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8.xml" ContentType="application/vnd.openxmlformats-officedocument.drawingml.chart+xml"/>
  <Override PartName="/xl/drawings/drawing10.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codeName="{AE6600E7-7A62-396C-DE95-9942FA9DD81E}"/>
  <workbookPr updateLinks="never" codeName="ThisWorkbook" defaultThemeVersion="124226"/>
  <mc:AlternateContent xmlns:mc="http://schemas.openxmlformats.org/markup-compatibility/2006">
    <mc:Choice Requires="x15">
      <x15ac:absPath xmlns:x15ac="http://schemas.microsoft.com/office/spreadsheetml/2010/11/ac" url="D:\DWR\Tools - List of\"/>
    </mc:Choice>
  </mc:AlternateContent>
  <xr:revisionPtr revIDLastSave="0" documentId="13_ncr:1_{4DA116CC-35F7-43FB-919D-3F13C869E645}" xr6:coauthVersionLast="47" xr6:coauthVersionMax="47" xr10:uidLastSave="{00000000-0000-0000-0000-000000000000}"/>
  <bookViews>
    <workbookView xWindow="-120" yWindow="-120" windowWidth="20730" windowHeight="11040" tabRatio="635" activeTab="1" xr2:uid="{00000000-000D-0000-FFFF-FFFF00000000}"/>
  </bookViews>
  <sheets>
    <sheet name="Instructions" sheetId="4" r:id="rId1"/>
    <sheet name="Projections WKSHT" sheetId="1" r:id="rId2"/>
    <sheet name="Economic Rate Data" sheetId="3" state="hidden" r:id="rId3"/>
    <sheet name="UAFW" sheetId="14" state="hidden" r:id="rId4"/>
    <sheet name="Evaluation" sheetId="2" r:id="rId5"/>
    <sheet name="Justification" sheetId="5" r:id="rId6"/>
    <sheet name="Summary Table" sheetId="31" r:id="rId7"/>
    <sheet name="Projections WKSHT (Example)" sheetId="36" state="hidden" r:id="rId8"/>
    <sheet name="Evaluation (Example)" sheetId="37" state="hidden" r:id="rId9"/>
    <sheet name="Economic Rate Data (Example)" sheetId="38" state="hidden" r:id="rId10"/>
    <sheet name="Justification (Example)" sheetId="39" state="hidden" r:id="rId11"/>
    <sheet name="Summary Table (Example)" sheetId="40" state="hidden" r:id="rId12"/>
    <sheet name="Master Data Set 2019" sheetId="35" state="veryHidden" r:id="rId13"/>
    <sheet name="Data Update Link" sheetId="33" state="veryHidden" r:id="rId14"/>
    <sheet name="Master Data Set 2020" sheetId="34" state="veryHidden" r:id="rId15"/>
    <sheet name="Projections" sheetId="32" state="veryHidden" r:id="rId16"/>
    <sheet name="Systems" sheetId="29" state="hidden" r:id="rId17"/>
    <sheet name="Population Overview" sheetId="19" state="veryHidden" r:id="rId18"/>
    <sheet name="Master Data Set 2018" sheetId="22" state="veryHidden" r:id="rId19"/>
    <sheet name="Master Data Set 2017" sheetId="23" state="veryHidden" r:id="rId20"/>
    <sheet name="Master Data Set 2016" sheetId="25" state="veryHidden" r:id="rId21"/>
    <sheet name="Master Data Set 2015" sheetId="26" state="veryHidden" r:id="rId22"/>
    <sheet name="Master Data Set 2014" sheetId="27" state="veryHidden" r:id="rId23"/>
    <sheet name="UAFW (Example)" sheetId="16" state="hidden" r:id="rId24"/>
  </sheets>
  <externalReferences>
    <externalReference r:id="rId25"/>
  </externalReferences>
  <definedNames>
    <definedName name="_xlnm.Print_Area" localSheetId="4">Evaluation!$A$4:$F$62</definedName>
    <definedName name="_xlnm.Print_Area" localSheetId="8">'Evaluation (Example)'!$A$4:$F$62</definedName>
    <definedName name="_xlnm.Print_Area" localSheetId="1">'Projections WKSHT'!$A$1:$M$94</definedName>
    <definedName name="_xlnm.Print_Area" localSheetId="7">'Projections WKSHT (Example)'!$A$1:$M$94</definedName>
    <definedName name="_xlnm.Print_Area" localSheetId="3">UAFW!#REF!</definedName>
    <definedName name="_xlnm.Print_Area" localSheetId="23">'UAFW (Example)'!#REF!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58" i="39" l="1"/>
  <c r="B49" i="39"/>
  <c r="B40" i="39"/>
  <c r="B31" i="39"/>
  <c r="B22" i="39"/>
  <c r="B13" i="39"/>
  <c r="B4" i="39"/>
  <c r="C89" i="37"/>
  <c r="B89" i="37"/>
  <c r="B84" i="37"/>
  <c r="B85" i="37" s="1"/>
  <c r="B81" i="37"/>
  <c r="A81" i="37"/>
  <c r="A89" i="37" s="1"/>
  <c r="C71" i="37"/>
  <c r="B71" i="37"/>
  <c r="C70" i="37"/>
  <c r="B70" i="37"/>
  <c r="C69" i="37"/>
  <c r="B69" i="37"/>
  <c r="C68" i="37"/>
  <c r="B68" i="37"/>
  <c r="C67" i="37"/>
  <c r="B67" i="37"/>
  <c r="C61" i="37"/>
  <c r="B61" i="37"/>
  <c r="C60" i="37"/>
  <c r="B60" i="37"/>
  <c r="D60" i="37" s="1"/>
  <c r="E60" i="37" s="1"/>
  <c r="H60" i="37" s="1"/>
  <c r="C59" i="37"/>
  <c r="B59" i="37"/>
  <c r="C58" i="37"/>
  <c r="B58" i="37"/>
  <c r="C57" i="37"/>
  <c r="B57" i="37"/>
  <c r="C51" i="37"/>
  <c r="B51" i="37"/>
  <c r="D51" i="37" s="1"/>
  <c r="E51" i="37" s="1"/>
  <c r="H51" i="37" s="1"/>
  <c r="C50" i="37"/>
  <c r="B50" i="37"/>
  <c r="C49" i="37"/>
  <c r="B49" i="37"/>
  <c r="C48" i="37"/>
  <c r="B48" i="37"/>
  <c r="C47" i="37"/>
  <c r="B47" i="37"/>
  <c r="C41" i="37"/>
  <c r="F41" i="37" s="1"/>
  <c r="B41" i="37"/>
  <c r="C40" i="37"/>
  <c r="F40" i="37" s="1"/>
  <c r="B40" i="37"/>
  <c r="D40" i="37" s="1"/>
  <c r="E40" i="37" s="1"/>
  <c r="C39" i="37"/>
  <c r="F39" i="37" s="1"/>
  <c r="B39" i="37"/>
  <c r="C38" i="37"/>
  <c r="F38" i="37" s="1"/>
  <c r="B38" i="37"/>
  <c r="D38" i="37" s="1"/>
  <c r="E38" i="37" s="1"/>
  <c r="G38" i="37" s="1"/>
  <c r="C37" i="37"/>
  <c r="C42" i="37" s="1"/>
  <c r="B37" i="37"/>
  <c r="C31" i="37"/>
  <c r="B31" i="37"/>
  <c r="D31" i="37" s="1"/>
  <c r="E31" i="37" s="1"/>
  <c r="H31" i="37" s="1"/>
  <c r="C30" i="37"/>
  <c r="F30" i="37" s="1"/>
  <c r="B30" i="37"/>
  <c r="C29" i="37"/>
  <c r="B29" i="37"/>
  <c r="C28" i="37"/>
  <c r="F28" i="37" s="1"/>
  <c r="B28" i="37"/>
  <c r="C27" i="37"/>
  <c r="B27" i="37"/>
  <c r="C21" i="37"/>
  <c r="C80" i="37" s="1"/>
  <c r="B21" i="37"/>
  <c r="A21" i="37"/>
  <c r="A88" i="37" s="1"/>
  <c r="C20" i="37"/>
  <c r="B20" i="37"/>
  <c r="D20" i="37" s="1"/>
  <c r="A20" i="37"/>
  <c r="A40" i="37" s="1"/>
  <c r="C19" i="37"/>
  <c r="B19" i="37"/>
  <c r="A19" i="37"/>
  <c r="A78" i="37" s="1"/>
  <c r="C18" i="37"/>
  <c r="B18" i="37"/>
  <c r="A18" i="37"/>
  <c r="A68" i="37" s="1"/>
  <c r="C17" i="37"/>
  <c r="B17" i="37"/>
  <c r="A17" i="37"/>
  <c r="A84" i="37" s="1"/>
  <c r="C11" i="37"/>
  <c r="B11" i="37"/>
  <c r="A11" i="37"/>
  <c r="C10" i="37"/>
  <c r="B10" i="37"/>
  <c r="D10" i="37" s="1"/>
  <c r="E10" i="37" s="1"/>
  <c r="C9" i="37"/>
  <c r="B9" i="37"/>
  <c r="C8" i="37"/>
  <c r="B8" i="37"/>
  <c r="C7" i="37"/>
  <c r="B7" i="37"/>
  <c r="L83" i="36"/>
  <c r="L75" i="36"/>
  <c r="L67" i="36"/>
  <c r="L59" i="36"/>
  <c r="L51" i="36"/>
  <c r="J49" i="36"/>
  <c r="J57" i="36" s="1"/>
  <c r="J65" i="36" s="1"/>
  <c r="J73" i="36" s="1"/>
  <c r="J81" i="36" s="1"/>
  <c r="J89" i="36" s="1"/>
  <c r="J93" i="36" s="1"/>
  <c r="F49" i="36"/>
  <c r="F57" i="36" s="1"/>
  <c r="F65" i="36" s="1"/>
  <c r="F73" i="36" s="1"/>
  <c r="F81" i="36" s="1"/>
  <c r="F89" i="36" s="1"/>
  <c r="F93" i="36" s="1"/>
  <c r="B49" i="36"/>
  <c r="B57" i="36" s="1"/>
  <c r="B65" i="36" s="1"/>
  <c r="B73" i="36" s="1"/>
  <c r="B81" i="36" s="1"/>
  <c r="B89" i="36" s="1"/>
  <c r="B93" i="36" s="1"/>
  <c r="J40" i="36"/>
  <c r="H40" i="36"/>
  <c r="H49" i="36" s="1"/>
  <c r="H57" i="36" s="1"/>
  <c r="H65" i="36" s="1"/>
  <c r="H73" i="36" s="1"/>
  <c r="H81" i="36" s="1"/>
  <c r="H89" i="36" s="1"/>
  <c r="H93" i="36" s="1"/>
  <c r="F40" i="36"/>
  <c r="D40" i="36"/>
  <c r="D49" i="36" s="1"/>
  <c r="D57" i="36" s="1"/>
  <c r="D65" i="36" s="1"/>
  <c r="D73" i="36" s="1"/>
  <c r="D81" i="36" s="1"/>
  <c r="D89" i="36" s="1"/>
  <c r="D93" i="36" s="1"/>
  <c r="B40" i="36"/>
  <c r="I42" i="36"/>
  <c r="E42" i="36"/>
  <c r="B28" i="36"/>
  <c r="A14" i="1"/>
  <c r="A9" i="37" l="1"/>
  <c r="F19" i="37"/>
  <c r="F71" i="37"/>
  <c r="C84" i="37"/>
  <c r="D17" i="37"/>
  <c r="E17" i="37" s="1"/>
  <c r="H17" i="37" s="1"/>
  <c r="D37" i="37"/>
  <c r="E37" i="37" s="1"/>
  <c r="D39" i="37"/>
  <c r="E39" i="37" s="1"/>
  <c r="D41" i="37"/>
  <c r="E41" i="37" s="1"/>
  <c r="I41" i="37" s="1"/>
  <c r="A10" i="37"/>
  <c r="D27" i="37"/>
  <c r="E27" i="37" s="1"/>
  <c r="H27" i="37" s="1"/>
  <c r="F48" i="37"/>
  <c r="F61" i="37"/>
  <c r="F68" i="37"/>
  <c r="F70" i="37"/>
  <c r="B72" i="37"/>
  <c r="D21" i="37"/>
  <c r="D30" i="37"/>
  <c r="E30" i="37" s="1"/>
  <c r="C52" i="37"/>
  <c r="A8" i="37"/>
  <c r="D9" i="37"/>
  <c r="E9" i="37" s="1"/>
  <c r="F9" i="37" s="1"/>
  <c r="C32" i="37"/>
  <c r="D29" i="37"/>
  <c r="E29" i="37" s="1"/>
  <c r="H29" i="37" s="1"/>
  <c r="I29" i="37" s="1"/>
  <c r="F49" i="37"/>
  <c r="F58" i="37"/>
  <c r="F60" i="37"/>
  <c r="D50" i="37"/>
  <c r="E50" i="37" s="1"/>
  <c r="G50" i="37" s="1"/>
  <c r="B62" i="37"/>
  <c r="D61" i="37"/>
  <c r="E61" i="37" s="1"/>
  <c r="H61" i="37" s="1"/>
  <c r="I61" i="37" s="1"/>
  <c r="D67" i="37"/>
  <c r="E67" i="37" s="1"/>
  <c r="D11" i="37"/>
  <c r="E11" i="37" s="1"/>
  <c r="H11" i="37" s="1"/>
  <c r="F20" i="37"/>
  <c r="F31" i="37"/>
  <c r="A7" i="37"/>
  <c r="B76" i="37"/>
  <c r="E20" i="37"/>
  <c r="D47" i="37"/>
  <c r="E47" i="37" s="1"/>
  <c r="H47" i="37" s="1"/>
  <c r="D49" i="37"/>
  <c r="E49" i="37" s="1"/>
  <c r="F50" i="37"/>
  <c r="F51" i="37"/>
  <c r="C62" i="37"/>
  <c r="D62" i="37" s="1"/>
  <c r="D59" i="37"/>
  <c r="E59" i="37" s="1"/>
  <c r="G59" i="37" s="1"/>
  <c r="D68" i="37"/>
  <c r="D70" i="37" s="1"/>
  <c r="E70" i="37" s="1"/>
  <c r="A77" i="37"/>
  <c r="C76" i="37"/>
  <c r="E18" i="37"/>
  <c r="G18" i="37" s="1"/>
  <c r="B79" i="37"/>
  <c r="B42" i="37"/>
  <c r="D42" i="37" s="1"/>
  <c r="D57" i="37"/>
  <c r="E57" i="37" s="1"/>
  <c r="H57" i="37" s="1"/>
  <c r="I57" i="37" s="1"/>
  <c r="C79" i="37"/>
  <c r="C12" i="37"/>
  <c r="C78" i="37"/>
  <c r="B80" i="37"/>
  <c r="D58" i="37"/>
  <c r="E58" i="37" s="1"/>
  <c r="C72" i="37"/>
  <c r="D72" i="37" s="1"/>
  <c r="D69" i="37"/>
  <c r="G37" i="37"/>
  <c r="I37" i="37"/>
  <c r="H40" i="37"/>
  <c r="G40" i="37"/>
  <c r="G41" i="37"/>
  <c r="H59" i="37"/>
  <c r="I59" i="37" s="1"/>
  <c r="C85" i="37"/>
  <c r="B86" i="37"/>
  <c r="D7" i="37"/>
  <c r="E7" i="37" s="1"/>
  <c r="D8" i="37"/>
  <c r="E8" i="37" s="1"/>
  <c r="I11" i="37"/>
  <c r="A87" i="37"/>
  <c r="A79" i="37"/>
  <c r="A70" i="37"/>
  <c r="A60" i="37"/>
  <c r="H20" i="37"/>
  <c r="I20" i="37" s="1"/>
  <c r="G20" i="37"/>
  <c r="B32" i="37"/>
  <c r="D32" i="37" s="1"/>
  <c r="D28" i="37"/>
  <c r="E28" i="37" s="1"/>
  <c r="H37" i="37"/>
  <c r="I39" i="37"/>
  <c r="H39" i="37"/>
  <c r="G39" i="37"/>
  <c r="I40" i="37"/>
  <c r="A50" i="37"/>
  <c r="H50" i="37"/>
  <c r="I50" i="37" s="1"/>
  <c r="G51" i="37"/>
  <c r="I51" i="37"/>
  <c r="H10" i="37"/>
  <c r="I10" i="37" s="1"/>
  <c r="G10" i="37"/>
  <c r="F10" i="37"/>
  <c r="H18" i="37"/>
  <c r="I18" i="37" s="1"/>
  <c r="G58" i="37"/>
  <c r="H58" i="37"/>
  <c r="I58" i="37" s="1"/>
  <c r="E69" i="37"/>
  <c r="D71" i="37"/>
  <c r="E71" i="37" s="1"/>
  <c r="E19" i="37"/>
  <c r="D19" i="37"/>
  <c r="B78" i="37"/>
  <c r="F29" i="37"/>
  <c r="I38" i="37"/>
  <c r="H38" i="37"/>
  <c r="H49" i="37"/>
  <c r="I49" i="37" s="1"/>
  <c r="G49" i="37"/>
  <c r="B12" i="37"/>
  <c r="G17" i="37"/>
  <c r="I17" i="37"/>
  <c r="F18" i="37"/>
  <c r="C77" i="37"/>
  <c r="G27" i="37"/>
  <c r="I27" i="37"/>
  <c r="A30" i="37"/>
  <c r="H30" i="37"/>
  <c r="I30" i="37" s="1"/>
  <c r="G30" i="37"/>
  <c r="G31" i="37"/>
  <c r="I31" i="37"/>
  <c r="B52" i="37"/>
  <c r="D52" i="37" s="1"/>
  <c r="D48" i="37"/>
  <c r="E48" i="37" s="1"/>
  <c r="G67" i="37"/>
  <c r="H67" i="37"/>
  <c r="I67" i="37" s="1"/>
  <c r="F59" i="37"/>
  <c r="A86" i="37"/>
  <c r="D18" i="37"/>
  <c r="E21" i="37"/>
  <c r="A27" i="37"/>
  <c r="A31" i="37"/>
  <c r="A37" i="37"/>
  <c r="A41" i="37"/>
  <c r="A47" i="37"/>
  <c r="A51" i="37"/>
  <c r="A57" i="37"/>
  <c r="A61" i="37"/>
  <c r="A67" i="37"/>
  <c r="A71" i="37"/>
  <c r="A76" i="37"/>
  <c r="B77" i="37"/>
  <c r="A80" i="37"/>
  <c r="A85" i="37"/>
  <c r="I60" i="37"/>
  <c r="F69" i="37"/>
  <c r="F17" i="37"/>
  <c r="F21" i="37"/>
  <c r="B22" i="37"/>
  <c r="F27" i="37"/>
  <c r="A28" i="37"/>
  <c r="F37" i="37"/>
  <c r="A38" i="37"/>
  <c r="F47" i="37"/>
  <c r="A48" i="37"/>
  <c r="F57" i="37"/>
  <c r="A58" i="37"/>
  <c r="G60" i="37"/>
  <c r="F67" i="37"/>
  <c r="C22" i="37"/>
  <c r="A29" i="37"/>
  <c r="A39" i="37"/>
  <c r="A49" i="37"/>
  <c r="A59" i="37"/>
  <c r="A69" i="37"/>
  <c r="B29" i="36"/>
  <c r="B30" i="36" s="1"/>
  <c r="B31" i="36" s="1"/>
  <c r="B32" i="36" s="1"/>
  <c r="B33" i="36" s="1"/>
  <c r="B34" i="36" s="1"/>
  <c r="B35" i="36" s="1"/>
  <c r="B36" i="36" s="1"/>
  <c r="D28" i="36"/>
  <c r="D29" i="36" s="1"/>
  <c r="D30" i="36" s="1"/>
  <c r="D31" i="36" s="1"/>
  <c r="D32" i="36" s="1"/>
  <c r="D33" i="36" s="1"/>
  <c r="D34" i="36" s="1"/>
  <c r="D35" i="36" s="1"/>
  <c r="D36" i="36" s="1"/>
  <c r="F14" i="36"/>
  <c r="C42" i="36"/>
  <c r="G42" i="36"/>
  <c r="K42" i="36"/>
  <c r="P31" i="36"/>
  <c r="B41" i="36"/>
  <c r="B50" i="36" s="1"/>
  <c r="B58" i="36" s="1"/>
  <c r="B66" i="36" s="1"/>
  <c r="B74" i="36" s="1"/>
  <c r="B82" i="36" s="1"/>
  <c r="B90" i="36" s="1"/>
  <c r="B94" i="36" s="1"/>
  <c r="P33" i="36"/>
  <c r="P30" i="36"/>
  <c r="G35" i="36"/>
  <c r="B38" i="36"/>
  <c r="D18" i="36"/>
  <c r="D41" i="36" s="1"/>
  <c r="D50" i="36" s="1"/>
  <c r="D58" i="36" s="1"/>
  <c r="D66" i="36" s="1"/>
  <c r="D74" i="36" s="1"/>
  <c r="D82" i="36" s="1"/>
  <c r="D90" i="36" s="1"/>
  <c r="D94" i="36" s="1"/>
  <c r="F1" i="35"/>
  <c r="G61" i="37" l="1"/>
  <c r="H41" i="37"/>
  <c r="G57" i="37"/>
  <c r="G9" i="37"/>
  <c r="H9" i="37"/>
  <c r="I9" i="37" s="1"/>
  <c r="D12" i="37"/>
  <c r="F11" i="37"/>
  <c r="E68" i="37"/>
  <c r="G68" i="37" s="1"/>
  <c r="G29" i="37"/>
  <c r="G11" i="37"/>
  <c r="I47" i="37"/>
  <c r="D22" i="37"/>
  <c r="G47" i="37"/>
  <c r="H28" i="37"/>
  <c r="I28" i="37" s="1"/>
  <c r="G28" i="37"/>
  <c r="G21" i="37"/>
  <c r="H21" i="37"/>
  <c r="I21" i="37" s="1"/>
  <c r="G71" i="37"/>
  <c r="H71" i="37"/>
  <c r="I71" i="37" s="1"/>
  <c r="H19" i="37"/>
  <c r="I19" i="37" s="1"/>
  <c r="G19" i="37"/>
  <c r="C86" i="37"/>
  <c r="B87" i="37"/>
  <c r="H48" i="37"/>
  <c r="I48" i="37" s="1"/>
  <c r="G48" i="37"/>
  <c r="H69" i="37"/>
  <c r="I69" i="37" s="1"/>
  <c r="G69" i="37"/>
  <c r="F8" i="37"/>
  <c r="H8" i="37"/>
  <c r="I8" i="37" s="1"/>
  <c r="G8" i="37"/>
  <c r="H68" i="37"/>
  <c r="I68" i="37" s="1"/>
  <c r="F7" i="37"/>
  <c r="H7" i="37"/>
  <c r="I7" i="37" s="1"/>
  <c r="G7" i="37"/>
  <c r="H70" i="37"/>
  <c r="I70" i="37" s="1"/>
  <c r="G70" i="37"/>
  <c r="E35" i="36"/>
  <c r="K35" i="36"/>
  <c r="I35" i="36"/>
  <c r="F18" i="36"/>
  <c r="F28" i="36"/>
  <c r="Q13" i="36"/>
  <c r="M35" i="36"/>
  <c r="G14" i="36"/>
  <c r="C35" i="36"/>
  <c r="O36" i="36"/>
  <c r="R31" i="1"/>
  <c r="R30" i="1"/>
  <c r="R29" i="1"/>
  <c r="O35" i="36" l="1"/>
  <c r="B88" i="37"/>
  <c r="C88" i="37" s="1"/>
  <c r="C87" i="37"/>
  <c r="C19" i="36"/>
  <c r="E19" i="36" s="1"/>
  <c r="P13" i="36"/>
  <c r="Q14" i="36" s="1"/>
  <c r="I14" i="36" s="1"/>
  <c r="O13" i="36"/>
  <c r="F41" i="36"/>
  <c r="H18" i="36"/>
  <c r="F29" i="36"/>
  <c r="F30" i="36" s="1"/>
  <c r="F31" i="36" s="1"/>
  <c r="F32" i="36" s="1"/>
  <c r="F33" i="36" s="1"/>
  <c r="F34" i="36" s="1"/>
  <c r="F35" i="36" s="1"/>
  <c r="F36" i="36" s="1"/>
  <c r="H28" i="36"/>
  <c r="B18" i="1"/>
  <c r="C14" i="1"/>
  <c r="F1" i="34"/>
  <c r="E43" i="36" l="1"/>
  <c r="E21" i="36"/>
  <c r="G19" i="36"/>
  <c r="G20" i="36" s="1"/>
  <c r="H41" i="36"/>
  <c r="H50" i="36" s="1"/>
  <c r="J18" i="36"/>
  <c r="J41" i="36" s="1"/>
  <c r="J50" i="36" s="1"/>
  <c r="F50" i="36"/>
  <c r="L42" i="36"/>
  <c r="H29" i="36"/>
  <c r="H30" i="36" s="1"/>
  <c r="H31" i="36" s="1"/>
  <c r="H32" i="36" s="1"/>
  <c r="H33" i="36" s="1"/>
  <c r="H34" i="36" s="1"/>
  <c r="H35" i="36" s="1"/>
  <c r="H36" i="36" s="1"/>
  <c r="J28" i="36"/>
  <c r="E20" i="36"/>
  <c r="C43" i="36"/>
  <c r="C21" i="36"/>
  <c r="C20" i="36"/>
  <c r="G1" i="31"/>
  <c r="I2" i="32"/>
  <c r="B2" i="32" s="1"/>
  <c r="B10" i="32" s="1"/>
  <c r="F45" i="32"/>
  <c r="G45" i="32"/>
  <c r="F53" i="32"/>
  <c r="G53" i="32"/>
  <c r="C45" i="36" l="1"/>
  <c r="C44" i="36"/>
  <c r="H58" i="36"/>
  <c r="G43" i="36"/>
  <c r="G21" i="36"/>
  <c r="I19" i="36"/>
  <c r="F58" i="36"/>
  <c r="J29" i="36"/>
  <c r="J30" i="36" s="1"/>
  <c r="J31" i="36" s="1"/>
  <c r="J32" i="36" s="1"/>
  <c r="J33" i="36" s="1"/>
  <c r="J34" i="36" s="1"/>
  <c r="J35" i="36" s="1"/>
  <c r="J36" i="36" s="1"/>
  <c r="L28" i="36"/>
  <c r="J58" i="36"/>
  <c r="E44" i="36"/>
  <c r="E45" i="36"/>
  <c r="A81" i="2"/>
  <c r="A89" i="2" s="1"/>
  <c r="B1" i="31"/>
  <c r="C10" i="32"/>
  <c r="H13" i="14"/>
  <c r="E53" i="32"/>
  <c r="D53" i="32"/>
  <c r="C53" i="32"/>
  <c r="B53" i="32"/>
  <c r="E45" i="32"/>
  <c r="D45" i="32"/>
  <c r="C45" i="32"/>
  <c r="B45" i="32"/>
  <c r="C2" i="32"/>
  <c r="L29" i="36" l="1"/>
  <c r="O28" i="36"/>
  <c r="P28" i="36" s="1"/>
  <c r="I43" i="36"/>
  <c r="I21" i="36"/>
  <c r="K19" i="36"/>
  <c r="I20" i="36"/>
  <c r="H66" i="36"/>
  <c r="G45" i="36"/>
  <c r="G44" i="36"/>
  <c r="J66" i="36"/>
  <c r="F66" i="36"/>
  <c r="C12" i="32"/>
  <c r="B18" i="32"/>
  <c r="C4" i="32"/>
  <c r="D2" i="32"/>
  <c r="D4" i="32" s="1"/>
  <c r="D10" i="32"/>
  <c r="B1" i="1"/>
  <c r="D14" i="1" s="1"/>
  <c r="Q11" i="1"/>
  <c r="P11" i="1"/>
  <c r="O11" i="1"/>
  <c r="N11" i="1"/>
  <c r="O6" i="19"/>
  <c r="P6" i="19"/>
  <c r="Q6" i="19"/>
  <c r="R6" i="19"/>
  <c r="O7" i="19"/>
  <c r="P7" i="19"/>
  <c r="Q7" i="19"/>
  <c r="R7" i="19"/>
  <c r="O8" i="19"/>
  <c r="P8" i="19"/>
  <c r="Q8" i="19"/>
  <c r="R8" i="19"/>
  <c r="O9" i="19"/>
  <c r="P9" i="19"/>
  <c r="Q9" i="19"/>
  <c r="R9" i="19"/>
  <c r="O10" i="19"/>
  <c r="P10" i="19"/>
  <c r="Q10" i="19"/>
  <c r="R10" i="19"/>
  <c r="O11" i="19"/>
  <c r="P11" i="19"/>
  <c r="Q11" i="19"/>
  <c r="R11" i="19"/>
  <c r="O12" i="19"/>
  <c r="P12" i="19"/>
  <c r="Q12" i="19"/>
  <c r="R12" i="19"/>
  <c r="O13" i="19"/>
  <c r="P13" i="19"/>
  <c r="Q13" i="19"/>
  <c r="R13" i="19"/>
  <c r="O14" i="19"/>
  <c r="P14" i="19"/>
  <c r="Q14" i="19"/>
  <c r="R14" i="19"/>
  <c r="O15" i="19"/>
  <c r="P15" i="19"/>
  <c r="Q15" i="19"/>
  <c r="R15" i="19"/>
  <c r="O16" i="19"/>
  <c r="P16" i="19"/>
  <c r="Q16" i="19"/>
  <c r="R16" i="19"/>
  <c r="O17" i="19"/>
  <c r="P17" i="19"/>
  <c r="Q17" i="19"/>
  <c r="R17" i="19"/>
  <c r="O18" i="19"/>
  <c r="P18" i="19"/>
  <c r="Q18" i="19"/>
  <c r="R18" i="19"/>
  <c r="O19" i="19"/>
  <c r="P19" i="19"/>
  <c r="Q19" i="19"/>
  <c r="R19" i="19"/>
  <c r="O20" i="19"/>
  <c r="P20" i="19"/>
  <c r="Q20" i="19"/>
  <c r="R20" i="19"/>
  <c r="O21" i="19"/>
  <c r="P21" i="19"/>
  <c r="Q21" i="19"/>
  <c r="R21" i="19"/>
  <c r="O22" i="19"/>
  <c r="P22" i="19"/>
  <c r="Q22" i="19"/>
  <c r="R22" i="19"/>
  <c r="O23" i="19"/>
  <c r="P23" i="19"/>
  <c r="Q23" i="19"/>
  <c r="R23" i="19"/>
  <c r="O24" i="19"/>
  <c r="P24" i="19"/>
  <c r="Q24" i="19"/>
  <c r="R24" i="19"/>
  <c r="O25" i="19"/>
  <c r="P25" i="19"/>
  <c r="Q25" i="19"/>
  <c r="R25" i="19"/>
  <c r="O26" i="19"/>
  <c r="P26" i="19"/>
  <c r="Q26" i="19"/>
  <c r="R26" i="19"/>
  <c r="O27" i="19"/>
  <c r="P27" i="19"/>
  <c r="Q27" i="19"/>
  <c r="R27" i="19"/>
  <c r="O28" i="19"/>
  <c r="P28" i="19"/>
  <c r="Q28" i="19"/>
  <c r="R28" i="19"/>
  <c r="O29" i="19"/>
  <c r="P29" i="19"/>
  <c r="Q29" i="19"/>
  <c r="R29" i="19"/>
  <c r="O30" i="19"/>
  <c r="P30" i="19"/>
  <c r="Q30" i="19"/>
  <c r="R30" i="19"/>
  <c r="O31" i="19"/>
  <c r="P31" i="19"/>
  <c r="Q31" i="19"/>
  <c r="R31" i="19"/>
  <c r="O32" i="19"/>
  <c r="P32" i="19"/>
  <c r="Q32" i="19"/>
  <c r="R32" i="19"/>
  <c r="O33" i="19"/>
  <c r="P33" i="19"/>
  <c r="Q33" i="19"/>
  <c r="R33" i="19"/>
  <c r="O34" i="19"/>
  <c r="P34" i="19"/>
  <c r="Q34" i="19"/>
  <c r="R34" i="19"/>
  <c r="O35" i="19"/>
  <c r="P35" i="19"/>
  <c r="Q35" i="19"/>
  <c r="R35" i="19"/>
  <c r="O36" i="19"/>
  <c r="P36" i="19"/>
  <c r="Q36" i="19"/>
  <c r="R36" i="19"/>
  <c r="O37" i="19"/>
  <c r="P37" i="19"/>
  <c r="Q37" i="19"/>
  <c r="R37" i="19"/>
  <c r="O38" i="19"/>
  <c r="P38" i="19"/>
  <c r="Q38" i="19"/>
  <c r="R38" i="19"/>
  <c r="O39" i="19"/>
  <c r="P39" i="19"/>
  <c r="Q39" i="19"/>
  <c r="R39" i="19"/>
  <c r="O40" i="19"/>
  <c r="P40" i="19"/>
  <c r="Q40" i="19"/>
  <c r="R40" i="19"/>
  <c r="O41" i="19"/>
  <c r="P41" i="19"/>
  <c r="Q41" i="19"/>
  <c r="R41" i="19"/>
  <c r="O42" i="19"/>
  <c r="P42" i="19"/>
  <c r="Q42" i="19"/>
  <c r="R42" i="19"/>
  <c r="O43" i="19"/>
  <c r="P43" i="19"/>
  <c r="Q43" i="19"/>
  <c r="R43" i="19"/>
  <c r="O44" i="19"/>
  <c r="P44" i="19"/>
  <c r="Q44" i="19"/>
  <c r="R44" i="19"/>
  <c r="O45" i="19"/>
  <c r="P45" i="19"/>
  <c r="Q45" i="19"/>
  <c r="R45" i="19"/>
  <c r="O46" i="19"/>
  <c r="P46" i="19"/>
  <c r="Q46" i="19"/>
  <c r="R46" i="19"/>
  <c r="O47" i="19"/>
  <c r="P47" i="19"/>
  <c r="Q47" i="19"/>
  <c r="R47" i="19"/>
  <c r="O48" i="19"/>
  <c r="P48" i="19"/>
  <c r="Q48" i="19"/>
  <c r="R48" i="19"/>
  <c r="O49" i="19"/>
  <c r="P49" i="19"/>
  <c r="Q49" i="19"/>
  <c r="R49" i="19"/>
  <c r="O50" i="19"/>
  <c r="P50" i="19"/>
  <c r="Q50" i="19"/>
  <c r="R50" i="19"/>
  <c r="O51" i="19"/>
  <c r="P51" i="19"/>
  <c r="Q51" i="19"/>
  <c r="R51" i="19"/>
  <c r="O52" i="19"/>
  <c r="P52" i="19"/>
  <c r="Q52" i="19"/>
  <c r="R52" i="19"/>
  <c r="O53" i="19"/>
  <c r="P53" i="19"/>
  <c r="Q53" i="19"/>
  <c r="R53" i="19"/>
  <c r="O54" i="19"/>
  <c r="P54" i="19"/>
  <c r="Q54" i="19"/>
  <c r="R54" i="19"/>
  <c r="O55" i="19"/>
  <c r="P55" i="19"/>
  <c r="Q55" i="19"/>
  <c r="R55" i="19"/>
  <c r="O56" i="19"/>
  <c r="P56" i="19"/>
  <c r="Q56" i="19"/>
  <c r="R56" i="19"/>
  <c r="O57" i="19"/>
  <c r="P57" i="19"/>
  <c r="Q57" i="19"/>
  <c r="R57" i="19"/>
  <c r="O58" i="19"/>
  <c r="P58" i="19"/>
  <c r="Q58" i="19"/>
  <c r="R58" i="19"/>
  <c r="O59" i="19"/>
  <c r="P59" i="19"/>
  <c r="Q59" i="19"/>
  <c r="R59" i="19"/>
  <c r="O60" i="19"/>
  <c r="P60" i="19"/>
  <c r="Q60" i="19"/>
  <c r="R60" i="19"/>
  <c r="O61" i="19"/>
  <c r="P61" i="19"/>
  <c r="Q61" i="19"/>
  <c r="R61" i="19"/>
  <c r="O62" i="19"/>
  <c r="P62" i="19"/>
  <c r="Q62" i="19"/>
  <c r="R62" i="19"/>
  <c r="O63" i="19"/>
  <c r="P63" i="19"/>
  <c r="Q63" i="19"/>
  <c r="R63" i="19"/>
  <c r="O64" i="19"/>
  <c r="P64" i="19"/>
  <c r="Q64" i="19"/>
  <c r="R64" i="19"/>
  <c r="O65" i="19"/>
  <c r="P65" i="19"/>
  <c r="Q65" i="19"/>
  <c r="R65" i="19"/>
  <c r="O66" i="19"/>
  <c r="P66" i="19"/>
  <c r="Q66" i="19"/>
  <c r="R66" i="19"/>
  <c r="O67" i="19"/>
  <c r="P67" i="19"/>
  <c r="Q67" i="19"/>
  <c r="R67" i="19"/>
  <c r="O68" i="19"/>
  <c r="P68" i="19"/>
  <c r="Q68" i="19"/>
  <c r="R68" i="19"/>
  <c r="O69" i="19"/>
  <c r="P69" i="19"/>
  <c r="Q69" i="19"/>
  <c r="R69" i="19"/>
  <c r="O70" i="19"/>
  <c r="P70" i="19"/>
  <c r="Q70" i="19"/>
  <c r="R70" i="19"/>
  <c r="O71" i="19"/>
  <c r="P71" i="19"/>
  <c r="Q71" i="19"/>
  <c r="R71" i="19"/>
  <c r="O72" i="19"/>
  <c r="P72" i="19"/>
  <c r="Q72" i="19"/>
  <c r="R72" i="19"/>
  <c r="O73" i="19"/>
  <c r="P73" i="19"/>
  <c r="Q73" i="19"/>
  <c r="R73" i="19"/>
  <c r="O74" i="19"/>
  <c r="P74" i="19"/>
  <c r="Q74" i="19"/>
  <c r="R74" i="19"/>
  <c r="O75" i="19"/>
  <c r="P75" i="19"/>
  <c r="Q75" i="19"/>
  <c r="R75" i="19"/>
  <c r="O76" i="19"/>
  <c r="P76" i="19"/>
  <c r="Q76" i="19"/>
  <c r="R76" i="19"/>
  <c r="O77" i="19"/>
  <c r="P77" i="19"/>
  <c r="Q77" i="19"/>
  <c r="R77" i="19"/>
  <c r="O78" i="19"/>
  <c r="P78" i="19"/>
  <c r="Q78" i="19"/>
  <c r="R78" i="19"/>
  <c r="O79" i="19"/>
  <c r="P79" i="19"/>
  <c r="Q79" i="19"/>
  <c r="R79" i="19"/>
  <c r="O80" i="19"/>
  <c r="P80" i="19"/>
  <c r="Q80" i="19"/>
  <c r="R80" i="19"/>
  <c r="O81" i="19"/>
  <c r="P81" i="19"/>
  <c r="Q81" i="19"/>
  <c r="R81" i="19"/>
  <c r="O82" i="19"/>
  <c r="P82" i="19"/>
  <c r="Q82" i="19"/>
  <c r="R82" i="19"/>
  <c r="O83" i="19"/>
  <c r="P83" i="19"/>
  <c r="Q83" i="19"/>
  <c r="R83" i="19"/>
  <c r="O84" i="19"/>
  <c r="P84" i="19"/>
  <c r="Q84" i="19"/>
  <c r="R84" i="19"/>
  <c r="O85" i="19"/>
  <c r="P85" i="19"/>
  <c r="Q85" i="19"/>
  <c r="R85" i="19"/>
  <c r="O86" i="19"/>
  <c r="P86" i="19"/>
  <c r="Q86" i="19"/>
  <c r="R86" i="19"/>
  <c r="O87" i="19"/>
  <c r="P87" i="19"/>
  <c r="Q87" i="19"/>
  <c r="R87" i="19"/>
  <c r="O88" i="19"/>
  <c r="P88" i="19"/>
  <c r="Q88" i="19"/>
  <c r="R88" i="19"/>
  <c r="O89" i="19"/>
  <c r="P89" i="19"/>
  <c r="Q89" i="19"/>
  <c r="R89" i="19"/>
  <c r="O90" i="19"/>
  <c r="P90" i="19"/>
  <c r="Q90" i="19"/>
  <c r="R90" i="19"/>
  <c r="O91" i="19"/>
  <c r="P91" i="19"/>
  <c r="Q91" i="19"/>
  <c r="R91" i="19"/>
  <c r="O92" i="19"/>
  <c r="P92" i="19"/>
  <c r="Q92" i="19"/>
  <c r="R92" i="19"/>
  <c r="O93" i="19"/>
  <c r="P93" i="19"/>
  <c r="Q93" i="19"/>
  <c r="R93" i="19"/>
  <c r="O94" i="19"/>
  <c r="P94" i="19"/>
  <c r="Q94" i="19"/>
  <c r="R94" i="19"/>
  <c r="O95" i="19"/>
  <c r="P95" i="19"/>
  <c r="Q95" i="19"/>
  <c r="R95" i="19"/>
  <c r="O96" i="19"/>
  <c r="P96" i="19"/>
  <c r="Q96" i="19"/>
  <c r="R96" i="19"/>
  <c r="O97" i="19"/>
  <c r="P97" i="19"/>
  <c r="Q97" i="19"/>
  <c r="R97" i="19"/>
  <c r="O98" i="19"/>
  <c r="P98" i="19"/>
  <c r="Q98" i="19"/>
  <c r="R98" i="19"/>
  <c r="O99" i="19"/>
  <c r="P99" i="19"/>
  <c r="Q99" i="19"/>
  <c r="R99" i="19"/>
  <c r="O100" i="19"/>
  <c r="P100" i="19"/>
  <c r="Q100" i="19"/>
  <c r="R100" i="19"/>
  <c r="O101" i="19"/>
  <c r="P101" i="19"/>
  <c r="Q101" i="19"/>
  <c r="R101" i="19"/>
  <c r="O102" i="19"/>
  <c r="P102" i="19"/>
  <c r="Q102" i="19"/>
  <c r="R102" i="19"/>
  <c r="O103" i="19"/>
  <c r="P103" i="19"/>
  <c r="Q103" i="19"/>
  <c r="R103" i="19"/>
  <c r="O104" i="19"/>
  <c r="P104" i="19"/>
  <c r="Q104" i="19"/>
  <c r="R104" i="19"/>
  <c r="R5" i="19"/>
  <c r="Q5" i="19"/>
  <c r="P5" i="19"/>
  <c r="O5" i="19"/>
  <c r="J74" i="36" l="1"/>
  <c r="H74" i="36"/>
  <c r="I44" i="36"/>
  <c r="I45" i="36"/>
  <c r="F74" i="36"/>
  <c r="K21" i="36"/>
  <c r="K43" i="36"/>
  <c r="K20" i="36"/>
  <c r="O29" i="36"/>
  <c r="P29" i="36" s="1"/>
  <c r="L30" i="36"/>
  <c r="E51" i="36"/>
  <c r="C51" i="36"/>
  <c r="I51" i="36"/>
  <c r="K51" i="36"/>
  <c r="G51" i="36"/>
  <c r="K36" i="1"/>
  <c r="K31" i="1"/>
  <c r="K34" i="1"/>
  <c r="K30" i="1"/>
  <c r="K33" i="1"/>
  <c r="K29" i="1"/>
  <c r="K32" i="1"/>
  <c r="K28" i="1"/>
  <c r="A1" i="31"/>
  <c r="K94" i="1"/>
  <c r="C94" i="1"/>
  <c r="E90" i="1"/>
  <c r="G82" i="1"/>
  <c r="I74" i="1"/>
  <c r="K66" i="1"/>
  <c r="C66" i="1"/>
  <c r="E58" i="1"/>
  <c r="G50" i="1"/>
  <c r="I41" i="1"/>
  <c r="M36" i="1"/>
  <c r="M31" i="1"/>
  <c r="K18" i="1"/>
  <c r="C18" i="1"/>
  <c r="B3" i="1"/>
  <c r="I82" i="1"/>
  <c r="K74" i="1"/>
  <c r="C74" i="1"/>
  <c r="E66" i="1"/>
  <c r="K41" i="1"/>
  <c r="M32" i="1"/>
  <c r="I94" i="1"/>
  <c r="K90" i="1"/>
  <c r="C90" i="1"/>
  <c r="E82" i="1"/>
  <c r="G74" i="1"/>
  <c r="I66" i="1"/>
  <c r="K58" i="1"/>
  <c r="C58" i="1"/>
  <c r="E50" i="1"/>
  <c r="G41" i="1"/>
  <c r="M34" i="1"/>
  <c r="M30" i="1"/>
  <c r="I18" i="1"/>
  <c r="B2" i="1"/>
  <c r="G90" i="1"/>
  <c r="I50" i="1"/>
  <c r="B4" i="1"/>
  <c r="G94" i="1"/>
  <c r="I90" i="1"/>
  <c r="K82" i="1"/>
  <c r="C82" i="1"/>
  <c r="E74" i="1"/>
  <c r="G66" i="1"/>
  <c r="I58" i="1"/>
  <c r="K50" i="1"/>
  <c r="C50" i="1"/>
  <c r="E41" i="1"/>
  <c r="M33" i="1"/>
  <c r="M29" i="1"/>
  <c r="G18" i="1"/>
  <c r="J14" i="1"/>
  <c r="E94" i="1"/>
  <c r="G58" i="1"/>
  <c r="C41" i="1"/>
  <c r="M28" i="1"/>
  <c r="E18" i="1"/>
  <c r="B26" i="32"/>
  <c r="C18" i="32"/>
  <c r="E2" i="32"/>
  <c r="F2" i="32" s="1"/>
  <c r="D12" i="32"/>
  <c r="E10" i="32"/>
  <c r="I53" i="36" l="1"/>
  <c r="I52" i="36"/>
  <c r="C52" i="36"/>
  <c r="C53" i="36"/>
  <c r="F82" i="36"/>
  <c r="F90" i="36" s="1"/>
  <c r="F94" i="36" s="1"/>
  <c r="H82" i="36"/>
  <c r="H90" i="36" s="1"/>
  <c r="H94" i="36" s="1"/>
  <c r="G52" i="36"/>
  <c r="G53" i="36"/>
  <c r="E53" i="36"/>
  <c r="E52" i="36"/>
  <c r="K45" i="36"/>
  <c r="K44" i="36"/>
  <c r="L43" i="36"/>
  <c r="K52" i="36"/>
  <c r="K53" i="36"/>
  <c r="L31" i="36"/>
  <c r="O30" i="36"/>
  <c r="C59" i="36"/>
  <c r="E59" i="36"/>
  <c r="G59" i="36"/>
  <c r="I59" i="36"/>
  <c r="K59" i="36"/>
  <c r="J82" i="36"/>
  <c r="J90" i="36" s="1"/>
  <c r="J94" i="36" s="1"/>
  <c r="E4" i="32"/>
  <c r="C20" i="32"/>
  <c r="D18" i="32"/>
  <c r="B34" i="32"/>
  <c r="C26" i="32"/>
  <c r="E12" i="32"/>
  <c r="F10" i="32"/>
  <c r="F4" i="32"/>
  <c r="G2" i="32"/>
  <c r="G4" i="32" s="1"/>
  <c r="F1" i="27"/>
  <c r="K60" i="36" l="1"/>
  <c r="K61" i="36"/>
  <c r="C60" i="36"/>
  <c r="C61" i="36"/>
  <c r="I61" i="36"/>
  <c r="I60" i="36"/>
  <c r="G60" i="36"/>
  <c r="G61" i="36"/>
  <c r="O31" i="36"/>
  <c r="L32" i="36"/>
  <c r="E67" i="36"/>
  <c r="C67" i="36"/>
  <c r="K67" i="36"/>
  <c r="I67" i="36"/>
  <c r="G67" i="36"/>
  <c r="E60" i="36"/>
  <c r="E61" i="36"/>
  <c r="D20" i="32"/>
  <c r="E18" i="32"/>
  <c r="C28" i="32"/>
  <c r="D26" i="32"/>
  <c r="B42" i="32"/>
  <c r="C34" i="32"/>
  <c r="F12" i="32"/>
  <c r="G10" i="32"/>
  <c r="G12" i="32" s="1"/>
  <c r="C68" i="36" l="1"/>
  <c r="C69" i="36"/>
  <c r="G68" i="36"/>
  <c r="G69" i="36"/>
  <c r="E69" i="36"/>
  <c r="E68" i="36"/>
  <c r="I69" i="36"/>
  <c r="I68" i="36"/>
  <c r="L33" i="36"/>
  <c r="O32" i="36"/>
  <c r="P32" i="36" s="1"/>
  <c r="E75" i="36"/>
  <c r="C75" i="36"/>
  <c r="G75" i="36"/>
  <c r="K75" i="36"/>
  <c r="I75" i="36"/>
  <c r="K69" i="36"/>
  <c r="K68" i="36"/>
  <c r="D28" i="32"/>
  <c r="E26" i="32"/>
  <c r="D34" i="32"/>
  <c r="C36" i="32"/>
  <c r="B50" i="32"/>
  <c r="C50" i="32" s="1"/>
  <c r="C42" i="32"/>
  <c r="E20" i="32"/>
  <c r="F18" i="32"/>
  <c r="F1" i="26"/>
  <c r="K77" i="36" l="1"/>
  <c r="K76" i="36"/>
  <c r="C76" i="36"/>
  <c r="C77" i="36"/>
  <c r="I76" i="36"/>
  <c r="I77" i="36"/>
  <c r="E77" i="36"/>
  <c r="E76" i="36"/>
  <c r="G76" i="36"/>
  <c r="G77" i="36"/>
  <c r="O33" i="36"/>
  <c r="L34" i="36"/>
  <c r="F20" i="32"/>
  <c r="G18" i="32"/>
  <c r="G20" i="32" s="1"/>
  <c r="E34" i="32"/>
  <c r="D36" i="32"/>
  <c r="D42" i="32"/>
  <c r="C44" i="32"/>
  <c r="E28" i="32"/>
  <c r="F26" i="32"/>
  <c r="D50" i="32"/>
  <c r="C52" i="32"/>
  <c r="C32" i="1"/>
  <c r="C34" i="1"/>
  <c r="C33" i="1"/>
  <c r="O34" i="36" l="1"/>
  <c r="P34" i="36" s="1"/>
  <c r="L35" i="36"/>
  <c r="L36" i="36" s="1"/>
  <c r="C30" i="1"/>
  <c r="C28" i="1"/>
  <c r="C36" i="1"/>
  <c r="C31" i="1"/>
  <c r="B14" i="1"/>
  <c r="C29" i="1"/>
  <c r="E36" i="32"/>
  <c r="F34" i="32"/>
  <c r="F28" i="32"/>
  <c r="G26" i="32"/>
  <c r="G28" i="32" s="1"/>
  <c r="D52" i="32"/>
  <c r="E50" i="32"/>
  <c r="D44" i="32"/>
  <c r="E42" i="32"/>
  <c r="F1" i="25"/>
  <c r="C85" i="36" l="1"/>
  <c r="C86" i="36"/>
  <c r="C84" i="36"/>
  <c r="C35" i="1"/>
  <c r="E44" i="32"/>
  <c r="F42" i="32"/>
  <c r="F50" i="32"/>
  <c r="E52" i="32"/>
  <c r="G34" i="32"/>
  <c r="G36" i="32" s="1"/>
  <c r="F36" i="32"/>
  <c r="E85" i="36" l="1"/>
  <c r="E86" i="36"/>
  <c r="E84" i="36"/>
  <c r="E32" i="1"/>
  <c r="E28" i="1"/>
  <c r="E33" i="1"/>
  <c r="E34" i="1"/>
  <c r="E31" i="1"/>
  <c r="E36" i="1"/>
  <c r="E29" i="1"/>
  <c r="E30" i="1"/>
  <c r="G50" i="32"/>
  <c r="G52" i="32" s="1"/>
  <c r="F52" i="32"/>
  <c r="F44" i="32"/>
  <c r="G42" i="32"/>
  <c r="G44" i="32" s="1"/>
  <c r="F1" i="23"/>
  <c r="G85" i="36" l="1"/>
  <c r="G86" i="36"/>
  <c r="G84" i="36"/>
  <c r="E35" i="1"/>
  <c r="G30" i="1"/>
  <c r="I85" i="36" l="1"/>
  <c r="I84" i="36"/>
  <c r="I86" i="36"/>
  <c r="G32" i="1"/>
  <c r="G29" i="1"/>
  <c r="G36" i="1"/>
  <c r="G31" i="1"/>
  <c r="G28" i="1"/>
  <c r="G34" i="1"/>
  <c r="G33" i="1"/>
  <c r="F1" i="22"/>
  <c r="K85" i="36" l="1"/>
  <c r="K86" i="36"/>
  <c r="K84" i="36"/>
  <c r="G35" i="1"/>
  <c r="I32" i="1" l="1"/>
  <c r="I28" i="1"/>
  <c r="I29" i="1"/>
  <c r="I30" i="1"/>
  <c r="I34" i="1"/>
  <c r="I36" i="1"/>
  <c r="I31" i="1"/>
  <c r="I33" i="1"/>
  <c r="I35" i="1" l="1"/>
  <c r="F10" i="31"/>
  <c r="G10" i="31" s="1"/>
  <c r="C10" i="31"/>
  <c r="E9" i="31"/>
  <c r="B9" i="31"/>
  <c r="D10" i="31"/>
  <c r="E10" i="31"/>
  <c r="F9" i="31"/>
  <c r="G9" i="31" s="1"/>
  <c r="C9" i="31"/>
  <c r="B10" i="31"/>
  <c r="D9" i="31"/>
  <c r="K35" i="1" l="1"/>
  <c r="Q12" i="1"/>
  <c r="P12" i="1"/>
  <c r="B38" i="1"/>
  <c r="B84" i="2"/>
  <c r="M35" i="1"/>
  <c r="B13" i="5"/>
  <c r="C84" i="2" l="1"/>
  <c r="B85" i="2"/>
  <c r="Q13" i="1"/>
  <c r="E42" i="1"/>
  <c r="K42" i="1"/>
  <c r="C42" i="1"/>
  <c r="G42" i="1"/>
  <c r="I42" i="1"/>
  <c r="K6" i="19"/>
  <c r="L6" i="19"/>
  <c r="M6" i="19"/>
  <c r="N6" i="19"/>
  <c r="K7" i="19"/>
  <c r="L7" i="19"/>
  <c r="M7" i="19"/>
  <c r="N7" i="19"/>
  <c r="K8" i="19"/>
  <c r="L8" i="19"/>
  <c r="M8" i="19"/>
  <c r="N8" i="19"/>
  <c r="K9" i="19"/>
  <c r="L9" i="19"/>
  <c r="M9" i="19"/>
  <c r="N9" i="19"/>
  <c r="K10" i="19"/>
  <c r="L10" i="19"/>
  <c r="M10" i="19"/>
  <c r="N10" i="19"/>
  <c r="K11" i="19"/>
  <c r="L11" i="19"/>
  <c r="M11" i="19"/>
  <c r="N11" i="19"/>
  <c r="K12" i="19"/>
  <c r="L12" i="19"/>
  <c r="M12" i="19"/>
  <c r="N12" i="19"/>
  <c r="K13" i="19"/>
  <c r="L13" i="19"/>
  <c r="M13" i="19"/>
  <c r="N13" i="19"/>
  <c r="K14" i="19"/>
  <c r="L14" i="19"/>
  <c r="M14" i="19"/>
  <c r="N14" i="19"/>
  <c r="K15" i="19"/>
  <c r="L15" i="19"/>
  <c r="M15" i="19"/>
  <c r="N15" i="19"/>
  <c r="K16" i="19"/>
  <c r="L16" i="19"/>
  <c r="M16" i="19"/>
  <c r="N16" i="19"/>
  <c r="K17" i="19"/>
  <c r="L17" i="19"/>
  <c r="M17" i="19"/>
  <c r="N17" i="19"/>
  <c r="K18" i="19"/>
  <c r="L18" i="19"/>
  <c r="M18" i="19"/>
  <c r="N18" i="19"/>
  <c r="K19" i="19"/>
  <c r="L19" i="19"/>
  <c r="M19" i="19"/>
  <c r="N19" i="19"/>
  <c r="K20" i="19"/>
  <c r="L20" i="19"/>
  <c r="M20" i="19"/>
  <c r="N20" i="19"/>
  <c r="K21" i="19"/>
  <c r="L21" i="19"/>
  <c r="M21" i="19"/>
  <c r="N21" i="19"/>
  <c r="K22" i="19"/>
  <c r="L22" i="19"/>
  <c r="M22" i="19"/>
  <c r="N22" i="19"/>
  <c r="K23" i="19"/>
  <c r="L23" i="19"/>
  <c r="M23" i="19"/>
  <c r="N23" i="19"/>
  <c r="K24" i="19"/>
  <c r="L24" i="19"/>
  <c r="M24" i="19"/>
  <c r="N24" i="19"/>
  <c r="K25" i="19"/>
  <c r="L25" i="19"/>
  <c r="M25" i="19"/>
  <c r="N25" i="19"/>
  <c r="K26" i="19"/>
  <c r="L26" i="19"/>
  <c r="M26" i="19"/>
  <c r="N26" i="19"/>
  <c r="K27" i="19"/>
  <c r="L27" i="19"/>
  <c r="M27" i="19"/>
  <c r="N27" i="19"/>
  <c r="K28" i="19"/>
  <c r="L28" i="19"/>
  <c r="M28" i="19"/>
  <c r="N28" i="19"/>
  <c r="K29" i="19"/>
  <c r="L29" i="19"/>
  <c r="M29" i="19"/>
  <c r="N29" i="19"/>
  <c r="K30" i="19"/>
  <c r="L30" i="19"/>
  <c r="M30" i="19"/>
  <c r="N30" i="19"/>
  <c r="K31" i="19"/>
  <c r="L31" i="19"/>
  <c r="M31" i="19"/>
  <c r="N31" i="19"/>
  <c r="K32" i="19"/>
  <c r="L32" i="19"/>
  <c r="M32" i="19"/>
  <c r="N32" i="19"/>
  <c r="K33" i="19"/>
  <c r="L33" i="19"/>
  <c r="M33" i="19"/>
  <c r="N33" i="19"/>
  <c r="K34" i="19"/>
  <c r="L34" i="19"/>
  <c r="M34" i="19"/>
  <c r="N34" i="19"/>
  <c r="K35" i="19"/>
  <c r="L35" i="19"/>
  <c r="M35" i="19"/>
  <c r="N35" i="19"/>
  <c r="K36" i="19"/>
  <c r="L36" i="19"/>
  <c r="M36" i="19"/>
  <c r="N36" i="19"/>
  <c r="K37" i="19"/>
  <c r="L37" i="19"/>
  <c r="M37" i="19"/>
  <c r="N37" i="19"/>
  <c r="K38" i="19"/>
  <c r="L38" i="19"/>
  <c r="M38" i="19"/>
  <c r="N38" i="19"/>
  <c r="K39" i="19"/>
  <c r="L39" i="19"/>
  <c r="M39" i="19"/>
  <c r="N39" i="19"/>
  <c r="K40" i="19"/>
  <c r="L40" i="19"/>
  <c r="M40" i="19"/>
  <c r="N40" i="19"/>
  <c r="K41" i="19"/>
  <c r="L41" i="19"/>
  <c r="M41" i="19"/>
  <c r="N41" i="19"/>
  <c r="K42" i="19"/>
  <c r="L42" i="19"/>
  <c r="M42" i="19"/>
  <c r="N42" i="19"/>
  <c r="K43" i="19"/>
  <c r="L43" i="19"/>
  <c r="M43" i="19"/>
  <c r="N43" i="19"/>
  <c r="K44" i="19"/>
  <c r="L44" i="19"/>
  <c r="M44" i="19"/>
  <c r="N44" i="19"/>
  <c r="K45" i="19"/>
  <c r="L45" i="19"/>
  <c r="M45" i="19"/>
  <c r="N45" i="19"/>
  <c r="K46" i="19"/>
  <c r="L46" i="19"/>
  <c r="M46" i="19"/>
  <c r="N46" i="19"/>
  <c r="K47" i="19"/>
  <c r="L47" i="19"/>
  <c r="M47" i="19"/>
  <c r="N47" i="19"/>
  <c r="K48" i="19"/>
  <c r="L48" i="19"/>
  <c r="M48" i="19"/>
  <c r="N48" i="19"/>
  <c r="K49" i="19"/>
  <c r="L49" i="19"/>
  <c r="M49" i="19"/>
  <c r="N49" i="19"/>
  <c r="K50" i="19"/>
  <c r="L50" i="19"/>
  <c r="M50" i="19"/>
  <c r="N50" i="19"/>
  <c r="K51" i="19"/>
  <c r="L51" i="19"/>
  <c r="M51" i="19"/>
  <c r="N51" i="19"/>
  <c r="K52" i="19"/>
  <c r="L52" i="19"/>
  <c r="M52" i="19"/>
  <c r="N52" i="19"/>
  <c r="K53" i="19"/>
  <c r="L53" i="19"/>
  <c r="M53" i="19"/>
  <c r="N53" i="19"/>
  <c r="K54" i="19"/>
  <c r="L54" i="19"/>
  <c r="M54" i="19"/>
  <c r="N54" i="19"/>
  <c r="K55" i="19"/>
  <c r="L55" i="19"/>
  <c r="M55" i="19"/>
  <c r="N55" i="19"/>
  <c r="K56" i="19"/>
  <c r="L56" i="19"/>
  <c r="M56" i="19"/>
  <c r="N56" i="19"/>
  <c r="K57" i="19"/>
  <c r="L57" i="19"/>
  <c r="M57" i="19"/>
  <c r="N57" i="19"/>
  <c r="K58" i="19"/>
  <c r="L58" i="19"/>
  <c r="M58" i="19"/>
  <c r="N58" i="19"/>
  <c r="K59" i="19"/>
  <c r="L59" i="19"/>
  <c r="M59" i="19"/>
  <c r="N59" i="19"/>
  <c r="K60" i="19"/>
  <c r="L60" i="19"/>
  <c r="M60" i="19"/>
  <c r="N60" i="19"/>
  <c r="K61" i="19"/>
  <c r="L61" i="19"/>
  <c r="M61" i="19"/>
  <c r="N61" i="19"/>
  <c r="K62" i="19"/>
  <c r="L62" i="19"/>
  <c r="M62" i="19"/>
  <c r="N62" i="19"/>
  <c r="K63" i="19"/>
  <c r="L63" i="19"/>
  <c r="M63" i="19"/>
  <c r="N63" i="19"/>
  <c r="K64" i="19"/>
  <c r="L64" i="19"/>
  <c r="M64" i="19"/>
  <c r="N64" i="19"/>
  <c r="K65" i="19"/>
  <c r="L65" i="19"/>
  <c r="M65" i="19"/>
  <c r="N65" i="19"/>
  <c r="K66" i="19"/>
  <c r="L66" i="19"/>
  <c r="M66" i="19"/>
  <c r="N66" i="19"/>
  <c r="K67" i="19"/>
  <c r="L67" i="19"/>
  <c r="M67" i="19"/>
  <c r="N67" i="19"/>
  <c r="K68" i="19"/>
  <c r="L68" i="19"/>
  <c r="M68" i="19"/>
  <c r="N68" i="19"/>
  <c r="K69" i="19"/>
  <c r="L69" i="19"/>
  <c r="M69" i="19"/>
  <c r="N69" i="19"/>
  <c r="K70" i="19"/>
  <c r="L70" i="19"/>
  <c r="M70" i="19"/>
  <c r="N70" i="19"/>
  <c r="K71" i="19"/>
  <c r="L71" i="19"/>
  <c r="M71" i="19"/>
  <c r="N71" i="19"/>
  <c r="K72" i="19"/>
  <c r="L72" i="19"/>
  <c r="M72" i="19"/>
  <c r="N72" i="19"/>
  <c r="K73" i="19"/>
  <c r="L73" i="19"/>
  <c r="M73" i="19"/>
  <c r="N73" i="19"/>
  <c r="K74" i="19"/>
  <c r="L74" i="19"/>
  <c r="M74" i="19"/>
  <c r="N74" i="19"/>
  <c r="K75" i="19"/>
  <c r="L75" i="19"/>
  <c r="M75" i="19"/>
  <c r="N75" i="19"/>
  <c r="K76" i="19"/>
  <c r="L76" i="19"/>
  <c r="M76" i="19"/>
  <c r="N76" i="19"/>
  <c r="K77" i="19"/>
  <c r="L77" i="19"/>
  <c r="M77" i="19"/>
  <c r="N77" i="19"/>
  <c r="K78" i="19"/>
  <c r="L78" i="19"/>
  <c r="M78" i="19"/>
  <c r="N78" i="19"/>
  <c r="K79" i="19"/>
  <c r="L79" i="19"/>
  <c r="M79" i="19"/>
  <c r="N79" i="19"/>
  <c r="K80" i="19"/>
  <c r="L80" i="19"/>
  <c r="M80" i="19"/>
  <c r="N80" i="19"/>
  <c r="K81" i="19"/>
  <c r="L81" i="19"/>
  <c r="M81" i="19"/>
  <c r="N81" i="19"/>
  <c r="K82" i="19"/>
  <c r="L82" i="19"/>
  <c r="M82" i="19"/>
  <c r="N82" i="19"/>
  <c r="K83" i="19"/>
  <c r="L83" i="19"/>
  <c r="M83" i="19"/>
  <c r="N83" i="19"/>
  <c r="K84" i="19"/>
  <c r="L84" i="19"/>
  <c r="M84" i="19"/>
  <c r="N84" i="19"/>
  <c r="K85" i="19"/>
  <c r="L85" i="19"/>
  <c r="M85" i="19"/>
  <c r="N85" i="19"/>
  <c r="K86" i="19"/>
  <c r="L86" i="19"/>
  <c r="M86" i="19"/>
  <c r="N86" i="19"/>
  <c r="K87" i="19"/>
  <c r="L87" i="19"/>
  <c r="M87" i="19"/>
  <c r="N87" i="19"/>
  <c r="K88" i="19"/>
  <c r="L88" i="19"/>
  <c r="M88" i="19"/>
  <c r="N88" i="19"/>
  <c r="K89" i="19"/>
  <c r="L89" i="19"/>
  <c r="M89" i="19"/>
  <c r="N89" i="19"/>
  <c r="K90" i="19"/>
  <c r="L90" i="19"/>
  <c r="M90" i="19"/>
  <c r="N90" i="19"/>
  <c r="K91" i="19"/>
  <c r="L91" i="19"/>
  <c r="M91" i="19"/>
  <c r="N91" i="19"/>
  <c r="K92" i="19"/>
  <c r="L92" i="19"/>
  <c r="M92" i="19"/>
  <c r="N92" i="19"/>
  <c r="K93" i="19"/>
  <c r="L93" i="19"/>
  <c r="M93" i="19"/>
  <c r="N93" i="19"/>
  <c r="K94" i="19"/>
  <c r="L94" i="19"/>
  <c r="M94" i="19"/>
  <c r="N94" i="19"/>
  <c r="K95" i="19"/>
  <c r="L95" i="19"/>
  <c r="M95" i="19"/>
  <c r="N95" i="19"/>
  <c r="K96" i="19"/>
  <c r="L96" i="19"/>
  <c r="M96" i="19"/>
  <c r="N96" i="19"/>
  <c r="K97" i="19"/>
  <c r="L97" i="19"/>
  <c r="M97" i="19"/>
  <c r="N97" i="19"/>
  <c r="K98" i="19"/>
  <c r="L98" i="19"/>
  <c r="M98" i="19"/>
  <c r="N98" i="19"/>
  <c r="K99" i="19"/>
  <c r="L99" i="19"/>
  <c r="M99" i="19"/>
  <c r="N99" i="19"/>
  <c r="K100" i="19"/>
  <c r="L100" i="19"/>
  <c r="M100" i="19"/>
  <c r="N100" i="19"/>
  <c r="K101" i="19"/>
  <c r="L101" i="19"/>
  <c r="M101" i="19"/>
  <c r="N101" i="19"/>
  <c r="K102" i="19"/>
  <c r="L102" i="19"/>
  <c r="M102" i="19"/>
  <c r="N102" i="19"/>
  <c r="K103" i="19"/>
  <c r="L103" i="19"/>
  <c r="M103" i="19"/>
  <c r="N103" i="19"/>
  <c r="K104" i="19"/>
  <c r="L104" i="19"/>
  <c r="M104" i="19"/>
  <c r="N104" i="19"/>
  <c r="M5" i="19"/>
  <c r="O12" i="1" s="1"/>
  <c r="K5" i="19"/>
  <c r="N5" i="19"/>
  <c r="L5" i="19"/>
  <c r="N12" i="1" l="1"/>
  <c r="C85" i="2"/>
  <c r="B86" i="2"/>
  <c r="D4" i="16"/>
  <c r="E4" i="16" s="1"/>
  <c r="F4" i="16" s="1"/>
  <c r="G4" i="16" s="1"/>
  <c r="O13" i="1" l="1"/>
  <c r="P13" i="1"/>
  <c r="C86" i="2"/>
  <c r="B87" i="2"/>
  <c r="B58" i="5"/>
  <c r="B49" i="5"/>
  <c r="B40" i="5"/>
  <c r="B31" i="5"/>
  <c r="B22" i="5"/>
  <c r="B4" i="5"/>
  <c r="Q14" i="1" l="1"/>
  <c r="C87" i="2"/>
  <c r="B88" i="2"/>
  <c r="C88" i="2" l="1"/>
  <c r="C89" i="2" s="1"/>
  <c r="B89" i="2"/>
  <c r="D13" i="14"/>
  <c r="E13" i="14"/>
  <c r="F13" i="14"/>
  <c r="G13" i="14"/>
  <c r="C13" i="14"/>
  <c r="C71" i="2" l="1"/>
  <c r="C70" i="2"/>
  <c r="C69" i="2"/>
  <c r="C68" i="2"/>
  <c r="C67" i="2"/>
  <c r="C72" i="2" l="1"/>
  <c r="L83" i="1"/>
  <c r="G10" i="14" l="1"/>
  <c r="H10" i="14" s="1"/>
  <c r="F10" i="14"/>
  <c r="E10" i="14"/>
  <c r="D10" i="14"/>
  <c r="C10" i="14"/>
  <c r="O35" i="1" l="1"/>
  <c r="B10" i="14"/>
  <c r="B6" i="14"/>
  <c r="B7" i="14"/>
  <c r="B8" i="14"/>
  <c r="B9" i="14"/>
  <c r="B5" i="14"/>
  <c r="B4" i="14"/>
  <c r="C4" i="14" s="1"/>
  <c r="D4" i="14" s="1"/>
  <c r="E4" i="14" s="1"/>
  <c r="F4" i="14" s="1"/>
  <c r="G4" i="14" s="1"/>
  <c r="H4" i="14" s="1"/>
  <c r="L51" i="1" l="1"/>
  <c r="L59" i="1"/>
  <c r="L67" i="1"/>
  <c r="L75" i="1" l="1"/>
  <c r="G21" i="32" l="1"/>
  <c r="F21" i="32"/>
  <c r="D21" i="32"/>
  <c r="B21" i="32"/>
  <c r="C21" i="32"/>
  <c r="E21" i="32"/>
  <c r="G29" i="32"/>
  <c r="F29" i="32"/>
  <c r="E29" i="32"/>
  <c r="D29" i="32"/>
  <c r="C29" i="32"/>
  <c r="B29" i="32"/>
  <c r="F37" i="32"/>
  <c r="G37" i="32"/>
  <c r="E37" i="32"/>
  <c r="C37" i="32"/>
  <c r="B37" i="32"/>
  <c r="D37" i="32"/>
  <c r="O36" i="1"/>
  <c r="D18" i="1"/>
  <c r="C11" i="2"/>
  <c r="C10" i="2"/>
  <c r="C9" i="2"/>
  <c r="C8" i="2"/>
  <c r="C7" i="2"/>
  <c r="C61" i="2"/>
  <c r="C60" i="2"/>
  <c r="C59" i="2"/>
  <c r="C58" i="2"/>
  <c r="C57" i="2"/>
  <c r="C51" i="2"/>
  <c r="C50" i="2"/>
  <c r="C49" i="2"/>
  <c r="C48" i="2"/>
  <c r="C47" i="2"/>
  <c r="C41" i="2"/>
  <c r="C40" i="2"/>
  <c r="C39" i="2"/>
  <c r="C38" i="2"/>
  <c r="C37" i="2"/>
  <c r="C31" i="2"/>
  <c r="C30" i="2"/>
  <c r="C29" i="2"/>
  <c r="C28" i="2"/>
  <c r="C27" i="2"/>
  <c r="C21" i="2"/>
  <c r="C20" i="2"/>
  <c r="C19" i="2"/>
  <c r="C18" i="2"/>
  <c r="C17" i="2"/>
  <c r="J40" i="1"/>
  <c r="J49" i="1" s="1"/>
  <c r="J57" i="1" s="1"/>
  <c r="J65" i="1" s="1"/>
  <c r="J73" i="1" s="1"/>
  <c r="J81" i="1" s="1"/>
  <c r="J89" i="1" s="1"/>
  <c r="J93" i="1" s="1"/>
  <c r="H40" i="1"/>
  <c r="H49" i="1" s="1"/>
  <c r="H57" i="1" s="1"/>
  <c r="H65" i="1" s="1"/>
  <c r="H73" i="1" s="1"/>
  <c r="H81" i="1" s="1"/>
  <c r="H89" i="1" s="1"/>
  <c r="H93" i="1" s="1"/>
  <c r="F40" i="1"/>
  <c r="F49" i="1" s="1"/>
  <c r="F57" i="1" s="1"/>
  <c r="F65" i="1" s="1"/>
  <c r="F73" i="1" s="1"/>
  <c r="F81" i="1" s="1"/>
  <c r="F89" i="1" s="1"/>
  <c r="F93" i="1" s="1"/>
  <c r="D40" i="1"/>
  <c r="D49" i="1" s="1"/>
  <c r="D57" i="1" s="1"/>
  <c r="D65" i="1" s="1"/>
  <c r="D73" i="1" s="1"/>
  <c r="D81" i="1" s="1"/>
  <c r="D89" i="1" s="1"/>
  <c r="D93" i="1" s="1"/>
  <c r="B40" i="1"/>
  <c r="B49" i="1" s="1"/>
  <c r="B57" i="1" s="1"/>
  <c r="B65" i="1" s="1"/>
  <c r="B73" i="1" s="1"/>
  <c r="B81" i="1" s="1"/>
  <c r="B89" i="1" s="1"/>
  <c r="B93" i="1" s="1"/>
  <c r="B28" i="1"/>
  <c r="B29" i="1" s="1"/>
  <c r="B30" i="1" s="1"/>
  <c r="B31" i="1" s="1"/>
  <c r="B32" i="1" s="1"/>
  <c r="B33" i="1" s="1"/>
  <c r="B34" i="1" s="1"/>
  <c r="B35" i="1" s="1"/>
  <c r="B36" i="1" s="1"/>
  <c r="F14" i="1"/>
  <c r="B41" i="1"/>
  <c r="G14" i="1" l="1"/>
  <c r="C19" i="1" s="1"/>
  <c r="E19" i="1" s="1"/>
  <c r="G19" i="1" s="1"/>
  <c r="I19" i="1" s="1"/>
  <c r="K19" i="1" s="1"/>
  <c r="F18" i="1"/>
  <c r="D1" i="31" s="1"/>
  <c r="C1" i="31"/>
  <c r="C77" i="2"/>
  <c r="C79" i="2"/>
  <c r="C52" i="2"/>
  <c r="C22" i="2"/>
  <c r="C76" i="2"/>
  <c r="C80" i="2"/>
  <c r="C62" i="2"/>
  <c r="C32" i="2"/>
  <c r="C12" i="2"/>
  <c r="C78" i="2"/>
  <c r="C42" i="2"/>
  <c r="I14" i="1"/>
  <c r="B50" i="1"/>
  <c r="D41" i="1"/>
  <c r="A17" i="2"/>
  <c r="D28" i="1"/>
  <c r="F28" i="1" s="1"/>
  <c r="F29" i="1" s="1"/>
  <c r="F30" i="1" s="1"/>
  <c r="F31" i="1" s="1"/>
  <c r="F32" i="1" s="1"/>
  <c r="F33" i="1" s="1"/>
  <c r="F34" i="1" s="1"/>
  <c r="F35" i="1" s="1"/>
  <c r="F36" i="1" s="1"/>
  <c r="H18" i="1"/>
  <c r="E1" i="31" s="1"/>
  <c r="F41" i="1"/>
  <c r="B6" i="32" l="1"/>
  <c r="B5" i="32"/>
  <c r="C5" i="32" s="1"/>
  <c r="D5" i="32" s="1"/>
  <c r="E5" i="32" s="1"/>
  <c r="F5" i="32" s="1"/>
  <c r="G5" i="32" s="1"/>
  <c r="B58" i="1"/>
  <c r="A84" i="2"/>
  <c r="A76" i="2"/>
  <c r="A7" i="2"/>
  <c r="A67" i="2"/>
  <c r="A18" i="2"/>
  <c r="A47" i="2"/>
  <c r="A57" i="2"/>
  <c r="D50" i="1"/>
  <c r="A27" i="2"/>
  <c r="A37" i="2"/>
  <c r="H28" i="1"/>
  <c r="J28" i="1" s="1"/>
  <c r="D29" i="1"/>
  <c r="D30" i="1" s="1"/>
  <c r="D31" i="1" s="1"/>
  <c r="D32" i="1" s="1"/>
  <c r="D33" i="1" s="1"/>
  <c r="D34" i="1" s="1"/>
  <c r="D35" i="1" s="1"/>
  <c r="D36" i="1" s="1"/>
  <c r="F50" i="1"/>
  <c r="A19" i="2"/>
  <c r="J18" i="1"/>
  <c r="H41" i="1"/>
  <c r="C20" i="1" l="1"/>
  <c r="C2" i="31"/>
  <c r="B7" i="2"/>
  <c r="D7" i="2" s="1"/>
  <c r="E7" i="2" s="1"/>
  <c r="B2" i="31"/>
  <c r="C21" i="1"/>
  <c r="C43" i="1"/>
  <c r="C5" i="14" s="1"/>
  <c r="C6" i="32"/>
  <c r="D6" i="32" s="1"/>
  <c r="E6" i="32" s="1"/>
  <c r="F6" i="32" s="1"/>
  <c r="G6" i="32" s="1"/>
  <c r="G2" i="31" s="1"/>
  <c r="L42" i="1"/>
  <c r="J41" i="1"/>
  <c r="A21" i="2" s="1"/>
  <c r="F1" i="31"/>
  <c r="D58" i="1"/>
  <c r="B66" i="1"/>
  <c r="F58" i="1"/>
  <c r="A85" i="2"/>
  <c r="A77" i="2"/>
  <c r="A69" i="2"/>
  <c r="A86" i="2"/>
  <c r="A78" i="2"/>
  <c r="A8" i="2"/>
  <c r="A68" i="2"/>
  <c r="A38" i="2"/>
  <c r="A28" i="2"/>
  <c r="A58" i="2"/>
  <c r="A48" i="2"/>
  <c r="H29" i="1"/>
  <c r="H30" i="1" s="1"/>
  <c r="H31" i="1" s="1"/>
  <c r="H32" i="1" s="1"/>
  <c r="H33" i="1" s="1"/>
  <c r="H34" i="1" s="1"/>
  <c r="H35" i="1" s="1"/>
  <c r="H36" i="1" s="1"/>
  <c r="H50" i="1"/>
  <c r="A20" i="2"/>
  <c r="J50" i="1"/>
  <c r="A49" i="2"/>
  <c r="A9" i="2"/>
  <c r="A29" i="2"/>
  <c r="A39" i="2"/>
  <c r="A59" i="2"/>
  <c r="J29" i="1"/>
  <c r="J30" i="1" s="1"/>
  <c r="J31" i="1" s="1"/>
  <c r="J32" i="1" s="1"/>
  <c r="J33" i="1" s="1"/>
  <c r="J34" i="1" s="1"/>
  <c r="J35" i="1" s="1"/>
  <c r="J36" i="1" s="1"/>
  <c r="L28" i="1"/>
  <c r="E20" i="1" l="1"/>
  <c r="E21" i="1"/>
  <c r="D2" i="31"/>
  <c r="B8" i="2"/>
  <c r="D8" i="2" s="1"/>
  <c r="E8" i="2" s="1"/>
  <c r="G8" i="2" s="1"/>
  <c r="E43" i="1"/>
  <c r="C3" i="31" s="1"/>
  <c r="B3" i="31"/>
  <c r="B14" i="32"/>
  <c r="C45" i="1"/>
  <c r="C44" i="1"/>
  <c r="B17" i="2"/>
  <c r="F17" i="2" s="1"/>
  <c r="H58" i="1"/>
  <c r="F66" i="1"/>
  <c r="D66" i="1"/>
  <c r="J58" i="1"/>
  <c r="B74" i="1"/>
  <c r="G7" i="2"/>
  <c r="F7" i="2"/>
  <c r="A70" i="2"/>
  <c r="A87" i="2"/>
  <c r="A79" i="2"/>
  <c r="A71" i="2"/>
  <c r="A80" i="2"/>
  <c r="A88" i="2"/>
  <c r="H7" i="2"/>
  <c r="I7" i="2" s="1"/>
  <c r="A31" i="2"/>
  <c r="A61" i="2"/>
  <c r="A11" i="2"/>
  <c r="A41" i="2"/>
  <c r="A51" i="2"/>
  <c r="A40" i="2"/>
  <c r="A50" i="2"/>
  <c r="A10" i="2"/>
  <c r="A30" i="2"/>
  <c r="A60" i="2"/>
  <c r="L29" i="1"/>
  <c r="O28" i="1"/>
  <c r="P28" i="1" s="1"/>
  <c r="G43" i="1" l="1"/>
  <c r="D3" i="31" s="1"/>
  <c r="G20" i="1"/>
  <c r="G21" i="1"/>
  <c r="H8" i="2"/>
  <c r="I8" i="2" s="1"/>
  <c r="F8" i="2"/>
  <c r="B9" i="2"/>
  <c r="D9" i="2" s="1"/>
  <c r="E9" i="2" s="1"/>
  <c r="G9" i="2" s="1"/>
  <c r="E2" i="31"/>
  <c r="E44" i="1"/>
  <c r="D5" i="14"/>
  <c r="E45" i="1"/>
  <c r="B18" i="2"/>
  <c r="F18" i="2" s="1"/>
  <c r="D17" i="2"/>
  <c r="E17" i="2" s="1"/>
  <c r="G17" i="2" s="1"/>
  <c r="G44" i="1"/>
  <c r="E5" i="14"/>
  <c r="C51" i="1"/>
  <c r="B22" i="32" s="1"/>
  <c r="C22" i="32" s="1"/>
  <c r="J66" i="1"/>
  <c r="F74" i="1"/>
  <c r="F82" i="1" s="1"/>
  <c r="F90" i="1" s="1"/>
  <c r="F94" i="1" s="1"/>
  <c r="B82" i="1"/>
  <c r="D74" i="1"/>
  <c r="D82" i="1" s="1"/>
  <c r="D90" i="1" s="1"/>
  <c r="D94" i="1" s="1"/>
  <c r="H66" i="1"/>
  <c r="L30" i="1"/>
  <c r="O29" i="1"/>
  <c r="P29" i="1" s="1"/>
  <c r="B19" i="2" l="1"/>
  <c r="E19" i="2" s="1"/>
  <c r="G19" i="2" s="1"/>
  <c r="G45" i="1"/>
  <c r="I43" i="1"/>
  <c r="E3" i="31" s="1"/>
  <c r="F2" i="31"/>
  <c r="I21" i="1"/>
  <c r="I20" i="1"/>
  <c r="B10" i="2"/>
  <c r="D10" i="2" s="1"/>
  <c r="E10" i="2" s="1"/>
  <c r="F10" i="2" s="1"/>
  <c r="H9" i="2"/>
  <c r="I9" i="2" s="1"/>
  <c r="F9" i="2"/>
  <c r="D18" i="2"/>
  <c r="E18" i="2"/>
  <c r="H18" i="2" s="1"/>
  <c r="I18" i="2" s="1"/>
  <c r="H17" i="2"/>
  <c r="I17" i="2" s="1"/>
  <c r="D19" i="2"/>
  <c r="D22" i="32"/>
  <c r="E22" i="32" s="1"/>
  <c r="F22" i="32" s="1"/>
  <c r="G22" i="32" s="1"/>
  <c r="C6" i="14"/>
  <c r="E51" i="1"/>
  <c r="E52" i="1" s="1"/>
  <c r="H74" i="1"/>
  <c r="H82" i="1" s="1"/>
  <c r="H90" i="1" s="1"/>
  <c r="H94" i="1" s="1"/>
  <c r="B90" i="1"/>
  <c r="B94" i="1" s="1"/>
  <c r="C59" i="1"/>
  <c r="E59" i="1" s="1"/>
  <c r="J74" i="1"/>
  <c r="J82" i="1" s="1"/>
  <c r="J90" i="1" s="1"/>
  <c r="J94" i="1" s="1"/>
  <c r="C53" i="1"/>
  <c r="B4" i="31"/>
  <c r="B27" i="2"/>
  <c r="C52" i="1"/>
  <c r="O30" i="1"/>
  <c r="P30" i="1" s="1"/>
  <c r="L31" i="1"/>
  <c r="B20" i="2" l="1"/>
  <c r="F20" i="2" s="1"/>
  <c r="I45" i="1"/>
  <c r="F5" i="14"/>
  <c r="H19" i="2"/>
  <c r="I19" i="2" s="1"/>
  <c r="F19" i="2"/>
  <c r="I44" i="1"/>
  <c r="H10" i="2"/>
  <c r="I10" i="2" s="1"/>
  <c r="G10" i="2"/>
  <c r="K43" i="1"/>
  <c r="F3" i="31" s="1"/>
  <c r="B11" i="2"/>
  <c r="D11" i="2" s="1"/>
  <c r="E11" i="2" s="1"/>
  <c r="H11" i="2" s="1"/>
  <c r="I11" i="2" s="1"/>
  <c r="K20" i="1"/>
  <c r="K21" i="1"/>
  <c r="G18" i="2"/>
  <c r="B28" i="2"/>
  <c r="D28" i="2" s="1"/>
  <c r="E28" i="2" s="1"/>
  <c r="D6" i="14"/>
  <c r="G4" i="31"/>
  <c r="H6" i="14"/>
  <c r="E53" i="1"/>
  <c r="C4" i="31"/>
  <c r="G51" i="1"/>
  <c r="B29" i="2" s="1"/>
  <c r="C5" i="31"/>
  <c r="G59" i="1"/>
  <c r="B5" i="31"/>
  <c r="B30" i="32"/>
  <c r="C30" i="32" s="1"/>
  <c r="C7" i="14"/>
  <c r="C67" i="1"/>
  <c r="D27" i="2"/>
  <c r="E27" i="2" s="1"/>
  <c r="F27" i="2"/>
  <c r="D7" i="14"/>
  <c r="E60" i="1"/>
  <c r="B38" i="2"/>
  <c r="E61" i="1"/>
  <c r="C61" i="1"/>
  <c r="B37" i="2"/>
  <c r="C60" i="1"/>
  <c r="O31" i="1"/>
  <c r="P31" i="1" s="1"/>
  <c r="L32" i="1"/>
  <c r="C75" i="1" s="1"/>
  <c r="B46" i="32" s="1"/>
  <c r="C46" i="32" s="1"/>
  <c r="E20" i="2" l="1"/>
  <c r="G20" i="2" s="1"/>
  <c r="D20" i="2"/>
  <c r="B21" i="2"/>
  <c r="F21" i="2" s="1"/>
  <c r="G5" i="14"/>
  <c r="F11" i="2"/>
  <c r="L43" i="1"/>
  <c r="B13" i="32" s="1"/>
  <c r="C13" i="32" s="1"/>
  <c r="C14" i="32" s="1"/>
  <c r="K44" i="1"/>
  <c r="K45" i="1"/>
  <c r="G11" i="2"/>
  <c r="B12" i="2"/>
  <c r="D12" i="2" s="1"/>
  <c r="F28" i="2"/>
  <c r="D46" i="32"/>
  <c r="E46" i="32" s="1"/>
  <c r="F46" i="32" s="1"/>
  <c r="G46" i="32" s="1"/>
  <c r="D30" i="32"/>
  <c r="E30" i="32" s="1"/>
  <c r="F30" i="32" s="1"/>
  <c r="G30" i="32" s="1"/>
  <c r="G52" i="1"/>
  <c r="D4" i="31"/>
  <c r="I51" i="1"/>
  <c r="B30" i="2" s="1"/>
  <c r="G53" i="1"/>
  <c r="E6" i="14"/>
  <c r="D5" i="31"/>
  <c r="I59" i="1"/>
  <c r="B6" i="31"/>
  <c r="B38" i="32"/>
  <c r="C8" i="14"/>
  <c r="E67" i="1"/>
  <c r="E69" i="1" s="1"/>
  <c r="H20" i="2"/>
  <c r="I20" i="2" s="1"/>
  <c r="E75" i="1"/>
  <c r="B7" i="31"/>
  <c r="D38" i="2"/>
  <c r="E38" i="2" s="1"/>
  <c r="F38" i="2"/>
  <c r="H27" i="2"/>
  <c r="I27" i="2" s="1"/>
  <c r="G27" i="2"/>
  <c r="D37" i="2"/>
  <c r="E37" i="2" s="1"/>
  <c r="F37" i="2"/>
  <c r="G28" i="2"/>
  <c r="H28" i="2"/>
  <c r="I28" i="2" s="1"/>
  <c r="D29" i="2"/>
  <c r="E29" i="2" s="1"/>
  <c r="F29" i="2"/>
  <c r="L33" i="1"/>
  <c r="E7" i="14"/>
  <c r="G60" i="1"/>
  <c r="G61" i="1"/>
  <c r="B39" i="2"/>
  <c r="C69" i="1"/>
  <c r="C68" i="1"/>
  <c r="B47" i="2"/>
  <c r="O32" i="1"/>
  <c r="P32" i="1" s="1"/>
  <c r="B22" i="2" l="1"/>
  <c r="D22" i="2" s="1"/>
  <c r="D21" i="2"/>
  <c r="E21" i="2"/>
  <c r="G21" i="2" s="1"/>
  <c r="D13" i="32"/>
  <c r="E13" i="32" s="1"/>
  <c r="F13" i="32" s="1"/>
  <c r="G13" i="32" s="1"/>
  <c r="C38" i="32"/>
  <c r="D38" i="32" s="1"/>
  <c r="E38" i="32" s="1"/>
  <c r="F38" i="32" s="1"/>
  <c r="G38" i="32" s="1"/>
  <c r="H9" i="14"/>
  <c r="G7" i="31"/>
  <c r="H7" i="14"/>
  <c r="G5" i="31"/>
  <c r="I52" i="1"/>
  <c r="I53" i="1"/>
  <c r="B48" i="2"/>
  <c r="D48" i="2" s="1"/>
  <c r="E48" i="2" s="1"/>
  <c r="F6" i="14"/>
  <c r="E4" i="31"/>
  <c r="K51" i="1"/>
  <c r="F4" i="31" s="1"/>
  <c r="E5" i="31"/>
  <c r="K59" i="1"/>
  <c r="F5" i="31" s="1"/>
  <c r="C6" i="31"/>
  <c r="G67" i="1"/>
  <c r="E8" i="14" s="1"/>
  <c r="D8" i="14"/>
  <c r="E68" i="1"/>
  <c r="G75" i="1"/>
  <c r="C7" i="31"/>
  <c r="D47" i="2"/>
  <c r="E47" i="2" s="1"/>
  <c r="F47" i="2"/>
  <c r="G38" i="2"/>
  <c r="H38" i="2"/>
  <c r="I38" i="2" s="1"/>
  <c r="H29" i="2"/>
  <c r="I29" i="2" s="1"/>
  <c r="G29" i="2"/>
  <c r="D30" i="2"/>
  <c r="E30" i="2" s="1"/>
  <c r="F30" i="2"/>
  <c r="D39" i="2"/>
  <c r="E39" i="2" s="1"/>
  <c r="F39" i="2"/>
  <c r="H37" i="2"/>
  <c r="I37" i="2" s="1"/>
  <c r="G37" i="2"/>
  <c r="L34" i="1"/>
  <c r="C83" i="1" s="1"/>
  <c r="B54" i="32" s="1"/>
  <c r="C54" i="32" s="1"/>
  <c r="D54" i="32" s="1"/>
  <c r="E54" i="32" s="1"/>
  <c r="F54" i="32" s="1"/>
  <c r="G54" i="32" s="1"/>
  <c r="O33" i="1"/>
  <c r="P33" i="1" s="1"/>
  <c r="C76" i="1"/>
  <c r="C77" i="1"/>
  <c r="B58" i="2"/>
  <c r="C9" i="14"/>
  <c r="F7" i="14"/>
  <c r="B40" i="2"/>
  <c r="I60" i="1"/>
  <c r="I61" i="1"/>
  <c r="B57" i="2"/>
  <c r="H21" i="2" l="1"/>
  <c r="I21" i="2" s="1"/>
  <c r="D14" i="32"/>
  <c r="E14" i="32" s="1"/>
  <c r="F14" i="32" s="1"/>
  <c r="G14" i="32" s="1"/>
  <c r="G3" i="31" s="1"/>
  <c r="G6" i="31"/>
  <c r="H8" i="14"/>
  <c r="K52" i="1"/>
  <c r="G6" i="14"/>
  <c r="F48" i="2"/>
  <c r="K53" i="1"/>
  <c r="G8" i="31"/>
  <c r="B31" i="2"/>
  <c r="B32" i="2" s="1"/>
  <c r="D32" i="2" s="1"/>
  <c r="G69" i="1"/>
  <c r="G68" i="1"/>
  <c r="D6" i="31"/>
  <c r="I67" i="1"/>
  <c r="B50" i="2" s="1"/>
  <c r="B49" i="2"/>
  <c r="E83" i="1"/>
  <c r="B8" i="31"/>
  <c r="I75" i="1"/>
  <c r="D7" i="31"/>
  <c r="H48" i="2"/>
  <c r="I48" i="2" s="1"/>
  <c r="G48" i="2"/>
  <c r="D58" i="2"/>
  <c r="E58" i="2" s="1"/>
  <c r="F58" i="2"/>
  <c r="D40" i="2"/>
  <c r="E40" i="2" s="1"/>
  <c r="F40" i="2"/>
  <c r="G39" i="2"/>
  <c r="H39" i="2"/>
  <c r="I39" i="2" s="1"/>
  <c r="D57" i="2"/>
  <c r="E57" i="2" s="1"/>
  <c r="F57" i="2"/>
  <c r="G47" i="2"/>
  <c r="H47" i="2"/>
  <c r="I47" i="2" s="1"/>
  <c r="G30" i="2"/>
  <c r="H30" i="2"/>
  <c r="I30" i="2" s="1"/>
  <c r="O34" i="1"/>
  <c r="P34" i="1" s="1"/>
  <c r="L35" i="1"/>
  <c r="L36" i="1" s="1"/>
  <c r="C14" i="14"/>
  <c r="C16" i="14"/>
  <c r="D9" i="14"/>
  <c r="G7" i="14"/>
  <c r="B41" i="2"/>
  <c r="B42" i="2" s="1"/>
  <c r="K60" i="1"/>
  <c r="K61" i="1"/>
  <c r="E77" i="1"/>
  <c r="E76" i="1"/>
  <c r="B81" i="2" l="1"/>
  <c r="H5" i="14"/>
  <c r="H14" i="14" s="1"/>
  <c r="D31" i="2"/>
  <c r="E31" i="2" s="1"/>
  <c r="H31" i="2" s="1"/>
  <c r="I31" i="2" s="1"/>
  <c r="F31" i="2"/>
  <c r="F8" i="14"/>
  <c r="I69" i="1"/>
  <c r="I68" i="1"/>
  <c r="D49" i="2"/>
  <c r="E49" i="2" s="1"/>
  <c r="F49" i="2"/>
  <c r="E6" i="31"/>
  <c r="K67" i="1"/>
  <c r="F6" i="31" s="1"/>
  <c r="K75" i="1"/>
  <c r="F7" i="31" s="1"/>
  <c r="E7" i="31"/>
  <c r="G83" i="1"/>
  <c r="C8" i="31"/>
  <c r="D41" i="2"/>
  <c r="E41" i="2" s="1"/>
  <c r="F41" i="2"/>
  <c r="H57" i="2"/>
  <c r="I57" i="2" s="1"/>
  <c r="G57" i="2"/>
  <c r="H40" i="2"/>
  <c r="I40" i="2" s="1"/>
  <c r="G40" i="2"/>
  <c r="G58" i="2"/>
  <c r="H58" i="2"/>
  <c r="I58" i="2" s="1"/>
  <c r="D50" i="2"/>
  <c r="E50" i="2" s="1"/>
  <c r="F50" i="2"/>
  <c r="C85" i="1"/>
  <c r="E84" i="1"/>
  <c r="C84" i="1"/>
  <c r="C86" i="1"/>
  <c r="B67" i="2"/>
  <c r="D16" i="14"/>
  <c r="D14" i="14"/>
  <c r="E9" i="14"/>
  <c r="B59" i="2"/>
  <c r="G77" i="1"/>
  <c r="G76" i="1"/>
  <c r="D42" i="2"/>
  <c r="H16" i="14" l="1"/>
  <c r="G31" i="2"/>
  <c r="B51" i="2"/>
  <c r="B52" i="2" s="1"/>
  <c r="D52" i="2" s="1"/>
  <c r="G8" i="14"/>
  <c r="K68" i="1"/>
  <c r="K69" i="1"/>
  <c r="G49" i="2"/>
  <c r="H49" i="2"/>
  <c r="I49" i="2" s="1"/>
  <c r="I83" i="1"/>
  <c r="D8" i="31"/>
  <c r="H50" i="2"/>
  <c r="I50" i="2" s="1"/>
  <c r="G50" i="2"/>
  <c r="D59" i="2"/>
  <c r="E59" i="2" s="1"/>
  <c r="F59" i="2"/>
  <c r="D67" i="2"/>
  <c r="E67" i="2" s="1"/>
  <c r="F67" i="2"/>
  <c r="B76" i="2"/>
  <c r="H41" i="2"/>
  <c r="I41" i="2" s="1"/>
  <c r="G41" i="2"/>
  <c r="E86" i="1"/>
  <c r="B68" i="2"/>
  <c r="E85" i="1"/>
  <c r="G86" i="1"/>
  <c r="E14" i="14"/>
  <c r="E16" i="14"/>
  <c r="F9" i="14"/>
  <c r="I77" i="1"/>
  <c r="I76" i="1"/>
  <c r="B60" i="2"/>
  <c r="F51" i="2" l="1"/>
  <c r="D51" i="2"/>
  <c r="E51" i="2" s="1"/>
  <c r="H51" i="2" s="1"/>
  <c r="I51" i="2" s="1"/>
  <c r="K83" i="1"/>
  <c r="F8" i="31" s="1"/>
  <c r="E8" i="31"/>
  <c r="D60" i="2"/>
  <c r="E60" i="2" s="1"/>
  <c r="F60" i="2"/>
  <c r="D68" i="2"/>
  <c r="E68" i="2" s="1"/>
  <c r="F68" i="2"/>
  <c r="B77" i="2"/>
  <c r="H67" i="2"/>
  <c r="I67" i="2" s="1"/>
  <c r="G67" i="2"/>
  <c r="H59" i="2"/>
  <c r="I59" i="2" s="1"/>
  <c r="G59" i="2"/>
  <c r="B69" i="2"/>
  <c r="G84" i="1"/>
  <c r="G85" i="1"/>
  <c r="B70" i="2"/>
  <c r="B79" i="2" s="1"/>
  <c r="F14" i="14"/>
  <c r="F16" i="14"/>
  <c r="G9" i="14"/>
  <c r="K76" i="1"/>
  <c r="B61" i="2"/>
  <c r="B62" i="2" s="1"/>
  <c r="K77" i="1"/>
  <c r="G51" i="2" l="1"/>
  <c r="H60" i="2"/>
  <c r="I60" i="2" s="1"/>
  <c r="G60" i="2"/>
  <c r="D61" i="2"/>
  <c r="E61" i="2" s="1"/>
  <c r="F61" i="2"/>
  <c r="D70" i="2"/>
  <c r="E70" i="2" s="1"/>
  <c r="F70" i="2"/>
  <c r="G68" i="2"/>
  <c r="H68" i="2"/>
  <c r="I68" i="2" s="1"/>
  <c r="D69" i="2"/>
  <c r="E69" i="2" s="1"/>
  <c r="F69" i="2"/>
  <c r="B78" i="2"/>
  <c r="I86" i="1"/>
  <c r="I84" i="1"/>
  <c r="I85" i="1"/>
  <c r="K85" i="1"/>
  <c r="G14" i="14"/>
  <c r="G16" i="14"/>
  <c r="D62" i="2"/>
  <c r="H69" i="2" l="1"/>
  <c r="I69" i="2" s="1"/>
  <c r="G69" i="2"/>
  <c r="H70" i="2"/>
  <c r="I70" i="2" s="1"/>
  <c r="G70" i="2"/>
  <c r="H61" i="2"/>
  <c r="I61" i="2" s="1"/>
  <c r="G61" i="2"/>
  <c r="K84" i="1"/>
  <c r="K86" i="1"/>
  <c r="B71" i="2"/>
  <c r="B72" i="2" s="1"/>
  <c r="D71" i="2" l="1"/>
  <c r="E71" i="2" s="1"/>
  <c r="F71" i="2"/>
  <c r="B80" i="2"/>
  <c r="D72" i="2"/>
  <c r="B11" i="14"/>
  <c r="B12" i="14" s="1"/>
  <c r="H15" i="14" s="1"/>
  <c r="H19" i="14" s="1"/>
  <c r="H71" i="2" l="1"/>
  <c r="I71" i="2" s="1"/>
  <c r="G71" i="2"/>
  <c r="F15" i="14"/>
  <c r="F19" i="14" s="1"/>
  <c r="G15" i="14"/>
  <c r="G19" i="14" s="1"/>
  <c r="E15" i="14"/>
  <c r="E19" i="14" s="1"/>
  <c r="D15" i="14"/>
  <c r="D19" i="14" s="1"/>
  <c r="C15" i="14"/>
  <c r="C19" i="14" s="1"/>
</calcChain>
</file>

<file path=xl/sharedStrings.xml><?xml version="1.0" encoding="utf-8"?>
<sst xmlns="http://schemas.openxmlformats.org/spreadsheetml/2006/main" count="10925" uniqueCount="1677">
  <si>
    <t>Acronyms</t>
  </si>
  <si>
    <t>GPCD = Gallons per Capita per Day</t>
  </si>
  <si>
    <t>LWSP = Local Water Supply Plan</t>
  </si>
  <si>
    <t>MGD = Million Gallons per Day</t>
  </si>
  <si>
    <t>Notes</t>
  </si>
  <si>
    <t xml:space="preserve">     W = End Year water use (MGD)</t>
  </si>
  <si>
    <t>Non-residential demand projections are calculated using one of the following annual growth rates.</t>
  </si>
  <si>
    <t>Instructions</t>
  </si>
  <si>
    <t>Step 1:</t>
  </si>
  <si>
    <t>Step 2:</t>
  </si>
  <si>
    <t>Step 3:</t>
  </si>
  <si>
    <t>Step 4:</t>
  </si>
  <si>
    <t>Step 5:</t>
  </si>
  <si>
    <t>System Name:</t>
  </si>
  <si>
    <t>The LWSP Projections Evaluation Tool was designed to allow the user to check the reasonableness of population and demand projections in Local Water Supply Plans.</t>
  </si>
  <si>
    <t xml:space="preserve"> </t>
  </si>
  <si>
    <t>Data Year:</t>
  </si>
  <si>
    <t>Population:</t>
  </si>
  <si>
    <t>Begin Year</t>
  </si>
  <si>
    <t>Population</t>
  </si>
  <si>
    <t>End Year</t>
  </si>
  <si>
    <t>Historical   Window</t>
  </si>
  <si>
    <t>User's Rate</t>
  </si>
  <si>
    <t>Rate</t>
  </si>
  <si>
    <t>County</t>
  </si>
  <si>
    <t>Change/Yr:</t>
  </si>
  <si>
    <t>Population Projections</t>
  </si>
  <si>
    <t>Proj. Year</t>
  </si>
  <si>
    <t>LWSP Projections</t>
  </si>
  <si>
    <t>Calculated Projections</t>
  </si>
  <si>
    <t>Percent Difference</t>
  </si>
  <si>
    <t>Is LWSP Projection Low ?</t>
  </si>
  <si>
    <t>Commercial</t>
  </si>
  <si>
    <t>Industrial</t>
  </si>
  <si>
    <t>Institutional</t>
  </si>
  <si>
    <t>System Process</t>
  </si>
  <si>
    <t>Type of Service</t>
  </si>
  <si>
    <t>Usage (MGD)</t>
  </si>
  <si>
    <t>Year</t>
  </si>
  <si>
    <t>Historical Window</t>
  </si>
  <si>
    <t>Economic Rate</t>
  </si>
  <si>
    <t>Residential</t>
  </si>
  <si>
    <t>N/A</t>
  </si>
  <si>
    <t>GPCD (Residential)</t>
  </si>
  <si>
    <t>Residential Demand Projections</t>
  </si>
  <si>
    <t>Gallons per Capita per Day:</t>
  </si>
  <si>
    <r>
      <t xml:space="preserve">LWSP Demand Projections </t>
    </r>
    <r>
      <rPr>
        <b/>
        <sz val="8"/>
        <color theme="3"/>
        <rFont val="Arial"/>
        <family val="2"/>
      </rPr>
      <t>(A</t>
    </r>
    <r>
      <rPr>
        <b/>
        <sz val="10"/>
        <color theme="3"/>
        <rFont val="Arial"/>
        <family val="2"/>
      </rPr>
      <t>)</t>
    </r>
  </si>
  <si>
    <r>
      <t>Use</t>
    </r>
    <r>
      <rPr>
        <b/>
        <sz val="10"/>
        <color theme="3"/>
        <rFont val="Arial"/>
        <family val="2"/>
      </rPr>
      <t xml:space="preserve"> [B]</t>
    </r>
    <r>
      <rPr>
        <sz val="10"/>
        <rFont val="Arial"/>
        <family val="2"/>
      </rPr>
      <t xml:space="preserve"> or </t>
    </r>
    <r>
      <rPr>
        <b/>
        <sz val="10"/>
        <color theme="3"/>
        <rFont val="Arial"/>
        <family val="2"/>
      </rPr>
      <t>[C]</t>
    </r>
  </si>
  <si>
    <r>
      <t xml:space="preserve">Demand projections based on GPCD and LWSP population projections </t>
    </r>
    <r>
      <rPr>
        <b/>
        <sz val="8"/>
        <color theme="3"/>
        <rFont val="Arial"/>
        <family val="2"/>
      </rPr>
      <t>(B)</t>
    </r>
  </si>
  <si>
    <t>Commercial Demand Projections</t>
  </si>
  <si>
    <t>Industrial Demand Projections</t>
  </si>
  <si>
    <t>Institutional Demand Projections</t>
  </si>
  <si>
    <t>Projected Population</t>
  </si>
  <si>
    <t>Calculated</t>
  </si>
  <si>
    <t>LWSP</t>
  </si>
  <si>
    <t>Delta &gt; Threshold ?</t>
  </si>
  <si>
    <t>Population Delta</t>
  </si>
  <si>
    <t>Variance (MGD)</t>
  </si>
  <si>
    <t>Average</t>
  </si>
  <si>
    <t>Suggested Threshold Value</t>
  </si>
  <si>
    <t>Projected Residential Demand</t>
  </si>
  <si>
    <t>Calculated [B] or [C]</t>
  </si>
  <si>
    <t>GPCD Delta</t>
  </si>
  <si>
    <t>Projected Commercial Demand</t>
  </si>
  <si>
    <t>Projected Industrial Demand</t>
  </si>
  <si>
    <t>Projected Institutional Demand</t>
  </si>
  <si>
    <t>Projected System Process Demand</t>
  </si>
  <si>
    <t>Projections</t>
  </si>
  <si>
    <t>Commercial Demand</t>
  </si>
  <si>
    <t>Industrial Demand</t>
  </si>
  <si>
    <t>Institutional Demand</t>
  </si>
  <si>
    <t>System Process Demand</t>
  </si>
  <si>
    <t>Process Demand Projections</t>
  </si>
  <si>
    <r>
      <t>D</t>
    </r>
    <r>
      <rPr>
        <vertAlign val="subscript"/>
        <sz val="10"/>
        <rFont val="Arial"/>
        <family val="2"/>
      </rPr>
      <t>p</t>
    </r>
    <r>
      <rPr>
        <sz val="10"/>
        <rFont val="Arial"/>
        <family val="2"/>
      </rPr>
      <t xml:space="preserve"> = W x (1 + I )^N</t>
    </r>
  </si>
  <si>
    <t>BLS = Bureau of Labor Statistics</t>
  </si>
  <si>
    <r>
      <rPr>
        <b/>
        <sz val="9"/>
        <color theme="5" tint="-0.249977111117893"/>
        <rFont val="Arial"/>
        <family val="2"/>
      </rPr>
      <t>Proj. Year</t>
    </r>
    <r>
      <rPr>
        <sz val="9"/>
        <rFont val="Arial"/>
        <family val="2"/>
      </rPr>
      <t xml:space="preserve"> is a projected year in the future.</t>
    </r>
  </si>
  <si>
    <t>Demand Delta (MGD)</t>
  </si>
  <si>
    <t>User's Demand</t>
  </si>
  <si>
    <t>ICI = Industrial, Commercial, and Institutional</t>
  </si>
  <si>
    <t>Conservative</t>
  </si>
  <si>
    <t>Flag</t>
  </si>
  <si>
    <t>Variable Rate</t>
  </si>
  <si>
    <t>See Below</t>
  </si>
  <si>
    <t>1, 2, 3, or 4</t>
  </si>
  <si>
    <t>1, 2, or 4</t>
  </si>
  <si>
    <t>Water Use By Type</t>
  </si>
  <si>
    <t xml:space="preserve">Nr   </t>
  </si>
  <si>
    <t>Equations:</t>
  </si>
  <si>
    <t>X = Nr * ( D + X )</t>
  </si>
  <si>
    <t>0 = ( Nr * ( D + X )) - X</t>
  </si>
  <si>
    <t>Water Sold (MGD)</t>
  </si>
  <si>
    <t>Unaccounted-for Water Projection</t>
  </si>
  <si>
    <t>UAFW Demand Projections</t>
  </si>
  <si>
    <t>UAFW</t>
  </si>
  <si>
    <t>1 ,4, or blank</t>
  </si>
  <si>
    <t>This Line Must = 0</t>
  </si>
  <si>
    <t>UAFW (% of demand)</t>
  </si>
  <si>
    <t>Projected Water Sales</t>
  </si>
  <si>
    <t>Water Sales</t>
  </si>
  <si>
    <t>% of Demand</t>
  </si>
  <si>
    <t>Unaccounted-for Water Demand</t>
  </si>
  <si>
    <t>Data in this worksheet is not meant to be manually adjusted.  Adjustments can be made in the Projections WKSHT.</t>
  </si>
  <si>
    <t>Nr = % of demand (End Year)</t>
  </si>
  <si>
    <t>D = Demand</t>
  </si>
  <si>
    <t>X = Unaccounted-for Water</t>
  </si>
  <si>
    <t>X</t>
  </si>
  <si>
    <t>D</t>
  </si>
  <si>
    <t>Calculated UAFW</t>
  </si>
  <si>
    <t xml:space="preserve"> - % of Demand</t>
  </si>
  <si>
    <t>Nr</t>
  </si>
  <si>
    <t>Unaccounted-for Water</t>
  </si>
  <si>
    <t>Future Water Supply</t>
  </si>
  <si>
    <t>Available Water Supply</t>
  </si>
  <si>
    <t>Supply</t>
  </si>
  <si>
    <t>80% Supply</t>
  </si>
  <si>
    <t>Calculated Demand</t>
  </si>
  <si>
    <t>LWSP Demand</t>
  </si>
  <si>
    <t>Total Water Demand</t>
  </si>
  <si>
    <t>UAFW = Unaccounted-for Water</t>
  </si>
  <si>
    <r>
      <rPr>
        <b/>
        <sz val="9"/>
        <color theme="5" tint="-0.249977111117893"/>
        <rFont val="Arial"/>
        <family val="2"/>
      </rPr>
      <t>Green shaded cells</t>
    </r>
    <r>
      <rPr>
        <sz val="9"/>
        <rFont val="Arial"/>
        <family val="2"/>
      </rPr>
      <t xml:space="preserve"> indicate the LWSP value is greater than the calculated value, or the delta is less than a threshold value.</t>
    </r>
  </si>
  <si>
    <r>
      <rPr>
        <b/>
        <sz val="9"/>
        <color theme="5" tint="-0.249977111117893"/>
        <rFont val="Arial"/>
        <family val="2"/>
      </rPr>
      <t>Red shaded cells</t>
    </r>
    <r>
      <rPr>
        <sz val="9"/>
        <rFont val="Arial"/>
        <family val="2"/>
      </rPr>
      <t xml:space="preserve"> indicate the LWSP value is less than the calculated value, or the delta is greater than a threshold value.</t>
    </r>
  </si>
  <si>
    <t>Step 6:</t>
  </si>
  <si>
    <t>Uaccounted-for Water Demand</t>
  </si>
  <si>
    <t>Available Supply (MGD)</t>
  </si>
  <si>
    <t>The non-residential demand GPCD deltas are calculated using year-round population which does not represent the actual user population of the non-residential water use categories.</t>
  </si>
  <si>
    <t>STATE</t>
  </si>
  <si>
    <t>Yancey</t>
  </si>
  <si>
    <t>Yadkin</t>
  </si>
  <si>
    <t>Wilson</t>
  </si>
  <si>
    <t>Wilkes</t>
  </si>
  <si>
    <t>Wayne</t>
  </si>
  <si>
    <t>Watauga</t>
  </si>
  <si>
    <t>Washington</t>
  </si>
  <si>
    <t>Warren</t>
  </si>
  <si>
    <t>Wake</t>
  </si>
  <si>
    <t>Vance</t>
  </si>
  <si>
    <t>Union</t>
  </si>
  <si>
    <t>Tyrrell</t>
  </si>
  <si>
    <t>Transylvania</t>
  </si>
  <si>
    <t>Swain</t>
  </si>
  <si>
    <t>Surry</t>
  </si>
  <si>
    <t>Stokes</t>
  </si>
  <si>
    <t>Stanly</t>
  </si>
  <si>
    <t>Scotland</t>
  </si>
  <si>
    <t>Sampson</t>
  </si>
  <si>
    <t>Rutherford</t>
  </si>
  <si>
    <t>Rowan</t>
  </si>
  <si>
    <t>Rockingham</t>
  </si>
  <si>
    <t>Robeson</t>
  </si>
  <si>
    <t>Richmond</t>
  </si>
  <si>
    <t>Randolph</t>
  </si>
  <si>
    <t>Polk</t>
  </si>
  <si>
    <t>Pitt</t>
  </si>
  <si>
    <t>Person</t>
  </si>
  <si>
    <t>Perquimans</t>
  </si>
  <si>
    <t>Pender</t>
  </si>
  <si>
    <t>Pasquotank</t>
  </si>
  <si>
    <t>Pamlico</t>
  </si>
  <si>
    <t>Orange</t>
  </si>
  <si>
    <t>Onslow</t>
  </si>
  <si>
    <t>Northampton</t>
  </si>
  <si>
    <t>New Hanover</t>
  </si>
  <si>
    <t>Nash</t>
  </si>
  <si>
    <t>Moore</t>
  </si>
  <si>
    <t>Montgomery</t>
  </si>
  <si>
    <t>Mitchell</t>
  </si>
  <si>
    <t>Mecklenburg</t>
  </si>
  <si>
    <t>McDowell</t>
  </si>
  <si>
    <t>Martin</t>
  </si>
  <si>
    <t>Madison</t>
  </si>
  <si>
    <t>Macon</t>
  </si>
  <si>
    <t>Lincoln</t>
  </si>
  <si>
    <t>Lenoir</t>
  </si>
  <si>
    <t>Lee</t>
  </si>
  <si>
    <t>Jones</t>
  </si>
  <si>
    <t>Johnston</t>
  </si>
  <si>
    <t>Jackson</t>
  </si>
  <si>
    <t>Iredell</t>
  </si>
  <si>
    <t>Hyde</t>
  </si>
  <si>
    <t>Hoke</t>
  </si>
  <si>
    <t>Hertford</t>
  </si>
  <si>
    <t>Henderson</t>
  </si>
  <si>
    <t>Haywood</t>
  </si>
  <si>
    <t>Harnett</t>
  </si>
  <si>
    <t>Halifax</t>
  </si>
  <si>
    <t>Guilford</t>
  </si>
  <si>
    <t>Greene</t>
  </si>
  <si>
    <t>Granville</t>
  </si>
  <si>
    <t>Graham</t>
  </si>
  <si>
    <t>Gates</t>
  </si>
  <si>
    <t>Gaston</t>
  </si>
  <si>
    <t>Franklin</t>
  </si>
  <si>
    <t>Forsyth</t>
  </si>
  <si>
    <t>Edgecombe</t>
  </si>
  <si>
    <t>Durham</t>
  </si>
  <si>
    <t>Duplin</t>
  </si>
  <si>
    <t>Davie</t>
  </si>
  <si>
    <t>Davidson</t>
  </si>
  <si>
    <t>Dare</t>
  </si>
  <si>
    <t>Currituck</t>
  </si>
  <si>
    <t>Cumberland</t>
  </si>
  <si>
    <t>Craven</t>
  </si>
  <si>
    <t>Columbus</t>
  </si>
  <si>
    <t>Cleveland</t>
  </si>
  <si>
    <t>Clay</t>
  </si>
  <si>
    <t>Chowan</t>
  </si>
  <si>
    <t>Cherokee</t>
  </si>
  <si>
    <t>Chatham</t>
  </si>
  <si>
    <t>Catawba</t>
  </si>
  <si>
    <t>Caswell</t>
  </si>
  <si>
    <t>Carteret</t>
  </si>
  <si>
    <t>Camden</t>
  </si>
  <si>
    <t>Caldwell</t>
  </si>
  <si>
    <t>Cabarrus</t>
  </si>
  <si>
    <t>Burke</t>
  </si>
  <si>
    <t>Buncombe</t>
  </si>
  <si>
    <t>Brunswick</t>
  </si>
  <si>
    <t>Bladen</t>
  </si>
  <si>
    <t>Bertie</t>
  </si>
  <si>
    <t>Beaufort</t>
  </si>
  <si>
    <t>Avery</t>
  </si>
  <si>
    <t>Ashe</t>
  </si>
  <si>
    <t>Anson</t>
  </si>
  <si>
    <t>Alleghany</t>
  </si>
  <si>
    <t>Alexander</t>
  </si>
  <si>
    <t>Alamance</t>
  </si>
  <si>
    <t>July 2020</t>
  </si>
  <si>
    <t>July 2015</t>
  </si>
  <si>
    <t>July 2010</t>
  </si>
  <si>
    <t/>
  </si>
  <si>
    <t xml:space="preserve"> Average:</t>
  </si>
  <si>
    <t>Projected County Rate</t>
  </si>
  <si>
    <t>Projection Period Begin Yr (e.g. 2020, 2030, etc) =</t>
  </si>
  <si>
    <t>flag neg. in red</t>
  </si>
  <si>
    <t>Name</t>
  </si>
  <si>
    <t>Water Withdrawn/Purchased</t>
  </si>
  <si>
    <t>Available Supply</t>
  </si>
  <si>
    <t>Water Sold</t>
  </si>
  <si>
    <t>Pop - Begin Year</t>
  </si>
  <si>
    <t>Pop - End Year</t>
  </si>
  <si>
    <t>Demand-Res</t>
  </si>
  <si>
    <t>Demand-Comm</t>
  </si>
  <si>
    <t>Demand-Ind</t>
  </si>
  <si>
    <t>Demand-Inst</t>
  </si>
  <si>
    <t>Demand-Sys Proc</t>
  </si>
  <si>
    <t>Demand-UAFW</t>
  </si>
  <si>
    <t>GPCD-Res</t>
  </si>
  <si>
    <t>Water WDRN/Purchased (MGD)</t>
  </si>
  <si>
    <t>Residential Demand</t>
  </si>
  <si>
    <t>Rate Used</t>
  </si>
  <si>
    <r>
      <t>The equation: D</t>
    </r>
    <r>
      <rPr>
        <vertAlign val="subscript"/>
        <sz val="9"/>
        <rFont val="Arial"/>
        <family val="2"/>
      </rPr>
      <t xml:space="preserve">p </t>
    </r>
    <r>
      <rPr>
        <sz val="9"/>
        <rFont val="Arial"/>
        <family val="2"/>
      </rPr>
      <t>= W x (1 + I)^N  is used to estimate non-residential demand projections.</t>
    </r>
  </si>
  <si>
    <r>
      <rPr>
        <b/>
        <sz val="9"/>
        <color theme="5" tint="-0.249977111117893"/>
        <rFont val="Arial"/>
        <family val="2"/>
      </rPr>
      <t>Delta</t>
    </r>
    <r>
      <rPr>
        <sz val="9"/>
        <rFont val="Arial"/>
        <family val="2"/>
      </rPr>
      <t xml:space="preserve"> is the difference between calculated and LWSP values.</t>
    </r>
  </si>
  <si>
    <t>Threshold value (Pop). Delta highlights red if larger.</t>
  </si>
  <si>
    <r>
      <rPr>
        <b/>
        <sz val="9"/>
        <color theme="5" tint="-0.249977111117893"/>
        <rFont val="Arial"/>
        <family val="2"/>
      </rPr>
      <t>Threshold Values</t>
    </r>
    <r>
      <rPr>
        <sz val="9"/>
        <rFont val="Arial"/>
        <family val="2"/>
      </rPr>
      <t xml:space="preserve"> are used to evaluate differences between calculated and LWSP values. </t>
    </r>
  </si>
  <si>
    <t>Threshold value (MGD). Delta highlights red if larger.</t>
  </si>
  <si>
    <t>Population Projection Table</t>
  </si>
  <si>
    <t xml:space="preserve">Historical End Year (i.e. reporting year) = </t>
  </si>
  <si>
    <t xml:space="preserve">Historical Begin Year = </t>
  </si>
  <si>
    <t>Type in grey shaded boxes.</t>
  </si>
  <si>
    <t>Rates can not be adjusted in this worksheet. They are automatically updated from the Projections WKSHT.</t>
  </si>
  <si>
    <t>Data can be entered in grey shaded boxes.</t>
  </si>
  <si>
    <t>Data outside grey shaded boxes can not be manually adjusted.</t>
  </si>
  <si>
    <t>Population Overview, 2010-2050</t>
  </si>
  <si>
    <t>Source: North Carolina OSBM, Standard Population Estimates, Vintage 2019 and Population Projections, Vintage 2020</t>
  </si>
  <si>
    <r>
      <rPr>
        <b/>
        <sz val="9"/>
        <color theme="5" tint="-0.249977111117893"/>
        <rFont val="Arial"/>
        <family val="2"/>
      </rPr>
      <t>Begin Year</t>
    </r>
    <r>
      <rPr>
        <sz val="9"/>
        <rFont val="Arial"/>
        <family val="2"/>
      </rPr>
      <t xml:space="preserve"> is a year in the past to begin the historical analysis. The tool is designed to look back a maximum of five years before the End Year.</t>
    </r>
  </si>
  <si>
    <r>
      <rPr>
        <b/>
        <sz val="9"/>
        <color theme="5" tint="-0.249977111117893"/>
        <rFont val="Arial"/>
        <family val="2"/>
      </rPr>
      <t>Historical Window</t>
    </r>
    <r>
      <rPr>
        <sz val="9"/>
        <rFont val="Arial"/>
        <family val="2"/>
      </rPr>
      <t xml:space="preserve"> is the period of time used for the historical analysis.</t>
    </r>
  </si>
  <si>
    <t>The following notes apply to the Evaluation Worksheet only.</t>
  </si>
  <si>
    <t>The user should read all instructions before proceeding. Additional instructions are in bold red text on the worksheets.</t>
  </si>
  <si>
    <t>This tool contains two sets of worksheets. The green tabs are functional worksheets, and the purple tabs are example (non-functional) worksheets. The example worksheets can be revealed and hidden from the Projections WKSHT.</t>
  </si>
  <si>
    <r>
      <rPr>
        <b/>
        <sz val="9"/>
        <color theme="5" tint="-0.249977111117893"/>
        <rFont val="Arial"/>
        <family val="2"/>
      </rPr>
      <t>End Year</t>
    </r>
    <r>
      <rPr>
        <sz val="9"/>
        <rFont val="Arial"/>
        <family val="2"/>
      </rPr>
      <t xml:space="preserve"> is the year in which to end the historical analysis. This is usually the LWSP reporting year.</t>
    </r>
  </si>
  <si>
    <r>
      <rPr>
        <b/>
        <sz val="9"/>
        <color theme="5" tint="-0.249977111117893"/>
        <rFont val="Arial"/>
        <family val="2"/>
      </rPr>
      <t>ERROR</t>
    </r>
    <r>
      <rPr>
        <sz val="9"/>
        <rFont val="Arial"/>
        <family val="2"/>
      </rPr>
      <t xml:space="preserve"> is generated when there is not enough data or incorrect information is entered.</t>
    </r>
  </si>
  <si>
    <t xml:space="preserve">     N = number of years to project</t>
  </si>
  <si>
    <t xml:space="preserve">     I = Projected water use annual growth rate (see options below)</t>
  </si>
  <si>
    <r>
      <t xml:space="preserve">   - </t>
    </r>
    <r>
      <rPr>
        <b/>
        <sz val="9"/>
        <color theme="5" tint="-0.249977111117893"/>
        <rFont val="Arial"/>
        <family val="2"/>
      </rPr>
      <t>Historical Rate</t>
    </r>
    <r>
      <rPr>
        <sz val="9"/>
        <rFont val="Arial"/>
        <family val="2"/>
      </rPr>
      <t xml:space="preserve"> is based on the average of the annual rates of change in water use from the Begin Year to the End Year. These rates are identified by the number </t>
    </r>
    <r>
      <rPr>
        <b/>
        <sz val="9"/>
        <color theme="5" tint="-0.249977111117893"/>
        <rFont val="Arial"/>
        <family val="2"/>
      </rPr>
      <t>1</t>
    </r>
    <r>
      <rPr>
        <sz val="9"/>
        <rFont val="Arial"/>
        <family val="2"/>
      </rPr>
      <t>.</t>
    </r>
  </si>
  <si>
    <r>
      <t xml:space="preserve">   - </t>
    </r>
    <r>
      <rPr>
        <b/>
        <sz val="9"/>
        <color theme="5" tint="-0.249977111117893"/>
        <rFont val="Arial"/>
        <family val="2"/>
      </rPr>
      <t>User's Rate</t>
    </r>
    <r>
      <rPr>
        <sz val="9"/>
        <rFont val="Arial"/>
        <family val="2"/>
      </rPr>
      <t xml:space="preserve"> is selected by the user based on best available information and judgement representing future water use. These rates are identified by the number </t>
    </r>
    <r>
      <rPr>
        <b/>
        <sz val="9"/>
        <color theme="5" tint="-0.249977111117893"/>
        <rFont val="Arial"/>
        <family val="2"/>
      </rPr>
      <t>2</t>
    </r>
    <r>
      <rPr>
        <sz val="9"/>
        <rFont val="Arial"/>
        <family val="2"/>
      </rPr>
      <t>.</t>
    </r>
  </si>
  <si>
    <r>
      <t xml:space="preserve">The Suggested Threshold Value is the difference between the average of the calculated values and the average of the LWSP values. The user can click the </t>
    </r>
    <r>
      <rPr>
        <b/>
        <sz val="9"/>
        <color theme="5" tint="-0.249977111117893"/>
        <rFont val="Arial"/>
        <family val="2"/>
      </rPr>
      <t>Threshold</t>
    </r>
    <r>
      <rPr>
        <sz val="9"/>
        <rFont val="Arial"/>
        <family val="2"/>
      </rPr>
      <t xml:space="preserve"> button to insert the suggested values or use their own value.</t>
    </r>
  </si>
  <si>
    <r>
      <t>Deltas</t>
    </r>
    <r>
      <rPr>
        <b/>
        <sz val="9"/>
        <color theme="5" tint="-0.249977111117893"/>
        <rFont val="Arial"/>
        <family val="2"/>
      </rPr>
      <t xml:space="preserve"> </t>
    </r>
    <r>
      <rPr>
        <sz val="9"/>
        <rFont val="Arial"/>
        <family val="2"/>
      </rPr>
      <t>less than the threshold value are highlighted in green indicating a smaller difference between calculated and LWSP values.</t>
    </r>
  </si>
  <si>
    <r>
      <t>Deltas</t>
    </r>
    <r>
      <rPr>
        <b/>
        <sz val="9"/>
        <color theme="5" tint="-0.249977111117893"/>
        <rFont val="Arial"/>
        <family val="2"/>
      </rPr>
      <t xml:space="preserve"> </t>
    </r>
    <r>
      <rPr>
        <sz val="9"/>
        <rFont val="Arial"/>
        <family val="2"/>
      </rPr>
      <t>greater than the threshold value are highlighted in red indicating a larger difference between calculated and LWSP values.</t>
    </r>
  </si>
  <si>
    <r>
      <t xml:space="preserve">Delta is </t>
    </r>
    <r>
      <rPr>
        <b/>
        <sz val="9"/>
        <color theme="5" tint="-0.249977111117893"/>
        <rFont val="Arial"/>
        <family val="2"/>
      </rPr>
      <t>Conservative</t>
    </r>
    <r>
      <rPr>
        <sz val="9"/>
        <rFont val="Arial"/>
        <family val="2"/>
      </rPr>
      <t xml:space="preserve"> if the calculated value is greater than the LWSP value.</t>
    </r>
  </si>
  <si>
    <t>Data entered in the blue shaded cells override other data.</t>
  </si>
  <si>
    <t>The user must decide which population projections will be used to analyze residential demand projections:</t>
  </si>
  <si>
    <r>
      <t xml:space="preserve">      - </t>
    </r>
    <r>
      <rPr>
        <b/>
        <sz val="10"/>
        <color theme="3"/>
        <rFont val="Arial"/>
        <family val="2"/>
      </rPr>
      <t xml:space="preserve">[B] </t>
    </r>
    <r>
      <rPr>
        <b/>
        <sz val="10"/>
        <rFont val="Arial"/>
        <family val="2"/>
      </rPr>
      <t>=</t>
    </r>
    <r>
      <rPr>
        <sz val="10"/>
        <rFont val="Arial"/>
        <family val="2"/>
      </rPr>
      <t xml:space="preserve"> If this method is selected, residential demand projections calculated using population projections from the LWSP will be charted,</t>
    </r>
  </si>
  <si>
    <t>All projection data is charted in the Projections WKSHT.</t>
  </si>
  <si>
    <t xml:space="preserve">   - Commercial Demand = 3</t>
  </si>
  <si>
    <t xml:space="preserve">   - Industrial Demand = 3</t>
  </si>
  <si>
    <t xml:space="preserve">   - Institutional Demand = 3</t>
  </si>
  <si>
    <t xml:space="preserve">   - System Process Demand = 4</t>
  </si>
  <si>
    <t xml:space="preserve">   - UAFW Demand = 4</t>
  </si>
  <si>
    <t>The Economic Rate Data Worksheet is normally hidden.</t>
  </si>
  <si>
    <t>Future Supplies Only</t>
  </si>
  <si>
    <t>Contract Sales + Future Sales</t>
  </si>
  <si>
    <t>Enter data in blue shaded areas only</t>
  </si>
  <si>
    <t xml:space="preserve">   Enter data in blue shaded areas only</t>
  </si>
  <si>
    <t>Enter data in blue shaded area only</t>
  </si>
  <si>
    <t>PWSID</t>
  </si>
  <si>
    <t>PWSID:</t>
  </si>
  <si>
    <t>LWSP Historical Rate</t>
  </si>
  <si>
    <t>Projection Annual Growth Rates</t>
  </si>
  <si>
    <t>Water Demand Historical Table (from LWSP)</t>
  </si>
  <si>
    <t>State Data Center Population Projections</t>
  </si>
  <si>
    <r>
      <t xml:space="preserve">The tool will return </t>
    </r>
    <r>
      <rPr>
        <b/>
        <sz val="10"/>
        <color theme="5" tint="-0.249977111117893"/>
        <rFont val="Arial"/>
        <family val="2"/>
      </rPr>
      <t>ERROR</t>
    </r>
    <r>
      <rPr>
        <sz val="10"/>
        <rFont val="Arial"/>
        <family val="2"/>
      </rPr>
      <t xml:space="preserve"> if the PWSID is blank or not entered correctly. Click </t>
    </r>
    <r>
      <rPr>
        <b/>
        <sz val="10"/>
        <color theme="5" tint="-0.249977111117893"/>
        <rFont val="Arial"/>
        <family val="2"/>
      </rPr>
      <t>PWSID Lookup</t>
    </r>
    <r>
      <rPr>
        <sz val="10"/>
        <rFont val="Arial"/>
        <family val="2"/>
      </rPr>
      <t xml:space="preserve"> to find the PWSID if necessary.</t>
    </r>
  </si>
  <si>
    <t xml:space="preserve">     Enter data in blue or grey shaded areas only</t>
  </si>
  <si>
    <t>Non-Residential Demand Rate Selection Table</t>
  </si>
  <si>
    <t>In the Non-Residential Demand Rate Selection Table, select the growth rate for calculating non-residential demand projections.</t>
  </si>
  <si>
    <r>
      <t xml:space="preserve">For Unaccounted-for Water Demand projections (UAFW), the user can click the </t>
    </r>
    <r>
      <rPr>
        <b/>
        <sz val="10"/>
        <color theme="5" tint="-0.249977111117893"/>
        <rFont val="Arial"/>
        <family val="2"/>
      </rPr>
      <t xml:space="preserve">Project </t>
    </r>
    <r>
      <rPr>
        <sz val="10"/>
        <rFont val="Arial"/>
        <family val="2"/>
      </rPr>
      <t>button to calculate projected UAFW demand,</t>
    </r>
    <r>
      <rPr>
        <i/>
        <sz val="10"/>
        <rFont val="Arial"/>
        <family val="2"/>
      </rPr>
      <t xml:space="preserve"> </t>
    </r>
    <r>
      <rPr>
        <b/>
        <i/>
        <sz val="10"/>
        <rFont val="Arial"/>
        <family val="2"/>
      </rPr>
      <t>but the UAFW rate identifier must be left blank</t>
    </r>
    <r>
      <rPr>
        <b/>
        <sz val="10"/>
        <rFont val="Arial"/>
        <family val="2"/>
      </rPr>
      <t>.</t>
    </r>
  </si>
  <si>
    <t>The suggested threshold values can be used to gauge the difference between calculated and LWSP projections.</t>
  </si>
  <si>
    <t>Differences flagged in yellow are large and should be given a closer look to determine the cause.</t>
  </si>
  <si>
    <t>Residential Demand (MGD)</t>
  </si>
  <si>
    <t>Commercial Demand (MGD)</t>
  </si>
  <si>
    <t>Industrial Demand (MGD)</t>
  </si>
  <si>
    <t>Institutional Demand (MGD)</t>
  </si>
  <si>
    <t>Future Water Sales (MGD)</t>
  </si>
  <si>
    <t>System Process Demand (MGD)</t>
  </si>
  <si>
    <t>Unaccounted-for Water Demand (MGD)</t>
  </si>
  <si>
    <t>Future Water Supply (MGD)</t>
  </si>
  <si>
    <t>Year Round Population Projection (Simple Method)</t>
  </si>
  <si>
    <r>
      <t xml:space="preserve">Projected </t>
    </r>
    <r>
      <rPr>
        <b/>
        <sz val="11"/>
        <color rgb="FF240F9F"/>
        <rFont val="Calibri"/>
        <family val="2"/>
        <scheme val="minor"/>
      </rPr>
      <t>Annual</t>
    </r>
    <r>
      <rPr>
        <sz val="10"/>
        <rFont val="Arial"/>
        <family val="2"/>
      </rPr>
      <t xml:space="preserve"> Growth Rate</t>
    </r>
  </si>
  <si>
    <r>
      <rPr>
        <b/>
        <sz val="11"/>
        <color rgb="FF240F9F"/>
        <rFont val="Calibri"/>
        <family val="2"/>
        <scheme val="minor"/>
      </rPr>
      <t>Annual</t>
    </r>
    <r>
      <rPr>
        <sz val="10"/>
        <rFont val="Arial"/>
        <family val="2"/>
      </rPr>
      <t xml:space="preserve"> Growth Rate</t>
    </r>
  </si>
  <si>
    <t>Residential Water Demand Projection (Simple Method)</t>
  </si>
  <si>
    <t>Demand (MGD)</t>
  </si>
  <si>
    <t>Projected Demand (MGD)</t>
  </si>
  <si>
    <t>Commercial Water Demand Projection (Compound Method)</t>
  </si>
  <si>
    <t>Industrial Water Demand Projection (Compound Method)</t>
  </si>
  <si>
    <t>Institutional Water Demand Projection (Compound Method)</t>
  </si>
  <si>
    <t>Process Water Demand Projection (Compound Method)</t>
  </si>
  <si>
    <t>Unaccounted-for Water Demand Projection (Compound Method)</t>
  </si>
  <si>
    <t>(cell H10 assumes cell G10)</t>
  </si>
  <si>
    <t xml:space="preserve">The numbers in this table are projections to consider using in the LWSP. The numbers are estimates generated by the Projections Evaluation Tool, and they may not be an accurate representation of future population and water system demand. The North Carolina Division of Water Resources makes no warranties or guarantees regarding the use of this data. Assumptions made where required. </t>
  </si>
  <si>
    <t>Current Year</t>
  </si>
  <si>
    <t>Plan Year (Stops at 2050)</t>
  </si>
  <si>
    <t>where “YYYY” should be replaced with the 4-digit year.</t>
  </si>
  <si>
    <t>Food Services and Drinking Places (NAICS 722)</t>
  </si>
  <si>
    <t>Materials Input</t>
  </si>
  <si>
    <t>% Change Year Ago (2007-2019)</t>
  </si>
  <si>
    <t>Total factor Productivity and Related KLEMS Measures from the NIPA Industry Database</t>
  </si>
  <si>
    <t>Source: Bureau of Labor Statistics</t>
  </si>
  <si>
    <t>Release Date: November 18, 2021</t>
  </si>
  <si>
    <t>Chemical Products (NAICS 325)</t>
  </si>
  <si>
    <t>Previous Value: 2.3% (2007-2016)</t>
  </si>
  <si>
    <t>Previous Value: 0.6% (2007-2016)</t>
  </si>
  <si>
    <t>Previous Value: 1.4% (2007-2016)</t>
  </si>
  <si>
    <t>Hospitals and Nursing and Residential Care Facilities (NAICS 622,623)</t>
  </si>
  <si>
    <r>
      <t xml:space="preserve">   - </t>
    </r>
    <r>
      <rPr>
        <b/>
        <sz val="9"/>
        <color theme="5" tint="-0.249977111117893"/>
        <rFont val="Arial"/>
        <family val="2"/>
      </rPr>
      <t>Economic Rate</t>
    </r>
    <r>
      <rPr>
        <sz val="9"/>
        <rFont val="Arial"/>
        <family val="2"/>
      </rPr>
      <t xml:space="preserve"> is based on data from the BLS as shown in the Economic Rate Data worksheet. These rates are identified by the number </t>
    </r>
    <r>
      <rPr>
        <b/>
        <sz val="9"/>
        <color theme="5" tint="-0.249977111117893"/>
        <rFont val="Arial"/>
        <family val="2"/>
      </rPr>
      <t>3</t>
    </r>
    <r>
      <rPr>
        <sz val="9"/>
        <rFont val="Arial"/>
        <family val="2"/>
      </rPr>
      <t xml:space="preserve">. </t>
    </r>
    <r>
      <rPr>
        <b/>
        <sz val="9"/>
        <color rgb="FFFF0000"/>
        <rFont val="Arial"/>
        <family val="2"/>
      </rPr>
      <t>Note: If the BLS rate is negative, the tool defaults to zero.</t>
    </r>
  </si>
  <si>
    <t>Note: If a growth rate less than 1% needs to be entered in the Projections WKSHT, enter it with a leading zero. For example, 0.5% would be entered as 0.5.</t>
  </si>
  <si>
    <t>https://ws.ncwater.org/v2/WUDC/LWSP/Data/p/2015/format=csv</t>
  </si>
  <si>
    <t>01-11-010</t>
  </si>
  <si>
    <t>Population2020</t>
  </si>
  <si>
    <t>Population2030</t>
  </si>
  <si>
    <t>Population2040</t>
  </si>
  <si>
    <t>Population2050</t>
  </si>
  <si>
    <t>Population2060</t>
  </si>
  <si>
    <t>Residential2020</t>
  </si>
  <si>
    <t>Residential2030</t>
  </si>
  <si>
    <t>Residential2040</t>
  </si>
  <si>
    <t>Residential2050</t>
  </si>
  <si>
    <t>Residential2060</t>
  </si>
  <si>
    <t>Commercial2020</t>
  </si>
  <si>
    <t>Commercial2030</t>
  </si>
  <si>
    <t>Commercial2040</t>
  </si>
  <si>
    <t>Commercial2050</t>
  </si>
  <si>
    <t>Commercial2060</t>
  </si>
  <si>
    <t>Industrial2020</t>
  </si>
  <si>
    <t>Industrial2030</t>
  </si>
  <si>
    <t>Industrial2040</t>
  </si>
  <si>
    <t>Industrial2050</t>
  </si>
  <si>
    <t>Industrial2060</t>
  </si>
  <si>
    <t>Institutional2020</t>
  </si>
  <si>
    <t>Institutional2030</t>
  </si>
  <si>
    <t>Institutional2040</t>
  </si>
  <si>
    <t>Institutional2050</t>
  </si>
  <si>
    <t>Institutional2060</t>
  </si>
  <si>
    <t>System Process2020</t>
  </si>
  <si>
    <t>System Process2030</t>
  </si>
  <si>
    <t>System Process2040</t>
  </si>
  <si>
    <t>System Process2050</t>
  </si>
  <si>
    <t>System Process2060</t>
  </si>
  <si>
    <t>UAFW2020</t>
  </si>
  <si>
    <t>UAFW2030</t>
  </si>
  <si>
    <t>UAFW2040</t>
  </si>
  <si>
    <t>UAFW2050</t>
  </si>
  <si>
    <t>UAFW2060</t>
  </si>
  <si>
    <t>2020Future Supplies</t>
  </si>
  <si>
    <t>2030Future Supplies</t>
  </si>
  <si>
    <t>2040Future Supplies</t>
  </si>
  <si>
    <t>2050Future Supplies</t>
  </si>
  <si>
    <t>2060Future Supplies</t>
  </si>
  <si>
    <t>2020Projected Sales</t>
  </si>
  <si>
    <t>2030Projected Sales</t>
  </si>
  <si>
    <t>2040Projected Sales</t>
  </si>
  <si>
    <t>2050Projected Sales</t>
  </si>
  <si>
    <t>2060Projected Sales</t>
  </si>
  <si>
    <t>Aberdeen</t>
  </si>
  <si>
    <t>Ahoskie</t>
  </si>
  <si>
    <t>Albemarle</t>
  </si>
  <si>
    <t>ALBERTSON WSD</t>
  </si>
  <si>
    <t>ERROR</t>
  </si>
  <si>
    <t>Alexander County WD</t>
  </si>
  <si>
    <t>Andrews</t>
  </si>
  <si>
    <t>Angier</t>
  </si>
  <si>
    <t>Anson Co</t>
  </si>
  <si>
    <t>Ansonville</t>
  </si>
  <si>
    <t>Apex</t>
  </si>
  <si>
    <t>Appalachian State University</t>
  </si>
  <si>
    <t>Archdale</t>
  </si>
  <si>
    <t>Asheboro</t>
  </si>
  <si>
    <t>Asheville</t>
  </si>
  <si>
    <t>Atlantic Beach</t>
  </si>
  <si>
    <t>Aulander</t>
  </si>
  <si>
    <t>Aurora</t>
  </si>
  <si>
    <t>Autryville</t>
  </si>
  <si>
    <t>Ayden</t>
  </si>
  <si>
    <t>Badin Shores Resort</t>
  </si>
  <si>
    <t>Bailey</t>
  </si>
  <si>
    <t>Bakersville</t>
  </si>
  <si>
    <t>Banner Elk</t>
  </si>
  <si>
    <t>Bath</t>
  </si>
  <si>
    <t>Baton WC</t>
  </si>
  <si>
    <t>Bayleaf Master</t>
  </si>
  <si>
    <t>Beaufort Co (Northside)</t>
  </si>
  <si>
    <t>Beaufort Co (Southside)</t>
  </si>
  <si>
    <t>Beech Mountain</t>
  </si>
  <si>
    <t>Belhaven</t>
  </si>
  <si>
    <t>Bell Arthur WC</t>
  </si>
  <si>
    <t>Belmont</t>
  </si>
  <si>
    <t>Belvedere</t>
  </si>
  <si>
    <t>Benson</t>
  </si>
  <si>
    <t>Bertie County RWS</t>
  </si>
  <si>
    <t>Bessemer City</t>
  </si>
  <si>
    <t>Bethel</t>
  </si>
  <si>
    <t>Beulaville</t>
  </si>
  <si>
    <t>Big Lick Road</t>
  </si>
  <si>
    <t>Biltmore Forest</t>
  </si>
  <si>
    <t>Biscoe</t>
  </si>
  <si>
    <t>Black Creek</t>
  </si>
  <si>
    <t>Black Mountain</t>
  </si>
  <si>
    <t>Bladen Bluffs - LCFWSA</t>
  </si>
  <si>
    <t>Bladen Co WD (East Bladen)</t>
  </si>
  <si>
    <t>Bladen Co WD (West Bladen)</t>
  </si>
  <si>
    <t>Bladenboro</t>
  </si>
  <si>
    <t>Blowing Rock</t>
  </si>
  <si>
    <t>Blue Ridge WA</t>
  </si>
  <si>
    <t>Boardman</t>
  </si>
  <si>
    <t>Bogue Banks Water Corp</t>
  </si>
  <si>
    <t>Boiling Springs</t>
  </si>
  <si>
    <t>Bolton</t>
  </si>
  <si>
    <t>Boone</t>
  </si>
  <si>
    <t>Boonville</t>
  </si>
  <si>
    <t>Bostic</t>
  </si>
  <si>
    <t>Bragg Communities</t>
  </si>
  <si>
    <t>Brentwood-Highway 64</t>
  </si>
  <si>
    <t>Brentwood-Jamestown Road</t>
  </si>
  <si>
    <t>Brevard</t>
  </si>
  <si>
    <t>Broad River Water Authority</t>
  </si>
  <si>
    <t>Broadway</t>
  </si>
  <si>
    <t>Broadway Water Association. Inc.</t>
  </si>
  <si>
    <t>Brookwood Community</t>
  </si>
  <si>
    <t>Brunswick County</t>
  </si>
  <si>
    <t>Brunswick Regional WSD</t>
  </si>
  <si>
    <t>Bryson City, Town of</t>
  </si>
  <si>
    <t>Bunn</t>
  </si>
  <si>
    <t>Burgaw</t>
  </si>
  <si>
    <t>Burke County</t>
  </si>
  <si>
    <t>Burlington</t>
  </si>
  <si>
    <t>Burnsville</t>
  </si>
  <si>
    <t>Caldwell Co (Addison Lane)</t>
  </si>
  <si>
    <t>Caldwell Co (North)</t>
  </si>
  <si>
    <t>Caldwell Co (Southeast)</t>
  </si>
  <si>
    <t>Caldwell Co (West)</t>
  </si>
  <si>
    <t>Calypso</t>
  </si>
  <si>
    <t>Cameron</t>
  </si>
  <si>
    <t>Camp Lejeune (Hadnot Point)</t>
  </si>
  <si>
    <t>Camp Lejeune (Holcomb Blvd)</t>
  </si>
  <si>
    <t>Camp Lejeune (New River Air Station)</t>
  </si>
  <si>
    <t>Camp Lejeune (Onslow Beach)</t>
  </si>
  <si>
    <t>Camp Lejeune (Rifle Range)</t>
  </si>
  <si>
    <t>Campbell University</t>
  </si>
  <si>
    <t>Candor</t>
  </si>
  <si>
    <t>Canton</t>
  </si>
  <si>
    <t>Cape Fear Public Utility Authority - Wilmington</t>
  </si>
  <si>
    <t>Carolina Beach</t>
  </si>
  <si>
    <t>Carolina Trace WS</t>
  </si>
  <si>
    <t>Carthage</t>
  </si>
  <si>
    <t>Cary</t>
  </si>
  <si>
    <t>Castalia</t>
  </si>
  <si>
    <t>Caswell Beach</t>
  </si>
  <si>
    <t>Central Nash WSD</t>
  </si>
  <si>
    <t>Chadbourn</t>
  </si>
  <si>
    <t>Charlotte Water</t>
  </si>
  <si>
    <t>Chatham Co (East)</t>
  </si>
  <si>
    <t>Chatham County Asbury Water System</t>
  </si>
  <si>
    <t>Chatham County North Water System</t>
  </si>
  <si>
    <t>Chatham County Southwest Water System</t>
  </si>
  <si>
    <t>Cherry Point MCAS</t>
  </si>
  <si>
    <t>Cherryville</t>
  </si>
  <si>
    <t>Chimney Rock Water Works</t>
  </si>
  <si>
    <t>China Grove</t>
  </si>
  <si>
    <t>Chinquapin Water Association</t>
  </si>
  <si>
    <t>Chocowinity</t>
  </si>
  <si>
    <t>Chowan County</t>
  </si>
  <si>
    <t>Claremont</t>
  </si>
  <si>
    <t>Clarkton</t>
  </si>
  <si>
    <t>Clay Co WSD</t>
  </si>
  <si>
    <t>Clayton</t>
  </si>
  <si>
    <t>Cleveland County Water</t>
  </si>
  <si>
    <t>Cliffdale West</t>
  </si>
  <si>
    <t>Clinton</t>
  </si>
  <si>
    <t>Clyde</t>
  </si>
  <si>
    <t>Coats</t>
  </si>
  <si>
    <t>Cofield</t>
  </si>
  <si>
    <t>Columbia</t>
  </si>
  <si>
    <t>Columbus Co WSD I</t>
  </si>
  <si>
    <t>Columbus Co WSD II</t>
  </si>
  <si>
    <t>Columbus Co WSD III</t>
  </si>
  <si>
    <t>Columbus Co WSD IV</t>
  </si>
  <si>
    <t>Concord</t>
  </si>
  <si>
    <t>Concord Community WS</t>
  </si>
  <si>
    <t>Connestee Falls</t>
  </si>
  <si>
    <t>Conover</t>
  </si>
  <si>
    <t>Conway</t>
  </si>
  <si>
    <t>Cove City</t>
  </si>
  <si>
    <t>Craven County</t>
  </si>
  <si>
    <t>Creedmoor</t>
  </si>
  <si>
    <t>Creswell</t>
  </si>
  <si>
    <t>Crossnore</t>
  </si>
  <si>
    <t>Currituck Co - Mainland</t>
  </si>
  <si>
    <t>Dallas</t>
  </si>
  <si>
    <t>Dan River Water Inc.</t>
  </si>
  <si>
    <t>Danbury</t>
  </si>
  <si>
    <t>Dare Co Regional</t>
  </si>
  <si>
    <t>Dare Co Rodanthe-Waves-Salvo</t>
  </si>
  <si>
    <t>Dare Co. Cape Hatteras</t>
  </si>
  <si>
    <t>Davidson Water</t>
  </si>
  <si>
    <t>Davie Co</t>
  </si>
  <si>
    <t>Deep Run Water Corp</t>
  </si>
  <si>
    <t>Denton</t>
  </si>
  <si>
    <t>Dobson</t>
  </si>
  <si>
    <t>Dortches</t>
  </si>
  <si>
    <t>Dover</t>
  </si>
  <si>
    <t>Drexel</t>
  </si>
  <si>
    <t>Dublin</t>
  </si>
  <si>
    <t>Dunn</t>
  </si>
  <si>
    <t>Duplin Co</t>
  </si>
  <si>
    <t>DUPLIN CO</t>
  </si>
  <si>
    <t>DUPLIN CO WD G</t>
  </si>
  <si>
    <t>East Arcadia</t>
  </si>
  <si>
    <t>East Bend</t>
  </si>
  <si>
    <t>East Moore Water District</t>
  </si>
  <si>
    <t>East Spencer</t>
  </si>
  <si>
    <t>Eastern Pines Water Corporation</t>
  </si>
  <si>
    <t>Eastover Sanitary District</t>
  </si>
  <si>
    <t>Eden</t>
  </si>
  <si>
    <t>Edenton</t>
  </si>
  <si>
    <t>Edgecombe Co WSD</t>
  </si>
  <si>
    <t>Edgecombe Co WSD 5</t>
  </si>
  <si>
    <t>Elizabeth City</t>
  </si>
  <si>
    <t>Elk Park</t>
  </si>
  <si>
    <t>Elkin</t>
  </si>
  <si>
    <t>Ellenboro</t>
  </si>
  <si>
    <t>Ellerbe</t>
  </si>
  <si>
    <t>Elm City</t>
  </si>
  <si>
    <t>Elon</t>
  </si>
  <si>
    <t>Energy United Water</t>
  </si>
  <si>
    <t>Enfield Water System</t>
  </si>
  <si>
    <t>Everetts</t>
  </si>
  <si>
    <t>Fair Bluff</t>
  </si>
  <si>
    <t>Fairfield Harbour</t>
  </si>
  <si>
    <t>Fairfield Sapphire</t>
  </si>
  <si>
    <t>Fairmont</t>
  </si>
  <si>
    <t>Faison</t>
  </si>
  <si>
    <t>Faith</t>
  </si>
  <si>
    <t>Falcon</t>
  </si>
  <si>
    <t>Fallston Water System</t>
  </si>
  <si>
    <t>Farmville</t>
  </si>
  <si>
    <t>Fayetteville</t>
  </si>
  <si>
    <t>First Craven Sanitary District</t>
  </si>
  <si>
    <t>Flowers Plantation</t>
  </si>
  <si>
    <t>Fontana Dam</t>
  </si>
  <si>
    <t>Forest City</t>
  </si>
  <si>
    <t>Fork Township SD</t>
  </si>
  <si>
    <t>Fort Bragg</t>
  </si>
  <si>
    <t>Fountain</t>
  </si>
  <si>
    <t>Four Oaks</t>
  </si>
  <si>
    <t>Foxfire Village</t>
  </si>
  <si>
    <t>Franklin County Public Utilities</t>
  </si>
  <si>
    <t>Franklinton, Town of (Franklin County)</t>
  </si>
  <si>
    <t>Franklinville</t>
  </si>
  <si>
    <t>Fremont</t>
  </si>
  <si>
    <t>Fuquay-Varina</t>
  </si>
  <si>
    <t>Garland</t>
  </si>
  <si>
    <t>Gates Co</t>
  </si>
  <si>
    <t>Gentry Road</t>
  </si>
  <si>
    <t>Gibson (Scotland Co - South WSD)</t>
  </si>
  <si>
    <t>Gibsonville</t>
  </si>
  <si>
    <t>Godwin</t>
  </si>
  <si>
    <t>Goldsboro</t>
  </si>
  <si>
    <t>Goldston Gulf SD</t>
  </si>
  <si>
    <t>Granite Falls</t>
  </si>
  <si>
    <t>Green Level</t>
  </si>
  <si>
    <t>Greene County RWS</t>
  </si>
  <si>
    <t>Greenevers</t>
  </si>
  <si>
    <t>Greensboro</t>
  </si>
  <si>
    <t>Greenville Utilities Commission</t>
  </si>
  <si>
    <t>Grifton</t>
  </si>
  <si>
    <t>Grimesland</t>
  </si>
  <si>
    <t>Grover</t>
  </si>
  <si>
    <t>Halifax County</t>
  </si>
  <si>
    <t>Hamilton</t>
  </si>
  <si>
    <t>Hamlet Water System</t>
  </si>
  <si>
    <t>Handy Sanitary District</t>
  </si>
  <si>
    <t>Harkers Island WSD</t>
  </si>
  <si>
    <t>Harnett  Regional Water System</t>
  </si>
  <si>
    <t>Harrellsville</t>
  </si>
  <si>
    <t>Harrisburg</t>
  </si>
  <si>
    <t>Havelock</t>
  </si>
  <si>
    <t>Haw River</t>
  </si>
  <si>
    <t>Hendersonville</t>
  </si>
  <si>
    <t>Hertford County Rural Water</t>
  </si>
  <si>
    <t>Hiawassee - North Carolina System</t>
  </si>
  <si>
    <t>Hickory Catawba System</t>
  </si>
  <si>
    <t>Hickory, City of</t>
  </si>
  <si>
    <t>High Point</t>
  </si>
  <si>
    <t>High Shoals</t>
  </si>
  <si>
    <t>Highlands</t>
  </si>
  <si>
    <t>Hillsborough</t>
  </si>
  <si>
    <t>Hobgood</t>
  </si>
  <si>
    <t>Hoke County Regional Water System</t>
  </si>
  <si>
    <t>Hoke County Rockfish Water System</t>
  </si>
  <si>
    <t>Holden Beach</t>
  </si>
  <si>
    <t>Holly Springs</t>
  </si>
  <si>
    <t>Hookerton</t>
  </si>
  <si>
    <t>Hot Springs</t>
  </si>
  <si>
    <t>Hyde County</t>
  </si>
  <si>
    <t>Icard Township WC</t>
  </si>
  <si>
    <t>Iredell Water Corporation</t>
  </si>
  <si>
    <t>Jacksonville</t>
  </si>
  <si>
    <t>Jamestown</t>
  </si>
  <si>
    <t>Jamesville</t>
  </si>
  <si>
    <t>Jason-Shine Water Corporation</t>
  </si>
  <si>
    <t>Jefferson</t>
  </si>
  <si>
    <t>JOHNSTON CO</t>
  </si>
  <si>
    <t>Johnston County</t>
  </si>
  <si>
    <t>Jones County Regional Water System</t>
  </si>
  <si>
    <t>Jonesville</t>
  </si>
  <si>
    <t>Junaluska SD</t>
  </si>
  <si>
    <t>Kannapolis</t>
  </si>
  <si>
    <t>Kenansville</t>
  </si>
  <si>
    <t>Kenly</t>
  </si>
  <si>
    <t>Kerr Lake Regional Water</t>
  </si>
  <si>
    <t>Kill Devil Hills</t>
  </si>
  <si>
    <t>King</t>
  </si>
  <si>
    <t>Kings Mountain</t>
  </si>
  <si>
    <t>Kinston</t>
  </si>
  <si>
    <t>Kittrell WA</t>
  </si>
  <si>
    <t>Kure Beach</t>
  </si>
  <si>
    <t>La Grange</t>
  </si>
  <si>
    <t>Lake Junaluska Assembly</t>
  </si>
  <si>
    <t>Lake Lure</t>
  </si>
  <si>
    <t>Lake Royale</t>
  </si>
  <si>
    <t>Lake Santeetlah</t>
  </si>
  <si>
    <t>Lake Waccamaw</t>
  </si>
  <si>
    <t>Lamplighter South/Danby</t>
  </si>
  <si>
    <t>Landis</t>
  </si>
  <si>
    <t>Lansing</t>
  </si>
  <si>
    <t>Laurel Park</t>
  </si>
  <si>
    <t>Laurinburg</t>
  </si>
  <si>
    <t>Laurinburg-Maxton Airport</t>
  </si>
  <si>
    <t>Lawndale</t>
  </si>
  <si>
    <t>LCFWSA - Kings Bluff</t>
  </si>
  <si>
    <t>Leland</t>
  </si>
  <si>
    <t>Lewiston-Woodville</t>
  </si>
  <si>
    <t>Lexington</t>
  </si>
  <si>
    <t>Liberty</t>
  </si>
  <si>
    <t>Lilesville</t>
  </si>
  <si>
    <t>Lillington</t>
  </si>
  <si>
    <t>Lincoln County</t>
  </si>
  <si>
    <t>Lincolnton</t>
  </si>
  <si>
    <t>Linden</t>
  </si>
  <si>
    <t>Linville Land Harbor</t>
  </si>
  <si>
    <t>Littleton</t>
  </si>
  <si>
    <t>Longview</t>
  </si>
  <si>
    <t>Louisburg</t>
  </si>
  <si>
    <t>Lowell</t>
  </si>
  <si>
    <t>Lucama</t>
  </si>
  <si>
    <t>Lumberton</t>
  </si>
  <si>
    <t>Macclesfield</t>
  </si>
  <si>
    <t>Maggie Valley SD</t>
  </si>
  <si>
    <t>Magnolia</t>
  </si>
  <si>
    <t>Maiden</t>
  </si>
  <si>
    <t>Manteo</t>
  </si>
  <si>
    <t>Marion</t>
  </si>
  <si>
    <t>Mars Hill</t>
  </si>
  <si>
    <t>Marshall</t>
  </si>
  <si>
    <t>Marshville</t>
  </si>
  <si>
    <t>Martin County Regional WASA</t>
  </si>
  <si>
    <t>Martin County WD I</t>
  </si>
  <si>
    <t>Martin County WD II</t>
  </si>
  <si>
    <t>Maury Sanitary Land District</t>
  </si>
  <si>
    <t>Maxton</t>
  </si>
  <si>
    <t>Mayodan</t>
  </si>
  <si>
    <t>Maysville</t>
  </si>
  <si>
    <t>McAdenville</t>
  </si>
  <si>
    <t>McDowell County</t>
  </si>
  <si>
    <t>Mebane</t>
  </si>
  <si>
    <t>Merrimon</t>
  </si>
  <si>
    <t>Micro</t>
  </si>
  <si>
    <t>Micro (County Line)</t>
  </si>
  <si>
    <t>Middlesex</t>
  </si>
  <si>
    <t>Milton</t>
  </si>
  <si>
    <t>Mocksville</t>
  </si>
  <si>
    <t>Monroe</t>
  </si>
  <si>
    <t>Montgomery Co</t>
  </si>
  <si>
    <t>Montreat</t>
  </si>
  <si>
    <t>Moore County Public Utilities-Addor</t>
  </si>
  <si>
    <t>Moore County Public Utilities-High Falls</t>
  </si>
  <si>
    <t>Moore County Public Utilities-Hyland Hills</t>
  </si>
  <si>
    <t>Moore County Public Utilities-Pinehurst</t>
  </si>
  <si>
    <t>Moore County Public Utilities-Robbins</t>
  </si>
  <si>
    <t>Moore County Public Utilities-Seven Lakes</t>
  </si>
  <si>
    <t>Moore County Public Utilities-The Carolina</t>
  </si>
  <si>
    <t>Moore County Public Utilities-Vass</t>
  </si>
  <si>
    <t>Mooresville</t>
  </si>
  <si>
    <t>Moravian Falls Water Works</t>
  </si>
  <si>
    <t>Morehead City</t>
  </si>
  <si>
    <t>Morganton</t>
  </si>
  <si>
    <t>Morven</t>
  </si>
  <si>
    <t>Mount Airy</t>
  </si>
  <si>
    <t>Mount Gilead</t>
  </si>
  <si>
    <t>Mount Holly</t>
  </si>
  <si>
    <t>Mount Olive</t>
  </si>
  <si>
    <t>Mt. Pleasant</t>
  </si>
  <si>
    <t>Mulberry Fairplains WA</t>
  </si>
  <si>
    <t>Murfreesboro</t>
  </si>
  <si>
    <t>Murphy</t>
  </si>
  <si>
    <t>Nags Head</t>
  </si>
  <si>
    <t>Nash County Area II</t>
  </si>
  <si>
    <t>Nash County Area III</t>
  </si>
  <si>
    <t>Nashville</t>
  </si>
  <si>
    <t>Navassa</t>
  </si>
  <si>
    <t>Neuse Regional Water and Sewer Authority</t>
  </si>
  <si>
    <t>New Bern</t>
  </si>
  <si>
    <t>Newland</t>
  </si>
  <si>
    <t>Newport</t>
  </si>
  <si>
    <t>Newton</t>
  </si>
  <si>
    <t>Newton Grove</t>
  </si>
  <si>
    <t>Norlina</t>
  </si>
  <si>
    <t>North Lenoir Water Corp.</t>
  </si>
  <si>
    <t>North River/ Mill Creek Water System</t>
  </si>
  <si>
    <t>North Wilkesboro</t>
  </si>
  <si>
    <t>Northampton Co - Gaston</t>
  </si>
  <si>
    <t>Northampton Co - Lake Gaston</t>
  </si>
  <si>
    <t>Northampton Co - Milwaukee</t>
  </si>
  <si>
    <t>Northampton Co - North Gaston</t>
  </si>
  <si>
    <t>Northampton Co - Progressive</t>
  </si>
  <si>
    <t>Northampton Co - West Jackson</t>
  </si>
  <si>
    <t>Northwest</t>
  </si>
  <si>
    <t>Norwood</t>
  </si>
  <si>
    <t>Oak Island</t>
  </si>
  <si>
    <t>Oakboro</t>
  </si>
  <si>
    <t>Ocean Isle Beach</t>
  </si>
  <si>
    <t>Ocracoke Sanitary District</t>
  </si>
  <si>
    <t>Old Fort, Town of</t>
  </si>
  <si>
    <t>Old North Utility Services, Inc.</t>
  </si>
  <si>
    <t>ONWASA</t>
  </si>
  <si>
    <t>Orange Water and Sewer Authority</t>
  </si>
  <si>
    <t>Orange-Alamance</t>
  </si>
  <si>
    <t>Oriental</t>
  </si>
  <si>
    <t>Ossipee SD</t>
  </si>
  <si>
    <t>Oxford</t>
  </si>
  <si>
    <t>Pamlico County Water System</t>
  </si>
  <si>
    <t>Parkton</t>
  </si>
  <si>
    <t>Parmele</t>
  </si>
  <si>
    <t>Pasquotank County</t>
  </si>
  <si>
    <t>Pasquotank County - RO</t>
  </si>
  <si>
    <t>Peachland</t>
  </si>
  <si>
    <t>Pembroke</t>
  </si>
  <si>
    <t>Pender County Utilities</t>
  </si>
  <si>
    <t>Perquimans County</t>
  </si>
  <si>
    <t>Pfeiffer-North Stanly WA</t>
  </si>
  <si>
    <t>Piedmont Triad Regional Water Authority</t>
  </si>
  <si>
    <t>Pikeville</t>
  </si>
  <si>
    <t>Pilot Mountain, Town of</t>
  </si>
  <si>
    <t>Pine Knoll Shores</t>
  </si>
  <si>
    <t>Pine Level</t>
  </si>
  <si>
    <t>Pinebluff</t>
  </si>
  <si>
    <t>Pinetops</t>
  </si>
  <si>
    <t>Pink Hill</t>
  </si>
  <si>
    <t>Pittsboro</t>
  </si>
  <si>
    <t>Plymouth</t>
  </si>
  <si>
    <t>Polk County Water System</t>
  </si>
  <si>
    <t>Polk Ford/Renee Ford</t>
  </si>
  <si>
    <t>Polkton</t>
  </si>
  <si>
    <t>Pollocksville</t>
  </si>
  <si>
    <t>Powellsville</t>
  </si>
  <si>
    <t>Princeton</t>
  </si>
  <si>
    <t>Princeville</t>
  </si>
  <si>
    <t>Raeford</t>
  </si>
  <si>
    <t>Raleigh</t>
  </si>
  <si>
    <t>Ramseur</t>
  </si>
  <si>
    <t>Randleman</t>
  </si>
  <si>
    <t>Ranlo</t>
  </si>
  <si>
    <t>Red Springs</t>
  </si>
  <si>
    <t>Reidsville</t>
  </si>
  <si>
    <t>Rhodhiss</t>
  </si>
  <si>
    <t>Rich Square</t>
  </si>
  <si>
    <t>Richmond County</t>
  </si>
  <si>
    <t>Riegelwood SD</t>
  </si>
  <si>
    <t>River Bend</t>
  </si>
  <si>
    <t>Roanoke Rapids SD</t>
  </si>
  <si>
    <t>Robbins Water System</t>
  </si>
  <si>
    <t>Robersonville</t>
  </si>
  <si>
    <t>Robeson Co</t>
  </si>
  <si>
    <t>Rockingham Co</t>
  </si>
  <si>
    <t>Rocky Mount</t>
  </si>
  <si>
    <t>Ronda</t>
  </si>
  <si>
    <t>Roper</t>
  </si>
  <si>
    <t>Rose Hill</t>
  </si>
  <si>
    <t>Roseboro</t>
  </si>
  <si>
    <t>Rosman</t>
  </si>
  <si>
    <t>Rowland</t>
  </si>
  <si>
    <t>Roxboro</t>
  </si>
  <si>
    <t>Roxobel</t>
  </si>
  <si>
    <t>Rutherford College</t>
  </si>
  <si>
    <t>Salemburg</t>
  </si>
  <si>
    <t>Salisbury</t>
  </si>
  <si>
    <t>Saluda</t>
  </si>
  <si>
    <t>Sampson County WD I - Clinton</t>
  </si>
  <si>
    <t>Sampson County WD I - Roseboro</t>
  </si>
  <si>
    <t>Sampson County WD I - Turkey</t>
  </si>
  <si>
    <t>Sampson County WD II - Dunn</t>
  </si>
  <si>
    <t>Sandy Creek</t>
  </si>
  <si>
    <t>Sandyfield</t>
  </si>
  <si>
    <t>Sanford</t>
  </si>
  <si>
    <t>Saratoga</t>
  </si>
  <si>
    <t>Sawmills</t>
  </si>
  <si>
    <t>Scotland Co (North)</t>
  </si>
  <si>
    <t>Scotland Co (South)</t>
  </si>
  <si>
    <t>Scotland Neck</t>
  </si>
  <si>
    <t>Seaboard</t>
  </si>
  <si>
    <t>Seagrove-Ulah Metro Water District</t>
  </si>
  <si>
    <t>Selma, Town of</t>
  </si>
  <si>
    <t>Seven Devils</t>
  </si>
  <si>
    <t>Severn</t>
  </si>
  <si>
    <t>Seymour Johnson AFB</t>
  </si>
  <si>
    <t>Shallotte</t>
  </si>
  <si>
    <t>Shamrock Park Subdivision - City of Claremont</t>
  </si>
  <si>
    <t>Sharpsburg</t>
  </si>
  <si>
    <t>Shelby</t>
  </si>
  <si>
    <t>Siler City</t>
  </si>
  <si>
    <t>Sims</t>
  </si>
  <si>
    <t>Smithfield</t>
  </si>
  <si>
    <t>Smithfield South</t>
  </si>
  <si>
    <t>Snow Hill</t>
  </si>
  <si>
    <t>South Camden Water and Sewer District</t>
  </si>
  <si>
    <t>South Granville Water and Sewer Authority</t>
  </si>
  <si>
    <t>South Greene WC</t>
  </si>
  <si>
    <t>South Mills</t>
  </si>
  <si>
    <t>Southeastern Catawba Co WD</t>
  </si>
  <si>
    <t>Southern Outer Banks Water</t>
  </si>
  <si>
    <t>Southern Pines</t>
  </si>
  <si>
    <t>Southern Wayne SD</t>
  </si>
  <si>
    <t>Southport</t>
  </si>
  <si>
    <t>Sparta</t>
  </si>
  <si>
    <t>Spring Hope</t>
  </si>
  <si>
    <t>Spring Lake</t>
  </si>
  <si>
    <t>Spruce Pine</t>
  </si>
  <si>
    <t>St Pauls</t>
  </si>
  <si>
    <t>Stanley</t>
  </si>
  <si>
    <t>Stanly Co</t>
  </si>
  <si>
    <t>Stantonsburg</t>
  </si>
  <si>
    <t>Star</t>
  </si>
  <si>
    <t>Statesville</t>
  </si>
  <si>
    <t>Stedman</t>
  </si>
  <si>
    <t>Stokes County WASA</t>
  </si>
  <si>
    <t>Stokes Regional Water Corporation</t>
  </si>
  <si>
    <t>Stokesdale</t>
  </si>
  <si>
    <t>Stoneville</t>
  </si>
  <si>
    <t>Stovall</t>
  </si>
  <si>
    <t>Stumpy Point WSD</t>
  </si>
  <si>
    <t>Sugar Mountain</t>
  </si>
  <si>
    <t>Surf City</t>
  </si>
  <si>
    <t>Swepsonville</t>
  </si>
  <si>
    <t>Tabor City</t>
  </si>
  <si>
    <t>Tarboro</t>
  </si>
  <si>
    <t>Taylorsville</t>
  </si>
  <si>
    <t>Teachey</t>
  </si>
  <si>
    <t>The Cape Master</t>
  </si>
  <si>
    <t>The Harbour / The Point</t>
  </si>
  <si>
    <t>Thomasville</t>
  </si>
  <si>
    <t>Tobe Hudson / IWSD</t>
  </si>
  <si>
    <t>Topsail Beach</t>
  </si>
  <si>
    <t>Town of Elizabethtown</t>
  </si>
  <si>
    <t>Troutman</t>
  </si>
  <si>
    <t>Troy</t>
  </si>
  <si>
    <t>Tryon</t>
  </si>
  <si>
    <t>Tuckaseigee WS Authority</t>
  </si>
  <si>
    <t>Turkey</t>
  </si>
  <si>
    <t>Two Rivers Utilities/Gastonia</t>
  </si>
  <si>
    <t>Tyrrell County Water Department</t>
  </si>
  <si>
    <t>Union County</t>
  </si>
  <si>
    <t>Union Utilities Inc.</t>
  </si>
  <si>
    <t>Valdese</t>
  </si>
  <si>
    <t>Vance County Water District</t>
  </si>
  <si>
    <t>Vanceboro</t>
  </si>
  <si>
    <t>Village Bald Head Island Utilities</t>
  </si>
  <si>
    <t>Wade</t>
  </si>
  <si>
    <t>Wadesboro</t>
  </si>
  <si>
    <t>Wagram</t>
  </si>
  <si>
    <t>Wallace</t>
  </si>
  <si>
    <t>Walnut Cove</t>
  </si>
  <si>
    <t>Walnut Creek</t>
  </si>
  <si>
    <t>Walstonburg</t>
  </si>
  <si>
    <t>Warren County</t>
  </si>
  <si>
    <t>Warren County - Northampton</t>
  </si>
  <si>
    <t>Warrenton</t>
  </si>
  <si>
    <t>Warsaw</t>
  </si>
  <si>
    <t>Washington County Water System</t>
  </si>
  <si>
    <t>Water and Sewer Authority of Cabarrus</t>
  </si>
  <si>
    <t>Wayne Water Districts</t>
  </si>
  <si>
    <t>Waynesville</t>
  </si>
  <si>
    <t>Weaverville</t>
  </si>
  <si>
    <t>Weldon</t>
  </si>
  <si>
    <t>West Carteret Water Corporation</t>
  </si>
  <si>
    <t>West Iredell Water Company</t>
  </si>
  <si>
    <t>West Jefferson</t>
  </si>
  <si>
    <t>West Wilkes Water Association</t>
  </si>
  <si>
    <t>Western Carolina University</t>
  </si>
  <si>
    <t>Whispering Pines</t>
  </si>
  <si>
    <t>Whitakers</t>
  </si>
  <si>
    <t>White Lake</t>
  </si>
  <si>
    <t>Whiteville</t>
  </si>
  <si>
    <t>Whitsett</t>
  </si>
  <si>
    <t>Whittier SD</t>
  </si>
  <si>
    <t>Wilkesboro</t>
  </si>
  <si>
    <t>Williamston</t>
  </si>
  <si>
    <t>Wilson County SEWD</t>
  </si>
  <si>
    <t>Wilson County SWWD</t>
  </si>
  <si>
    <t>Wilton Water and Sewer</t>
  </si>
  <si>
    <t>Windsor</t>
  </si>
  <si>
    <t>Wingate</t>
  </si>
  <si>
    <t>Winston-Salem</t>
  </si>
  <si>
    <t>Winterville, Town of</t>
  </si>
  <si>
    <t>Winton</t>
  </si>
  <si>
    <t>Woodfin Sanitary Water and Sewer District</t>
  </si>
  <si>
    <t>Woodland</t>
  </si>
  <si>
    <t>Wrightsville Beach</t>
  </si>
  <si>
    <t>Yadkin County</t>
  </si>
  <si>
    <t>Yadkin County - Hwy 21</t>
  </si>
  <si>
    <t>Yadkinville</t>
  </si>
  <si>
    <t>Yanceyville</t>
  </si>
  <si>
    <t>AAA-1 Water Authority (test)</t>
  </si>
  <si>
    <t>APPLE VALLEY</t>
  </si>
  <si>
    <t>ARLINGTON</t>
  </si>
  <si>
    <t>Bald Head Island Utilities</t>
  </si>
  <si>
    <t>Baton Water Corporation</t>
  </si>
  <si>
    <t>Bear Grass</t>
  </si>
  <si>
    <t>Beaufort Co WD VI</t>
  </si>
  <si>
    <t>BEAUFORT CO WD VI</t>
  </si>
  <si>
    <t>Bethlehem WD</t>
  </si>
  <si>
    <t>BLADEN CO WD - EAST ARCADIA</t>
  </si>
  <si>
    <t>BLADEN CO WD - WHITE OAK</t>
  </si>
  <si>
    <t>Bladen County Water District (Tar Heel)</t>
  </si>
  <si>
    <t>Boiling Spring Lakes</t>
  </si>
  <si>
    <t>Bradfield Farms S/D</t>
  </si>
  <si>
    <t>Brandywine Bay</t>
  </si>
  <si>
    <t>BRICKSTONE - MARSH OAKS</t>
  </si>
  <si>
    <t>BROOKFORD</t>
  </si>
  <si>
    <t>Bryson City</t>
  </si>
  <si>
    <t>Cabarrus Woods</t>
  </si>
  <si>
    <t>Caldwell County (South)</t>
  </si>
  <si>
    <t>Camp Lejeune (Courthouse Bay)</t>
  </si>
  <si>
    <t>Cane Creek Water - Sewer District</t>
  </si>
  <si>
    <t>Carolina Shores SD</t>
  </si>
  <si>
    <t>Cerro Gordo</t>
  </si>
  <si>
    <t>City of Randleman</t>
  </si>
  <si>
    <t>City of Winston-Salem</t>
  </si>
  <si>
    <t>Clayton North</t>
  </si>
  <si>
    <t>Cozart Water SD</t>
  </si>
  <si>
    <t>Cramerton</t>
  </si>
  <si>
    <t>DARE CO. Stumpy Point WSD</t>
  </si>
  <si>
    <t>DUPLIN CO WD D</t>
  </si>
  <si>
    <t>DUPLIN CO WD E</t>
  </si>
  <si>
    <t>DUPLIN CO WD F</t>
  </si>
  <si>
    <t>Durham County (Rougemont)</t>
  </si>
  <si>
    <t>Eastover SD</t>
  </si>
  <si>
    <t>EDGECOMBE CO WSD 1</t>
  </si>
  <si>
    <t>EDGECOMBE CO WSD 2</t>
  </si>
  <si>
    <t>Edgecombe Co WSD 2</t>
  </si>
  <si>
    <t>Edgecombe Co WSD 3</t>
  </si>
  <si>
    <t>Elizabethtown</t>
  </si>
  <si>
    <t>Erwin</t>
  </si>
  <si>
    <t>FIGURE EIGHT ISLAND</t>
  </si>
  <si>
    <t>Fork Township SD Purchase System</t>
  </si>
  <si>
    <t>Franklinton</t>
  </si>
  <si>
    <t>GARNER</t>
  </si>
  <si>
    <t>GASTON COUNTY WATER and SD</t>
  </si>
  <si>
    <t>Gatesville</t>
  </si>
  <si>
    <t>Guilford County Prison Farm</t>
  </si>
  <si>
    <t>Harrells WC</t>
  </si>
  <si>
    <t>Haywood Co</t>
  </si>
  <si>
    <t>Hickory</t>
  </si>
  <si>
    <t>HOPE MILLS</t>
  </si>
  <si>
    <t>HUDSON</t>
  </si>
  <si>
    <t>Kelford</t>
  </si>
  <si>
    <t>Kerr Lake RWS</t>
  </si>
  <si>
    <t>Kings Grant</t>
  </si>
  <si>
    <t>Knightdale</t>
  </si>
  <si>
    <t>Lee Co Cumnock Golden Poultry</t>
  </si>
  <si>
    <t>Lee Co WSD 1</t>
  </si>
  <si>
    <t>Leesville Master</t>
  </si>
  <si>
    <t>LONG BEACH WATER</t>
  </si>
  <si>
    <t>Love Valley</t>
  </si>
  <si>
    <t>Lower Cape Fear WSA</t>
  </si>
  <si>
    <t>Lyon Station SD</t>
  </si>
  <si>
    <t>Marble CWS</t>
  </si>
  <si>
    <t>MARTIN CO WSD 1</t>
  </si>
  <si>
    <t>Martin Co WSD 2</t>
  </si>
  <si>
    <t>Martin Co WSD 3</t>
  </si>
  <si>
    <t>Martin County Regional WASA Well</t>
  </si>
  <si>
    <t>Mayberry WSD2</t>
  </si>
  <si>
    <t>McDowell County (Nebo)</t>
  </si>
  <si>
    <t>McFarlan</t>
  </si>
  <si>
    <t>Mill Ridge POA</t>
  </si>
  <si>
    <t>Milton 2015</t>
  </si>
  <si>
    <t>Monterey Heights Water Supply</t>
  </si>
  <si>
    <t>Morrisville</t>
  </si>
  <si>
    <t>NASH CO</t>
  </si>
  <si>
    <t>New Hanover Co (421)</t>
  </si>
  <si>
    <t>New Hanover County</t>
  </si>
  <si>
    <t>NHC Airport Water Supply</t>
  </si>
  <si>
    <t>Northampton Co - Jackson</t>
  </si>
  <si>
    <t>Northampton Co - North Woodland</t>
  </si>
  <si>
    <t>Northampton Co - Pendleton</t>
  </si>
  <si>
    <t>Northampton Co - Rich Square</t>
  </si>
  <si>
    <t>Northern Nash County</t>
  </si>
  <si>
    <t>Northwest Water Supply Inc.</t>
  </si>
  <si>
    <t>NW Onslow Water</t>
  </si>
  <si>
    <t>OAK CITY</t>
  </si>
  <si>
    <t>Old Fort</t>
  </si>
  <si>
    <t>Pilot Mountain</t>
  </si>
  <si>
    <t>Pine Ridge MHP</t>
  </si>
  <si>
    <t>Pine Ridge MHP II</t>
  </si>
  <si>
    <t>Polk County Water Department</t>
  </si>
  <si>
    <t>PRINCE GEORGE</t>
  </si>
  <si>
    <t>Richlands</t>
  </si>
  <si>
    <t>Robbinsville</t>
  </si>
  <si>
    <t>ROCKY POINT-TOPSAIL WSD</t>
  </si>
  <si>
    <t>ROLESVILLE</t>
  </si>
  <si>
    <t>Rowan Co</t>
  </si>
  <si>
    <t>RUNNYMEADE</t>
  </si>
  <si>
    <t>Sampson Co WSD 1</t>
  </si>
  <si>
    <t>Sampson County WD II - Plainview</t>
  </si>
  <si>
    <t>Sampson County WSD 2</t>
  </si>
  <si>
    <t>Scotland County Water (Barnes Bridge)</t>
  </si>
  <si>
    <t>Scotland County Water (Gillis Hill)</t>
  </si>
  <si>
    <t>Scotland County Water (Malloy Rd)</t>
  </si>
  <si>
    <t>Scotland County Water (North)</t>
  </si>
  <si>
    <t>Scotland County Water (South)</t>
  </si>
  <si>
    <t>Selma</t>
  </si>
  <si>
    <t>Selma - County Line</t>
  </si>
  <si>
    <t>South Mills Purchase</t>
  </si>
  <si>
    <t>Taylortown</t>
  </si>
  <si>
    <t>Wayne Water District Purchase</t>
  </si>
  <si>
    <t>Yadkin County - East Bend</t>
  </si>
  <si>
    <t>2020Contract Purchase</t>
  </si>
  <si>
    <t>2030Contract Purchase</t>
  </si>
  <si>
    <t>2040Contract Purchase</t>
  </si>
  <si>
    <t>2050Contract Purchase</t>
  </si>
  <si>
    <t>2060Contract Purchase</t>
  </si>
  <si>
    <t>2020Contract Sales</t>
  </si>
  <si>
    <t>2030Contract Sales</t>
  </si>
  <si>
    <t>2040Contract Sales</t>
  </si>
  <si>
    <t>2050Contract Sales</t>
  </si>
  <si>
    <t>2060Contract Sales</t>
  </si>
  <si>
    <t>03-63-020</t>
  </si>
  <si>
    <t>04-46-010</t>
  </si>
  <si>
    <t>02-01-035</t>
  </si>
  <si>
    <t>01-84-010</t>
  </si>
  <si>
    <t>01-02-020</t>
  </si>
  <si>
    <t>01-20-020</t>
  </si>
  <si>
    <t>03-43-015</t>
  </si>
  <si>
    <t>03-04-010</t>
  </si>
  <si>
    <t>03-04-012</t>
  </si>
  <si>
    <t>03-92-045</t>
  </si>
  <si>
    <t>01-95-101</t>
  </si>
  <si>
    <t>02-76-030</t>
  </si>
  <si>
    <t>02-76-010</t>
  </si>
  <si>
    <t>04-16-035</t>
  </si>
  <si>
    <t>04-08-015</t>
  </si>
  <si>
    <t>04-07-020</t>
  </si>
  <si>
    <t>03-82-045</t>
  </si>
  <si>
    <t>04-74-025</t>
  </si>
  <si>
    <t>03-62-120</t>
  </si>
  <si>
    <t>04-64-035</t>
  </si>
  <si>
    <t>01-61-015</t>
  </si>
  <si>
    <t>04-10-130</t>
  </si>
  <si>
    <t>01-06-015</t>
  </si>
  <si>
    <t>04-07-030</t>
  </si>
  <si>
    <t>01-14-025</t>
  </si>
  <si>
    <t>03-92-373</t>
  </si>
  <si>
    <t>04-16-010</t>
  </si>
  <si>
    <t>04-07-035</t>
  </si>
  <si>
    <t>04-07-040</t>
  </si>
  <si>
    <t>01-95-104</t>
  </si>
  <si>
    <t>04-07-015</t>
  </si>
  <si>
    <t>04-74-045</t>
  </si>
  <si>
    <t>01-36-015</t>
  </si>
  <si>
    <t>04-71-111</t>
  </si>
  <si>
    <t>03-51-025</t>
  </si>
  <si>
    <t>04-08-085</t>
  </si>
  <si>
    <t>01-36-025</t>
  </si>
  <si>
    <t>04-31-020</t>
  </si>
  <si>
    <t>20-84-006</t>
  </si>
  <si>
    <t>01-11-030</t>
  </si>
  <si>
    <t>03-62-035</t>
  </si>
  <si>
    <t>04-98-035</t>
  </si>
  <si>
    <t>01-11-020</t>
  </si>
  <si>
    <t>50-09-012</t>
  </si>
  <si>
    <t>03-09-060</t>
  </si>
  <si>
    <t>03-09-055</t>
  </si>
  <si>
    <t>03-09-015</t>
  </si>
  <si>
    <t>01-95-020</t>
  </si>
  <si>
    <t>01-97-030</t>
  </si>
  <si>
    <t>04-24-075</t>
  </si>
  <si>
    <t>04-16-028</t>
  </si>
  <si>
    <t>01-23-025</t>
  </si>
  <si>
    <t>04-24-050</t>
  </si>
  <si>
    <t>01-95-010</t>
  </si>
  <si>
    <t>02-99-020</t>
  </si>
  <si>
    <t>01-81-040</t>
  </si>
  <si>
    <t>01-60-264</t>
  </si>
  <si>
    <t>01-12-103</t>
  </si>
  <si>
    <t>01-12-104</t>
  </si>
  <si>
    <t>01-88-010</t>
  </si>
  <si>
    <t>01-81-035</t>
  </si>
  <si>
    <t>03-53-015</t>
  </si>
  <si>
    <t>01-97-035</t>
  </si>
  <si>
    <t>03-26-127</t>
  </si>
  <si>
    <t>04-24-040</t>
  </si>
  <si>
    <t>04-10-045</t>
  </si>
  <si>
    <t>04-10-070</t>
  </si>
  <si>
    <t>01-87-010</t>
  </si>
  <si>
    <t>02-35-025</t>
  </si>
  <si>
    <t>04-71-010</t>
  </si>
  <si>
    <t>01-12-065</t>
  </si>
  <si>
    <t>02-01-010</t>
  </si>
  <si>
    <t>01-00-010</t>
  </si>
  <si>
    <t>10-14-001</t>
  </si>
  <si>
    <t>01-14-048</t>
  </si>
  <si>
    <t>01-14-047</t>
  </si>
  <si>
    <t>01-14-045</t>
  </si>
  <si>
    <t>04-31-045</t>
  </si>
  <si>
    <t>03-63-040</t>
  </si>
  <si>
    <t>04-67-041</t>
  </si>
  <si>
    <t>04-67-043</t>
  </si>
  <si>
    <t>04-67-042</t>
  </si>
  <si>
    <t>04-67-046</t>
  </si>
  <si>
    <t>03-62-030</t>
  </si>
  <si>
    <t>01-44-015</t>
  </si>
  <si>
    <t>04-65-010</t>
  </si>
  <si>
    <t>04-65-015</t>
  </si>
  <si>
    <t>03-53-101</t>
  </si>
  <si>
    <t>03-63-025</t>
  </si>
  <si>
    <t>03-92-020</t>
  </si>
  <si>
    <t>40-64-005</t>
  </si>
  <si>
    <t>04-24-055</t>
  </si>
  <si>
    <t>04-24-020</t>
  </si>
  <si>
    <t>01-60-010</t>
  </si>
  <si>
    <t>40-19-010</t>
  </si>
  <si>
    <t>03-19-126</t>
  </si>
  <si>
    <t>03-19-050</t>
  </si>
  <si>
    <t>04-25-035</t>
  </si>
  <si>
    <t>01-36-030</t>
  </si>
  <si>
    <t>01-81-107</t>
  </si>
  <si>
    <t>01-80-040</t>
  </si>
  <si>
    <t>04-31-050</t>
  </si>
  <si>
    <t>04-07-025</t>
  </si>
  <si>
    <t>04-21-015</t>
  </si>
  <si>
    <t>02-76-015</t>
  </si>
  <si>
    <t>02-34-010</t>
  </si>
  <si>
    <t>01-18-035</t>
  </si>
  <si>
    <t>03-09-020</t>
  </si>
  <si>
    <t>01-22-010</t>
  </si>
  <si>
    <t>03-51-020</t>
  </si>
  <si>
    <t>01-80-050</t>
  </si>
  <si>
    <t>01-23-055</t>
  </si>
  <si>
    <t>03-26-332</t>
  </si>
  <si>
    <t>03-82-010</t>
  </si>
  <si>
    <t>01-44-025</t>
  </si>
  <si>
    <t>03-43-020</t>
  </si>
  <si>
    <t>04-46-030</t>
  </si>
  <si>
    <t>04-89-010</t>
  </si>
  <si>
    <t>01-75-015</t>
  </si>
  <si>
    <t>04-24-060</t>
  </si>
  <si>
    <t>70-24-007</t>
  </si>
  <si>
    <t>70-24-012</t>
  </si>
  <si>
    <t>70-24-013</t>
  </si>
  <si>
    <t>01-13-010</t>
  </si>
  <si>
    <t>01-81-050</t>
  </si>
  <si>
    <t>01-88-104</t>
  </si>
  <si>
    <t>01-18-020</t>
  </si>
  <si>
    <t>04-66-025</t>
  </si>
  <si>
    <t>04-25-045</t>
  </si>
  <si>
    <t>04-25-055</t>
  </si>
  <si>
    <t>04-94-020</t>
  </si>
  <si>
    <t>01-06-010</t>
  </si>
  <si>
    <t>04-27-010</t>
  </si>
  <si>
    <t>01-36-065</t>
  </si>
  <si>
    <t>02-79-040</t>
  </si>
  <si>
    <t>02-85-020</t>
  </si>
  <si>
    <t>04-28-030</t>
  </si>
  <si>
    <t>04-28-035</t>
  </si>
  <si>
    <t>04-28-025</t>
  </si>
  <si>
    <t>02-29-025</t>
  </si>
  <si>
    <t>02-30-015</t>
  </si>
  <si>
    <t>04-54-030</t>
  </si>
  <si>
    <t>02-29-030</t>
  </si>
  <si>
    <t>02-86-030</t>
  </si>
  <si>
    <t>04-25-025</t>
  </si>
  <si>
    <t>01-12-045</t>
  </si>
  <si>
    <t>03-09-025</t>
  </si>
  <si>
    <t>03-43-010</t>
  </si>
  <si>
    <t>04-31-085</t>
  </si>
  <si>
    <t>03-32-010</t>
  </si>
  <si>
    <t>40-32-018</t>
  </si>
  <si>
    <t>03-09-050</t>
  </si>
  <si>
    <t>02-99-025</t>
  </si>
  <si>
    <t>50-63-011</t>
  </si>
  <si>
    <t>01-80-060</t>
  </si>
  <si>
    <t>04-74-015</t>
  </si>
  <si>
    <t>50-26-027</t>
  </si>
  <si>
    <t>02-79-010</t>
  </si>
  <si>
    <t>04-21-010</t>
  </si>
  <si>
    <t>04-33-050</t>
  </si>
  <si>
    <t>04-70-010</t>
  </si>
  <si>
    <t>03-09-010</t>
  </si>
  <si>
    <t>01-06-025</t>
  </si>
  <si>
    <t>02-86-020</t>
  </si>
  <si>
    <t>01-81-038</t>
  </si>
  <si>
    <t>03-77-020</t>
  </si>
  <si>
    <t>04-98-020</t>
  </si>
  <si>
    <t>02-01-025</t>
  </si>
  <si>
    <t>01-02-015</t>
  </si>
  <si>
    <t>04-42-025</t>
  </si>
  <si>
    <t>04-59-114</t>
  </si>
  <si>
    <t>04-24-030</t>
  </si>
  <si>
    <t>04-25-132</t>
  </si>
  <si>
    <t>01-50-113</t>
  </si>
  <si>
    <t>03-78-025</t>
  </si>
  <si>
    <t>04-31-040</t>
  </si>
  <si>
    <t>01-80-055</t>
  </si>
  <si>
    <t>03-26-035</t>
  </si>
  <si>
    <t>01-23-035</t>
  </si>
  <si>
    <t>04-74-020</t>
  </si>
  <si>
    <t>03-26-010</t>
  </si>
  <si>
    <t>04-25-040</t>
  </si>
  <si>
    <t>03-51-195</t>
  </si>
  <si>
    <t>01-38-101</t>
  </si>
  <si>
    <t>01-81-010</t>
  </si>
  <si>
    <t>04-96-060</t>
  </si>
  <si>
    <t>60-96-002</t>
  </si>
  <si>
    <t>04-74-050</t>
  </si>
  <si>
    <t>03-51-035</t>
  </si>
  <si>
    <t>03-63-479</t>
  </si>
  <si>
    <t>01-57-010</t>
  </si>
  <si>
    <t>02-35-030</t>
  </si>
  <si>
    <t>02-76-035</t>
  </si>
  <si>
    <t>04-96-025</t>
  </si>
  <si>
    <t>03-92-055</t>
  </si>
  <si>
    <t>03-82-020</t>
  </si>
  <si>
    <t>04-37-020</t>
  </si>
  <si>
    <t>03-83-015</t>
  </si>
  <si>
    <t>02-41-025</t>
  </si>
  <si>
    <t>03-26-050</t>
  </si>
  <si>
    <t>04-96-010</t>
  </si>
  <si>
    <t>03-19-025</t>
  </si>
  <si>
    <t>02-01-015</t>
  </si>
  <si>
    <t>01-14-030</t>
  </si>
  <si>
    <t>02-01-030</t>
  </si>
  <si>
    <t>04-40-106</t>
  </si>
  <si>
    <t>04-31-060</t>
  </si>
  <si>
    <t>02-41-010</t>
  </si>
  <si>
    <t>04-74-010</t>
  </si>
  <si>
    <t>04-74-035</t>
  </si>
  <si>
    <t>04-74-055</t>
  </si>
  <si>
    <t>01-23-030</t>
  </si>
  <si>
    <t>04-42-030</t>
  </si>
  <si>
    <t>04-42-040</t>
  </si>
  <si>
    <t>04-59-025</t>
  </si>
  <si>
    <t>03-77-010</t>
  </si>
  <si>
    <t>02-29-035</t>
  </si>
  <si>
    <t>04-16-025</t>
  </si>
  <si>
    <t>03-43-045</t>
  </si>
  <si>
    <t>04-46-040</t>
  </si>
  <si>
    <t>01-13-025</t>
  </si>
  <si>
    <t>04-25-015</t>
  </si>
  <si>
    <t>02-01-020</t>
  </si>
  <si>
    <t>01-45-010</t>
  </si>
  <si>
    <t>04-72-010</t>
  </si>
  <si>
    <t>04-46-045</t>
  </si>
  <si>
    <t>01-18-010</t>
  </si>
  <si>
    <t>01-18-040</t>
  </si>
  <si>
    <t>02-41-020</t>
  </si>
  <si>
    <t>01-36-075</t>
  </si>
  <si>
    <t>01-57-015</t>
  </si>
  <si>
    <t>03-68-015</t>
  </si>
  <si>
    <t>04-42-035</t>
  </si>
  <si>
    <t>03-47-025</t>
  </si>
  <si>
    <t>04-10-060</t>
  </si>
  <si>
    <t>03-92-050</t>
  </si>
  <si>
    <t>04-40-020</t>
  </si>
  <si>
    <t>01-58-020</t>
  </si>
  <si>
    <t>04-48-010</t>
  </si>
  <si>
    <t>01-12-060</t>
  </si>
  <si>
    <t>01-49-025</t>
  </si>
  <si>
    <t>04-66-010</t>
  </si>
  <si>
    <t>04-67-010</t>
  </si>
  <si>
    <t>02-41-030</t>
  </si>
  <si>
    <t>04-59-030</t>
  </si>
  <si>
    <t>01-05-015</t>
  </si>
  <si>
    <t>03-51-070</t>
  </si>
  <si>
    <t>04-52-020</t>
  </si>
  <si>
    <t>02-99-010</t>
  </si>
  <si>
    <t>01-44-035</t>
  </si>
  <si>
    <t>01-80-065</t>
  </si>
  <si>
    <t>04-31-030</t>
  </si>
  <si>
    <t>03-51-030</t>
  </si>
  <si>
    <t>02-91-010</t>
  </si>
  <si>
    <t>04-28-015</t>
  </si>
  <si>
    <t>02-85-010</t>
  </si>
  <si>
    <t>01-23-020</t>
  </si>
  <si>
    <t>04-54-010</t>
  </si>
  <si>
    <t>04-65-025</t>
  </si>
  <si>
    <t>04-54-015</t>
  </si>
  <si>
    <t>01-81-020</t>
  </si>
  <si>
    <t>02-35-108</t>
  </si>
  <si>
    <t>01-38-105</t>
  </si>
  <si>
    <t>04-24-045</t>
  </si>
  <si>
    <t>01-60-156</t>
  </si>
  <si>
    <t>01-80-038</t>
  </si>
  <si>
    <t>01-05-020</t>
  </si>
  <si>
    <t>01-45-030</t>
  </si>
  <si>
    <t>03-83-010</t>
  </si>
  <si>
    <t>01-23-045</t>
  </si>
  <si>
    <t>50-09-013</t>
  </si>
  <si>
    <t>01-14-010</t>
  </si>
  <si>
    <t>02-29-010</t>
  </si>
  <si>
    <t>02-76-025</t>
  </si>
  <si>
    <t>03-04-025</t>
  </si>
  <si>
    <t>03-43-025</t>
  </si>
  <si>
    <t>01-55-035</t>
  </si>
  <si>
    <t>01-55-010</t>
  </si>
  <si>
    <t>03-26-045</t>
  </si>
  <si>
    <t>01-06-104</t>
  </si>
  <si>
    <t>04-42-028</t>
  </si>
  <si>
    <t>01-18-025</t>
  </si>
  <si>
    <t>02-35-015</t>
  </si>
  <si>
    <t>01-36-060</t>
  </si>
  <si>
    <t>04-98-030</t>
  </si>
  <si>
    <t>03-78-010</t>
  </si>
  <si>
    <t>04-33-020</t>
  </si>
  <si>
    <t>02-79-030</t>
  </si>
  <si>
    <t>01-44-040</t>
  </si>
  <si>
    <t>04-31-035</t>
  </si>
  <si>
    <t>01-18-030</t>
  </si>
  <si>
    <t>04-28-020</t>
  </si>
  <si>
    <t>01-56-010</t>
  </si>
  <si>
    <t>01-58-010</t>
  </si>
  <si>
    <t>01-58-015</t>
  </si>
  <si>
    <t>01-90-015</t>
  </si>
  <si>
    <t>60-59-015</t>
  </si>
  <si>
    <t>60-59-018</t>
  </si>
  <si>
    <t>60-59-003</t>
  </si>
  <si>
    <t>60-59-009</t>
  </si>
  <si>
    <t>04-40-015</t>
  </si>
  <si>
    <t>03-78-035</t>
  </si>
  <si>
    <t>00-00-008</t>
  </si>
  <si>
    <t>02-79-025</t>
  </si>
  <si>
    <t>04-52-010</t>
  </si>
  <si>
    <t>01-36-045</t>
  </si>
  <si>
    <t>10-56-032</t>
  </si>
  <si>
    <t>02-01-018</t>
  </si>
  <si>
    <t>04-16-198</t>
  </si>
  <si>
    <t>03-51-045</t>
  </si>
  <si>
    <t>40-51-008</t>
  </si>
  <si>
    <t>04-64-050</t>
  </si>
  <si>
    <t>02-17-015</t>
  </si>
  <si>
    <t>02-30-010</t>
  </si>
  <si>
    <t>01-90-010</t>
  </si>
  <si>
    <t>03-62-010</t>
  </si>
  <si>
    <t>01-11-484</t>
  </si>
  <si>
    <t>03-63-153</t>
  </si>
  <si>
    <t>50-63-021</t>
  </si>
  <si>
    <t>03-63-103</t>
  </si>
  <si>
    <t>03-63-108</t>
  </si>
  <si>
    <t>03-63-155</t>
  </si>
  <si>
    <t>03-63-117</t>
  </si>
  <si>
    <t>03-63-152</t>
  </si>
  <si>
    <t>03-63-045</t>
  </si>
  <si>
    <t>01-49-015</t>
  </si>
  <si>
    <t>01-97-040</t>
  </si>
  <si>
    <t>04-16-015</t>
  </si>
  <si>
    <t>01-12-015</t>
  </si>
  <si>
    <t>03-04-040</t>
  </si>
  <si>
    <t>02-86-010</t>
  </si>
  <si>
    <t>03-62-015</t>
  </si>
  <si>
    <t>01-36-020</t>
  </si>
  <si>
    <t>04-96-015</t>
  </si>
  <si>
    <t>01-13-020</t>
  </si>
  <si>
    <t>01-97-015</t>
  </si>
  <si>
    <t>04-46-015</t>
  </si>
  <si>
    <t>01-20-010</t>
  </si>
  <si>
    <t>04-28-010</t>
  </si>
  <si>
    <t>40-64-010</t>
  </si>
  <si>
    <t>04-64-020</t>
  </si>
  <si>
    <t>04-10-065</t>
  </si>
  <si>
    <t>60-54-001</t>
  </si>
  <si>
    <t>04-25-010</t>
  </si>
  <si>
    <t>01-06-020</t>
  </si>
  <si>
    <t>04-16-020</t>
  </si>
  <si>
    <t>01-18-015</t>
  </si>
  <si>
    <t>03-82-035</t>
  </si>
  <si>
    <t>02-93-020</t>
  </si>
  <si>
    <t>04-54-025</t>
  </si>
  <si>
    <t>04-16-197</t>
  </si>
  <si>
    <t>01-97-010</t>
  </si>
  <si>
    <t>04-66-113</t>
  </si>
  <si>
    <t>04-66-110</t>
  </si>
  <si>
    <t>04-66-108</t>
  </si>
  <si>
    <t>40-66-001</t>
  </si>
  <si>
    <t>04-66-045</t>
  </si>
  <si>
    <t>40-66-002</t>
  </si>
  <si>
    <t>40-64-035</t>
  </si>
  <si>
    <t>01-84-015</t>
  </si>
  <si>
    <t>04-10-020</t>
  </si>
  <si>
    <t>01-84-020</t>
  </si>
  <si>
    <t>04-10-035</t>
  </si>
  <si>
    <t>04-48-020</t>
  </si>
  <si>
    <t>01-56-025</t>
  </si>
  <si>
    <t>50-26-019</t>
  </si>
  <si>
    <t>04-67-035</t>
  </si>
  <si>
    <t>03-68-010</t>
  </si>
  <si>
    <t>03-68-020</t>
  </si>
  <si>
    <t>04-69-020</t>
  </si>
  <si>
    <t>02-01-123</t>
  </si>
  <si>
    <t>02-39-010</t>
  </si>
  <si>
    <t>04-69-025</t>
  </si>
  <si>
    <t>03-78-045</t>
  </si>
  <si>
    <t>04-59-113</t>
  </si>
  <si>
    <t>04-70-015</t>
  </si>
  <si>
    <t>60-70-000</t>
  </si>
  <si>
    <t>03-04-034</t>
  </si>
  <si>
    <t>03-78-020</t>
  </si>
  <si>
    <t>70-71-011</t>
  </si>
  <si>
    <t>04-72-025</t>
  </si>
  <si>
    <t>01-84-025</t>
  </si>
  <si>
    <t>30-76-010</t>
  </si>
  <si>
    <t>04-96-030</t>
  </si>
  <si>
    <t>02-86-025</t>
  </si>
  <si>
    <t>04-16-031</t>
  </si>
  <si>
    <t>03-51-040</t>
  </si>
  <si>
    <t>03-63-030</t>
  </si>
  <si>
    <t>04-33-015</t>
  </si>
  <si>
    <t>04-54-020</t>
  </si>
  <si>
    <t>03-19-015</t>
  </si>
  <si>
    <t>04-94-010</t>
  </si>
  <si>
    <t>10-75-010</t>
  </si>
  <si>
    <t>20-84-008</t>
  </si>
  <si>
    <t>03-04-030</t>
  </si>
  <si>
    <t>04-52-015</t>
  </si>
  <si>
    <t>04-08-040</t>
  </si>
  <si>
    <t>03-51-050</t>
  </si>
  <si>
    <t>04-33-045</t>
  </si>
  <si>
    <t>03-47-010</t>
  </si>
  <si>
    <t>03-92-010</t>
  </si>
  <si>
    <t>02-76-020</t>
  </si>
  <si>
    <t>01-36-034</t>
  </si>
  <si>
    <t>03-78-015</t>
  </si>
  <si>
    <t>02-79-020</t>
  </si>
  <si>
    <t>01-14-035</t>
  </si>
  <si>
    <t>04-66-020</t>
  </si>
  <si>
    <t>03-77-109</t>
  </si>
  <si>
    <t>04-25-113</t>
  </si>
  <si>
    <t>04-42-010</t>
  </si>
  <si>
    <t>03-63-015</t>
  </si>
  <si>
    <t>01-38-010</t>
  </si>
  <si>
    <t>04-59-015</t>
  </si>
  <si>
    <t>03-78-055</t>
  </si>
  <si>
    <t>03-77-015</t>
  </si>
  <si>
    <t>02-79-050</t>
  </si>
  <si>
    <t>04-64-010</t>
  </si>
  <si>
    <t>01-97-050</t>
  </si>
  <si>
    <t>04-94-015</t>
  </si>
  <si>
    <t>04-31-025</t>
  </si>
  <si>
    <t>03-82-015</t>
  </si>
  <si>
    <t>01-88-115</t>
  </si>
  <si>
    <t>03-78-040</t>
  </si>
  <si>
    <t>02-73-010</t>
  </si>
  <si>
    <t>01-12-055</t>
  </si>
  <si>
    <t>03-82-025</t>
  </si>
  <si>
    <t>01-80-010</t>
  </si>
  <si>
    <t>01-75-020</t>
  </si>
  <si>
    <t>03-82-050</t>
  </si>
  <si>
    <t>03-82-070</t>
  </si>
  <si>
    <t>50-82-022</t>
  </si>
  <si>
    <t>70-24-024</t>
  </si>
  <si>
    <t>03-53-010</t>
  </si>
  <si>
    <t>04-98-040</t>
  </si>
  <si>
    <t>01-14-040</t>
  </si>
  <si>
    <t>50-83-003</t>
  </si>
  <si>
    <t>50-83-005</t>
  </si>
  <si>
    <t>50-83-004</t>
  </si>
  <si>
    <t>50-83-030</t>
  </si>
  <si>
    <t>50-83-035</t>
  </si>
  <si>
    <t>04-42-015</t>
  </si>
  <si>
    <t>04-66-035</t>
  </si>
  <si>
    <t>02-76-040</t>
  </si>
  <si>
    <t>03-51-015</t>
  </si>
  <si>
    <t>40-51-009</t>
  </si>
  <si>
    <t>01-95-118</t>
  </si>
  <si>
    <t>04-66-015</t>
  </si>
  <si>
    <t>04-10-025</t>
  </si>
  <si>
    <t>01-18-151</t>
  </si>
  <si>
    <t>04-64-040</t>
  </si>
  <si>
    <t>01-23-010</t>
  </si>
  <si>
    <t>03-19-010</t>
  </si>
  <si>
    <t>04-98-045</t>
  </si>
  <si>
    <t>03-51-010</t>
  </si>
  <si>
    <t>40-51-007</t>
  </si>
  <si>
    <t>04-40-010</t>
  </si>
  <si>
    <t>04-15-015</t>
  </si>
  <si>
    <t>02-39-107</t>
  </si>
  <si>
    <t>04-40-105</t>
  </si>
  <si>
    <t>04-15-010</t>
  </si>
  <si>
    <t>60-15-004</t>
  </si>
  <si>
    <t>20-18-004</t>
  </si>
  <si>
    <t>60-27-001</t>
  </si>
  <si>
    <t>03-63-010</t>
  </si>
  <si>
    <t>04-96-045</t>
  </si>
  <si>
    <t>04-10-010</t>
  </si>
  <si>
    <t>01-03-010</t>
  </si>
  <si>
    <t>04-64-025</t>
  </si>
  <si>
    <t>03-26-020</t>
  </si>
  <si>
    <t>01-61-010</t>
  </si>
  <si>
    <t>03-78-030</t>
  </si>
  <si>
    <t>01-36-035</t>
  </si>
  <si>
    <t>01-84-035</t>
  </si>
  <si>
    <t>04-98-025</t>
  </si>
  <si>
    <t>03-62-025</t>
  </si>
  <si>
    <t>01-49-010</t>
  </si>
  <si>
    <t>03-26-030</t>
  </si>
  <si>
    <t>02-85-025</t>
  </si>
  <si>
    <t>04-74-060</t>
  </si>
  <si>
    <t>02-41-035</t>
  </si>
  <si>
    <t>02-79-035</t>
  </si>
  <si>
    <t>02-39-018</t>
  </si>
  <si>
    <t>60-28-002</t>
  </si>
  <si>
    <t>01-06-107</t>
  </si>
  <si>
    <t>04-71-015</t>
  </si>
  <si>
    <t>30-01-005</t>
  </si>
  <si>
    <t>04-24-015</t>
  </si>
  <si>
    <t>04-33-010</t>
  </si>
  <si>
    <t>01-02-010</t>
  </si>
  <si>
    <t>03-63-035</t>
  </si>
  <si>
    <t>04-31-044</t>
  </si>
  <si>
    <t>04-65-199</t>
  </si>
  <si>
    <t>01-49-185</t>
  </si>
  <si>
    <t>02-29-020</t>
  </si>
  <si>
    <t>04-71-020</t>
  </si>
  <si>
    <t>01-49-030</t>
  </si>
  <si>
    <t>03-62-020</t>
  </si>
  <si>
    <t>01-75-010</t>
  </si>
  <si>
    <t>01-50-035</t>
  </si>
  <si>
    <t>03-82-040</t>
  </si>
  <si>
    <t>01-36-010</t>
  </si>
  <si>
    <t>04-89-015</t>
  </si>
  <si>
    <t>01-90-413</t>
  </si>
  <si>
    <t>04-46-106</t>
  </si>
  <si>
    <t>01-12-010</t>
  </si>
  <si>
    <t>40-91-008</t>
  </si>
  <si>
    <t>04-25-020</t>
  </si>
  <si>
    <t>03-26-040</t>
  </si>
  <si>
    <t>03-04-020</t>
  </si>
  <si>
    <t>03-83-020</t>
  </si>
  <si>
    <t>04-31-010</t>
  </si>
  <si>
    <t>02-85-015</t>
  </si>
  <si>
    <t>04-96-155</t>
  </si>
  <si>
    <t>04-40-030</t>
  </si>
  <si>
    <t>02-93-015</t>
  </si>
  <si>
    <t>02-93-010</t>
  </si>
  <si>
    <t>04-31-015</t>
  </si>
  <si>
    <t>04-07-010</t>
  </si>
  <si>
    <t>04-94-025</t>
  </si>
  <si>
    <t>01-13-999</t>
  </si>
  <si>
    <t>60-96-001</t>
  </si>
  <si>
    <t>04-96-065</t>
  </si>
  <si>
    <t>01-44-010</t>
  </si>
  <si>
    <t>01-11-025</t>
  </si>
  <si>
    <t>04-42-020</t>
  </si>
  <si>
    <t>04-16-040</t>
  </si>
  <si>
    <t>01-49-158</t>
  </si>
  <si>
    <t>01-05-010</t>
  </si>
  <si>
    <t>01-97-020</t>
  </si>
  <si>
    <t>01-50-116</t>
  </si>
  <si>
    <t>03-63-112</t>
  </si>
  <si>
    <t>04-33-040</t>
  </si>
  <si>
    <t>03-09-030</t>
  </si>
  <si>
    <t>04-24-010</t>
  </si>
  <si>
    <t>01-87-020</t>
  </si>
  <si>
    <t>01-97-025</t>
  </si>
  <si>
    <t>04-59-010</t>
  </si>
  <si>
    <t>04-98-010</t>
  </si>
  <si>
    <t>40-98-014</t>
  </si>
  <si>
    <t>40-98-012</t>
  </si>
  <si>
    <t>04-08-010</t>
  </si>
  <si>
    <t>01-90-030</t>
  </si>
  <si>
    <t>04-74-040</t>
  </si>
  <si>
    <t>04-46-020</t>
  </si>
  <si>
    <t>01-11-015</t>
  </si>
  <si>
    <t>04-66-040</t>
  </si>
  <si>
    <t>04-65-020</t>
  </si>
  <si>
    <t>30-99-034</t>
  </si>
  <si>
    <t>30-99-029</t>
  </si>
  <si>
    <t>02-99-015</t>
  </si>
  <si>
    <t>02-17-010</t>
  </si>
  <si>
    <t>Population2070</t>
  </si>
  <si>
    <t>Residential2070</t>
  </si>
  <si>
    <t>Commercial2070</t>
  </si>
  <si>
    <t>Industrial2070</t>
  </si>
  <si>
    <t>Institutional2070</t>
  </si>
  <si>
    <t>System Process2070</t>
  </si>
  <si>
    <t>UAFW2070</t>
  </si>
  <si>
    <t>2070Future Supplies</t>
  </si>
  <si>
    <t>2070Projected Sales</t>
  </si>
  <si>
    <t>2070Contract Purchase</t>
  </si>
  <si>
    <t>2070Contract Sales</t>
  </si>
  <si>
    <t>User Population (End Year)</t>
  </si>
  <si>
    <t>c</t>
  </si>
  <si>
    <t>Use Variable Rate (Y/N)?</t>
  </si>
  <si>
    <t>N</t>
  </si>
  <si>
    <t>The user can also choose to enter variable rates to project population. The rates should be entered in the blue shaded cells for each decade in the future.</t>
  </si>
  <si>
    <r>
      <t xml:space="preserve">      - </t>
    </r>
    <r>
      <rPr>
        <b/>
        <sz val="10"/>
        <color theme="3"/>
        <rFont val="Arial"/>
        <family val="2"/>
      </rPr>
      <t xml:space="preserve">[C] </t>
    </r>
    <r>
      <rPr>
        <b/>
        <sz val="10"/>
        <rFont val="Arial"/>
        <family val="2"/>
      </rPr>
      <t>=</t>
    </r>
    <r>
      <rPr>
        <sz val="10"/>
        <rFont val="Arial"/>
        <family val="2"/>
      </rPr>
      <t xml:space="preserve"> If this method is selected, residential demand projections calculated using population projections based on either the historical growth rate or rates entered by the user will be charted.</t>
    </r>
  </si>
  <si>
    <r>
      <t xml:space="preserve">Demand projections based on GPCD and historical population rate or user's rates </t>
    </r>
    <r>
      <rPr>
        <b/>
        <sz val="8"/>
        <color theme="3"/>
        <rFont val="Arial"/>
        <family val="2"/>
      </rPr>
      <t>(C)</t>
    </r>
  </si>
  <si>
    <t>Variable rates will override all other rates.</t>
  </si>
  <si>
    <r>
      <t xml:space="preserve">   - </t>
    </r>
    <r>
      <rPr>
        <b/>
        <sz val="9"/>
        <color theme="5" tint="-0.249977111117893"/>
        <rFont val="Arial"/>
        <family val="2"/>
      </rPr>
      <t>Variable Rate</t>
    </r>
    <r>
      <rPr>
        <sz val="9"/>
        <rFont val="Arial"/>
        <family val="2"/>
      </rPr>
      <t xml:space="preserve"> is selected by the user and can be changed for each decade for a more flexible approach to project demands. These rates are identified by the number </t>
    </r>
    <r>
      <rPr>
        <b/>
        <sz val="9"/>
        <color theme="5" tint="-0.249977111117893"/>
        <rFont val="Arial"/>
        <family val="2"/>
      </rPr>
      <t>4</t>
    </r>
    <r>
      <rPr>
        <sz val="9"/>
        <rFont val="Arial"/>
        <family val="2"/>
      </rPr>
      <t>.</t>
    </r>
  </si>
  <si>
    <t>Default rate identifiers are noted below and can be changed by the user at any time.</t>
  </si>
  <si>
    <r>
      <t xml:space="preserve">Use the </t>
    </r>
    <r>
      <rPr>
        <b/>
        <sz val="10"/>
        <color theme="5" tint="-0.249977111117893"/>
        <rFont val="Arial"/>
        <family val="2"/>
      </rPr>
      <t>Justification Worksheet</t>
    </r>
    <r>
      <rPr>
        <sz val="10"/>
        <rFont val="Arial"/>
        <family val="2"/>
      </rPr>
      <t xml:space="preserve"> for note taking (e.g. discuss why selected growth rates were chosen to make projections).</t>
    </r>
  </si>
  <si>
    <t>Surrogate industries were chosen to represent the ICI categories. The rate highlighted in orange in the productivity tables represent the materials inputs growth rate for each ICI category.</t>
  </si>
  <si>
    <r>
      <t xml:space="preserve">The </t>
    </r>
    <r>
      <rPr>
        <b/>
        <sz val="10"/>
        <color theme="5" tint="-0.249977111117893"/>
        <rFont val="Arial"/>
        <family val="2"/>
      </rPr>
      <t>Summary Table Worksheet</t>
    </r>
    <r>
      <rPr>
        <sz val="10"/>
        <rFont val="Arial"/>
        <family val="2"/>
      </rPr>
      <t xml:space="preserve"> contains all the projections results and shows the water system's ability to meet projected demands.</t>
    </r>
  </si>
  <si>
    <t>Completing the Justification Worksheet should document the user's understanding of anticipated population and system water demands.</t>
  </si>
  <si>
    <r>
      <t xml:space="preserve">In the </t>
    </r>
    <r>
      <rPr>
        <b/>
        <sz val="10"/>
        <color theme="5" tint="-0.249977111117893"/>
        <rFont val="Arial"/>
        <family val="2"/>
      </rPr>
      <t>Evaluation Worksheet</t>
    </r>
    <r>
      <rPr>
        <sz val="10"/>
        <rFont val="Arial"/>
        <family val="2"/>
      </rPr>
      <t xml:space="preserve">, note the differences between calculated and LWSP projections. </t>
    </r>
  </si>
  <si>
    <t>Click the Threshold button to auto-fill the suggested threshold values.</t>
  </si>
  <si>
    <r>
      <t xml:space="preserve">The </t>
    </r>
    <r>
      <rPr>
        <b/>
        <sz val="10"/>
        <color theme="5" tint="-0.249977111117893"/>
        <rFont val="Arial"/>
        <family val="2"/>
      </rPr>
      <t>UAFW Worksheet</t>
    </r>
    <r>
      <rPr>
        <sz val="10"/>
        <rFont val="Arial"/>
        <family val="2"/>
      </rPr>
      <t xml:space="preserve"> is normally hidden, but will appear when the Project button is clicked.</t>
    </r>
  </si>
  <si>
    <t>The Project function calculates UAFW demand at the same percentage as that shown for the "end year".</t>
  </si>
  <si>
    <t>In order for the Project function to correctly calculate UAFW demand, all other demand must be satisfactory to the user.</t>
  </si>
  <si>
    <t>For Variable Rate projections, the user will need to enter growth rates in the blue shaded cells for each decade.</t>
  </si>
  <si>
    <r>
      <t xml:space="preserve">If the user is interested in viewing the </t>
    </r>
    <r>
      <rPr>
        <b/>
        <sz val="10"/>
        <color theme="5" tint="-0.249977111117893"/>
        <rFont val="Arial"/>
        <family val="2"/>
      </rPr>
      <t>Economic Rate</t>
    </r>
    <r>
      <rPr>
        <sz val="10"/>
        <rFont val="Arial"/>
        <family val="2"/>
      </rPr>
      <t xml:space="preserve"> </t>
    </r>
    <r>
      <rPr>
        <b/>
        <sz val="10"/>
        <color theme="5" tint="-0.249977111117893"/>
        <rFont val="Arial"/>
        <family val="2"/>
      </rPr>
      <t>Data Worksheet</t>
    </r>
    <r>
      <rPr>
        <sz val="10"/>
        <rFont val="Arial"/>
        <family val="2"/>
      </rPr>
      <t xml:space="preserve">, it can be revealed by clicking the </t>
    </r>
    <r>
      <rPr>
        <b/>
        <sz val="10"/>
        <color theme="5" tint="-0.249977111117893"/>
        <rFont val="Arial"/>
        <family val="2"/>
      </rPr>
      <t>Economic Sheet</t>
    </r>
    <r>
      <rPr>
        <sz val="10"/>
        <rFont val="Arial"/>
        <family val="2"/>
      </rPr>
      <t xml:space="preserve"> button at the top of the Projections WKSHT. </t>
    </r>
  </si>
  <si>
    <r>
      <t xml:space="preserve">After reading the instructions, go to the </t>
    </r>
    <r>
      <rPr>
        <b/>
        <sz val="10"/>
        <color theme="5" tint="-0.249977111117893"/>
        <rFont val="Arial"/>
        <family val="2"/>
      </rPr>
      <t>Projections WKSHT</t>
    </r>
    <r>
      <rPr>
        <sz val="10"/>
        <rFont val="Arial"/>
        <family val="2"/>
      </rPr>
      <t>.</t>
    </r>
  </si>
  <si>
    <t>Type the Public Water Supply ID Number (PWSID) for your system with hyphens included (i.e. xx-xx-xxx). LWSP data is automatically loaded in the worksheet.</t>
  </si>
  <si>
    <t>In the Population Projection Table, the user can enter the End Year population and a single population growth rate if desired in the blue shaded cells. Doing so will override the LWSP End Year population and the historical growth rate.</t>
  </si>
  <si>
    <t>The tool will not calculate projected demand if there is no End Year demand.</t>
  </si>
  <si>
    <r>
      <t>In the Water Demand Historical Table, if the End Year</t>
    </r>
    <r>
      <rPr>
        <b/>
        <sz val="10"/>
        <rFont val="Arial"/>
        <family val="2"/>
      </rPr>
      <t xml:space="preserve"> </t>
    </r>
    <r>
      <rPr>
        <sz val="10"/>
        <rFont val="Arial"/>
        <family val="2"/>
      </rPr>
      <t>LWSP does not include the correct demand for a particular type of service, the user can enter their own End Year demand in the blue shaded cells.</t>
    </r>
  </si>
  <si>
    <t>The residential demand projection is based on the End Year consumption rate in gallons per capita per day (GPCD) and population projections.</t>
  </si>
  <si>
    <t>The user can choose the median consumption rate which will override the End Year rate.</t>
  </si>
  <si>
    <r>
      <rPr>
        <b/>
        <sz val="10"/>
        <color theme="5" tint="-0.249977111117893"/>
        <rFont val="Arial"/>
        <family val="2"/>
      </rPr>
      <t>Variance</t>
    </r>
    <r>
      <rPr>
        <sz val="10"/>
        <rFont val="Arial"/>
        <family val="2"/>
      </rPr>
      <t xml:space="preserve"> is defined as (the Population Delta x GPCD). It represents the amount residential water demand can vary in respect to the population delta and consumption rate. </t>
    </r>
  </si>
  <si>
    <r>
      <t xml:space="preserve">If the </t>
    </r>
    <r>
      <rPr>
        <b/>
        <sz val="9"/>
        <color theme="5" tint="-0.249977111117893"/>
        <rFont val="Arial"/>
        <family val="2"/>
      </rPr>
      <t>percent difference</t>
    </r>
    <r>
      <rPr>
        <sz val="9"/>
        <rFont val="Arial"/>
        <family val="2"/>
      </rPr>
      <t xml:space="preserve"> between calculated and LWSP values is greater than 50%, it is flagged in yellow and should be looked at closer to determine the cause.</t>
    </r>
  </si>
  <si>
    <t>All non-residential demand projections are calculated using End Year water use.</t>
  </si>
  <si>
    <t>Due to anticipated growth, chosen rate is slightly higher than State Data Center projections.</t>
  </si>
  <si>
    <t>Median historical consumption rate seems reasonable; therefore, projections based on median</t>
  </si>
  <si>
    <t>consumption rate and calculated population projections.</t>
  </si>
  <si>
    <t>Used NC Department of Commerce Labor &amp; Economic Analysis data for the Goldsboro-Kinston area</t>
  </si>
  <si>
    <t>as a reasonableness check for the rate used.</t>
  </si>
  <si>
    <t>Chosen rate may be reasonable for a small rural water system. Continue to monitor with best</t>
  </si>
  <si>
    <t>available data.</t>
  </si>
  <si>
    <t>Based on historical data, the median percentage UAFW seems reasonable to project into the future.</t>
  </si>
  <si>
    <t>Any Town</t>
  </si>
  <si>
    <t>----</t>
  </si>
  <si>
    <t>xx-xx-xxx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</si>
</sst>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0.000"/>
    <numFmt numFmtId="165" formatCode="#,##0.000"/>
    <numFmt numFmtId="166" formatCode="0.000%"/>
    <numFmt numFmtId="167" formatCode="0.0000"/>
    <numFmt numFmtId="168" formatCode="0.0;\-0.0;0.0"/>
    <numFmt numFmtId="169" formatCode="#,##0.0000"/>
    <numFmt numFmtId="170" formatCode="00000"/>
  </numFmts>
  <fonts count="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9"/>
      <name val="Arial"/>
      <family val="2"/>
    </font>
    <font>
      <b/>
      <sz val="10"/>
      <name val="Arial"/>
      <family val="2"/>
    </font>
    <font>
      <b/>
      <sz val="14"/>
      <name val="Arial"/>
      <family val="2"/>
    </font>
    <font>
      <b/>
      <sz val="10"/>
      <color indexed="10"/>
      <name val="Arial"/>
      <family val="2"/>
    </font>
    <font>
      <b/>
      <i/>
      <sz val="10"/>
      <name val="Arial"/>
      <family val="2"/>
    </font>
    <font>
      <b/>
      <sz val="9"/>
      <color indexed="10"/>
      <name val="Arial"/>
      <family val="2"/>
    </font>
    <font>
      <sz val="11"/>
      <color rgb="FF333333"/>
      <name val="Segoe UI"/>
      <family val="2"/>
    </font>
    <font>
      <b/>
      <sz val="9"/>
      <name val="Arial"/>
      <family val="2"/>
    </font>
    <font>
      <b/>
      <sz val="8"/>
      <color theme="3"/>
      <name val="Arial"/>
      <family val="2"/>
    </font>
    <font>
      <b/>
      <sz val="10"/>
      <color theme="3"/>
      <name val="Arial"/>
      <family val="2"/>
    </font>
    <font>
      <u/>
      <sz val="10"/>
      <color theme="10"/>
      <name val="Arial"/>
      <family val="2"/>
    </font>
    <font>
      <sz val="9"/>
      <color theme="1" tint="0.34998626667073579"/>
      <name val="Arial"/>
      <family val="2"/>
    </font>
    <font>
      <vertAlign val="subscript"/>
      <sz val="10"/>
      <name val="Arial"/>
      <family val="2"/>
    </font>
    <font>
      <vertAlign val="subscript"/>
      <sz val="9"/>
      <name val="Arial"/>
      <family val="2"/>
    </font>
    <font>
      <sz val="10"/>
      <color theme="10"/>
      <name val="Arial"/>
      <family val="2"/>
    </font>
    <font>
      <b/>
      <sz val="14"/>
      <color theme="3"/>
      <name val="Arial"/>
      <family val="2"/>
    </font>
    <font>
      <b/>
      <u/>
      <sz val="9"/>
      <color theme="3"/>
      <name val="Arial"/>
      <family val="2"/>
    </font>
    <font>
      <b/>
      <i/>
      <sz val="9"/>
      <name val="Arial"/>
      <family val="2"/>
    </font>
    <font>
      <i/>
      <sz val="10"/>
      <name val="Arial"/>
      <family val="2"/>
    </font>
    <font>
      <b/>
      <sz val="9"/>
      <color theme="5" tint="-0.249977111117893"/>
      <name val="Arial"/>
      <family val="2"/>
    </font>
    <font>
      <b/>
      <sz val="10"/>
      <color theme="5" tint="-0.249977111117893"/>
      <name val="Arial"/>
      <family val="2"/>
    </font>
    <font>
      <b/>
      <u/>
      <sz val="10"/>
      <color theme="3"/>
      <name val="Arial"/>
      <family val="2"/>
    </font>
    <font>
      <sz val="10"/>
      <name val="Arial"/>
      <family val="2"/>
    </font>
    <font>
      <b/>
      <sz val="10"/>
      <color indexed="48"/>
      <name val="Arial"/>
      <family val="2"/>
    </font>
    <font>
      <b/>
      <u/>
      <sz val="10"/>
      <name val="Arial"/>
      <family val="2"/>
    </font>
    <font>
      <sz val="10"/>
      <color indexed="56"/>
      <name val="Arial, Helvetica, sans-serif"/>
    </font>
    <font>
      <sz val="14"/>
      <name val="Arial"/>
      <family val="2"/>
    </font>
    <font>
      <sz val="11"/>
      <name val="Calibri"/>
      <family val="2"/>
      <scheme val="minor"/>
    </font>
    <font>
      <u/>
      <sz val="11"/>
      <color theme="1"/>
      <name val="Calibri"/>
      <family val="2"/>
      <scheme val="minor"/>
    </font>
    <font>
      <b/>
      <sz val="11"/>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56"/>
      <name val="Arial"/>
      <family val="2"/>
    </font>
    <font>
      <b/>
      <sz val="10"/>
      <color indexed="56"/>
      <name val="Arial"/>
      <family val="2"/>
    </font>
    <font>
      <sz val="10"/>
      <color indexed="8"/>
      <name val="Arial"/>
      <family val="2"/>
    </font>
    <font>
      <b/>
      <sz val="10"/>
      <color indexed="9"/>
      <name val="Arial"/>
      <family val="2"/>
    </font>
    <font>
      <b/>
      <sz val="8"/>
      <name val="Arial"/>
      <family val="2"/>
    </font>
    <font>
      <sz val="10"/>
      <color theme="1"/>
      <name val="Arial"/>
      <family val="2"/>
    </font>
    <font>
      <sz val="11"/>
      <name val="Calibri"/>
      <family val="2"/>
    </font>
    <font>
      <b/>
      <sz val="10"/>
      <color theme="0"/>
      <name val="Arial"/>
      <family val="2"/>
    </font>
    <font>
      <b/>
      <sz val="10"/>
      <color rgb="FFFF0000"/>
      <name val="Arial"/>
      <family val="2"/>
    </font>
    <font>
      <b/>
      <sz val="18"/>
      <name val="Arial"/>
      <family val="2"/>
    </font>
    <font>
      <b/>
      <sz val="11"/>
      <name val="Calibri"/>
      <family val="2"/>
    </font>
    <font>
      <b/>
      <sz val="12"/>
      <name val="Arial"/>
      <family val="2"/>
    </font>
    <font>
      <sz val="16"/>
      <color theme="1"/>
      <name val="Calibri"/>
      <family val="2"/>
      <scheme val="minor"/>
    </font>
    <font>
      <b/>
      <sz val="11"/>
      <color rgb="FF240F9F"/>
      <name val="Calibri"/>
      <family val="2"/>
      <scheme val="minor"/>
    </font>
    <font>
      <sz val="11"/>
      <color rgb="FF000000"/>
      <name val="Calibri"/>
      <family val="2"/>
    </font>
    <font>
      <b/>
      <sz val="9"/>
      <color rgb="FFFF0000"/>
      <name val="Arial"/>
      <family val="2"/>
    </font>
  </fonts>
  <fills count="55">
    <fill>
      <patternFill patternType="none"/>
    </fill>
    <fill>
      <patternFill patternType="gray125"/>
    </fill>
    <fill>
      <patternFill patternType="solid">
        <fgColor theme="0" tint="-0.249977111117893"/>
        <bgColor indexed="64"/>
      </patternFill>
    </fill>
    <fill>
      <patternFill patternType="mediumGray">
        <bgColor rgb="FF5F5F5F"/>
      </patternFill>
    </fill>
    <fill>
      <patternFill patternType="solid">
        <fgColor rgb="FFFFFF00"/>
        <bgColor indexed="64"/>
      </patternFill>
    </fill>
    <fill>
      <patternFill patternType="solid">
        <fgColor indexed="47"/>
        <bgColor indexed="64"/>
      </patternFill>
    </fill>
    <fill>
      <patternFill patternType="solid">
        <fgColor indexed="44"/>
        <bgColor indexed="64"/>
      </patternFill>
    </fill>
    <fill>
      <patternFill patternType="solid">
        <fgColor indexed="11"/>
        <bgColor indexed="64"/>
      </patternFill>
    </fill>
    <fill>
      <patternFill patternType="solid">
        <fgColor indexed="43"/>
        <bgColor indexed="64"/>
      </patternFill>
    </fill>
    <fill>
      <patternFill patternType="solid">
        <fgColor theme="5" tint="0.39997558519241921"/>
        <bgColor indexed="64"/>
      </patternFill>
    </fill>
    <fill>
      <patternFill patternType="solid">
        <fgColor rgb="FFFFFFFF"/>
        <bgColor indexed="64"/>
      </patternFill>
    </fill>
    <fill>
      <patternFill patternType="solid">
        <fgColor rgb="FF6495ED"/>
        <bgColor indexed="64"/>
      </patternFill>
    </fill>
    <fill>
      <patternFill patternType="solid">
        <fgColor rgb="FFFF000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787EF4"/>
        <bgColor indexed="64"/>
      </patternFill>
    </fill>
    <fill>
      <patternFill patternType="solid">
        <fgColor rgb="FFF88276"/>
        <bgColor indexed="64"/>
      </patternFill>
    </fill>
    <fill>
      <patternFill patternType="solid">
        <fgColor rgb="FFFAF40C"/>
        <bgColor indexed="64"/>
      </patternFill>
    </fill>
    <fill>
      <patternFill patternType="solid">
        <fgColor theme="4" tint="0.39997558519241921"/>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rgb="FFFC857C"/>
        <bgColor indexed="64"/>
      </patternFill>
    </fill>
    <fill>
      <patternFill patternType="solid">
        <fgColor theme="1" tint="0.249977111117893"/>
        <bgColor theme="1" tint="0.24994659260841701"/>
      </patternFill>
    </fill>
    <fill>
      <patternFill patternType="solid">
        <fgColor theme="4" tint="0.79998168889431442"/>
        <bgColor indexed="64"/>
      </patternFill>
    </fill>
    <fill>
      <patternFill patternType="solid">
        <fgColor rgb="FFE9A317"/>
        <bgColor indexed="64"/>
      </patternFill>
    </fill>
  </fills>
  <borders count="105">
    <border>
      <left/>
      <right/>
      <top/>
      <bottom/>
      <diagonal/>
    </border>
    <border>
      <left/>
      <right/>
      <top/>
      <bottom style="medium">
        <color indexed="64"/>
      </bottom>
      <diagonal/>
    </border>
    <border>
      <left/>
      <right/>
      <top style="double">
        <color indexed="64"/>
      </top>
      <bottom/>
      <diagonal/>
    </border>
    <border>
      <left/>
      <right/>
      <top/>
      <bottom style="double">
        <color indexed="64"/>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style="medium">
        <color theme="4"/>
      </right>
      <top/>
      <bottom style="medium">
        <color theme="4"/>
      </bottom>
      <diagonal/>
    </border>
    <border>
      <left/>
      <right/>
      <top/>
      <bottom style="thin">
        <color auto="1"/>
      </bottom>
      <diagonal/>
    </border>
    <border>
      <left style="thin">
        <color indexed="64"/>
      </left>
      <right/>
      <top/>
      <bottom/>
      <diagonal/>
    </border>
    <border>
      <left style="thin">
        <color indexed="64"/>
      </left>
      <right style="thin">
        <color indexed="64"/>
      </right>
      <top/>
      <bottom/>
      <diagonal/>
    </border>
    <border>
      <left/>
      <right/>
      <top/>
      <bottom style="medium">
        <color theme="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top style="medium">
        <color theme="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rgb="FF000000"/>
      </top>
      <bottom/>
      <diagonal/>
    </border>
    <border>
      <left style="thin">
        <color rgb="FFCCCCCC"/>
      </left>
      <right style="thin">
        <color rgb="FFCCCCCC"/>
      </right>
      <top style="thin">
        <color rgb="FFCCCCCC"/>
      </top>
      <bottom style="thin">
        <color rgb="FFCCCCCC"/>
      </bottom>
      <diagonal/>
    </border>
    <border>
      <left/>
      <right style="thin">
        <color rgb="FFCCCCCC"/>
      </right>
      <top style="thin">
        <color rgb="FFCCCCCC"/>
      </top>
      <bottom style="thin">
        <color rgb="FFCCCCCC"/>
      </bottom>
      <diagonal/>
    </border>
    <border>
      <left/>
      <right/>
      <top style="thin">
        <color rgb="FFCCCCCC"/>
      </top>
      <bottom style="thin">
        <color rgb="FFCCCCCC"/>
      </bottom>
      <diagonal/>
    </border>
    <border>
      <left style="thin">
        <color rgb="FFCCCCCC"/>
      </left>
      <right/>
      <top style="thin">
        <color rgb="FFCCCCCC"/>
      </top>
      <bottom style="thin">
        <color rgb="FFCCCCCC"/>
      </bottom>
      <diagonal/>
    </border>
    <border>
      <left style="medium">
        <color theme="1" tint="0.34998626667073579"/>
      </left>
      <right/>
      <top style="medium">
        <color theme="1" tint="0.34998626667073579"/>
      </top>
      <bottom/>
      <diagonal/>
    </border>
    <border>
      <left/>
      <right/>
      <top style="medium">
        <color theme="1" tint="0.34998626667073579"/>
      </top>
      <bottom/>
      <diagonal/>
    </border>
    <border>
      <left/>
      <right style="medium">
        <color theme="1" tint="0.34998626667073579"/>
      </right>
      <top style="medium">
        <color theme="1" tint="0.34998626667073579"/>
      </top>
      <bottom/>
      <diagonal/>
    </border>
    <border>
      <left style="medium">
        <color theme="1" tint="0.34998626667073579"/>
      </left>
      <right/>
      <top/>
      <bottom/>
      <diagonal/>
    </border>
    <border>
      <left/>
      <right style="medium">
        <color theme="1" tint="0.34998626667073579"/>
      </right>
      <top/>
      <bottom/>
      <diagonal/>
    </border>
    <border>
      <left style="medium">
        <color theme="1" tint="0.34998626667073579"/>
      </left>
      <right/>
      <top style="double">
        <color indexed="64"/>
      </top>
      <bottom/>
      <diagonal/>
    </border>
    <border>
      <left style="medium">
        <color theme="1" tint="0.34998626667073579"/>
      </left>
      <right/>
      <top/>
      <bottom style="medium">
        <color theme="1" tint="0.34998626667073579"/>
      </bottom>
      <diagonal/>
    </border>
    <border>
      <left/>
      <right/>
      <top/>
      <bottom style="medium">
        <color theme="1" tint="0.34998626667073579"/>
      </bottom>
      <diagonal/>
    </border>
    <border>
      <left style="thick">
        <color theme="1" tint="0.34998626667073579"/>
      </left>
      <right/>
      <top style="thick">
        <color theme="1" tint="0.34998626667073579"/>
      </top>
      <bottom/>
      <diagonal/>
    </border>
    <border>
      <left/>
      <right/>
      <top style="thick">
        <color theme="1" tint="0.34998626667073579"/>
      </top>
      <bottom/>
      <diagonal/>
    </border>
    <border>
      <left/>
      <right style="thick">
        <color theme="1" tint="0.34998626667073579"/>
      </right>
      <top style="thick">
        <color theme="1" tint="0.34998626667073579"/>
      </top>
      <bottom/>
      <diagonal/>
    </border>
    <border>
      <left style="thick">
        <color theme="1" tint="0.34998626667073579"/>
      </left>
      <right/>
      <top/>
      <bottom/>
      <diagonal/>
    </border>
    <border>
      <left/>
      <right style="thick">
        <color theme="1" tint="0.34998626667073579"/>
      </right>
      <top/>
      <bottom/>
      <diagonal/>
    </border>
    <border>
      <left style="thick">
        <color theme="1" tint="0.34998626667073579"/>
      </left>
      <right/>
      <top style="double">
        <color indexed="64"/>
      </top>
      <bottom/>
      <diagonal/>
    </border>
    <border>
      <left/>
      <right style="thick">
        <color theme="1" tint="0.34998626667073579"/>
      </right>
      <top style="double">
        <color indexed="64"/>
      </top>
      <bottom/>
      <diagonal/>
    </border>
    <border>
      <left style="thick">
        <color theme="1" tint="0.34998626667073579"/>
      </left>
      <right/>
      <top/>
      <bottom style="thick">
        <color theme="1" tint="0.34998626667073579"/>
      </bottom>
      <diagonal/>
    </border>
    <border>
      <left/>
      <right/>
      <top/>
      <bottom style="thick">
        <color theme="1" tint="0.34998626667073579"/>
      </bottom>
      <diagonal/>
    </border>
    <border>
      <left/>
      <right style="thick">
        <color theme="1" tint="0.34998626667073579"/>
      </right>
      <top/>
      <bottom style="thick">
        <color theme="1" tint="0.34998626667073579"/>
      </bottom>
      <diagonal/>
    </border>
    <border>
      <left style="thin">
        <color auto="1"/>
      </left>
      <right style="thin">
        <color auto="1"/>
      </right>
      <top style="thick">
        <color theme="1" tint="0.34998626667073579"/>
      </top>
      <bottom style="thin">
        <color auto="1"/>
      </bottom>
      <diagonal/>
    </border>
    <border>
      <left style="thin">
        <color auto="1"/>
      </left>
      <right style="thick">
        <color theme="1" tint="0.34998626667073579"/>
      </right>
      <top style="thick">
        <color theme="1" tint="0.34998626667073579"/>
      </top>
      <bottom style="thin">
        <color auto="1"/>
      </bottom>
      <diagonal/>
    </border>
    <border>
      <left style="thin">
        <color indexed="64"/>
      </left>
      <right style="thin">
        <color indexed="64"/>
      </right>
      <top style="medium">
        <color theme="1" tint="0.34998626667073579"/>
      </top>
      <bottom style="thin">
        <color indexed="64"/>
      </bottom>
      <diagonal/>
    </border>
    <border>
      <left style="thin">
        <color indexed="64"/>
      </left>
      <right style="medium">
        <color theme="1" tint="0.34998626667073579"/>
      </right>
      <top style="medium">
        <color theme="1" tint="0.34998626667073579"/>
      </top>
      <bottom style="thin">
        <color indexed="64"/>
      </bottom>
      <diagonal/>
    </border>
    <border>
      <left style="thin">
        <color indexed="64"/>
      </left>
      <right style="medium">
        <color theme="1" tint="0.34998626667073579"/>
      </right>
      <top style="thin">
        <color indexed="64"/>
      </top>
      <bottom style="medium">
        <color theme="1" tint="0.34998626667073579"/>
      </bottom>
      <diagonal/>
    </border>
    <border>
      <left style="thin">
        <color indexed="64"/>
      </left>
      <right style="medium">
        <color theme="1" tint="0.34998626667073579"/>
      </right>
      <top style="thin">
        <color indexed="64"/>
      </top>
      <bottom style="thin">
        <color indexed="64"/>
      </bottom>
      <diagonal/>
    </border>
    <border>
      <left style="medium">
        <color theme="1" tint="0.34998626667073579"/>
      </left>
      <right style="thin">
        <color indexed="64"/>
      </right>
      <top style="thin">
        <color indexed="64"/>
      </top>
      <bottom style="medium">
        <color theme="1" tint="0.34998626667073579"/>
      </bottom>
      <diagonal/>
    </border>
    <border>
      <left style="thin">
        <color indexed="64"/>
      </left>
      <right style="thin">
        <color indexed="64"/>
      </right>
      <top style="thin">
        <color indexed="64"/>
      </top>
      <bottom style="medium">
        <color theme="1" tint="0.34998626667073579"/>
      </bottom>
      <diagonal/>
    </border>
    <border>
      <left style="medium">
        <color theme="1" tint="0.34998626667073579"/>
      </left>
      <right style="thin">
        <color indexed="64"/>
      </right>
      <top style="medium">
        <color theme="1" tint="0.34998626667073579"/>
      </top>
      <bottom style="thin">
        <color indexed="64"/>
      </bottom>
      <diagonal/>
    </border>
    <border>
      <left style="medium">
        <color theme="1" tint="0.34998626667073579"/>
      </left>
      <right style="thin">
        <color indexed="64"/>
      </right>
      <top style="thin">
        <color indexed="64"/>
      </top>
      <bottom style="thin">
        <color indexed="64"/>
      </bottom>
      <diagonal/>
    </border>
    <border>
      <left style="thin">
        <color indexed="64"/>
      </left>
      <right style="medium">
        <color theme="1" tint="0.34998626667073579"/>
      </right>
      <top style="thin">
        <color indexed="64"/>
      </top>
      <bottom/>
      <diagonal/>
    </border>
    <border>
      <left/>
      <right style="medium">
        <color theme="1" tint="0.34998626667073579"/>
      </right>
      <top style="thin">
        <color indexed="64"/>
      </top>
      <bottom/>
      <diagonal/>
    </border>
    <border>
      <left style="thin">
        <color indexed="64"/>
      </left>
      <right style="medium">
        <color theme="1" tint="0.34998626667073579"/>
      </right>
      <top/>
      <bottom/>
      <diagonal/>
    </border>
    <border>
      <left style="medium">
        <color theme="1" tint="0.34998626667073579"/>
      </left>
      <right/>
      <top/>
      <bottom style="double">
        <color indexed="64"/>
      </bottom>
      <diagonal/>
    </border>
    <border>
      <left style="medium">
        <color theme="1" tint="0.34998626667073579"/>
      </left>
      <right/>
      <top style="thin">
        <color indexed="64"/>
      </top>
      <bottom style="thin">
        <color indexed="64"/>
      </bottom>
      <diagonal/>
    </border>
    <border>
      <left/>
      <right style="medium">
        <color theme="1" tint="0.34998626667073579"/>
      </right>
      <top style="thin">
        <color indexed="64"/>
      </top>
      <bottom style="thin">
        <color indexed="64"/>
      </bottom>
      <diagonal/>
    </border>
    <border>
      <left style="medium">
        <color theme="1" tint="0.34998626667073579"/>
      </left>
      <right/>
      <top/>
      <bottom style="medium">
        <color indexed="64"/>
      </bottom>
      <diagonal/>
    </border>
    <border>
      <left/>
      <right style="medium">
        <color theme="1" tint="0.34998626667073579"/>
      </right>
      <top style="medium">
        <color theme="1" tint="0.34998626667073579"/>
      </top>
      <bottom style="thin">
        <color indexed="64"/>
      </bottom>
      <diagonal/>
    </border>
    <border>
      <left/>
      <right style="medium">
        <color theme="1" tint="0.34998626667073579"/>
      </right>
      <top style="thin">
        <color indexed="64"/>
      </top>
      <bottom style="medium">
        <color theme="1" tint="0.34998626667073579"/>
      </bottom>
      <diagonal/>
    </border>
    <border>
      <left style="thick">
        <color theme="1" tint="0.34998626667073579"/>
      </left>
      <right style="thin">
        <color theme="1" tint="0.34998626667073579"/>
      </right>
      <top style="thin">
        <color auto="1"/>
      </top>
      <bottom style="thin">
        <color theme="1"/>
      </bottom>
      <diagonal/>
    </border>
    <border>
      <left style="thin">
        <color theme="1" tint="0.34998626667073579"/>
      </left>
      <right style="thin">
        <color theme="1" tint="0.34998626667073579"/>
      </right>
      <top style="thin">
        <color auto="1"/>
      </top>
      <bottom style="thin">
        <color theme="1"/>
      </bottom>
      <diagonal/>
    </border>
    <border>
      <left/>
      <right style="thick">
        <color theme="1" tint="0.34998626667073579"/>
      </right>
      <top style="thin">
        <color auto="1"/>
      </top>
      <bottom style="thin">
        <color theme="1"/>
      </bottom>
      <diagonal/>
    </border>
    <border>
      <left/>
      <right style="thin">
        <color auto="1"/>
      </right>
      <top style="thick">
        <color theme="1" tint="0.34998626667073579"/>
      </top>
      <bottom style="thin">
        <color auto="1"/>
      </bottom>
      <diagonal/>
    </border>
    <border>
      <left/>
      <right style="thin">
        <color theme="1" tint="0.34998626667073579"/>
      </right>
      <top style="thin">
        <color auto="1"/>
      </top>
      <bottom style="thin">
        <color theme="1"/>
      </bottom>
      <diagonal/>
    </border>
    <border>
      <left style="thick">
        <color theme="1" tint="0.34998626667073579"/>
      </left>
      <right style="thin">
        <color theme="1" tint="0.34998626667073579"/>
      </right>
      <top style="thick">
        <color theme="1" tint="0.34998626667073579"/>
      </top>
      <bottom style="thin">
        <color auto="1"/>
      </bottom>
      <diagonal/>
    </border>
    <border>
      <left/>
      <right style="medium">
        <color theme="1" tint="0.34998626667073579"/>
      </right>
      <top/>
      <bottom style="medium">
        <color theme="1" tint="0.24994659260841701"/>
      </bottom>
      <diagonal/>
    </border>
    <border>
      <left/>
      <right/>
      <top/>
      <bottom style="medium">
        <color theme="1" tint="0.24994659260841701"/>
      </bottom>
      <diagonal/>
    </border>
    <border>
      <left/>
      <right style="medium">
        <color theme="1" tint="0.24994659260841701"/>
      </right>
      <top/>
      <bottom style="double">
        <color indexed="64"/>
      </bottom>
      <diagonal/>
    </border>
    <border>
      <left/>
      <right style="medium">
        <color theme="1" tint="0.24994659260841701"/>
      </right>
      <top/>
      <bottom/>
      <diagonal/>
    </border>
    <border>
      <left/>
      <right style="medium">
        <color theme="1" tint="0.24994659260841701"/>
      </right>
      <top style="double">
        <color indexed="64"/>
      </top>
      <bottom/>
      <diagonal/>
    </border>
    <border>
      <left/>
      <right style="medium">
        <color theme="1" tint="0.24994659260841701"/>
      </right>
      <top/>
      <bottom style="medium">
        <color indexed="64"/>
      </bottom>
      <diagonal/>
    </border>
    <border>
      <left/>
      <right style="medium">
        <color theme="1" tint="0.24994659260841701"/>
      </right>
      <top style="thin">
        <color indexed="64"/>
      </top>
      <bottom style="thin">
        <color indexed="64"/>
      </bottom>
      <diagonal/>
    </border>
    <border>
      <left/>
      <right style="medium">
        <color theme="1" tint="0.24994659260841701"/>
      </right>
      <top style="thin">
        <color indexed="64"/>
      </top>
      <bottom/>
      <diagonal/>
    </border>
    <border>
      <left/>
      <right style="medium">
        <color theme="1" tint="0.24994659260841701"/>
      </right>
      <top/>
      <bottom style="medium">
        <color theme="1" tint="0.3499862666707357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39997558519241921"/>
      </top>
      <bottom/>
      <diagonal/>
    </border>
    <border>
      <left style="medium">
        <color theme="1" tint="0.24994659260841701"/>
      </left>
      <right style="thin">
        <color theme="1" tint="0.24994659260841701"/>
      </right>
      <top style="medium">
        <color theme="1" tint="0.24994659260841701"/>
      </top>
      <bottom style="thin">
        <color theme="1" tint="0.24994659260841701"/>
      </bottom>
      <diagonal/>
    </border>
    <border>
      <left style="thin">
        <color theme="1" tint="0.24994659260841701"/>
      </left>
      <right style="thin">
        <color theme="1" tint="0.24994659260841701"/>
      </right>
      <top style="medium">
        <color theme="1" tint="0.24994659260841701"/>
      </top>
      <bottom style="thin">
        <color theme="1" tint="0.24994659260841701"/>
      </bottom>
      <diagonal/>
    </border>
    <border>
      <left style="thin">
        <color theme="1" tint="0.24994659260841701"/>
      </left>
      <right style="medium">
        <color theme="1" tint="0.24994659260841701"/>
      </right>
      <top style="medium">
        <color theme="1" tint="0.24994659260841701"/>
      </top>
      <bottom style="thin">
        <color theme="1" tint="0.24994659260841701"/>
      </bottom>
      <diagonal/>
    </border>
    <border>
      <left style="medium">
        <color theme="1" tint="0.24994659260841701"/>
      </left>
      <right style="thin">
        <color theme="1" tint="0.24994659260841701"/>
      </right>
      <top style="thin">
        <color theme="1" tint="0.24994659260841701"/>
      </top>
      <bottom style="thin">
        <color theme="1" tint="0.24994659260841701"/>
      </bottom>
      <diagonal/>
    </border>
    <border>
      <left style="thin">
        <color theme="1" tint="0.24994659260841701"/>
      </left>
      <right style="thin">
        <color theme="1" tint="0.24994659260841701"/>
      </right>
      <top style="thin">
        <color theme="1" tint="0.24994659260841701"/>
      </top>
      <bottom style="thin">
        <color theme="1" tint="0.24994659260841701"/>
      </bottom>
      <diagonal/>
    </border>
    <border>
      <left style="thin">
        <color theme="1" tint="0.24994659260841701"/>
      </left>
      <right style="medium">
        <color theme="1" tint="0.24994659260841701"/>
      </right>
      <top style="thin">
        <color theme="1" tint="0.24994659260841701"/>
      </top>
      <bottom style="thin">
        <color theme="1" tint="0.24994659260841701"/>
      </bottom>
      <diagonal/>
    </border>
    <border>
      <left style="medium">
        <color theme="1" tint="0.24994659260841701"/>
      </left>
      <right style="thin">
        <color theme="1" tint="0.24994659260841701"/>
      </right>
      <top/>
      <bottom style="medium">
        <color theme="1" tint="0.24994659260841701"/>
      </bottom>
      <diagonal/>
    </border>
    <border>
      <left style="thin">
        <color theme="1" tint="0.24994659260841701"/>
      </left>
      <right style="thin">
        <color theme="1" tint="0.24994659260841701"/>
      </right>
      <top style="thin">
        <color theme="1" tint="0.24994659260841701"/>
      </top>
      <bottom style="medium">
        <color theme="1" tint="0.24994659260841701"/>
      </bottom>
      <diagonal/>
    </border>
    <border>
      <left style="thin">
        <color theme="1" tint="0.24994659260841701"/>
      </left>
      <right style="medium">
        <color theme="1" tint="0.24994659260841701"/>
      </right>
      <top style="thin">
        <color theme="1" tint="0.24994659260841701"/>
      </top>
      <bottom style="medium">
        <color theme="1" tint="0.24994659260841701"/>
      </bottom>
      <diagonal/>
    </border>
    <border>
      <left/>
      <right style="thin">
        <color theme="1" tint="0.24994659260841701"/>
      </right>
      <top style="medium">
        <color theme="1" tint="0.24994659260841701"/>
      </top>
      <bottom style="thin">
        <color theme="1" tint="0.24994659260841701"/>
      </bottom>
      <diagonal/>
    </border>
    <border>
      <left style="medium">
        <color theme="1" tint="0.24994659260841701"/>
      </left>
      <right style="thin">
        <color theme="1" tint="0.34998626667073579"/>
      </right>
      <top style="medium">
        <color theme="1" tint="0.24994659260841701"/>
      </top>
      <bottom style="thin">
        <color theme="1" tint="0.24994659260841701"/>
      </bottom>
      <diagonal/>
    </border>
  </borders>
  <cellStyleXfs count="56">
    <xf numFmtId="0" fontId="0" fillId="0" borderId="0"/>
    <xf numFmtId="43" fontId="12" fillId="0" borderId="0" applyFont="0" applyFill="0" applyBorder="0" applyAlignment="0" applyProtection="0"/>
    <xf numFmtId="9" fontId="12" fillId="0" borderId="0" applyFont="0" applyFill="0" applyBorder="0" applyAlignment="0" applyProtection="0"/>
    <xf numFmtId="0" fontId="24" fillId="0" borderId="0" applyNumberFormat="0" applyFill="0" applyBorder="0" applyAlignment="0" applyProtection="0"/>
    <xf numFmtId="0" fontId="12" fillId="0" borderId="0"/>
    <xf numFmtId="9" fontId="36" fillId="0" borderId="0" applyFont="0" applyFill="0" applyBorder="0" applyAlignment="0" applyProtection="0"/>
    <xf numFmtId="0" fontId="11" fillId="0" borderId="0"/>
    <xf numFmtId="0" fontId="10" fillId="0" borderId="0"/>
    <xf numFmtId="0" fontId="9" fillId="0" borderId="0"/>
    <xf numFmtId="0" fontId="7" fillId="0" borderId="0"/>
    <xf numFmtId="0" fontId="44" fillId="0" borderId="0" applyNumberFormat="0" applyFill="0" applyBorder="0" applyAlignment="0" applyProtection="0"/>
    <xf numFmtId="0" fontId="45" fillId="0" borderId="84" applyNumberFormat="0" applyFill="0" applyAlignment="0" applyProtection="0"/>
    <xf numFmtId="0" fontId="46" fillId="0" borderId="85" applyNumberFormat="0" applyFill="0" applyAlignment="0" applyProtection="0"/>
    <xf numFmtId="0" fontId="47" fillId="0" borderId="86" applyNumberFormat="0" applyFill="0" applyAlignment="0" applyProtection="0"/>
    <xf numFmtId="0" fontId="47" fillId="0" borderId="0" applyNumberFormat="0" applyFill="0" applyBorder="0" applyAlignment="0" applyProtection="0"/>
    <xf numFmtId="0" fontId="48" fillId="14" borderId="0" applyNumberFormat="0" applyBorder="0" applyAlignment="0" applyProtection="0"/>
    <xf numFmtId="0" fontId="49" fillId="15" borderId="0" applyNumberFormat="0" applyBorder="0" applyAlignment="0" applyProtection="0"/>
    <xf numFmtId="0" fontId="50" fillId="16" borderId="0" applyNumberFormat="0" applyBorder="0" applyAlignment="0" applyProtection="0"/>
    <xf numFmtId="0" fontId="51" fillId="17" borderId="87" applyNumberFormat="0" applyAlignment="0" applyProtection="0"/>
    <xf numFmtId="0" fontId="52" fillId="18" borderId="88" applyNumberFormat="0" applyAlignment="0" applyProtection="0"/>
    <xf numFmtId="0" fontId="53" fillId="18" borderId="87" applyNumberFormat="0" applyAlignment="0" applyProtection="0"/>
    <xf numFmtId="0" fontId="54" fillId="0" borderId="89" applyNumberFormat="0" applyFill="0" applyAlignment="0" applyProtection="0"/>
    <xf numFmtId="0" fontId="55" fillId="19" borderId="90" applyNumberFormat="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92" applyNumberFormat="0" applyFill="0" applyAlignment="0" applyProtection="0"/>
    <xf numFmtId="0" fontId="59"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59"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59"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9"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59"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59"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0" borderId="91" applyNumberFormat="0" applyFont="0" applyAlignment="0" applyProtection="0"/>
    <xf numFmtId="0" fontId="5" fillId="0" borderId="0"/>
    <xf numFmtId="0" fontId="3" fillId="0" borderId="0"/>
    <xf numFmtId="0" fontId="2" fillId="0" borderId="0"/>
    <xf numFmtId="0" fontId="1" fillId="0" borderId="0"/>
  </cellStyleXfs>
  <cellXfs count="520">
    <xf numFmtId="0" fontId="0" fillId="0" borderId="0" xfId="0"/>
    <xf numFmtId="0" fontId="0" fillId="0" borderId="0" xfId="0" applyFill="1" applyBorder="1"/>
    <xf numFmtId="0" fontId="0" fillId="0" borderId="0" xfId="0" applyFill="1" applyBorder="1" applyAlignment="1">
      <alignment horizontal="center"/>
    </xf>
    <xf numFmtId="10" fontId="0" fillId="0" borderId="0" xfId="2" applyNumberFormat="1" applyFont="1" applyFill="1" applyBorder="1"/>
    <xf numFmtId="0" fontId="0" fillId="0" borderId="1" xfId="0" applyFill="1" applyBorder="1"/>
    <xf numFmtId="0" fontId="0" fillId="0" borderId="1" xfId="0" applyFill="1" applyBorder="1" applyAlignment="1">
      <alignment horizontal="center"/>
    </xf>
    <xf numFmtId="0" fontId="0" fillId="0" borderId="0" xfId="0" applyBorder="1"/>
    <xf numFmtId="0" fontId="0" fillId="0" borderId="0" xfId="0" applyBorder="1" applyAlignment="1">
      <alignment horizontal="center"/>
    </xf>
    <xf numFmtId="10" fontId="0" fillId="0" borderId="0" xfId="0" applyNumberFormat="1" applyBorder="1" applyAlignment="1">
      <alignment horizontal="center"/>
    </xf>
    <xf numFmtId="10" fontId="0" fillId="0" borderId="0" xfId="2" applyNumberFormat="1" applyFont="1" applyBorder="1"/>
    <xf numFmtId="1" fontId="0" fillId="0" borderId="0" xfId="0" applyNumberFormat="1" applyBorder="1" applyAlignment="1">
      <alignment horizontal="left"/>
    </xf>
    <xf numFmtId="1" fontId="0" fillId="0" borderId="0" xfId="0" applyNumberFormat="1" applyBorder="1"/>
    <xf numFmtId="1" fontId="0" fillId="0" borderId="0" xfId="0" applyNumberFormat="1" applyFill="1" applyBorder="1" applyAlignment="1">
      <alignment horizontal="left"/>
    </xf>
    <xf numFmtId="1" fontId="0" fillId="0" borderId="0" xfId="0" applyNumberFormat="1" applyFill="1" applyBorder="1"/>
    <xf numFmtId="0" fontId="0" fillId="0" borderId="2" xfId="0" applyBorder="1"/>
    <xf numFmtId="0" fontId="0" fillId="0" borderId="3" xfId="0" applyBorder="1"/>
    <xf numFmtId="0" fontId="0" fillId="0" borderId="2" xfId="0" applyFill="1" applyBorder="1"/>
    <xf numFmtId="0" fontId="17" fillId="0" borderId="0" xfId="0" applyFont="1" applyBorder="1"/>
    <xf numFmtId="0" fontId="19" fillId="0" borderId="0" xfId="0" applyFont="1"/>
    <xf numFmtId="0" fontId="14" fillId="0" borderId="0" xfId="0" applyFont="1" applyBorder="1" applyAlignment="1">
      <alignment horizontal="center"/>
    </xf>
    <xf numFmtId="0" fontId="20" fillId="0" borderId="0" xfId="0" applyFont="1"/>
    <xf numFmtId="0" fontId="17" fillId="0" borderId="2" xfId="0" applyFont="1" applyBorder="1"/>
    <xf numFmtId="0" fontId="14" fillId="0" borderId="2" xfId="0" applyFont="1" applyBorder="1" applyAlignment="1">
      <alignment horizontal="center"/>
    </xf>
    <xf numFmtId="0" fontId="14" fillId="0" borderId="0" xfId="0" applyFont="1" applyFill="1" applyBorder="1" applyAlignment="1">
      <alignment horizontal="center"/>
    </xf>
    <xf numFmtId="0" fontId="14" fillId="0" borderId="0" xfId="0" applyFont="1"/>
    <xf numFmtId="0" fontId="14" fillId="0" borderId="0" xfId="0" applyFont="1" applyFill="1" applyBorder="1"/>
    <xf numFmtId="0" fontId="21" fillId="0" borderId="0" xfId="0" applyFont="1"/>
    <xf numFmtId="165" fontId="0" fillId="0" borderId="0" xfId="0" applyNumberFormat="1"/>
    <xf numFmtId="0" fontId="0" fillId="0" borderId="0" xfId="0" applyAlignment="1">
      <alignment horizontal="center"/>
    </xf>
    <xf numFmtId="0" fontId="12" fillId="0" borderId="0" xfId="0" applyFont="1" applyFill="1" applyBorder="1"/>
    <xf numFmtId="0" fontId="0" fillId="0" borderId="10" xfId="0" applyFill="1" applyBorder="1" applyAlignment="1">
      <alignment horizontal="center"/>
    </xf>
    <xf numFmtId="0" fontId="12" fillId="0" borderId="0" xfId="0" applyFont="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0" fontId="14" fillId="0" borderId="0" xfId="0" applyFont="1" applyBorder="1"/>
    <xf numFmtId="0" fontId="13" fillId="0" borderId="0" xfId="0" applyFont="1" applyAlignment="1">
      <alignment horizontal="center"/>
    </xf>
    <xf numFmtId="0" fontId="25" fillId="0" borderId="0" xfId="0" applyFont="1"/>
    <xf numFmtId="0" fontId="23" fillId="0" borderId="0" xfId="0" applyFont="1"/>
    <xf numFmtId="0" fontId="14" fillId="0" borderId="0" xfId="0" quotePrefix="1" applyFont="1"/>
    <xf numFmtId="0" fontId="14" fillId="0" borderId="0" xfId="0" applyFont="1" applyFill="1"/>
    <xf numFmtId="0" fontId="21" fillId="0" borderId="0" xfId="0" applyFont="1" applyFill="1"/>
    <xf numFmtId="0" fontId="28" fillId="0" borderId="0" xfId="3" applyFont="1" applyFill="1"/>
    <xf numFmtId="0" fontId="14" fillId="0" borderId="0" xfId="0" applyFont="1" applyBorder="1" applyAlignment="1">
      <alignment horizontal="center" wrapText="1"/>
    </xf>
    <xf numFmtId="10" fontId="0" fillId="0" borderId="0" xfId="2" applyNumberFormat="1" applyFont="1"/>
    <xf numFmtId="10" fontId="15" fillId="0" borderId="0" xfId="2" applyNumberFormat="1" applyFont="1"/>
    <xf numFmtId="0" fontId="30" fillId="0" borderId="0" xfId="0" applyFont="1"/>
    <xf numFmtId="0" fontId="0" fillId="0" borderId="2" xfId="0" applyBorder="1" applyAlignment="1">
      <alignment horizontal="center"/>
    </xf>
    <xf numFmtId="165" fontId="0" fillId="0" borderId="0" xfId="0" applyNumberFormat="1" applyAlignment="1">
      <alignment horizontal="center"/>
    </xf>
    <xf numFmtId="0" fontId="31" fillId="0" borderId="0" xfId="0" applyFont="1"/>
    <xf numFmtId="0" fontId="32" fillId="0" borderId="0" xfId="0" applyFont="1" applyBorder="1"/>
    <xf numFmtId="1" fontId="29" fillId="0" borderId="0" xfId="0" applyNumberFormat="1" applyFont="1" applyBorder="1" applyAlignment="1">
      <alignment horizontal="center"/>
    </xf>
    <xf numFmtId="0" fontId="12" fillId="0" borderId="0" xfId="0" applyFont="1" applyFill="1" applyBorder="1" applyProtection="1">
      <protection locked="0"/>
    </xf>
    <xf numFmtId="0" fontId="0" fillId="0" borderId="0" xfId="0" applyFill="1" applyBorder="1" applyProtection="1">
      <protection locked="0"/>
    </xf>
    <xf numFmtId="0" fontId="12" fillId="0" borderId="0" xfId="0" applyFont="1" applyFill="1" applyBorder="1" applyAlignment="1">
      <alignment horizontal="center" wrapText="1"/>
    </xf>
    <xf numFmtId="0" fontId="12" fillId="0" borderId="0" xfId="0" applyFont="1"/>
    <xf numFmtId="0" fontId="0" fillId="0" borderId="0" xfId="0" applyProtection="1">
      <protection locked="0"/>
    </xf>
    <xf numFmtId="0" fontId="15" fillId="0" borderId="0" xfId="0" applyFont="1" applyAlignment="1" applyProtection="1">
      <alignment horizontal="center"/>
      <protection locked="0"/>
    </xf>
    <xf numFmtId="0" fontId="12" fillId="0" borderId="0" xfId="0" applyFont="1" applyProtection="1">
      <protection locked="0"/>
    </xf>
    <xf numFmtId="0" fontId="12" fillId="0" borderId="0" xfId="0" applyFont="1" applyBorder="1" applyAlignment="1">
      <alignment horizontal="center"/>
    </xf>
    <xf numFmtId="0" fontId="12" fillId="0" borderId="14" xfId="0" applyFont="1" applyBorder="1" applyAlignment="1">
      <alignment horizontal="center"/>
    </xf>
    <xf numFmtId="0" fontId="0" fillId="0" borderId="14" xfId="0" applyBorder="1" applyAlignment="1">
      <alignment horizontal="center"/>
    </xf>
    <xf numFmtId="0" fontId="14" fillId="0" borderId="15" xfId="0" applyFont="1" applyFill="1" applyBorder="1" applyAlignment="1">
      <alignment horizontal="center" vertical="center" wrapText="1"/>
    </xf>
    <xf numFmtId="0" fontId="12" fillId="3" borderId="16" xfId="2" applyNumberFormat="1" applyFont="1" applyFill="1" applyBorder="1" applyAlignment="1">
      <alignment horizontal="center"/>
    </xf>
    <xf numFmtId="0" fontId="0" fillId="0" borderId="17" xfId="0" applyFill="1" applyBorder="1" applyAlignment="1">
      <alignment horizontal="center"/>
    </xf>
    <xf numFmtId="10" fontId="0" fillId="0" borderId="17" xfId="2" applyNumberFormat="1" applyFont="1" applyBorder="1"/>
    <xf numFmtId="3" fontId="0" fillId="2" borderId="14" xfId="0" applyNumberFormat="1" applyFill="1" applyBorder="1" applyAlignment="1" applyProtection="1">
      <alignment horizontal="center"/>
      <protection locked="0"/>
    </xf>
    <xf numFmtId="164" fontId="0" fillId="2" borderId="14" xfId="0" applyNumberFormat="1" applyFill="1" applyBorder="1" applyAlignment="1" applyProtection="1">
      <alignment horizontal="center"/>
      <protection locked="0"/>
    </xf>
    <xf numFmtId="0" fontId="0" fillId="0" borderId="0" xfId="0" applyFont="1" applyBorder="1"/>
    <xf numFmtId="0" fontId="0" fillId="0" borderId="0" xfId="0" applyFont="1" applyBorder="1" applyAlignment="1">
      <alignment horizontal="center" wrapText="1"/>
    </xf>
    <xf numFmtId="168" fontId="0" fillId="0" borderId="0" xfId="0" applyNumberFormat="1" applyFont="1" applyBorder="1"/>
    <xf numFmtId="0" fontId="0" fillId="0" borderId="0" xfId="0" applyFont="1" applyBorder="1" applyAlignment="1">
      <alignment horizontal="center"/>
    </xf>
    <xf numFmtId="0" fontId="0" fillId="0" borderId="18" xfId="0" applyFont="1" applyBorder="1"/>
    <xf numFmtId="0" fontId="0" fillId="0" borderId="5" xfId="0" applyFont="1" applyBorder="1"/>
    <xf numFmtId="0" fontId="0" fillId="0" borderId="7" xfId="0" applyFont="1" applyBorder="1"/>
    <xf numFmtId="168" fontId="0" fillId="0" borderId="7" xfId="0" applyNumberFormat="1" applyFont="1" applyBorder="1"/>
    <xf numFmtId="0" fontId="0" fillId="0" borderId="13" xfId="0" applyFont="1" applyBorder="1"/>
    <xf numFmtId="0" fontId="0" fillId="0" borderId="9" xfId="0" applyFont="1" applyBorder="1"/>
    <xf numFmtId="0" fontId="15" fillId="0" borderId="0" xfId="0" applyFont="1"/>
    <xf numFmtId="0" fontId="35" fillId="0" borderId="0" xfId="0" applyFont="1"/>
    <xf numFmtId="10" fontId="0" fillId="0" borderId="0" xfId="0" applyNumberFormat="1" applyAlignment="1">
      <alignment horizontal="center"/>
    </xf>
    <xf numFmtId="0" fontId="12" fillId="0" borderId="20" xfId="0" applyFont="1" applyBorder="1" applyAlignment="1">
      <alignment horizontal="center"/>
    </xf>
    <xf numFmtId="0" fontId="0" fillId="0" borderId="19" xfId="0" applyBorder="1" applyAlignment="1">
      <alignment horizontal="center"/>
    </xf>
    <xf numFmtId="0" fontId="14" fillId="0" borderId="16" xfId="0" applyFont="1" applyBorder="1" applyAlignment="1">
      <alignment horizontal="center" vertical="center" wrapText="1"/>
    </xf>
    <xf numFmtId="0" fontId="0" fillId="3" borderId="21" xfId="0" applyFill="1" applyBorder="1" applyAlignment="1">
      <alignment horizontal="center"/>
    </xf>
    <xf numFmtId="0" fontId="37" fillId="0" borderId="0" xfId="0" applyFont="1"/>
    <xf numFmtId="0" fontId="15" fillId="0" borderId="0" xfId="0" applyFont="1" applyAlignment="1">
      <alignment horizontal="center"/>
    </xf>
    <xf numFmtId="0" fontId="38" fillId="0" borderId="0" xfId="0" applyFont="1"/>
    <xf numFmtId="0" fontId="0" fillId="8" borderId="16" xfId="0" applyFill="1" applyBorder="1"/>
    <xf numFmtId="0" fontId="0" fillId="8" borderId="21" xfId="0" applyFill="1" applyBorder="1"/>
    <xf numFmtId="0" fontId="0" fillId="8" borderId="23" xfId="0" applyFill="1" applyBorder="1"/>
    <xf numFmtId="0" fontId="0" fillId="8" borderId="11" xfId="0" applyFill="1" applyBorder="1"/>
    <xf numFmtId="0" fontId="0" fillId="8" borderId="24" xfId="0" applyFill="1" applyBorder="1"/>
    <xf numFmtId="0" fontId="0" fillId="8" borderId="0" xfId="0" applyFill="1" applyBorder="1" applyAlignment="1">
      <alignment horizontal="center"/>
    </xf>
    <xf numFmtId="0" fontId="0" fillId="8" borderId="0" xfId="0" applyFill="1" applyBorder="1"/>
    <xf numFmtId="0" fontId="0" fillId="8" borderId="25" xfId="0" applyFill="1" applyBorder="1"/>
    <xf numFmtId="0" fontId="0" fillId="8" borderId="10" xfId="0" applyFill="1" applyBorder="1"/>
    <xf numFmtId="0" fontId="0" fillId="8" borderId="26" xfId="0" applyFill="1" applyBorder="1"/>
    <xf numFmtId="0" fontId="0" fillId="3" borderId="0" xfId="0" applyFill="1" applyBorder="1"/>
    <xf numFmtId="0" fontId="0" fillId="3" borderId="11" xfId="0" applyFill="1" applyBorder="1"/>
    <xf numFmtId="0" fontId="0" fillId="3" borderId="24" xfId="0" applyFill="1" applyBorder="1"/>
    <xf numFmtId="10" fontId="12" fillId="0" borderId="12" xfId="2" applyNumberFormat="1" applyFont="1" applyFill="1" applyBorder="1" applyAlignment="1" applyProtection="1">
      <alignment horizontal="center"/>
      <protection locked="0"/>
    </xf>
    <xf numFmtId="0" fontId="12" fillId="5" borderId="0" xfId="0" applyFont="1" applyFill="1" applyAlignment="1">
      <alignment horizontal="center"/>
    </xf>
    <xf numFmtId="2" fontId="0" fillId="0" borderId="0" xfId="0" applyNumberFormat="1" applyBorder="1" applyAlignment="1">
      <alignment horizontal="center"/>
    </xf>
    <xf numFmtId="0" fontId="13" fillId="0" borderId="0" xfId="0" applyFont="1" applyBorder="1" applyAlignment="1">
      <alignment horizontal="center"/>
    </xf>
    <xf numFmtId="164" fontId="0" fillId="0" borderId="0" xfId="0" applyNumberFormat="1" applyBorder="1" applyAlignment="1">
      <alignment horizontal="center"/>
    </xf>
    <xf numFmtId="0" fontId="0" fillId="0" borderId="0" xfId="0" applyNumberFormat="1" applyBorder="1" applyAlignment="1">
      <alignment horizontal="center"/>
    </xf>
    <xf numFmtId="2" fontId="0" fillId="0" borderId="0" xfId="0" applyNumberForma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horizontal="center"/>
    </xf>
    <xf numFmtId="164" fontId="0" fillId="0" borderId="0" xfId="0" applyNumberFormat="1" applyFill="1" applyBorder="1" applyAlignment="1">
      <alignment horizontal="center"/>
    </xf>
    <xf numFmtId="0" fontId="0" fillId="0" borderId="0" xfId="0" applyNumberFormat="1" applyFill="1" applyBorder="1" applyAlignment="1">
      <alignment horizontal="center"/>
    </xf>
    <xf numFmtId="10" fontId="0" fillId="0" borderId="0" xfId="0" applyNumberFormat="1" applyFill="1" applyBorder="1" applyAlignment="1">
      <alignment horizontal="center"/>
    </xf>
    <xf numFmtId="0" fontId="0" fillId="0" borderId="0" xfId="0" applyAlignment="1" applyProtection="1">
      <alignment horizontal="center"/>
      <protection locked="0"/>
    </xf>
    <xf numFmtId="0" fontId="0" fillId="0" borderId="0" xfId="0" applyBorder="1" applyAlignment="1" applyProtection="1">
      <alignment horizontal="center"/>
      <protection hidden="1"/>
    </xf>
    <xf numFmtId="10" fontId="0" fillId="0" borderId="0" xfId="0" applyNumberFormat="1" applyBorder="1" applyAlignment="1" applyProtection="1">
      <alignment horizontal="center"/>
      <protection hidden="1"/>
    </xf>
    <xf numFmtId="10" fontId="0" fillId="0" borderId="0" xfId="2" applyNumberFormat="1" applyFont="1" applyBorder="1" applyAlignment="1" applyProtection="1">
      <alignment horizontal="center" vertical="center"/>
      <protection hidden="1"/>
    </xf>
    <xf numFmtId="3" fontId="0" fillId="0" borderId="0" xfId="1" applyNumberFormat="1" applyFont="1" applyBorder="1" applyAlignment="1" applyProtection="1">
      <alignment horizontal="center"/>
      <protection hidden="1"/>
    </xf>
    <xf numFmtId="3" fontId="0" fillId="0" borderId="0" xfId="2" applyNumberFormat="1" applyFont="1" applyBorder="1" applyAlignment="1" applyProtection="1">
      <alignment horizontal="center"/>
      <protection hidden="1"/>
    </xf>
    <xf numFmtId="3" fontId="0" fillId="0" borderId="0" xfId="0" applyNumberFormat="1" applyBorder="1" applyAlignment="1" applyProtection="1">
      <alignment horizontal="center"/>
      <protection hidden="1"/>
    </xf>
    <xf numFmtId="10" fontId="0" fillId="0" borderId="0" xfId="2" applyNumberFormat="1" applyFont="1" applyBorder="1" applyAlignment="1" applyProtection="1">
      <alignment horizontal="center"/>
      <protection hidden="1"/>
    </xf>
    <xf numFmtId="0" fontId="0" fillId="0" borderId="1" xfId="0" applyFill="1" applyBorder="1" applyAlignment="1" applyProtection="1">
      <alignment horizontal="center"/>
      <protection hidden="1"/>
    </xf>
    <xf numFmtId="10" fontId="0" fillId="0" borderId="11" xfId="0" applyNumberFormat="1" applyFill="1" applyBorder="1" applyAlignment="1" applyProtection="1">
      <alignment horizontal="center"/>
      <protection hidden="1"/>
    </xf>
    <xf numFmtId="10" fontId="12" fillId="0" borderId="11" xfId="0" applyNumberFormat="1" applyFont="1" applyBorder="1" applyAlignment="1" applyProtection="1">
      <alignment horizontal="center"/>
      <protection hidden="1"/>
    </xf>
    <xf numFmtId="10" fontId="12" fillId="0" borderId="12" xfId="0" applyNumberFormat="1" applyFont="1" applyBorder="1" applyAlignment="1" applyProtection="1">
      <alignment horizontal="center"/>
      <protection hidden="1"/>
    </xf>
    <xf numFmtId="164" fontId="0" fillId="0" borderId="17" xfId="1" applyNumberFormat="1" applyFont="1" applyFill="1" applyBorder="1" applyAlignment="1" applyProtection="1">
      <alignment horizontal="center"/>
      <protection hidden="1"/>
    </xf>
    <xf numFmtId="164" fontId="0" fillId="0" borderId="10" xfId="1" applyNumberFormat="1" applyFont="1" applyFill="1" applyBorder="1" applyAlignment="1" applyProtection="1">
      <alignment horizontal="center"/>
      <protection hidden="1"/>
    </xf>
    <xf numFmtId="164" fontId="12" fillId="0" borderId="17" xfId="1" applyNumberFormat="1" applyFont="1" applyFill="1" applyBorder="1" applyAlignment="1" applyProtection="1">
      <alignment horizontal="center"/>
      <protection hidden="1"/>
    </xf>
    <xf numFmtId="164" fontId="12" fillId="0" borderId="17" xfId="2" applyNumberFormat="1" applyFont="1" applyFill="1" applyBorder="1" applyAlignment="1" applyProtection="1">
      <alignment horizontal="center"/>
      <protection hidden="1"/>
    </xf>
    <xf numFmtId="164" fontId="0" fillId="0" borderId="17" xfId="0" applyNumberFormat="1" applyFill="1" applyBorder="1" applyAlignment="1" applyProtection="1">
      <alignment horizontal="center"/>
      <protection hidden="1"/>
    </xf>
    <xf numFmtId="0" fontId="0" fillId="0" borderId="3" xfId="0" applyFill="1" applyBorder="1" applyAlignment="1" applyProtection="1">
      <alignment horizontal="center"/>
      <protection hidden="1"/>
    </xf>
    <xf numFmtId="164" fontId="0" fillId="0" borderId="0" xfId="1" applyNumberFormat="1" applyFont="1" applyFill="1" applyBorder="1" applyAlignment="1" applyProtection="1">
      <alignment horizontal="center"/>
      <protection hidden="1"/>
    </xf>
    <xf numFmtId="0" fontId="0" fillId="0" borderId="0" xfId="0" applyFill="1" applyBorder="1" applyAlignment="1" applyProtection="1">
      <alignment horizontal="center"/>
      <protection hidden="1"/>
    </xf>
    <xf numFmtId="0" fontId="23" fillId="0" borderId="0" xfId="0" applyFont="1" applyFill="1" applyBorder="1" applyProtection="1">
      <protection hidden="1"/>
    </xf>
    <xf numFmtId="0" fontId="23" fillId="0" borderId="0" xfId="0" applyFont="1" applyBorder="1" applyProtection="1">
      <protection hidden="1"/>
    </xf>
    <xf numFmtId="164" fontId="0" fillId="0" borderId="0" xfId="1" applyNumberFormat="1" applyFont="1" applyBorder="1" applyAlignment="1" applyProtection="1">
      <alignment horizontal="center"/>
      <protection hidden="1"/>
    </xf>
    <xf numFmtId="3"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3" fontId="0" fillId="0" borderId="0" xfId="1" applyNumberFormat="1" applyFont="1" applyAlignment="1" applyProtection="1">
      <alignment horizontal="center"/>
      <protection hidden="1"/>
    </xf>
    <xf numFmtId="164" fontId="0" fillId="0" borderId="0" xfId="0" applyNumberFormat="1" applyAlignment="1" applyProtection="1">
      <alignment horizontal="center"/>
      <protection hidden="1"/>
    </xf>
    <xf numFmtId="0" fontId="0" fillId="0" borderId="0" xfId="0" applyNumberFormat="1" applyAlignment="1" applyProtection="1">
      <alignment horizontal="center"/>
      <protection hidden="1"/>
    </xf>
    <xf numFmtId="10"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25" fillId="0" borderId="0" xfId="0" applyFont="1" applyProtection="1">
      <protection hidden="1"/>
    </xf>
    <xf numFmtId="0" fontId="0" fillId="0" borderId="0" xfId="0" applyProtection="1">
      <protection hidden="1"/>
    </xf>
    <xf numFmtId="165" fontId="0" fillId="0" borderId="0" xfId="0" applyNumberFormat="1" applyAlignment="1" applyProtection="1">
      <alignment horizontal="center"/>
      <protection hidden="1"/>
    </xf>
    <xf numFmtId="10" fontId="0" fillId="0" borderId="0" xfId="2" applyNumberFormat="1" applyFont="1" applyAlignment="1" applyProtection="1">
      <alignment horizontal="center"/>
      <protection hidden="1"/>
    </xf>
    <xf numFmtId="164" fontId="37" fillId="0" borderId="0" xfId="0" applyNumberFormat="1" applyFont="1" applyAlignment="1" applyProtection="1">
      <alignment horizontal="center"/>
      <protection hidden="1"/>
    </xf>
    <xf numFmtId="164" fontId="0" fillId="5" borderId="0" xfId="0" applyNumberFormat="1" applyFill="1" applyProtection="1">
      <protection hidden="1"/>
    </xf>
    <xf numFmtId="164" fontId="37" fillId="5" borderId="22" xfId="0" applyNumberFormat="1" applyFont="1" applyFill="1" applyBorder="1" applyAlignment="1" applyProtection="1">
      <alignment horizontal="center"/>
      <protection hidden="1"/>
    </xf>
    <xf numFmtId="0" fontId="0" fillId="5" borderId="0" xfId="0" applyFill="1" applyProtection="1">
      <protection hidden="1"/>
    </xf>
    <xf numFmtId="10" fontId="0" fillId="5" borderId="0" xfId="5" applyNumberFormat="1" applyFont="1" applyFill="1" applyAlignment="1" applyProtection="1">
      <alignment horizontal="center"/>
      <protection hidden="1"/>
    </xf>
    <xf numFmtId="167" fontId="0" fillId="0" borderId="0" xfId="0" applyNumberFormat="1" applyBorder="1" applyAlignment="1" applyProtection="1">
      <alignment horizontal="center"/>
      <protection hidden="1"/>
    </xf>
    <xf numFmtId="0" fontId="0" fillId="7" borderId="0" xfId="0" applyFill="1" applyBorder="1" applyAlignment="1" applyProtection="1">
      <alignment horizontal="center"/>
      <protection hidden="1"/>
    </xf>
    <xf numFmtId="0" fontId="15" fillId="0" borderId="0" xfId="0" applyFont="1" applyFill="1" applyAlignment="1" applyProtection="1">
      <alignment horizontal="center"/>
      <protection hidden="1"/>
    </xf>
    <xf numFmtId="167" fontId="0" fillId="6" borderId="0" xfId="0" applyNumberFormat="1" applyFill="1" applyBorder="1" applyAlignment="1" applyProtection="1">
      <alignment horizontal="center"/>
      <protection locked="0"/>
    </xf>
    <xf numFmtId="0" fontId="12" fillId="0" borderId="0" xfId="0" applyFont="1" applyProtection="1">
      <protection hidden="1"/>
    </xf>
    <xf numFmtId="0" fontId="17" fillId="0" borderId="0" xfId="0" applyFont="1" applyBorder="1" applyProtection="1">
      <protection hidden="1"/>
    </xf>
    <xf numFmtId="164" fontId="0" fillId="6" borderId="0" xfId="0" applyNumberFormat="1" applyFill="1" applyBorder="1" applyAlignment="1" applyProtection="1">
      <alignment horizontal="center"/>
      <protection hidden="1"/>
    </xf>
    <xf numFmtId="0" fontId="12" fillId="0" borderId="0" xfId="0" applyFont="1" applyAlignment="1" applyProtection="1">
      <alignment horizontal="center"/>
      <protection hidden="1"/>
    </xf>
    <xf numFmtId="0" fontId="23" fillId="0" borderId="0" xfId="0" applyFont="1" applyProtection="1">
      <protection hidden="1"/>
    </xf>
    <xf numFmtId="10" fontId="0" fillId="0" borderId="0" xfId="0" applyNumberFormat="1" applyFill="1" applyBorder="1" applyAlignment="1" applyProtection="1">
      <alignment horizontal="center"/>
      <protection hidden="1"/>
    </xf>
    <xf numFmtId="0" fontId="15" fillId="0" borderId="0" xfId="0" applyFont="1" applyAlignment="1" applyProtection="1">
      <alignment horizontal="center"/>
      <protection hidden="1"/>
    </xf>
    <xf numFmtId="0" fontId="37" fillId="0" borderId="0" xfId="0" applyFont="1" applyProtection="1">
      <protection hidden="1"/>
    </xf>
    <xf numFmtId="0" fontId="12" fillId="5" borderId="0" xfId="0" applyFont="1" applyFill="1" applyAlignment="1" applyProtection="1">
      <alignment horizontal="center"/>
      <protection hidden="1"/>
    </xf>
    <xf numFmtId="0" fontId="35" fillId="0" borderId="0" xfId="0" applyFont="1" applyProtection="1">
      <protection hidden="1"/>
    </xf>
    <xf numFmtId="0" fontId="38" fillId="0" borderId="0" xfId="0" applyFont="1" applyProtection="1">
      <protection hidden="1"/>
    </xf>
    <xf numFmtId="0" fontId="0" fillId="8" borderId="16" xfId="0" applyFill="1" applyBorder="1" applyProtection="1">
      <protection hidden="1"/>
    </xf>
    <xf numFmtId="0" fontId="0" fillId="8" borderId="21" xfId="0" applyFill="1" applyBorder="1" applyProtection="1">
      <protection hidden="1"/>
    </xf>
    <xf numFmtId="0" fontId="0" fillId="8" borderId="23" xfId="0" applyFill="1" applyBorder="1" applyProtection="1">
      <protection hidden="1"/>
    </xf>
    <xf numFmtId="0" fontId="0" fillId="8" borderId="11" xfId="0" applyFill="1" applyBorder="1" applyProtection="1">
      <protection hidden="1"/>
    </xf>
    <xf numFmtId="0" fontId="0" fillId="8" borderId="24" xfId="0" applyFill="1" applyBorder="1" applyProtection="1">
      <protection hidden="1"/>
    </xf>
    <xf numFmtId="0" fontId="0" fillId="8" borderId="0" xfId="0" applyFill="1" applyBorder="1" applyAlignment="1" applyProtection="1">
      <alignment horizontal="center"/>
      <protection hidden="1"/>
    </xf>
    <xf numFmtId="0" fontId="0" fillId="8" borderId="0" xfId="0" applyFill="1" applyBorder="1" applyProtection="1">
      <protection hidden="1"/>
    </xf>
    <xf numFmtId="0" fontId="0" fillId="8" borderId="25" xfId="0" applyFill="1" applyBorder="1" applyProtection="1">
      <protection hidden="1"/>
    </xf>
    <xf numFmtId="0" fontId="0" fillId="8" borderId="10" xfId="0" applyFill="1" applyBorder="1" applyProtection="1">
      <protection hidden="1"/>
    </xf>
    <xf numFmtId="0" fontId="0" fillId="8" borderId="26" xfId="0" applyFill="1" applyBorder="1" applyProtection="1">
      <protection hidden="1"/>
    </xf>
    <xf numFmtId="164" fontId="0" fillId="0" borderId="0" xfId="0" applyNumberFormat="1"/>
    <xf numFmtId="2" fontId="0" fillId="0" borderId="0" xfId="0" applyNumberFormat="1"/>
    <xf numFmtId="0" fontId="39" fillId="10" borderId="0" xfId="7" applyFont="1" applyFill="1"/>
    <xf numFmtId="0" fontId="0" fillId="0" borderId="32" xfId="0" applyBorder="1"/>
    <xf numFmtId="0" fontId="0" fillId="0" borderId="33" xfId="0" applyBorder="1"/>
    <xf numFmtId="0" fontId="16" fillId="0" borderId="33" xfId="0" applyFont="1" applyBorder="1"/>
    <xf numFmtId="0" fontId="0" fillId="0" borderId="34" xfId="0" applyBorder="1"/>
    <xf numFmtId="0" fontId="0" fillId="0" borderId="35" xfId="0" applyBorder="1"/>
    <xf numFmtId="0" fontId="0" fillId="0" borderId="36" xfId="0" applyBorder="1"/>
    <xf numFmtId="0" fontId="15" fillId="0" borderId="35" xfId="0" applyFont="1" applyBorder="1"/>
    <xf numFmtId="0" fontId="12" fillId="0" borderId="35" xfId="0" applyFont="1" applyBorder="1"/>
    <xf numFmtId="0" fontId="12" fillId="0" borderId="35" xfId="0" applyFont="1" applyBorder="1" applyAlignment="1">
      <alignment horizontal="left" wrapText="1"/>
    </xf>
    <xf numFmtId="0" fontId="0" fillId="0" borderId="40" xfId="0" applyBorder="1"/>
    <xf numFmtId="0" fontId="0" fillId="0" borderId="41" xfId="0" applyBorder="1"/>
    <xf numFmtId="0" fontId="16" fillId="0" borderId="41" xfId="0" applyFont="1" applyBorder="1"/>
    <xf numFmtId="0" fontId="0" fillId="0" borderId="42" xfId="0" applyBorder="1"/>
    <xf numFmtId="0" fontId="0" fillId="0" borderId="43" xfId="0" applyBorder="1"/>
    <xf numFmtId="0" fontId="0" fillId="0" borderId="44" xfId="0" applyBorder="1"/>
    <xf numFmtId="0" fontId="15" fillId="0" borderId="43" xfId="0" applyFont="1" applyBorder="1"/>
    <xf numFmtId="0" fontId="14" fillId="0" borderId="46" xfId="0" applyFont="1" applyBorder="1" applyAlignment="1">
      <alignment horizontal="center"/>
    </xf>
    <xf numFmtId="0" fontId="12" fillId="0" borderId="43" xfId="0" applyFont="1" applyBorder="1"/>
    <xf numFmtId="0" fontId="12" fillId="0" borderId="43" xfId="0" applyFont="1" applyBorder="1" applyAlignment="1">
      <alignment horizontal="left" wrapText="1"/>
    </xf>
    <xf numFmtId="3" fontId="0" fillId="0" borderId="44" xfId="0" applyNumberFormat="1" applyBorder="1" applyAlignment="1" applyProtection="1">
      <alignment horizontal="center"/>
      <protection hidden="1"/>
    </xf>
    <xf numFmtId="10" fontId="0" fillId="0" borderId="44" xfId="2" applyNumberFormat="1" applyFont="1" applyBorder="1" applyAlignment="1" applyProtection="1">
      <alignment horizontal="center"/>
      <protection hidden="1"/>
    </xf>
    <xf numFmtId="0" fontId="18" fillId="0" borderId="47" xfId="0" applyFont="1" applyBorder="1"/>
    <xf numFmtId="0" fontId="0" fillId="0" borderId="48" xfId="0" applyBorder="1"/>
    <xf numFmtId="0" fontId="0" fillId="0" borderId="48" xfId="0" applyFill="1" applyBorder="1" applyAlignment="1" applyProtection="1">
      <alignment horizontal="center"/>
      <protection hidden="1"/>
    </xf>
    <xf numFmtId="0" fontId="0" fillId="0" borderId="49" xfId="0" applyFill="1" applyBorder="1" applyAlignment="1" applyProtection="1">
      <alignment horizontal="center"/>
      <protection hidden="1"/>
    </xf>
    <xf numFmtId="0" fontId="12" fillId="0" borderId="43" xfId="0" applyFont="1" applyBorder="1" applyAlignment="1">
      <alignment horizontal="center"/>
    </xf>
    <xf numFmtId="10" fontId="0" fillId="0" borderId="43" xfId="2" applyNumberFormat="1" applyFont="1" applyBorder="1" applyAlignment="1" applyProtection="1">
      <alignment horizontal="center"/>
      <protection hidden="1"/>
    </xf>
    <xf numFmtId="0" fontId="0" fillId="0" borderId="50" xfId="0" applyFill="1" applyBorder="1" applyAlignment="1">
      <alignment horizontal="center"/>
    </xf>
    <xf numFmtId="0" fontId="0" fillId="0" borderId="51" xfId="0" applyFill="1" applyBorder="1" applyAlignment="1">
      <alignment horizontal="center"/>
    </xf>
    <xf numFmtId="0" fontId="0" fillId="0" borderId="43" xfId="0" applyBorder="1" applyAlignment="1">
      <alignment horizontal="center" vertical="center"/>
    </xf>
    <xf numFmtId="10" fontId="0" fillId="0" borderId="44" xfId="2" applyNumberFormat="1" applyFont="1" applyBorder="1" applyAlignment="1" applyProtection="1">
      <alignment horizontal="center" vertical="center"/>
      <protection hidden="1"/>
    </xf>
    <xf numFmtId="0" fontId="0" fillId="0" borderId="47" xfId="0" applyBorder="1" applyAlignment="1">
      <alignment horizontal="center"/>
    </xf>
    <xf numFmtId="10" fontId="0" fillId="0" borderId="48" xfId="2" applyNumberFormat="1" applyFont="1" applyBorder="1" applyAlignment="1" applyProtection="1">
      <alignment horizontal="center"/>
      <protection hidden="1"/>
    </xf>
    <xf numFmtId="10" fontId="0" fillId="0" borderId="49" xfId="0" applyNumberFormat="1" applyBorder="1" applyAlignment="1" applyProtection="1">
      <alignment horizontal="center"/>
      <protection hidden="1"/>
    </xf>
    <xf numFmtId="0" fontId="12" fillId="0" borderId="52" xfId="0" applyFont="1" applyBorder="1" applyAlignment="1">
      <alignment horizontal="center"/>
    </xf>
    <xf numFmtId="0" fontId="12" fillId="0" borderId="52" xfId="0" applyFont="1" applyFill="1" applyBorder="1" applyAlignment="1">
      <alignment horizontal="center"/>
    </xf>
    <xf numFmtId="0" fontId="12" fillId="0" borderId="53" xfId="0" applyFont="1" applyFill="1" applyBorder="1" applyAlignment="1">
      <alignment horizontal="center"/>
    </xf>
    <xf numFmtId="0" fontId="12" fillId="0" borderId="55" xfId="0" applyFont="1" applyBorder="1" applyAlignment="1">
      <alignment horizontal="center"/>
    </xf>
    <xf numFmtId="0" fontId="0" fillId="2" borderId="54" xfId="0" applyFill="1" applyBorder="1" applyAlignment="1" applyProtection="1">
      <alignment horizontal="center"/>
      <protection locked="0"/>
    </xf>
    <xf numFmtId="0" fontId="0" fillId="2" borderId="56" xfId="0" applyFill="1" applyBorder="1" applyAlignment="1" applyProtection="1">
      <alignment horizontal="center"/>
      <protection locked="0"/>
    </xf>
    <xf numFmtId="0" fontId="0" fillId="2" borderId="57" xfId="0" applyFill="1" applyBorder="1" applyAlignment="1" applyProtection="1">
      <alignment horizontal="center"/>
      <protection locked="0"/>
    </xf>
    <xf numFmtId="0" fontId="12" fillId="0" borderId="58" xfId="0" applyFont="1" applyBorder="1" applyAlignment="1">
      <alignment horizontal="center"/>
    </xf>
    <xf numFmtId="0" fontId="12" fillId="0" borderId="59" xfId="0" applyFont="1" applyBorder="1" applyAlignment="1">
      <alignment horizontal="center"/>
    </xf>
    <xf numFmtId="0" fontId="14" fillId="0" borderId="60" xfId="0" applyFont="1" applyBorder="1" applyAlignment="1">
      <alignment horizontal="center" vertical="center" wrapText="1"/>
    </xf>
    <xf numFmtId="0" fontId="0" fillId="3" borderId="61" xfId="0" applyFill="1" applyBorder="1" applyAlignment="1">
      <alignment horizontal="center"/>
    </xf>
    <xf numFmtId="0" fontId="14" fillId="0" borderId="62" xfId="0" applyFont="1" applyBorder="1" applyAlignment="1" applyProtection="1">
      <alignment horizontal="center"/>
      <protection hidden="1"/>
    </xf>
    <xf numFmtId="0" fontId="0" fillId="3" borderId="36" xfId="0" applyFill="1" applyBorder="1"/>
    <xf numFmtId="0" fontId="12" fillId="0" borderId="63" xfId="0" applyFont="1" applyBorder="1"/>
    <xf numFmtId="0" fontId="12" fillId="0" borderId="35" xfId="0" applyFont="1" applyBorder="1" applyAlignment="1">
      <alignment horizontal="left"/>
    </xf>
    <xf numFmtId="0" fontId="12" fillId="0" borderId="64" xfId="0" applyFont="1" applyBorder="1" applyAlignment="1">
      <alignment horizontal="left" wrapText="1"/>
    </xf>
    <xf numFmtId="0" fontId="18" fillId="0" borderId="63" xfId="0" applyFont="1" applyBorder="1"/>
    <xf numFmtId="0" fontId="18" fillId="0" borderId="35" xfId="0" applyFont="1" applyBorder="1"/>
    <xf numFmtId="0" fontId="18" fillId="0" borderId="66" xfId="0" applyFont="1" applyBorder="1"/>
    <xf numFmtId="0" fontId="0" fillId="0" borderId="39" xfId="0" applyFill="1" applyBorder="1" applyAlignment="1">
      <alignment horizontal="center"/>
    </xf>
    <xf numFmtId="0" fontId="12" fillId="0" borderId="67" xfId="0" applyFont="1" applyBorder="1" applyAlignment="1">
      <alignment horizontal="center"/>
    </xf>
    <xf numFmtId="0" fontId="12" fillId="0" borderId="0" xfId="0" applyFont="1" applyBorder="1" applyAlignment="1">
      <alignment horizontal="left"/>
    </xf>
    <xf numFmtId="0" fontId="0" fillId="0" borderId="20" xfId="0" applyBorder="1" applyAlignment="1">
      <alignment horizontal="center"/>
    </xf>
    <xf numFmtId="0" fontId="14" fillId="0" borderId="23" xfId="0" applyFont="1" applyBorder="1" applyAlignment="1">
      <alignment horizontal="center" vertical="center" wrapText="1"/>
    </xf>
    <xf numFmtId="10" fontId="0" fillId="0" borderId="23" xfId="0" applyNumberFormat="1" applyBorder="1" applyAlignment="1" applyProtection="1">
      <alignment horizontal="center"/>
      <protection hidden="1"/>
    </xf>
    <xf numFmtId="10" fontId="0" fillId="0" borderId="24" xfId="0" applyNumberFormat="1" applyBorder="1" applyAlignment="1" applyProtection="1">
      <alignment horizontal="center"/>
      <protection hidden="1"/>
    </xf>
    <xf numFmtId="0" fontId="14" fillId="0" borderId="36" xfId="0" applyFont="1" applyBorder="1" applyAlignment="1">
      <alignment horizontal="center" wrapText="1"/>
    </xf>
    <xf numFmtId="0" fontId="0" fillId="0" borderId="36" xfId="0" applyBorder="1" applyAlignment="1" applyProtection="1">
      <alignment horizontal="center"/>
      <protection hidden="1"/>
    </xf>
    <xf numFmtId="3" fontId="41" fillId="0" borderId="69" xfId="0" applyNumberFormat="1" applyFont="1" applyBorder="1" applyAlignment="1" applyProtection="1">
      <alignment horizontal="center"/>
    </xf>
    <xf numFmtId="3" fontId="41" fillId="0" borderId="70" xfId="0" applyNumberFormat="1" applyFont="1" applyBorder="1" applyAlignment="1" applyProtection="1">
      <alignment horizontal="center"/>
    </xf>
    <xf numFmtId="3" fontId="41" fillId="0" borderId="71" xfId="0" applyNumberFormat="1" applyFont="1" applyBorder="1" applyAlignment="1" applyProtection="1">
      <alignment horizontal="center"/>
    </xf>
    <xf numFmtId="0" fontId="14" fillId="0" borderId="0" xfId="0" applyFont="1" applyFill="1" applyBorder="1" applyAlignment="1">
      <alignment horizontal="center" vertical="center" wrapText="1"/>
    </xf>
    <xf numFmtId="0" fontId="39" fillId="10" borderId="0" xfId="7" applyFont="1" applyFill="1" applyProtection="1"/>
    <xf numFmtId="0" fontId="0" fillId="0" borderId="72" xfId="0" applyFill="1" applyBorder="1" applyAlignment="1">
      <alignment horizontal="center"/>
    </xf>
    <xf numFmtId="3" fontId="41" fillId="0" borderId="73" xfId="0" applyNumberFormat="1" applyFont="1" applyBorder="1" applyAlignment="1" applyProtection="1">
      <alignment horizontal="center"/>
    </xf>
    <xf numFmtId="0" fontId="0" fillId="0" borderId="48" xfId="0" applyBorder="1" applyAlignment="1">
      <alignment horizontal="center"/>
    </xf>
    <xf numFmtId="0" fontId="0" fillId="0" borderId="74" xfId="0" applyFill="1" applyBorder="1" applyAlignment="1">
      <alignment horizontal="center"/>
    </xf>
    <xf numFmtId="167" fontId="8" fillId="0" borderId="0" xfId="8" applyNumberFormat="1" applyFont="1" applyFill="1" applyAlignment="1">
      <alignment horizontal="center"/>
    </xf>
    <xf numFmtId="3" fontId="8" fillId="0" borderId="0" xfId="8" applyNumberFormat="1" applyFont="1" applyFill="1" applyAlignment="1">
      <alignment horizontal="center"/>
    </xf>
    <xf numFmtId="0" fontId="0" fillId="0" borderId="0" xfId="0" applyFill="1" applyBorder="1" applyAlignment="1" applyProtection="1">
      <alignment horizontal="center"/>
      <protection locked="0"/>
    </xf>
    <xf numFmtId="0" fontId="0" fillId="0" borderId="0" xfId="0" applyFill="1"/>
    <xf numFmtId="10" fontId="0" fillId="0" borderId="0" xfId="2" applyNumberFormat="1" applyFont="1" applyAlignment="1" applyProtection="1">
      <alignment horizontal="left"/>
      <protection hidden="1"/>
    </xf>
    <xf numFmtId="0" fontId="12" fillId="0" borderId="0" xfId="0" applyFont="1" applyFill="1" applyProtection="1">
      <protection locked="0"/>
    </xf>
    <xf numFmtId="10" fontId="0" fillId="0" borderId="0" xfId="2" applyNumberFormat="1" applyFont="1" applyFill="1" applyAlignment="1" applyProtection="1">
      <alignment horizontal="center"/>
      <protection hidden="1"/>
    </xf>
    <xf numFmtId="0" fontId="0" fillId="0" borderId="76" xfId="0" applyFill="1" applyBorder="1" applyAlignment="1">
      <alignment horizontal="center"/>
    </xf>
    <xf numFmtId="164" fontId="0" fillId="3" borderId="76" xfId="0" applyNumberFormat="1" applyFill="1" applyBorder="1" applyAlignment="1">
      <alignment horizontal="center"/>
    </xf>
    <xf numFmtId="0" fontId="0" fillId="3" borderId="76" xfId="0" applyFill="1" applyBorder="1"/>
    <xf numFmtId="0" fontId="0" fillId="3" borderId="75" xfId="0" applyFill="1" applyBorder="1" applyAlignment="1">
      <alignment horizontal="center"/>
    </xf>
    <xf numFmtId="0" fontId="7" fillId="4" borderId="0" xfId="9" applyFill="1"/>
    <xf numFmtId="0" fontId="7" fillId="2" borderId="0" xfId="9" applyFill="1" applyAlignment="1">
      <alignment horizontal="center"/>
    </xf>
    <xf numFmtId="0" fontId="7" fillId="0" borderId="0" xfId="9" applyAlignment="1">
      <alignment horizontal="center"/>
    </xf>
    <xf numFmtId="0" fontId="7" fillId="0" borderId="0" xfId="9"/>
    <xf numFmtId="0" fontId="42" fillId="9" borderId="0" xfId="9" applyFont="1" applyFill="1"/>
    <xf numFmtId="0" fontId="42" fillId="9" borderId="0" xfId="9" applyFont="1" applyFill="1" applyAlignment="1">
      <alignment horizontal="center"/>
    </xf>
    <xf numFmtId="0" fontId="7" fillId="9" borderId="0" xfId="9" applyFill="1"/>
    <xf numFmtId="167" fontId="7" fillId="9" borderId="0" xfId="9" applyNumberFormat="1" applyFill="1" applyAlignment="1">
      <alignment horizontal="center"/>
    </xf>
    <xf numFmtId="3" fontId="7" fillId="9" borderId="0" xfId="9" applyNumberFormat="1" applyFill="1" applyAlignment="1">
      <alignment horizontal="center"/>
    </xf>
    <xf numFmtId="169" fontId="7" fillId="9" borderId="0" xfId="9" applyNumberFormat="1" applyFill="1" applyAlignment="1">
      <alignment horizontal="center"/>
    </xf>
    <xf numFmtId="1" fontId="7" fillId="9" borderId="0" xfId="9" applyNumberFormat="1" applyFill="1" applyAlignment="1">
      <alignment horizontal="center"/>
    </xf>
    <xf numFmtId="1" fontId="8" fillId="0" borderId="0" xfId="8" applyNumberFormat="1" applyFont="1" applyFill="1" applyAlignment="1">
      <alignment horizontal="center"/>
    </xf>
    <xf numFmtId="169" fontId="8" fillId="0" borderId="0" xfId="8" applyNumberFormat="1" applyFont="1" applyFill="1" applyAlignment="1">
      <alignment horizontal="center"/>
    </xf>
    <xf numFmtId="3" fontId="8" fillId="0" borderId="76" xfId="8" applyNumberFormat="1" applyFont="1" applyFill="1" applyBorder="1" applyAlignment="1">
      <alignment horizontal="center"/>
    </xf>
    <xf numFmtId="167" fontId="8" fillId="0" borderId="10" xfId="8" applyNumberFormat="1" applyFont="1" applyFill="1" applyBorder="1" applyAlignment="1">
      <alignment horizontal="center"/>
    </xf>
    <xf numFmtId="167" fontId="8" fillId="0" borderId="39" xfId="8" applyNumberFormat="1" applyFont="1" applyFill="1" applyBorder="1" applyAlignment="1">
      <alignment horizontal="center"/>
    </xf>
    <xf numFmtId="0" fontId="14" fillId="0" borderId="78" xfId="0" applyFont="1" applyBorder="1" applyAlignment="1">
      <alignment horizontal="center"/>
    </xf>
    <xf numFmtId="167" fontId="8" fillId="0" borderId="78" xfId="8" applyNumberFormat="1" applyFont="1" applyFill="1" applyBorder="1" applyAlignment="1">
      <alignment horizontal="center"/>
    </xf>
    <xf numFmtId="164" fontId="0" fillId="0" borderId="78" xfId="1" applyNumberFormat="1" applyFont="1" applyFill="1" applyBorder="1" applyAlignment="1" applyProtection="1">
      <alignment horizontal="center"/>
      <protection hidden="1"/>
    </xf>
    <xf numFmtId="10" fontId="0" fillId="0" borderId="78" xfId="2" applyNumberFormat="1" applyFont="1" applyBorder="1" applyAlignment="1" applyProtection="1">
      <alignment horizontal="center"/>
      <protection hidden="1"/>
    </xf>
    <xf numFmtId="0" fontId="0" fillId="0" borderId="78" xfId="0" applyFill="1" applyBorder="1" applyAlignment="1" applyProtection="1">
      <alignment horizontal="center"/>
      <protection hidden="1"/>
    </xf>
    <xf numFmtId="0" fontId="0" fillId="0" borderId="79" xfId="0" applyBorder="1"/>
    <xf numFmtId="0" fontId="0" fillId="0" borderId="78" xfId="0" applyBorder="1"/>
    <xf numFmtId="0" fontId="0" fillId="0" borderId="77" xfId="0" applyFill="1" applyBorder="1" applyAlignment="1" applyProtection="1">
      <alignment horizontal="center"/>
      <protection hidden="1"/>
    </xf>
    <xf numFmtId="0" fontId="0" fillId="0" borderId="80" xfId="0" applyFill="1" applyBorder="1" applyAlignment="1" applyProtection="1">
      <alignment horizontal="center"/>
      <protection hidden="1"/>
    </xf>
    <xf numFmtId="167" fontId="8" fillId="0" borderId="77" xfId="8" applyNumberFormat="1" applyFont="1" applyFill="1" applyBorder="1" applyAlignment="1">
      <alignment horizontal="center"/>
    </xf>
    <xf numFmtId="10" fontId="0" fillId="0" borderId="65" xfId="2" applyNumberFormat="1" applyFont="1" applyBorder="1" applyAlignment="1" applyProtection="1">
      <alignment horizontal="center"/>
      <protection hidden="1"/>
    </xf>
    <xf numFmtId="10" fontId="0" fillId="0" borderId="68" xfId="2" applyNumberFormat="1" applyFont="1" applyBorder="1" applyAlignment="1" applyProtection="1">
      <alignment horizontal="center"/>
      <protection hidden="1"/>
    </xf>
    <xf numFmtId="164" fontId="0" fillId="0" borderId="81" xfId="1" applyNumberFormat="1" applyFont="1" applyFill="1" applyBorder="1" applyAlignment="1" applyProtection="1">
      <alignment horizontal="center"/>
      <protection hidden="1"/>
    </xf>
    <xf numFmtId="164" fontId="0" fillId="0" borderId="81" xfId="0" applyNumberFormat="1" applyFill="1" applyBorder="1" applyAlignment="1" applyProtection="1">
      <alignment horizontal="center"/>
      <protection hidden="1"/>
    </xf>
    <xf numFmtId="10" fontId="0" fillId="0" borderId="82" xfId="2" applyNumberFormat="1" applyFont="1" applyBorder="1" applyAlignment="1" applyProtection="1">
      <alignment horizontal="center"/>
      <protection hidden="1"/>
    </xf>
    <xf numFmtId="167" fontId="8" fillId="0" borderId="83" xfId="8" applyNumberFormat="1" applyFont="1" applyFill="1" applyBorder="1" applyAlignment="1">
      <alignment horizontal="center"/>
    </xf>
    <xf numFmtId="0" fontId="6" fillId="0" borderId="0" xfId="50"/>
    <xf numFmtId="0" fontId="61" fillId="10" borderId="0" xfId="50" applyNumberFormat="1" applyFont="1" applyFill="1" applyBorder="1" applyAlignment="1" applyProtection="1"/>
    <xf numFmtId="0" fontId="63" fillId="11" borderId="28" xfId="50" applyNumberFormat="1" applyFont="1" applyFill="1" applyBorder="1" applyAlignment="1" applyProtection="1">
      <alignment horizontal="center" wrapText="1"/>
    </xf>
    <xf numFmtId="0" fontId="62" fillId="10" borderId="28" xfId="50" applyNumberFormat="1" applyFont="1" applyFill="1" applyBorder="1" applyAlignment="1" applyProtection="1">
      <alignment horizontal="left" wrapText="1"/>
    </xf>
    <xf numFmtId="0" fontId="62" fillId="10" borderId="28" xfId="50" applyNumberFormat="1" applyFont="1" applyFill="1" applyBorder="1" applyAlignment="1" applyProtection="1">
      <alignment horizontal="right" wrapText="1"/>
    </xf>
    <xf numFmtId="0" fontId="18" fillId="0" borderId="0" xfId="0" applyFont="1"/>
    <xf numFmtId="166" fontId="12" fillId="45" borderId="0" xfId="2" applyNumberFormat="1" applyFont="1" applyFill="1" applyBorder="1" applyAlignment="1" applyProtection="1">
      <alignment horizontal="center"/>
      <protection locked="0"/>
    </xf>
    <xf numFmtId="164" fontId="0" fillId="45" borderId="0" xfId="0" applyNumberFormat="1" applyFill="1" applyBorder="1" applyAlignment="1" applyProtection="1">
      <alignment horizontal="center"/>
      <protection locked="0"/>
    </xf>
    <xf numFmtId="10" fontId="12" fillId="45" borderId="12" xfId="2" applyNumberFormat="1" applyFont="1" applyFill="1" applyBorder="1" applyAlignment="1" applyProtection="1">
      <alignment horizontal="center"/>
      <protection locked="0"/>
    </xf>
    <xf numFmtId="2" fontId="0" fillId="45" borderId="0" xfId="0" applyNumberFormat="1" applyFill="1" applyBorder="1" applyAlignment="1" applyProtection="1">
      <alignment horizontal="center"/>
      <protection locked="0"/>
    </xf>
    <xf numFmtId="10" fontId="0" fillId="45" borderId="0" xfId="0" applyNumberFormat="1" applyFill="1" applyBorder="1" applyAlignment="1" applyProtection="1">
      <alignment horizontal="center"/>
      <protection locked="0"/>
    </xf>
    <xf numFmtId="10" fontId="0" fillId="45" borderId="78" xfId="0" applyNumberFormat="1" applyFill="1" applyBorder="1" applyAlignment="1" applyProtection="1">
      <alignment horizontal="center"/>
      <protection locked="0"/>
    </xf>
    <xf numFmtId="10" fontId="0" fillId="46" borderId="36" xfId="0" applyNumberFormat="1" applyFill="1" applyBorder="1" applyAlignment="1" applyProtection="1">
      <alignment horizontal="center"/>
      <protection hidden="1"/>
    </xf>
    <xf numFmtId="2" fontId="0" fillId="46" borderId="75" xfId="0" applyNumberFormat="1" applyFill="1" applyBorder="1" applyAlignment="1" applyProtection="1">
      <alignment horizontal="center"/>
      <protection hidden="1"/>
    </xf>
    <xf numFmtId="10" fontId="0" fillId="47" borderId="0" xfId="0" applyNumberFormat="1" applyFill="1" applyBorder="1" applyAlignment="1" applyProtection="1">
      <alignment horizontal="center"/>
      <protection hidden="1"/>
    </xf>
    <xf numFmtId="10" fontId="0" fillId="47" borderId="0" xfId="2" applyNumberFormat="1" applyFont="1" applyFill="1" applyBorder="1" applyAlignment="1" applyProtection="1">
      <alignment horizontal="center"/>
      <protection hidden="1"/>
    </xf>
    <xf numFmtId="10" fontId="0" fillId="47" borderId="78" xfId="2" applyNumberFormat="1" applyFont="1" applyFill="1" applyBorder="1" applyAlignment="1" applyProtection="1">
      <alignment horizontal="center"/>
      <protection hidden="1"/>
    </xf>
    <xf numFmtId="10" fontId="0" fillId="0" borderId="0" xfId="2" applyNumberFormat="1" applyFont="1" applyFill="1" applyBorder="1" applyAlignment="1" applyProtection="1">
      <alignment horizontal="center"/>
      <protection hidden="1"/>
    </xf>
    <xf numFmtId="0" fontId="21" fillId="46" borderId="45" xfId="0" applyFont="1" applyFill="1" applyBorder="1" applyAlignment="1">
      <alignment vertical="center"/>
    </xf>
    <xf numFmtId="0" fontId="64" fillId="46" borderId="37" xfId="0" applyFont="1" applyFill="1" applyBorder="1" applyAlignment="1">
      <alignment vertical="center"/>
    </xf>
    <xf numFmtId="0" fontId="12" fillId="0" borderId="38" xfId="0" applyFont="1" applyBorder="1"/>
    <xf numFmtId="0" fontId="12" fillId="0" borderId="66" xfId="0" applyFont="1" applyBorder="1"/>
    <xf numFmtId="0" fontId="66" fillId="0" borderId="0" xfId="0" applyFont="1" applyFill="1" applyBorder="1" applyAlignment="1" applyProtection="1">
      <alignment horizontal="left"/>
    </xf>
    <xf numFmtId="167" fontId="8" fillId="0" borderId="0" xfId="8" applyNumberFormat="1" applyFont="1" applyFill="1" applyAlignment="1">
      <alignment horizontal="left"/>
    </xf>
    <xf numFmtId="0" fontId="0" fillId="0" borderId="0" xfId="0" applyFill="1" applyAlignment="1">
      <alignment horizontal="left"/>
    </xf>
    <xf numFmtId="0" fontId="17" fillId="0" borderId="0" xfId="0" applyFont="1"/>
    <xf numFmtId="0" fontId="68" fillId="0" borderId="0" xfId="0" applyFont="1"/>
    <xf numFmtId="0" fontId="17" fillId="0" borderId="0" xfId="0" applyFont="1" applyBorder="1" applyProtection="1"/>
    <xf numFmtId="0" fontId="43" fillId="0" borderId="0" xfId="0" applyFont="1" applyAlignment="1" applyProtection="1">
      <alignment horizontal="left"/>
    </xf>
    <xf numFmtId="0" fontId="12" fillId="0" borderId="0" xfId="0" applyFont="1" applyProtection="1"/>
    <xf numFmtId="0" fontId="43" fillId="0" borderId="0" xfId="0" applyFont="1" applyAlignment="1" applyProtection="1">
      <alignment horizontal="center"/>
    </xf>
    <xf numFmtId="0" fontId="65" fillId="49" borderId="93" xfId="0" applyFont="1" applyFill="1" applyBorder="1" applyProtection="1"/>
    <xf numFmtId="0" fontId="12" fillId="0" borderId="0" xfId="0" applyFont="1" applyFill="1" applyBorder="1" applyAlignment="1">
      <alignment horizontal="center"/>
    </xf>
    <xf numFmtId="0" fontId="12" fillId="0" borderId="0" xfId="0" applyFont="1" applyAlignment="1">
      <alignment horizontal="center" vertical="center"/>
    </xf>
    <xf numFmtId="0" fontId="12" fillId="0" borderId="48" xfId="0" applyFont="1" applyBorder="1" applyAlignment="1">
      <alignment horizontal="center"/>
    </xf>
    <xf numFmtId="0" fontId="69" fillId="45" borderId="68" xfId="0" applyFont="1" applyFill="1" applyBorder="1" applyAlignment="1" applyProtection="1">
      <alignment horizontal="center" vertical="center"/>
      <protection locked="0"/>
    </xf>
    <xf numFmtId="170" fontId="66" fillId="2" borderId="1" xfId="0" applyNumberFormat="1" applyFont="1" applyFill="1" applyBorder="1" applyAlignment="1" applyProtection="1">
      <alignment horizontal="center" vertical="center"/>
      <protection locked="0"/>
    </xf>
    <xf numFmtId="0" fontId="70" fillId="0" borderId="0" xfId="0" applyFont="1" applyAlignment="1">
      <alignment horizontal="center"/>
    </xf>
    <xf numFmtId="0" fontId="71" fillId="50" borderId="14" xfId="0" applyFont="1" applyFill="1" applyBorder="1"/>
    <xf numFmtId="0" fontId="0" fillId="50" borderId="14" xfId="0" applyFill="1" applyBorder="1" applyAlignment="1">
      <alignment horizontal="center"/>
    </xf>
    <xf numFmtId="0" fontId="0" fillId="0" borderId="14" xfId="0" applyBorder="1"/>
    <xf numFmtId="3" fontId="12" fillId="0" borderId="14" xfId="0" applyNumberFormat="1" applyFont="1" applyBorder="1" applyAlignment="1">
      <alignment horizontal="center"/>
    </xf>
    <xf numFmtId="0" fontId="12" fillId="0" borderId="14" xfId="0" applyFont="1" applyBorder="1"/>
    <xf numFmtId="165" fontId="0" fillId="0" borderId="14" xfId="0" applyNumberFormat="1" applyBorder="1" applyAlignment="1">
      <alignment horizontal="center"/>
    </xf>
    <xf numFmtId="165" fontId="12" fillId="0" borderId="14" xfId="0" applyNumberFormat="1" applyFont="1" applyBorder="1" applyAlignment="1">
      <alignment horizontal="center"/>
    </xf>
    <xf numFmtId="0" fontId="72" fillId="51" borderId="0" xfId="52" applyFont="1" applyFill="1" applyProtection="1">
      <protection locked="0"/>
    </xf>
    <xf numFmtId="0" fontId="5" fillId="51" borderId="0" xfId="52" applyFill="1" applyProtection="1">
      <protection locked="0"/>
    </xf>
    <xf numFmtId="0" fontId="5" fillId="0" borderId="0" xfId="52" applyProtection="1">
      <protection locked="0"/>
    </xf>
    <xf numFmtId="0" fontId="5" fillId="0" borderId="95" xfId="52" applyBorder="1" applyAlignment="1" applyProtection="1">
      <alignment horizontal="center"/>
      <protection hidden="1"/>
    </xf>
    <xf numFmtId="0" fontId="5" fillId="0" borderId="96" xfId="52" applyBorder="1" applyAlignment="1" applyProtection="1">
      <alignment horizontal="center"/>
      <protection hidden="1"/>
    </xf>
    <xf numFmtId="0" fontId="5" fillId="0" borderId="97" xfId="52" applyBorder="1" applyProtection="1">
      <protection locked="0"/>
    </xf>
    <xf numFmtId="3" fontId="5" fillId="2" borderId="98" xfId="52" applyNumberFormat="1" applyFill="1" applyBorder="1" applyAlignment="1" applyProtection="1">
      <alignment horizontal="center"/>
      <protection locked="0"/>
    </xf>
    <xf numFmtId="3" fontId="5" fillId="2" borderId="99" xfId="52" applyNumberFormat="1" applyFill="1" applyBorder="1" applyAlignment="1" applyProtection="1">
      <alignment horizontal="center"/>
      <protection locked="0"/>
    </xf>
    <xf numFmtId="0" fontId="5" fillId="52" borderId="98" xfId="52" applyFill="1" applyBorder="1" applyAlignment="1" applyProtection="1">
      <alignment horizontal="center"/>
      <protection locked="0"/>
    </xf>
    <xf numFmtId="10" fontId="5" fillId="0" borderId="98" xfId="52" applyNumberFormat="1" applyBorder="1" applyAlignment="1" applyProtection="1">
      <alignment horizontal="center"/>
      <protection hidden="1"/>
    </xf>
    <xf numFmtId="10" fontId="5" fillId="0" borderId="99" xfId="52" applyNumberFormat="1" applyBorder="1" applyAlignment="1" applyProtection="1">
      <alignment horizontal="center"/>
      <protection hidden="1"/>
    </xf>
    <xf numFmtId="0" fontId="5" fillId="0" borderId="100" xfId="52" applyBorder="1" applyProtection="1">
      <protection locked="0"/>
    </xf>
    <xf numFmtId="3" fontId="5" fillId="0" borderId="101" xfId="52" applyNumberFormat="1" applyBorder="1" applyAlignment="1" applyProtection="1">
      <alignment horizontal="center"/>
      <protection hidden="1"/>
    </xf>
    <xf numFmtId="3" fontId="5" fillId="0" borderId="102" xfId="52" applyNumberFormat="1" applyBorder="1" applyAlignment="1" applyProtection="1">
      <alignment horizontal="center"/>
      <protection hidden="1"/>
    </xf>
    <xf numFmtId="3" fontId="5" fillId="0" borderId="0" xfId="52" applyNumberFormat="1" applyAlignment="1" applyProtection="1">
      <alignment horizontal="center"/>
      <protection locked="0"/>
    </xf>
    <xf numFmtId="3" fontId="5" fillId="0" borderId="0" xfId="52" applyNumberFormat="1" applyAlignment="1" applyProtection="1">
      <alignment horizontal="center"/>
      <protection hidden="1"/>
    </xf>
    <xf numFmtId="167" fontId="5" fillId="2" borderId="98" xfId="52" applyNumberFormat="1" applyFill="1" applyBorder="1" applyAlignment="1" applyProtection="1">
      <alignment horizontal="center"/>
      <protection locked="0"/>
    </xf>
    <xf numFmtId="167" fontId="5" fillId="2" borderId="99" xfId="52" applyNumberFormat="1" applyFill="1" applyBorder="1" applyAlignment="1" applyProtection="1">
      <alignment horizontal="center"/>
      <protection locked="0"/>
    </xf>
    <xf numFmtId="167" fontId="5" fillId="0" borderId="101" xfId="52" applyNumberFormat="1" applyBorder="1" applyAlignment="1" applyProtection="1">
      <alignment horizontal="center"/>
      <protection hidden="1"/>
    </xf>
    <xf numFmtId="167" fontId="5" fillId="0" borderId="102" xfId="52" applyNumberFormat="1" applyBorder="1" applyAlignment="1" applyProtection="1">
      <alignment horizontal="center"/>
      <protection hidden="1"/>
    </xf>
    <xf numFmtId="0" fontId="5" fillId="0" borderId="0" xfId="52" applyAlignment="1" applyProtection="1">
      <alignment horizontal="center"/>
      <protection locked="0"/>
    </xf>
    <xf numFmtId="10" fontId="5" fillId="0" borderId="0" xfId="52" applyNumberFormat="1" applyAlignment="1" applyProtection="1">
      <alignment horizontal="center"/>
      <protection locked="0"/>
    </xf>
    <xf numFmtId="0" fontId="5" fillId="0" borderId="95" xfId="52" applyBorder="1" applyAlignment="1">
      <alignment horizontal="center"/>
    </xf>
    <xf numFmtId="0" fontId="5" fillId="0" borderId="96" xfId="52" applyBorder="1" applyAlignment="1">
      <alignment horizontal="center"/>
    </xf>
    <xf numFmtId="0" fontId="5" fillId="0" borderId="97" xfId="52" applyBorder="1" applyAlignment="1" applyProtection="1">
      <alignment horizontal="left"/>
      <protection locked="0"/>
    </xf>
    <xf numFmtId="10" fontId="5" fillId="0" borderId="98" xfId="52" applyNumberFormat="1" applyFill="1" applyBorder="1" applyAlignment="1" applyProtection="1">
      <alignment horizontal="center"/>
    </xf>
    <xf numFmtId="10" fontId="5" fillId="0" borderId="99" xfId="52" applyNumberFormat="1" applyFill="1" applyBorder="1" applyAlignment="1" applyProtection="1">
      <alignment horizontal="center"/>
    </xf>
    <xf numFmtId="3" fontId="5" fillId="0" borderId="101" xfId="52" applyNumberFormat="1" applyFill="1" applyBorder="1" applyAlignment="1" applyProtection="1">
      <alignment horizontal="center"/>
    </xf>
    <xf numFmtId="167" fontId="5" fillId="0" borderId="101" xfId="52" applyNumberFormat="1" applyFill="1" applyBorder="1" applyAlignment="1" applyProtection="1">
      <alignment horizontal="center"/>
    </xf>
    <xf numFmtId="0" fontId="4" fillId="0" borderId="0" xfId="52" quotePrefix="1" applyFont="1" applyProtection="1">
      <protection locked="0"/>
    </xf>
    <xf numFmtId="0" fontId="15" fillId="0" borderId="0" xfId="0" applyFont="1" applyAlignment="1">
      <alignment horizontal="left"/>
    </xf>
    <xf numFmtId="0" fontId="5" fillId="0" borderId="95" xfId="52" applyFill="1" applyBorder="1" applyAlignment="1" applyProtection="1">
      <alignment horizontal="center"/>
    </xf>
    <xf numFmtId="3" fontId="0" fillId="0" borderId="14" xfId="0" applyNumberFormat="1" applyBorder="1" applyAlignment="1">
      <alignment horizontal="center"/>
    </xf>
    <xf numFmtId="164" fontId="0" fillId="0" borderId="14" xfId="0" applyNumberFormat="1" applyBorder="1" applyAlignment="1">
      <alignment horizontal="center"/>
    </xf>
    <xf numFmtId="0" fontId="0" fillId="53" borderId="14" xfId="0" applyFill="1" applyBorder="1" applyAlignment="1">
      <alignment horizontal="center"/>
    </xf>
    <xf numFmtId="0" fontId="5" fillId="0" borderId="103" xfId="52" applyFill="1" applyBorder="1" applyAlignment="1" applyProtection="1">
      <alignment horizontal="center"/>
    </xf>
    <xf numFmtId="0" fontId="0" fillId="3" borderId="104" xfId="0" applyFill="1" applyBorder="1" applyAlignment="1">
      <alignment horizontal="center"/>
    </xf>
    <xf numFmtId="0" fontId="4" fillId="0" borderId="0" xfId="52" applyFont="1" applyAlignment="1" applyProtection="1">
      <alignment horizontal="center"/>
      <protection locked="0"/>
    </xf>
    <xf numFmtId="0" fontId="5" fillId="0" borderId="0" xfId="52" applyAlignment="1" applyProtection="1">
      <alignment horizontal="center"/>
    </xf>
    <xf numFmtId="0" fontId="4" fillId="4" borderId="94" xfId="52" applyFont="1" applyFill="1" applyBorder="1" applyProtection="1">
      <protection locked="0"/>
    </xf>
    <xf numFmtId="0" fontId="5" fillId="4" borderId="95" xfId="52" applyFill="1" applyBorder="1" applyAlignment="1" applyProtection="1">
      <alignment horizontal="center"/>
    </xf>
    <xf numFmtId="0" fontId="24" fillId="0" borderId="0" xfId="3" applyAlignment="1">
      <alignment vertical="center"/>
    </xf>
    <xf numFmtId="0" fontId="66" fillId="0" borderId="0" xfId="0" applyFont="1"/>
    <xf numFmtId="0" fontId="3" fillId="4" borderId="0" xfId="53" applyFill="1"/>
    <xf numFmtId="0" fontId="3" fillId="2" borderId="0" xfId="53" applyFill="1" applyAlignment="1">
      <alignment horizontal="center"/>
    </xf>
    <xf numFmtId="0" fontId="3" fillId="0" borderId="0" xfId="53" applyFill="1" applyAlignment="1">
      <alignment horizontal="center"/>
    </xf>
    <xf numFmtId="0" fontId="3" fillId="0" borderId="0" xfId="53"/>
    <xf numFmtId="0" fontId="3" fillId="12" borderId="0" xfId="53" applyFill="1" applyAlignment="1">
      <alignment horizontal="center"/>
    </xf>
    <xf numFmtId="0" fontId="42" fillId="9" borderId="0" xfId="53" applyFont="1" applyFill="1"/>
    <xf numFmtId="0" fontId="42" fillId="9" borderId="0" xfId="53" applyFont="1" applyFill="1" applyAlignment="1">
      <alignment horizontal="center"/>
    </xf>
    <xf numFmtId="0" fontId="3" fillId="9" borderId="0" xfId="53" applyFill="1"/>
    <xf numFmtId="167" fontId="3" fillId="9" borderId="0" xfId="53" applyNumberFormat="1" applyFill="1" applyAlignment="1">
      <alignment horizontal="center"/>
    </xf>
    <xf numFmtId="3" fontId="3" fillId="9" borderId="0" xfId="53" applyNumberFormat="1" applyFill="1" applyAlignment="1">
      <alignment horizontal="center"/>
    </xf>
    <xf numFmtId="169" fontId="3" fillId="9" borderId="0" xfId="53" applyNumberFormat="1" applyFill="1" applyAlignment="1">
      <alignment horizontal="center"/>
    </xf>
    <xf numFmtId="1" fontId="3" fillId="9" borderId="0" xfId="53" applyNumberFormat="1" applyFill="1" applyAlignment="1">
      <alignment horizontal="center"/>
    </xf>
    <xf numFmtId="0" fontId="3" fillId="12" borderId="0" xfId="53" applyFill="1"/>
    <xf numFmtId="167" fontId="3" fillId="12" borderId="0" xfId="53" applyNumberFormat="1" applyFill="1" applyAlignment="1">
      <alignment horizontal="center"/>
    </xf>
    <xf numFmtId="3" fontId="3" fillId="12" borderId="0" xfId="53" applyNumberFormat="1" applyFill="1" applyAlignment="1">
      <alignment horizontal="center"/>
    </xf>
    <xf numFmtId="169" fontId="3" fillId="12" borderId="0" xfId="53" applyNumberFormat="1" applyFill="1" applyAlignment="1">
      <alignment horizontal="center"/>
    </xf>
    <xf numFmtId="1" fontId="3" fillId="12" borderId="0" xfId="53" applyNumberFormat="1" applyFill="1" applyAlignment="1">
      <alignment horizontal="center"/>
    </xf>
    <xf numFmtId="0" fontId="67" fillId="48" borderId="0" xfId="0" applyFont="1" applyFill="1" applyBorder="1" applyProtection="1"/>
    <xf numFmtId="0" fontId="0" fillId="0" borderId="0" xfId="0" applyProtection="1"/>
    <xf numFmtId="0" fontId="0" fillId="0" borderId="0" xfId="0" applyFont="1" applyBorder="1" applyAlignment="1">
      <alignment horizontal="right"/>
    </xf>
    <xf numFmtId="0" fontId="0" fillId="0" borderId="0" xfId="0" applyFont="1" applyFill="1" applyBorder="1"/>
    <xf numFmtId="0" fontId="74" fillId="0" borderId="4" xfId="0" applyFont="1" applyBorder="1"/>
    <xf numFmtId="0" fontId="0" fillId="0" borderId="18" xfId="0" applyBorder="1"/>
    <xf numFmtId="0" fontId="74" fillId="0" borderId="6" xfId="0" applyFont="1" applyBorder="1"/>
    <xf numFmtId="0" fontId="0" fillId="54" borderId="6" xfId="0" applyFill="1" applyBorder="1" applyAlignment="1">
      <alignment horizontal="left"/>
    </xf>
    <xf numFmtId="0" fontId="74" fillId="0" borderId="8" xfId="0" applyFont="1" applyBorder="1" applyAlignment="1">
      <alignment vertical="top"/>
    </xf>
    <xf numFmtId="0" fontId="0" fillId="0" borderId="13" xfId="0" applyBorder="1"/>
    <xf numFmtId="0" fontId="0" fillId="0" borderId="13" xfId="0" applyFont="1" applyBorder="1" applyAlignment="1">
      <alignment horizontal="center" wrapText="1"/>
    </xf>
    <xf numFmtId="0" fontId="0" fillId="0" borderId="9" xfId="0" applyFont="1" applyBorder="1" applyAlignment="1">
      <alignment horizontal="center" wrapText="1"/>
    </xf>
    <xf numFmtId="0" fontId="0" fillId="0" borderId="18" xfId="0" applyFont="1" applyBorder="1" applyAlignment="1">
      <alignment horizontal="center"/>
    </xf>
    <xf numFmtId="0" fontId="0" fillId="0" borderId="5" xfId="0" applyFont="1" applyBorder="1" applyAlignment="1">
      <alignment horizontal="center"/>
    </xf>
    <xf numFmtId="0" fontId="0" fillId="0" borderId="7" xfId="0" applyFont="1" applyBorder="1" applyAlignment="1">
      <alignment horizontal="center"/>
    </xf>
    <xf numFmtId="0" fontId="2" fillId="4" borderId="0" xfId="54" applyFill="1"/>
    <xf numFmtId="0" fontId="2" fillId="2" borderId="0" xfId="54" applyFill="1" applyAlignment="1">
      <alignment horizontal="center"/>
    </xf>
    <xf numFmtId="0" fontId="2" fillId="0" borderId="0" xfId="54" applyAlignment="1">
      <alignment horizontal="center"/>
    </xf>
    <xf numFmtId="0" fontId="2" fillId="0" borderId="0" xfId="54"/>
    <xf numFmtId="0" fontId="2" fillId="12" borderId="0" xfId="54" applyFill="1" applyAlignment="1">
      <alignment horizontal="center"/>
    </xf>
    <xf numFmtId="0" fontId="42" fillId="9" borderId="0" xfId="54" applyFont="1" applyFill="1"/>
    <xf numFmtId="0" fontId="42" fillId="9" borderId="0" xfId="54" applyFont="1" applyFill="1" applyAlignment="1">
      <alignment horizontal="center"/>
    </xf>
    <xf numFmtId="0" fontId="2" fillId="9" borderId="0" xfId="54" applyFill="1"/>
    <xf numFmtId="167" fontId="2" fillId="9" borderId="0" xfId="54" applyNumberFormat="1" applyFill="1" applyAlignment="1">
      <alignment horizontal="center"/>
    </xf>
    <xf numFmtId="3" fontId="2" fillId="9" borderId="0" xfId="54" applyNumberFormat="1" applyFill="1" applyAlignment="1">
      <alignment horizontal="center"/>
    </xf>
    <xf numFmtId="169" fontId="2" fillId="9" borderId="0" xfId="54" applyNumberFormat="1" applyFill="1" applyAlignment="1">
      <alignment horizontal="center"/>
    </xf>
    <xf numFmtId="1" fontId="2" fillId="9" borderId="0" xfId="54" applyNumberFormat="1" applyFill="1" applyAlignment="1">
      <alignment horizontal="center"/>
    </xf>
    <xf numFmtId="0" fontId="24" fillId="0" borderId="0" xfId="3"/>
    <xf numFmtId="0" fontId="0" fillId="0" borderId="43" xfId="0" applyBorder="1" applyAlignment="1">
      <alignment horizontal="right"/>
    </xf>
    <xf numFmtId="3" fontId="12" fillId="45" borderId="0" xfId="2" applyNumberFormat="1" applyFont="1" applyFill="1" applyBorder="1" applyAlignment="1" applyProtection="1">
      <alignment horizontal="center"/>
      <protection locked="0"/>
    </xf>
    <xf numFmtId="0" fontId="0" fillId="0" borderId="43" xfId="0" applyFill="1" applyBorder="1" applyAlignment="1" applyProtection="1">
      <alignment horizontal="right" indent="2"/>
      <protection locked="0"/>
    </xf>
    <xf numFmtId="0" fontId="0" fillId="0" borderId="44" xfId="0" applyBorder="1" applyAlignment="1">
      <alignment horizontal="center" wrapText="1"/>
    </xf>
    <xf numFmtId="0" fontId="12" fillId="0" borderId="44" xfId="0" applyFont="1" applyBorder="1" applyAlignment="1" applyProtection="1">
      <alignment horizontal="center"/>
      <protection locked="0"/>
    </xf>
    <xf numFmtId="3" fontId="8" fillId="0" borderId="0" xfId="8" applyNumberFormat="1" applyFont="1" applyFill="1" applyAlignment="1">
      <alignment horizontal="left"/>
    </xf>
    <xf numFmtId="0" fontId="66" fillId="0" borderId="0" xfId="0" applyFont="1" applyAlignment="1">
      <alignment horizontal="left"/>
    </xf>
    <xf numFmtId="0" fontId="0" fillId="0" borderId="0" xfId="0" applyAlignment="1">
      <alignment horizontal="left"/>
    </xf>
    <xf numFmtId="167" fontId="1" fillId="0" borderId="0" xfId="55" applyNumberFormat="1" applyAlignment="1">
      <alignment horizontal="left"/>
    </xf>
    <xf numFmtId="0" fontId="0" fillId="0" borderId="74" xfId="0" applyBorder="1" applyAlignment="1">
      <alignment horizontal="center"/>
    </xf>
    <xf numFmtId="0" fontId="0" fillId="0" borderId="72" xfId="0" applyBorder="1" applyAlignment="1">
      <alignment horizontal="center"/>
    </xf>
    <xf numFmtId="0" fontId="0" fillId="0" borderId="50" xfId="0" applyBorder="1" applyAlignment="1">
      <alignment horizontal="center"/>
    </xf>
    <xf numFmtId="0" fontId="0" fillId="0" borderId="51" xfId="0" applyBorder="1" applyAlignment="1">
      <alignment horizontal="center"/>
    </xf>
    <xf numFmtId="3" fontId="41" fillId="0" borderId="69" xfId="0" applyNumberFormat="1" applyFont="1" applyBorder="1" applyAlignment="1">
      <alignment horizontal="center"/>
    </xf>
    <xf numFmtId="3" fontId="41" fillId="0" borderId="73" xfId="0" applyNumberFormat="1" applyFont="1" applyBorder="1" applyAlignment="1">
      <alignment horizontal="center"/>
    </xf>
    <xf numFmtId="3" fontId="41" fillId="0" borderId="70" xfId="0" applyNumberFormat="1" applyFont="1" applyBorder="1" applyAlignment="1">
      <alignment horizontal="center"/>
    </xf>
    <xf numFmtId="3" fontId="41" fillId="0" borderId="71" xfId="0" applyNumberFormat="1" applyFont="1" applyBorder="1" applyAlignment="1">
      <alignment horizontal="center"/>
    </xf>
    <xf numFmtId="0" fontId="14" fillId="0" borderId="0" xfId="0" applyFont="1" applyAlignment="1">
      <alignment horizontal="center" wrapText="1"/>
    </xf>
    <xf numFmtId="0" fontId="14" fillId="0" borderId="0" xfId="0" applyFont="1" applyAlignment="1">
      <alignment horizontal="center" vertical="center" wrapText="1"/>
    </xf>
    <xf numFmtId="0" fontId="0" fillId="0" borderId="43" xfId="0" applyBorder="1" applyAlignment="1" applyProtection="1">
      <alignment horizontal="right" indent="2"/>
      <protection locked="0"/>
    </xf>
    <xf numFmtId="3" fontId="1" fillId="0" borderId="0" xfId="55" applyNumberFormat="1" applyAlignment="1">
      <alignment horizontal="center"/>
    </xf>
    <xf numFmtId="1" fontId="1" fillId="0" borderId="0" xfId="55" applyNumberFormat="1" applyAlignment="1">
      <alignment horizontal="center"/>
    </xf>
    <xf numFmtId="3" fontId="1" fillId="0" borderId="0" xfId="55" applyNumberFormat="1" applyAlignment="1">
      <alignment horizontal="left"/>
    </xf>
    <xf numFmtId="0" fontId="14" fillId="0" borderId="0" xfId="0" applyFont="1" applyAlignment="1">
      <alignment horizontal="center"/>
    </xf>
    <xf numFmtId="0" fontId="0" fillId="0" borderId="48" xfId="0" applyBorder="1" applyAlignment="1" applyProtection="1">
      <alignment horizontal="center"/>
      <protection hidden="1"/>
    </xf>
    <xf numFmtId="0" fontId="0" fillId="0" borderId="49" xfId="0" applyBorder="1" applyAlignment="1" applyProtection="1">
      <alignment horizontal="center"/>
      <protection hidden="1"/>
    </xf>
    <xf numFmtId="0" fontId="12" fillId="0" borderId="53" xfId="0" applyFont="1" applyBorder="1" applyAlignment="1">
      <alignment horizontal="center"/>
    </xf>
    <xf numFmtId="0" fontId="12" fillId="0" borderId="0" xfId="0" applyFont="1" applyAlignment="1">
      <alignment horizontal="left"/>
    </xf>
    <xf numFmtId="0" fontId="12" fillId="0" borderId="0" xfId="0" applyFont="1" applyAlignment="1">
      <alignment horizontal="center" wrapText="1"/>
    </xf>
    <xf numFmtId="0" fontId="14" fillId="0" borderId="15" xfId="0" applyFont="1" applyBorder="1" applyAlignment="1">
      <alignment horizontal="center" vertical="center" wrapText="1"/>
    </xf>
    <xf numFmtId="169" fontId="1" fillId="0" borderId="0" xfId="55" applyNumberFormat="1" applyAlignment="1">
      <alignment horizontal="center"/>
    </xf>
    <xf numFmtId="164" fontId="0" fillId="45" borderId="0" xfId="0" applyNumberFormat="1" applyFill="1" applyAlignment="1" applyProtection="1">
      <alignment horizontal="center"/>
      <protection locked="0"/>
    </xf>
    <xf numFmtId="10" fontId="0" fillId="0" borderId="11" xfId="0" applyNumberFormat="1" applyBorder="1" applyAlignment="1" applyProtection="1">
      <alignment horizontal="center"/>
      <protection hidden="1"/>
    </xf>
    <xf numFmtId="10" fontId="0" fillId="47" borderId="0" xfId="0" applyNumberFormat="1" applyFill="1" applyAlignment="1" applyProtection="1">
      <alignment horizontal="center"/>
      <protection hidden="1"/>
    </xf>
    <xf numFmtId="0" fontId="0" fillId="3" borderId="0" xfId="0" applyFill="1"/>
    <xf numFmtId="0" fontId="0" fillId="0" borderId="76" xfId="0" applyBorder="1" applyAlignment="1">
      <alignment horizontal="center"/>
    </xf>
    <xf numFmtId="3" fontId="1" fillId="0" borderId="76" xfId="55" applyNumberFormat="1" applyBorder="1" applyAlignment="1">
      <alignment horizontal="center"/>
    </xf>
    <xf numFmtId="1" fontId="29" fillId="0" borderId="0" xfId="0" applyNumberFormat="1" applyFont="1" applyAlignment="1">
      <alignment horizontal="center"/>
    </xf>
    <xf numFmtId="2" fontId="0" fillId="45" borderId="0" xfId="0" applyNumberFormat="1" applyFill="1" applyAlignment="1" applyProtection="1">
      <alignment horizontal="center"/>
      <protection locked="0"/>
    </xf>
    <xf numFmtId="0" fontId="32" fillId="0" borderId="0" xfId="0" applyFont="1"/>
    <xf numFmtId="1" fontId="0" fillId="0" borderId="0" xfId="0" applyNumberFormat="1"/>
    <xf numFmtId="167" fontId="1" fillId="0" borderId="0" xfId="55" applyNumberFormat="1" applyAlignment="1">
      <alignment horizontal="center"/>
    </xf>
    <xf numFmtId="0" fontId="0" fillId="0" borderId="10" xfId="0" applyBorder="1" applyAlignment="1">
      <alignment horizontal="center"/>
    </xf>
    <xf numFmtId="167" fontId="1" fillId="0" borderId="10" xfId="55" applyNumberFormat="1" applyBorder="1" applyAlignment="1">
      <alignment horizontal="center"/>
    </xf>
    <xf numFmtId="167" fontId="1" fillId="0" borderId="78" xfId="55" applyNumberFormat="1" applyBorder="1" applyAlignment="1">
      <alignment horizontal="center"/>
    </xf>
    <xf numFmtId="0" fontId="0" fillId="0" borderId="17" xfId="0" applyBorder="1" applyAlignment="1">
      <alignment horizontal="center"/>
    </xf>
    <xf numFmtId="164" fontId="0" fillId="0" borderId="17" xfId="0" applyNumberFormat="1" applyBorder="1" applyAlignment="1" applyProtection="1">
      <alignment horizontal="center"/>
      <protection hidden="1"/>
    </xf>
    <xf numFmtId="164" fontId="0" fillId="0" borderId="81" xfId="0" applyNumberFormat="1" applyBorder="1" applyAlignment="1" applyProtection="1">
      <alignment horizontal="center"/>
      <protection hidden="1"/>
    </xf>
    <xf numFmtId="0" fontId="0" fillId="0" borderId="3" xfId="0" applyBorder="1" applyAlignment="1" applyProtection="1">
      <alignment horizontal="center"/>
      <protection hidden="1"/>
    </xf>
    <xf numFmtId="0" fontId="0" fillId="0" borderId="77" xfId="0" applyBorder="1" applyAlignment="1" applyProtection="1">
      <alignment horizontal="center"/>
      <protection hidden="1"/>
    </xf>
    <xf numFmtId="1" fontId="0" fillId="0" borderId="0" xfId="0" applyNumberFormat="1" applyAlignment="1">
      <alignment horizontal="left"/>
    </xf>
    <xf numFmtId="10" fontId="0" fillId="45" borderId="0" xfId="0" applyNumberFormat="1" applyFill="1" applyAlignment="1" applyProtection="1">
      <alignment horizontal="center"/>
      <protection locked="0"/>
    </xf>
    <xf numFmtId="0" fontId="0" fillId="0" borderId="78" xfId="0" applyBorder="1" applyAlignment="1" applyProtection="1">
      <alignment horizontal="center"/>
      <protection hidden="1"/>
    </xf>
    <xf numFmtId="0" fontId="0" fillId="0" borderId="1" xfId="0" applyBorder="1"/>
    <xf numFmtId="0" fontId="0" fillId="0" borderId="1" xfId="0" applyBorder="1" applyAlignment="1" applyProtection="1">
      <alignment horizontal="center"/>
      <protection hidden="1"/>
    </xf>
    <xf numFmtId="0" fontId="0" fillId="0" borderId="80" xfId="0" applyBorder="1" applyAlignment="1" applyProtection="1">
      <alignment horizontal="center"/>
      <protection hidden="1"/>
    </xf>
    <xf numFmtId="0" fontId="0" fillId="0" borderId="1" xfId="0" applyBorder="1" applyAlignment="1">
      <alignment horizontal="center"/>
    </xf>
    <xf numFmtId="167" fontId="1" fillId="0" borderId="77" xfId="55" applyNumberFormat="1" applyBorder="1" applyAlignment="1">
      <alignment horizontal="center"/>
    </xf>
    <xf numFmtId="0" fontId="0" fillId="0" borderId="39" xfId="0" applyBorder="1" applyAlignment="1">
      <alignment horizontal="center"/>
    </xf>
    <xf numFmtId="167" fontId="1" fillId="0" borderId="39" xfId="55" applyNumberFormat="1" applyBorder="1" applyAlignment="1">
      <alignment horizontal="center"/>
    </xf>
    <xf numFmtId="167" fontId="1" fillId="0" borderId="83" xfId="55" applyNumberFormat="1" applyBorder="1" applyAlignment="1">
      <alignment horizontal="center"/>
    </xf>
    <xf numFmtId="0" fontId="0" fillId="0" borderId="5" xfId="0" applyBorder="1"/>
    <xf numFmtId="0" fontId="0" fillId="0" borderId="7" xfId="0" applyBorder="1"/>
    <xf numFmtId="0" fontId="0" fillId="0" borderId="13" xfId="0" applyBorder="1" applyAlignment="1">
      <alignment horizontal="center" wrapText="1"/>
    </xf>
    <xf numFmtId="0" fontId="0" fillId="0" borderId="9" xfId="0" applyBorder="1" applyAlignment="1">
      <alignment horizontal="center" wrapText="1"/>
    </xf>
    <xf numFmtId="0" fontId="0" fillId="0" borderId="0" xfId="0" applyAlignment="1">
      <alignment horizontal="center" wrapText="1"/>
    </xf>
    <xf numFmtId="168" fontId="0" fillId="0" borderId="0" xfId="0" applyNumberFormat="1"/>
    <xf numFmtId="0" fontId="0" fillId="0" borderId="18" xfId="0" applyBorder="1" applyAlignment="1">
      <alignment horizontal="center"/>
    </xf>
    <xf numFmtId="0" fontId="0" fillId="0" borderId="5" xfId="0" applyBorder="1" applyAlignment="1">
      <alignment horizontal="center"/>
    </xf>
    <xf numFmtId="0" fontId="0" fillId="0" borderId="7" xfId="0" applyBorder="1" applyAlignment="1">
      <alignment horizontal="center"/>
    </xf>
    <xf numFmtId="0" fontId="0" fillId="0" borderId="9" xfId="0" applyBorder="1"/>
    <xf numFmtId="168" fontId="0" fillId="0" borderId="7" xfId="0" applyNumberFormat="1" applyBorder="1"/>
    <xf numFmtId="0" fontId="0" fillId="0" borderId="0" xfId="0" applyAlignment="1">
      <alignment horizontal="right"/>
    </xf>
    <xf numFmtId="0" fontId="43" fillId="0" borderId="0" xfId="0" applyFont="1" applyAlignment="1">
      <alignment horizontal="left"/>
    </xf>
    <xf numFmtId="0" fontId="43" fillId="0" borderId="0" xfId="0" applyFont="1" applyAlignment="1">
      <alignment horizontal="center"/>
    </xf>
    <xf numFmtId="0" fontId="12" fillId="0" borderId="0" xfId="0" applyFont="1" applyBorder="1" applyAlignment="1">
      <alignment horizontal="center"/>
    </xf>
    <xf numFmtId="0" fontId="15" fillId="0" borderId="0" xfId="0" applyFont="1" applyBorder="1" applyAlignment="1">
      <alignment horizontal="center"/>
    </xf>
    <xf numFmtId="0" fontId="12" fillId="0" borderId="0" xfId="0" applyFont="1" applyFill="1" applyBorder="1" applyAlignment="1">
      <alignment horizontal="center"/>
    </xf>
    <xf numFmtId="0" fontId="12" fillId="0" borderId="33" xfId="0" applyFont="1" applyBorder="1" applyAlignment="1">
      <alignment horizontal="center"/>
    </xf>
    <xf numFmtId="0" fontId="12" fillId="0" borderId="0" xfId="0" applyFont="1" applyFill="1" applyBorder="1" applyAlignment="1">
      <alignment horizontal="center" vertical="center"/>
    </xf>
    <xf numFmtId="0" fontId="0" fillId="8" borderId="0" xfId="0" applyFill="1" applyBorder="1" applyAlignment="1">
      <alignment horizontal="center"/>
    </xf>
    <xf numFmtId="0" fontId="12" fillId="13" borderId="0" xfId="0" applyFont="1" applyFill="1" applyAlignment="1" applyProtection="1">
      <alignment horizontal="left"/>
      <protection locked="0"/>
    </xf>
    <xf numFmtId="0" fontId="12" fillId="0" borderId="19"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0" xfId="0" applyFont="1" applyAlignment="1">
      <alignment horizontal="center"/>
    </xf>
    <xf numFmtId="0" fontId="12" fillId="0" borderId="0" xfId="0" applyFont="1" applyAlignment="1">
      <alignment horizontal="center" vertical="center"/>
    </xf>
    <xf numFmtId="0" fontId="15" fillId="0" borderId="0" xfId="0" applyFont="1" applyAlignment="1">
      <alignment horizontal="center"/>
    </xf>
    <xf numFmtId="0" fontId="40" fillId="10" borderId="0" xfId="50" applyNumberFormat="1" applyFont="1" applyFill="1" applyBorder="1" applyAlignment="1" applyProtection="1">
      <alignment horizontal="center" wrapText="1"/>
    </xf>
    <xf numFmtId="0" fontId="63" fillId="11" borderId="31" xfId="50" applyNumberFormat="1" applyFont="1" applyFill="1" applyBorder="1" applyAlignment="1" applyProtection="1">
      <alignment horizontal="center" wrapText="1"/>
    </xf>
    <xf numFmtId="0" fontId="63" fillId="11" borderId="30" xfId="50" applyNumberFormat="1" applyFont="1" applyFill="1" applyBorder="1" applyAlignment="1" applyProtection="1">
      <alignment horizontal="center" wrapText="1"/>
    </xf>
    <xf numFmtId="0" fontId="63" fillId="11" borderId="29" xfId="50" applyNumberFormat="1" applyFont="1" applyFill="1" applyBorder="1" applyAlignment="1" applyProtection="1">
      <alignment horizontal="center" wrapText="1"/>
    </xf>
    <xf numFmtId="0" fontId="60" fillId="10" borderId="27" xfId="50" applyNumberFormat="1" applyFont="1" applyFill="1" applyBorder="1" applyAlignment="1" applyProtection="1">
      <alignment horizontal="left" wrapText="1"/>
    </xf>
    <xf numFmtId="0" fontId="0" fillId="8" borderId="0" xfId="0" applyFill="1" applyBorder="1" applyAlignment="1" applyProtection="1">
      <alignment horizontal="center"/>
      <protection hidden="1"/>
    </xf>
  </cellXfs>
  <cellStyles count="56">
    <cellStyle name="20% - Accent1" xfId="27" builtinId="30" customBuiltin="1"/>
    <cellStyle name="20% - Accent2" xfId="31" builtinId="34" customBuiltin="1"/>
    <cellStyle name="20% - Accent3" xfId="35" builtinId="38" customBuiltin="1"/>
    <cellStyle name="20% - Accent4" xfId="39" builtinId="42" customBuiltin="1"/>
    <cellStyle name="20% - Accent5" xfId="43" builtinId="46" customBuiltin="1"/>
    <cellStyle name="20% - Accent6" xfId="47" builtinId="50" customBuiltin="1"/>
    <cellStyle name="40% - Accent1" xfId="28" builtinId="31" customBuiltin="1"/>
    <cellStyle name="40% - Accent2" xfId="32" builtinId="35" customBuiltin="1"/>
    <cellStyle name="40% - Accent3" xfId="36" builtinId="39" customBuiltin="1"/>
    <cellStyle name="40% - Accent4" xfId="40" builtinId="43" customBuiltin="1"/>
    <cellStyle name="40% - Accent5" xfId="44" builtinId="47" customBuiltin="1"/>
    <cellStyle name="40% - Accent6" xfId="48" builtinId="51" customBuiltin="1"/>
    <cellStyle name="60% - Accent1" xfId="29" builtinId="32" customBuiltin="1"/>
    <cellStyle name="60% - Accent2" xfId="33" builtinId="36" customBuiltin="1"/>
    <cellStyle name="60% - Accent3" xfId="37" builtinId="40" customBuiltin="1"/>
    <cellStyle name="60% - Accent4" xfId="41" builtinId="44" customBuiltin="1"/>
    <cellStyle name="60% - Accent5" xfId="45" builtinId="48" customBuiltin="1"/>
    <cellStyle name="60% - Accent6" xfId="49" builtinId="52" customBuiltin="1"/>
    <cellStyle name="Accent1" xfId="26" builtinId="29" customBuiltin="1"/>
    <cellStyle name="Accent2" xfId="30" builtinId="33" customBuiltin="1"/>
    <cellStyle name="Accent3" xfId="34" builtinId="37" customBuiltin="1"/>
    <cellStyle name="Accent4" xfId="38" builtinId="41" customBuiltin="1"/>
    <cellStyle name="Accent5" xfId="42" builtinId="45" customBuiltin="1"/>
    <cellStyle name="Accent6" xfId="46" builtinId="49" customBuiltin="1"/>
    <cellStyle name="Bad" xfId="16" builtinId="27" customBuiltin="1"/>
    <cellStyle name="Calculation" xfId="20" builtinId="22" customBuiltin="1"/>
    <cellStyle name="Check Cell" xfId="22" builtinId="23" customBuiltin="1"/>
    <cellStyle name="Comma" xfId="1" builtinId="3"/>
    <cellStyle name="Explanatory Text" xfId="24" builtinId="53" customBuiltin="1"/>
    <cellStyle name="Good" xfId="15" builtinId="26" customBuiltin="1"/>
    <cellStyle name="Heading 1" xfId="11" builtinId="16" customBuiltin="1"/>
    <cellStyle name="Heading 2" xfId="12" builtinId="17" customBuiltin="1"/>
    <cellStyle name="Heading 3" xfId="13" builtinId="18" customBuiltin="1"/>
    <cellStyle name="Heading 4" xfId="14" builtinId="19" customBuiltin="1"/>
    <cellStyle name="Hyperlink" xfId="3" builtinId="8"/>
    <cellStyle name="Input" xfId="18" builtinId="20" customBuiltin="1"/>
    <cellStyle name="Linked Cell" xfId="21" builtinId="24" customBuiltin="1"/>
    <cellStyle name="Neutral" xfId="17" builtinId="28" customBuiltin="1"/>
    <cellStyle name="Normal" xfId="0" builtinId="0"/>
    <cellStyle name="Normal 10" xfId="54" xr:uid="{00000000-0005-0000-0000-000027000000}"/>
    <cellStyle name="Normal 2" xfId="4" xr:uid="{00000000-0005-0000-0000-000028000000}"/>
    <cellStyle name="Normal 3" xfId="6" xr:uid="{00000000-0005-0000-0000-000029000000}"/>
    <cellStyle name="Normal 4" xfId="7" xr:uid="{00000000-0005-0000-0000-00002A000000}"/>
    <cellStyle name="Normal 5" xfId="8" xr:uid="{00000000-0005-0000-0000-00002B000000}"/>
    <cellStyle name="Normal 5 2" xfId="55" xr:uid="{C259EA32-0810-4C70-9A3E-EFBBAC979104}"/>
    <cellStyle name="Normal 6" xfId="9" xr:uid="{00000000-0005-0000-0000-00002C000000}"/>
    <cellStyle name="Normal 7" xfId="50" xr:uid="{00000000-0005-0000-0000-00002D000000}"/>
    <cellStyle name="Normal 8" xfId="52" xr:uid="{00000000-0005-0000-0000-00002E000000}"/>
    <cellStyle name="Normal 9" xfId="53" xr:uid="{00000000-0005-0000-0000-00002F000000}"/>
    <cellStyle name="Note 2" xfId="51" xr:uid="{00000000-0005-0000-0000-000030000000}"/>
    <cellStyle name="Output" xfId="19" builtinId="21" customBuiltin="1"/>
    <cellStyle name="Percent" xfId="2" builtinId="5"/>
    <cellStyle name="Percent 2" xfId="5" xr:uid="{00000000-0005-0000-0000-000033000000}"/>
    <cellStyle name="Title" xfId="10" builtinId="15" customBuiltin="1"/>
    <cellStyle name="Total" xfId="25" builtinId="25" customBuiltin="1"/>
    <cellStyle name="Warning Text" xfId="23" builtinId="11" customBuiltin="1"/>
  </cellStyles>
  <dxfs count="113">
    <dxf>
      <fill>
        <patternFill>
          <bgColor rgb="FF00B050"/>
        </patternFill>
      </fill>
    </dxf>
    <dxf>
      <fill>
        <patternFill>
          <bgColor rgb="FFFF0000"/>
        </patternFill>
      </fill>
    </dxf>
    <dxf>
      <font>
        <b val="0"/>
        <i val="0"/>
        <strike val="0"/>
        <condense val="0"/>
        <extend val="0"/>
        <outline val="0"/>
        <shadow val="0"/>
        <u val="none"/>
        <vertAlign val="baseline"/>
        <sz val="10"/>
        <color theme="1"/>
        <name val="Arial"/>
        <scheme val="none"/>
      </font>
      <numFmt numFmtId="0" formatCode="General"/>
      <border diagonalUp="0" diagonalDown="0">
        <left/>
        <right/>
        <top style="thin">
          <color theme="4" tint="0.39997558519241921"/>
        </top>
        <bottom/>
        <vertical/>
        <horizontal/>
      </border>
      <protection locked="1" hidden="0"/>
    </dxf>
    <dxf>
      <font>
        <b val="0"/>
        <i val="0"/>
        <strike val="0"/>
        <condense val="0"/>
        <extend val="0"/>
        <outline val="0"/>
        <shadow val="0"/>
        <u val="none"/>
        <vertAlign val="baseline"/>
        <sz val="10"/>
        <color theme="1"/>
        <name val="Arial"/>
        <scheme val="none"/>
      </font>
      <numFmt numFmtId="0" formatCode="General"/>
      <border diagonalUp="0" diagonalDown="0">
        <left/>
        <right/>
        <top style="thin">
          <color theme="4" tint="0.39997558519241921"/>
        </top>
        <bottom/>
        <vertical/>
        <horizontal/>
      </border>
      <protection locked="1" hidden="0"/>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theme="1"/>
        <name val="Arial"/>
        <scheme val="none"/>
      </font>
      <protection locked="1" hidden="0"/>
    </dxf>
    <dxf>
      <font>
        <b/>
        <i val="0"/>
        <strike val="0"/>
        <condense val="0"/>
        <extend val="0"/>
        <outline val="0"/>
        <shadow val="0"/>
        <u val="none"/>
        <vertAlign val="baseline"/>
        <sz val="10"/>
        <color theme="0"/>
        <name val="Arial"/>
        <scheme val="none"/>
      </font>
      <fill>
        <patternFill patternType="solid">
          <fgColor indexed="64"/>
          <bgColor theme="4" tint="0.39997558519241921"/>
        </patternFill>
      </fill>
      <protection locked="1" hidden="0"/>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58C863"/>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58C863"/>
        </patternFill>
      </fill>
    </dxf>
    <dxf>
      <fill>
        <patternFill>
          <bgColor rgb="FFFF0000"/>
        </patternFill>
      </fill>
    </dxf>
    <dxf>
      <fill>
        <patternFill>
          <bgColor rgb="FF58C863"/>
        </patternFill>
      </fill>
    </dxf>
    <dxf>
      <fill>
        <patternFill>
          <bgColor rgb="FFFF0000"/>
        </patternFill>
      </fill>
    </dxf>
    <dxf>
      <fill>
        <patternFill>
          <bgColor rgb="FFFF0000"/>
        </patternFill>
      </fill>
    </dxf>
    <dxf>
      <fill>
        <patternFill>
          <bgColor rgb="FF92D050"/>
        </patternFill>
      </fill>
    </dxf>
    <dxf>
      <fill>
        <patternFill patternType="mediumGray"/>
      </fill>
    </dxf>
    <dxf>
      <fill>
        <patternFill>
          <bgColor rgb="FFFF0000"/>
        </patternFill>
      </fill>
    </dxf>
    <dxf>
      <fill>
        <patternFill>
          <bgColor rgb="FF58C863"/>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58C863"/>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58C863"/>
        </patternFill>
      </fill>
    </dxf>
    <dxf>
      <fill>
        <patternFill>
          <bgColor rgb="FFFF0000"/>
        </patternFill>
      </fill>
    </dxf>
    <dxf>
      <fill>
        <patternFill>
          <bgColor rgb="FF58C863"/>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92D050"/>
        </patternFill>
      </fill>
    </dxf>
    <dxf>
      <fill>
        <patternFill patternType="mediumGray"/>
      </fill>
    </dxf>
    <dxf>
      <fill>
        <patternFill>
          <bgColor rgb="FFFF0000"/>
        </patternFill>
      </fill>
    </dxf>
    <dxf>
      <fill>
        <patternFill>
          <bgColor rgb="FF58C863"/>
        </patternFill>
      </fill>
    </dxf>
  </dxfs>
  <tableStyles count="0" defaultTableStyle="TableStyleMedium2" defaultPivotStyle="PivotStyleLight16"/>
  <colors>
    <mruColors>
      <color rgb="FFE9A317"/>
      <color rgb="FFC4C981"/>
      <color rgb="FFD3842D"/>
      <color rgb="FFE09B20"/>
      <color rgb="FFF9CB07"/>
      <color rgb="FFF99107"/>
      <color rgb="FF6F576E"/>
      <color rgb="FF81457E"/>
      <color rgb="FFA6A2FA"/>
      <color rgb="FF483D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Residential Demand Projection</a:t>
            </a:r>
            <a:endParaRPr lang="en-US"/>
          </a:p>
        </c:rich>
      </c:tx>
      <c:overlay val="0"/>
      <c:spPr>
        <a:noFill/>
        <a:ln>
          <a:noFill/>
        </a:ln>
        <a:effectLst/>
      </c:spPr>
    </c:title>
    <c:autoTitleDeleted val="0"/>
    <c:plotArea>
      <c:layout/>
      <c:lineChart>
        <c:grouping val="standard"/>
        <c:varyColors val="0"/>
        <c:ser>
          <c:idx val="0"/>
          <c:order val="0"/>
          <c:tx>
            <c:strRef>
              <c:f>Evaluation!$B$16</c:f>
              <c:strCache>
                <c:ptCount val="1"/>
                <c:pt idx="0">
                  <c:v>Calculated [B] or [C]</c:v>
                </c:pt>
              </c:strCache>
            </c:strRef>
          </c:tx>
          <c:spPr>
            <a:ln w="25400" cap="rnd">
              <a:solidFill>
                <a:schemeClr val="tx2"/>
              </a:solidFill>
              <a:round/>
            </a:ln>
            <a:effectLst/>
          </c:spPr>
          <c:marker>
            <c:symbol val="none"/>
          </c:marker>
          <c:cat>
            <c:numRef>
              <c:f>Evaluation!$A$17:$A$21</c:f>
              <c:numCache>
                <c:formatCode>General</c:formatCode>
                <c:ptCount val="5"/>
                <c:pt idx="0">
                  <c:v>2030</c:v>
                </c:pt>
                <c:pt idx="1">
                  <c:v>2040</c:v>
                </c:pt>
                <c:pt idx="2">
                  <c:v>2050</c:v>
                </c:pt>
                <c:pt idx="3">
                  <c:v>2060</c:v>
                </c:pt>
                <c:pt idx="4">
                  <c:v>2070</c:v>
                </c:pt>
              </c:numCache>
            </c:numRef>
          </c:cat>
          <c:val>
            <c:numRef>
              <c:f>Evaluation!$B$17:$B$21</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A285-4990-B4A2-0FBEC24AC860}"/>
            </c:ext>
          </c:extLst>
        </c:ser>
        <c:ser>
          <c:idx val="1"/>
          <c:order val="1"/>
          <c:tx>
            <c:strRef>
              <c:f>Evaluation!$C$16</c:f>
              <c:strCache>
                <c:ptCount val="1"/>
                <c:pt idx="0">
                  <c:v>LWSP</c:v>
                </c:pt>
              </c:strCache>
            </c:strRef>
          </c:tx>
          <c:spPr>
            <a:ln w="25400" cap="rnd">
              <a:solidFill>
                <a:schemeClr val="accent2">
                  <a:lumMod val="75000"/>
                </a:schemeClr>
              </a:solidFill>
              <a:round/>
            </a:ln>
            <a:effectLst/>
          </c:spPr>
          <c:marker>
            <c:symbol val="none"/>
          </c:marker>
          <c:cat>
            <c:numRef>
              <c:f>Evaluation!$A$17:$A$21</c:f>
              <c:numCache>
                <c:formatCode>General</c:formatCode>
                <c:ptCount val="5"/>
                <c:pt idx="0">
                  <c:v>2030</c:v>
                </c:pt>
                <c:pt idx="1">
                  <c:v>2040</c:v>
                </c:pt>
                <c:pt idx="2">
                  <c:v>2050</c:v>
                </c:pt>
                <c:pt idx="3">
                  <c:v>2060</c:v>
                </c:pt>
                <c:pt idx="4">
                  <c:v>2070</c:v>
                </c:pt>
              </c:numCache>
            </c:numRef>
          </c:cat>
          <c:val>
            <c:numRef>
              <c:f>Evaluation!$C$17:$C$21</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A285-4990-B4A2-0FBEC24AC860}"/>
            </c:ext>
          </c:extLst>
        </c:ser>
        <c:dLbls>
          <c:showLegendKey val="0"/>
          <c:showVal val="0"/>
          <c:showCatName val="0"/>
          <c:showSerName val="0"/>
          <c:showPercent val="0"/>
          <c:showBubbleSize val="0"/>
        </c:dLbls>
        <c:smooth val="0"/>
        <c:axId val="268878208"/>
        <c:axId val="268879744"/>
      </c:lineChart>
      <c:catAx>
        <c:axId val="268878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8879744"/>
        <c:crosses val="autoZero"/>
        <c:auto val="1"/>
        <c:lblAlgn val="ctr"/>
        <c:lblOffset val="100"/>
        <c:noMultiLvlLbl val="0"/>
      </c:catAx>
      <c:valAx>
        <c:axId val="268879744"/>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8878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chemeClr val="tx2"/>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Residential Demand Projection</a:t>
            </a:r>
            <a:endParaRPr lang="en-US"/>
          </a:p>
        </c:rich>
      </c:tx>
      <c:overlay val="0"/>
      <c:spPr>
        <a:noFill/>
        <a:ln>
          <a:noFill/>
        </a:ln>
        <a:effectLst/>
      </c:spPr>
    </c:title>
    <c:autoTitleDeleted val="0"/>
    <c:plotArea>
      <c:layout/>
      <c:lineChart>
        <c:grouping val="standard"/>
        <c:varyColors val="0"/>
        <c:ser>
          <c:idx val="0"/>
          <c:order val="0"/>
          <c:tx>
            <c:v>Calculated [B] or [C]</c:v>
          </c:tx>
          <c:spPr>
            <a:ln w="25400" cap="rnd">
              <a:solidFill>
                <a:schemeClr val="tx2"/>
              </a:solidFill>
              <a:round/>
            </a:ln>
            <a:effectLst/>
          </c:spPr>
          <c:marker>
            <c:symbol val="none"/>
          </c:marker>
          <c:cat>
            <c:numLit>
              <c:formatCode>General</c:formatCode>
              <c:ptCount val="5"/>
              <c:pt idx="0">
                <c:v>2030</c:v>
              </c:pt>
              <c:pt idx="1">
                <c:v>2040</c:v>
              </c:pt>
              <c:pt idx="2">
                <c:v>2050</c:v>
              </c:pt>
              <c:pt idx="3">
                <c:v>2060</c:v>
              </c:pt>
              <c:pt idx="4">
                <c:v>2070</c:v>
              </c:pt>
            </c:numLit>
          </c:cat>
          <c:val>
            <c:numLit>
              <c:formatCode>General</c:formatCode>
              <c:ptCount val="5"/>
              <c:pt idx="0">
                <c:v>4.6664999999999998E-2</c:v>
              </c:pt>
              <c:pt idx="1">
                <c:v>4.7598300000000003E-2</c:v>
              </c:pt>
              <c:pt idx="2">
                <c:v>4.8550265999999995E-2</c:v>
              </c:pt>
              <c:pt idx="3">
                <c:v>4.9521271319999997E-2</c:v>
              </c:pt>
              <c:pt idx="4">
                <c:v>5.0511696746399992E-2</c:v>
              </c:pt>
            </c:numLit>
          </c:val>
          <c:smooth val="0"/>
          <c:extLst>
            <c:ext xmlns:c16="http://schemas.microsoft.com/office/drawing/2014/chart" uri="{C3380CC4-5D6E-409C-BE32-E72D297353CC}">
              <c16:uniqueId val="{00000000-A72A-435A-AE62-51C35709C82E}"/>
            </c:ext>
          </c:extLst>
        </c:ser>
        <c:ser>
          <c:idx val="1"/>
          <c:order val="1"/>
          <c:tx>
            <c:v>LWSP</c:v>
          </c:tx>
          <c:spPr>
            <a:ln w="25400" cap="rnd">
              <a:solidFill>
                <a:schemeClr val="accent2">
                  <a:lumMod val="75000"/>
                </a:schemeClr>
              </a:solidFill>
              <a:round/>
            </a:ln>
            <a:effectLst/>
          </c:spPr>
          <c:marker>
            <c:symbol val="none"/>
          </c:marker>
          <c:cat>
            <c:numLit>
              <c:formatCode>General</c:formatCode>
              <c:ptCount val="5"/>
              <c:pt idx="0">
                <c:v>2030</c:v>
              </c:pt>
              <c:pt idx="1">
                <c:v>2040</c:v>
              </c:pt>
              <c:pt idx="2">
                <c:v>2050</c:v>
              </c:pt>
              <c:pt idx="3">
                <c:v>2060</c:v>
              </c:pt>
              <c:pt idx="4">
                <c:v>2070</c:v>
              </c:pt>
            </c:numLit>
          </c:cat>
          <c:val>
            <c:numLit>
              <c:formatCode>General</c:formatCode>
              <c:ptCount val="5"/>
              <c:pt idx="0">
                <c:v>4.5999999999999999E-2</c:v>
              </c:pt>
              <c:pt idx="1">
                <c:v>4.8000000000000001E-2</c:v>
              </c:pt>
              <c:pt idx="2">
                <c:v>5.0999999999999997E-2</c:v>
              </c:pt>
              <c:pt idx="3">
                <c:v>5.2999999999999999E-2</c:v>
              </c:pt>
              <c:pt idx="4">
                <c:v>5.6000000000000001E-2</c:v>
              </c:pt>
            </c:numLit>
          </c:val>
          <c:smooth val="0"/>
          <c:extLst>
            <c:ext xmlns:c16="http://schemas.microsoft.com/office/drawing/2014/chart" uri="{C3380CC4-5D6E-409C-BE32-E72D297353CC}">
              <c16:uniqueId val="{00000001-A72A-435A-AE62-51C35709C82E}"/>
            </c:ext>
          </c:extLst>
        </c:ser>
        <c:dLbls>
          <c:showLegendKey val="0"/>
          <c:showVal val="0"/>
          <c:showCatName val="0"/>
          <c:showSerName val="0"/>
          <c:showPercent val="0"/>
          <c:showBubbleSize val="0"/>
        </c:dLbls>
        <c:smooth val="0"/>
        <c:axId val="268878208"/>
        <c:axId val="268879744"/>
      </c:lineChart>
      <c:catAx>
        <c:axId val="268878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8879744"/>
        <c:crosses val="autoZero"/>
        <c:auto val="1"/>
        <c:lblAlgn val="ctr"/>
        <c:lblOffset val="100"/>
        <c:noMultiLvlLbl val="0"/>
      </c:catAx>
      <c:valAx>
        <c:axId val="268879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8878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chemeClr val="tx2"/>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Commercial Demand Projection</a:t>
            </a:r>
            <a:endParaRPr lang="en-US"/>
          </a:p>
        </c:rich>
      </c:tx>
      <c:overlay val="0"/>
      <c:spPr>
        <a:noFill/>
        <a:ln>
          <a:noFill/>
        </a:ln>
        <a:effectLst/>
      </c:spPr>
    </c:title>
    <c:autoTitleDeleted val="0"/>
    <c:plotArea>
      <c:layout/>
      <c:lineChart>
        <c:grouping val="standard"/>
        <c:varyColors val="0"/>
        <c:ser>
          <c:idx val="0"/>
          <c:order val="0"/>
          <c:tx>
            <c:v>Calculated</c:v>
          </c:tx>
          <c:spPr>
            <a:ln w="25400" cap="rnd">
              <a:solidFill>
                <a:schemeClr val="tx2"/>
              </a:solidFill>
              <a:round/>
            </a:ln>
            <a:effectLst/>
          </c:spPr>
          <c:marker>
            <c:symbol val="none"/>
          </c:marker>
          <c:cat>
            <c:numLit>
              <c:formatCode>General</c:formatCode>
              <c:ptCount val="5"/>
              <c:pt idx="0">
                <c:v>2030</c:v>
              </c:pt>
              <c:pt idx="1">
                <c:v>2040</c:v>
              </c:pt>
              <c:pt idx="2">
                <c:v>2050</c:v>
              </c:pt>
              <c:pt idx="3">
                <c:v>2060</c:v>
              </c:pt>
              <c:pt idx="4">
                <c:v>2070</c:v>
              </c:pt>
            </c:numLit>
          </c:cat>
          <c:val>
            <c:numLit>
              <c:formatCode>General</c:formatCode>
              <c:ptCount val="5"/>
              <c:pt idx="0">
                <c:v>8.3671165784336733E-3</c:v>
              </c:pt>
              <c:pt idx="1">
                <c:v>1.0001234262442801E-2</c:v>
              </c:pt>
              <c:pt idx="2">
                <c:v>1.1954499000297719E-2</c:v>
              </c:pt>
              <c:pt idx="3">
                <c:v>1.4289240967465686E-2</c:v>
              </c:pt>
              <c:pt idx="4">
                <c:v>1.707996357030225E-2</c:v>
              </c:pt>
            </c:numLit>
          </c:val>
          <c:smooth val="0"/>
          <c:extLst>
            <c:ext xmlns:c16="http://schemas.microsoft.com/office/drawing/2014/chart" uri="{C3380CC4-5D6E-409C-BE32-E72D297353CC}">
              <c16:uniqueId val="{00000000-48EC-4F08-A522-E1C1420D843D}"/>
            </c:ext>
          </c:extLst>
        </c:ser>
        <c:ser>
          <c:idx val="1"/>
          <c:order val="1"/>
          <c:tx>
            <c:v>LWSP</c:v>
          </c:tx>
          <c:spPr>
            <a:ln w="25400" cap="rnd">
              <a:solidFill>
                <a:schemeClr val="accent2">
                  <a:lumMod val="75000"/>
                </a:schemeClr>
              </a:solidFill>
              <a:round/>
            </a:ln>
            <a:effectLst/>
          </c:spPr>
          <c:marker>
            <c:symbol val="none"/>
          </c:marker>
          <c:cat>
            <c:numLit>
              <c:formatCode>General</c:formatCode>
              <c:ptCount val="5"/>
              <c:pt idx="0">
                <c:v>2030</c:v>
              </c:pt>
              <c:pt idx="1">
                <c:v>2040</c:v>
              </c:pt>
              <c:pt idx="2">
                <c:v>2050</c:v>
              </c:pt>
              <c:pt idx="3">
                <c:v>2060</c:v>
              </c:pt>
              <c:pt idx="4">
                <c:v>2070</c:v>
              </c:pt>
            </c:numLit>
          </c:cat>
          <c:val>
            <c:numLit>
              <c:formatCode>General</c:formatCode>
              <c:ptCount val="5"/>
              <c:pt idx="0">
                <c:v>7.0000000000000001E-3</c:v>
              </c:pt>
              <c:pt idx="1">
                <c:v>8.9999999999999993E-3</c:v>
              </c:pt>
              <c:pt idx="2">
                <c:v>1.0999999999999999E-2</c:v>
              </c:pt>
              <c:pt idx="3">
                <c:v>1.4E-2</c:v>
              </c:pt>
              <c:pt idx="4">
                <c:v>1.7999999999999999E-2</c:v>
              </c:pt>
            </c:numLit>
          </c:val>
          <c:smooth val="0"/>
          <c:extLst>
            <c:ext xmlns:c16="http://schemas.microsoft.com/office/drawing/2014/chart" uri="{C3380CC4-5D6E-409C-BE32-E72D297353CC}">
              <c16:uniqueId val="{00000001-48EC-4F08-A522-E1C1420D843D}"/>
            </c:ext>
          </c:extLst>
        </c:ser>
        <c:dLbls>
          <c:showLegendKey val="0"/>
          <c:showVal val="0"/>
          <c:showCatName val="0"/>
          <c:showSerName val="0"/>
          <c:showPercent val="0"/>
          <c:showBubbleSize val="0"/>
        </c:dLbls>
        <c:smooth val="0"/>
        <c:axId val="268615680"/>
        <c:axId val="268617216"/>
      </c:lineChart>
      <c:catAx>
        <c:axId val="268615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8617216"/>
        <c:crosses val="autoZero"/>
        <c:auto val="1"/>
        <c:lblAlgn val="ctr"/>
        <c:lblOffset val="100"/>
        <c:noMultiLvlLbl val="0"/>
      </c:catAx>
      <c:valAx>
        <c:axId val="268617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8615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chemeClr val="tx2"/>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Industrial Demand Projection</a:t>
            </a:r>
            <a:endParaRPr lang="en-US"/>
          </a:p>
        </c:rich>
      </c:tx>
      <c:overlay val="0"/>
      <c:spPr>
        <a:noFill/>
        <a:ln>
          <a:noFill/>
        </a:ln>
        <a:effectLst/>
      </c:spPr>
    </c:title>
    <c:autoTitleDeleted val="0"/>
    <c:plotArea>
      <c:layout/>
      <c:lineChart>
        <c:grouping val="standard"/>
        <c:varyColors val="0"/>
        <c:ser>
          <c:idx val="0"/>
          <c:order val="0"/>
          <c:tx>
            <c:v>Calculated</c:v>
          </c:tx>
          <c:spPr>
            <a:ln w="25400" cap="rnd">
              <a:solidFill>
                <a:schemeClr val="tx2"/>
              </a:solidFill>
              <a:round/>
            </a:ln>
            <a:effectLst/>
          </c:spPr>
          <c:marker>
            <c:symbol val="none"/>
          </c:marker>
          <c:cat>
            <c:numLit>
              <c:formatCode>General</c:formatCode>
              <c:ptCount val="5"/>
              <c:pt idx="0">
                <c:v>2030</c:v>
              </c:pt>
              <c:pt idx="1">
                <c:v>2040</c:v>
              </c:pt>
              <c:pt idx="2">
                <c:v>2050</c:v>
              </c:pt>
              <c:pt idx="3">
                <c:v>2060</c:v>
              </c:pt>
              <c:pt idx="4">
                <c:v>2070</c:v>
              </c:pt>
            </c:numLit>
          </c:cat>
          <c:val>
            <c:numLit>
              <c:formatCode>General</c:formatCode>
              <c:ptCount val="5"/>
              <c:pt idx="0">
                <c:v>0</c:v>
              </c:pt>
              <c:pt idx="1">
                <c:v>0</c:v>
              </c:pt>
              <c:pt idx="2">
                <c:v>0</c:v>
              </c:pt>
              <c:pt idx="3">
                <c:v>0</c:v>
              </c:pt>
              <c:pt idx="4">
                <c:v>0</c:v>
              </c:pt>
            </c:numLit>
          </c:val>
          <c:smooth val="0"/>
          <c:extLst>
            <c:ext xmlns:c16="http://schemas.microsoft.com/office/drawing/2014/chart" uri="{C3380CC4-5D6E-409C-BE32-E72D297353CC}">
              <c16:uniqueId val="{00000000-E3AA-4E33-B8EA-DF0D085A6E6D}"/>
            </c:ext>
          </c:extLst>
        </c:ser>
        <c:ser>
          <c:idx val="1"/>
          <c:order val="1"/>
          <c:tx>
            <c:v>LWSP</c:v>
          </c:tx>
          <c:spPr>
            <a:ln w="25400" cap="rnd">
              <a:solidFill>
                <a:schemeClr val="accent2">
                  <a:lumMod val="75000"/>
                </a:schemeClr>
              </a:solidFill>
              <a:round/>
            </a:ln>
            <a:effectLst/>
          </c:spPr>
          <c:marker>
            <c:symbol val="none"/>
          </c:marker>
          <c:cat>
            <c:numLit>
              <c:formatCode>General</c:formatCode>
              <c:ptCount val="5"/>
              <c:pt idx="0">
                <c:v>2030</c:v>
              </c:pt>
              <c:pt idx="1">
                <c:v>2040</c:v>
              </c:pt>
              <c:pt idx="2">
                <c:v>2050</c:v>
              </c:pt>
              <c:pt idx="3">
                <c:v>2060</c:v>
              </c:pt>
              <c:pt idx="4">
                <c:v>2070</c:v>
              </c:pt>
            </c:numLit>
          </c:cat>
          <c:val>
            <c:numLit>
              <c:formatCode>General</c:formatCode>
              <c:ptCount val="5"/>
              <c:pt idx="0">
                <c:v>0</c:v>
              </c:pt>
              <c:pt idx="1">
                <c:v>0</c:v>
              </c:pt>
              <c:pt idx="2">
                <c:v>0</c:v>
              </c:pt>
              <c:pt idx="3">
                <c:v>0</c:v>
              </c:pt>
              <c:pt idx="4">
                <c:v>0</c:v>
              </c:pt>
            </c:numLit>
          </c:val>
          <c:smooth val="0"/>
          <c:extLst>
            <c:ext xmlns:c16="http://schemas.microsoft.com/office/drawing/2014/chart" uri="{C3380CC4-5D6E-409C-BE32-E72D297353CC}">
              <c16:uniqueId val="{00000001-E3AA-4E33-B8EA-DF0D085A6E6D}"/>
            </c:ext>
          </c:extLst>
        </c:ser>
        <c:dLbls>
          <c:showLegendKey val="0"/>
          <c:showVal val="0"/>
          <c:showCatName val="0"/>
          <c:showSerName val="0"/>
          <c:showPercent val="0"/>
          <c:showBubbleSize val="0"/>
        </c:dLbls>
        <c:smooth val="0"/>
        <c:axId val="268905856"/>
        <c:axId val="268915840"/>
      </c:lineChart>
      <c:catAx>
        <c:axId val="268905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8915840"/>
        <c:crosses val="autoZero"/>
        <c:auto val="1"/>
        <c:lblAlgn val="ctr"/>
        <c:lblOffset val="100"/>
        <c:noMultiLvlLbl val="0"/>
      </c:catAx>
      <c:valAx>
        <c:axId val="268915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8905856"/>
        <c:crosses val="autoZero"/>
        <c:crossBetween val="between"/>
      </c:valAx>
      <c:spPr>
        <a:noFill/>
        <a:ln w="1905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chemeClr val="tx2"/>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Institutional Demand Projection</a:t>
            </a:r>
            <a:endParaRPr lang="en-US"/>
          </a:p>
        </c:rich>
      </c:tx>
      <c:overlay val="0"/>
      <c:spPr>
        <a:noFill/>
        <a:ln>
          <a:noFill/>
        </a:ln>
        <a:effectLst/>
      </c:spPr>
    </c:title>
    <c:autoTitleDeleted val="0"/>
    <c:plotArea>
      <c:layout/>
      <c:lineChart>
        <c:grouping val="standard"/>
        <c:varyColors val="0"/>
        <c:ser>
          <c:idx val="0"/>
          <c:order val="0"/>
          <c:tx>
            <c:v>Calculated</c:v>
          </c:tx>
          <c:spPr>
            <a:ln w="25400" cap="rnd">
              <a:solidFill>
                <a:schemeClr val="tx2"/>
              </a:solidFill>
              <a:round/>
            </a:ln>
            <a:effectLst/>
          </c:spPr>
          <c:marker>
            <c:symbol val="none"/>
          </c:marker>
          <c:cat>
            <c:numLit>
              <c:formatCode>General</c:formatCode>
              <c:ptCount val="5"/>
              <c:pt idx="0">
                <c:v>2030</c:v>
              </c:pt>
              <c:pt idx="1">
                <c:v>2040</c:v>
              </c:pt>
              <c:pt idx="2">
                <c:v>2050</c:v>
              </c:pt>
              <c:pt idx="3">
                <c:v>2060</c:v>
              </c:pt>
              <c:pt idx="4">
                <c:v>2070</c:v>
              </c:pt>
            </c:numLit>
          </c:cat>
          <c:val>
            <c:numLit>
              <c:formatCode>General</c:formatCode>
              <c:ptCount val="5"/>
              <c:pt idx="0">
                <c:v>4.2045605281631569E-3</c:v>
              </c:pt>
              <c:pt idx="1">
                <c:v>4.41958230874691E-3</c:v>
              </c:pt>
              <c:pt idx="2">
                <c:v>4.6456003315813628E-3</c:v>
              </c:pt>
              <c:pt idx="3">
                <c:v>4.8831769459471664E-3</c:v>
              </c:pt>
              <c:pt idx="4">
                <c:v>5.1329032597414405E-3</c:v>
              </c:pt>
            </c:numLit>
          </c:val>
          <c:smooth val="0"/>
          <c:extLst>
            <c:ext xmlns:c16="http://schemas.microsoft.com/office/drawing/2014/chart" uri="{C3380CC4-5D6E-409C-BE32-E72D297353CC}">
              <c16:uniqueId val="{00000000-144B-4099-B710-D61071F89A79}"/>
            </c:ext>
          </c:extLst>
        </c:ser>
        <c:ser>
          <c:idx val="1"/>
          <c:order val="1"/>
          <c:tx>
            <c:v>LWSP</c:v>
          </c:tx>
          <c:spPr>
            <a:ln w="25400" cap="rnd">
              <a:solidFill>
                <a:schemeClr val="accent2">
                  <a:lumMod val="75000"/>
                </a:schemeClr>
              </a:solidFill>
              <a:round/>
            </a:ln>
            <a:effectLst/>
          </c:spPr>
          <c:marker>
            <c:symbol val="none"/>
          </c:marker>
          <c:cat>
            <c:numLit>
              <c:formatCode>General</c:formatCode>
              <c:ptCount val="5"/>
              <c:pt idx="0">
                <c:v>2030</c:v>
              </c:pt>
              <c:pt idx="1">
                <c:v>2040</c:v>
              </c:pt>
              <c:pt idx="2">
                <c:v>2050</c:v>
              </c:pt>
              <c:pt idx="3">
                <c:v>2060</c:v>
              </c:pt>
              <c:pt idx="4">
                <c:v>2070</c:v>
              </c:pt>
            </c:numLit>
          </c:cat>
          <c:val>
            <c:numLit>
              <c:formatCode>General</c:formatCode>
              <c:ptCount val="5"/>
              <c:pt idx="0">
                <c:v>4.0000000000000001E-3</c:v>
              </c:pt>
              <c:pt idx="1">
                <c:v>5.0000000000000001E-3</c:v>
              </c:pt>
              <c:pt idx="2">
                <c:v>5.0000000000000001E-3</c:v>
              </c:pt>
              <c:pt idx="3">
                <c:v>6.0000000000000001E-3</c:v>
              </c:pt>
              <c:pt idx="4">
                <c:v>7.0000000000000001E-3</c:v>
              </c:pt>
            </c:numLit>
          </c:val>
          <c:smooth val="0"/>
          <c:extLst>
            <c:ext xmlns:c16="http://schemas.microsoft.com/office/drawing/2014/chart" uri="{C3380CC4-5D6E-409C-BE32-E72D297353CC}">
              <c16:uniqueId val="{00000001-144B-4099-B710-D61071F89A79}"/>
            </c:ext>
          </c:extLst>
        </c:ser>
        <c:dLbls>
          <c:showLegendKey val="0"/>
          <c:showVal val="0"/>
          <c:showCatName val="0"/>
          <c:showSerName val="0"/>
          <c:showPercent val="0"/>
          <c:showBubbleSize val="0"/>
        </c:dLbls>
        <c:smooth val="0"/>
        <c:axId val="268954624"/>
        <c:axId val="289411840"/>
      </c:lineChart>
      <c:catAx>
        <c:axId val="26895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9411840"/>
        <c:crosses val="autoZero"/>
        <c:auto val="1"/>
        <c:lblAlgn val="ctr"/>
        <c:lblOffset val="100"/>
        <c:noMultiLvlLbl val="0"/>
      </c:catAx>
      <c:valAx>
        <c:axId val="289411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8954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chemeClr val="tx2"/>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Process Demand Projection</a:t>
            </a:r>
            <a:endParaRPr lang="en-US"/>
          </a:p>
        </c:rich>
      </c:tx>
      <c:overlay val="0"/>
      <c:spPr>
        <a:noFill/>
        <a:ln>
          <a:noFill/>
        </a:ln>
        <a:effectLst/>
      </c:spPr>
    </c:title>
    <c:autoTitleDeleted val="0"/>
    <c:plotArea>
      <c:layout/>
      <c:lineChart>
        <c:grouping val="standard"/>
        <c:varyColors val="0"/>
        <c:ser>
          <c:idx val="0"/>
          <c:order val="0"/>
          <c:tx>
            <c:v>Calculated</c:v>
          </c:tx>
          <c:spPr>
            <a:ln w="25400" cap="rnd">
              <a:solidFill>
                <a:schemeClr val="tx2"/>
              </a:solidFill>
              <a:round/>
            </a:ln>
            <a:effectLst/>
          </c:spPr>
          <c:marker>
            <c:symbol val="none"/>
          </c:marker>
          <c:cat>
            <c:numLit>
              <c:formatCode>General</c:formatCode>
              <c:ptCount val="5"/>
              <c:pt idx="0">
                <c:v>2030</c:v>
              </c:pt>
              <c:pt idx="1">
                <c:v>2040</c:v>
              </c:pt>
              <c:pt idx="2">
                <c:v>2050</c:v>
              </c:pt>
              <c:pt idx="3">
                <c:v>2060</c:v>
              </c:pt>
              <c:pt idx="4">
                <c:v>2070</c:v>
              </c:pt>
            </c:numLit>
          </c:cat>
          <c:val>
            <c:numLit>
              <c:formatCode>General</c:formatCode>
              <c:ptCount val="5"/>
              <c:pt idx="0">
                <c:v>4.2045605281631569E-3</c:v>
              </c:pt>
              <c:pt idx="1">
                <c:v>4.41958230874691E-3</c:v>
              </c:pt>
              <c:pt idx="2">
                <c:v>4.6456003315813628E-3</c:v>
              </c:pt>
              <c:pt idx="3">
                <c:v>4.8831769459471664E-3</c:v>
              </c:pt>
              <c:pt idx="4">
                <c:v>5.1329032597414405E-3</c:v>
              </c:pt>
            </c:numLit>
          </c:val>
          <c:smooth val="0"/>
          <c:extLst>
            <c:ext xmlns:c16="http://schemas.microsoft.com/office/drawing/2014/chart" uri="{C3380CC4-5D6E-409C-BE32-E72D297353CC}">
              <c16:uniqueId val="{00000000-5190-4BF5-9DD1-B8686FEE4816}"/>
            </c:ext>
          </c:extLst>
        </c:ser>
        <c:ser>
          <c:idx val="1"/>
          <c:order val="1"/>
          <c:tx>
            <c:v>LWSP</c:v>
          </c:tx>
          <c:spPr>
            <a:ln w="25400" cap="rnd">
              <a:solidFill>
                <a:schemeClr val="accent2">
                  <a:lumMod val="75000"/>
                </a:schemeClr>
              </a:solidFill>
              <a:round/>
            </a:ln>
            <a:effectLst/>
          </c:spPr>
          <c:marker>
            <c:symbol val="none"/>
          </c:marker>
          <c:cat>
            <c:numLit>
              <c:formatCode>General</c:formatCode>
              <c:ptCount val="5"/>
              <c:pt idx="0">
                <c:v>2030</c:v>
              </c:pt>
              <c:pt idx="1">
                <c:v>2040</c:v>
              </c:pt>
              <c:pt idx="2">
                <c:v>2050</c:v>
              </c:pt>
              <c:pt idx="3">
                <c:v>2060</c:v>
              </c:pt>
              <c:pt idx="4">
                <c:v>2070</c:v>
              </c:pt>
            </c:numLit>
          </c:cat>
          <c:val>
            <c:numLit>
              <c:formatCode>General</c:formatCode>
              <c:ptCount val="5"/>
              <c:pt idx="0">
                <c:v>4.0000000000000001E-3</c:v>
              </c:pt>
              <c:pt idx="1">
                <c:v>4.0000000000000001E-3</c:v>
              </c:pt>
              <c:pt idx="2">
                <c:v>5.0000000000000001E-3</c:v>
              </c:pt>
              <c:pt idx="3">
                <c:v>5.0000000000000001E-3</c:v>
              </c:pt>
              <c:pt idx="4">
                <c:v>6.0000000000000001E-3</c:v>
              </c:pt>
            </c:numLit>
          </c:val>
          <c:smooth val="0"/>
          <c:extLst>
            <c:ext xmlns:c16="http://schemas.microsoft.com/office/drawing/2014/chart" uri="{C3380CC4-5D6E-409C-BE32-E72D297353CC}">
              <c16:uniqueId val="{00000001-5190-4BF5-9DD1-B8686FEE4816}"/>
            </c:ext>
          </c:extLst>
        </c:ser>
        <c:dLbls>
          <c:showLegendKey val="0"/>
          <c:showVal val="0"/>
          <c:showCatName val="0"/>
          <c:showSerName val="0"/>
          <c:showPercent val="0"/>
          <c:showBubbleSize val="0"/>
        </c:dLbls>
        <c:smooth val="0"/>
        <c:axId val="289467008"/>
        <c:axId val="289481088"/>
      </c:lineChart>
      <c:catAx>
        <c:axId val="28946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9481088"/>
        <c:crosses val="autoZero"/>
        <c:auto val="1"/>
        <c:lblAlgn val="ctr"/>
        <c:lblOffset val="100"/>
        <c:noMultiLvlLbl val="0"/>
      </c:catAx>
      <c:valAx>
        <c:axId val="289481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9467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chemeClr val="tx2"/>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Population Projection</a:t>
            </a:r>
            <a:endParaRPr lang="en-US"/>
          </a:p>
        </c:rich>
      </c:tx>
      <c:overlay val="0"/>
      <c:spPr>
        <a:noFill/>
        <a:ln>
          <a:noFill/>
        </a:ln>
        <a:effectLst/>
      </c:spPr>
    </c:title>
    <c:autoTitleDeleted val="0"/>
    <c:plotArea>
      <c:layout/>
      <c:lineChart>
        <c:grouping val="standard"/>
        <c:varyColors val="0"/>
        <c:ser>
          <c:idx val="0"/>
          <c:order val="0"/>
          <c:tx>
            <c:v>Calculated</c:v>
          </c:tx>
          <c:spPr>
            <a:ln w="25400" cap="rnd">
              <a:solidFill>
                <a:schemeClr val="accent1"/>
              </a:solidFill>
              <a:round/>
            </a:ln>
            <a:effectLst/>
          </c:spPr>
          <c:marker>
            <c:symbol val="none"/>
          </c:marker>
          <c:cat>
            <c:numLit>
              <c:formatCode>General</c:formatCode>
              <c:ptCount val="5"/>
              <c:pt idx="0">
                <c:v>2030</c:v>
              </c:pt>
              <c:pt idx="1">
                <c:v>2040</c:v>
              </c:pt>
              <c:pt idx="2">
                <c:v>2050</c:v>
              </c:pt>
              <c:pt idx="3">
                <c:v>2060</c:v>
              </c:pt>
              <c:pt idx="4">
                <c:v>2070</c:v>
              </c:pt>
            </c:numLit>
          </c:cat>
          <c:val>
            <c:numLit>
              <c:formatCode>General</c:formatCode>
              <c:ptCount val="5"/>
              <c:pt idx="0">
                <c:v>999.6</c:v>
              </c:pt>
              <c:pt idx="1">
                <c:v>1019.592</c:v>
              </c:pt>
              <c:pt idx="2">
                <c:v>1039.9838399999999</c:v>
              </c:pt>
              <c:pt idx="3">
                <c:v>1060.7835167999999</c:v>
              </c:pt>
              <c:pt idx="4">
                <c:v>1081.9991871359998</c:v>
              </c:pt>
            </c:numLit>
          </c:val>
          <c:smooth val="0"/>
          <c:extLst>
            <c:ext xmlns:c16="http://schemas.microsoft.com/office/drawing/2014/chart" uri="{C3380CC4-5D6E-409C-BE32-E72D297353CC}">
              <c16:uniqueId val="{00000000-9938-4B06-8D41-08DF6D149D19}"/>
            </c:ext>
          </c:extLst>
        </c:ser>
        <c:ser>
          <c:idx val="1"/>
          <c:order val="1"/>
          <c:tx>
            <c:v>LWSP</c:v>
          </c:tx>
          <c:spPr>
            <a:ln w="25400" cap="rnd">
              <a:solidFill>
                <a:schemeClr val="accent2"/>
              </a:solidFill>
              <a:round/>
            </a:ln>
            <a:effectLst/>
          </c:spPr>
          <c:marker>
            <c:symbol val="none"/>
          </c:marker>
          <c:cat>
            <c:numLit>
              <c:formatCode>General</c:formatCode>
              <c:ptCount val="5"/>
              <c:pt idx="0">
                <c:v>2030</c:v>
              </c:pt>
              <c:pt idx="1">
                <c:v>2040</c:v>
              </c:pt>
              <c:pt idx="2">
                <c:v>2050</c:v>
              </c:pt>
              <c:pt idx="3">
                <c:v>2060</c:v>
              </c:pt>
              <c:pt idx="4">
                <c:v>2070</c:v>
              </c:pt>
            </c:numLit>
          </c:cat>
          <c:val>
            <c:numLit>
              <c:formatCode>General</c:formatCode>
              <c:ptCount val="5"/>
              <c:pt idx="0">
                <c:v>985</c:v>
              </c:pt>
              <c:pt idx="1">
                <c:v>1034</c:v>
              </c:pt>
              <c:pt idx="2">
                <c:v>1086</c:v>
              </c:pt>
              <c:pt idx="3">
                <c:v>1140</c:v>
              </c:pt>
              <c:pt idx="4">
                <c:v>1197</c:v>
              </c:pt>
            </c:numLit>
          </c:val>
          <c:smooth val="0"/>
          <c:extLst>
            <c:ext xmlns:c16="http://schemas.microsoft.com/office/drawing/2014/chart" uri="{C3380CC4-5D6E-409C-BE32-E72D297353CC}">
              <c16:uniqueId val="{00000001-9938-4B06-8D41-08DF6D149D19}"/>
            </c:ext>
          </c:extLst>
        </c:ser>
        <c:dLbls>
          <c:showLegendKey val="0"/>
          <c:showVal val="0"/>
          <c:showCatName val="0"/>
          <c:showSerName val="0"/>
          <c:showPercent val="0"/>
          <c:showBubbleSize val="0"/>
        </c:dLbls>
        <c:smooth val="0"/>
        <c:axId val="289511680"/>
        <c:axId val="289525760"/>
      </c:lineChart>
      <c:catAx>
        <c:axId val="28951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9525760"/>
        <c:crosses val="autoZero"/>
        <c:auto val="1"/>
        <c:lblAlgn val="ctr"/>
        <c:lblOffset val="100"/>
        <c:noMultiLvlLbl val="0"/>
      </c:catAx>
      <c:valAx>
        <c:axId val="289525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9511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chemeClr val="tx2"/>
      </a:solidFill>
      <a:round/>
    </a:ln>
    <a:effectLst/>
  </c:spPr>
  <c:txPr>
    <a:bodyPr/>
    <a:lstStyle/>
    <a:p>
      <a:pPr>
        <a:defRPr/>
      </a:pPr>
      <a:endParaRPr lang="en-US"/>
    </a:p>
  </c:txPr>
  <c:printSettings>
    <c:headerFooter/>
    <c:pageMargins b="0.75000000000000089" l="0.70000000000000062" r="0.70000000000000062" t="0.75000000000000089"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Unaccounted-for Demand Projection</a:t>
            </a:r>
            <a:endParaRPr lang="en-US"/>
          </a:p>
        </c:rich>
      </c:tx>
      <c:overlay val="0"/>
      <c:spPr>
        <a:noFill/>
        <a:ln>
          <a:noFill/>
        </a:ln>
        <a:effectLst/>
      </c:spPr>
    </c:title>
    <c:autoTitleDeleted val="0"/>
    <c:plotArea>
      <c:layout/>
      <c:lineChart>
        <c:grouping val="standard"/>
        <c:varyColors val="0"/>
        <c:ser>
          <c:idx val="0"/>
          <c:order val="0"/>
          <c:tx>
            <c:v>Calculated</c:v>
          </c:tx>
          <c:spPr>
            <a:ln w="25400" cap="rnd">
              <a:solidFill>
                <a:schemeClr val="tx2"/>
              </a:solidFill>
              <a:round/>
            </a:ln>
            <a:effectLst/>
          </c:spPr>
          <c:marker>
            <c:symbol val="none"/>
          </c:marker>
          <c:cat>
            <c:numLit>
              <c:formatCode>General</c:formatCode>
              <c:ptCount val="5"/>
              <c:pt idx="0">
                <c:v>2030</c:v>
              </c:pt>
              <c:pt idx="1">
                <c:v>2040</c:v>
              </c:pt>
              <c:pt idx="2">
                <c:v>2050</c:v>
              </c:pt>
              <c:pt idx="3">
                <c:v>2060</c:v>
              </c:pt>
              <c:pt idx="4">
                <c:v>2070</c:v>
              </c:pt>
            </c:numLit>
          </c:cat>
          <c:val>
            <c:numLit>
              <c:formatCode>General</c:formatCode>
              <c:ptCount val="5"/>
              <c:pt idx="0">
                <c:v>1.093809727586202E-2</c:v>
              </c:pt>
              <c:pt idx="1">
                <c:v>1.1497473014824599E-2</c:v>
              </c:pt>
              <c:pt idx="2">
                <c:v>1.208545530293814E-2</c:v>
              </c:pt>
              <c:pt idx="3">
                <c:v>1.2703507082903452E-2</c:v>
              </c:pt>
              <c:pt idx="4">
                <c:v>1.3486629946660115E-2</c:v>
              </c:pt>
            </c:numLit>
          </c:val>
          <c:smooth val="0"/>
          <c:extLst>
            <c:ext xmlns:c16="http://schemas.microsoft.com/office/drawing/2014/chart" uri="{C3380CC4-5D6E-409C-BE32-E72D297353CC}">
              <c16:uniqueId val="{00000000-9DE8-405D-B581-1F29DF3E0531}"/>
            </c:ext>
          </c:extLst>
        </c:ser>
        <c:ser>
          <c:idx val="1"/>
          <c:order val="1"/>
          <c:tx>
            <c:v>LWSP</c:v>
          </c:tx>
          <c:spPr>
            <a:ln w="25400" cap="rnd">
              <a:solidFill>
                <a:schemeClr val="accent2">
                  <a:lumMod val="75000"/>
                </a:schemeClr>
              </a:solidFill>
              <a:round/>
            </a:ln>
            <a:effectLst/>
          </c:spPr>
          <c:marker>
            <c:symbol val="none"/>
          </c:marker>
          <c:cat>
            <c:numLit>
              <c:formatCode>General</c:formatCode>
              <c:ptCount val="5"/>
              <c:pt idx="0">
                <c:v>2030</c:v>
              </c:pt>
              <c:pt idx="1">
                <c:v>2040</c:v>
              </c:pt>
              <c:pt idx="2">
                <c:v>2050</c:v>
              </c:pt>
              <c:pt idx="3">
                <c:v>2060</c:v>
              </c:pt>
              <c:pt idx="4">
                <c:v>2070</c:v>
              </c:pt>
            </c:numLit>
          </c:cat>
          <c:val>
            <c:numLit>
              <c:formatCode>General</c:formatCode>
              <c:ptCount val="5"/>
              <c:pt idx="0">
                <c:v>0.01</c:v>
              </c:pt>
              <c:pt idx="1">
                <c:v>1.0999999999999999E-2</c:v>
              </c:pt>
              <c:pt idx="2">
                <c:v>1.2E-2</c:v>
              </c:pt>
              <c:pt idx="3">
                <c:v>1.2999999999999999E-2</c:v>
              </c:pt>
              <c:pt idx="4">
                <c:v>1.4E-2</c:v>
              </c:pt>
            </c:numLit>
          </c:val>
          <c:smooth val="0"/>
          <c:extLst>
            <c:ext xmlns:c16="http://schemas.microsoft.com/office/drawing/2014/chart" uri="{C3380CC4-5D6E-409C-BE32-E72D297353CC}">
              <c16:uniqueId val="{00000001-9DE8-405D-B581-1F29DF3E0531}"/>
            </c:ext>
          </c:extLst>
        </c:ser>
        <c:dLbls>
          <c:showLegendKey val="0"/>
          <c:showVal val="0"/>
          <c:showCatName val="0"/>
          <c:showSerName val="0"/>
          <c:showPercent val="0"/>
          <c:showBubbleSize val="0"/>
        </c:dLbls>
        <c:smooth val="0"/>
        <c:axId val="289467008"/>
        <c:axId val="289481088"/>
      </c:lineChart>
      <c:catAx>
        <c:axId val="28946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9481088"/>
        <c:crosses val="autoZero"/>
        <c:auto val="1"/>
        <c:lblAlgn val="ctr"/>
        <c:lblOffset val="100"/>
        <c:noMultiLvlLbl val="0"/>
      </c:catAx>
      <c:valAx>
        <c:axId val="289481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9467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chemeClr val="tx2"/>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Supply and Demand Projections</a:t>
            </a:r>
            <a:endParaRPr lang="en-US"/>
          </a:p>
        </c:rich>
      </c:tx>
      <c:overlay val="0"/>
      <c:spPr>
        <a:noFill/>
        <a:ln>
          <a:noFill/>
        </a:ln>
        <a:effectLst/>
      </c:spPr>
    </c:title>
    <c:autoTitleDeleted val="0"/>
    <c:plotArea>
      <c:layout/>
      <c:lineChart>
        <c:grouping val="standard"/>
        <c:varyColors val="0"/>
        <c:ser>
          <c:idx val="0"/>
          <c:order val="0"/>
          <c:tx>
            <c:v>Calculated Demand</c:v>
          </c:tx>
          <c:spPr>
            <a:ln w="25400" cap="rnd">
              <a:solidFill>
                <a:schemeClr val="tx2"/>
              </a:solidFill>
              <a:round/>
            </a:ln>
            <a:effectLst/>
          </c:spPr>
          <c:marker>
            <c:symbol val="none"/>
          </c:marker>
          <c:cat>
            <c:numLit>
              <c:formatCode>General</c:formatCode>
              <c:ptCount val="5"/>
              <c:pt idx="0">
                <c:v>2030</c:v>
              </c:pt>
              <c:pt idx="1">
                <c:v>2040</c:v>
              </c:pt>
              <c:pt idx="2">
                <c:v>2050</c:v>
              </c:pt>
              <c:pt idx="3">
                <c:v>2060</c:v>
              </c:pt>
              <c:pt idx="4">
                <c:v>2070</c:v>
              </c:pt>
            </c:numLit>
          </c:cat>
          <c:val>
            <c:numLit>
              <c:formatCode>General</c:formatCode>
              <c:ptCount val="5"/>
              <c:pt idx="0">
                <c:v>7.4379334910622E-2</c:v>
              </c:pt>
              <c:pt idx="1">
                <c:v>7.7936171894761222E-2</c:v>
              </c:pt>
              <c:pt idx="2">
                <c:v>8.1881420966398583E-2</c:v>
              </c:pt>
              <c:pt idx="3">
                <c:v>8.6280373262263468E-2</c:v>
              </c:pt>
              <c:pt idx="4">
                <c:v>9.1344096782845247E-2</c:v>
              </c:pt>
            </c:numLit>
          </c:val>
          <c:smooth val="0"/>
          <c:extLst>
            <c:ext xmlns:c16="http://schemas.microsoft.com/office/drawing/2014/chart" uri="{C3380CC4-5D6E-409C-BE32-E72D297353CC}">
              <c16:uniqueId val="{00000000-A90E-4920-9BC9-720B4B2EEAC1}"/>
            </c:ext>
          </c:extLst>
        </c:ser>
        <c:ser>
          <c:idx val="1"/>
          <c:order val="1"/>
          <c:tx>
            <c:v>LWSP Demand</c:v>
          </c:tx>
          <c:spPr>
            <a:ln w="25400" cap="rnd">
              <a:solidFill>
                <a:schemeClr val="accent2">
                  <a:lumMod val="75000"/>
                </a:schemeClr>
              </a:solidFill>
              <a:round/>
            </a:ln>
            <a:effectLst/>
          </c:spPr>
          <c:marker>
            <c:symbol val="none"/>
          </c:marker>
          <c:cat>
            <c:numLit>
              <c:formatCode>General</c:formatCode>
              <c:ptCount val="5"/>
              <c:pt idx="0">
                <c:v>2030</c:v>
              </c:pt>
              <c:pt idx="1">
                <c:v>2040</c:v>
              </c:pt>
              <c:pt idx="2">
                <c:v>2050</c:v>
              </c:pt>
              <c:pt idx="3">
                <c:v>2060</c:v>
              </c:pt>
              <c:pt idx="4">
                <c:v>2070</c:v>
              </c:pt>
            </c:numLit>
          </c:cat>
          <c:val>
            <c:numLit>
              <c:formatCode>General</c:formatCode>
              <c:ptCount val="5"/>
              <c:pt idx="0">
                <c:v>7.0999999999999994E-2</c:v>
              </c:pt>
              <c:pt idx="1">
                <c:v>7.6999999999999999E-2</c:v>
              </c:pt>
              <c:pt idx="2">
                <c:v>8.4000000000000005E-2</c:v>
              </c:pt>
              <c:pt idx="3">
                <c:v>9.1000000000000011E-2</c:v>
              </c:pt>
              <c:pt idx="4">
                <c:v>0.10100000000000001</c:v>
              </c:pt>
            </c:numLit>
          </c:val>
          <c:smooth val="0"/>
          <c:extLst>
            <c:ext xmlns:c16="http://schemas.microsoft.com/office/drawing/2014/chart" uri="{C3380CC4-5D6E-409C-BE32-E72D297353CC}">
              <c16:uniqueId val="{00000001-A90E-4920-9BC9-720B4B2EEAC1}"/>
            </c:ext>
          </c:extLst>
        </c:ser>
        <c:ser>
          <c:idx val="2"/>
          <c:order val="2"/>
          <c:tx>
            <c:v>Supply</c:v>
          </c:tx>
          <c:spPr>
            <a:ln>
              <a:solidFill>
                <a:schemeClr val="tx2"/>
              </a:solidFill>
              <a:prstDash val="sysDash"/>
            </a:ln>
          </c:spPr>
          <c:marker>
            <c:symbol val="none"/>
          </c:marker>
          <c:val>
            <c:numLit>
              <c:formatCode>General</c:formatCode>
              <c:ptCount val="5"/>
              <c:pt idx="0">
                <c:v>0.27</c:v>
              </c:pt>
              <c:pt idx="1">
                <c:v>0.27</c:v>
              </c:pt>
              <c:pt idx="2">
                <c:v>0.27</c:v>
              </c:pt>
              <c:pt idx="3">
                <c:v>0.27</c:v>
              </c:pt>
              <c:pt idx="4">
                <c:v>0.27</c:v>
              </c:pt>
            </c:numLit>
          </c:val>
          <c:smooth val="0"/>
          <c:extLst>
            <c:ext xmlns:c16="http://schemas.microsoft.com/office/drawing/2014/chart" uri="{C3380CC4-5D6E-409C-BE32-E72D297353CC}">
              <c16:uniqueId val="{00000002-A90E-4920-9BC9-720B4B2EEAC1}"/>
            </c:ext>
          </c:extLst>
        </c:ser>
        <c:ser>
          <c:idx val="3"/>
          <c:order val="3"/>
          <c:tx>
            <c:v>80% Supply</c:v>
          </c:tx>
          <c:spPr>
            <a:ln>
              <a:solidFill>
                <a:srgbClr val="FF3300"/>
              </a:solidFill>
              <a:prstDash val="sysDash"/>
            </a:ln>
          </c:spPr>
          <c:marker>
            <c:symbol val="none"/>
          </c:marker>
          <c:val>
            <c:numLit>
              <c:formatCode>General</c:formatCode>
              <c:ptCount val="5"/>
              <c:pt idx="0">
                <c:v>0.21600000000000003</c:v>
              </c:pt>
              <c:pt idx="1">
                <c:v>0.21600000000000003</c:v>
              </c:pt>
              <c:pt idx="2">
                <c:v>0.21600000000000003</c:v>
              </c:pt>
              <c:pt idx="3">
                <c:v>0.21600000000000003</c:v>
              </c:pt>
              <c:pt idx="4">
                <c:v>0.21600000000000003</c:v>
              </c:pt>
            </c:numLit>
          </c:val>
          <c:smooth val="0"/>
          <c:extLst>
            <c:ext xmlns:c16="http://schemas.microsoft.com/office/drawing/2014/chart" uri="{C3380CC4-5D6E-409C-BE32-E72D297353CC}">
              <c16:uniqueId val="{00000003-A90E-4920-9BC9-720B4B2EEAC1}"/>
            </c:ext>
          </c:extLst>
        </c:ser>
        <c:dLbls>
          <c:showLegendKey val="0"/>
          <c:showVal val="0"/>
          <c:showCatName val="0"/>
          <c:showSerName val="0"/>
          <c:showPercent val="0"/>
          <c:showBubbleSize val="0"/>
        </c:dLbls>
        <c:smooth val="0"/>
        <c:axId val="289467008"/>
        <c:axId val="289481088"/>
      </c:lineChart>
      <c:catAx>
        <c:axId val="28946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9481088"/>
        <c:crosses val="autoZero"/>
        <c:auto val="1"/>
        <c:lblAlgn val="ctr"/>
        <c:lblOffset val="100"/>
        <c:noMultiLvlLbl val="0"/>
      </c:catAx>
      <c:valAx>
        <c:axId val="289481088"/>
        <c:scaling>
          <c:orientation val="minMax"/>
        </c:scaling>
        <c:delete val="0"/>
        <c:axPos val="l"/>
        <c:majorGridlines>
          <c:spPr>
            <a:ln w="9525" cap="flat" cmpd="sng" algn="ctr">
              <a:solidFill>
                <a:schemeClr val="bg1">
                  <a:lumMod val="6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9467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accent5">
        <a:lumMod val="20000"/>
        <a:lumOff val="80000"/>
      </a:schemeClr>
    </a:solidFill>
    <a:ln w="19050" cap="flat" cmpd="sng" algn="ctr">
      <a:solidFill>
        <a:schemeClr val="tx2"/>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Supply and Demand Projections</a:t>
            </a:r>
            <a:endParaRPr lang="en-US"/>
          </a:p>
        </c:rich>
      </c:tx>
      <c:overlay val="0"/>
      <c:spPr>
        <a:noFill/>
        <a:ln>
          <a:noFill/>
        </a:ln>
        <a:effectLst/>
      </c:spPr>
    </c:title>
    <c:autoTitleDeleted val="0"/>
    <c:plotArea>
      <c:layout/>
      <c:lineChart>
        <c:grouping val="standard"/>
        <c:varyColors val="0"/>
        <c:ser>
          <c:idx val="0"/>
          <c:order val="0"/>
          <c:tx>
            <c:v>Calculated Demand</c:v>
          </c:tx>
          <c:spPr>
            <a:ln w="25400" cap="rnd">
              <a:solidFill>
                <a:schemeClr val="tx2"/>
              </a:solidFill>
              <a:round/>
            </a:ln>
            <a:effectLst/>
          </c:spPr>
          <c:marker>
            <c:symbol val="none"/>
          </c:marker>
          <c:cat>
            <c:strLit>
              <c:ptCount val="6"/>
              <c:pt idx="0">
                <c:v>2030</c:v>
              </c:pt>
              <c:pt idx="1">
                <c:v>2040</c:v>
              </c:pt>
              <c:pt idx="2">
                <c:v>2050</c:v>
              </c:pt>
              <c:pt idx="3">
                <c:v>2060</c:v>
              </c:pt>
              <c:pt idx="4">
                <c:v>2070</c:v>
              </c:pt>
              <c:pt idx="5">
                <c:v>----</c:v>
              </c:pt>
            </c:strLit>
          </c:cat>
          <c:val>
            <c:numLit>
              <c:formatCode>General</c:formatCode>
              <c:ptCount val="6"/>
              <c:pt idx="0">
                <c:v>7.4379334910622E-2</c:v>
              </c:pt>
              <c:pt idx="1">
                <c:v>7.7936171894761222E-2</c:v>
              </c:pt>
              <c:pt idx="2">
                <c:v>8.1881420966398583E-2</c:v>
              </c:pt>
              <c:pt idx="3">
                <c:v>8.6280373262263468E-2</c:v>
              </c:pt>
              <c:pt idx="4">
                <c:v>9.1344096782845247E-2</c:v>
              </c:pt>
              <c:pt idx="5">
                <c:v>#N/A</c:v>
              </c:pt>
            </c:numLit>
          </c:val>
          <c:smooth val="0"/>
          <c:extLst>
            <c:ext xmlns:c16="http://schemas.microsoft.com/office/drawing/2014/chart" uri="{C3380CC4-5D6E-409C-BE32-E72D297353CC}">
              <c16:uniqueId val="{00000000-D7C9-4ED4-B4FF-E164A74717FB}"/>
            </c:ext>
          </c:extLst>
        </c:ser>
        <c:ser>
          <c:idx val="1"/>
          <c:order val="1"/>
          <c:tx>
            <c:v>LWSP Demand</c:v>
          </c:tx>
          <c:spPr>
            <a:ln w="25400" cap="rnd">
              <a:solidFill>
                <a:schemeClr val="accent2">
                  <a:lumMod val="75000"/>
                </a:schemeClr>
              </a:solidFill>
              <a:round/>
            </a:ln>
            <a:effectLst/>
          </c:spPr>
          <c:marker>
            <c:symbol val="none"/>
          </c:marker>
          <c:cat>
            <c:strLit>
              <c:ptCount val="6"/>
              <c:pt idx="0">
                <c:v>2030</c:v>
              </c:pt>
              <c:pt idx="1">
                <c:v>2040</c:v>
              </c:pt>
              <c:pt idx="2">
                <c:v>2050</c:v>
              </c:pt>
              <c:pt idx="3">
                <c:v>2060</c:v>
              </c:pt>
              <c:pt idx="4">
                <c:v>2070</c:v>
              </c:pt>
              <c:pt idx="5">
                <c:v>----</c:v>
              </c:pt>
            </c:strLit>
          </c:cat>
          <c:val>
            <c:numLit>
              <c:formatCode>General</c:formatCode>
              <c:ptCount val="5"/>
              <c:pt idx="0">
                <c:v>7.0999999999999994E-2</c:v>
              </c:pt>
              <c:pt idx="1">
                <c:v>7.6999999999999999E-2</c:v>
              </c:pt>
              <c:pt idx="2">
                <c:v>8.4000000000000005E-2</c:v>
              </c:pt>
              <c:pt idx="3">
                <c:v>9.1000000000000011E-2</c:v>
              </c:pt>
              <c:pt idx="4">
                <c:v>0.10100000000000001</c:v>
              </c:pt>
            </c:numLit>
          </c:val>
          <c:smooth val="0"/>
          <c:extLst>
            <c:ext xmlns:c16="http://schemas.microsoft.com/office/drawing/2014/chart" uri="{C3380CC4-5D6E-409C-BE32-E72D297353CC}">
              <c16:uniqueId val="{00000001-D7C9-4ED4-B4FF-E164A74717FB}"/>
            </c:ext>
          </c:extLst>
        </c:ser>
        <c:ser>
          <c:idx val="2"/>
          <c:order val="2"/>
          <c:tx>
            <c:v>Supply</c:v>
          </c:tx>
          <c:spPr>
            <a:ln>
              <a:solidFill>
                <a:schemeClr val="tx2"/>
              </a:solidFill>
              <a:prstDash val="sysDash"/>
            </a:ln>
          </c:spPr>
          <c:marker>
            <c:symbol val="none"/>
          </c:marker>
          <c:cat>
            <c:strLit>
              <c:ptCount val="6"/>
              <c:pt idx="0">
                <c:v>2030</c:v>
              </c:pt>
              <c:pt idx="1">
                <c:v>2040</c:v>
              </c:pt>
              <c:pt idx="2">
                <c:v>2050</c:v>
              </c:pt>
              <c:pt idx="3">
                <c:v>2060</c:v>
              </c:pt>
              <c:pt idx="4">
                <c:v>2070</c:v>
              </c:pt>
              <c:pt idx="5">
                <c:v>----</c:v>
              </c:pt>
            </c:strLit>
          </c:cat>
          <c:val>
            <c:numLit>
              <c:formatCode>General</c:formatCode>
              <c:ptCount val="6"/>
              <c:pt idx="0">
                <c:v>0.27</c:v>
              </c:pt>
              <c:pt idx="1">
                <c:v>0.27</c:v>
              </c:pt>
              <c:pt idx="2">
                <c:v>0.27</c:v>
              </c:pt>
              <c:pt idx="3">
                <c:v>0.27</c:v>
              </c:pt>
              <c:pt idx="4">
                <c:v>0.27</c:v>
              </c:pt>
              <c:pt idx="5">
                <c:v>#N/A</c:v>
              </c:pt>
            </c:numLit>
          </c:val>
          <c:smooth val="0"/>
          <c:extLst>
            <c:ext xmlns:c16="http://schemas.microsoft.com/office/drawing/2014/chart" uri="{C3380CC4-5D6E-409C-BE32-E72D297353CC}">
              <c16:uniqueId val="{00000002-D7C9-4ED4-B4FF-E164A74717FB}"/>
            </c:ext>
          </c:extLst>
        </c:ser>
        <c:ser>
          <c:idx val="3"/>
          <c:order val="3"/>
          <c:tx>
            <c:v>80% Supply</c:v>
          </c:tx>
          <c:spPr>
            <a:ln>
              <a:solidFill>
                <a:srgbClr val="FF3300"/>
              </a:solidFill>
              <a:prstDash val="sysDash"/>
            </a:ln>
          </c:spPr>
          <c:marker>
            <c:symbol val="none"/>
          </c:marker>
          <c:cat>
            <c:strLit>
              <c:ptCount val="6"/>
              <c:pt idx="0">
                <c:v>2030</c:v>
              </c:pt>
              <c:pt idx="1">
                <c:v>2040</c:v>
              </c:pt>
              <c:pt idx="2">
                <c:v>2050</c:v>
              </c:pt>
              <c:pt idx="3">
                <c:v>2060</c:v>
              </c:pt>
              <c:pt idx="4">
                <c:v>2070</c:v>
              </c:pt>
              <c:pt idx="5">
                <c:v>----</c:v>
              </c:pt>
            </c:strLit>
          </c:cat>
          <c:val>
            <c:numLit>
              <c:formatCode>General</c:formatCode>
              <c:ptCount val="6"/>
              <c:pt idx="0">
                <c:v>0.21600000000000003</c:v>
              </c:pt>
              <c:pt idx="1">
                <c:v>0.21600000000000003</c:v>
              </c:pt>
              <c:pt idx="2">
                <c:v>0.21600000000000003</c:v>
              </c:pt>
              <c:pt idx="3">
                <c:v>0.21600000000000003</c:v>
              </c:pt>
              <c:pt idx="4">
                <c:v>0.21600000000000003</c:v>
              </c:pt>
              <c:pt idx="5">
                <c:v>#N/A</c:v>
              </c:pt>
            </c:numLit>
          </c:val>
          <c:smooth val="0"/>
          <c:extLst>
            <c:ext xmlns:c16="http://schemas.microsoft.com/office/drawing/2014/chart" uri="{C3380CC4-5D6E-409C-BE32-E72D297353CC}">
              <c16:uniqueId val="{00000003-D7C9-4ED4-B4FF-E164A74717FB}"/>
            </c:ext>
          </c:extLst>
        </c:ser>
        <c:dLbls>
          <c:showLegendKey val="0"/>
          <c:showVal val="0"/>
          <c:showCatName val="0"/>
          <c:showSerName val="0"/>
          <c:showPercent val="0"/>
          <c:showBubbleSize val="0"/>
        </c:dLbls>
        <c:smooth val="0"/>
        <c:axId val="289467008"/>
        <c:axId val="289481088"/>
      </c:lineChart>
      <c:catAx>
        <c:axId val="28946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9481088"/>
        <c:crosses val="autoZero"/>
        <c:auto val="1"/>
        <c:lblAlgn val="ctr"/>
        <c:lblOffset val="100"/>
        <c:noMultiLvlLbl val="0"/>
      </c:catAx>
      <c:valAx>
        <c:axId val="289481088"/>
        <c:scaling>
          <c:orientation val="minMax"/>
        </c:scaling>
        <c:delete val="0"/>
        <c:axPos val="l"/>
        <c:majorGridlines>
          <c:spPr>
            <a:ln w="9525" cap="flat" cmpd="sng" algn="ctr">
              <a:solidFill>
                <a:schemeClr val="bg1">
                  <a:lumMod val="6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9467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accent5">
        <a:lumMod val="20000"/>
        <a:lumOff val="80000"/>
      </a:schemeClr>
    </a:solidFill>
    <a:ln w="19050" cap="flat" cmpd="sng" algn="ctr">
      <a:solidFill>
        <a:schemeClr val="tx2"/>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Commercial Demand Projection</a:t>
            </a:r>
            <a:endParaRPr lang="en-US"/>
          </a:p>
        </c:rich>
      </c:tx>
      <c:overlay val="0"/>
      <c:spPr>
        <a:noFill/>
        <a:ln>
          <a:noFill/>
        </a:ln>
        <a:effectLst/>
      </c:spPr>
    </c:title>
    <c:autoTitleDeleted val="0"/>
    <c:plotArea>
      <c:layout/>
      <c:lineChart>
        <c:grouping val="standard"/>
        <c:varyColors val="0"/>
        <c:ser>
          <c:idx val="0"/>
          <c:order val="0"/>
          <c:tx>
            <c:strRef>
              <c:f>Evaluation!$B$26</c:f>
              <c:strCache>
                <c:ptCount val="1"/>
                <c:pt idx="0">
                  <c:v>Calculated</c:v>
                </c:pt>
              </c:strCache>
            </c:strRef>
          </c:tx>
          <c:spPr>
            <a:ln w="25400" cap="rnd">
              <a:solidFill>
                <a:schemeClr val="tx2"/>
              </a:solidFill>
              <a:round/>
            </a:ln>
            <a:effectLst/>
          </c:spPr>
          <c:marker>
            <c:symbol val="none"/>
          </c:marker>
          <c:cat>
            <c:numRef>
              <c:f>Evaluation!$A$27:$A$31</c:f>
              <c:numCache>
                <c:formatCode>General</c:formatCode>
                <c:ptCount val="5"/>
                <c:pt idx="0">
                  <c:v>2030</c:v>
                </c:pt>
                <c:pt idx="1">
                  <c:v>2040</c:v>
                </c:pt>
                <c:pt idx="2">
                  <c:v>2050</c:v>
                </c:pt>
                <c:pt idx="3">
                  <c:v>2060</c:v>
                </c:pt>
                <c:pt idx="4">
                  <c:v>2070</c:v>
                </c:pt>
              </c:numCache>
            </c:numRef>
          </c:cat>
          <c:val>
            <c:numRef>
              <c:f>Evaluation!$B$27:$B$31</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0443-4982-B357-FB0D7075CF32}"/>
            </c:ext>
          </c:extLst>
        </c:ser>
        <c:ser>
          <c:idx val="1"/>
          <c:order val="1"/>
          <c:tx>
            <c:strRef>
              <c:f>Evaluation!$C$26</c:f>
              <c:strCache>
                <c:ptCount val="1"/>
                <c:pt idx="0">
                  <c:v>LWSP</c:v>
                </c:pt>
              </c:strCache>
            </c:strRef>
          </c:tx>
          <c:spPr>
            <a:ln w="25400" cap="rnd">
              <a:solidFill>
                <a:schemeClr val="accent2">
                  <a:lumMod val="75000"/>
                </a:schemeClr>
              </a:solidFill>
              <a:round/>
            </a:ln>
            <a:effectLst/>
          </c:spPr>
          <c:marker>
            <c:symbol val="none"/>
          </c:marker>
          <c:cat>
            <c:numRef>
              <c:f>Evaluation!$A$27:$A$31</c:f>
              <c:numCache>
                <c:formatCode>General</c:formatCode>
                <c:ptCount val="5"/>
                <c:pt idx="0">
                  <c:v>2030</c:v>
                </c:pt>
                <c:pt idx="1">
                  <c:v>2040</c:v>
                </c:pt>
                <c:pt idx="2">
                  <c:v>2050</c:v>
                </c:pt>
                <c:pt idx="3">
                  <c:v>2060</c:v>
                </c:pt>
                <c:pt idx="4">
                  <c:v>2070</c:v>
                </c:pt>
              </c:numCache>
            </c:numRef>
          </c:cat>
          <c:val>
            <c:numRef>
              <c:f>Evaluation!$C$27:$C$31</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0443-4982-B357-FB0D7075CF32}"/>
            </c:ext>
          </c:extLst>
        </c:ser>
        <c:dLbls>
          <c:showLegendKey val="0"/>
          <c:showVal val="0"/>
          <c:showCatName val="0"/>
          <c:showSerName val="0"/>
          <c:showPercent val="0"/>
          <c:showBubbleSize val="0"/>
        </c:dLbls>
        <c:smooth val="0"/>
        <c:axId val="268615680"/>
        <c:axId val="268617216"/>
      </c:lineChart>
      <c:catAx>
        <c:axId val="268615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8617216"/>
        <c:crosses val="autoZero"/>
        <c:auto val="1"/>
        <c:lblAlgn val="ctr"/>
        <c:lblOffset val="100"/>
        <c:noMultiLvlLbl val="0"/>
      </c:catAx>
      <c:valAx>
        <c:axId val="268617216"/>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8615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chemeClr val="tx2"/>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Industrial Demand Projection</a:t>
            </a:r>
            <a:endParaRPr lang="en-US"/>
          </a:p>
        </c:rich>
      </c:tx>
      <c:overlay val="0"/>
      <c:spPr>
        <a:noFill/>
        <a:ln>
          <a:noFill/>
        </a:ln>
        <a:effectLst/>
      </c:spPr>
    </c:title>
    <c:autoTitleDeleted val="0"/>
    <c:plotArea>
      <c:layout/>
      <c:lineChart>
        <c:grouping val="standard"/>
        <c:varyColors val="0"/>
        <c:ser>
          <c:idx val="0"/>
          <c:order val="0"/>
          <c:tx>
            <c:strRef>
              <c:f>Evaluation!$B$36</c:f>
              <c:strCache>
                <c:ptCount val="1"/>
                <c:pt idx="0">
                  <c:v>Calculated</c:v>
                </c:pt>
              </c:strCache>
            </c:strRef>
          </c:tx>
          <c:spPr>
            <a:ln w="25400" cap="rnd">
              <a:solidFill>
                <a:schemeClr val="tx2"/>
              </a:solidFill>
              <a:round/>
            </a:ln>
            <a:effectLst/>
          </c:spPr>
          <c:marker>
            <c:symbol val="none"/>
          </c:marker>
          <c:cat>
            <c:numRef>
              <c:f>Evaluation!$A$37:$A$41</c:f>
              <c:numCache>
                <c:formatCode>General</c:formatCode>
                <c:ptCount val="5"/>
                <c:pt idx="0">
                  <c:v>2030</c:v>
                </c:pt>
                <c:pt idx="1">
                  <c:v>2040</c:v>
                </c:pt>
                <c:pt idx="2">
                  <c:v>2050</c:v>
                </c:pt>
                <c:pt idx="3">
                  <c:v>2060</c:v>
                </c:pt>
                <c:pt idx="4">
                  <c:v>2070</c:v>
                </c:pt>
              </c:numCache>
            </c:numRef>
          </c:cat>
          <c:val>
            <c:numRef>
              <c:f>Evaluation!$B$37:$B$41</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B439-4226-9DD3-770471D4DB31}"/>
            </c:ext>
          </c:extLst>
        </c:ser>
        <c:ser>
          <c:idx val="1"/>
          <c:order val="1"/>
          <c:tx>
            <c:strRef>
              <c:f>Evaluation!$C$36</c:f>
              <c:strCache>
                <c:ptCount val="1"/>
                <c:pt idx="0">
                  <c:v>LWSP</c:v>
                </c:pt>
              </c:strCache>
            </c:strRef>
          </c:tx>
          <c:spPr>
            <a:ln w="25400" cap="rnd">
              <a:solidFill>
                <a:schemeClr val="accent2">
                  <a:lumMod val="75000"/>
                </a:schemeClr>
              </a:solidFill>
              <a:round/>
            </a:ln>
            <a:effectLst/>
          </c:spPr>
          <c:marker>
            <c:symbol val="none"/>
          </c:marker>
          <c:cat>
            <c:numRef>
              <c:f>Evaluation!$A$37:$A$41</c:f>
              <c:numCache>
                <c:formatCode>General</c:formatCode>
                <c:ptCount val="5"/>
                <c:pt idx="0">
                  <c:v>2030</c:v>
                </c:pt>
                <c:pt idx="1">
                  <c:v>2040</c:v>
                </c:pt>
                <c:pt idx="2">
                  <c:v>2050</c:v>
                </c:pt>
                <c:pt idx="3">
                  <c:v>2060</c:v>
                </c:pt>
                <c:pt idx="4">
                  <c:v>2070</c:v>
                </c:pt>
              </c:numCache>
            </c:numRef>
          </c:cat>
          <c:val>
            <c:numRef>
              <c:f>Evaluation!$C$37:$C$41</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B439-4226-9DD3-770471D4DB31}"/>
            </c:ext>
          </c:extLst>
        </c:ser>
        <c:dLbls>
          <c:showLegendKey val="0"/>
          <c:showVal val="0"/>
          <c:showCatName val="0"/>
          <c:showSerName val="0"/>
          <c:showPercent val="0"/>
          <c:showBubbleSize val="0"/>
        </c:dLbls>
        <c:smooth val="0"/>
        <c:axId val="268905856"/>
        <c:axId val="268915840"/>
      </c:lineChart>
      <c:catAx>
        <c:axId val="268905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8915840"/>
        <c:crosses val="autoZero"/>
        <c:auto val="1"/>
        <c:lblAlgn val="ctr"/>
        <c:lblOffset val="100"/>
        <c:noMultiLvlLbl val="0"/>
      </c:catAx>
      <c:valAx>
        <c:axId val="26891584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8905856"/>
        <c:crosses val="autoZero"/>
        <c:crossBetween val="between"/>
      </c:valAx>
      <c:spPr>
        <a:noFill/>
        <a:ln w="1905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chemeClr val="tx2"/>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Institutional Demand Projection</a:t>
            </a:r>
            <a:endParaRPr lang="en-US"/>
          </a:p>
        </c:rich>
      </c:tx>
      <c:overlay val="0"/>
      <c:spPr>
        <a:noFill/>
        <a:ln>
          <a:noFill/>
        </a:ln>
        <a:effectLst/>
      </c:spPr>
    </c:title>
    <c:autoTitleDeleted val="0"/>
    <c:plotArea>
      <c:layout/>
      <c:lineChart>
        <c:grouping val="standard"/>
        <c:varyColors val="0"/>
        <c:ser>
          <c:idx val="0"/>
          <c:order val="0"/>
          <c:tx>
            <c:strRef>
              <c:f>Evaluation!$B$46</c:f>
              <c:strCache>
                <c:ptCount val="1"/>
                <c:pt idx="0">
                  <c:v>Calculated</c:v>
                </c:pt>
              </c:strCache>
            </c:strRef>
          </c:tx>
          <c:spPr>
            <a:ln w="25400" cap="rnd">
              <a:solidFill>
                <a:schemeClr val="tx2"/>
              </a:solidFill>
              <a:round/>
            </a:ln>
            <a:effectLst/>
          </c:spPr>
          <c:marker>
            <c:symbol val="none"/>
          </c:marker>
          <c:cat>
            <c:numRef>
              <c:f>Evaluation!$A$47:$A$51</c:f>
              <c:numCache>
                <c:formatCode>General</c:formatCode>
                <c:ptCount val="5"/>
                <c:pt idx="0">
                  <c:v>2030</c:v>
                </c:pt>
                <c:pt idx="1">
                  <c:v>2040</c:v>
                </c:pt>
                <c:pt idx="2">
                  <c:v>2050</c:v>
                </c:pt>
                <c:pt idx="3">
                  <c:v>2060</c:v>
                </c:pt>
                <c:pt idx="4">
                  <c:v>2070</c:v>
                </c:pt>
              </c:numCache>
            </c:numRef>
          </c:cat>
          <c:val>
            <c:numRef>
              <c:f>Evaluation!$B$47:$B$51</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AF9D-462E-A822-C98016DD60FA}"/>
            </c:ext>
          </c:extLst>
        </c:ser>
        <c:ser>
          <c:idx val="1"/>
          <c:order val="1"/>
          <c:tx>
            <c:strRef>
              <c:f>Evaluation!$C$46</c:f>
              <c:strCache>
                <c:ptCount val="1"/>
                <c:pt idx="0">
                  <c:v>LWSP</c:v>
                </c:pt>
              </c:strCache>
            </c:strRef>
          </c:tx>
          <c:spPr>
            <a:ln w="25400" cap="rnd">
              <a:solidFill>
                <a:schemeClr val="accent2">
                  <a:lumMod val="75000"/>
                </a:schemeClr>
              </a:solidFill>
              <a:round/>
            </a:ln>
            <a:effectLst/>
          </c:spPr>
          <c:marker>
            <c:symbol val="none"/>
          </c:marker>
          <c:cat>
            <c:numRef>
              <c:f>Evaluation!$A$47:$A$51</c:f>
              <c:numCache>
                <c:formatCode>General</c:formatCode>
                <c:ptCount val="5"/>
                <c:pt idx="0">
                  <c:v>2030</c:v>
                </c:pt>
                <c:pt idx="1">
                  <c:v>2040</c:v>
                </c:pt>
                <c:pt idx="2">
                  <c:v>2050</c:v>
                </c:pt>
                <c:pt idx="3">
                  <c:v>2060</c:v>
                </c:pt>
                <c:pt idx="4">
                  <c:v>2070</c:v>
                </c:pt>
              </c:numCache>
            </c:numRef>
          </c:cat>
          <c:val>
            <c:numRef>
              <c:f>Evaluation!$C$47:$C$51</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AF9D-462E-A822-C98016DD60FA}"/>
            </c:ext>
          </c:extLst>
        </c:ser>
        <c:dLbls>
          <c:showLegendKey val="0"/>
          <c:showVal val="0"/>
          <c:showCatName val="0"/>
          <c:showSerName val="0"/>
          <c:showPercent val="0"/>
          <c:showBubbleSize val="0"/>
        </c:dLbls>
        <c:smooth val="0"/>
        <c:axId val="268954624"/>
        <c:axId val="289411840"/>
      </c:lineChart>
      <c:catAx>
        <c:axId val="26895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9411840"/>
        <c:crosses val="autoZero"/>
        <c:auto val="1"/>
        <c:lblAlgn val="ctr"/>
        <c:lblOffset val="100"/>
        <c:noMultiLvlLbl val="0"/>
      </c:catAx>
      <c:valAx>
        <c:axId val="28941184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8954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chemeClr val="tx2"/>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Process Demand Projection</a:t>
            </a:r>
            <a:endParaRPr lang="en-US"/>
          </a:p>
        </c:rich>
      </c:tx>
      <c:overlay val="0"/>
      <c:spPr>
        <a:noFill/>
        <a:ln>
          <a:noFill/>
        </a:ln>
        <a:effectLst/>
      </c:spPr>
    </c:title>
    <c:autoTitleDeleted val="0"/>
    <c:plotArea>
      <c:layout/>
      <c:lineChart>
        <c:grouping val="standard"/>
        <c:varyColors val="0"/>
        <c:ser>
          <c:idx val="0"/>
          <c:order val="0"/>
          <c:tx>
            <c:strRef>
              <c:f>Evaluation!$B$56</c:f>
              <c:strCache>
                <c:ptCount val="1"/>
                <c:pt idx="0">
                  <c:v>Calculated</c:v>
                </c:pt>
              </c:strCache>
            </c:strRef>
          </c:tx>
          <c:spPr>
            <a:ln w="25400" cap="rnd">
              <a:solidFill>
                <a:schemeClr val="tx2"/>
              </a:solidFill>
              <a:round/>
            </a:ln>
            <a:effectLst/>
          </c:spPr>
          <c:marker>
            <c:symbol val="none"/>
          </c:marker>
          <c:cat>
            <c:numRef>
              <c:f>Evaluation!$A$57:$A$61</c:f>
              <c:numCache>
                <c:formatCode>General</c:formatCode>
                <c:ptCount val="5"/>
                <c:pt idx="0">
                  <c:v>2030</c:v>
                </c:pt>
                <c:pt idx="1">
                  <c:v>2040</c:v>
                </c:pt>
                <c:pt idx="2">
                  <c:v>2050</c:v>
                </c:pt>
                <c:pt idx="3">
                  <c:v>2060</c:v>
                </c:pt>
                <c:pt idx="4">
                  <c:v>2070</c:v>
                </c:pt>
              </c:numCache>
            </c:numRef>
          </c:cat>
          <c:val>
            <c:numRef>
              <c:f>Evaluation!$B$57:$B$61</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7865-4515-A951-9A7F60B17049}"/>
            </c:ext>
          </c:extLst>
        </c:ser>
        <c:ser>
          <c:idx val="1"/>
          <c:order val="1"/>
          <c:tx>
            <c:strRef>
              <c:f>Evaluation!$C$56</c:f>
              <c:strCache>
                <c:ptCount val="1"/>
                <c:pt idx="0">
                  <c:v>LWSP</c:v>
                </c:pt>
              </c:strCache>
            </c:strRef>
          </c:tx>
          <c:spPr>
            <a:ln w="25400" cap="rnd">
              <a:solidFill>
                <a:schemeClr val="accent2">
                  <a:lumMod val="75000"/>
                </a:schemeClr>
              </a:solidFill>
              <a:round/>
            </a:ln>
            <a:effectLst/>
          </c:spPr>
          <c:marker>
            <c:symbol val="none"/>
          </c:marker>
          <c:cat>
            <c:numRef>
              <c:f>Evaluation!$A$57:$A$61</c:f>
              <c:numCache>
                <c:formatCode>General</c:formatCode>
                <c:ptCount val="5"/>
                <c:pt idx="0">
                  <c:v>2030</c:v>
                </c:pt>
                <c:pt idx="1">
                  <c:v>2040</c:v>
                </c:pt>
                <c:pt idx="2">
                  <c:v>2050</c:v>
                </c:pt>
                <c:pt idx="3">
                  <c:v>2060</c:v>
                </c:pt>
                <c:pt idx="4">
                  <c:v>2070</c:v>
                </c:pt>
              </c:numCache>
            </c:numRef>
          </c:cat>
          <c:val>
            <c:numRef>
              <c:f>Evaluation!$C$57:$C$61</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7865-4515-A951-9A7F60B17049}"/>
            </c:ext>
          </c:extLst>
        </c:ser>
        <c:dLbls>
          <c:showLegendKey val="0"/>
          <c:showVal val="0"/>
          <c:showCatName val="0"/>
          <c:showSerName val="0"/>
          <c:showPercent val="0"/>
          <c:showBubbleSize val="0"/>
        </c:dLbls>
        <c:smooth val="0"/>
        <c:axId val="289467008"/>
        <c:axId val="289481088"/>
      </c:lineChart>
      <c:catAx>
        <c:axId val="28946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9481088"/>
        <c:crosses val="autoZero"/>
        <c:auto val="1"/>
        <c:lblAlgn val="ctr"/>
        <c:lblOffset val="100"/>
        <c:noMultiLvlLbl val="0"/>
      </c:catAx>
      <c:valAx>
        <c:axId val="289481088"/>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9467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chemeClr val="tx2"/>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Population Projection</a:t>
            </a:r>
            <a:endParaRPr lang="en-US"/>
          </a:p>
        </c:rich>
      </c:tx>
      <c:overlay val="0"/>
      <c:spPr>
        <a:noFill/>
        <a:ln>
          <a:noFill/>
        </a:ln>
        <a:effectLst/>
      </c:spPr>
    </c:title>
    <c:autoTitleDeleted val="0"/>
    <c:plotArea>
      <c:layout/>
      <c:lineChart>
        <c:grouping val="standard"/>
        <c:varyColors val="0"/>
        <c:ser>
          <c:idx val="0"/>
          <c:order val="0"/>
          <c:tx>
            <c:strRef>
              <c:f>Evaluation!$B$6</c:f>
              <c:strCache>
                <c:ptCount val="1"/>
                <c:pt idx="0">
                  <c:v>Calculated</c:v>
                </c:pt>
              </c:strCache>
            </c:strRef>
          </c:tx>
          <c:spPr>
            <a:ln w="25400" cap="rnd">
              <a:solidFill>
                <a:schemeClr val="accent1"/>
              </a:solidFill>
              <a:round/>
            </a:ln>
            <a:effectLst/>
          </c:spPr>
          <c:marker>
            <c:symbol val="none"/>
          </c:marker>
          <c:cat>
            <c:numRef>
              <c:f>Evaluation!$A$7:$A$11</c:f>
              <c:numCache>
                <c:formatCode>General</c:formatCode>
                <c:ptCount val="5"/>
                <c:pt idx="0">
                  <c:v>2030</c:v>
                </c:pt>
                <c:pt idx="1">
                  <c:v>2040</c:v>
                </c:pt>
                <c:pt idx="2">
                  <c:v>2050</c:v>
                </c:pt>
                <c:pt idx="3">
                  <c:v>2060</c:v>
                </c:pt>
                <c:pt idx="4">
                  <c:v>2070</c:v>
                </c:pt>
              </c:numCache>
            </c:numRef>
          </c:cat>
          <c:val>
            <c:numRef>
              <c:f>Evaluation!$B$7:$B$11</c:f>
              <c:numCache>
                <c:formatCode>#,##0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050C-41E8-BA41-436206D6C87D}"/>
            </c:ext>
          </c:extLst>
        </c:ser>
        <c:ser>
          <c:idx val="1"/>
          <c:order val="1"/>
          <c:tx>
            <c:strRef>
              <c:f>Evaluation!$C$6</c:f>
              <c:strCache>
                <c:ptCount val="1"/>
                <c:pt idx="0">
                  <c:v>LWSP</c:v>
                </c:pt>
              </c:strCache>
            </c:strRef>
          </c:tx>
          <c:spPr>
            <a:ln w="25400" cap="rnd">
              <a:solidFill>
                <a:schemeClr val="accent2"/>
              </a:solidFill>
              <a:round/>
            </a:ln>
            <a:effectLst/>
          </c:spPr>
          <c:marker>
            <c:symbol val="none"/>
          </c:marker>
          <c:cat>
            <c:numRef>
              <c:f>Evaluation!$A$7:$A$11</c:f>
              <c:numCache>
                <c:formatCode>General</c:formatCode>
                <c:ptCount val="5"/>
                <c:pt idx="0">
                  <c:v>2030</c:v>
                </c:pt>
                <c:pt idx="1">
                  <c:v>2040</c:v>
                </c:pt>
                <c:pt idx="2">
                  <c:v>2050</c:v>
                </c:pt>
                <c:pt idx="3">
                  <c:v>2060</c:v>
                </c:pt>
                <c:pt idx="4">
                  <c:v>2070</c:v>
                </c:pt>
              </c:numCache>
            </c:numRef>
          </c:cat>
          <c:val>
            <c:numRef>
              <c:f>Evaluation!$C$7:$C$11</c:f>
              <c:numCache>
                <c:formatCode>#,##0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050C-41E8-BA41-436206D6C87D}"/>
            </c:ext>
          </c:extLst>
        </c:ser>
        <c:dLbls>
          <c:showLegendKey val="0"/>
          <c:showVal val="0"/>
          <c:showCatName val="0"/>
          <c:showSerName val="0"/>
          <c:showPercent val="0"/>
          <c:showBubbleSize val="0"/>
        </c:dLbls>
        <c:smooth val="0"/>
        <c:axId val="289511680"/>
        <c:axId val="289525760"/>
      </c:lineChart>
      <c:catAx>
        <c:axId val="28951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9525760"/>
        <c:crosses val="autoZero"/>
        <c:auto val="1"/>
        <c:lblAlgn val="ctr"/>
        <c:lblOffset val="100"/>
        <c:noMultiLvlLbl val="0"/>
      </c:catAx>
      <c:valAx>
        <c:axId val="289525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9511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chemeClr val="tx2"/>
      </a:solidFill>
      <a:round/>
    </a:ln>
    <a:effectLst/>
  </c:spPr>
  <c:txPr>
    <a:bodyPr/>
    <a:lstStyle/>
    <a:p>
      <a:pPr>
        <a:defRPr/>
      </a:pPr>
      <a:endParaRPr lang="en-US"/>
    </a:p>
  </c:tx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Unaccounted-for Demand Projection</a:t>
            </a:r>
            <a:endParaRPr lang="en-US"/>
          </a:p>
        </c:rich>
      </c:tx>
      <c:overlay val="0"/>
      <c:spPr>
        <a:noFill/>
        <a:ln>
          <a:noFill/>
        </a:ln>
        <a:effectLst/>
      </c:spPr>
    </c:title>
    <c:autoTitleDeleted val="0"/>
    <c:plotArea>
      <c:layout/>
      <c:lineChart>
        <c:grouping val="standard"/>
        <c:varyColors val="0"/>
        <c:ser>
          <c:idx val="0"/>
          <c:order val="0"/>
          <c:tx>
            <c:strRef>
              <c:f>Evaluation!$B$66</c:f>
              <c:strCache>
                <c:ptCount val="1"/>
                <c:pt idx="0">
                  <c:v>Calculated</c:v>
                </c:pt>
              </c:strCache>
            </c:strRef>
          </c:tx>
          <c:spPr>
            <a:ln w="25400" cap="rnd">
              <a:solidFill>
                <a:schemeClr val="tx2"/>
              </a:solidFill>
              <a:round/>
            </a:ln>
            <a:effectLst/>
          </c:spPr>
          <c:marker>
            <c:symbol val="none"/>
          </c:marker>
          <c:cat>
            <c:numRef>
              <c:f>Evaluation!$A$57:$A$61</c:f>
              <c:numCache>
                <c:formatCode>General</c:formatCode>
                <c:ptCount val="5"/>
                <c:pt idx="0">
                  <c:v>2030</c:v>
                </c:pt>
                <c:pt idx="1">
                  <c:v>2040</c:v>
                </c:pt>
                <c:pt idx="2">
                  <c:v>2050</c:v>
                </c:pt>
                <c:pt idx="3">
                  <c:v>2060</c:v>
                </c:pt>
                <c:pt idx="4">
                  <c:v>2070</c:v>
                </c:pt>
              </c:numCache>
            </c:numRef>
          </c:cat>
          <c:val>
            <c:numRef>
              <c:f>Evaluation!$B$67:$B$71</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7206-4E76-88D6-39CE365179FB}"/>
            </c:ext>
          </c:extLst>
        </c:ser>
        <c:ser>
          <c:idx val="1"/>
          <c:order val="1"/>
          <c:tx>
            <c:strRef>
              <c:f>Evaluation!$C$66</c:f>
              <c:strCache>
                <c:ptCount val="1"/>
                <c:pt idx="0">
                  <c:v>LWSP</c:v>
                </c:pt>
              </c:strCache>
            </c:strRef>
          </c:tx>
          <c:spPr>
            <a:ln w="25400" cap="rnd">
              <a:solidFill>
                <a:schemeClr val="accent2">
                  <a:lumMod val="75000"/>
                </a:schemeClr>
              </a:solidFill>
              <a:round/>
            </a:ln>
            <a:effectLst/>
          </c:spPr>
          <c:marker>
            <c:symbol val="none"/>
          </c:marker>
          <c:cat>
            <c:numRef>
              <c:f>Evaluation!$A$57:$A$61</c:f>
              <c:numCache>
                <c:formatCode>General</c:formatCode>
                <c:ptCount val="5"/>
                <c:pt idx="0">
                  <c:v>2030</c:v>
                </c:pt>
                <c:pt idx="1">
                  <c:v>2040</c:v>
                </c:pt>
                <c:pt idx="2">
                  <c:v>2050</c:v>
                </c:pt>
                <c:pt idx="3">
                  <c:v>2060</c:v>
                </c:pt>
                <c:pt idx="4">
                  <c:v>2070</c:v>
                </c:pt>
              </c:numCache>
            </c:numRef>
          </c:cat>
          <c:val>
            <c:numRef>
              <c:f>Evaluation!$C$67:$C$71</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7206-4E76-88D6-39CE365179FB}"/>
            </c:ext>
          </c:extLst>
        </c:ser>
        <c:dLbls>
          <c:showLegendKey val="0"/>
          <c:showVal val="0"/>
          <c:showCatName val="0"/>
          <c:showSerName val="0"/>
          <c:showPercent val="0"/>
          <c:showBubbleSize val="0"/>
        </c:dLbls>
        <c:smooth val="0"/>
        <c:axId val="289467008"/>
        <c:axId val="289481088"/>
      </c:lineChart>
      <c:catAx>
        <c:axId val="28946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9481088"/>
        <c:crosses val="autoZero"/>
        <c:auto val="1"/>
        <c:lblAlgn val="ctr"/>
        <c:lblOffset val="100"/>
        <c:noMultiLvlLbl val="0"/>
      </c:catAx>
      <c:valAx>
        <c:axId val="289481088"/>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9467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chemeClr val="tx2"/>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Supply and Demand Projections</a:t>
            </a:r>
            <a:endParaRPr lang="en-US"/>
          </a:p>
        </c:rich>
      </c:tx>
      <c:overlay val="0"/>
      <c:spPr>
        <a:noFill/>
        <a:ln>
          <a:noFill/>
        </a:ln>
        <a:effectLst/>
      </c:spPr>
    </c:title>
    <c:autoTitleDeleted val="0"/>
    <c:plotArea>
      <c:layout/>
      <c:lineChart>
        <c:grouping val="standard"/>
        <c:varyColors val="0"/>
        <c:ser>
          <c:idx val="0"/>
          <c:order val="0"/>
          <c:tx>
            <c:strRef>
              <c:f>Evaluation!$B$75</c:f>
              <c:strCache>
                <c:ptCount val="1"/>
                <c:pt idx="0">
                  <c:v>Calculated Demand</c:v>
                </c:pt>
              </c:strCache>
            </c:strRef>
          </c:tx>
          <c:spPr>
            <a:ln w="25400" cap="rnd">
              <a:solidFill>
                <a:schemeClr val="tx2"/>
              </a:solidFill>
              <a:round/>
            </a:ln>
            <a:effectLst/>
          </c:spPr>
          <c:marker>
            <c:symbol val="none"/>
          </c:marker>
          <c:cat>
            <c:numRef>
              <c:f>Evaluation!$A$57:$A$61</c:f>
              <c:numCache>
                <c:formatCode>General</c:formatCode>
                <c:ptCount val="5"/>
                <c:pt idx="0">
                  <c:v>2030</c:v>
                </c:pt>
                <c:pt idx="1">
                  <c:v>2040</c:v>
                </c:pt>
                <c:pt idx="2">
                  <c:v>2050</c:v>
                </c:pt>
                <c:pt idx="3">
                  <c:v>2060</c:v>
                </c:pt>
                <c:pt idx="4">
                  <c:v>2070</c:v>
                </c:pt>
              </c:numCache>
            </c:numRef>
          </c:cat>
          <c:val>
            <c:numRef>
              <c:f>Evaluation!$B$76:$B$80</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4FBD-4CA1-8B64-FE9C90AB4063}"/>
            </c:ext>
          </c:extLst>
        </c:ser>
        <c:ser>
          <c:idx val="1"/>
          <c:order val="1"/>
          <c:tx>
            <c:strRef>
              <c:f>Evaluation!$C$75</c:f>
              <c:strCache>
                <c:ptCount val="1"/>
                <c:pt idx="0">
                  <c:v>LWSP Demand</c:v>
                </c:pt>
              </c:strCache>
            </c:strRef>
          </c:tx>
          <c:spPr>
            <a:ln w="25400" cap="rnd">
              <a:solidFill>
                <a:schemeClr val="accent2">
                  <a:lumMod val="75000"/>
                </a:schemeClr>
              </a:solidFill>
              <a:round/>
            </a:ln>
            <a:effectLst/>
          </c:spPr>
          <c:marker>
            <c:symbol val="none"/>
          </c:marker>
          <c:cat>
            <c:numRef>
              <c:f>Evaluation!$A$57:$A$61</c:f>
              <c:numCache>
                <c:formatCode>General</c:formatCode>
                <c:ptCount val="5"/>
                <c:pt idx="0">
                  <c:v>2030</c:v>
                </c:pt>
                <c:pt idx="1">
                  <c:v>2040</c:v>
                </c:pt>
                <c:pt idx="2">
                  <c:v>2050</c:v>
                </c:pt>
                <c:pt idx="3">
                  <c:v>2060</c:v>
                </c:pt>
                <c:pt idx="4">
                  <c:v>2070</c:v>
                </c:pt>
              </c:numCache>
            </c:numRef>
          </c:cat>
          <c:val>
            <c:numRef>
              <c:f>Evaluation!$C$76:$C$80</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4FBD-4CA1-8B64-FE9C90AB4063}"/>
            </c:ext>
          </c:extLst>
        </c:ser>
        <c:ser>
          <c:idx val="2"/>
          <c:order val="2"/>
          <c:tx>
            <c:strRef>
              <c:f>Evaluation!$B$83</c:f>
              <c:strCache>
                <c:ptCount val="1"/>
                <c:pt idx="0">
                  <c:v>Supply</c:v>
                </c:pt>
              </c:strCache>
            </c:strRef>
          </c:tx>
          <c:spPr>
            <a:ln>
              <a:solidFill>
                <a:schemeClr val="tx2"/>
              </a:solidFill>
              <a:prstDash val="sysDash"/>
            </a:ln>
          </c:spPr>
          <c:marker>
            <c:symbol val="none"/>
          </c:marker>
          <c:val>
            <c:numRef>
              <c:f>Evaluation!$B$84:$B$88</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4FBD-4CA1-8B64-FE9C90AB4063}"/>
            </c:ext>
          </c:extLst>
        </c:ser>
        <c:ser>
          <c:idx val="3"/>
          <c:order val="3"/>
          <c:tx>
            <c:strRef>
              <c:f>Evaluation!$C$83</c:f>
              <c:strCache>
                <c:ptCount val="1"/>
                <c:pt idx="0">
                  <c:v>80% Supply</c:v>
                </c:pt>
              </c:strCache>
            </c:strRef>
          </c:tx>
          <c:spPr>
            <a:ln>
              <a:solidFill>
                <a:srgbClr val="FF3300"/>
              </a:solidFill>
              <a:prstDash val="sysDash"/>
            </a:ln>
          </c:spPr>
          <c:marker>
            <c:symbol val="none"/>
          </c:marker>
          <c:val>
            <c:numRef>
              <c:f>Evaluation!$C$84:$C$88</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4FBD-4CA1-8B64-FE9C90AB4063}"/>
            </c:ext>
          </c:extLst>
        </c:ser>
        <c:dLbls>
          <c:showLegendKey val="0"/>
          <c:showVal val="0"/>
          <c:showCatName val="0"/>
          <c:showSerName val="0"/>
          <c:showPercent val="0"/>
          <c:showBubbleSize val="0"/>
        </c:dLbls>
        <c:smooth val="0"/>
        <c:axId val="289467008"/>
        <c:axId val="289481088"/>
      </c:lineChart>
      <c:catAx>
        <c:axId val="28946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9481088"/>
        <c:crosses val="autoZero"/>
        <c:auto val="1"/>
        <c:lblAlgn val="ctr"/>
        <c:lblOffset val="100"/>
        <c:noMultiLvlLbl val="0"/>
      </c:catAx>
      <c:valAx>
        <c:axId val="289481088"/>
        <c:scaling>
          <c:orientation val="minMax"/>
        </c:scaling>
        <c:delete val="0"/>
        <c:axPos val="l"/>
        <c:majorGridlines>
          <c:spPr>
            <a:ln w="9525" cap="flat" cmpd="sng" algn="ctr">
              <a:solidFill>
                <a:schemeClr val="bg1">
                  <a:lumMod val="6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9467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accent5">
        <a:lumMod val="20000"/>
        <a:lumOff val="80000"/>
      </a:schemeClr>
    </a:solidFill>
    <a:ln w="19050" cap="flat" cmpd="sng" algn="ctr">
      <a:solidFill>
        <a:schemeClr val="tx2"/>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Supply and Demand Projections</a:t>
            </a:r>
            <a:endParaRPr lang="en-US"/>
          </a:p>
        </c:rich>
      </c:tx>
      <c:overlay val="0"/>
      <c:spPr>
        <a:noFill/>
        <a:ln>
          <a:noFill/>
        </a:ln>
        <a:effectLst/>
      </c:spPr>
    </c:title>
    <c:autoTitleDeleted val="0"/>
    <c:plotArea>
      <c:layout/>
      <c:lineChart>
        <c:grouping val="standard"/>
        <c:varyColors val="0"/>
        <c:ser>
          <c:idx val="0"/>
          <c:order val="0"/>
          <c:tx>
            <c:strRef>
              <c:f>Evaluation!$B$75</c:f>
              <c:strCache>
                <c:ptCount val="1"/>
                <c:pt idx="0">
                  <c:v>Calculated Demand</c:v>
                </c:pt>
              </c:strCache>
            </c:strRef>
          </c:tx>
          <c:spPr>
            <a:ln w="25400" cap="rnd">
              <a:solidFill>
                <a:schemeClr val="tx2"/>
              </a:solidFill>
              <a:round/>
            </a:ln>
            <a:effectLst/>
          </c:spPr>
          <c:marker>
            <c:symbol val="none"/>
          </c:marker>
          <c:cat>
            <c:strRef>
              <c:f>Evaluation!$A$76:$A$81</c:f>
              <c:strCache>
                <c:ptCount val="6"/>
                <c:pt idx="0">
                  <c:v>2030</c:v>
                </c:pt>
                <c:pt idx="1">
                  <c:v>2040</c:v>
                </c:pt>
                <c:pt idx="2">
                  <c:v>2050</c:v>
                </c:pt>
                <c:pt idx="3">
                  <c:v>2060</c:v>
                </c:pt>
                <c:pt idx="4">
                  <c:v>2070</c:v>
                </c:pt>
                <c:pt idx="5">
                  <c:v>----</c:v>
                </c:pt>
              </c:strCache>
            </c:strRef>
          </c:cat>
          <c:val>
            <c:numRef>
              <c:f>Evaluation!$B$76:$B$81</c:f>
              <c:numCache>
                <c:formatCode>0.000</c:formatCode>
                <c:ptCount val="6"/>
                <c:pt idx="0">
                  <c:v>0</c:v>
                </c:pt>
                <c:pt idx="1">
                  <c:v>0</c:v>
                </c:pt>
                <c:pt idx="2">
                  <c:v>0</c:v>
                </c:pt>
                <c:pt idx="3">
                  <c:v>0</c:v>
                </c:pt>
                <c:pt idx="4">
                  <c:v>0</c:v>
                </c:pt>
                <c:pt idx="5" formatCode="#,##0.000">
                  <c:v>#N/A</c:v>
                </c:pt>
              </c:numCache>
            </c:numRef>
          </c:val>
          <c:smooth val="0"/>
          <c:extLst>
            <c:ext xmlns:c16="http://schemas.microsoft.com/office/drawing/2014/chart" uri="{C3380CC4-5D6E-409C-BE32-E72D297353CC}">
              <c16:uniqueId val="{00000000-A510-4C06-B3E5-EAD51D896B5B}"/>
            </c:ext>
          </c:extLst>
        </c:ser>
        <c:ser>
          <c:idx val="1"/>
          <c:order val="1"/>
          <c:tx>
            <c:strRef>
              <c:f>Evaluation!$C$75</c:f>
              <c:strCache>
                <c:ptCount val="1"/>
                <c:pt idx="0">
                  <c:v>LWSP Demand</c:v>
                </c:pt>
              </c:strCache>
            </c:strRef>
          </c:tx>
          <c:spPr>
            <a:ln w="25400" cap="rnd">
              <a:solidFill>
                <a:schemeClr val="accent2">
                  <a:lumMod val="75000"/>
                </a:schemeClr>
              </a:solidFill>
              <a:round/>
            </a:ln>
            <a:effectLst/>
          </c:spPr>
          <c:marker>
            <c:symbol val="none"/>
          </c:marker>
          <c:cat>
            <c:strRef>
              <c:f>Evaluation!$A$76:$A$81</c:f>
              <c:strCache>
                <c:ptCount val="6"/>
                <c:pt idx="0">
                  <c:v>2030</c:v>
                </c:pt>
                <c:pt idx="1">
                  <c:v>2040</c:v>
                </c:pt>
                <c:pt idx="2">
                  <c:v>2050</c:v>
                </c:pt>
                <c:pt idx="3">
                  <c:v>2060</c:v>
                </c:pt>
                <c:pt idx="4">
                  <c:v>2070</c:v>
                </c:pt>
                <c:pt idx="5">
                  <c:v>----</c:v>
                </c:pt>
              </c:strCache>
            </c:strRef>
          </c:cat>
          <c:val>
            <c:numRef>
              <c:f>Evaluation!$C$76:$C$80</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A510-4C06-B3E5-EAD51D896B5B}"/>
            </c:ext>
          </c:extLst>
        </c:ser>
        <c:ser>
          <c:idx val="2"/>
          <c:order val="2"/>
          <c:tx>
            <c:strRef>
              <c:f>Evaluation!$B$83</c:f>
              <c:strCache>
                <c:ptCount val="1"/>
                <c:pt idx="0">
                  <c:v>Supply</c:v>
                </c:pt>
              </c:strCache>
            </c:strRef>
          </c:tx>
          <c:spPr>
            <a:ln>
              <a:solidFill>
                <a:schemeClr val="tx2"/>
              </a:solidFill>
              <a:prstDash val="sysDash"/>
            </a:ln>
          </c:spPr>
          <c:marker>
            <c:symbol val="none"/>
          </c:marker>
          <c:cat>
            <c:strRef>
              <c:f>Evaluation!$A$76:$A$81</c:f>
              <c:strCache>
                <c:ptCount val="6"/>
                <c:pt idx="0">
                  <c:v>2030</c:v>
                </c:pt>
                <c:pt idx="1">
                  <c:v>2040</c:v>
                </c:pt>
                <c:pt idx="2">
                  <c:v>2050</c:v>
                </c:pt>
                <c:pt idx="3">
                  <c:v>2060</c:v>
                </c:pt>
                <c:pt idx="4">
                  <c:v>2070</c:v>
                </c:pt>
                <c:pt idx="5">
                  <c:v>----</c:v>
                </c:pt>
              </c:strCache>
            </c:strRef>
          </c:cat>
          <c:val>
            <c:numRef>
              <c:f>Evaluation!$B$84:$B$89</c:f>
              <c:numCache>
                <c:formatCode>0.000</c:formatCode>
                <c:ptCount val="6"/>
                <c:pt idx="0">
                  <c:v>0</c:v>
                </c:pt>
                <c:pt idx="1">
                  <c:v>0</c:v>
                </c:pt>
                <c:pt idx="2">
                  <c:v>0</c:v>
                </c:pt>
                <c:pt idx="3">
                  <c:v>0</c:v>
                </c:pt>
                <c:pt idx="4">
                  <c:v>0</c:v>
                </c:pt>
                <c:pt idx="5">
                  <c:v>#N/A</c:v>
                </c:pt>
              </c:numCache>
            </c:numRef>
          </c:val>
          <c:smooth val="0"/>
          <c:extLst>
            <c:ext xmlns:c16="http://schemas.microsoft.com/office/drawing/2014/chart" uri="{C3380CC4-5D6E-409C-BE32-E72D297353CC}">
              <c16:uniqueId val="{00000002-A510-4C06-B3E5-EAD51D896B5B}"/>
            </c:ext>
          </c:extLst>
        </c:ser>
        <c:ser>
          <c:idx val="3"/>
          <c:order val="3"/>
          <c:tx>
            <c:strRef>
              <c:f>Evaluation!$C$83</c:f>
              <c:strCache>
                <c:ptCount val="1"/>
                <c:pt idx="0">
                  <c:v>80% Supply</c:v>
                </c:pt>
              </c:strCache>
            </c:strRef>
          </c:tx>
          <c:spPr>
            <a:ln>
              <a:solidFill>
                <a:srgbClr val="FF3300"/>
              </a:solidFill>
              <a:prstDash val="sysDash"/>
            </a:ln>
          </c:spPr>
          <c:marker>
            <c:symbol val="none"/>
          </c:marker>
          <c:cat>
            <c:strRef>
              <c:f>Evaluation!$A$76:$A$81</c:f>
              <c:strCache>
                <c:ptCount val="6"/>
                <c:pt idx="0">
                  <c:v>2030</c:v>
                </c:pt>
                <c:pt idx="1">
                  <c:v>2040</c:v>
                </c:pt>
                <c:pt idx="2">
                  <c:v>2050</c:v>
                </c:pt>
                <c:pt idx="3">
                  <c:v>2060</c:v>
                </c:pt>
                <c:pt idx="4">
                  <c:v>2070</c:v>
                </c:pt>
                <c:pt idx="5">
                  <c:v>----</c:v>
                </c:pt>
              </c:strCache>
            </c:strRef>
          </c:cat>
          <c:val>
            <c:numRef>
              <c:f>Evaluation!$C$84:$C$89</c:f>
              <c:numCache>
                <c:formatCode>0.000</c:formatCode>
                <c:ptCount val="6"/>
                <c:pt idx="0">
                  <c:v>0</c:v>
                </c:pt>
                <c:pt idx="1">
                  <c:v>0</c:v>
                </c:pt>
                <c:pt idx="2">
                  <c:v>0</c:v>
                </c:pt>
                <c:pt idx="3">
                  <c:v>0</c:v>
                </c:pt>
                <c:pt idx="4">
                  <c:v>0</c:v>
                </c:pt>
                <c:pt idx="5">
                  <c:v>#N/A</c:v>
                </c:pt>
              </c:numCache>
            </c:numRef>
          </c:val>
          <c:smooth val="0"/>
          <c:extLst>
            <c:ext xmlns:c16="http://schemas.microsoft.com/office/drawing/2014/chart" uri="{C3380CC4-5D6E-409C-BE32-E72D297353CC}">
              <c16:uniqueId val="{00000003-A510-4C06-B3E5-EAD51D896B5B}"/>
            </c:ext>
          </c:extLst>
        </c:ser>
        <c:dLbls>
          <c:showLegendKey val="0"/>
          <c:showVal val="0"/>
          <c:showCatName val="0"/>
          <c:showSerName val="0"/>
          <c:showPercent val="0"/>
          <c:showBubbleSize val="0"/>
        </c:dLbls>
        <c:smooth val="0"/>
        <c:axId val="289467008"/>
        <c:axId val="289481088"/>
      </c:lineChart>
      <c:catAx>
        <c:axId val="28946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9481088"/>
        <c:crosses val="autoZero"/>
        <c:auto val="1"/>
        <c:lblAlgn val="ctr"/>
        <c:lblOffset val="100"/>
        <c:noMultiLvlLbl val="0"/>
      </c:catAx>
      <c:valAx>
        <c:axId val="289481088"/>
        <c:scaling>
          <c:orientation val="minMax"/>
        </c:scaling>
        <c:delete val="0"/>
        <c:axPos val="l"/>
        <c:majorGridlines>
          <c:spPr>
            <a:ln w="9525" cap="flat" cmpd="sng" algn="ctr">
              <a:solidFill>
                <a:schemeClr val="bg1">
                  <a:lumMod val="6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9467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accent5">
        <a:lumMod val="20000"/>
        <a:lumOff val="80000"/>
      </a:schemeClr>
    </a:solidFill>
    <a:ln w="19050" cap="flat" cmpd="sng" algn="ctr">
      <a:solidFill>
        <a:schemeClr val="tx2"/>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drawings/_rels/drawing2.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chart" Target="../charts/chart3.xml"/><Relationship Id="rId7" Type="http://schemas.openxmlformats.org/officeDocument/2006/relationships/hyperlink" Target="https://files.nc.gov/ncosbm/demog/countytotals_populationoverview.html" TargetMode="Externa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8.xml"/><Relationship Id="rId4" Type="http://schemas.openxmlformats.org/officeDocument/2006/relationships/chart" Target="../charts/chart4.xml"/><Relationship Id="rId9"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chart" Target="../charts/chart12.xml"/><Relationship Id="rId7" Type="http://schemas.openxmlformats.org/officeDocument/2006/relationships/hyperlink" Target="https://files.nc.gov/ncosbm/demog/countytotals_populationoverview.html" TargetMode="Externa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10" Type="http://schemas.openxmlformats.org/officeDocument/2006/relationships/chart" Target="../charts/chart17.xml"/><Relationship Id="rId4" Type="http://schemas.openxmlformats.org/officeDocument/2006/relationships/chart" Target="../charts/chart13.xml"/><Relationship Id="rId9" Type="http://schemas.openxmlformats.org/officeDocument/2006/relationships/chart" Target="../charts/chart1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xdr:from>
      <xdr:col>0</xdr:col>
      <xdr:colOff>133349</xdr:colOff>
      <xdr:row>2</xdr:row>
      <xdr:rowOff>1</xdr:rowOff>
    </xdr:from>
    <xdr:to>
      <xdr:col>10</xdr:col>
      <xdr:colOff>295275</xdr:colOff>
      <xdr:row>6</xdr:row>
      <xdr:rowOff>142875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3349" y="323851"/>
          <a:ext cx="6257926" cy="790574"/>
        </a:xfrm>
        <a:prstGeom prst="rect">
          <a:avLst/>
        </a:prstGeom>
        <a:solidFill>
          <a:srgbClr val="FFFF00"/>
        </a:solidFill>
        <a:ln w="9525"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Disclaimer:</a:t>
          </a:r>
          <a:r>
            <a:rPr lang="en-US" sz="1000">
              <a:latin typeface="Arial" panose="020B0604020202020204" pitchFamily="34" charset="0"/>
              <a:cs typeface="Arial" panose="020B0604020202020204" pitchFamily="34" charset="0"/>
            </a:rPr>
            <a:t> This tool</a:t>
          </a:r>
          <a:r>
            <a:rPr lang="en-US" sz="1000" baseline="0">
              <a:latin typeface="Arial" panose="020B0604020202020204" pitchFamily="34" charset="0"/>
              <a:cs typeface="Arial" panose="020B0604020202020204" pitchFamily="34" charset="0"/>
            </a:rPr>
            <a:t> was not designed to provide the user with projections that should be construed as a replacement for projection data submitted in the LWSP. Instead, the tool should be used to check the reasonableness of projection data submitted in the LWSP, and to assist with improving that data as needed. The North Carolina Division of Water Resources disclaims all liability resulting from the use of this tool.</a:t>
          </a:r>
          <a:endParaRPr lang="en-US" sz="1000">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47623</xdr:colOff>
      <xdr:row>0</xdr:row>
      <xdr:rowOff>47625</xdr:rowOff>
    </xdr:from>
    <xdr:to>
      <xdr:col>1</xdr:col>
      <xdr:colOff>2486026</xdr:colOff>
      <xdr:row>5</xdr:row>
      <xdr:rowOff>104776</xdr:rowOff>
    </xdr:to>
    <xdr:sp macro="" textlink="">
      <xdr:nvSpPr>
        <xdr:cNvPr id="2" name="TextBox 1">
          <a:extLst>
            <a:ext uri="{FF2B5EF4-FFF2-40B4-BE49-F238E27FC236}">
              <a16:creationId xmlns:a16="http://schemas.microsoft.com/office/drawing/2014/main" id="{BA341CDB-E468-4B93-AE8B-A3004B6BF0A6}"/>
            </a:ext>
          </a:extLst>
        </xdr:cNvPr>
        <xdr:cNvSpPr txBox="1"/>
      </xdr:nvSpPr>
      <xdr:spPr>
        <a:xfrm>
          <a:off x="47623" y="47625"/>
          <a:ext cx="3552828" cy="866776"/>
        </a:xfrm>
        <a:prstGeom prst="rect">
          <a:avLst/>
        </a:prstGeom>
        <a:solidFill>
          <a:srgbClr val="9C9C4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Click the "Name" dropdown menu.</a:t>
          </a:r>
        </a:p>
        <a:p>
          <a:r>
            <a:rPr lang="en-US" sz="1100"/>
            <a:t>2. Start typing</a:t>
          </a:r>
          <a:r>
            <a:rPr lang="en-US" sz="1100" baseline="0"/>
            <a:t> system name in the search box.</a:t>
          </a:r>
        </a:p>
        <a:p>
          <a:r>
            <a:rPr lang="en-US" sz="1100" baseline="0"/>
            <a:t>3. Click OK once the check appears next to your system(s).</a:t>
          </a:r>
        </a:p>
        <a:p>
          <a:r>
            <a:rPr lang="en-US" sz="1100" baseline="0"/>
            <a:t>4. Record PWSID in the Projections WKSHT (Cell G1).</a:t>
          </a:r>
        </a:p>
      </xdr:txBody>
    </xdr:sp>
    <xdr:clientData/>
  </xdr:twoCellAnchor>
  <xdr:twoCellAnchor>
    <xdr:from>
      <xdr:col>2</xdr:col>
      <xdr:colOff>13871</xdr:colOff>
      <xdr:row>3</xdr:row>
      <xdr:rowOff>4171</xdr:rowOff>
    </xdr:from>
    <xdr:to>
      <xdr:col>2</xdr:col>
      <xdr:colOff>423446</xdr:colOff>
      <xdr:row>6</xdr:row>
      <xdr:rowOff>135758</xdr:rowOff>
    </xdr:to>
    <xdr:sp macro="" textlink="">
      <xdr:nvSpPr>
        <xdr:cNvPr id="5" name="Arrow: Curved Down 4">
          <a:extLst>
            <a:ext uri="{FF2B5EF4-FFF2-40B4-BE49-F238E27FC236}">
              <a16:creationId xmlns:a16="http://schemas.microsoft.com/office/drawing/2014/main" id="{C164F8E1-0051-4EDC-A3BF-D05DED2BEF54}"/>
            </a:ext>
          </a:extLst>
        </xdr:cNvPr>
        <xdr:cNvSpPr/>
      </xdr:nvSpPr>
      <xdr:spPr>
        <a:xfrm rot="4954942">
          <a:off x="3548528" y="593839"/>
          <a:ext cx="617362" cy="409575"/>
        </a:xfrm>
        <a:prstGeom prst="curvedDownArrow">
          <a:avLst/>
        </a:prstGeom>
        <a:solidFill>
          <a:srgbClr val="9C9C4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518583</xdr:colOff>
      <xdr:row>49</xdr:row>
      <xdr:rowOff>52917</xdr:rowOff>
    </xdr:from>
    <xdr:to>
      <xdr:col>19</xdr:col>
      <xdr:colOff>412750</xdr:colOff>
      <xdr:row>64</xdr:row>
      <xdr:rowOff>98214</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513292</xdr:colOff>
      <xdr:row>65</xdr:row>
      <xdr:rowOff>117735</xdr:rowOff>
    </xdr:from>
    <xdr:to>
      <xdr:col>19</xdr:col>
      <xdr:colOff>407459</xdr:colOff>
      <xdr:row>81</xdr:row>
      <xdr:rowOff>14865</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635000</xdr:colOff>
      <xdr:row>37</xdr:row>
      <xdr:rowOff>83345</xdr:rowOff>
    </xdr:from>
    <xdr:to>
      <xdr:col>24</xdr:col>
      <xdr:colOff>312963</xdr:colOff>
      <xdr:row>48</xdr:row>
      <xdr:rowOff>68036</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607220</xdr:colOff>
      <xdr:row>49</xdr:row>
      <xdr:rowOff>59529</xdr:rowOff>
    </xdr:from>
    <xdr:to>
      <xdr:col>24</xdr:col>
      <xdr:colOff>306917</xdr:colOff>
      <xdr:row>64</xdr:row>
      <xdr:rowOff>105834</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596637</xdr:colOff>
      <xdr:row>65</xdr:row>
      <xdr:rowOff>120385</xdr:rowOff>
    </xdr:from>
    <xdr:to>
      <xdr:col>24</xdr:col>
      <xdr:colOff>285751</xdr:colOff>
      <xdr:row>81</xdr:row>
      <xdr:rowOff>0</xdr:rowOff>
    </xdr:to>
    <xdr:graphicFrame macro="">
      <xdr:nvGraphicFramePr>
        <xdr:cNvPr id="9" name="Chart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518583</xdr:colOff>
      <xdr:row>37</xdr:row>
      <xdr:rowOff>80696</xdr:rowOff>
    </xdr:from>
    <xdr:to>
      <xdr:col>19</xdr:col>
      <xdr:colOff>412750</xdr:colOff>
      <xdr:row>48</xdr:row>
      <xdr:rowOff>62493</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137582</xdr:colOff>
      <xdr:row>37</xdr:row>
      <xdr:rowOff>10584</xdr:rowOff>
    </xdr:from>
    <xdr:to>
      <xdr:col>4</xdr:col>
      <xdr:colOff>63287</xdr:colOff>
      <xdr:row>38</xdr:row>
      <xdr:rowOff>12965</xdr:rowOff>
    </xdr:to>
    <xdr:sp macro="[0]!Use_Median_Residential_GPCD" textlink="">
      <xdr:nvSpPr>
        <xdr:cNvPr id="10" name="Rectangle 9">
          <a:extLst>
            <a:ext uri="{FF2B5EF4-FFF2-40B4-BE49-F238E27FC236}">
              <a16:creationId xmlns:a16="http://schemas.microsoft.com/office/drawing/2014/main" id="{00000000-0008-0000-0100-00000A000000}"/>
            </a:ext>
          </a:extLst>
        </xdr:cNvPr>
        <xdr:cNvSpPr/>
      </xdr:nvSpPr>
      <xdr:spPr bwMode="auto">
        <a:xfrm>
          <a:off x="3899957" y="6951928"/>
          <a:ext cx="640080" cy="228600"/>
        </a:xfrm>
        <a:prstGeom prst="rect">
          <a:avLst/>
        </a:prstGeom>
        <a:solidFill>
          <a:srgbClr val="9C9C4C"/>
        </a:solidFill>
        <a:ln w="9525" cap="flat" cmpd="sng" algn="ctr">
          <a:noFill/>
          <a:prstDash val="solid"/>
          <a:round/>
          <a:headEnd type="none" w="med" len="med"/>
          <a:tailEnd type="none" w="med" len="med"/>
        </a:ln>
        <a:effectLst>
          <a:outerShdw sx="1000" sy="1000" algn="ctr" rotWithShape="0">
            <a:srgbClr val="000000"/>
          </a:outerShdw>
        </a:effectLst>
        <a:scene3d>
          <a:camera prst="orthographicFront"/>
          <a:lightRig rig="threePt" dir="t"/>
        </a:scene3d>
        <a:sp3d>
          <a:bevelT/>
        </a:sp3d>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lang="en-US" sz="1100" b="1" baseline="0">
              <a:solidFill>
                <a:sysClr val="windowText" lastClr="000000"/>
              </a:solidFill>
              <a:latin typeface="Candara" panose="020E0502030303020204" pitchFamily="34" charset="0"/>
            </a:rPr>
            <a:t>Median</a:t>
          </a:r>
          <a:r>
            <a:rPr lang="en-US" sz="1100" b="1">
              <a:solidFill>
                <a:sysClr val="windowText" lastClr="000000"/>
              </a:solidFill>
              <a:latin typeface="Candara" panose="020E0502030303020204" pitchFamily="34" charset="0"/>
            </a:rPr>
            <a:t> </a:t>
          </a:r>
        </a:p>
      </xdr:txBody>
    </xdr:sp>
    <xdr:clientData/>
  </xdr:twoCellAnchor>
  <xdr:twoCellAnchor editAs="oneCell">
    <xdr:from>
      <xdr:col>17</xdr:col>
      <xdr:colOff>130973</xdr:colOff>
      <xdr:row>9</xdr:row>
      <xdr:rowOff>35718</xdr:rowOff>
    </xdr:from>
    <xdr:to>
      <xdr:col>18</xdr:col>
      <xdr:colOff>702472</xdr:colOff>
      <xdr:row>14</xdr:row>
      <xdr:rowOff>142875</xdr:rowOff>
    </xdr:to>
    <xdr:pic>
      <xdr:nvPicPr>
        <xdr:cNvPr id="12" name="Picture 11" descr="C:\Users\mablackstock\Desktop\Letterhead\Water Resources\Letterhead_WaterResources_Color-01.jpg">
          <a:hlinkClick xmlns:r="http://schemas.openxmlformats.org/officeDocument/2006/relationships" r:id="rId7"/>
          <a:extLst>
            <a:ext uri="{FF2B5EF4-FFF2-40B4-BE49-F238E27FC236}">
              <a16:creationId xmlns:a16="http://schemas.microsoft.com/office/drawing/2014/main" id="{00000000-0008-0000-0100-00000C000000}"/>
            </a:ext>
          </a:extLst>
        </xdr:cNvPr>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5397" r="35885" b="82601"/>
        <a:stretch/>
      </xdr:blipFill>
      <xdr:spPr bwMode="auto">
        <a:xfrm>
          <a:off x="15251911" y="1607343"/>
          <a:ext cx="1619249" cy="1154907"/>
        </a:xfrm>
        <a:prstGeom prst="rect">
          <a:avLst/>
        </a:prstGeom>
        <a:noFill/>
        <a:ln>
          <a:noFill/>
        </a:ln>
        <a:extLst>
          <a:ext uri="{53640926-AAD7-44D8-BBD7-CCE9431645EC}">
            <a14:shadowObscured xmlns:a14="http://schemas.microsoft.com/office/drawing/2010/main"/>
          </a:ext>
        </a:extLst>
      </xdr:spPr>
    </xdr:pic>
    <xdr:clientData/>
  </xdr:twoCellAnchor>
  <xdr:twoCellAnchor>
    <xdr:from>
      <xdr:col>13</xdr:col>
      <xdr:colOff>507999</xdr:colOff>
      <xdr:row>82</xdr:row>
      <xdr:rowOff>63500</xdr:rowOff>
    </xdr:from>
    <xdr:to>
      <xdr:col>19</xdr:col>
      <xdr:colOff>419363</xdr:colOff>
      <xdr:row>98</xdr:row>
      <xdr:rowOff>38365</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624417</xdr:colOff>
      <xdr:row>82</xdr:row>
      <xdr:rowOff>52917</xdr:rowOff>
    </xdr:from>
    <xdr:to>
      <xdr:col>24</xdr:col>
      <xdr:colOff>313531</xdr:colOff>
      <xdr:row>98</xdr:row>
      <xdr:rowOff>27782</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428620</xdr:colOff>
      <xdr:row>78</xdr:row>
      <xdr:rowOff>119067</xdr:rowOff>
    </xdr:from>
    <xdr:to>
      <xdr:col>0</xdr:col>
      <xdr:colOff>1068700</xdr:colOff>
      <xdr:row>80</xdr:row>
      <xdr:rowOff>14292</xdr:rowOff>
    </xdr:to>
    <xdr:sp macro="[0]!Goal_Seek" textlink="">
      <xdr:nvSpPr>
        <xdr:cNvPr id="15" name="Rectangle 14">
          <a:extLst>
            <a:ext uri="{FF2B5EF4-FFF2-40B4-BE49-F238E27FC236}">
              <a16:creationId xmlns:a16="http://schemas.microsoft.com/office/drawing/2014/main" id="{00000000-0008-0000-0100-00000F000000}"/>
            </a:ext>
          </a:extLst>
        </xdr:cNvPr>
        <xdr:cNvSpPr/>
      </xdr:nvSpPr>
      <xdr:spPr bwMode="auto">
        <a:xfrm>
          <a:off x="428620" y="15168567"/>
          <a:ext cx="640080" cy="228600"/>
        </a:xfrm>
        <a:prstGeom prst="rect">
          <a:avLst/>
        </a:prstGeom>
        <a:solidFill>
          <a:srgbClr val="9C9C4C"/>
        </a:solidFill>
        <a:ln w="9525" cap="flat" cmpd="sng" algn="ctr">
          <a:noFill/>
          <a:prstDash val="solid"/>
          <a:round/>
          <a:headEnd type="none" w="med" len="med"/>
          <a:tailEnd type="none" w="med" len="med"/>
        </a:ln>
        <a:effectLst>
          <a:outerShdw sx="1000" sy="1000" algn="ctr" rotWithShape="0">
            <a:srgbClr val="000000"/>
          </a:outerShdw>
        </a:effectLst>
        <a:scene3d>
          <a:camera prst="orthographicFront"/>
          <a:lightRig rig="threePt" dir="t"/>
        </a:scene3d>
        <a:sp3d>
          <a:bevelT/>
        </a:sp3d>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lang="en-US" sz="1100" b="1" baseline="0">
              <a:solidFill>
                <a:sysClr val="windowText" lastClr="000000"/>
              </a:solidFill>
              <a:latin typeface="+mn-lt"/>
            </a:rPr>
            <a:t>Project</a:t>
          </a:r>
          <a:r>
            <a:rPr lang="en-US" sz="1100" b="1">
              <a:solidFill>
                <a:sysClr val="windowText" lastClr="000000"/>
              </a:solidFill>
              <a:latin typeface="Candara" panose="020E0502030303020204" pitchFamily="34" charset="0"/>
            </a:rPr>
            <a:t> </a:t>
          </a:r>
        </a:p>
      </xdr:txBody>
    </xdr:sp>
    <xdr:clientData/>
  </xdr:twoCellAnchor>
  <xdr:twoCellAnchor>
    <xdr:from>
      <xdr:col>5</xdr:col>
      <xdr:colOff>690559</xdr:colOff>
      <xdr:row>2</xdr:row>
      <xdr:rowOff>35716</xdr:rowOff>
    </xdr:from>
    <xdr:to>
      <xdr:col>7</xdr:col>
      <xdr:colOff>97152</xdr:colOff>
      <xdr:row>3</xdr:row>
      <xdr:rowOff>165256</xdr:rowOff>
    </xdr:to>
    <xdr:sp macro="[0]!Reveal_Economic_Rate_Data_Worksheet" textlink="">
      <xdr:nvSpPr>
        <xdr:cNvPr id="16" name="Rectangle 15">
          <a:extLst>
            <a:ext uri="{FF2B5EF4-FFF2-40B4-BE49-F238E27FC236}">
              <a16:creationId xmlns:a16="http://schemas.microsoft.com/office/drawing/2014/main" id="{00000000-0008-0000-0100-000010000000}"/>
            </a:ext>
          </a:extLst>
        </xdr:cNvPr>
        <xdr:cNvSpPr/>
      </xdr:nvSpPr>
      <xdr:spPr bwMode="auto">
        <a:xfrm>
          <a:off x="6143622" y="452435"/>
          <a:ext cx="1097280" cy="320040"/>
        </a:xfrm>
        <a:prstGeom prst="rect">
          <a:avLst/>
        </a:prstGeom>
        <a:solidFill>
          <a:srgbClr val="00B050"/>
        </a:solidFill>
        <a:ln w="9525" cap="flat" cmpd="sng" algn="ctr">
          <a:noFill/>
          <a:prstDash val="solid"/>
          <a:round/>
          <a:headEnd type="none" w="med" len="med"/>
          <a:tailEnd type="none" w="med" len="med"/>
        </a:ln>
        <a:effectLst>
          <a:outerShdw sx="1000" sy="1000" algn="ctr" rotWithShape="0">
            <a:srgbClr val="000000"/>
          </a:outerShdw>
        </a:effectLst>
        <a:scene3d>
          <a:camera prst="orthographicFront"/>
          <a:lightRig rig="threePt" dir="t"/>
        </a:scene3d>
        <a:sp3d>
          <a:bevelT/>
        </a:sp3d>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lang="en-US" sz="1100" b="1">
              <a:solidFill>
                <a:sysClr val="windowText" lastClr="000000"/>
              </a:solidFill>
              <a:latin typeface="+mn-lt"/>
            </a:rPr>
            <a:t>Economic</a:t>
          </a:r>
          <a:r>
            <a:rPr lang="en-US" sz="1100" b="1" baseline="0">
              <a:solidFill>
                <a:sysClr val="windowText" lastClr="000000"/>
              </a:solidFill>
              <a:latin typeface="+mn-lt"/>
            </a:rPr>
            <a:t> Sheet</a:t>
          </a:r>
          <a:endParaRPr lang="en-US" sz="1100" b="1">
            <a:solidFill>
              <a:sysClr val="windowText" lastClr="000000"/>
            </a:solidFill>
            <a:latin typeface="+mn-lt"/>
          </a:endParaRPr>
        </a:p>
      </xdr:txBody>
    </xdr:sp>
    <xdr:clientData/>
  </xdr:twoCellAnchor>
  <xdr:twoCellAnchor>
    <xdr:from>
      <xdr:col>8</xdr:col>
      <xdr:colOff>821528</xdr:colOff>
      <xdr:row>2</xdr:row>
      <xdr:rowOff>35716</xdr:rowOff>
    </xdr:from>
    <xdr:to>
      <xdr:col>10</xdr:col>
      <xdr:colOff>228120</xdr:colOff>
      <xdr:row>3</xdr:row>
      <xdr:rowOff>165256</xdr:rowOff>
    </xdr:to>
    <xdr:sp macro="[0]!Hide_Example" textlink="">
      <xdr:nvSpPr>
        <xdr:cNvPr id="17" name="Rectangle 16">
          <a:extLst>
            <a:ext uri="{FF2B5EF4-FFF2-40B4-BE49-F238E27FC236}">
              <a16:creationId xmlns:a16="http://schemas.microsoft.com/office/drawing/2014/main" id="{00000000-0008-0000-0100-000011000000}"/>
            </a:ext>
          </a:extLst>
        </xdr:cNvPr>
        <xdr:cNvSpPr/>
      </xdr:nvSpPr>
      <xdr:spPr bwMode="auto">
        <a:xfrm>
          <a:off x="8679653" y="452435"/>
          <a:ext cx="1097280" cy="320040"/>
        </a:xfrm>
        <a:prstGeom prst="rect">
          <a:avLst/>
        </a:prstGeom>
        <a:solidFill>
          <a:srgbClr val="D3842D">
            <a:alpha val="90000"/>
          </a:srgbClr>
        </a:solidFill>
        <a:ln w="28575" cap="flat" cmpd="sng" algn="ctr">
          <a:noFill/>
          <a:prstDash val="solid"/>
          <a:round/>
          <a:headEnd type="none" w="med" len="med"/>
          <a:tailEnd type="none" w="med" len="med"/>
        </a:ln>
        <a:effectLst>
          <a:outerShdw sx="1000" sy="1000" algn="ctr" rotWithShape="0">
            <a:srgbClr val="000000"/>
          </a:outerShdw>
        </a:effectLst>
        <a:scene3d>
          <a:camera prst="orthographicFront"/>
          <a:lightRig rig="threePt" dir="t"/>
        </a:scene3d>
        <a:sp3d>
          <a:bevelT/>
        </a:sp3d>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lang="en-US" sz="1100" b="1" i="0" baseline="0">
              <a:solidFill>
                <a:sysClr val="windowText" lastClr="000000"/>
              </a:solidFill>
              <a:effectLst/>
              <a:latin typeface="+mn-lt"/>
            </a:rPr>
            <a:t>Hide Example</a:t>
          </a:r>
        </a:p>
      </xdr:txBody>
    </xdr:sp>
    <xdr:clientData/>
  </xdr:twoCellAnchor>
  <xdr:twoCellAnchor>
    <xdr:from>
      <xdr:col>7</xdr:col>
      <xdr:colOff>273848</xdr:colOff>
      <xdr:row>2</xdr:row>
      <xdr:rowOff>35717</xdr:rowOff>
    </xdr:from>
    <xdr:to>
      <xdr:col>8</xdr:col>
      <xdr:colOff>656753</xdr:colOff>
      <xdr:row>3</xdr:row>
      <xdr:rowOff>165257</xdr:rowOff>
    </xdr:to>
    <xdr:sp macro="[0]!Reveal_Example" textlink="">
      <xdr:nvSpPr>
        <xdr:cNvPr id="18" name="Rectangle 17">
          <a:extLst>
            <a:ext uri="{FF2B5EF4-FFF2-40B4-BE49-F238E27FC236}">
              <a16:creationId xmlns:a16="http://schemas.microsoft.com/office/drawing/2014/main" id="{00000000-0008-0000-0100-000012000000}"/>
            </a:ext>
          </a:extLst>
        </xdr:cNvPr>
        <xdr:cNvSpPr/>
      </xdr:nvSpPr>
      <xdr:spPr bwMode="auto">
        <a:xfrm>
          <a:off x="7417598" y="452436"/>
          <a:ext cx="1097280" cy="320040"/>
        </a:xfrm>
        <a:prstGeom prst="rect">
          <a:avLst/>
        </a:prstGeom>
        <a:solidFill>
          <a:srgbClr val="D3842D">
            <a:alpha val="90000"/>
          </a:srgbClr>
        </a:solidFill>
        <a:ln w="28575" cap="flat" cmpd="sng" algn="ctr">
          <a:noFill/>
          <a:prstDash val="solid"/>
          <a:round/>
          <a:headEnd type="none" w="med" len="med"/>
          <a:tailEnd type="none" w="med" len="med"/>
        </a:ln>
        <a:effectLst>
          <a:outerShdw sx="1000" sy="1000" algn="ctr" rotWithShape="0">
            <a:srgbClr val="000000"/>
          </a:outerShdw>
        </a:effectLst>
        <a:scene3d>
          <a:camera prst="orthographicFront"/>
          <a:lightRig rig="threePt" dir="t"/>
        </a:scene3d>
        <a:sp3d>
          <a:bevelT/>
        </a:sp3d>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lang="en-US" sz="1100" b="1" i="0" baseline="0">
              <a:solidFill>
                <a:sysClr val="windowText" lastClr="000000"/>
              </a:solidFill>
              <a:effectLst/>
              <a:latin typeface="+mn-lt"/>
            </a:rPr>
            <a:t>Show Example</a:t>
          </a:r>
        </a:p>
      </xdr:txBody>
    </xdr:sp>
    <xdr:clientData/>
  </xdr:twoCellAnchor>
  <xdr:twoCellAnchor>
    <xdr:from>
      <xdr:col>4</xdr:col>
      <xdr:colOff>357191</xdr:colOff>
      <xdr:row>2</xdr:row>
      <xdr:rowOff>35716</xdr:rowOff>
    </xdr:from>
    <xdr:to>
      <xdr:col>5</xdr:col>
      <xdr:colOff>478158</xdr:colOff>
      <xdr:row>3</xdr:row>
      <xdr:rowOff>165256</xdr:rowOff>
    </xdr:to>
    <xdr:sp macro="[0]!Reveal_Systems_Worksheet" textlink="">
      <xdr:nvSpPr>
        <xdr:cNvPr id="19" name="Rectangle 18">
          <a:extLst>
            <a:ext uri="{FF2B5EF4-FFF2-40B4-BE49-F238E27FC236}">
              <a16:creationId xmlns:a16="http://schemas.microsoft.com/office/drawing/2014/main" id="{E746164D-62BA-49B7-9692-853E752E0D5A}"/>
            </a:ext>
          </a:extLst>
        </xdr:cNvPr>
        <xdr:cNvSpPr/>
      </xdr:nvSpPr>
      <xdr:spPr bwMode="auto">
        <a:xfrm>
          <a:off x="4833941" y="476247"/>
          <a:ext cx="1097280" cy="320040"/>
        </a:xfrm>
        <a:prstGeom prst="rect">
          <a:avLst/>
        </a:prstGeom>
        <a:solidFill>
          <a:srgbClr val="9C9C4C"/>
        </a:solidFill>
        <a:ln w="9525" cap="flat" cmpd="sng" algn="ctr">
          <a:noFill/>
          <a:prstDash val="solid"/>
          <a:round/>
          <a:headEnd type="none" w="med" len="med"/>
          <a:tailEnd type="none" w="med" len="med"/>
        </a:ln>
        <a:effectLst>
          <a:outerShdw sx="1000" sy="1000" algn="ctr" rotWithShape="0">
            <a:srgbClr val="000000"/>
          </a:outerShdw>
        </a:effectLst>
        <a:scene3d>
          <a:camera prst="orthographicFront"/>
          <a:lightRig rig="threePt" dir="t"/>
        </a:scene3d>
        <a:sp3d>
          <a:bevelT/>
        </a:sp3d>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lang="en-US" sz="1100" b="1" baseline="0">
              <a:solidFill>
                <a:sysClr val="windowText" lastClr="000000"/>
              </a:solidFill>
              <a:latin typeface="+mn-lt"/>
            </a:rPr>
            <a:t>PWSID Lookup</a:t>
          </a:r>
          <a:endParaRPr lang="en-US" sz="1100" b="1">
            <a:solidFill>
              <a:sysClr val="windowText" lastClr="000000"/>
            </a:solidFill>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95249</xdr:colOff>
      <xdr:row>1</xdr:row>
      <xdr:rowOff>133348</xdr:rowOff>
    </xdr:from>
    <xdr:to>
      <xdr:col>16</xdr:col>
      <xdr:colOff>466725</xdr:colOff>
      <xdr:row>23</xdr:row>
      <xdr:rowOff>114300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95249" y="295273"/>
          <a:ext cx="10125076" cy="3543302"/>
        </a:xfrm>
        <a:prstGeom prst="rect">
          <a:avLst/>
        </a:prstGeom>
        <a:solidFill>
          <a:schemeClr val="lt1"/>
        </a:solidFill>
        <a:ln w="1905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u="none" strike="noStrike">
              <a:solidFill>
                <a:srgbClr val="FF0000"/>
              </a:solidFill>
              <a:effectLst/>
              <a:latin typeface="Arial" panose="020B0604020202020204" pitchFamily="34" charset="0"/>
              <a:ea typeface="+mn-ea"/>
              <a:cs typeface="Arial" panose="020B0604020202020204" pitchFamily="34" charset="0"/>
            </a:rPr>
            <a:t>This box</a:t>
          </a:r>
          <a:r>
            <a:rPr lang="en-US" sz="1000" b="1" i="0" u="none" strike="noStrike" baseline="0">
              <a:solidFill>
                <a:srgbClr val="FF0000"/>
              </a:solidFill>
              <a:effectLst/>
              <a:latin typeface="Arial" panose="020B0604020202020204" pitchFamily="34" charset="0"/>
              <a:ea typeface="+mn-ea"/>
              <a:cs typeface="Arial" panose="020B0604020202020204" pitchFamily="34" charset="0"/>
            </a:rPr>
            <a:t> contains definitions of water use types used in the LWSP.</a:t>
          </a:r>
          <a:endParaRPr lang="en-US" sz="1000">
            <a:solidFill>
              <a:srgbClr val="FF0000"/>
            </a:solidFill>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Residential Water</a:t>
          </a:r>
          <a:r>
            <a:rPr lang="en-US" sz="1000" b="1" baseline="0">
              <a:latin typeface="Arial" panose="020B0604020202020204" pitchFamily="34" charset="0"/>
              <a:cs typeface="Arial" panose="020B0604020202020204" pitchFamily="34" charset="0"/>
            </a:rPr>
            <a:t> Use</a:t>
          </a:r>
          <a:r>
            <a:rPr lang="en-US" sz="1000" b="1">
              <a:latin typeface="Arial" panose="020B0604020202020204" pitchFamily="34" charset="0"/>
              <a:cs typeface="Arial" panose="020B0604020202020204" pitchFamily="34" charset="0"/>
            </a:rPr>
            <a:t>:</a:t>
          </a:r>
        </a:p>
        <a:p>
          <a:endParaRPr lang="en-US" sz="1000">
            <a:latin typeface="Arial" panose="020B0604020202020204" pitchFamily="34" charset="0"/>
            <a:cs typeface="Arial" panose="020B0604020202020204" pitchFamily="34" charset="0"/>
          </a:endParaRPr>
        </a:p>
        <a:p>
          <a:r>
            <a:rPr lang="en-US" sz="1000">
              <a:latin typeface="Arial" panose="020B0604020202020204" pitchFamily="34" charset="0"/>
              <a:cs typeface="Arial" panose="020B0604020202020204" pitchFamily="34" charset="0"/>
            </a:rPr>
            <a:t>May include: Boarding houses, Family care homes, Guest houses, Home occupations, Home professional offices, Manufactured Homes, Manufactured Home Parks, Multi-family dwellings, Planned unit developments, Residential accessory uses, Single-family dwellings, Vacation homes, Two-family dwellings (duplex), Three-family dwellings (triplex), etc.</a:t>
          </a:r>
        </a:p>
        <a:p>
          <a:endParaRPr lang="en-US" sz="1000">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Commercial Water Use:</a:t>
          </a:r>
        </a:p>
        <a:p>
          <a:endParaRPr lang="en-US" sz="1000">
            <a:latin typeface="Arial" panose="020B0604020202020204" pitchFamily="34" charset="0"/>
            <a:cs typeface="Arial" panose="020B0604020202020204" pitchFamily="34" charset="0"/>
          </a:endParaRPr>
        </a:p>
        <a:p>
          <a:r>
            <a:rPr lang="en-US" sz="1000">
              <a:latin typeface="Arial" panose="020B0604020202020204" pitchFamily="34" charset="0"/>
              <a:cs typeface="Arial" panose="020B0604020202020204" pitchFamily="34" charset="0"/>
            </a:rPr>
            <a:t>May include: Animal hospitals, Automobile repairs, Automobile sales, Automobile service stations, Banks, Barber/beauty shops, Business offices, Bus Stations, Butcher shops, Cab stands, Convenience stores, Dental clinics, Exterminators, Farms, Farm machinery showrooms, Fish markets, Funeral homes, Golf courses, Hardware stores, Hotels, Kennels, Laundry/dry cleaning storefronts, Medical clinics, Mobile home showrooms, Motorcycle showrooms, Nurseries, Paint/wallpaper showrooms, Parking lots, Pet shops, Print shops, Professional service agencies, Radio/TV repair shops, Recreational vehicle sales and service, Restaurants, Retail stores, Seed/feed stores, Shoe repair shops, Specialized service agencies, Studios (art, photo, design, etc.), Television or radio broadcast stations, Theaters, Train stations, etc. </a:t>
          </a:r>
        </a:p>
        <a:p>
          <a:endParaRPr lang="en-US" sz="1000">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Industrial Water Use:</a:t>
          </a:r>
        </a:p>
        <a:p>
          <a:endParaRPr lang="en-US" sz="1000">
            <a:latin typeface="Arial" panose="020B0604020202020204" pitchFamily="34" charset="0"/>
            <a:cs typeface="Arial" panose="020B0604020202020204" pitchFamily="34" charset="0"/>
          </a:endParaRPr>
        </a:p>
        <a:p>
          <a:r>
            <a:rPr lang="en-US" sz="1000">
              <a:latin typeface="Arial" panose="020B0604020202020204" pitchFamily="34" charset="0"/>
              <a:cs typeface="Arial" panose="020B0604020202020204" pitchFamily="34" charset="0"/>
            </a:rPr>
            <a:t>May include: Manufacturing Facilities, Processing Facilities, Utilities, etc. </a:t>
          </a:r>
        </a:p>
        <a:p>
          <a:endParaRPr lang="en-US" sz="1000">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Institutional Water Use:</a:t>
          </a:r>
        </a:p>
        <a:p>
          <a:endParaRPr lang="en-US" sz="1100">
            <a:latin typeface="Arial" panose="020B0604020202020204" pitchFamily="34" charset="0"/>
            <a:cs typeface="Arial" panose="020B0604020202020204" pitchFamily="34" charset="0"/>
          </a:endParaRPr>
        </a:p>
        <a:p>
          <a:r>
            <a:rPr lang="en-US" sz="1000">
              <a:latin typeface="Arial" panose="020B0604020202020204" pitchFamily="34" charset="0"/>
              <a:cs typeface="Arial" panose="020B0604020202020204" pitchFamily="34" charset="0"/>
            </a:rPr>
            <a:t>May include: Hospitals, Assisted living facilities, Correctional facilities, Schools, Colleges, Churches, Government buildings, Police stations, etc.</a:t>
          </a:r>
          <a:r>
            <a:rPr lang="en-US">
              <a:latin typeface="Arial" panose="020B0604020202020204" pitchFamily="34" charset="0"/>
              <a:cs typeface="Arial" panose="020B0604020202020204" pitchFamily="34" charset="0"/>
            </a:rPr>
            <a:t> </a:t>
          </a:r>
          <a:endParaRPr lang="en-US" sz="1100">
            <a:latin typeface="Arial" panose="020B0604020202020204" pitchFamily="34" charset="0"/>
            <a:cs typeface="Arial" panose="020B0604020202020204" pitchFamily="34" charset="0"/>
          </a:endParaRPr>
        </a:p>
      </xdr:txBody>
    </xdr:sp>
    <xdr:clientData/>
  </xdr:twoCellAnchor>
  <xdr:twoCellAnchor>
    <xdr:from>
      <xdr:col>0</xdr:col>
      <xdr:colOff>95250</xdr:colOff>
      <xdr:row>25</xdr:row>
      <xdr:rowOff>76200</xdr:rowOff>
    </xdr:from>
    <xdr:to>
      <xdr:col>16</xdr:col>
      <xdr:colOff>457200</xdr:colOff>
      <xdr:row>39</xdr:row>
      <xdr:rowOff>66675</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95250" y="4124325"/>
          <a:ext cx="12553950" cy="2257425"/>
        </a:xfrm>
        <a:prstGeom prst="rect">
          <a:avLst/>
        </a:prstGeom>
        <a:solidFill>
          <a:schemeClr val="lt1"/>
        </a:solidFill>
        <a:ln w="1905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u="none" strike="noStrike">
              <a:solidFill>
                <a:srgbClr val="FF0000"/>
              </a:solidFill>
              <a:effectLst/>
              <a:latin typeface="Arial" panose="020B0604020202020204" pitchFamily="34" charset="0"/>
              <a:ea typeface="+mn-ea"/>
              <a:cs typeface="Arial" panose="020B0604020202020204" pitchFamily="34" charset="0"/>
            </a:rPr>
            <a:t>In</a:t>
          </a:r>
          <a:r>
            <a:rPr lang="en-US" sz="1000" b="1" i="0" u="none" strike="noStrike" baseline="0">
              <a:solidFill>
                <a:srgbClr val="FF0000"/>
              </a:solidFill>
              <a:effectLst/>
              <a:latin typeface="Arial" panose="020B0604020202020204" pitchFamily="34" charset="0"/>
              <a:ea typeface="+mn-ea"/>
              <a:cs typeface="Arial" panose="020B0604020202020204" pitchFamily="34" charset="0"/>
            </a:rPr>
            <a:t> order to determine the growth rate for the Commercial, Industrial, and Institutional (ICI) categories, a surrogate industry was choosen for each. The growth rate of materials imputs, published by the Bureau of Labor Statistics, for the surrogate industries is then used to make representative demand projections for each of the ICI categories. Water is considered a material input in production.</a:t>
          </a:r>
        </a:p>
        <a:p>
          <a:endParaRPr lang="en-US" sz="1000" b="1" i="0" u="none" strike="noStrike" baseline="0">
            <a:solidFill>
              <a:srgbClr val="FF0000"/>
            </a:solidFill>
            <a:effectLst/>
            <a:latin typeface="Arial" panose="020B0604020202020204" pitchFamily="34" charset="0"/>
            <a:ea typeface="+mn-ea"/>
            <a:cs typeface="Arial" panose="020B0604020202020204" pitchFamily="34" charset="0"/>
          </a:endParaRPr>
        </a:p>
        <a:p>
          <a:r>
            <a:rPr lang="en-US" sz="1000" b="1" i="0" u="none" strike="noStrike" baseline="0">
              <a:solidFill>
                <a:sysClr val="windowText" lastClr="000000"/>
              </a:solidFill>
              <a:effectLst/>
              <a:latin typeface="Arial" panose="020B0604020202020204" pitchFamily="34" charset="0"/>
              <a:ea typeface="+mn-ea"/>
              <a:cs typeface="Arial" panose="020B0604020202020204" pitchFamily="34" charset="0"/>
            </a:rPr>
            <a:t>Commercial Water Use</a:t>
          </a:r>
        </a:p>
        <a:p>
          <a:endParaRPr lang="en-US" sz="1000" b="1" i="0" u="none" strike="noStrike" baseline="0">
            <a:solidFill>
              <a:sysClr val="windowText" lastClr="000000"/>
            </a:solidFill>
            <a:effectLst/>
            <a:latin typeface="Arial" panose="020B0604020202020204" pitchFamily="34" charset="0"/>
            <a:ea typeface="+mn-ea"/>
            <a:cs typeface="Arial" panose="020B0604020202020204" pitchFamily="34" charset="0"/>
          </a:endParaRPr>
        </a:p>
        <a:p>
          <a:r>
            <a:rPr lang="en-US" sz="1000" b="1" i="0" u="none" strike="noStrike" baseline="0">
              <a:solidFill>
                <a:sysClr val="windowText" lastClr="000000"/>
              </a:solidFill>
              <a:effectLst/>
              <a:latin typeface="Arial" panose="020B0604020202020204" pitchFamily="34" charset="0"/>
              <a:ea typeface="+mn-ea"/>
              <a:cs typeface="Arial" panose="020B0604020202020204" pitchFamily="34" charset="0"/>
            </a:rPr>
            <a:t> </a:t>
          </a:r>
          <a:r>
            <a:rPr lang="en-US" sz="1000" b="0" i="0" u="none" strike="noStrike" baseline="0">
              <a:solidFill>
                <a:sysClr val="windowText" lastClr="000000"/>
              </a:solidFill>
              <a:effectLst/>
              <a:latin typeface="Arial" panose="020B0604020202020204" pitchFamily="34" charset="0"/>
              <a:ea typeface="+mn-ea"/>
              <a:cs typeface="Arial" panose="020B0604020202020204" pitchFamily="34" charset="0"/>
            </a:rPr>
            <a:t>- Surrogate Industry: Food Services and Drinking Places</a:t>
          </a:r>
        </a:p>
        <a:p>
          <a:endParaRPr lang="en-US" sz="1000" b="1" i="0" u="none" strike="noStrike" baseline="0">
            <a:solidFill>
              <a:sysClr val="windowText" lastClr="000000"/>
            </a:solidFill>
            <a:effectLst/>
            <a:latin typeface="Arial" panose="020B0604020202020204" pitchFamily="34" charset="0"/>
            <a:ea typeface="+mn-ea"/>
            <a:cs typeface="Arial" panose="020B0604020202020204" pitchFamily="34" charset="0"/>
          </a:endParaRPr>
        </a:p>
        <a:p>
          <a:r>
            <a:rPr lang="en-US" sz="1000" b="1" i="0" u="none" strike="noStrike" baseline="0">
              <a:solidFill>
                <a:sysClr val="windowText" lastClr="000000"/>
              </a:solidFill>
              <a:effectLst/>
              <a:latin typeface="Arial" panose="020B0604020202020204" pitchFamily="34" charset="0"/>
              <a:ea typeface="+mn-ea"/>
              <a:cs typeface="Arial" panose="020B0604020202020204" pitchFamily="34" charset="0"/>
            </a:rPr>
            <a:t>Industrial Water Use</a:t>
          </a:r>
        </a:p>
        <a:p>
          <a:endParaRPr lang="en-US" sz="1000" b="1" i="0" u="none" strike="noStrike" baseline="0">
            <a:solidFill>
              <a:sysClr val="windowText" lastClr="000000"/>
            </a:solidFill>
            <a:effectLst/>
            <a:latin typeface="Arial" panose="020B0604020202020204" pitchFamily="34" charset="0"/>
            <a:ea typeface="+mn-ea"/>
            <a:cs typeface="Arial" panose="020B0604020202020204" pitchFamily="34" charset="0"/>
          </a:endParaRPr>
        </a:p>
        <a:p>
          <a:r>
            <a:rPr lang="en-US" sz="1000" b="1" i="0" u="none" strike="noStrike" baseline="0">
              <a:solidFill>
                <a:sysClr val="windowText" lastClr="000000"/>
              </a:solidFill>
              <a:effectLst/>
              <a:latin typeface="Arial" panose="020B0604020202020204" pitchFamily="34" charset="0"/>
              <a:ea typeface="+mn-ea"/>
              <a:cs typeface="Arial" panose="020B0604020202020204" pitchFamily="34" charset="0"/>
            </a:rPr>
            <a:t> </a:t>
          </a:r>
          <a:r>
            <a:rPr lang="en-US" sz="1000" b="0" i="0" u="none" strike="noStrike" baseline="0">
              <a:solidFill>
                <a:sysClr val="windowText" lastClr="000000"/>
              </a:solidFill>
              <a:effectLst/>
              <a:latin typeface="Arial" panose="020B0604020202020204" pitchFamily="34" charset="0"/>
              <a:ea typeface="+mn-ea"/>
              <a:cs typeface="Arial" panose="020B0604020202020204" pitchFamily="34" charset="0"/>
            </a:rPr>
            <a:t>- Surrogae Industry: Chemical Products</a:t>
          </a:r>
        </a:p>
        <a:p>
          <a:endParaRPr lang="en-US" sz="1000" b="1" i="0" u="none" strike="noStrike" baseline="0">
            <a:solidFill>
              <a:sysClr val="windowText" lastClr="000000"/>
            </a:solidFill>
            <a:effectLst/>
            <a:latin typeface="Arial" panose="020B0604020202020204" pitchFamily="34" charset="0"/>
            <a:ea typeface="+mn-ea"/>
            <a:cs typeface="Arial" panose="020B0604020202020204" pitchFamily="34" charset="0"/>
          </a:endParaRPr>
        </a:p>
        <a:p>
          <a:r>
            <a:rPr lang="en-US" sz="1000" b="1" i="0" u="none" strike="noStrike" baseline="0">
              <a:solidFill>
                <a:sysClr val="windowText" lastClr="000000"/>
              </a:solidFill>
              <a:effectLst/>
              <a:latin typeface="Arial" panose="020B0604020202020204" pitchFamily="34" charset="0"/>
              <a:ea typeface="+mn-ea"/>
              <a:cs typeface="Arial" panose="020B0604020202020204" pitchFamily="34" charset="0"/>
            </a:rPr>
            <a:t>Institutional Water Use</a:t>
          </a:r>
        </a:p>
        <a:p>
          <a:endParaRPr lang="en-US" sz="1000" b="1" i="0" u="none" strike="noStrike" baseline="0">
            <a:solidFill>
              <a:sysClr val="windowText" lastClr="000000"/>
            </a:solidFill>
            <a:effectLst/>
            <a:latin typeface="Arial" panose="020B0604020202020204" pitchFamily="34" charset="0"/>
            <a:ea typeface="+mn-ea"/>
            <a:cs typeface="Arial" panose="020B0604020202020204" pitchFamily="34" charset="0"/>
          </a:endParaRPr>
        </a:p>
        <a:p>
          <a:r>
            <a:rPr lang="en-US" sz="1000" b="1" i="0" u="none" strike="noStrike" baseline="0">
              <a:solidFill>
                <a:sysClr val="windowText" lastClr="000000"/>
              </a:solidFill>
              <a:effectLst/>
              <a:latin typeface="Arial" panose="020B0604020202020204" pitchFamily="34" charset="0"/>
              <a:ea typeface="+mn-ea"/>
              <a:cs typeface="Arial" panose="020B0604020202020204" pitchFamily="34" charset="0"/>
            </a:rPr>
            <a:t> </a:t>
          </a:r>
          <a:r>
            <a:rPr lang="en-US" sz="1000" b="0" i="0" u="none" strike="noStrike" baseline="0">
              <a:solidFill>
                <a:sysClr val="windowText" lastClr="000000"/>
              </a:solidFill>
              <a:effectLst/>
              <a:latin typeface="Arial" panose="020B0604020202020204" pitchFamily="34" charset="0"/>
              <a:ea typeface="+mn-ea"/>
              <a:cs typeface="Arial" panose="020B0604020202020204" pitchFamily="34" charset="0"/>
            </a:rPr>
            <a:t>- Surrogate Industry: Hospitals</a:t>
          </a:r>
          <a:endParaRPr lang="en-US" sz="1000" b="0">
            <a:solidFill>
              <a:sysClr val="windowText" lastClr="000000"/>
            </a:solidFill>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xdr:txBody>
    </xdr:sp>
    <xdr:clientData/>
  </xdr:twoCellAnchor>
  <xdr:twoCellAnchor>
    <xdr:from>
      <xdr:col>6</xdr:col>
      <xdr:colOff>1</xdr:colOff>
      <xdr:row>30</xdr:row>
      <xdr:rowOff>66675</xdr:rowOff>
    </xdr:from>
    <xdr:to>
      <xdr:col>13</xdr:col>
      <xdr:colOff>321469</xdr:colOff>
      <xdr:row>35</xdr:row>
      <xdr:rowOff>83343</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572001" y="5067300"/>
          <a:ext cx="5822156" cy="850106"/>
        </a:xfrm>
        <a:prstGeom prst="rect">
          <a:avLst/>
        </a:prstGeom>
        <a:solidFill>
          <a:schemeClr val="accent2">
            <a:lumMod val="40000"/>
            <a:lumOff val="60000"/>
          </a:schemeClr>
        </a:solidFill>
        <a:ln w="9525" cmpd="sng">
          <a:solidFill>
            <a:schemeClr val="accent2">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Arial" panose="020B0604020202020204" pitchFamily="34" charset="0"/>
              <a:cs typeface="Arial" panose="020B0604020202020204" pitchFamily="34" charset="0"/>
            </a:rPr>
            <a:t>The growth rate of materials inputs</a:t>
          </a:r>
          <a:r>
            <a:rPr lang="en-US" sz="1000" baseline="0">
              <a:latin typeface="Arial" panose="020B0604020202020204" pitchFamily="34" charset="0"/>
              <a:cs typeface="Arial" panose="020B0604020202020204" pitchFamily="34" charset="0"/>
            </a:rPr>
            <a:t> </a:t>
          </a:r>
          <a:r>
            <a:rPr lang="en-US" sz="1000">
              <a:latin typeface="Arial" panose="020B0604020202020204" pitchFamily="34" charset="0"/>
              <a:cs typeface="Arial" panose="020B0604020202020204" pitchFamily="34" charset="0"/>
            </a:rPr>
            <a:t>is used to calculate</a:t>
          </a:r>
          <a:r>
            <a:rPr lang="en-US" sz="1000" baseline="0">
              <a:latin typeface="Arial" panose="020B0604020202020204" pitchFamily="34" charset="0"/>
              <a:cs typeface="Arial" panose="020B0604020202020204" pitchFamily="34" charset="0"/>
            </a:rPr>
            <a:t> representative estimated demand projections for each of the ICI categories. The materials inputs growth rates are published by the Bureau of Labor Statistics for industries nationally. The rates used in this tool are averages and may not directly correlate to the materials inputs growth rates for a particular local industry. The average rates are highlighted in orange below.</a:t>
          </a:r>
          <a:endParaRPr lang="en-US" sz="1000">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723900</xdr:colOff>
      <xdr:row>3</xdr:row>
      <xdr:rowOff>152400</xdr:rowOff>
    </xdr:from>
    <xdr:to>
      <xdr:col>2</xdr:col>
      <xdr:colOff>906780</xdr:colOff>
      <xdr:row>5</xdr:row>
      <xdr:rowOff>11430</xdr:rowOff>
    </xdr:to>
    <xdr:sp macro="" textlink="">
      <xdr:nvSpPr>
        <xdr:cNvPr id="2" name="Right Arrow 1">
          <a:extLst>
            <a:ext uri="{FF2B5EF4-FFF2-40B4-BE49-F238E27FC236}">
              <a16:creationId xmlns:a16="http://schemas.microsoft.com/office/drawing/2014/main" id="{00000000-0008-0000-0400-000002000000}"/>
            </a:ext>
          </a:extLst>
        </xdr:cNvPr>
        <xdr:cNvSpPr/>
      </xdr:nvSpPr>
      <xdr:spPr>
        <a:xfrm>
          <a:off x="2895600" y="476250"/>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714375</xdr:colOff>
      <xdr:row>14</xdr:row>
      <xdr:rowOff>0</xdr:rowOff>
    </xdr:from>
    <xdr:to>
      <xdr:col>2</xdr:col>
      <xdr:colOff>897255</xdr:colOff>
      <xdr:row>15</xdr:row>
      <xdr:rowOff>20955</xdr:rowOff>
    </xdr:to>
    <xdr:sp macro="" textlink="">
      <xdr:nvSpPr>
        <xdr:cNvPr id="3" name="Right Arrow 2">
          <a:extLst>
            <a:ext uri="{FF2B5EF4-FFF2-40B4-BE49-F238E27FC236}">
              <a16:creationId xmlns:a16="http://schemas.microsoft.com/office/drawing/2014/main" id="{00000000-0008-0000-0400-000003000000}"/>
            </a:ext>
          </a:extLst>
        </xdr:cNvPr>
        <xdr:cNvSpPr/>
      </xdr:nvSpPr>
      <xdr:spPr>
        <a:xfrm>
          <a:off x="2886075" y="1943100"/>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714375</xdr:colOff>
      <xdr:row>24</xdr:row>
      <xdr:rowOff>0</xdr:rowOff>
    </xdr:from>
    <xdr:to>
      <xdr:col>2</xdr:col>
      <xdr:colOff>897255</xdr:colOff>
      <xdr:row>25</xdr:row>
      <xdr:rowOff>20955</xdr:rowOff>
    </xdr:to>
    <xdr:sp macro="" textlink="">
      <xdr:nvSpPr>
        <xdr:cNvPr id="4" name="Right Arrow 3">
          <a:extLst>
            <a:ext uri="{FF2B5EF4-FFF2-40B4-BE49-F238E27FC236}">
              <a16:creationId xmlns:a16="http://schemas.microsoft.com/office/drawing/2014/main" id="{00000000-0008-0000-0400-000004000000}"/>
            </a:ext>
          </a:extLst>
        </xdr:cNvPr>
        <xdr:cNvSpPr/>
      </xdr:nvSpPr>
      <xdr:spPr>
        <a:xfrm>
          <a:off x="2886075" y="3400425"/>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723900</xdr:colOff>
      <xdr:row>33</xdr:row>
      <xdr:rowOff>152400</xdr:rowOff>
    </xdr:from>
    <xdr:to>
      <xdr:col>2</xdr:col>
      <xdr:colOff>906780</xdr:colOff>
      <xdr:row>35</xdr:row>
      <xdr:rowOff>11430</xdr:rowOff>
    </xdr:to>
    <xdr:sp macro="" textlink="">
      <xdr:nvSpPr>
        <xdr:cNvPr id="5" name="Right Arrow 4">
          <a:extLst>
            <a:ext uri="{FF2B5EF4-FFF2-40B4-BE49-F238E27FC236}">
              <a16:creationId xmlns:a16="http://schemas.microsoft.com/office/drawing/2014/main" id="{00000000-0008-0000-0400-000005000000}"/>
            </a:ext>
          </a:extLst>
        </xdr:cNvPr>
        <xdr:cNvSpPr/>
      </xdr:nvSpPr>
      <xdr:spPr>
        <a:xfrm>
          <a:off x="2895600" y="4848225"/>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723900</xdr:colOff>
      <xdr:row>44</xdr:row>
      <xdr:rowOff>0</xdr:rowOff>
    </xdr:from>
    <xdr:to>
      <xdr:col>2</xdr:col>
      <xdr:colOff>906780</xdr:colOff>
      <xdr:row>45</xdr:row>
      <xdr:rowOff>20955</xdr:rowOff>
    </xdr:to>
    <xdr:sp macro="" textlink="">
      <xdr:nvSpPr>
        <xdr:cNvPr id="6" name="Right Arrow 5">
          <a:extLst>
            <a:ext uri="{FF2B5EF4-FFF2-40B4-BE49-F238E27FC236}">
              <a16:creationId xmlns:a16="http://schemas.microsoft.com/office/drawing/2014/main" id="{00000000-0008-0000-0400-000006000000}"/>
            </a:ext>
          </a:extLst>
        </xdr:cNvPr>
        <xdr:cNvSpPr/>
      </xdr:nvSpPr>
      <xdr:spPr>
        <a:xfrm>
          <a:off x="2895600" y="6315075"/>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723900</xdr:colOff>
      <xdr:row>54</xdr:row>
      <xdr:rowOff>0</xdr:rowOff>
    </xdr:from>
    <xdr:to>
      <xdr:col>2</xdr:col>
      <xdr:colOff>906780</xdr:colOff>
      <xdr:row>55</xdr:row>
      <xdr:rowOff>20955</xdr:rowOff>
    </xdr:to>
    <xdr:sp macro="" textlink="">
      <xdr:nvSpPr>
        <xdr:cNvPr id="7" name="Right Arrow 6">
          <a:extLst>
            <a:ext uri="{FF2B5EF4-FFF2-40B4-BE49-F238E27FC236}">
              <a16:creationId xmlns:a16="http://schemas.microsoft.com/office/drawing/2014/main" id="{00000000-0008-0000-0400-000007000000}"/>
            </a:ext>
          </a:extLst>
        </xdr:cNvPr>
        <xdr:cNvSpPr/>
      </xdr:nvSpPr>
      <xdr:spPr>
        <a:xfrm>
          <a:off x="2895600" y="7772400"/>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790575</xdr:colOff>
      <xdr:row>11</xdr:row>
      <xdr:rowOff>0</xdr:rowOff>
    </xdr:from>
    <xdr:to>
      <xdr:col>3</xdr:col>
      <xdr:colOff>973455</xdr:colOff>
      <xdr:row>12</xdr:row>
      <xdr:rowOff>20955</xdr:rowOff>
    </xdr:to>
    <xdr:sp macro="" textlink="">
      <xdr:nvSpPr>
        <xdr:cNvPr id="8" name="Right Arrow 7">
          <a:extLst>
            <a:ext uri="{FF2B5EF4-FFF2-40B4-BE49-F238E27FC236}">
              <a16:creationId xmlns:a16="http://schemas.microsoft.com/office/drawing/2014/main" id="{00000000-0008-0000-0400-000008000000}"/>
            </a:ext>
          </a:extLst>
        </xdr:cNvPr>
        <xdr:cNvSpPr/>
      </xdr:nvSpPr>
      <xdr:spPr>
        <a:xfrm rot="10800000">
          <a:off x="3914775" y="1781175"/>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790575</xdr:colOff>
      <xdr:row>21</xdr:row>
      <xdr:rowOff>0</xdr:rowOff>
    </xdr:from>
    <xdr:to>
      <xdr:col>3</xdr:col>
      <xdr:colOff>973455</xdr:colOff>
      <xdr:row>22</xdr:row>
      <xdr:rowOff>20955</xdr:rowOff>
    </xdr:to>
    <xdr:sp macro="" textlink="">
      <xdr:nvSpPr>
        <xdr:cNvPr id="9" name="Right Arrow 8">
          <a:extLst>
            <a:ext uri="{FF2B5EF4-FFF2-40B4-BE49-F238E27FC236}">
              <a16:creationId xmlns:a16="http://schemas.microsoft.com/office/drawing/2014/main" id="{00000000-0008-0000-0400-000009000000}"/>
            </a:ext>
          </a:extLst>
        </xdr:cNvPr>
        <xdr:cNvSpPr/>
      </xdr:nvSpPr>
      <xdr:spPr>
        <a:xfrm rot="10800000">
          <a:off x="3914775" y="3400425"/>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790575</xdr:colOff>
      <xdr:row>31</xdr:row>
      <xdr:rowOff>0</xdr:rowOff>
    </xdr:from>
    <xdr:to>
      <xdr:col>3</xdr:col>
      <xdr:colOff>973455</xdr:colOff>
      <xdr:row>32</xdr:row>
      <xdr:rowOff>20955</xdr:rowOff>
    </xdr:to>
    <xdr:sp macro="" textlink="">
      <xdr:nvSpPr>
        <xdr:cNvPr id="10" name="Right Arrow 9">
          <a:extLst>
            <a:ext uri="{FF2B5EF4-FFF2-40B4-BE49-F238E27FC236}">
              <a16:creationId xmlns:a16="http://schemas.microsoft.com/office/drawing/2014/main" id="{00000000-0008-0000-0400-00000A000000}"/>
            </a:ext>
          </a:extLst>
        </xdr:cNvPr>
        <xdr:cNvSpPr/>
      </xdr:nvSpPr>
      <xdr:spPr>
        <a:xfrm rot="10800000">
          <a:off x="3914775" y="5019675"/>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790575</xdr:colOff>
      <xdr:row>41</xdr:row>
      <xdr:rowOff>0</xdr:rowOff>
    </xdr:from>
    <xdr:to>
      <xdr:col>3</xdr:col>
      <xdr:colOff>973455</xdr:colOff>
      <xdr:row>42</xdr:row>
      <xdr:rowOff>20955</xdr:rowOff>
    </xdr:to>
    <xdr:sp macro="" textlink="">
      <xdr:nvSpPr>
        <xdr:cNvPr id="11" name="Right Arrow 10">
          <a:extLst>
            <a:ext uri="{FF2B5EF4-FFF2-40B4-BE49-F238E27FC236}">
              <a16:creationId xmlns:a16="http://schemas.microsoft.com/office/drawing/2014/main" id="{00000000-0008-0000-0400-00000B000000}"/>
            </a:ext>
          </a:extLst>
        </xdr:cNvPr>
        <xdr:cNvSpPr/>
      </xdr:nvSpPr>
      <xdr:spPr>
        <a:xfrm rot="10800000">
          <a:off x="3914775" y="6638925"/>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790575</xdr:colOff>
      <xdr:row>51</xdr:row>
      <xdr:rowOff>0</xdr:rowOff>
    </xdr:from>
    <xdr:to>
      <xdr:col>3</xdr:col>
      <xdr:colOff>973455</xdr:colOff>
      <xdr:row>52</xdr:row>
      <xdr:rowOff>20955</xdr:rowOff>
    </xdr:to>
    <xdr:sp macro="" textlink="">
      <xdr:nvSpPr>
        <xdr:cNvPr id="12" name="Right Arrow 11">
          <a:extLst>
            <a:ext uri="{FF2B5EF4-FFF2-40B4-BE49-F238E27FC236}">
              <a16:creationId xmlns:a16="http://schemas.microsoft.com/office/drawing/2014/main" id="{00000000-0008-0000-0400-00000C000000}"/>
            </a:ext>
          </a:extLst>
        </xdr:cNvPr>
        <xdr:cNvSpPr/>
      </xdr:nvSpPr>
      <xdr:spPr>
        <a:xfrm rot="10800000">
          <a:off x="3914775" y="8258175"/>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790575</xdr:colOff>
      <xdr:row>61</xdr:row>
      <xdr:rowOff>0</xdr:rowOff>
    </xdr:from>
    <xdr:to>
      <xdr:col>3</xdr:col>
      <xdr:colOff>973455</xdr:colOff>
      <xdr:row>62</xdr:row>
      <xdr:rowOff>20955</xdr:rowOff>
    </xdr:to>
    <xdr:sp macro="" textlink="">
      <xdr:nvSpPr>
        <xdr:cNvPr id="13" name="Right Arrow 12">
          <a:extLst>
            <a:ext uri="{FF2B5EF4-FFF2-40B4-BE49-F238E27FC236}">
              <a16:creationId xmlns:a16="http://schemas.microsoft.com/office/drawing/2014/main" id="{00000000-0008-0000-0400-00000D000000}"/>
            </a:ext>
          </a:extLst>
        </xdr:cNvPr>
        <xdr:cNvSpPr/>
      </xdr:nvSpPr>
      <xdr:spPr>
        <a:xfrm rot="10800000">
          <a:off x="3914775" y="9877425"/>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790575</xdr:colOff>
      <xdr:row>41</xdr:row>
      <xdr:rowOff>0</xdr:rowOff>
    </xdr:from>
    <xdr:to>
      <xdr:col>3</xdr:col>
      <xdr:colOff>973455</xdr:colOff>
      <xdr:row>42</xdr:row>
      <xdr:rowOff>20955</xdr:rowOff>
    </xdr:to>
    <xdr:sp macro="" textlink="">
      <xdr:nvSpPr>
        <xdr:cNvPr id="14" name="Right Arrow 13">
          <a:extLst>
            <a:ext uri="{FF2B5EF4-FFF2-40B4-BE49-F238E27FC236}">
              <a16:creationId xmlns:a16="http://schemas.microsoft.com/office/drawing/2014/main" id="{00000000-0008-0000-0400-00000E000000}"/>
            </a:ext>
          </a:extLst>
        </xdr:cNvPr>
        <xdr:cNvSpPr/>
      </xdr:nvSpPr>
      <xdr:spPr>
        <a:xfrm rot="10800000">
          <a:off x="3914775" y="5019675"/>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790575</xdr:colOff>
      <xdr:row>51</xdr:row>
      <xdr:rowOff>0</xdr:rowOff>
    </xdr:from>
    <xdr:to>
      <xdr:col>3</xdr:col>
      <xdr:colOff>973455</xdr:colOff>
      <xdr:row>52</xdr:row>
      <xdr:rowOff>20955</xdr:rowOff>
    </xdr:to>
    <xdr:sp macro="" textlink="">
      <xdr:nvSpPr>
        <xdr:cNvPr id="15" name="Right Arrow 14">
          <a:extLst>
            <a:ext uri="{FF2B5EF4-FFF2-40B4-BE49-F238E27FC236}">
              <a16:creationId xmlns:a16="http://schemas.microsoft.com/office/drawing/2014/main" id="{00000000-0008-0000-0400-00000F000000}"/>
            </a:ext>
          </a:extLst>
        </xdr:cNvPr>
        <xdr:cNvSpPr/>
      </xdr:nvSpPr>
      <xdr:spPr>
        <a:xfrm rot="10800000">
          <a:off x="3914775" y="5019675"/>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790575</xdr:colOff>
      <xdr:row>61</xdr:row>
      <xdr:rowOff>0</xdr:rowOff>
    </xdr:from>
    <xdr:to>
      <xdr:col>3</xdr:col>
      <xdr:colOff>973455</xdr:colOff>
      <xdr:row>62</xdr:row>
      <xdr:rowOff>20955</xdr:rowOff>
    </xdr:to>
    <xdr:sp macro="" textlink="">
      <xdr:nvSpPr>
        <xdr:cNvPr id="16" name="Right Arrow 15">
          <a:extLst>
            <a:ext uri="{FF2B5EF4-FFF2-40B4-BE49-F238E27FC236}">
              <a16:creationId xmlns:a16="http://schemas.microsoft.com/office/drawing/2014/main" id="{00000000-0008-0000-0400-000010000000}"/>
            </a:ext>
          </a:extLst>
        </xdr:cNvPr>
        <xdr:cNvSpPr/>
      </xdr:nvSpPr>
      <xdr:spPr>
        <a:xfrm rot="10800000">
          <a:off x="3914775" y="5019675"/>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161925</xdr:colOff>
      <xdr:row>2</xdr:row>
      <xdr:rowOff>19050</xdr:rowOff>
    </xdr:from>
    <xdr:to>
      <xdr:col>3</xdr:col>
      <xdr:colOff>828674</xdr:colOff>
      <xdr:row>3</xdr:row>
      <xdr:rowOff>66675</xdr:rowOff>
    </xdr:to>
    <xdr:sp macro="[0]!Fill_Threshold_Values" textlink="">
      <xdr:nvSpPr>
        <xdr:cNvPr id="18" name="Rectangle 17">
          <a:extLst>
            <a:ext uri="{FF2B5EF4-FFF2-40B4-BE49-F238E27FC236}">
              <a16:creationId xmlns:a16="http://schemas.microsoft.com/office/drawing/2014/main" id="{00000000-0008-0000-0400-000012000000}"/>
            </a:ext>
          </a:extLst>
        </xdr:cNvPr>
        <xdr:cNvSpPr/>
      </xdr:nvSpPr>
      <xdr:spPr bwMode="auto">
        <a:xfrm>
          <a:off x="3286125" y="342900"/>
          <a:ext cx="666749" cy="209550"/>
        </a:xfrm>
        <a:prstGeom prst="rect">
          <a:avLst/>
        </a:prstGeom>
        <a:solidFill>
          <a:srgbClr val="9C9C4C"/>
        </a:solidFill>
        <a:ln w="9525" cap="flat" cmpd="sng" algn="ctr">
          <a:noFill/>
          <a:prstDash val="solid"/>
          <a:round/>
          <a:headEnd type="none" w="med" len="med"/>
          <a:tailEnd type="none" w="med" len="med"/>
        </a:ln>
        <a:effectLst>
          <a:outerShdw sx="1000" sy="1000" algn="ctr" rotWithShape="0">
            <a:srgbClr val="000000"/>
          </a:outerShdw>
        </a:effectLst>
        <a:scene3d>
          <a:camera prst="orthographicFront"/>
          <a:lightRig rig="threePt" dir="t"/>
        </a:scene3d>
        <a:sp3d>
          <a:bevelT/>
        </a:sp3d>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lang="en-US" sz="900" b="1" baseline="0">
              <a:solidFill>
                <a:sysClr val="windowText" lastClr="000000"/>
              </a:solidFill>
              <a:latin typeface="Candara" panose="020E0502030303020204" pitchFamily="34" charset="0"/>
            </a:rPr>
            <a:t>Threshold</a:t>
          </a:r>
          <a:r>
            <a:rPr lang="en-US" sz="1100" b="1">
              <a:solidFill>
                <a:sysClr val="windowText" lastClr="000000"/>
              </a:solidFill>
              <a:latin typeface="Candara" panose="020E0502030303020204" pitchFamily="34" charset="0"/>
            </a:rPr>
            <a:t> </a:t>
          </a:r>
        </a:p>
      </xdr:txBody>
    </xdr:sp>
    <xdr:clientData/>
  </xdr:twoCellAnchor>
  <xdr:twoCellAnchor>
    <xdr:from>
      <xdr:col>2</xdr:col>
      <xdr:colOff>723900</xdr:colOff>
      <xdr:row>64</xdr:row>
      <xdr:rowOff>0</xdr:rowOff>
    </xdr:from>
    <xdr:to>
      <xdr:col>2</xdr:col>
      <xdr:colOff>906780</xdr:colOff>
      <xdr:row>65</xdr:row>
      <xdr:rowOff>20955</xdr:rowOff>
    </xdr:to>
    <xdr:sp macro="" textlink="">
      <xdr:nvSpPr>
        <xdr:cNvPr id="19" name="Right Arrow 18">
          <a:extLst>
            <a:ext uri="{FF2B5EF4-FFF2-40B4-BE49-F238E27FC236}">
              <a16:creationId xmlns:a16="http://schemas.microsoft.com/office/drawing/2014/main" id="{00000000-0008-0000-0400-000013000000}"/>
            </a:ext>
          </a:extLst>
        </xdr:cNvPr>
        <xdr:cNvSpPr/>
      </xdr:nvSpPr>
      <xdr:spPr>
        <a:xfrm>
          <a:off x="2895600" y="8743950"/>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790575</xdr:colOff>
      <xdr:row>71</xdr:row>
      <xdr:rowOff>0</xdr:rowOff>
    </xdr:from>
    <xdr:to>
      <xdr:col>3</xdr:col>
      <xdr:colOff>973455</xdr:colOff>
      <xdr:row>72</xdr:row>
      <xdr:rowOff>20955</xdr:rowOff>
    </xdr:to>
    <xdr:sp macro="" textlink="">
      <xdr:nvSpPr>
        <xdr:cNvPr id="20" name="Right Arrow 19">
          <a:extLst>
            <a:ext uri="{FF2B5EF4-FFF2-40B4-BE49-F238E27FC236}">
              <a16:creationId xmlns:a16="http://schemas.microsoft.com/office/drawing/2014/main" id="{00000000-0008-0000-0400-000014000000}"/>
            </a:ext>
          </a:extLst>
        </xdr:cNvPr>
        <xdr:cNvSpPr/>
      </xdr:nvSpPr>
      <xdr:spPr>
        <a:xfrm rot="10800000">
          <a:off x="3914775" y="9877425"/>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790575</xdr:colOff>
      <xdr:row>71</xdr:row>
      <xdr:rowOff>0</xdr:rowOff>
    </xdr:from>
    <xdr:to>
      <xdr:col>3</xdr:col>
      <xdr:colOff>973455</xdr:colOff>
      <xdr:row>72</xdr:row>
      <xdr:rowOff>20955</xdr:rowOff>
    </xdr:to>
    <xdr:sp macro="" textlink="">
      <xdr:nvSpPr>
        <xdr:cNvPr id="21" name="Right Arrow 20">
          <a:extLst>
            <a:ext uri="{FF2B5EF4-FFF2-40B4-BE49-F238E27FC236}">
              <a16:creationId xmlns:a16="http://schemas.microsoft.com/office/drawing/2014/main" id="{00000000-0008-0000-0400-000015000000}"/>
            </a:ext>
          </a:extLst>
        </xdr:cNvPr>
        <xdr:cNvSpPr/>
      </xdr:nvSpPr>
      <xdr:spPr>
        <a:xfrm rot="10800000">
          <a:off x="3914775" y="9877425"/>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200025</xdr:colOff>
      <xdr:row>12</xdr:row>
      <xdr:rowOff>133350</xdr:rowOff>
    </xdr:from>
    <xdr:to>
      <xdr:col>6</xdr:col>
      <xdr:colOff>89164</xdr:colOff>
      <xdr:row>30</xdr:row>
      <xdr:rowOff>27253</xdr:rowOff>
    </xdr:to>
    <xdr:graphicFrame macro="">
      <xdr:nvGraphicFramePr>
        <xdr:cNvPr id="2" name="Chart 1">
          <a:extLst>
            <a:ext uri="{FF2B5EF4-FFF2-40B4-BE49-F238E27FC236}">
              <a16:creationId xmlns:a16="http://schemas.microsoft.com/office/drawing/2014/main" id="{2894CFBE-1925-4C52-86CA-ED333B3F7E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13</xdr:col>
      <xdr:colOff>518583</xdr:colOff>
      <xdr:row>49</xdr:row>
      <xdr:rowOff>52917</xdr:rowOff>
    </xdr:from>
    <xdr:to>
      <xdr:col>19</xdr:col>
      <xdr:colOff>412750</xdr:colOff>
      <xdr:row>64</xdr:row>
      <xdr:rowOff>98214</xdr:rowOff>
    </xdr:to>
    <xdr:graphicFrame macro="">
      <xdr:nvGraphicFramePr>
        <xdr:cNvPr id="2" name="Chart 1">
          <a:extLst>
            <a:ext uri="{FF2B5EF4-FFF2-40B4-BE49-F238E27FC236}">
              <a16:creationId xmlns:a16="http://schemas.microsoft.com/office/drawing/2014/main" id="{5B9707EE-F4E2-4826-A582-D5C23ABB00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513292</xdr:colOff>
      <xdr:row>65</xdr:row>
      <xdr:rowOff>117735</xdr:rowOff>
    </xdr:from>
    <xdr:to>
      <xdr:col>19</xdr:col>
      <xdr:colOff>407459</xdr:colOff>
      <xdr:row>81</xdr:row>
      <xdr:rowOff>14865</xdr:rowOff>
    </xdr:to>
    <xdr:graphicFrame macro="">
      <xdr:nvGraphicFramePr>
        <xdr:cNvPr id="3" name="Chart 2">
          <a:extLst>
            <a:ext uri="{FF2B5EF4-FFF2-40B4-BE49-F238E27FC236}">
              <a16:creationId xmlns:a16="http://schemas.microsoft.com/office/drawing/2014/main" id="{02A8A5FA-A201-47DA-9D34-7510CC1380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635000</xdr:colOff>
      <xdr:row>37</xdr:row>
      <xdr:rowOff>83345</xdr:rowOff>
    </xdr:from>
    <xdr:to>
      <xdr:col>24</xdr:col>
      <xdr:colOff>312963</xdr:colOff>
      <xdr:row>48</xdr:row>
      <xdr:rowOff>68036</xdr:rowOff>
    </xdr:to>
    <xdr:graphicFrame macro="">
      <xdr:nvGraphicFramePr>
        <xdr:cNvPr id="4" name="Chart 3">
          <a:extLst>
            <a:ext uri="{FF2B5EF4-FFF2-40B4-BE49-F238E27FC236}">
              <a16:creationId xmlns:a16="http://schemas.microsoft.com/office/drawing/2014/main" id="{01761D1E-839F-4CD8-BDDB-C0EE5D5AD0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607220</xdr:colOff>
      <xdr:row>49</xdr:row>
      <xdr:rowOff>59529</xdr:rowOff>
    </xdr:from>
    <xdr:to>
      <xdr:col>24</xdr:col>
      <xdr:colOff>306917</xdr:colOff>
      <xdr:row>64</xdr:row>
      <xdr:rowOff>105834</xdr:rowOff>
    </xdr:to>
    <xdr:graphicFrame macro="">
      <xdr:nvGraphicFramePr>
        <xdr:cNvPr id="5" name="Chart 4">
          <a:extLst>
            <a:ext uri="{FF2B5EF4-FFF2-40B4-BE49-F238E27FC236}">
              <a16:creationId xmlns:a16="http://schemas.microsoft.com/office/drawing/2014/main" id="{6C0C234E-9D75-47B1-85D6-BCA4C11B97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596637</xdr:colOff>
      <xdr:row>65</xdr:row>
      <xdr:rowOff>120385</xdr:rowOff>
    </xdr:from>
    <xdr:to>
      <xdr:col>24</xdr:col>
      <xdr:colOff>285751</xdr:colOff>
      <xdr:row>81</xdr:row>
      <xdr:rowOff>0</xdr:rowOff>
    </xdr:to>
    <xdr:graphicFrame macro="">
      <xdr:nvGraphicFramePr>
        <xdr:cNvPr id="6" name="Chart 5">
          <a:extLst>
            <a:ext uri="{FF2B5EF4-FFF2-40B4-BE49-F238E27FC236}">
              <a16:creationId xmlns:a16="http://schemas.microsoft.com/office/drawing/2014/main" id="{7D5680C7-E3D6-44A7-83B5-F83884BFF3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518583</xdr:colOff>
      <xdr:row>37</xdr:row>
      <xdr:rowOff>80696</xdr:rowOff>
    </xdr:from>
    <xdr:to>
      <xdr:col>19</xdr:col>
      <xdr:colOff>412750</xdr:colOff>
      <xdr:row>48</xdr:row>
      <xdr:rowOff>62493</xdr:rowOff>
    </xdr:to>
    <xdr:graphicFrame macro="">
      <xdr:nvGraphicFramePr>
        <xdr:cNvPr id="7" name="Chart 6">
          <a:extLst>
            <a:ext uri="{FF2B5EF4-FFF2-40B4-BE49-F238E27FC236}">
              <a16:creationId xmlns:a16="http://schemas.microsoft.com/office/drawing/2014/main" id="{D0B1654E-975B-4F22-9D2F-B8E16AA400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137582</xdr:colOff>
      <xdr:row>37</xdr:row>
      <xdr:rowOff>10584</xdr:rowOff>
    </xdr:from>
    <xdr:to>
      <xdr:col>4</xdr:col>
      <xdr:colOff>63287</xdr:colOff>
      <xdr:row>38</xdr:row>
      <xdr:rowOff>12965</xdr:rowOff>
    </xdr:to>
    <xdr:sp macro="" textlink="">
      <xdr:nvSpPr>
        <xdr:cNvPr id="8" name="Rectangle 7">
          <a:extLst>
            <a:ext uri="{FF2B5EF4-FFF2-40B4-BE49-F238E27FC236}">
              <a16:creationId xmlns:a16="http://schemas.microsoft.com/office/drawing/2014/main" id="{81345815-2621-4520-B02D-87FAC2405BE1}"/>
            </a:ext>
          </a:extLst>
        </xdr:cNvPr>
        <xdr:cNvSpPr/>
      </xdr:nvSpPr>
      <xdr:spPr bwMode="auto">
        <a:xfrm>
          <a:off x="3899957" y="7344834"/>
          <a:ext cx="640080" cy="230981"/>
        </a:xfrm>
        <a:prstGeom prst="rect">
          <a:avLst/>
        </a:prstGeom>
        <a:solidFill>
          <a:srgbClr val="9C9C4C"/>
        </a:solidFill>
        <a:ln w="9525" cap="flat" cmpd="sng" algn="ctr">
          <a:noFill/>
          <a:prstDash val="solid"/>
          <a:round/>
          <a:headEnd type="none" w="med" len="med"/>
          <a:tailEnd type="none" w="med" len="med"/>
        </a:ln>
        <a:effectLst>
          <a:outerShdw sx="1000" sy="1000" algn="ctr" rotWithShape="0">
            <a:srgbClr val="000000"/>
          </a:outerShdw>
        </a:effectLst>
        <a:scene3d>
          <a:camera prst="orthographicFront"/>
          <a:lightRig rig="threePt" dir="t"/>
        </a:scene3d>
        <a:sp3d>
          <a:bevelT/>
        </a:sp3d>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lang="en-US" sz="1100" b="1" baseline="0">
              <a:solidFill>
                <a:sysClr val="windowText" lastClr="000000"/>
              </a:solidFill>
              <a:latin typeface="Candara" panose="020E0502030303020204" pitchFamily="34" charset="0"/>
            </a:rPr>
            <a:t>Median</a:t>
          </a:r>
          <a:r>
            <a:rPr lang="en-US" sz="1100" b="1">
              <a:solidFill>
                <a:sysClr val="windowText" lastClr="000000"/>
              </a:solidFill>
              <a:latin typeface="Candara" panose="020E0502030303020204" pitchFamily="34" charset="0"/>
            </a:rPr>
            <a:t> </a:t>
          </a:r>
        </a:p>
      </xdr:txBody>
    </xdr:sp>
    <xdr:clientData/>
  </xdr:twoCellAnchor>
  <xdr:twoCellAnchor editAs="oneCell">
    <xdr:from>
      <xdr:col>17</xdr:col>
      <xdr:colOff>130973</xdr:colOff>
      <xdr:row>9</xdr:row>
      <xdr:rowOff>35718</xdr:rowOff>
    </xdr:from>
    <xdr:to>
      <xdr:col>18</xdr:col>
      <xdr:colOff>702472</xdr:colOff>
      <xdr:row>14</xdr:row>
      <xdr:rowOff>142875</xdr:rowOff>
    </xdr:to>
    <xdr:pic>
      <xdr:nvPicPr>
        <xdr:cNvPr id="9" name="Picture 8" descr="C:\Users\mablackstock\Desktop\Letterhead\Water Resources\Letterhead_WaterResources_Color-01.jpg">
          <a:hlinkClick xmlns:r="http://schemas.openxmlformats.org/officeDocument/2006/relationships" r:id="rId7"/>
          <a:extLst>
            <a:ext uri="{FF2B5EF4-FFF2-40B4-BE49-F238E27FC236}">
              <a16:creationId xmlns:a16="http://schemas.microsoft.com/office/drawing/2014/main" id="{F3EFCBB2-6A23-4532-A57C-2C798D9B7185}"/>
            </a:ext>
          </a:extLst>
        </xdr:cNvPr>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5397" r="35885" b="82601"/>
        <a:stretch/>
      </xdr:blipFill>
      <xdr:spPr bwMode="auto">
        <a:xfrm>
          <a:off x="15323348" y="1759743"/>
          <a:ext cx="1619249" cy="1164432"/>
        </a:xfrm>
        <a:prstGeom prst="rect">
          <a:avLst/>
        </a:prstGeom>
        <a:noFill/>
        <a:ln>
          <a:noFill/>
        </a:ln>
        <a:extLst>
          <a:ext uri="{53640926-AAD7-44D8-BBD7-CCE9431645EC}">
            <a14:shadowObscured xmlns:a14="http://schemas.microsoft.com/office/drawing/2010/main"/>
          </a:ext>
        </a:extLst>
      </xdr:spPr>
    </xdr:pic>
    <xdr:clientData/>
  </xdr:twoCellAnchor>
  <xdr:twoCellAnchor>
    <xdr:from>
      <xdr:col>13</xdr:col>
      <xdr:colOff>507999</xdr:colOff>
      <xdr:row>82</xdr:row>
      <xdr:rowOff>63500</xdr:rowOff>
    </xdr:from>
    <xdr:to>
      <xdr:col>19</xdr:col>
      <xdr:colOff>419363</xdr:colOff>
      <xdr:row>98</xdr:row>
      <xdr:rowOff>38365</xdr:rowOff>
    </xdr:to>
    <xdr:graphicFrame macro="">
      <xdr:nvGraphicFramePr>
        <xdr:cNvPr id="10" name="Chart 9">
          <a:extLst>
            <a:ext uri="{FF2B5EF4-FFF2-40B4-BE49-F238E27FC236}">
              <a16:creationId xmlns:a16="http://schemas.microsoft.com/office/drawing/2014/main" id="{D0CF8E34-DDE6-4659-81DB-12A90FE5F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624417</xdr:colOff>
      <xdr:row>82</xdr:row>
      <xdr:rowOff>52917</xdr:rowOff>
    </xdr:from>
    <xdr:to>
      <xdr:col>24</xdr:col>
      <xdr:colOff>313531</xdr:colOff>
      <xdr:row>98</xdr:row>
      <xdr:rowOff>27782</xdr:rowOff>
    </xdr:to>
    <xdr:graphicFrame macro="">
      <xdr:nvGraphicFramePr>
        <xdr:cNvPr id="11" name="Chart 10">
          <a:extLst>
            <a:ext uri="{FF2B5EF4-FFF2-40B4-BE49-F238E27FC236}">
              <a16:creationId xmlns:a16="http://schemas.microsoft.com/office/drawing/2014/main" id="{CB1E1E88-FEBF-4D14-BADF-2C9D83E806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428620</xdr:colOff>
      <xdr:row>78</xdr:row>
      <xdr:rowOff>119067</xdr:rowOff>
    </xdr:from>
    <xdr:to>
      <xdr:col>0</xdr:col>
      <xdr:colOff>1068700</xdr:colOff>
      <xdr:row>80</xdr:row>
      <xdr:rowOff>14292</xdr:rowOff>
    </xdr:to>
    <xdr:sp macro="" textlink="">
      <xdr:nvSpPr>
        <xdr:cNvPr id="12" name="Rectangle 11">
          <a:extLst>
            <a:ext uri="{FF2B5EF4-FFF2-40B4-BE49-F238E27FC236}">
              <a16:creationId xmlns:a16="http://schemas.microsoft.com/office/drawing/2014/main" id="{5ACB08A4-E7F9-44D5-ABD1-257B6B27F051}"/>
            </a:ext>
          </a:extLst>
        </xdr:cNvPr>
        <xdr:cNvSpPr/>
      </xdr:nvSpPr>
      <xdr:spPr bwMode="auto">
        <a:xfrm>
          <a:off x="428620" y="15511467"/>
          <a:ext cx="640080" cy="219075"/>
        </a:xfrm>
        <a:prstGeom prst="rect">
          <a:avLst/>
        </a:prstGeom>
        <a:solidFill>
          <a:srgbClr val="9C9C4C"/>
        </a:solidFill>
        <a:ln w="9525" cap="flat" cmpd="sng" algn="ctr">
          <a:noFill/>
          <a:prstDash val="solid"/>
          <a:round/>
          <a:headEnd type="none" w="med" len="med"/>
          <a:tailEnd type="none" w="med" len="med"/>
        </a:ln>
        <a:effectLst>
          <a:outerShdw sx="1000" sy="1000" algn="ctr" rotWithShape="0">
            <a:srgbClr val="000000"/>
          </a:outerShdw>
        </a:effectLst>
        <a:scene3d>
          <a:camera prst="orthographicFront"/>
          <a:lightRig rig="threePt" dir="t"/>
        </a:scene3d>
        <a:sp3d>
          <a:bevelT/>
        </a:sp3d>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lang="en-US" sz="1100" b="1" baseline="0">
              <a:solidFill>
                <a:sysClr val="windowText" lastClr="000000"/>
              </a:solidFill>
              <a:latin typeface="+mn-lt"/>
            </a:rPr>
            <a:t>Project</a:t>
          </a:r>
          <a:r>
            <a:rPr lang="en-US" sz="1100" b="1">
              <a:solidFill>
                <a:sysClr val="windowText" lastClr="000000"/>
              </a:solidFill>
              <a:latin typeface="Candara" panose="020E0502030303020204" pitchFamily="34" charset="0"/>
            </a:rPr>
            <a:t> </a:t>
          </a:r>
        </a:p>
      </xdr:txBody>
    </xdr:sp>
    <xdr:clientData/>
  </xdr:twoCellAnchor>
  <xdr:twoCellAnchor>
    <xdr:from>
      <xdr:col>5</xdr:col>
      <xdr:colOff>690559</xdr:colOff>
      <xdr:row>2</xdr:row>
      <xdr:rowOff>35716</xdr:rowOff>
    </xdr:from>
    <xdr:to>
      <xdr:col>7</xdr:col>
      <xdr:colOff>97152</xdr:colOff>
      <xdr:row>3</xdr:row>
      <xdr:rowOff>165256</xdr:rowOff>
    </xdr:to>
    <xdr:sp macro="" textlink="">
      <xdr:nvSpPr>
        <xdr:cNvPr id="13" name="Rectangle 12">
          <a:extLst>
            <a:ext uri="{FF2B5EF4-FFF2-40B4-BE49-F238E27FC236}">
              <a16:creationId xmlns:a16="http://schemas.microsoft.com/office/drawing/2014/main" id="{35ECA16A-DB70-46D4-A138-6AAFD4F28B08}"/>
            </a:ext>
          </a:extLst>
        </xdr:cNvPr>
        <xdr:cNvSpPr/>
      </xdr:nvSpPr>
      <xdr:spPr bwMode="auto">
        <a:xfrm>
          <a:off x="6148384" y="473866"/>
          <a:ext cx="1130618" cy="320040"/>
        </a:xfrm>
        <a:prstGeom prst="rect">
          <a:avLst/>
        </a:prstGeom>
        <a:solidFill>
          <a:srgbClr val="00B050"/>
        </a:solidFill>
        <a:ln w="9525" cap="flat" cmpd="sng" algn="ctr">
          <a:noFill/>
          <a:prstDash val="solid"/>
          <a:round/>
          <a:headEnd type="none" w="med" len="med"/>
          <a:tailEnd type="none" w="med" len="med"/>
        </a:ln>
        <a:effectLst>
          <a:outerShdw sx="1000" sy="1000" algn="ctr" rotWithShape="0">
            <a:srgbClr val="000000"/>
          </a:outerShdw>
        </a:effectLst>
        <a:scene3d>
          <a:camera prst="orthographicFront"/>
          <a:lightRig rig="threePt" dir="t"/>
        </a:scene3d>
        <a:sp3d>
          <a:bevelT/>
        </a:sp3d>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lang="en-US" sz="1100" b="1">
              <a:solidFill>
                <a:sysClr val="windowText" lastClr="000000"/>
              </a:solidFill>
              <a:latin typeface="+mn-lt"/>
            </a:rPr>
            <a:t>Economic</a:t>
          </a:r>
          <a:r>
            <a:rPr lang="en-US" sz="1100" b="1" baseline="0">
              <a:solidFill>
                <a:sysClr val="windowText" lastClr="000000"/>
              </a:solidFill>
              <a:latin typeface="+mn-lt"/>
            </a:rPr>
            <a:t> Sheet</a:t>
          </a:r>
          <a:endParaRPr lang="en-US" sz="1100" b="1">
            <a:solidFill>
              <a:sysClr val="windowText" lastClr="000000"/>
            </a:solidFill>
            <a:latin typeface="+mn-lt"/>
          </a:endParaRPr>
        </a:p>
      </xdr:txBody>
    </xdr:sp>
    <xdr:clientData/>
  </xdr:twoCellAnchor>
  <xdr:twoCellAnchor>
    <xdr:from>
      <xdr:col>8</xdr:col>
      <xdr:colOff>821528</xdr:colOff>
      <xdr:row>2</xdr:row>
      <xdr:rowOff>35716</xdr:rowOff>
    </xdr:from>
    <xdr:to>
      <xdr:col>10</xdr:col>
      <xdr:colOff>228120</xdr:colOff>
      <xdr:row>3</xdr:row>
      <xdr:rowOff>165256</xdr:rowOff>
    </xdr:to>
    <xdr:sp macro="" textlink="">
      <xdr:nvSpPr>
        <xdr:cNvPr id="14" name="Rectangle 13">
          <a:extLst>
            <a:ext uri="{FF2B5EF4-FFF2-40B4-BE49-F238E27FC236}">
              <a16:creationId xmlns:a16="http://schemas.microsoft.com/office/drawing/2014/main" id="{75087B1F-5183-41B2-89C4-AB9747954D2F}"/>
            </a:ext>
          </a:extLst>
        </xdr:cNvPr>
        <xdr:cNvSpPr/>
      </xdr:nvSpPr>
      <xdr:spPr bwMode="auto">
        <a:xfrm>
          <a:off x="8717753" y="473866"/>
          <a:ext cx="1102042" cy="320040"/>
        </a:xfrm>
        <a:prstGeom prst="rect">
          <a:avLst/>
        </a:prstGeom>
        <a:solidFill>
          <a:srgbClr val="D3842D">
            <a:alpha val="90000"/>
          </a:srgbClr>
        </a:solidFill>
        <a:ln w="28575" cap="flat" cmpd="sng" algn="ctr">
          <a:noFill/>
          <a:prstDash val="solid"/>
          <a:round/>
          <a:headEnd type="none" w="med" len="med"/>
          <a:tailEnd type="none" w="med" len="med"/>
        </a:ln>
        <a:effectLst>
          <a:outerShdw sx="1000" sy="1000" algn="ctr" rotWithShape="0">
            <a:srgbClr val="000000"/>
          </a:outerShdw>
        </a:effectLst>
        <a:scene3d>
          <a:camera prst="orthographicFront"/>
          <a:lightRig rig="threePt" dir="t"/>
        </a:scene3d>
        <a:sp3d>
          <a:bevelT/>
        </a:sp3d>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lang="en-US" sz="1100" b="1" i="0" baseline="0">
              <a:solidFill>
                <a:sysClr val="windowText" lastClr="000000"/>
              </a:solidFill>
              <a:effectLst/>
              <a:latin typeface="+mn-lt"/>
            </a:rPr>
            <a:t>Hide Example</a:t>
          </a:r>
        </a:p>
      </xdr:txBody>
    </xdr:sp>
    <xdr:clientData/>
  </xdr:twoCellAnchor>
  <xdr:twoCellAnchor>
    <xdr:from>
      <xdr:col>7</xdr:col>
      <xdr:colOff>273848</xdr:colOff>
      <xdr:row>2</xdr:row>
      <xdr:rowOff>35717</xdr:rowOff>
    </xdr:from>
    <xdr:to>
      <xdr:col>8</xdr:col>
      <xdr:colOff>656753</xdr:colOff>
      <xdr:row>3</xdr:row>
      <xdr:rowOff>165257</xdr:rowOff>
    </xdr:to>
    <xdr:sp macro="" textlink="">
      <xdr:nvSpPr>
        <xdr:cNvPr id="15" name="Rectangle 14">
          <a:extLst>
            <a:ext uri="{FF2B5EF4-FFF2-40B4-BE49-F238E27FC236}">
              <a16:creationId xmlns:a16="http://schemas.microsoft.com/office/drawing/2014/main" id="{B41A88BB-80EE-4A3D-AE67-D72C1F06713F}"/>
            </a:ext>
          </a:extLst>
        </xdr:cNvPr>
        <xdr:cNvSpPr/>
      </xdr:nvSpPr>
      <xdr:spPr bwMode="auto">
        <a:xfrm>
          <a:off x="7455698" y="473867"/>
          <a:ext cx="1097280" cy="320040"/>
        </a:xfrm>
        <a:prstGeom prst="rect">
          <a:avLst/>
        </a:prstGeom>
        <a:solidFill>
          <a:srgbClr val="D3842D">
            <a:alpha val="90000"/>
          </a:srgbClr>
        </a:solidFill>
        <a:ln w="28575" cap="flat" cmpd="sng" algn="ctr">
          <a:noFill/>
          <a:prstDash val="solid"/>
          <a:round/>
          <a:headEnd type="none" w="med" len="med"/>
          <a:tailEnd type="none" w="med" len="med"/>
        </a:ln>
        <a:effectLst>
          <a:outerShdw sx="1000" sy="1000" algn="ctr" rotWithShape="0">
            <a:srgbClr val="000000"/>
          </a:outerShdw>
        </a:effectLst>
        <a:scene3d>
          <a:camera prst="orthographicFront"/>
          <a:lightRig rig="threePt" dir="t"/>
        </a:scene3d>
        <a:sp3d>
          <a:bevelT/>
        </a:sp3d>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lang="en-US" sz="1100" b="1" i="0" baseline="0">
              <a:solidFill>
                <a:sysClr val="windowText" lastClr="000000"/>
              </a:solidFill>
              <a:effectLst/>
              <a:latin typeface="+mn-lt"/>
            </a:rPr>
            <a:t>Show Example</a:t>
          </a:r>
        </a:p>
      </xdr:txBody>
    </xdr:sp>
    <xdr:clientData/>
  </xdr:twoCellAnchor>
  <xdr:twoCellAnchor>
    <xdr:from>
      <xdr:col>4</xdr:col>
      <xdr:colOff>357191</xdr:colOff>
      <xdr:row>2</xdr:row>
      <xdr:rowOff>35716</xdr:rowOff>
    </xdr:from>
    <xdr:to>
      <xdr:col>5</xdr:col>
      <xdr:colOff>478158</xdr:colOff>
      <xdr:row>3</xdr:row>
      <xdr:rowOff>165256</xdr:rowOff>
    </xdr:to>
    <xdr:sp macro="" textlink="">
      <xdr:nvSpPr>
        <xdr:cNvPr id="16" name="Rectangle 15">
          <a:extLst>
            <a:ext uri="{FF2B5EF4-FFF2-40B4-BE49-F238E27FC236}">
              <a16:creationId xmlns:a16="http://schemas.microsoft.com/office/drawing/2014/main" id="{81AFD1C4-7028-431F-96FB-D3F52DD81FA7}"/>
            </a:ext>
          </a:extLst>
        </xdr:cNvPr>
        <xdr:cNvSpPr/>
      </xdr:nvSpPr>
      <xdr:spPr bwMode="auto">
        <a:xfrm>
          <a:off x="4833941" y="473866"/>
          <a:ext cx="1102042" cy="320040"/>
        </a:xfrm>
        <a:prstGeom prst="rect">
          <a:avLst/>
        </a:prstGeom>
        <a:solidFill>
          <a:srgbClr val="9C9C4C"/>
        </a:solidFill>
        <a:ln w="9525" cap="flat" cmpd="sng" algn="ctr">
          <a:noFill/>
          <a:prstDash val="solid"/>
          <a:round/>
          <a:headEnd type="none" w="med" len="med"/>
          <a:tailEnd type="none" w="med" len="med"/>
        </a:ln>
        <a:effectLst>
          <a:outerShdw sx="1000" sy="1000" algn="ctr" rotWithShape="0">
            <a:srgbClr val="000000"/>
          </a:outerShdw>
        </a:effectLst>
        <a:scene3d>
          <a:camera prst="orthographicFront"/>
          <a:lightRig rig="threePt" dir="t"/>
        </a:scene3d>
        <a:sp3d>
          <a:bevelT/>
        </a:sp3d>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lang="en-US" sz="1100" b="1" baseline="0">
              <a:solidFill>
                <a:sysClr val="windowText" lastClr="000000"/>
              </a:solidFill>
              <a:latin typeface="+mn-lt"/>
            </a:rPr>
            <a:t>PWSID Lookup</a:t>
          </a:r>
          <a:endParaRPr lang="en-US" sz="1100" b="1">
            <a:solidFill>
              <a:sysClr val="windowText" lastClr="000000"/>
            </a:solidFill>
            <a:latin typeface="+mn-l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723900</xdr:colOff>
      <xdr:row>3</xdr:row>
      <xdr:rowOff>152400</xdr:rowOff>
    </xdr:from>
    <xdr:to>
      <xdr:col>2</xdr:col>
      <xdr:colOff>906780</xdr:colOff>
      <xdr:row>5</xdr:row>
      <xdr:rowOff>11430</xdr:rowOff>
    </xdr:to>
    <xdr:sp macro="" textlink="">
      <xdr:nvSpPr>
        <xdr:cNvPr id="2" name="Right Arrow 1">
          <a:extLst>
            <a:ext uri="{FF2B5EF4-FFF2-40B4-BE49-F238E27FC236}">
              <a16:creationId xmlns:a16="http://schemas.microsoft.com/office/drawing/2014/main" id="{F233C57D-096E-47A6-83CC-3EB2C247D060}"/>
            </a:ext>
          </a:extLst>
        </xdr:cNvPr>
        <xdr:cNvSpPr/>
      </xdr:nvSpPr>
      <xdr:spPr>
        <a:xfrm>
          <a:off x="2895600" y="638175"/>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714375</xdr:colOff>
      <xdr:row>14</xdr:row>
      <xdr:rowOff>0</xdr:rowOff>
    </xdr:from>
    <xdr:to>
      <xdr:col>2</xdr:col>
      <xdr:colOff>897255</xdr:colOff>
      <xdr:row>15</xdr:row>
      <xdr:rowOff>20955</xdr:rowOff>
    </xdr:to>
    <xdr:sp macro="" textlink="">
      <xdr:nvSpPr>
        <xdr:cNvPr id="3" name="Right Arrow 2">
          <a:extLst>
            <a:ext uri="{FF2B5EF4-FFF2-40B4-BE49-F238E27FC236}">
              <a16:creationId xmlns:a16="http://schemas.microsoft.com/office/drawing/2014/main" id="{5F454908-7240-4BE1-8660-BE0D2E4922BA}"/>
            </a:ext>
          </a:extLst>
        </xdr:cNvPr>
        <xdr:cNvSpPr/>
      </xdr:nvSpPr>
      <xdr:spPr>
        <a:xfrm>
          <a:off x="2886075" y="2266950"/>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714375</xdr:colOff>
      <xdr:row>24</xdr:row>
      <xdr:rowOff>0</xdr:rowOff>
    </xdr:from>
    <xdr:to>
      <xdr:col>2</xdr:col>
      <xdr:colOff>897255</xdr:colOff>
      <xdr:row>25</xdr:row>
      <xdr:rowOff>20955</xdr:rowOff>
    </xdr:to>
    <xdr:sp macro="" textlink="">
      <xdr:nvSpPr>
        <xdr:cNvPr id="4" name="Right Arrow 3">
          <a:extLst>
            <a:ext uri="{FF2B5EF4-FFF2-40B4-BE49-F238E27FC236}">
              <a16:creationId xmlns:a16="http://schemas.microsoft.com/office/drawing/2014/main" id="{499D729E-5475-4A95-8A31-89FF27C66031}"/>
            </a:ext>
          </a:extLst>
        </xdr:cNvPr>
        <xdr:cNvSpPr/>
      </xdr:nvSpPr>
      <xdr:spPr>
        <a:xfrm>
          <a:off x="2886075" y="3886200"/>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723900</xdr:colOff>
      <xdr:row>33</xdr:row>
      <xdr:rowOff>152400</xdr:rowOff>
    </xdr:from>
    <xdr:to>
      <xdr:col>2</xdr:col>
      <xdr:colOff>906780</xdr:colOff>
      <xdr:row>35</xdr:row>
      <xdr:rowOff>11430</xdr:rowOff>
    </xdr:to>
    <xdr:sp macro="" textlink="">
      <xdr:nvSpPr>
        <xdr:cNvPr id="5" name="Right Arrow 4">
          <a:extLst>
            <a:ext uri="{FF2B5EF4-FFF2-40B4-BE49-F238E27FC236}">
              <a16:creationId xmlns:a16="http://schemas.microsoft.com/office/drawing/2014/main" id="{F3782DEE-4672-4469-960E-7C4322E851A5}"/>
            </a:ext>
          </a:extLst>
        </xdr:cNvPr>
        <xdr:cNvSpPr/>
      </xdr:nvSpPr>
      <xdr:spPr>
        <a:xfrm>
          <a:off x="2895600" y="5495925"/>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723900</xdr:colOff>
      <xdr:row>44</xdr:row>
      <xdr:rowOff>0</xdr:rowOff>
    </xdr:from>
    <xdr:to>
      <xdr:col>2</xdr:col>
      <xdr:colOff>906780</xdr:colOff>
      <xdr:row>45</xdr:row>
      <xdr:rowOff>20955</xdr:rowOff>
    </xdr:to>
    <xdr:sp macro="" textlink="">
      <xdr:nvSpPr>
        <xdr:cNvPr id="6" name="Right Arrow 5">
          <a:extLst>
            <a:ext uri="{FF2B5EF4-FFF2-40B4-BE49-F238E27FC236}">
              <a16:creationId xmlns:a16="http://schemas.microsoft.com/office/drawing/2014/main" id="{58A0BD66-A022-4976-BA18-4BC82E680557}"/>
            </a:ext>
          </a:extLst>
        </xdr:cNvPr>
        <xdr:cNvSpPr/>
      </xdr:nvSpPr>
      <xdr:spPr>
        <a:xfrm>
          <a:off x="2895600" y="7124700"/>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723900</xdr:colOff>
      <xdr:row>54</xdr:row>
      <xdr:rowOff>0</xdr:rowOff>
    </xdr:from>
    <xdr:to>
      <xdr:col>2</xdr:col>
      <xdr:colOff>906780</xdr:colOff>
      <xdr:row>55</xdr:row>
      <xdr:rowOff>20955</xdr:rowOff>
    </xdr:to>
    <xdr:sp macro="" textlink="">
      <xdr:nvSpPr>
        <xdr:cNvPr id="7" name="Right Arrow 6">
          <a:extLst>
            <a:ext uri="{FF2B5EF4-FFF2-40B4-BE49-F238E27FC236}">
              <a16:creationId xmlns:a16="http://schemas.microsoft.com/office/drawing/2014/main" id="{DA33E83D-080E-40CD-9841-680A406D2FED}"/>
            </a:ext>
          </a:extLst>
        </xdr:cNvPr>
        <xdr:cNvSpPr/>
      </xdr:nvSpPr>
      <xdr:spPr>
        <a:xfrm>
          <a:off x="2895600" y="8743950"/>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790575</xdr:colOff>
      <xdr:row>11</xdr:row>
      <xdr:rowOff>0</xdr:rowOff>
    </xdr:from>
    <xdr:to>
      <xdr:col>3</xdr:col>
      <xdr:colOff>973455</xdr:colOff>
      <xdr:row>12</xdr:row>
      <xdr:rowOff>20955</xdr:rowOff>
    </xdr:to>
    <xdr:sp macro="" textlink="">
      <xdr:nvSpPr>
        <xdr:cNvPr id="8" name="Right Arrow 7">
          <a:extLst>
            <a:ext uri="{FF2B5EF4-FFF2-40B4-BE49-F238E27FC236}">
              <a16:creationId xmlns:a16="http://schemas.microsoft.com/office/drawing/2014/main" id="{B7F74CA9-F1AD-4173-B3F9-429F4C5F3569}"/>
            </a:ext>
          </a:extLst>
        </xdr:cNvPr>
        <xdr:cNvSpPr/>
      </xdr:nvSpPr>
      <xdr:spPr>
        <a:xfrm rot="10800000">
          <a:off x="3914775" y="1781175"/>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790575</xdr:colOff>
      <xdr:row>21</xdr:row>
      <xdr:rowOff>0</xdr:rowOff>
    </xdr:from>
    <xdr:to>
      <xdr:col>3</xdr:col>
      <xdr:colOff>973455</xdr:colOff>
      <xdr:row>22</xdr:row>
      <xdr:rowOff>20955</xdr:rowOff>
    </xdr:to>
    <xdr:sp macro="" textlink="">
      <xdr:nvSpPr>
        <xdr:cNvPr id="9" name="Right Arrow 8">
          <a:extLst>
            <a:ext uri="{FF2B5EF4-FFF2-40B4-BE49-F238E27FC236}">
              <a16:creationId xmlns:a16="http://schemas.microsoft.com/office/drawing/2014/main" id="{02DB40DC-CB49-41ED-9AF3-2661FD2CD048}"/>
            </a:ext>
          </a:extLst>
        </xdr:cNvPr>
        <xdr:cNvSpPr/>
      </xdr:nvSpPr>
      <xdr:spPr>
        <a:xfrm rot="10800000">
          <a:off x="3914775" y="3400425"/>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790575</xdr:colOff>
      <xdr:row>31</xdr:row>
      <xdr:rowOff>0</xdr:rowOff>
    </xdr:from>
    <xdr:to>
      <xdr:col>3</xdr:col>
      <xdr:colOff>973455</xdr:colOff>
      <xdr:row>32</xdr:row>
      <xdr:rowOff>20955</xdr:rowOff>
    </xdr:to>
    <xdr:sp macro="" textlink="">
      <xdr:nvSpPr>
        <xdr:cNvPr id="10" name="Right Arrow 9">
          <a:extLst>
            <a:ext uri="{FF2B5EF4-FFF2-40B4-BE49-F238E27FC236}">
              <a16:creationId xmlns:a16="http://schemas.microsoft.com/office/drawing/2014/main" id="{59A98EA2-77D3-4AAB-9536-232E52475AA8}"/>
            </a:ext>
          </a:extLst>
        </xdr:cNvPr>
        <xdr:cNvSpPr/>
      </xdr:nvSpPr>
      <xdr:spPr>
        <a:xfrm rot="10800000">
          <a:off x="3914775" y="5019675"/>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790575</xdr:colOff>
      <xdr:row>41</xdr:row>
      <xdr:rowOff>0</xdr:rowOff>
    </xdr:from>
    <xdr:to>
      <xdr:col>3</xdr:col>
      <xdr:colOff>973455</xdr:colOff>
      <xdr:row>42</xdr:row>
      <xdr:rowOff>20955</xdr:rowOff>
    </xdr:to>
    <xdr:sp macro="" textlink="">
      <xdr:nvSpPr>
        <xdr:cNvPr id="11" name="Right Arrow 10">
          <a:extLst>
            <a:ext uri="{FF2B5EF4-FFF2-40B4-BE49-F238E27FC236}">
              <a16:creationId xmlns:a16="http://schemas.microsoft.com/office/drawing/2014/main" id="{A61C585D-FB6E-4B80-888F-54C4BA5E06CD}"/>
            </a:ext>
          </a:extLst>
        </xdr:cNvPr>
        <xdr:cNvSpPr/>
      </xdr:nvSpPr>
      <xdr:spPr>
        <a:xfrm rot="10800000">
          <a:off x="3914775" y="6638925"/>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790575</xdr:colOff>
      <xdr:row>51</xdr:row>
      <xdr:rowOff>0</xdr:rowOff>
    </xdr:from>
    <xdr:to>
      <xdr:col>3</xdr:col>
      <xdr:colOff>973455</xdr:colOff>
      <xdr:row>52</xdr:row>
      <xdr:rowOff>20955</xdr:rowOff>
    </xdr:to>
    <xdr:sp macro="" textlink="">
      <xdr:nvSpPr>
        <xdr:cNvPr id="12" name="Right Arrow 11">
          <a:extLst>
            <a:ext uri="{FF2B5EF4-FFF2-40B4-BE49-F238E27FC236}">
              <a16:creationId xmlns:a16="http://schemas.microsoft.com/office/drawing/2014/main" id="{D23444F1-1F77-4CAC-89A1-0F7EB515BA51}"/>
            </a:ext>
          </a:extLst>
        </xdr:cNvPr>
        <xdr:cNvSpPr/>
      </xdr:nvSpPr>
      <xdr:spPr>
        <a:xfrm rot="10800000">
          <a:off x="3914775" y="8258175"/>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790575</xdr:colOff>
      <xdr:row>61</xdr:row>
      <xdr:rowOff>0</xdr:rowOff>
    </xdr:from>
    <xdr:to>
      <xdr:col>3</xdr:col>
      <xdr:colOff>973455</xdr:colOff>
      <xdr:row>62</xdr:row>
      <xdr:rowOff>20955</xdr:rowOff>
    </xdr:to>
    <xdr:sp macro="" textlink="">
      <xdr:nvSpPr>
        <xdr:cNvPr id="13" name="Right Arrow 12">
          <a:extLst>
            <a:ext uri="{FF2B5EF4-FFF2-40B4-BE49-F238E27FC236}">
              <a16:creationId xmlns:a16="http://schemas.microsoft.com/office/drawing/2014/main" id="{ABC1FA23-73DF-4C5A-96D5-B06E6BDFC119}"/>
            </a:ext>
          </a:extLst>
        </xdr:cNvPr>
        <xdr:cNvSpPr/>
      </xdr:nvSpPr>
      <xdr:spPr>
        <a:xfrm rot="10800000">
          <a:off x="3914775" y="9877425"/>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790575</xdr:colOff>
      <xdr:row>41</xdr:row>
      <xdr:rowOff>0</xdr:rowOff>
    </xdr:from>
    <xdr:to>
      <xdr:col>3</xdr:col>
      <xdr:colOff>973455</xdr:colOff>
      <xdr:row>42</xdr:row>
      <xdr:rowOff>20955</xdr:rowOff>
    </xdr:to>
    <xdr:sp macro="" textlink="">
      <xdr:nvSpPr>
        <xdr:cNvPr id="14" name="Right Arrow 13">
          <a:extLst>
            <a:ext uri="{FF2B5EF4-FFF2-40B4-BE49-F238E27FC236}">
              <a16:creationId xmlns:a16="http://schemas.microsoft.com/office/drawing/2014/main" id="{BBB5936D-2AA7-448F-A15C-F17977998F57}"/>
            </a:ext>
          </a:extLst>
        </xdr:cNvPr>
        <xdr:cNvSpPr/>
      </xdr:nvSpPr>
      <xdr:spPr>
        <a:xfrm rot="10800000">
          <a:off x="3914775" y="6638925"/>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790575</xdr:colOff>
      <xdr:row>51</xdr:row>
      <xdr:rowOff>0</xdr:rowOff>
    </xdr:from>
    <xdr:to>
      <xdr:col>3</xdr:col>
      <xdr:colOff>973455</xdr:colOff>
      <xdr:row>52</xdr:row>
      <xdr:rowOff>20955</xdr:rowOff>
    </xdr:to>
    <xdr:sp macro="" textlink="">
      <xdr:nvSpPr>
        <xdr:cNvPr id="15" name="Right Arrow 14">
          <a:extLst>
            <a:ext uri="{FF2B5EF4-FFF2-40B4-BE49-F238E27FC236}">
              <a16:creationId xmlns:a16="http://schemas.microsoft.com/office/drawing/2014/main" id="{0C096F9E-167A-4640-970F-361902E69640}"/>
            </a:ext>
          </a:extLst>
        </xdr:cNvPr>
        <xdr:cNvSpPr/>
      </xdr:nvSpPr>
      <xdr:spPr>
        <a:xfrm rot="10800000">
          <a:off x="3914775" y="8258175"/>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790575</xdr:colOff>
      <xdr:row>61</xdr:row>
      <xdr:rowOff>0</xdr:rowOff>
    </xdr:from>
    <xdr:to>
      <xdr:col>3</xdr:col>
      <xdr:colOff>973455</xdr:colOff>
      <xdr:row>62</xdr:row>
      <xdr:rowOff>20955</xdr:rowOff>
    </xdr:to>
    <xdr:sp macro="" textlink="">
      <xdr:nvSpPr>
        <xdr:cNvPr id="16" name="Right Arrow 15">
          <a:extLst>
            <a:ext uri="{FF2B5EF4-FFF2-40B4-BE49-F238E27FC236}">
              <a16:creationId xmlns:a16="http://schemas.microsoft.com/office/drawing/2014/main" id="{530E77E4-82ED-4A71-925E-BCF693F55480}"/>
            </a:ext>
          </a:extLst>
        </xdr:cNvPr>
        <xdr:cNvSpPr/>
      </xdr:nvSpPr>
      <xdr:spPr>
        <a:xfrm rot="10800000">
          <a:off x="3914775" y="9877425"/>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161925</xdr:colOff>
      <xdr:row>2</xdr:row>
      <xdr:rowOff>19050</xdr:rowOff>
    </xdr:from>
    <xdr:to>
      <xdr:col>3</xdr:col>
      <xdr:colOff>828674</xdr:colOff>
      <xdr:row>3</xdr:row>
      <xdr:rowOff>66675</xdr:rowOff>
    </xdr:to>
    <xdr:sp macro="" textlink="">
      <xdr:nvSpPr>
        <xdr:cNvPr id="17" name="Rectangle 16">
          <a:extLst>
            <a:ext uri="{FF2B5EF4-FFF2-40B4-BE49-F238E27FC236}">
              <a16:creationId xmlns:a16="http://schemas.microsoft.com/office/drawing/2014/main" id="{C90012EC-2446-48FE-A4F4-1C288941063D}"/>
            </a:ext>
          </a:extLst>
        </xdr:cNvPr>
        <xdr:cNvSpPr/>
      </xdr:nvSpPr>
      <xdr:spPr bwMode="auto">
        <a:xfrm>
          <a:off x="3286125" y="342900"/>
          <a:ext cx="666749" cy="209550"/>
        </a:xfrm>
        <a:prstGeom prst="rect">
          <a:avLst/>
        </a:prstGeom>
        <a:solidFill>
          <a:srgbClr val="9C9C4C"/>
        </a:solidFill>
        <a:ln w="9525" cap="flat" cmpd="sng" algn="ctr">
          <a:noFill/>
          <a:prstDash val="solid"/>
          <a:round/>
          <a:headEnd type="none" w="med" len="med"/>
          <a:tailEnd type="none" w="med" len="med"/>
        </a:ln>
        <a:effectLst>
          <a:outerShdw sx="1000" sy="1000" algn="ctr" rotWithShape="0">
            <a:srgbClr val="000000"/>
          </a:outerShdw>
        </a:effectLst>
        <a:scene3d>
          <a:camera prst="orthographicFront"/>
          <a:lightRig rig="threePt" dir="t"/>
        </a:scene3d>
        <a:sp3d>
          <a:bevelT/>
        </a:sp3d>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lang="en-US" sz="900" b="1" baseline="0">
              <a:solidFill>
                <a:sysClr val="windowText" lastClr="000000"/>
              </a:solidFill>
              <a:latin typeface="Candara" panose="020E0502030303020204" pitchFamily="34" charset="0"/>
            </a:rPr>
            <a:t>Threshold</a:t>
          </a:r>
          <a:r>
            <a:rPr lang="en-US" sz="1100" b="1">
              <a:solidFill>
                <a:sysClr val="windowText" lastClr="000000"/>
              </a:solidFill>
              <a:latin typeface="Candara" panose="020E0502030303020204" pitchFamily="34" charset="0"/>
            </a:rPr>
            <a:t> </a:t>
          </a:r>
        </a:p>
      </xdr:txBody>
    </xdr:sp>
    <xdr:clientData/>
  </xdr:twoCellAnchor>
  <xdr:twoCellAnchor>
    <xdr:from>
      <xdr:col>2</xdr:col>
      <xdr:colOff>723900</xdr:colOff>
      <xdr:row>64</xdr:row>
      <xdr:rowOff>0</xdr:rowOff>
    </xdr:from>
    <xdr:to>
      <xdr:col>2</xdr:col>
      <xdr:colOff>906780</xdr:colOff>
      <xdr:row>65</xdr:row>
      <xdr:rowOff>20955</xdr:rowOff>
    </xdr:to>
    <xdr:sp macro="" textlink="">
      <xdr:nvSpPr>
        <xdr:cNvPr id="18" name="Right Arrow 18">
          <a:extLst>
            <a:ext uri="{FF2B5EF4-FFF2-40B4-BE49-F238E27FC236}">
              <a16:creationId xmlns:a16="http://schemas.microsoft.com/office/drawing/2014/main" id="{77FB1168-62CF-4EEA-AB7A-B90160B9215F}"/>
            </a:ext>
          </a:extLst>
        </xdr:cNvPr>
        <xdr:cNvSpPr/>
      </xdr:nvSpPr>
      <xdr:spPr>
        <a:xfrm>
          <a:off x="2895600" y="10363200"/>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790575</xdr:colOff>
      <xdr:row>71</xdr:row>
      <xdr:rowOff>0</xdr:rowOff>
    </xdr:from>
    <xdr:to>
      <xdr:col>3</xdr:col>
      <xdr:colOff>973455</xdr:colOff>
      <xdr:row>72</xdr:row>
      <xdr:rowOff>20955</xdr:rowOff>
    </xdr:to>
    <xdr:sp macro="" textlink="">
      <xdr:nvSpPr>
        <xdr:cNvPr id="19" name="Right Arrow 19">
          <a:extLst>
            <a:ext uri="{FF2B5EF4-FFF2-40B4-BE49-F238E27FC236}">
              <a16:creationId xmlns:a16="http://schemas.microsoft.com/office/drawing/2014/main" id="{7C470D4B-EF41-438F-B09F-3309BBCDA99D}"/>
            </a:ext>
          </a:extLst>
        </xdr:cNvPr>
        <xdr:cNvSpPr/>
      </xdr:nvSpPr>
      <xdr:spPr>
        <a:xfrm rot="10800000">
          <a:off x="3914775" y="11496675"/>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790575</xdr:colOff>
      <xdr:row>71</xdr:row>
      <xdr:rowOff>0</xdr:rowOff>
    </xdr:from>
    <xdr:to>
      <xdr:col>3</xdr:col>
      <xdr:colOff>973455</xdr:colOff>
      <xdr:row>72</xdr:row>
      <xdr:rowOff>20955</xdr:rowOff>
    </xdr:to>
    <xdr:sp macro="" textlink="">
      <xdr:nvSpPr>
        <xdr:cNvPr id="20" name="Right Arrow 20">
          <a:extLst>
            <a:ext uri="{FF2B5EF4-FFF2-40B4-BE49-F238E27FC236}">
              <a16:creationId xmlns:a16="http://schemas.microsoft.com/office/drawing/2014/main" id="{3947097B-0109-4D1A-870A-4B01DD396F34}"/>
            </a:ext>
          </a:extLst>
        </xdr:cNvPr>
        <xdr:cNvSpPr/>
      </xdr:nvSpPr>
      <xdr:spPr>
        <a:xfrm rot="10800000">
          <a:off x="3914775" y="11496675"/>
          <a:ext cx="182880" cy="182880"/>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95249</xdr:colOff>
      <xdr:row>1</xdr:row>
      <xdr:rowOff>133348</xdr:rowOff>
    </xdr:from>
    <xdr:to>
      <xdr:col>16</xdr:col>
      <xdr:colOff>466725</xdr:colOff>
      <xdr:row>23</xdr:row>
      <xdr:rowOff>114300</xdr:rowOff>
    </xdr:to>
    <xdr:sp macro="" textlink="">
      <xdr:nvSpPr>
        <xdr:cNvPr id="2" name="TextBox 1">
          <a:extLst>
            <a:ext uri="{FF2B5EF4-FFF2-40B4-BE49-F238E27FC236}">
              <a16:creationId xmlns:a16="http://schemas.microsoft.com/office/drawing/2014/main" id="{EB1177BC-0696-4A09-9D06-94A1B224097D}"/>
            </a:ext>
          </a:extLst>
        </xdr:cNvPr>
        <xdr:cNvSpPr txBox="1"/>
      </xdr:nvSpPr>
      <xdr:spPr>
        <a:xfrm>
          <a:off x="95249" y="295273"/>
          <a:ext cx="12563476" cy="3543302"/>
        </a:xfrm>
        <a:prstGeom prst="rect">
          <a:avLst/>
        </a:prstGeom>
        <a:solidFill>
          <a:schemeClr val="lt1"/>
        </a:solidFill>
        <a:ln w="1905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u="none" strike="noStrike">
              <a:solidFill>
                <a:srgbClr val="FF0000"/>
              </a:solidFill>
              <a:effectLst/>
              <a:latin typeface="Arial" panose="020B0604020202020204" pitchFamily="34" charset="0"/>
              <a:ea typeface="+mn-ea"/>
              <a:cs typeface="Arial" panose="020B0604020202020204" pitchFamily="34" charset="0"/>
            </a:rPr>
            <a:t>This box</a:t>
          </a:r>
          <a:r>
            <a:rPr lang="en-US" sz="1000" b="1" i="0" u="none" strike="noStrike" baseline="0">
              <a:solidFill>
                <a:srgbClr val="FF0000"/>
              </a:solidFill>
              <a:effectLst/>
              <a:latin typeface="Arial" panose="020B0604020202020204" pitchFamily="34" charset="0"/>
              <a:ea typeface="+mn-ea"/>
              <a:cs typeface="Arial" panose="020B0604020202020204" pitchFamily="34" charset="0"/>
            </a:rPr>
            <a:t> contains definitions of water use types used in the LWSP.</a:t>
          </a:r>
          <a:endParaRPr lang="en-US" sz="1000">
            <a:solidFill>
              <a:srgbClr val="FF0000"/>
            </a:solidFill>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Residential Water</a:t>
          </a:r>
          <a:r>
            <a:rPr lang="en-US" sz="1000" b="1" baseline="0">
              <a:latin typeface="Arial" panose="020B0604020202020204" pitchFamily="34" charset="0"/>
              <a:cs typeface="Arial" panose="020B0604020202020204" pitchFamily="34" charset="0"/>
            </a:rPr>
            <a:t> Use</a:t>
          </a:r>
          <a:r>
            <a:rPr lang="en-US" sz="1000" b="1">
              <a:latin typeface="Arial" panose="020B0604020202020204" pitchFamily="34" charset="0"/>
              <a:cs typeface="Arial" panose="020B0604020202020204" pitchFamily="34" charset="0"/>
            </a:rPr>
            <a:t>:</a:t>
          </a:r>
        </a:p>
        <a:p>
          <a:endParaRPr lang="en-US" sz="1000">
            <a:latin typeface="Arial" panose="020B0604020202020204" pitchFamily="34" charset="0"/>
            <a:cs typeface="Arial" panose="020B0604020202020204" pitchFamily="34" charset="0"/>
          </a:endParaRPr>
        </a:p>
        <a:p>
          <a:r>
            <a:rPr lang="en-US" sz="1000">
              <a:latin typeface="Arial" panose="020B0604020202020204" pitchFamily="34" charset="0"/>
              <a:cs typeface="Arial" panose="020B0604020202020204" pitchFamily="34" charset="0"/>
            </a:rPr>
            <a:t>May include: Boarding houses, Family care homes, Guest houses, Home occupations, Home professional offices, Manufactured Homes, Manufactured Home Parks, Multi-family dwellings, Planned unit developments, Residential accessory uses, Single-family dwellings, Vacation homes, Two-family dwellings (duplex), Three-family dwellings (triplex), etc.</a:t>
          </a:r>
        </a:p>
        <a:p>
          <a:endParaRPr lang="en-US" sz="1000">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Commercial Water Use:</a:t>
          </a:r>
        </a:p>
        <a:p>
          <a:endParaRPr lang="en-US" sz="1000">
            <a:latin typeface="Arial" panose="020B0604020202020204" pitchFamily="34" charset="0"/>
            <a:cs typeface="Arial" panose="020B0604020202020204" pitchFamily="34" charset="0"/>
          </a:endParaRPr>
        </a:p>
        <a:p>
          <a:r>
            <a:rPr lang="en-US" sz="1000">
              <a:latin typeface="Arial" panose="020B0604020202020204" pitchFamily="34" charset="0"/>
              <a:cs typeface="Arial" panose="020B0604020202020204" pitchFamily="34" charset="0"/>
            </a:rPr>
            <a:t>May include: Animal hospitals, Automobile repairs, Automobile sales, Automobile service stations, Banks, Barber/beauty shops, Business offices, Bus Stations, Butcher shops, Cab stands, Convenience stores, Dental clinics, Exterminators, Farms, Farm machinery showrooms, Fish markets, Funeral homes, Golf courses, Hardware stores, Hotels, Kennels, Laundry/dry cleaning storefronts, Medical clinics, Mobile home showrooms, Motorcycle showrooms, Nurseries, Paint/wallpaper showrooms, Parking lots, Pet shops, Print shops, Professional service agencies, Radio/TV repair shops, Recreational vehicle sales and service, Restaurants, Retail stores, Seed/feed stores, Shoe repair shops, Specialized service agencies, Studios (art, photo, design, etc.), Television or radio broadcast stations, Theaters, Train stations, etc. </a:t>
          </a:r>
        </a:p>
        <a:p>
          <a:endParaRPr lang="en-US" sz="1000">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Industrial Water Use:</a:t>
          </a:r>
        </a:p>
        <a:p>
          <a:endParaRPr lang="en-US" sz="1000">
            <a:latin typeface="Arial" panose="020B0604020202020204" pitchFamily="34" charset="0"/>
            <a:cs typeface="Arial" panose="020B0604020202020204" pitchFamily="34" charset="0"/>
          </a:endParaRPr>
        </a:p>
        <a:p>
          <a:r>
            <a:rPr lang="en-US" sz="1000">
              <a:latin typeface="Arial" panose="020B0604020202020204" pitchFamily="34" charset="0"/>
              <a:cs typeface="Arial" panose="020B0604020202020204" pitchFamily="34" charset="0"/>
            </a:rPr>
            <a:t>May include: Manufacturing Facilities, Processing Facilities, Utilities, etc. </a:t>
          </a:r>
        </a:p>
        <a:p>
          <a:endParaRPr lang="en-US" sz="1000">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Institutional Water Use:</a:t>
          </a:r>
        </a:p>
        <a:p>
          <a:endParaRPr lang="en-US" sz="1100">
            <a:latin typeface="Arial" panose="020B0604020202020204" pitchFamily="34" charset="0"/>
            <a:cs typeface="Arial" panose="020B0604020202020204" pitchFamily="34" charset="0"/>
          </a:endParaRPr>
        </a:p>
        <a:p>
          <a:r>
            <a:rPr lang="en-US" sz="1000">
              <a:latin typeface="Arial" panose="020B0604020202020204" pitchFamily="34" charset="0"/>
              <a:cs typeface="Arial" panose="020B0604020202020204" pitchFamily="34" charset="0"/>
            </a:rPr>
            <a:t>May include: Hospitals, Assisted living facilities, Correctional facilities, Schools, Colleges, Churches, Government buildings, Police stations, etc.</a:t>
          </a:r>
          <a:r>
            <a:rPr lang="en-US">
              <a:latin typeface="Arial" panose="020B0604020202020204" pitchFamily="34" charset="0"/>
              <a:cs typeface="Arial" panose="020B0604020202020204" pitchFamily="34" charset="0"/>
            </a:rPr>
            <a:t> </a:t>
          </a:r>
          <a:endParaRPr lang="en-US" sz="1100">
            <a:latin typeface="Arial" panose="020B0604020202020204" pitchFamily="34" charset="0"/>
            <a:cs typeface="Arial" panose="020B0604020202020204" pitchFamily="34" charset="0"/>
          </a:endParaRPr>
        </a:p>
      </xdr:txBody>
    </xdr:sp>
    <xdr:clientData/>
  </xdr:twoCellAnchor>
  <xdr:twoCellAnchor>
    <xdr:from>
      <xdr:col>0</xdr:col>
      <xdr:colOff>95250</xdr:colOff>
      <xdr:row>25</xdr:row>
      <xdr:rowOff>76200</xdr:rowOff>
    </xdr:from>
    <xdr:to>
      <xdr:col>16</xdr:col>
      <xdr:colOff>457200</xdr:colOff>
      <xdr:row>39</xdr:row>
      <xdr:rowOff>66675</xdr:rowOff>
    </xdr:to>
    <xdr:sp macro="" textlink="">
      <xdr:nvSpPr>
        <xdr:cNvPr id="3" name="TextBox 2">
          <a:extLst>
            <a:ext uri="{FF2B5EF4-FFF2-40B4-BE49-F238E27FC236}">
              <a16:creationId xmlns:a16="http://schemas.microsoft.com/office/drawing/2014/main" id="{3CC17316-89BB-48E8-B329-5BC582DDC956}"/>
            </a:ext>
          </a:extLst>
        </xdr:cNvPr>
        <xdr:cNvSpPr txBox="1"/>
      </xdr:nvSpPr>
      <xdr:spPr>
        <a:xfrm>
          <a:off x="95250" y="4124325"/>
          <a:ext cx="12553950" cy="2257425"/>
        </a:xfrm>
        <a:prstGeom prst="rect">
          <a:avLst/>
        </a:prstGeom>
        <a:solidFill>
          <a:schemeClr val="lt1"/>
        </a:solidFill>
        <a:ln w="1905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u="none" strike="noStrike">
              <a:solidFill>
                <a:srgbClr val="FF0000"/>
              </a:solidFill>
              <a:effectLst/>
              <a:latin typeface="Arial" panose="020B0604020202020204" pitchFamily="34" charset="0"/>
              <a:ea typeface="+mn-ea"/>
              <a:cs typeface="Arial" panose="020B0604020202020204" pitchFamily="34" charset="0"/>
            </a:rPr>
            <a:t>In</a:t>
          </a:r>
          <a:r>
            <a:rPr lang="en-US" sz="1000" b="1" i="0" u="none" strike="noStrike" baseline="0">
              <a:solidFill>
                <a:srgbClr val="FF0000"/>
              </a:solidFill>
              <a:effectLst/>
              <a:latin typeface="Arial" panose="020B0604020202020204" pitchFamily="34" charset="0"/>
              <a:ea typeface="+mn-ea"/>
              <a:cs typeface="Arial" panose="020B0604020202020204" pitchFamily="34" charset="0"/>
            </a:rPr>
            <a:t> order to determine the growth rate for the Commercial, Industrial, and Institutional (ICI) categories, a surrogate industry was choosen for each. The growth rate of materials imputs, published by the Bureau of Labor Statistics, for the surrogate industries is then used to make representative demand projections for each of the ICI categories. Water is considered a material input in production.</a:t>
          </a:r>
        </a:p>
        <a:p>
          <a:endParaRPr lang="en-US" sz="1000" b="1" i="0" u="none" strike="noStrike" baseline="0">
            <a:solidFill>
              <a:srgbClr val="FF0000"/>
            </a:solidFill>
            <a:effectLst/>
            <a:latin typeface="Arial" panose="020B0604020202020204" pitchFamily="34" charset="0"/>
            <a:ea typeface="+mn-ea"/>
            <a:cs typeface="Arial" panose="020B0604020202020204" pitchFamily="34" charset="0"/>
          </a:endParaRPr>
        </a:p>
        <a:p>
          <a:r>
            <a:rPr lang="en-US" sz="1000" b="1" i="0" u="none" strike="noStrike" baseline="0">
              <a:solidFill>
                <a:sysClr val="windowText" lastClr="000000"/>
              </a:solidFill>
              <a:effectLst/>
              <a:latin typeface="Arial" panose="020B0604020202020204" pitchFamily="34" charset="0"/>
              <a:ea typeface="+mn-ea"/>
              <a:cs typeface="Arial" panose="020B0604020202020204" pitchFamily="34" charset="0"/>
            </a:rPr>
            <a:t>Commercial Water Use</a:t>
          </a:r>
        </a:p>
        <a:p>
          <a:endParaRPr lang="en-US" sz="1000" b="1" i="0" u="none" strike="noStrike" baseline="0">
            <a:solidFill>
              <a:sysClr val="windowText" lastClr="000000"/>
            </a:solidFill>
            <a:effectLst/>
            <a:latin typeface="Arial" panose="020B0604020202020204" pitchFamily="34" charset="0"/>
            <a:ea typeface="+mn-ea"/>
            <a:cs typeface="Arial" panose="020B0604020202020204" pitchFamily="34" charset="0"/>
          </a:endParaRPr>
        </a:p>
        <a:p>
          <a:r>
            <a:rPr lang="en-US" sz="1000" b="1" i="0" u="none" strike="noStrike" baseline="0">
              <a:solidFill>
                <a:sysClr val="windowText" lastClr="000000"/>
              </a:solidFill>
              <a:effectLst/>
              <a:latin typeface="Arial" panose="020B0604020202020204" pitchFamily="34" charset="0"/>
              <a:ea typeface="+mn-ea"/>
              <a:cs typeface="Arial" panose="020B0604020202020204" pitchFamily="34" charset="0"/>
            </a:rPr>
            <a:t> </a:t>
          </a:r>
          <a:r>
            <a:rPr lang="en-US" sz="1000" b="0" i="0" u="none" strike="noStrike" baseline="0">
              <a:solidFill>
                <a:sysClr val="windowText" lastClr="000000"/>
              </a:solidFill>
              <a:effectLst/>
              <a:latin typeface="Arial" panose="020B0604020202020204" pitchFamily="34" charset="0"/>
              <a:ea typeface="+mn-ea"/>
              <a:cs typeface="Arial" panose="020B0604020202020204" pitchFamily="34" charset="0"/>
            </a:rPr>
            <a:t>- Surrogate Industry: Food Services and Drinking Places</a:t>
          </a:r>
        </a:p>
        <a:p>
          <a:endParaRPr lang="en-US" sz="1000" b="1" i="0" u="none" strike="noStrike" baseline="0">
            <a:solidFill>
              <a:sysClr val="windowText" lastClr="000000"/>
            </a:solidFill>
            <a:effectLst/>
            <a:latin typeface="Arial" panose="020B0604020202020204" pitchFamily="34" charset="0"/>
            <a:ea typeface="+mn-ea"/>
            <a:cs typeface="Arial" panose="020B0604020202020204" pitchFamily="34" charset="0"/>
          </a:endParaRPr>
        </a:p>
        <a:p>
          <a:r>
            <a:rPr lang="en-US" sz="1000" b="1" i="0" u="none" strike="noStrike" baseline="0">
              <a:solidFill>
                <a:sysClr val="windowText" lastClr="000000"/>
              </a:solidFill>
              <a:effectLst/>
              <a:latin typeface="Arial" panose="020B0604020202020204" pitchFamily="34" charset="0"/>
              <a:ea typeface="+mn-ea"/>
              <a:cs typeface="Arial" panose="020B0604020202020204" pitchFamily="34" charset="0"/>
            </a:rPr>
            <a:t>Industrial Water Use</a:t>
          </a:r>
        </a:p>
        <a:p>
          <a:endParaRPr lang="en-US" sz="1000" b="1" i="0" u="none" strike="noStrike" baseline="0">
            <a:solidFill>
              <a:sysClr val="windowText" lastClr="000000"/>
            </a:solidFill>
            <a:effectLst/>
            <a:latin typeface="Arial" panose="020B0604020202020204" pitchFamily="34" charset="0"/>
            <a:ea typeface="+mn-ea"/>
            <a:cs typeface="Arial" panose="020B0604020202020204" pitchFamily="34" charset="0"/>
          </a:endParaRPr>
        </a:p>
        <a:p>
          <a:r>
            <a:rPr lang="en-US" sz="1000" b="1" i="0" u="none" strike="noStrike" baseline="0">
              <a:solidFill>
                <a:sysClr val="windowText" lastClr="000000"/>
              </a:solidFill>
              <a:effectLst/>
              <a:latin typeface="Arial" panose="020B0604020202020204" pitchFamily="34" charset="0"/>
              <a:ea typeface="+mn-ea"/>
              <a:cs typeface="Arial" panose="020B0604020202020204" pitchFamily="34" charset="0"/>
            </a:rPr>
            <a:t> </a:t>
          </a:r>
          <a:r>
            <a:rPr lang="en-US" sz="1000" b="0" i="0" u="none" strike="noStrike" baseline="0">
              <a:solidFill>
                <a:sysClr val="windowText" lastClr="000000"/>
              </a:solidFill>
              <a:effectLst/>
              <a:latin typeface="Arial" panose="020B0604020202020204" pitchFamily="34" charset="0"/>
              <a:ea typeface="+mn-ea"/>
              <a:cs typeface="Arial" panose="020B0604020202020204" pitchFamily="34" charset="0"/>
            </a:rPr>
            <a:t>- Surrogae Industry: Chemical Products</a:t>
          </a:r>
        </a:p>
        <a:p>
          <a:endParaRPr lang="en-US" sz="1000" b="1" i="0" u="none" strike="noStrike" baseline="0">
            <a:solidFill>
              <a:sysClr val="windowText" lastClr="000000"/>
            </a:solidFill>
            <a:effectLst/>
            <a:latin typeface="Arial" panose="020B0604020202020204" pitchFamily="34" charset="0"/>
            <a:ea typeface="+mn-ea"/>
            <a:cs typeface="Arial" panose="020B0604020202020204" pitchFamily="34" charset="0"/>
          </a:endParaRPr>
        </a:p>
        <a:p>
          <a:r>
            <a:rPr lang="en-US" sz="1000" b="1" i="0" u="none" strike="noStrike" baseline="0">
              <a:solidFill>
                <a:sysClr val="windowText" lastClr="000000"/>
              </a:solidFill>
              <a:effectLst/>
              <a:latin typeface="Arial" panose="020B0604020202020204" pitchFamily="34" charset="0"/>
              <a:ea typeface="+mn-ea"/>
              <a:cs typeface="Arial" panose="020B0604020202020204" pitchFamily="34" charset="0"/>
            </a:rPr>
            <a:t>Institutional Water Use</a:t>
          </a:r>
        </a:p>
        <a:p>
          <a:endParaRPr lang="en-US" sz="1000" b="1" i="0" u="none" strike="noStrike" baseline="0">
            <a:solidFill>
              <a:sysClr val="windowText" lastClr="000000"/>
            </a:solidFill>
            <a:effectLst/>
            <a:latin typeface="Arial" panose="020B0604020202020204" pitchFamily="34" charset="0"/>
            <a:ea typeface="+mn-ea"/>
            <a:cs typeface="Arial" panose="020B0604020202020204" pitchFamily="34" charset="0"/>
          </a:endParaRPr>
        </a:p>
        <a:p>
          <a:r>
            <a:rPr lang="en-US" sz="1000" b="1" i="0" u="none" strike="noStrike" baseline="0">
              <a:solidFill>
                <a:sysClr val="windowText" lastClr="000000"/>
              </a:solidFill>
              <a:effectLst/>
              <a:latin typeface="Arial" panose="020B0604020202020204" pitchFamily="34" charset="0"/>
              <a:ea typeface="+mn-ea"/>
              <a:cs typeface="Arial" panose="020B0604020202020204" pitchFamily="34" charset="0"/>
            </a:rPr>
            <a:t> </a:t>
          </a:r>
          <a:r>
            <a:rPr lang="en-US" sz="1000" b="0" i="0" u="none" strike="noStrike" baseline="0">
              <a:solidFill>
                <a:sysClr val="windowText" lastClr="000000"/>
              </a:solidFill>
              <a:effectLst/>
              <a:latin typeface="Arial" panose="020B0604020202020204" pitchFamily="34" charset="0"/>
              <a:ea typeface="+mn-ea"/>
              <a:cs typeface="Arial" panose="020B0604020202020204" pitchFamily="34" charset="0"/>
            </a:rPr>
            <a:t>- Surrogate Industry: Hospitals</a:t>
          </a:r>
          <a:endParaRPr lang="en-US" sz="1000" b="0">
            <a:solidFill>
              <a:sysClr val="windowText" lastClr="000000"/>
            </a:solidFill>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xdr:txBody>
    </xdr:sp>
    <xdr:clientData/>
  </xdr:twoCellAnchor>
  <xdr:twoCellAnchor>
    <xdr:from>
      <xdr:col>6</xdr:col>
      <xdr:colOff>1</xdr:colOff>
      <xdr:row>30</xdr:row>
      <xdr:rowOff>66675</xdr:rowOff>
    </xdr:from>
    <xdr:to>
      <xdr:col>13</xdr:col>
      <xdr:colOff>321469</xdr:colOff>
      <xdr:row>35</xdr:row>
      <xdr:rowOff>83343</xdr:rowOff>
    </xdr:to>
    <xdr:sp macro="" textlink="">
      <xdr:nvSpPr>
        <xdr:cNvPr id="4" name="TextBox 3">
          <a:extLst>
            <a:ext uri="{FF2B5EF4-FFF2-40B4-BE49-F238E27FC236}">
              <a16:creationId xmlns:a16="http://schemas.microsoft.com/office/drawing/2014/main" id="{A128F36B-A39A-46BF-A886-689A6A4ED987}"/>
            </a:ext>
          </a:extLst>
        </xdr:cNvPr>
        <xdr:cNvSpPr txBox="1"/>
      </xdr:nvSpPr>
      <xdr:spPr>
        <a:xfrm>
          <a:off x="4552951" y="4924425"/>
          <a:ext cx="5788818" cy="826293"/>
        </a:xfrm>
        <a:prstGeom prst="rect">
          <a:avLst/>
        </a:prstGeom>
        <a:solidFill>
          <a:schemeClr val="accent2">
            <a:lumMod val="40000"/>
            <a:lumOff val="60000"/>
          </a:schemeClr>
        </a:solidFill>
        <a:ln w="9525" cmpd="sng">
          <a:solidFill>
            <a:schemeClr val="accent2">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Arial" panose="020B0604020202020204" pitchFamily="34" charset="0"/>
              <a:cs typeface="Arial" panose="020B0604020202020204" pitchFamily="34" charset="0"/>
            </a:rPr>
            <a:t>The growth rate of materials inputs</a:t>
          </a:r>
          <a:r>
            <a:rPr lang="en-US" sz="1000" baseline="0">
              <a:latin typeface="Arial" panose="020B0604020202020204" pitchFamily="34" charset="0"/>
              <a:cs typeface="Arial" panose="020B0604020202020204" pitchFamily="34" charset="0"/>
            </a:rPr>
            <a:t> </a:t>
          </a:r>
          <a:r>
            <a:rPr lang="en-US" sz="1000">
              <a:latin typeface="Arial" panose="020B0604020202020204" pitchFamily="34" charset="0"/>
              <a:cs typeface="Arial" panose="020B0604020202020204" pitchFamily="34" charset="0"/>
            </a:rPr>
            <a:t>is used to calculate</a:t>
          </a:r>
          <a:r>
            <a:rPr lang="en-US" sz="1000" baseline="0">
              <a:latin typeface="Arial" panose="020B0604020202020204" pitchFamily="34" charset="0"/>
              <a:cs typeface="Arial" panose="020B0604020202020204" pitchFamily="34" charset="0"/>
            </a:rPr>
            <a:t> representative estimated demand projections for each of the ICI categories. The materials inputs growth rates are published by the Bureau of Labor Statistics for industries nationally. The rates used in this tool are averages and may not directly correlate to the materials inputs growth rates for a particular local industry. The average rates are highlighted in orange below.</a:t>
          </a:r>
          <a:endParaRPr lang="en-US" sz="1000">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200025</xdr:colOff>
      <xdr:row>12</xdr:row>
      <xdr:rowOff>133350</xdr:rowOff>
    </xdr:from>
    <xdr:to>
      <xdr:col>6</xdr:col>
      <xdr:colOff>89164</xdr:colOff>
      <xdr:row>30</xdr:row>
      <xdr:rowOff>27253</xdr:rowOff>
    </xdr:to>
    <xdr:graphicFrame macro="">
      <xdr:nvGraphicFramePr>
        <xdr:cNvPr id="2" name="Chart 1">
          <a:extLst>
            <a:ext uri="{FF2B5EF4-FFF2-40B4-BE49-F238E27FC236}">
              <a16:creationId xmlns:a16="http://schemas.microsoft.com/office/drawing/2014/main" id="{7DAFD031-C2CA-4607-B891-7910A5A819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WSP%20Projections%20Evaluation%20Tool%20(2022.1)%20Examp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rojections WKSHT"/>
      <sheetName val="Economic Rate Data"/>
      <sheetName val="UAFW"/>
      <sheetName val="Evaluation"/>
      <sheetName val="Justification"/>
      <sheetName val="Summary Table"/>
      <sheetName val="Master Data Set 2019"/>
      <sheetName val="Data Update Link"/>
      <sheetName val="Master Data Set 2020"/>
      <sheetName val="Projections"/>
      <sheetName val="Systems"/>
      <sheetName val="Population Overview"/>
      <sheetName val="Master Data Set 2018"/>
      <sheetName val="Master Data Set 2017"/>
      <sheetName val="Master Data Set 2016"/>
      <sheetName val="Master Data Set 2015"/>
      <sheetName val="Master Data Set 2014"/>
      <sheetName val="Projections WKSHT (Example)"/>
      <sheetName val="Economic Rate Data (Example)"/>
      <sheetName val="UAFW (Example)"/>
      <sheetName val="Evaluation (Example)"/>
      <sheetName val="Justification (Example)"/>
    </sheetNames>
    <sheetDataSet>
      <sheetData sheetId="0" refreshError="1"/>
      <sheetData sheetId="1">
        <row r="3">
          <cell r="B3">
            <v>0.27</v>
          </cell>
        </row>
        <row r="14">
          <cell r="C14">
            <v>2020</v>
          </cell>
          <cell r="H14">
            <v>2E-3</v>
          </cell>
        </row>
        <row r="18">
          <cell r="C18">
            <v>985</v>
          </cell>
          <cell r="E18">
            <v>1034</v>
          </cell>
          <cell r="G18">
            <v>1086</v>
          </cell>
          <cell r="I18">
            <v>1140</v>
          </cell>
          <cell r="K18">
            <v>1197</v>
          </cell>
        </row>
        <row r="19">
          <cell r="C19">
            <v>999.6</v>
          </cell>
          <cell r="E19">
            <v>1019.592</v>
          </cell>
          <cell r="G19">
            <v>1039.9838399999999</v>
          </cell>
          <cell r="I19">
            <v>1060.7835167999999</v>
          </cell>
          <cell r="K19">
            <v>1081.9991871359998</v>
          </cell>
        </row>
        <row r="26">
          <cell r="T26">
            <v>2</v>
          </cell>
          <cell r="U26">
            <v>3</v>
          </cell>
          <cell r="V26">
            <v>2</v>
          </cell>
          <cell r="W26">
            <v>2</v>
          </cell>
          <cell r="X26">
            <v>4</v>
          </cell>
        </row>
        <row r="38">
          <cell r="B38">
            <v>37.755102040816325</v>
          </cell>
          <cell r="C38">
            <v>46.683673469387756</v>
          </cell>
        </row>
        <row r="41">
          <cell r="B41">
            <v>2030</v>
          </cell>
          <cell r="C41">
            <v>4.5999999999999999E-2</v>
          </cell>
          <cell r="D41">
            <v>2040</v>
          </cell>
          <cell r="E41">
            <v>4.8000000000000001E-2</v>
          </cell>
          <cell r="F41">
            <v>2050</v>
          </cell>
          <cell r="G41">
            <v>5.0999999999999997E-2</v>
          </cell>
          <cell r="H41">
            <v>2060</v>
          </cell>
          <cell r="I41">
            <v>5.2999999999999999E-2</v>
          </cell>
          <cell r="J41">
            <v>2070</v>
          </cell>
          <cell r="K41">
            <v>5.6000000000000001E-2</v>
          </cell>
        </row>
        <row r="42">
          <cell r="C42">
            <v>4.5983418367346936E-2</v>
          </cell>
          <cell r="E42">
            <v>4.8270918367346941E-2</v>
          </cell>
          <cell r="G42">
            <v>5.0698469387755102E-2</v>
          </cell>
          <cell r="I42">
            <v>5.3219387755102043E-2</v>
          </cell>
          <cell r="K42">
            <v>5.5880357142857148E-2</v>
          </cell>
          <cell r="M42" t="str">
            <v>c</v>
          </cell>
        </row>
        <row r="43">
          <cell r="C43">
            <v>4.6664999999999998E-2</v>
          </cell>
          <cell r="E43">
            <v>4.7598300000000003E-2</v>
          </cell>
          <cell r="G43">
            <v>4.8550265999999995E-2</v>
          </cell>
          <cell r="I43">
            <v>4.9521271319999997E-2</v>
          </cell>
          <cell r="K43">
            <v>5.0511696746399992E-2</v>
          </cell>
        </row>
        <row r="50">
          <cell r="C50">
            <v>7.0000000000000001E-3</v>
          </cell>
          <cell r="E50">
            <v>8.9999999999999993E-3</v>
          </cell>
          <cell r="G50">
            <v>1.0999999999999999E-2</v>
          </cell>
          <cell r="I50">
            <v>1.4E-2</v>
          </cell>
          <cell r="K50">
            <v>1.7999999999999999E-2</v>
          </cell>
        </row>
        <row r="51">
          <cell r="C51">
            <v>8.3671165784336733E-3</v>
          </cell>
          <cell r="E51">
            <v>1.0001234262442801E-2</v>
          </cell>
          <cell r="G51">
            <v>1.1954499000297719E-2</v>
          </cell>
          <cell r="I51">
            <v>1.4289240967465686E-2</v>
          </cell>
          <cell r="K51">
            <v>1.707996357030225E-2</v>
          </cell>
        </row>
        <row r="58">
          <cell r="C58">
            <v>0</v>
          </cell>
          <cell r="E58">
            <v>0</v>
          </cell>
          <cell r="G58">
            <v>0</v>
          </cell>
          <cell r="I58">
            <v>0</v>
          </cell>
          <cell r="K58">
            <v>0</v>
          </cell>
        </row>
        <row r="59">
          <cell r="C59">
            <v>0</v>
          </cell>
          <cell r="E59">
            <v>0</v>
          </cell>
          <cell r="G59">
            <v>0</v>
          </cell>
          <cell r="I59">
            <v>0</v>
          </cell>
          <cell r="K59">
            <v>0</v>
          </cell>
        </row>
        <row r="66">
          <cell r="C66">
            <v>4.0000000000000001E-3</v>
          </cell>
          <cell r="E66">
            <v>5.0000000000000001E-3</v>
          </cell>
          <cell r="G66">
            <v>5.0000000000000001E-3</v>
          </cell>
          <cell r="I66">
            <v>6.0000000000000001E-3</v>
          </cell>
          <cell r="K66">
            <v>7.0000000000000001E-3</v>
          </cell>
        </row>
        <row r="67">
          <cell r="C67">
            <v>4.2045605281631569E-3</v>
          </cell>
          <cell r="E67">
            <v>4.41958230874691E-3</v>
          </cell>
          <cell r="G67">
            <v>4.6456003315813628E-3</v>
          </cell>
          <cell r="I67">
            <v>4.8831769459471664E-3</v>
          </cell>
          <cell r="K67">
            <v>5.1329032597414405E-3</v>
          </cell>
        </row>
        <row r="74">
          <cell r="C74">
            <v>4.0000000000000001E-3</v>
          </cell>
          <cell r="E74">
            <v>4.0000000000000001E-3</v>
          </cell>
          <cell r="G74">
            <v>5.0000000000000001E-3</v>
          </cell>
          <cell r="I74">
            <v>5.0000000000000001E-3</v>
          </cell>
          <cell r="K74">
            <v>6.0000000000000001E-3</v>
          </cell>
        </row>
        <row r="75">
          <cell r="C75">
            <v>4.2045605281631569E-3</v>
          </cell>
          <cell r="E75">
            <v>4.41958230874691E-3</v>
          </cell>
          <cell r="G75">
            <v>4.6456003315813628E-3</v>
          </cell>
          <cell r="I75">
            <v>4.8831769459471664E-3</v>
          </cell>
          <cell r="K75">
            <v>5.1329032597414405E-3</v>
          </cell>
        </row>
        <row r="82">
          <cell r="C82">
            <v>0.01</v>
          </cell>
          <cell r="E82">
            <v>1.0999999999999999E-2</v>
          </cell>
          <cell r="G82">
            <v>1.2E-2</v>
          </cell>
          <cell r="I82">
            <v>1.2999999999999999E-2</v>
          </cell>
          <cell r="K82">
            <v>1.4E-2</v>
          </cell>
        </row>
        <row r="83">
          <cell r="C83">
            <v>1.093809727586202E-2</v>
          </cell>
          <cell r="E83">
            <v>1.1497473014824599E-2</v>
          </cell>
          <cell r="G83">
            <v>1.208545530293814E-2</v>
          </cell>
          <cell r="I83">
            <v>1.2703507082903452E-2</v>
          </cell>
          <cell r="K83">
            <v>1.3486629946660115E-2</v>
          </cell>
        </row>
        <row r="90">
          <cell r="C90">
            <v>0</v>
          </cell>
          <cell r="E90">
            <v>0</v>
          </cell>
          <cell r="G90">
            <v>0</v>
          </cell>
          <cell r="I90">
            <v>0</v>
          </cell>
          <cell r="K90">
            <v>0</v>
          </cell>
        </row>
        <row r="94">
          <cell r="C94">
            <v>0</v>
          </cell>
          <cell r="E94">
            <v>0</v>
          </cell>
          <cell r="G94">
            <v>0</v>
          </cell>
          <cell r="I94">
            <v>0</v>
          </cell>
          <cell r="K94">
            <v>0</v>
          </cell>
        </row>
      </sheetData>
      <sheetData sheetId="2" refreshError="1"/>
      <sheetData sheetId="3" refreshError="1"/>
      <sheetData sheetId="4" refreshError="1"/>
      <sheetData sheetId="5" refreshError="1"/>
      <sheetData sheetId="6">
        <row r="1">
          <cell r="G1" t="str">
            <v>----</v>
          </cell>
        </row>
        <row r="3">
          <cell r="G3" t="str">
            <v>----</v>
          </cell>
        </row>
        <row r="4">
          <cell r="G4" t="str">
            <v>----</v>
          </cell>
        </row>
        <row r="5">
          <cell r="G5" t="str">
            <v>----</v>
          </cell>
        </row>
        <row r="6">
          <cell r="G6" t="str">
            <v>----</v>
          </cell>
        </row>
        <row r="7">
          <cell r="G7" t="str">
            <v>----</v>
          </cell>
        </row>
        <row r="8">
          <cell r="G8" t="str">
            <v>----</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Name" displayName="Name" ref="A7:B571" totalsRowShown="0" headerRowDxfId="6" dataDxfId="5" tableBorderDxfId="4">
  <autoFilter ref="A7:B571" xr:uid="{00000000-0009-0000-0100-000002000000}"/>
  <tableColumns count="2">
    <tableColumn id="1" xr3:uid="{00000000-0010-0000-0000-000001000000}" name="PWSID" dataDxfId="3"/>
    <tableColumn id="2" xr3:uid="{00000000-0010-0000-0000-000002000000}" name="Name" data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s.ncwater.org/v2/WUDC/LWSP/Data/p/2015/format=csv"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indexed="10"/>
  </sheetPr>
  <dimension ref="A1:B104"/>
  <sheetViews>
    <sheetView showGridLines="0" workbookViewId="0"/>
  </sheetViews>
  <sheetFormatPr defaultRowHeight="12.75"/>
  <sheetData>
    <row r="1" spans="1:1">
      <c r="A1" s="18" t="s">
        <v>267</v>
      </c>
    </row>
    <row r="2" spans="1:1">
      <c r="A2" s="18"/>
    </row>
    <row r="3" spans="1:1">
      <c r="A3" s="18"/>
    </row>
    <row r="4" spans="1:1">
      <c r="A4" s="18"/>
    </row>
    <row r="5" spans="1:1">
      <c r="A5" s="18"/>
    </row>
    <row r="6" spans="1:1">
      <c r="A6" s="18"/>
    </row>
    <row r="7" spans="1:1">
      <c r="A7" s="18"/>
    </row>
    <row r="8" spans="1:1">
      <c r="A8" s="18"/>
    </row>
    <row r="9" spans="1:1">
      <c r="A9" s="45" t="s">
        <v>0</v>
      </c>
    </row>
    <row r="10" spans="1:1">
      <c r="A10" s="54" t="s">
        <v>74</v>
      </c>
    </row>
    <row r="11" spans="1:1">
      <c r="A11" s="54" t="s">
        <v>1</v>
      </c>
    </row>
    <row r="12" spans="1:1">
      <c r="A12" s="54" t="s">
        <v>2</v>
      </c>
    </row>
    <row r="13" spans="1:1">
      <c r="A13" s="54" t="s">
        <v>3</v>
      </c>
    </row>
    <row r="14" spans="1:1">
      <c r="A14" s="54" t="s">
        <v>78</v>
      </c>
    </row>
    <row r="15" spans="1:1">
      <c r="A15" s="54" t="s">
        <v>118</v>
      </c>
    </row>
    <row r="16" spans="1:1">
      <c r="A16" s="54"/>
    </row>
    <row r="17" spans="1:1">
      <c r="A17" s="45" t="s">
        <v>4</v>
      </c>
    </row>
    <row r="18" spans="1:1">
      <c r="A18" s="48" t="s">
        <v>268</v>
      </c>
    </row>
    <row r="19" spans="1:1">
      <c r="A19" s="24" t="s">
        <v>264</v>
      </c>
    </row>
    <row r="20" spans="1:1">
      <c r="A20" s="25" t="s">
        <v>269</v>
      </c>
    </row>
    <row r="21" spans="1:1">
      <c r="A21" s="25" t="s">
        <v>265</v>
      </c>
    </row>
    <row r="22" spans="1:1">
      <c r="A22" s="25" t="s">
        <v>75</v>
      </c>
    </row>
    <row r="23" spans="1:1">
      <c r="A23" s="24" t="s">
        <v>270</v>
      </c>
    </row>
    <row r="24" spans="1:1">
      <c r="A24" s="24"/>
    </row>
    <row r="25" spans="1:1" ht="13.5">
      <c r="A25" s="34" t="s">
        <v>250</v>
      </c>
    </row>
    <row r="26" spans="1:1">
      <c r="A26" s="24" t="s">
        <v>5</v>
      </c>
    </row>
    <row r="27" spans="1:1">
      <c r="A27" s="24" t="s">
        <v>272</v>
      </c>
    </row>
    <row r="28" spans="1:1">
      <c r="A28" s="24" t="s">
        <v>271</v>
      </c>
    </row>
    <row r="29" spans="1:1">
      <c r="A29" s="24" t="s">
        <v>6</v>
      </c>
    </row>
    <row r="30" spans="1:1">
      <c r="A30" s="38" t="s">
        <v>273</v>
      </c>
    </row>
    <row r="31" spans="1:1">
      <c r="A31" s="38" t="s">
        <v>274</v>
      </c>
    </row>
    <row r="32" spans="1:1">
      <c r="A32" s="38" t="s">
        <v>342</v>
      </c>
    </row>
    <row r="33" spans="1:1">
      <c r="A33" s="38" t="s">
        <v>1643</v>
      </c>
    </row>
    <row r="34" spans="1:1">
      <c r="A34" s="48" t="s">
        <v>1665</v>
      </c>
    </row>
    <row r="35" spans="1:1">
      <c r="A35" s="24" t="s">
        <v>119</v>
      </c>
    </row>
    <row r="36" spans="1:1">
      <c r="A36" s="24" t="s">
        <v>120</v>
      </c>
    </row>
    <row r="37" spans="1:1">
      <c r="A37" s="24"/>
    </row>
    <row r="38" spans="1:1">
      <c r="A38" s="45" t="s">
        <v>266</v>
      </c>
    </row>
    <row r="39" spans="1:1">
      <c r="A39" s="24" t="s">
        <v>251</v>
      </c>
    </row>
    <row r="40" spans="1:1">
      <c r="A40" s="48" t="s">
        <v>124</v>
      </c>
    </row>
    <row r="41" spans="1:1">
      <c r="A41" s="24" t="s">
        <v>253</v>
      </c>
    </row>
    <row r="42" spans="1:1">
      <c r="A42" s="24" t="s">
        <v>275</v>
      </c>
    </row>
    <row r="43" spans="1:1">
      <c r="A43" s="24" t="s">
        <v>276</v>
      </c>
    </row>
    <row r="44" spans="1:1">
      <c r="A44" s="24" t="s">
        <v>277</v>
      </c>
    </row>
    <row r="45" spans="1:1">
      <c r="A45" s="24" t="s">
        <v>278</v>
      </c>
    </row>
    <row r="46" spans="1:1">
      <c r="A46" s="24" t="s">
        <v>1664</v>
      </c>
    </row>
    <row r="47" spans="1:1">
      <c r="A47" s="54" t="s">
        <v>1663</v>
      </c>
    </row>
    <row r="48" spans="1:1">
      <c r="A48" s="54"/>
    </row>
    <row r="49" spans="1:2">
      <c r="A49" s="45" t="s">
        <v>7</v>
      </c>
    </row>
    <row r="50" spans="1:2">
      <c r="A50" s="40" t="s">
        <v>8</v>
      </c>
      <c r="B50" s="54" t="s">
        <v>1656</v>
      </c>
    </row>
    <row r="51" spans="1:2">
      <c r="A51" s="40"/>
      <c r="B51" s="54" t="s">
        <v>1657</v>
      </c>
    </row>
    <row r="52" spans="1:2">
      <c r="A52" s="40"/>
      <c r="B52" s="54" t="s">
        <v>300</v>
      </c>
    </row>
    <row r="53" spans="1:2">
      <c r="A53" s="39"/>
      <c r="B53" s="54" t="s">
        <v>1658</v>
      </c>
    </row>
    <row r="54" spans="1:2">
      <c r="A54" s="39"/>
      <c r="B54" s="54" t="s">
        <v>1639</v>
      </c>
    </row>
    <row r="55" spans="1:2">
      <c r="A55" s="39"/>
      <c r="B55" s="54" t="s">
        <v>1642</v>
      </c>
    </row>
    <row r="56" spans="1:2">
      <c r="A56" s="39"/>
      <c r="B56" s="319" t="s">
        <v>343</v>
      </c>
    </row>
    <row r="57" spans="1:2">
      <c r="A57" s="39"/>
    </row>
    <row r="58" spans="1:2">
      <c r="A58" s="40" t="s">
        <v>9</v>
      </c>
      <c r="B58" s="54" t="s">
        <v>1660</v>
      </c>
    </row>
    <row r="59" spans="1:2">
      <c r="A59" s="40"/>
      <c r="B59" s="54" t="s">
        <v>279</v>
      </c>
    </row>
    <row r="60" spans="1:2">
      <c r="A60" s="39"/>
      <c r="B60" s="54" t="s">
        <v>1659</v>
      </c>
    </row>
    <row r="61" spans="1:2">
      <c r="A61" s="39"/>
      <c r="B61" s="54"/>
    </row>
    <row r="62" spans="1:2">
      <c r="A62" s="39"/>
      <c r="B62" s="54" t="s">
        <v>1661</v>
      </c>
    </row>
    <row r="63" spans="1:2">
      <c r="A63" s="39"/>
      <c r="B63" s="54" t="s">
        <v>1662</v>
      </c>
    </row>
    <row r="64" spans="1:2">
      <c r="A64" s="39"/>
      <c r="B64" s="54" t="s">
        <v>280</v>
      </c>
    </row>
    <row r="65" spans="1:2">
      <c r="A65" s="39"/>
      <c r="B65" s="54" t="s">
        <v>281</v>
      </c>
    </row>
    <row r="66" spans="1:2">
      <c r="A66" s="39"/>
      <c r="B66" s="54" t="s">
        <v>1640</v>
      </c>
    </row>
    <row r="67" spans="1:2">
      <c r="A67" s="39"/>
      <c r="B67" s="54" t="s">
        <v>282</v>
      </c>
    </row>
    <row r="68" spans="1:2">
      <c r="A68" s="39"/>
      <c r="B68" s="77"/>
    </row>
    <row r="69" spans="1:2">
      <c r="A69" s="40" t="s">
        <v>10</v>
      </c>
      <c r="B69" s="54" t="s">
        <v>303</v>
      </c>
    </row>
    <row r="70" spans="1:2">
      <c r="A70" s="40"/>
      <c r="B70" s="38" t="s">
        <v>273</v>
      </c>
    </row>
    <row r="71" spans="1:2">
      <c r="A71" s="40"/>
      <c r="B71" s="38" t="s">
        <v>274</v>
      </c>
    </row>
    <row r="72" spans="1:2">
      <c r="A72" s="40"/>
      <c r="B72" s="38" t="s">
        <v>342</v>
      </c>
    </row>
    <row r="73" spans="1:2">
      <c r="A73" s="40"/>
      <c r="B73" s="38" t="s">
        <v>1643</v>
      </c>
    </row>
    <row r="74" spans="1:2">
      <c r="A74" s="40"/>
      <c r="B74" s="38" t="s">
        <v>1644</v>
      </c>
    </row>
    <row r="75" spans="1:2">
      <c r="A75" s="40"/>
      <c r="B75" s="38" t="s">
        <v>283</v>
      </c>
    </row>
    <row r="76" spans="1:2">
      <c r="A76" s="40"/>
      <c r="B76" s="38" t="s">
        <v>284</v>
      </c>
    </row>
    <row r="77" spans="1:2">
      <c r="A77" s="40"/>
      <c r="B77" s="38" t="s">
        <v>285</v>
      </c>
    </row>
    <row r="78" spans="1:2">
      <c r="A78" s="40"/>
      <c r="B78" s="38" t="s">
        <v>286</v>
      </c>
    </row>
    <row r="79" spans="1:2">
      <c r="A79" s="40"/>
      <c r="B79" s="38" t="s">
        <v>287</v>
      </c>
    </row>
    <row r="80" spans="1:2">
      <c r="A80" s="40"/>
      <c r="B80" s="38"/>
    </row>
    <row r="81" spans="1:2">
      <c r="A81" s="40"/>
      <c r="B81" s="54" t="s">
        <v>1655</v>
      </c>
    </row>
    <row r="82" spans="1:2">
      <c r="A82" s="40"/>
      <c r="B82" s="54" t="s">
        <v>1646</v>
      </c>
    </row>
    <row r="83" spans="1:2">
      <c r="A83" s="40"/>
      <c r="B83" s="54" t="s">
        <v>288</v>
      </c>
    </row>
    <row r="84" spans="1:2">
      <c r="A84" s="40"/>
    </row>
    <row r="85" spans="1:2">
      <c r="A85" s="40" t="s">
        <v>11</v>
      </c>
      <c r="B85" s="54" t="s">
        <v>1654</v>
      </c>
    </row>
    <row r="86" spans="1:2">
      <c r="A86" s="39"/>
      <c r="B86" s="54" t="s">
        <v>304</v>
      </c>
    </row>
    <row r="87" spans="1:2">
      <c r="A87" s="39"/>
      <c r="B87" s="298" t="s">
        <v>1653</v>
      </c>
    </row>
    <row r="88" spans="1:2">
      <c r="A88" s="39"/>
      <c r="B88" s="54" t="s">
        <v>1652</v>
      </c>
    </row>
    <row r="89" spans="1:2">
      <c r="A89" s="39"/>
      <c r="B89" s="54" t="s">
        <v>1651</v>
      </c>
    </row>
    <row r="90" spans="1:2">
      <c r="A90" s="39"/>
      <c r="B90" s="54"/>
    </row>
    <row r="91" spans="1:2">
      <c r="A91" s="40" t="s">
        <v>12</v>
      </c>
      <c r="B91" s="54" t="s">
        <v>1649</v>
      </c>
    </row>
    <row r="92" spans="1:2">
      <c r="A92" s="40"/>
      <c r="B92" s="54" t="s">
        <v>305</v>
      </c>
    </row>
    <row r="93" spans="1:2">
      <c r="A93" s="40"/>
      <c r="B93" s="24" t="s">
        <v>1650</v>
      </c>
    </row>
    <row r="94" spans="1:2">
      <c r="A94" s="40"/>
      <c r="B94" s="48" t="s">
        <v>306</v>
      </c>
    </row>
    <row r="95" spans="1:2">
      <c r="A95" s="40"/>
      <c r="B95" s="54"/>
    </row>
    <row r="96" spans="1:2">
      <c r="A96" s="40" t="s">
        <v>121</v>
      </c>
      <c r="B96" s="54" t="s">
        <v>1645</v>
      </c>
    </row>
    <row r="97" spans="1:2">
      <c r="A97" s="40"/>
      <c r="B97" s="54" t="s">
        <v>1648</v>
      </c>
    </row>
    <row r="98" spans="1:2">
      <c r="A98" s="40"/>
    </row>
    <row r="99" spans="1:2">
      <c r="A99" s="54"/>
      <c r="B99" s="54" t="s">
        <v>1647</v>
      </c>
    </row>
    <row r="100" spans="1:2">
      <c r="A100" s="54"/>
    </row>
    <row r="101" spans="1:2">
      <c r="A101" s="39"/>
    </row>
    <row r="102" spans="1:2">
      <c r="A102" s="39"/>
    </row>
    <row r="103" spans="1:2">
      <c r="A103" s="26"/>
    </row>
    <row r="104" spans="1:2">
      <c r="A104" s="24"/>
    </row>
  </sheetData>
  <sheetProtection algorithmName="SHA-512" hashValue="ivg84LdiNFPdPLOWnx1l8VkgTX3cvLfhxFEbswveVVvmfl53VS5S+is1ZUXwarBgp0NW++So7L3Fyc7nHnnMzQ==" saltValue="lD9QWVXV3qlks1Z6NftaOA=="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D0772-7B52-4FB7-8A91-B041E3A90611}">
  <sheetPr codeName="Sheet11">
    <tabColor indexed="62"/>
  </sheetPr>
  <dimension ref="A1:K179"/>
  <sheetViews>
    <sheetView showGridLines="0" zoomScale="80" zoomScaleNormal="80" workbookViewId="0"/>
  </sheetViews>
  <sheetFormatPr defaultRowHeight="12.75"/>
  <cols>
    <col min="1" max="2" width="10.7109375" customWidth="1"/>
    <col min="3" max="15" width="11.7109375" customWidth="1"/>
  </cols>
  <sheetData>
    <row r="1" spans="1:1">
      <c r="A1" s="18"/>
    </row>
    <row r="42" spans="1:8" ht="13.5" thickBot="1"/>
    <row r="43" spans="1:8" ht="15">
      <c r="A43" s="402" t="s">
        <v>334</v>
      </c>
      <c r="B43" s="403"/>
      <c r="C43" s="403"/>
      <c r="D43" s="403"/>
      <c r="E43" s="403"/>
      <c r="F43" s="403"/>
      <c r="G43" s="403"/>
      <c r="H43" s="487"/>
    </row>
    <row r="44" spans="1:8" ht="15">
      <c r="A44" s="404" t="s">
        <v>331</v>
      </c>
      <c r="H44" s="488"/>
    </row>
    <row r="45" spans="1:8" ht="15">
      <c r="A45" s="404" t="s">
        <v>332</v>
      </c>
      <c r="H45" s="488"/>
    </row>
    <row r="46" spans="1:8" ht="15">
      <c r="A46" s="404" t="s">
        <v>333</v>
      </c>
      <c r="H46" s="488"/>
    </row>
    <row r="47" spans="1:8">
      <c r="A47" s="405">
        <v>2.1</v>
      </c>
      <c r="B47" t="s">
        <v>338</v>
      </c>
      <c r="H47" s="488"/>
    </row>
    <row r="48" spans="1:8" ht="15">
      <c r="A48" s="404" t="s">
        <v>335</v>
      </c>
      <c r="H48" s="488"/>
    </row>
    <row r="49" spans="1:11" ht="15.75" thickBot="1">
      <c r="A49" s="406" t="s">
        <v>336</v>
      </c>
      <c r="B49" s="407"/>
      <c r="C49" s="489"/>
      <c r="D49" s="489"/>
      <c r="E49" s="489"/>
      <c r="F49" s="489"/>
      <c r="G49" s="489"/>
      <c r="H49" s="490"/>
      <c r="I49" s="491"/>
      <c r="J49" s="491"/>
      <c r="K49" s="491"/>
    </row>
    <row r="50" spans="1:11">
      <c r="G50" s="28"/>
      <c r="H50" s="28"/>
      <c r="I50" s="28"/>
    </row>
    <row r="51" spans="1:11" ht="13.5" thickBot="1">
      <c r="C51" s="492"/>
      <c r="G51" s="28"/>
      <c r="H51" s="28"/>
      <c r="I51" s="28"/>
    </row>
    <row r="52" spans="1:11" ht="15">
      <c r="A52" s="402" t="s">
        <v>334</v>
      </c>
      <c r="B52" s="403"/>
      <c r="C52" s="403"/>
      <c r="D52" s="403"/>
      <c r="E52" s="403"/>
      <c r="F52" s="403"/>
      <c r="G52" s="493"/>
      <c r="H52" s="494"/>
      <c r="I52" s="28"/>
    </row>
    <row r="53" spans="1:11" ht="15">
      <c r="A53" s="404" t="s">
        <v>337</v>
      </c>
      <c r="G53" s="28"/>
      <c r="H53" s="495"/>
      <c r="I53" s="28"/>
    </row>
    <row r="54" spans="1:11" ht="15">
      <c r="A54" s="404" t="s">
        <v>332</v>
      </c>
      <c r="G54" s="28"/>
      <c r="H54" s="495"/>
      <c r="I54" s="28"/>
    </row>
    <row r="55" spans="1:11" ht="15">
      <c r="A55" s="404" t="s">
        <v>333</v>
      </c>
      <c r="G55" s="28"/>
      <c r="H55" s="495"/>
      <c r="I55" s="28"/>
      <c r="J55" s="492"/>
    </row>
    <row r="56" spans="1:11">
      <c r="A56" s="405">
        <v>-1.9</v>
      </c>
      <c r="B56" t="s">
        <v>339</v>
      </c>
      <c r="G56" s="28"/>
      <c r="H56" s="495"/>
      <c r="I56" s="28"/>
    </row>
    <row r="57" spans="1:11" ht="15">
      <c r="A57" s="404" t="s">
        <v>335</v>
      </c>
      <c r="F57" s="492"/>
      <c r="G57" s="28"/>
      <c r="H57" s="495"/>
      <c r="I57" s="28"/>
    </row>
    <row r="58" spans="1:11" ht="15.75" thickBot="1">
      <c r="A58" s="406" t="s">
        <v>336</v>
      </c>
      <c r="B58" s="407"/>
      <c r="C58" s="407"/>
      <c r="D58" s="407"/>
      <c r="E58" s="407"/>
      <c r="F58" s="407"/>
      <c r="G58" s="407"/>
      <c r="H58" s="496"/>
      <c r="K58" s="492"/>
    </row>
    <row r="60" spans="1:11" ht="13.5" thickBot="1">
      <c r="H60" s="492"/>
    </row>
    <row r="61" spans="1:11" ht="15">
      <c r="A61" s="402" t="s">
        <v>334</v>
      </c>
      <c r="B61" s="403"/>
      <c r="C61" s="403"/>
      <c r="D61" s="403"/>
      <c r="E61" s="403"/>
      <c r="F61" s="403"/>
      <c r="G61" s="403"/>
      <c r="H61" s="487"/>
    </row>
    <row r="62" spans="1:11" ht="15">
      <c r="A62" s="404" t="s">
        <v>341</v>
      </c>
      <c r="H62" s="488"/>
    </row>
    <row r="63" spans="1:11" ht="15">
      <c r="A63" s="404" t="s">
        <v>332</v>
      </c>
      <c r="F63" s="492"/>
      <c r="H63" s="488"/>
    </row>
    <row r="64" spans="1:11" ht="15">
      <c r="A64" s="404" t="s">
        <v>333</v>
      </c>
      <c r="C64" s="492"/>
      <c r="F64" s="492"/>
      <c r="H64" s="488"/>
      <c r="K64" s="492"/>
    </row>
    <row r="65" spans="1:11">
      <c r="A65" s="405">
        <v>-2.2999999999999998</v>
      </c>
      <c r="B65" t="s">
        <v>340</v>
      </c>
      <c r="H65" s="488"/>
      <c r="K65" s="492"/>
    </row>
    <row r="66" spans="1:11" ht="15">
      <c r="A66" s="404" t="s">
        <v>335</v>
      </c>
      <c r="F66" s="492"/>
      <c r="H66" s="497"/>
    </row>
    <row r="67" spans="1:11" ht="15.75" thickBot="1">
      <c r="A67" s="406" t="s">
        <v>336</v>
      </c>
      <c r="B67" s="407"/>
      <c r="C67" s="407"/>
      <c r="D67" s="407"/>
      <c r="E67" s="407"/>
      <c r="F67" s="407"/>
      <c r="G67" s="407"/>
      <c r="H67" s="496"/>
    </row>
    <row r="68" spans="1:11">
      <c r="B68" s="492"/>
    </row>
    <row r="69" spans="1:11">
      <c r="K69" s="492"/>
    </row>
    <row r="71" spans="1:11">
      <c r="I71" s="492"/>
    </row>
    <row r="72" spans="1:11">
      <c r="H72" s="492"/>
    </row>
    <row r="73" spans="1:11">
      <c r="F73" s="492"/>
      <c r="J73" s="492"/>
    </row>
    <row r="75" spans="1:11">
      <c r="A75" s="498"/>
      <c r="G75" s="28"/>
      <c r="H75" s="28"/>
      <c r="I75" s="28"/>
      <c r="K75" s="492"/>
    </row>
    <row r="77" spans="1:11">
      <c r="A77" s="498"/>
      <c r="D77" s="492"/>
      <c r="G77" s="28"/>
      <c r="H77" s="28"/>
      <c r="I77" s="28"/>
    </row>
    <row r="78" spans="1:11">
      <c r="A78" s="498"/>
      <c r="G78" s="28"/>
      <c r="H78" s="28"/>
      <c r="I78" s="28"/>
    </row>
    <row r="79" spans="1:11">
      <c r="A79" s="498"/>
      <c r="G79" s="28"/>
      <c r="H79" s="28"/>
      <c r="I79" s="28"/>
    </row>
    <row r="80" spans="1:11">
      <c r="A80" s="498"/>
      <c r="H80" s="492"/>
      <c r="J80" s="492"/>
    </row>
    <row r="81" spans="1:10">
      <c r="A81" s="498"/>
      <c r="G81" s="492"/>
    </row>
    <row r="94" spans="1:10">
      <c r="A94" s="491"/>
      <c r="B94" s="491"/>
      <c r="C94" s="491"/>
      <c r="D94" s="491"/>
      <c r="E94" s="491"/>
      <c r="F94" s="491"/>
      <c r="G94" s="491"/>
      <c r="H94" s="491"/>
      <c r="I94" s="491"/>
      <c r="J94" s="491"/>
    </row>
    <row r="97" spans="2:10">
      <c r="I97" s="492"/>
    </row>
    <row r="98" spans="2:10">
      <c r="F98" s="492"/>
    </row>
    <row r="99" spans="2:10">
      <c r="J99" s="492"/>
    </row>
    <row r="100" spans="2:10">
      <c r="F100" s="492"/>
      <c r="I100" s="492"/>
    </row>
    <row r="101" spans="2:10">
      <c r="I101" s="492"/>
    </row>
    <row r="102" spans="2:10">
      <c r="H102" s="492"/>
    </row>
    <row r="104" spans="2:10">
      <c r="J104" s="492"/>
    </row>
    <row r="105" spans="2:10">
      <c r="E105" s="492"/>
    </row>
    <row r="107" spans="2:10">
      <c r="C107" s="492"/>
    </row>
    <row r="108" spans="2:10">
      <c r="C108" s="492"/>
    </row>
    <row r="110" spans="2:10">
      <c r="B110" s="492"/>
    </row>
    <row r="111" spans="2:10">
      <c r="E111" s="492"/>
      <c r="F111" s="492"/>
      <c r="I111" s="492"/>
    </row>
    <row r="112" spans="2:10">
      <c r="F112" s="492"/>
    </row>
    <row r="114" spans="1:9">
      <c r="G114" s="492"/>
      <c r="I114" s="492"/>
    </row>
    <row r="117" spans="1:9">
      <c r="B117" s="492"/>
    </row>
    <row r="119" spans="1:9">
      <c r="D119" s="492"/>
    </row>
    <row r="123" spans="1:9">
      <c r="G123" s="492"/>
    </row>
    <row r="124" spans="1:9">
      <c r="A124" s="498"/>
      <c r="B124" s="492"/>
    </row>
    <row r="125" spans="1:9">
      <c r="A125" s="498"/>
      <c r="E125" s="492"/>
    </row>
    <row r="126" spans="1:9">
      <c r="A126" s="498"/>
      <c r="C126" s="492"/>
    </row>
    <row r="127" spans="1:9">
      <c r="A127" s="498"/>
    </row>
    <row r="128" spans="1:9">
      <c r="A128" s="498"/>
      <c r="B128" s="492"/>
      <c r="H128" s="492"/>
    </row>
    <row r="129" spans="1:11">
      <c r="A129" s="498"/>
      <c r="H129" s="492"/>
    </row>
    <row r="143" spans="1:11">
      <c r="A143" s="491"/>
      <c r="B143" s="491"/>
      <c r="C143" s="491"/>
      <c r="D143" s="491"/>
      <c r="E143" s="491"/>
      <c r="F143" s="491"/>
      <c r="G143" s="491"/>
      <c r="H143" s="491"/>
      <c r="I143" s="491"/>
      <c r="J143" s="491"/>
      <c r="K143" s="491"/>
    </row>
    <row r="144" spans="1:11">
      <c r="D144" s="492"/>
      <c r="G144" s="28"/>
      <c r="H144" s="28"/>
      <c r="I144" s="28"/>
    </row>
    <row r="145" spans="4:10">
      <c r="G145" s="28"/>
      <c r="H145" s="28"/>
      <c r="I145" s="28"/>
    </row>
    <row r="146" spans="4:10">
      <c r="G146" s="28"/>
      <c r="H146" s="28"/>
      <c r="I146" s="28"/>
    </row>
    <row r="147" spans="4:10">
      <c r="D147" s="492"/>
      <c r="G147" s="28"/>
      <c r="H147" s="28"/>
      <c r="I147" s="28"/>
    </row>
    <row r="148" spans="4:10">
      <c r="D148" s="492"/>
      <c r="G148" s="28"/>
      <c r="H148" s="28"/>
      <c r="I148" s="28"/>
      <c r="J148" s="492"/>
    </row>
    <row r="149" spans="4:10">
      <c r="G149" s="28"/>
      <c r="H149" s="28"/>
      <c r="I149" s="28"/>
    </row>
    <row r="150" spans="4:10">
      <c r="F150" s="492"/>
      <c r="G150" s="28"/>
      <c r="H150" s="28"/>
      <c r="I150" s="28"/>
    </row>
    <row r="151" spans="4:10">
      <c r="G151" s="28"/>
      <c r="H151" s="28"/>
      <c r="I151" s="28"/>
      <c r="J151" s="492"/>
    </row>
    <row r="152" spans="4:10">
      <c r="G152" s="28"/>
      <c r="H152" s="28"/>
      <c r="I152" s="28"/>
    </row>
    <row r="153" spans="4:10">
      <c r="G153" s="28"/>
      <c r="H153" s="28"/>
      <c r="I153" s="28"/>
    </row>
    <row r="154" spans="4:10">
      <c r="G154" s="492"/>
    </row>
    <row r="155" spans="4:10">
      <c r="I155" s="492"/>
    </row>
    <row r="157" spans="4:10">
      <c r="D157" s="492"/>
    </row>
    <row r="159" spans="4:10">
      <c r="D159" s="492"/>
    </row>
    <row r="162" spans="1:10">
      <c r="E162" s="492"/>
    </row>
    <row r="165" spans="1:10">
      <c r="E165" s="492"/>
    </row>
    <row r="168" spans="1:10">
      <c r="J168" s="492"/>
    </row>
    <row r="169" spans="1:10">
      <c r="G169" s="492"/>
    </row>
    <row r="170" spans="1:10">
      <c r="E170" s="492"/>
      <c r="H170" s="492"/>
    </row>
    <row r="172" spans="1:10">
      <c r="F172" s="492"/>
      <c r="G172" s="492"/>
    </row>
    <row r="173" spans="1:10">
      <c r="A173" s="498"/>
      <c r="G173" s="28"/>
      <c r="H173" s="28"/>
      <c r="I173" s="28"/>
    </row>
    <row r="175" spans="1:10">
      <c r="A175" s="498"/>
      <c r="G175" s="28"/>
      <c r="H175" s="28"/>
      <c r="I175" s="28"/>
    </row>
    <row r="176" spans="1:10">
      <c r="A176" s="498"/>
      <c r="G176" s="28"/>
      <c r="H176" s="28"/>
      <c r="I176" s="28"/>
    </row>
    <row r="177" spans="1:9">
      <c r="A177" s="498"/>
      <c r="G177" s="28"/>
      <c r="H177" s="28"/>
      <c r="I177" s="28"/>
    </row>
    <row r="178" spans="1:9">
      <c r="A178" s="498"/>
    </row>
    <row r="179" spans="1:9">
      <c r="A179" s="498"/>
      <c r="G179" s="492"/>
    </row>
  </sheetData>
  <sheetProtection algorithmName="SHA-512" hashValue="XJrElD2qmPVfyJwVReE2vR3jwGIGlRNPxqwSregltJxC74mTsZCYrJjXfDvAxjILfLF4vgsZozD5/+1LtMNEmw==" saltValue="avNnx+jCTx5yC+ZL1daQ2g==" spinCount="100000" sheet="1" objects="1" scenarios="1"/>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6B4DC-6518-45E7-9985-824DA654EA99}">
  <sheetPr codeName="Sheet13">
    <tabColor indexed="62"/>
  </sheetPr>
  <dimension ref="A1:F69"/>
  <sheetViews>
    <sheetView workbookViewId="0"/>
  </sheetViews>
  <sheetFormatPr defaultRowHeight="12.75"/>
  <cols>
    <col min="1" max="1" width="27.5703125" style="55" customWidth="1"/>
    <col min="2" max="2" width="16.140625" style="55" customWidth="1"/>
    <col min="3" max="3" width="12.140625" style="55" customWidth="1"/>
    <col min="4" max="16384" width="9.140625" style="55"/>
  </cols>
  <sheetData>
    <row r="1" spans="1:6">
      <c r="A1" s="318" t="s">
        <v>259</v>
      </c>
    </row>
    <row r="2" spans="1:6">
      <c r="A2" s="318" t="s">
        <v>258</v>
      </c>
    </row>
    <row r="3" spans="1:6" ht="15">
      <c r="A3" s="499" t="s">
        <v>67</v>
      </c>
      <c r="B3" s="500" t="s">
        <v>249</v>
      </c>
      <c r="C3" s="56"/>
    </row>
    <row r="4" spans="1:6">
      <c r="A4" s="54" t="s">
        <v>19</v>
      </c>
      <c r="B4" s="145" t="str">
        <f>IF('[1]Projections WKSHT'!H14=0,"Historical Rate","User's Rate")</f>
        <v>User's Rate</v>
      </c>
      <c r="C4" s="57"/>
    </row>
    <row r="5" spans="1:6">
      <c r="A5" s="507" t="s">
        <v>1666</v>
      </c>
      <c r="B5" s="507"/>
      <c r="C5" s="507"/>
      <c r="D5" s="507"/>
      <c r="E5" s="507"/>
      <c r="F5" s="507"/>
    </row>
    <row r="6" spans="1:6">
      <c r="A6" s="507"/>
      <c r="B6" s="507"/>
      <c r="C6" s="507"/>
      <c r="D6" s="507"/>
      <c r="E6" s="507"/>
      <c r="F6" s="507"/>
    </row>
    <row r="7" spans="1:6">
      <c r="A7" s="507"/>
      <c r="B7" s="507"/>
      <c r="C7" s="507"/>
      <c r="D7" s="507"/>
      <c r="E7" s="507"/>
      <c r="F7" s="507"/>
    </row>
    <row r="8" spans="1:6">
      <c r="A8" s="507"/>
      <c r="B8" s="507"/>
      <c r="C8" s="507"/>
      <c r="D8" s="507"/>
      <c r="E8" s="507"/>
      <c r="F8" s="507"/>
    </row>
    <row r="9" spans="1:6">
      <c r="A9" s="507"/>
      <c r="B9" s="507"/>
      <c r="C9" s="507"/>
      <c r="D9" s="507"/>
      <c r="E9" s="507"/>
      <c r="F9" s="507"/>
    </row>
    <row r="10" spans="1:6">
      <c r="A10" s="507"/>
      <c r="B10" s="507"/>
      <c r="C10" s="507"/>
      <c r="D10" s="507"/>
      <c r="E10" s="507"/>
      <c r="F10" s="507"/>
    </row>
    <row r="11" spans="1:6">
      <c r="A11" s="507"/>
      <c r="B11" s="507"/>
      <c r="C11" s="507"/>
      <c r="D11" s="507"/>
      <c r="E11" s="507"/>
      <c r="F11" s="507"/>
    </row>
    <row r="12" spans="1:6">
      <c r="A12" s="57"/>
      <c r="B12" s="256"/>
      <c r="C12" s="57"/>
    </row>
    <row r="13" spans="1:6" ht="14.25" customHeight="1">
      <c r="A13" s="54" t="s">
        <v>248</v>
      </c>
      <c r="B13" s="254" t="str">
        <f>IF('[1]Projections WKSHT'!M42="b"," (B) See Projections WKSHT","(C) See Projections WKSHT")</f>
        <v>(C) See Projections WKSHT</v>
      </c>
      <c r="C13" s="57"/>
    </row>
    <row r="14" spans="1:6">
      <c r="A14" s="507" t="s">
        <v>1667</v>
      </c>
      <c r="B14" s="507"/>
      <c r="C14" s="507"/>
      <c r="D14" s="507"/>
      <c r="E14" s="507"/>
      <c r="F14" s="507"/>
    </row>
    <row r="15" spans="1:6">
      <c r="A15" s="507" t="s">
        <v>1668</v>
      </c>
      <c r="B15" s="507"/>
      <c r="C15" s="507"/>
      <c r="D15" s="507"/>
      <c r="E15" s="507"/>
      <c r="F15" s="507"/>
    </row>
    <row r="16" spans="1:6">
      <c r="A16" s="507"/>
      <c r="B16" s="507"/>
      <c r="C16" s="507"/>
      <c r="D16" s="507"/>
      <c r="E16" s="507"/>
      <c r="F16" s="507"/>
    </row>
    <row r="17" spans="1:6">
      <c r="A17" s="507"/>
      <c r="B17" s="507"/>
      <c r="C17" s="507"/>
      <c r="D17" s="507"/>
      <c r="E17" s="507"/>
      <c r="F17" s="507"/>
    </row>
    <row r="18" spans="1:6">
      <c r="A18" s="507"/>
      <c r="B18" s="507"/>
      <c r="C18" s="507"/>
      <c r="D18" s="507"/>
      <c r="E18" s="507"/>
      <c r="F18" s="507"/>
    </row>
    <row r="19" spans="1:6">
      <c r="A19" s="507"/>
      <c r="B19" s="507"/>
      <c r="C19" s="507"/>
      <c r="D19" s="507"/>
      <c r="E19" s="507"/>
      <c r="F19" s="507"/>
    </row>
    <row r="20" spans="1:6">
      <c r="A20" s="507"/>
      <c r="B20" s="507"/>
      <c r="C20" s="507"/>
      <c r="D20" s="507"/>
      <c r="E20" s="507"/>
      <c r="F20" s="507"/>
    </row>
    <row r="21" spans="1:6">
      <c r="A21" s="57"/>
      <c r="B21" s="256"/>
      <c r="C21" s="57"/>
    </row>
    <row r="22" spans="1:6">
      <c r="A22" s="54" t="s">
        <v>68</v>
      </c>
      <c r="B22" s="145" t="str">
        <f>IF('[1]Projections WKSHT'!T26=1,"Historical Rate",IF('[1]Projections WKSHT'!T26=2,"User's Rate",IF('[1]Projections WKSHT'!T26=3,"Economic Rate",IF('[1]Projections WKSHT'!T26=4,"Variable Rate","No Data"))))</f>
        <v>User's Rate</v>
      </c>
      <c r="C22" s="57"/>
    </row>
    <row r="23" spans="1:6">
      <c r="A23" s="507" t="s">
        <v>1669</v>
      </c>
      <c r="B23" s="507"/>
      <c r="C23" s="507"/>
      <c r="D23" s="507"/>
      <c r="E23" s="507"/>
      <c r="F23" s="507"/>
    </row>
    <row r="24" spans="1:6">
      <c r="A24" s="507" t="s">
        <v>1670</v>
      </c>
      <c r="B24" s="507"/>
      <c r="C24" s="507"/>
      <c r="D24" s="507"/>
      <c r="E24" s="507"/>
      <c r="F24" s="507"/>
    </row>
    <row r="25" spans="1:6">
      <c r="A25" s="507"/>
      <c r="B25" s="507"/>
      <c r="C25" s="507"/>
      <c r="D25" s="507"/>
      <c r="E25" s="507"/>
      <c r="F25" s="507"/>
    </row>
    <row r="26" spans="1:6">
      <c r="A26" s="507"/>
      <c r="B26" s="507"/>
      <c r="C26" s="507"/>
      <c r="D26" s="507"/>
      <c r="E26" s="507"/>
      <c r="F26" s="507"/>
    </row>
    <row r="27" spans="1:6">
      <c r="A27" s="507"/>
      <c r="B27" s="507"/>
      <c r="C27" s="507"/>
      <c r="D27" s="507"/>
      <c r="E27" s="507"/>
      <c r="F27" s="507"/>
    </row>
    <row r="28" spans="1:6">
      <c r="A28" s="507"/>
      <c r="B28" s="507"/>
      <c r="C28" s="507"/>
      <c r="D28" s="507"/>
      <c r="E28" s="507"/>
      <c r="F28" s="507"/>
    </row>
    <row r="29" spans="1:6">
      <c r="A29" s="507"/>
      <c r="B29" s="507"/>
      <c r="C29" s="507"/>
      <c r="D29" s="507"/>
      <c r="E29" s="507"/>
      <c r="F29" s="507"/>
    </row>
    <row r="30" spans="1:6">
      <c r="A30" s="57"/>
      <c r="B30" s="256"/>
      <c r="C30" s="57"/>
    </row>
    <row r="31" spans="1:6">
      <c r="A31" s="54" t="s">
        <v>69</v>
      </c>
      <c r="B31" s="145" t="str">
        <f>IF('[1]Projections WKSHT'!U26=1,"Historical Rate",IF('[1]Projections WKSHT'!U26=2,"User's Rate",IF('[1]Projections WKSHT'!U26=3,"Economic Rate",IF('[1]Projections WKSHT'!U26=4,"Variable Rate","No Data"))))</f>
        <v>Economic Rate</v>
      </c>
      <c r="C31" s="57"/>
    </row>
    <row r="32" spans="1:6">
      <c r="A32" s="507"/>
      <c r="B32" s="507"/>
      <c r="C32" s="507"/>
      <c r="D32" s="507"/>
      <c r="E32" s="507"/>
      <c r="F32" s="507"/>
    </row>
    <row r="33" spans="1:6">
      <c r="A33" s="507"/>
      <c r="B33" s="507"/>
      <c r="C33" s="507"/>
      <c r="D33" s="507"/>
      <c r="E33" s="507"/>
      <c r="F33" s="507"/>
    </row>
    <row r="34" spans="1:6">
      <c r="A34" s="507"/>
      <c r="B34" s="507"/>
      <c r="C34" s="507"/>
      <c r="D34" s="507"/>
      <c r="E34" s="507"/>
      <c r="F34" s="507"/>
    </row>
    <row r="35" spans="1:6">
      <c r="A35" s="507"/>
      <c r="B35" s="507"/>
      <c r="C35" s="507"/>
      <c r="D35" s="507"/>
      <c r="E35" s="507"/>
      <c r="F35" s="507"/>
    </row>
    <row r="36" spans="1:6">
      <c r="A36" s="507"/>
      <c r="B36" s="507"/>
      <c r="C36" s="507"/>
      <c r="D36" s="507"/>
      <c r="E36" s="507"/>
      <c r="F36" s="507"/>
    </row>
    <row r="37" spans="1:6">
      <c r="A37" s="507"/>
      <c r="B37" s="507"/>
      <c r="C37" s="507"/>
      <c r="D37" s="507"/>
      <c r="E37" s="507"/>
      <c r="F37" s="507"/>
    </row>
    <row r="38" spans="1:6">
      <c r="A38" s="507"/>
      <c r="B38" s="507"/>
      <c r="C38" s="507"/>
      <c r="D38" s="507"/>
      <c r="E38" s="507"/>
      <c r="F38" s="507"/>
    </row>
    <row r="39" spans="1:6">
      <c r="A39" s="57"/>
      <c r="B39" s="256"/>
      <c r="C39" s="57"/>
    </row>
    <row r="40" spans="1:6">
      <c r="A40" s="54" t="s">
        <v>70</v>
      </c>
      <c r="B40" s="145" t="str">
        <f>IF('[1]Projections WKSHT'!V26=1,"Historical Rate",IF('[1]Projections WKSHT'!V26=2,"User's Rate",IF('[1]Projections WKSHT'!V26=3,"Economic Rate",IF('[1]Projections WKSHT'!V26=4,"Variable Rate","No Data"))))</f>
        <v>User's Rate</v>
      </c>
      <c r="C40" s="57"/>
    </row>
    <row r="41" spans="1:6">
      <c r="A41" s="507" t="s">
        <v>1669</v>
      </c>
      <c r="B41" s="507"/>
      <c r="C41" s="507"/>
      <c r="D41" s="507"/>
      <c r="E41" s="507"/>
      <c r="F41" s="507"/>
    </row>
    <row r="42" spans="1:6">
      <c r="A42" s="507" t="s">
        <v>1670</v>
      </c>
      <c r="B42" s="507"/>
      <c r="C42" s="507"/>
      <c r="D42" s="507"/>
      <c r="E42" s="507"/>
      <c r="F42" s="507"/>
    </row>
    <row r="43" spans="1:6">
      <c r="A43" s="507"/>
      <c r="B43" s="507"/>
      <c r="C43" s="507"/>
      <c r="D43" s="507"/>
      <c r="E43" s="507"/>
      <c r="F43" s="507"/>
    </row>
    <row r="44" spans="1:6">
      <c r="A44" s="507"/>
      <c r="B44" s="507"/>
      <c r="C44" s="507"/>
      <c r="D44" s="507"/>
      <c r="E44" s="507"/>
      <c r="F44" s="507"/>
    </row>
    <row r="45" spans="1:6">
      <c r="A45" s="507"/>
      <c r="B45" s="507"/>
      <c r="C45" s="507"/>
      <c r="D45" s="507"/>
      <c r="E45" s="507"/>
      <c r="F45" s="507"/>
    </row>
    <row r="46" spans="1:6">
      <c r="A46" s="507"/>
      <c r="B46" s="507"/>
      <c r="C46" s="507"/>
      <c r="D46" s="507"/>
      <c r="E46" s="507"/>
      <c r="F46" s="507"/>
    </row>
    <row r="47" spans="1:6">
      <c r="A47" s="507"/>
      <c r="B47" s="507"/>
      <c r="C47" s="507"/>
      <c r="D47" s="507"/>
      <c r="E47" s="507"/>
      <c r="F47" s="507"/>
    </row>
    <row r="48" spans="1:6">
      <c r="A48" s="57"/>
      <c r="B48" s="256"/>
      <c r="C48" s="57"/>
    </row>
    <row r="49" spans="1:6">
      <c r="A49" s="54" t="s">
        <v>71</v>
      </c>
      <c r="B49" s="145" t="str">
        <f>IF('[1]Projections WKSHT'!W26=1,"Historical Rate",IF('[1]Projections WKSHT'!W26=2,"User's Rate",IF('[1]Projections WKSHT'!W26=4,"Variable Rate","No Data")))</f>
        <v>User's Rate</v>
      </c>
      <c r="C49" s="57"/>
    </row>
    <row r="50" spans="1:6">
      <c r="A50" s="507" t="s">
        <v>1671</v>
      </c>
      <c r="B50" s="507"/>
      <c r="C50" s="507"/>
      <c r="D50" s="507"/>
      <c r="E50" s="507"/>
      <c r="F50" s="507"/>
    </row>
    <row r="51" spans="1:6">
      <c r="A51" s="507" t="s">
        <v>1672</v>
      </c>
      <c r="B51" s="507"/>
      <c r="C51" s="507"/>
      <c r="D51" s="507"/>
      <c r="E51" s="507"/>
      <c r="F51" s="507"/>
    </row>
    <row r="52" spans="1:6">
      <c r="A52" s="507"/>
      <c r="B52" s="507"/>
      <c r="C52" s="507"/>
      <c r="D52" s="507"/>
      <c r="E52" s="507"/>
      <c r="F52" s="507"/>
    </row>
    <row r="53" spans="1:6">
      <c r="A53" s="507"/>
      <c r="B53" s="507"/>
      <c r="C53" s="507"/>
      <c r="D53" s="507"/>
      <c r="E53" s="507"/>
      <c r="F53" s="507"/>
    </row>
    <row r="54" spans="1:6">
      <c r="A54" s="507"/>
      <c r="B54" s="507"/>
      <c r="C54" s="507"/>
      <c r="D54" s="507"/>
      <c r="E54" s="507"/>
      <c r="F54" s="507"/>
    </row>
    <row r="55" spans="1:6">
      <c r="A55" s="507"/>
      <c r="B55" s="507"/>
      <c r="C55" s="507"/>
      <c r="D55" s="507"/>
      <c r="E55" s="507"/>
      <c r="F55" s="507"/>
    </row>
    <row r="56" spans="1:6">
      <c r="A56" s="507"/>
      <c r="B56" s="507"/>
      <c r="C56" s="507"/>
      <c r="D56" s="507"/>
      <c r="E56" s="507"/>
      <c r="F56" s="507"/>
    </row>
    <row r="57" spans="1:6">
      <c r="A57" s="57"/>
      <c r="B57" s="256"/>
      <c r="C57" s="57"/>
    </row>
    <row r="58" spans="1:6">
      <c r="A58" s="54" t="s">
        <v>122</v>
      </c>
      <c r="B58" s="145" t="str">
        <f>IF('[1]Projections WKSHT'!X26=1,"Historical Rate",IF('[1]Projections WKSHT'!X26=4,"Variable Rate",IF('[1]Projections WKSHT'!X26="","Current UAFW %","No Data")))</f>
        <v>Variable Rate</v>
      </c>
      <c r="C58" s="57"/>
    </row>
    <row r="59" spans="1:6">
      <c r="A59" s="507" t="s">
        <v>1673</v>
      </c>
      <c r="B59" s="507"/>
      <c r="C59" s="507"/>
      <c r="D59" s="507"/>
      <c r="E59" s="507"/>
      <c r="F59" s="507"/>
    </row>
    <row r="60" spans="1:6">
      <c r="A60" s="507"/>
      <c r="B60" s="507"/>
      <c r="C60" s="507"/>
      <c r="D60" s="507"/>
      <c r="E60" s="507"/>
      <c r="F60" s="507"/>
    </row>
    <row r="61" spans="1:6">
      <c r="A61" s="507"/>
      <c r="B61" s="507"/>
      <c r="C61" s="507"/>
      <c r="D61" s="507"/>
      <c r="E61" s="507"/>
      <c r="F61" s="507"/>
    </row>
    <row r="62" spans="1:6">
      <c r="A62" s="507"/>
      <c r="B62" s="507"/>
      <c r="C62" s="507"/>
      <c r="D62" s="507"/>
      <c r="E62" s="507"/>
      <c r="F62" s="507"/>
    </row>
    <row r="63" spans="1:6">
      <c r="A63" s="507"/>
      <c r="B63" s="507"/>
      <c r="C63" s="507"/>
      <c r="D63" s="507"/>
      <c r="E63" s="507"/>
      <c r="F63" s="507"/>
    </row>
    <row r="64" spans="1:6">
      <c r="A64" s="507"/>
      <c r="B64" s="507"/>
      <c r="C64" s="507"/>
      <c r="D64" s="507"/>
      <c r="E64" s="507"/>
      <c r="F64" s="507"/>
    </row>
    <row r="65" spans="1:6">
      <c r="A65" s="507"/>
      <c r="B65" s="507"/>
      <c r="C65" s="507"/>
      <c r="D65" s="507"/>
      <c r="E65" s="507"/>
      <c r="F65" s="507"/>
    </row>
    <row r="66" spans="1:6">
      <c r="A66" s="507"/>
      <c r="B66" s="507"/>
      <c r="C66" s="507"/>
      <c r="D66" s="507"/>
      <c r="E66" s="507"/>
      <c r="F66" s="507"/>
    </row>
    <row r="67" spans="1:6">
      <c r="C67" s="57"/>
    </row>
    <row r="68" spans="1:6">
      <c r="C68" s="57"/>
    </row>
    <row r="69" spans="1:6">
      <c r="C69" s="57"/>
    </row>
  </sheetData>
  <sheetProtection algorithmName="SHA-512" hashValue="7K6jBzVCxi7CsGM0Nxc9p2v3LKDJcYddPyP7rA8DSAks4hYsTSuPENyJj1N5NtCpWLnmQS0oKNHQv9/DaKUMpw==" saltValue="zU9IQvb2W/knBYoRyRrYBA==" spinCount="100000" sheet="1" formatCells="0" formatColumns="0" formatRows="0"/>
  <mergeCells count="50">
    <mergeCell ref="A65:F65"/>
    <mergeCell ref="A66:F66"/>
    <mergeCell ref="A59:F59"/>
    <mergeCell ref="A60:F60"/>
    <mergeCell ref="A61:F61"/>
    <mergeCell ref="A62:F62"/>
    <mergeCell ref="A63:F63"/>
    <mergeCell ref="A64:F64"/>
    <mergeCell ref="A56:F56"/>
    <mergeCell ref="A43:F43"/>
    <mergeCell ref="A44:F44"/>
    <mergeCell ref="A45:F45"/>
    <mergeCell ref="A46:F46"/>
    <mergeCell ref="A47:F47"/>
    <mergeCell ref="A50:F50"/>
    <mergeCell ref="A51:F51"/>
    <mergeCell ref="A52:F52"/>
    <mergeCell ref="A53:F53"/>
    <mergeCell ref="A54:F54"/>
    <mergeCell ref="A55:F55"/>
    <mergeCell ref="A42:F42"/>
    <mergeCell ref="A27:F27"/>
    <mergeCell ref="A28:F28"/>
    <mergeCell ref="A29:F29"/>
    <mergeCell ref="A32:F32"/>
    <mergeCell ref="A33:F33"/>
    <mergeCell ref="A34:F34"/>
    <mergeCell ref="A35:F35"/>
    <mergeCell ref="A36:F36"/>
    <mergeCell ref="A37:F37"/>
    <mergeCell ref="A38:F38"/>
    <mergeCell ref="A41:F41"/>
    <mergeCell ref="A26:F26"/>
    <mergeCell ref="A11:F11"/>
    <mergeCell ref="A14:F14"/>
    <mergeCell ref="A15:F15"/>
    <mergeCell ref="A16:F16"/>
    <mergeCell ref="A17:F17"/>
    <mergeCell ref="A18:F18"/>
    <mergeCell ref="A19:F19"/>
    <mergeCell ref="A20:F20"/>
    <mergeCell ref="A23:F23"/>
    <mergeCell ref="A24:F24"/>
    <mergeCell ref="A25:F25"/>
    <mergeCell ref="A10:F10"/>
    <mergeCell ref="A5:F5"/>
    <mergeCell ref="A6:F6"/>
    <mergeCell ref="A7:F7"/>
    <mergeCell ref="A8:F8"/>
    <mergeCell ref="A9:F9"/>
  </mergeCells>
  <pageMargins left="0.7" right="0.7" top="0.75" bottom="0.75" header="0.3" footer="0.3"/>
  <pageSetup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DE7CB-4A9B-4A32-8C01-5A5F3345FC1F}">
  <sheetPr codeName="Sheet25">
    <tabColor indexed="62"/>
  </sheetPr>
  <dimension ref="A1:G11"/>
  <sheetViews>
    <sheetView workbookViewId="0"/>
  </sheetViews>
  <sheetFormatPr defaultRowHeight="12.75"/>
  <cols>
    <col min="1" max="1" width="33.7109375" customWidth="1"/>
  </cols>
  <sheetData>
    <row r="1" spans="1:7" ht="15.75">
      <c r="A1" s="331" t="s">
        <v>1674</v>
      </c>
      <c r="B1" s="332">
        <v>2030</v>
      </c>
      <c r="C1" s="332">
        <v>2040</v>
      </c>
      <c r="D1" s="332">
        <v>2050</v>
      </c>
      <c r="E1" s="332">
        <v>2060</v>
      </c>
      <c r="F1" s="332">
        <v>2070</v>
      </c>
      <c r="G1" s="372" t="s">
        <v>1675</v>
      </c>
    </row>
    <row r="2" spans="1:7">
      <c r="A2" s="333" t="s">
        <v>19</v>
      </c>
      <c r="B2" s="334">
        <v>999.6</v>
      </c>
      <c r="C2" s="334">
        <v>1019.592</v>
      </c>
      <c r="D2" s="334">
        <v>1039.9838399999999</v>
      </c>
      <c r="E2" s="334">
        <v>1060.7835167999999</v>
      </c>
      <c r="F2" s="334">
        <v>1081.9991871359998</v>
      </c>
      <c r="G2" s="370" t="s">
        <v>1675</v>
      </c>
    </row>
    <row r="3" spans="1:7">
      <c r="A3" s="335" t="s">
        <v>307</v>
      </c>
      <c r="B3" s="336">
        <v>4.6664999999999998E-2</v>
      </c>
      <c r="C3" s="336">
        <v>4.7598300000000003E-2</v>
      </c>
      <c r="D3" s="336">
        <v>4.8550265999999995E-2</v>
      </c>
      <c r="E3" s="336">
        <v>4.9521271319999997E-2</v>
      </c>
      <c r="F3" s="336">
        <v>5.0511696746399992E-2</v>
      </c>
      <c r="G3" s="371" t="s">
        <v>1675</v>
      </c>
    </row>
    <row r="4" spans="1:7">
      <c r="A4" s="335" t="s">
        <v>308</v>
      </c>
      <c r="B4" s="337">
        <v>8.3671165784336733E-3</v>
      </c>
      <c r="C4" s="337">
        <v>1.0001234262442801E-2</v>
      </c>
      <c r="D4" s="337">
        <v>1.1954499000297719E-2</v>
      </c>
      <c r="E4" s="337">
        <v>1.4289240967465686E-2</v>
      </c>
      <c r="F4" s="337">
        <v>1.707996357030225E-2</v>
      </c>
      <c r="G4" s="371" t="s">
        <v>1675</v>
      </c>
    </row>
    <row r="5" spans="1:7">
      <c r="A5" s="335" t="s">
        <v>309</v>
      </c>
      <c r="B5" s="337">
        <v>0</v>
      </c>
      <c r="C5" s="337">
        <v>0</v>
      </c>
      <c r="D5" s="337">
        <v>0</v>
      </c>
      <c r="E5" s="337">
        <v>0</v>
      </c>
      <c r="F5" s="337">
        <v>0</v>
      </c>
      <c r="G5" s="371" t="s">
        <v>1675</v>
      </c>
    </row>
    <row r="6" spans="1:7">
      <c r="A6" s="335" t="s">
        <v>310</v>
      </c>
      <c r="B6" s="337">
        <v>4.2045605281631569E-3</v>
      </c>
      <c r="C6" s="337">
        <v>4.41958230874691E-3</v>
      </c>
      <c r="D6" s="337">
        <v>4.6456003315813628E-3</v>
      </c>
      <c r="E6" s="337">
        <v>4.8831769459471664E-3</v>
      </c>
      <c r="F6" s="337">
        <v>5.1329032597414405E-3</v>
      </c>
      <c r="G6" s="371" t="s">
        <v>1675</v>
      </c>
    </row>
    <row r="7" spans="1:7">
      <c r="A7" s="335" t="s">
        <v>312</v>
      </c>
      <c r="B7" s="337">
        <v>4.2045605281631569E-3</v>
      </c>
      <c r="C7" s="337">
        <v>4.41958230874691E-3</v>
      </c>
      <c r="D7" s="337">
        <v>4.6456003315813628E-3</v>
      </c>
      <c r="E7" s="337">
        <v>4.8831769459471664E-3</v>
      </c>
      <c r="F7" s="337">
        <v>5.1329032597414405E-3</v>
      </c>
      <c r="G7" s="371" t="s">
        <v>1675</v>
      </c>
    </row>
    <row r="8" spans="1:7">
      <c r="A8" s="335" t="s">
        <v>313</v>
      </c>
      <c r="B8" s="337">
        <v>1.093809727586202E-2</v>
      </c>
      <c r="C8" s="337">
        <v>1.1497473014824599E-2</v>
      </c>
      <c r="D8" s="337">
        <v>1.208545530293814E-2</v>
      </c>
      <c r="E8" s="337">
        <v>1.2703507082903452E-2</v>
      </c>
      <c r="F8" s="337">
        <v>1.3486629946660115E-2</v>
      </c>
      <c r="G8" s="371" t="s">
        <v>1675</v>
      </c>
    </row>
    <row r="9" spans="1:7">
      <c r="A9" s="335" t="s">
        <v>311</v>
      </c>
      <c r="B9" s="337">
        <v>0</v>
      </c>
      <c r="C9" s="337">
        <v>0</v>
      </c>
      <c r="D9" s="337">
        <v>0</v>
      </c>
      <c r="E9" s="337">
        <v>0</v>
      </c>
      <c r="F9" s="337">
        <v>0</v>
      </c>
      <c r="G9" s="371" t="s">
        <v>1675</v>
      </c>
    </row>
    <row r="10" spans="1:7">
      <c r="A10" s="335" t="s">
        <v>314</v>
      </c>
      <c r="B10" s="337">
        <v>0</v>
      </c>
      <c r="C10" s="337">
        <v>0</v>
      </c>
      <c r="D10" s="337">
        <v>0</v>
      </c>
      <c r="E10" s="337">
        <v>0</v>
      </c>
      <c r="F10" s="337">
        <v>0</v>
      </c>
      <c r="G10" s="371" t="s">
        <v>1675</v>
      </c>
    </row>
    <row r="11" spans="1:7" ht="54" customHeight="1">
      <c r="A11" s="508" t="s">
        <v>327</v>
      </c>
      <c r="B11" s="509"/>
      <c r="C11" s="509"/>
      <c r="D11" s="509"/>
      <c r="E11" s="509"/>
      <c r="F11" s="509"/>
      <c r="G11" s="510"/>
    </row>
  </sheetData>
  <sheetProtection algorithmName="SHA-512" hashValue="iqRD25VOj67NfDi0GbRX5CbGTV1yvk6JQQ/TpzVGXh6PvTpQKuExmFEwDpTD+q83W1eSVGuUKgk0JVHhbXapRA==" saltValue="xvJ4S6gGpAyz1NEtO6n63g==" spinCount="100000" sheet="1" formatCells="0" formatColumns="0" formatRows="0"/>
  <mergeCells count="1">
    <mergeCell ref="A11:G11"/>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dimension ref="A1:BQ566"/>
  <sheetViews>
    <sheetView zoomScaleNormal="100" workbookViewId="0">
      <pane ySplit="1" topLeftCell="A2" activePane="bottomLeft" state="frozen"/>
      <selection pane="bottomLeft" activeCell="C11" sqref="C11"/>
    </sheetView>
  </sheetViews>
  <sheetFormatPr defaultRowHeight="15"/>
  <cols>
    <col min="1" max="1" width="44.140625" style="416" customWidth="1"/>
    <col min="2" max="2" width="33.7109375" style="416" customWidth="1"/>
    <col min="3" max="3" width="36.28515625" style="416" customWidth="1"/>
    <col min="4" max="4" width="12.85546875" style="416" customWidth="1"/>
    <col min="5" max="5" width="21.85546875" style="416" customWidth="1"/>
    <col min="6" max="6" width="15.7109375" style="416" customWidth="1"/>
    <col min="7" max="7" width="17" style="416" customWidth="1"/>
    <col min="8" max="12" width="18.7109375" style="416" customWidth="1"/>
    <col min="13" max="13" width="10.7109375" style="416" customWidth="1"/>
    <col min="14" max="59" width="20.7109375" style="416" customWidth="1"/>
    <col min="60" max="69" width="21.7109375" style="416" customWidth="1"/>
    <col min="70" max="88" width="20.7109375" style="416" customWidth="1"/>
    <col min="89" max="16384" width="9.140625" style="416"/>
  </cols>
  <sheetData>
    <row r="1" spans="1:69">
      <c r="A1" s="413" t="s">
        <v>232</v>
      </c>
      <c r="B1" s="414">
        <v>2020</v>
      </c>
      <c r="C1" s="413" t="s">
        <v>256</v>
      </c>
      <c r="D1" s="414">
        <v>2019</v>
      </c>
      <c r="E1" s="413" t="s">
        <v>257</v>
      </c>
      <c r="F1" s="415">
        <f>D1-5</f>
        <v>2014</v>
      </c>
      <c r="L1" s="417" t="s">
        <v>233</v>
      </c>
    </row>
    <row r="2" spans="1:69">
      <c r="A2" s="418" t="s">
        <v>234</v>
      </c>
      <c r="B2" s="419" t="s">
        <v>235</v>
      </c>
      <c r="C2" s="419" t="s">
        <v>236</v>
      </c>
      <c r="D2" s="419" t="s">
        <v>237</v>
      </c>
      <c r="E2" s="419" t="s">
        <v>238</v>
      </c>
      <c r="F2" s="419" t="s">
        <v>239</v>
      </c>
      <c r="G2" s="419" t="s">
        <v>240</v>
      </c>
      <c r="H2" s="419" t="s">
        <v>241</v>
      </c>
      <c r="I2" s="419" t="s">
        <v>242</v>
      </c>
      <c r="J2" s="419" t="s">
        <v>243</v>
      </c>
      <c r="K2" s="419" t="s">
        <v>244</v>
      </c>
      <c r="L2" s="419" t="s">
        <v>245</v>
      </c>
      <c r="M2" s="419" t="s">
        <v>246</v>
      </c>
      <c r="N2" s="419" t="s">
        <v>346</v>
      </c>
      <c r="O2" s="419" t="s">
        <v>347</v>
      </c>
      <c r="P2" s="419" t="s">
        <v>348</v>
      </c>
      <c r="Q2" s="419" t="s">
        <v>349</v>
      </c>
      <c r="R2" s="419" t="s">
        <v>350</v>
      </c>
      <c r="S2" s="419" t="s">
        <v>24</v>
      </c>
      <c r="T2" s="419" t="s">
        <v>351</v>
      </c>
      <c r="U2" s="419" t="s">
        <v>352</v>
      </c>
      <c r="V2" s="419" t="s">
        <v>353</v>
      </c>
      <c r="W2" s="419" t="s">
        <v>354</v>
      </c>
      <c r="X2" s="419" t="s">
        <v>355</v>
      </c>
      <c r="Y2" s="419" t="s">
        <v>356</v>
      </c>
      <c r="Z2" s="419" t="s">
        <v>357</v>
      </c>
      <c r="AA2" s="419" t="s">
        <v>358</v>
      </c>
      <c r="AB2" s="419" t="s">
        <v>359</v>
      </c>
      <c r="AC2" s="419" t="s">
        <v>360</v>
      </c>
      <c r="AD2" s="419" t="s">
        <v>361</v>
      </c>
      <c r="AE2" s="419" t="s">
        <v>362</v>
      </c>
      <c r="AF2" s="419" t="s">
        <v>363</v>
      </c>
      <c r="AG2" s="419" t="s">
        <v>364</v>
      </c>
      <c r="AH2" s="419" t="s">
        <v>365</v>
      </c>
      <c r="AI2" s="419" t="s">
        <v>366</v>
      </c>
      <c r="AJ2" s="419" t="s">
        <v>367</v>
      </c>
      <c r="AK2" s="419" t="s">
        <v>368</v>
      </c>
      <c r="AL2" s="419" t="s">
        <v>369</v>
      </c>
      <c r="AM2" s="419" t="s">
        <v>370</v>
      </c>
      <c r="AN2" s="419" t="s">
        <v>371</v>
      </c>
      <c r="AO2" s="419" t="s">
        <v>372</v>
      </c>
      <c r="AP2" s="419" t="s">
        <v>373</v>
      </c>
      <c r="AQ2" s="419" t="s">
        <v>374</v>
      </c>
      <c r="AR2" s="419" t="s">
        <v>375</v>
      </c>
      <c r="AS2" s="419" t="s">
        <v>376</v>
      </c>
      <c r="AT2" s="419" t="s">
        <v>377</v>
      </c>
      <c r="AU2" s="419" t="s">
        <v>378</v>
      </c>
      <c r="AV2" s="419" t="s">
        <v>379</v>
      </c>
      <c r="AW2" s="419" t="s">
        <v>380</v>
      </c>
      <c r="AX2" s="419" t="s">
        <v>381</v>
      </c>
      <c r="AY2" s="419" t="s">
        <v>382</v>
      </c>
      <c r="AZ2" s="419" t="s">
        <v>383</v>
      </c>
      <c r="BA2" s="419" t="s">
        <v>384</v>
      </c>
      <c r="BB2" s="419" t="s">
        <v>385</v>
      </c>
      <c r="BC2" s="419" t="s">
        <v>386</v>
      </c>
      <c r="BD2" s="419" t="s">
        <v>387</v>
      </c>
      <c r="BE2" s="419" t="s">
        <v>388</v>
      </c>
      <c r="BF2" s="419" t="s">
        <v>389</v>
      </c>
      <c r="BG2" s="419" t="s">
        <v>390</v>
      </c>
      <c r="BH2" s="419" t="s">
        <v>1063</v>
      </c>
      <c r="BI2" s="419" t="s">
        <v>1064</v>
      </c>
      <c r="BJ2" s="419" t="s">
        <v>1065</v>
      </c>
      <c r="BK2" s="419" t="s">
        <v>1066</v>
      </c>
      <c r="BL2" s="419" t="s">
        <v>1067</v>
      </c>
      <c r="BM2" s="419" t="s">
        <v>1068</v>
      </c>
      <c r="BN2" s="419" t="s">
        <v>1069</v>
      </c>
      <c r="BO2" s="419" t="s">
        <v>1070</v>
      </c>
      <c r="BP2" s="419" t="s">
        <v>1071</v>
      </c>
      <c r="BQ2" s="419" t="s">
        <v>1072</v>
      </c>
    </row>
    <row r="3" spans="1:69">
      <c r="A3" s="420" t="s">
        <v>463</v>
      </c>
      <c r="B3" s="421">
        <v>0.7279416666666666</v>
      </c>
      <c r="C3" s="421">
        <v>1.48</v>
      </c>
      <c r="D3" s="421">
        <v>0</v>
      </c>
      <c r="E3" s="421"/>
      <c r="F3" s="422">
        <v>3825</v>
      </c>
      <c r="G3" s="423">
        <v>0.13900000000000001</v>
      </c>
      <c r="H3" s="423">
        <v>5.7000000000000002E-2</v>
      </c>
      <c r="I3" s="423">
        <v>5.8999999999999997E-2</v>
      </c>
      <c r="J3" s="423">
        <v>3.7999999999999999E-2</v>
      </c>
      <c r="K3" s="423">
        <v>3.5000000000000003E-2</v>
      </c>
      <c r="L3" s="423">
        <v>0.39994166666666664</v>
      </c>
      <c r="M3" s="424">
        <v>36.33986928104575</v>
      </c>
      <c r="N3" s="422">
        <v>3840</v>
      </c>
      <c r="O3" s="422">
        <v>3860</v>
      </c>
      <c r="P3" s="422">
        <v>3880</v>
      </c>
      <c r="Q3" s="422">
        <v>3900</v>
      </c>
      <c r="R3" s="422">
        <v>3920</v>
      </c>
      <c r="S3" s="422" t="s">
        <v>126</v>
      </c>
      <c r="T3" s="423">
        <v>0.14199999999999999</v>
      </c>
      <c r="U3" s="423">
        <v>0.17499999999999999</v>
      </c>
      <c r="V3" s="423">
        <v>0.17699999999999999</v>
      </c>
      <c r="W3" s="423">
        <v>0.17899999999999999</v>
      </c>
      <c r="X3" s="423">
        <v>0.18099999999999999</v>
      </c>
      <c r="Y3" s="423">
        <v>0.06</v>
      </c>
      <c r="Z3" s="423">
        <v>0.112</v>
      </c>
      <c r="AA3" s="423">
        <v>0.11600000000000001</v>
      </c>
      <c r="AB3" s="423">
        <v>0.12</v>
      </c>
      <c r="AC3" s="423">
        <v>0.122</v>
      </c>
      <c r="AD3" s="423">
        <v>6.2E-2</v>
      </c>
      <c r="AE3" s="423">
        <v>9.1999999999999998E-2</v>
      </c>
      <c r="AF3" s="423">
        <v>9.4E-2</v>
      </c>
      <c r="AG3" s="423">
        <v>9.6000000000000002E-2</v>
      </c>
      <c r="AH3" s="423">
        <v>9.8000000000000004E-2</v>
      </c>
      <c r="AI3" s="423">
        <v>3.5000000000000003E-2</v>
      </c>
      <c r="AJ3" s="423">
        <v>3.6999999999999998E-2</v>
      </c>
      <c r="AK3" s="423">
        <v>3.7999999999999999E-2</v>
      </c>
      <c r="AL3" s="423">
        <v>3.9E-2</v>
      </c>
      <c r="AM3" s="423">
        <v>0.04</v>
      </c>
      <c r="AN3" s="423">
        <v>3.5000000000000003E-2</v>
      </c>
      <c r="AO3" s="423">
        <v>3.5000000000000003E-2</v>
      </c>
      <c r="AP3" s="423">
        <v>3.5000000000000003E-2</v>
      </c>
      <c r="AQ3" s="423">
        <v>3.5000000000000003E-2</v>
      </c>
      <c r="AR3" s="423">
        <v>3.5000000000000003E-2</v>
      </c>
      <c r="AS3" s="423">
        <v>7.0000000000000007E-2</v>
      </c>
      <c r="AT3" s="423">
        <v>0.09</v>
      </c>
      <c r="AU3" s="423">
        <v>9.5000000000000001E-2</v>
      </c>
      <c r="AV3" s="423">
        <v>9.5000000000000001E-2</v>
      </c>
      <c r="AW3" s="423">
        <v>9.5000000000000001E-2</v>
      </c>
      <c r="AX3" s="423">
        <v>0</v>
      </c>
      <c r="AY3" s="423">
        <v>0</v>
      </c>
      <c r="AZ3" s="423">
        <v>0</v>
      </c>
      <c r="BA3" s="423">
        <v>0</v>
      </c>
      <c r="BB3" s="423">
        <v>0</v>
      </c>
      <c r="BC3" s="423">
        <v>0</v>
      </c>
      <c r="BD3" s="423">
        <v>0</v>
      </c>
      <c r="BE3" s="423">
        <v>0</v>
      </c>
      <c r="BF3" s="423">
        <v>0</v>
      </c>
      <c r="BG3" s="423">
        <v>0</v>
      </c>
      <c r="BH3" s="423">
        <v>0</v>
      </c>
      <c r="BI3" s="423">
        <v>0</v>
      </c>
      <c r="BJ3" s="423">
        <v>0</v>
      </c>
      <c r="BK3" s="423">
        <v>0</v>
      </c>
      <c r="BL3" s="423">
        <v>0</v>
      </c>
      <c r="BM3" s="423">
        <v>0</v>
      </c>
      <c r="BN3" s="423">
        <v>0</v>
      </c>
      <c r="BO3" s="423">
        <v>0</v>
      </c>
      <c r="BP3" s="423">
        <v>0</v>
      </c>
      <c r="BQ3" s="423">
        <v>0</v>
      </c>
    </row>
    <row r="4" spans="1:69">
      <c r="A4" s="420" t="s">
        <v>883</v>
      </c>
      <c r="B4" s="421">
        <v>0.28608333333333336</v>
      </c>
      <c r="C4" s="421">
        <v>0.5</v>
      </c>
      <c r="D4" s="421">
        <v>0</v>
      </c>
      <c r="E4" s="421"/>
      <c r="F4" s="422">
        <v>2500</v>
      </c>
      <c r="G4" s="423">
        <v>0.224</v>
      </c>
      <c r="H4" s="423">
        <v>0.03</v>
      </c>
      <c r="I4" s="423">
        <v>0.01</v>
      </c>
      <c r="J4" s="423">
        <v>6.0000000000000001E-3</v>
      </c>
      <c r="K4" s="423">
        <v>1E-3</v>
      </c>
      <c r="L4" s="423">
        <v>1.5083333333333337E-2</v>
      </c>
      <c r="M4" s="424">
        <v>89.6</v>
      </c>
      <c r="N4" s="422">
        <v>2500</v>
      </c>
      <c r="O4" s="422">
        <v>2525</v>
      </c>
      <c r="P4" s="422">
        <v>2550</v>
      </c>
      <c r="Q4" s="422">
        <v>2575</v>
      </c>
      <c r="R4" s="422">
        <v>2600</v>
      </c>
      <c r="S4" s="422" t="s">
        <v>224</v>
      </c>
      <c r="T4" s="423">
        <v>0.2049</v>
      </c>
      <c r="U4" s="423">
        <v>0.2069</v>
      </c>
      <c r="V4" s="423">
        <v>0.20899999999999999</v>
      </c>
      <c r="W4" s="423">
        <v>0.21110000000000001</v>
      </c>
      <c r="X4" s="423">
        <v>0.2132</v>
      </c>
      <c r="Y4" s="423">
        <v>3.5000000000000003E-2</v>
      </c>
      <c r="Z4" s="423">
        <v>3.5499999999999997E-2</v>
      </c>
      <c r="AA4" s="423">
        <v>3.5999999999999997E-2</v>
      </c>
      <c r="AB4" s="423">
        <v>3.6499999999999998E-2</v>
      </c>
      <c r="AC4" s="423">
        <v>3.6999999999999998E-2</v>
      </c>
      <c r="AD4" s="423">
        <v>0.01</v>
      </c>
      <c r="AE4" s="423">
        <v>1.0999999999999999E-2</v>
      </c>
      <c r="AF4" s="423">
        <v>1.21E-2</v>
      </c>
      <c r="AG4" s="423">
        <v>1.3299999999999999E-2</v>
      </c>
      <c r="AH4" s="423">
        <v>1.46E-2</v>
      </c>
      <c r="AI4" s="423">
        <v>6.4999999999999997E-3</v>
      </c>
      <c r="AJ4" s="423">
        <v>6.6E-3</v>
      </c>
      <c r="AK4" s="423">
        <v>6.7000000000000002E-3</v>
      </c>
      <c r="AL4" s="423">
        <v>6.7999999999999996E-3</v>
      </c>
      <c r="AM4" s="423">
        <v>6.8999999999999999E-3</v>
      </c>
      <c r="AN4" s="423">
        <v>1E-3</v>
      </c>
      <c r="AO4" s="423">
        <v>1E-3</v>
      </c>
      <c r="AP4" s="423">
        <v>1E-3</v>
      </c>
      <c r="AQ4" s="423">
        <v>1E-3</v>
      </c>
      <c r="AR4" s="423">
        <v>1E-3</v>
      </c>
      <c r="AS4" s="423">
        <v>0.04</v>
      </c>
      <c r="AT4" s="423">
        <v>4.1000000000000002E-2</v>
      </c>
      <c r="AU4" s="423">
        <v>4.2000000000000003E-2</v>
      </c>
      <c r="AV4" s="423">
        <v>4.2999999999999997E-2</v>
      </c>
      <c r="AW4" s="423">
        <v>4.3999999999999997E-2</v>
      </c>
      <c r="AX4" s="423">
        <v>0</v>
      </c>
      <c r="AY4" s="423">
        <v>0</v>
      </c>
      <c r="AZ4" s="423">
        <v>0</v>
      </c>
      <c r="BA4" s="423">
        <v>0</v>
      </c>
      <c r="BB4" s="423">
        <v>0</v>
      </c>
      <c r="BC4" s="423">
        <v>0</v>
      </c>
      <c r="BD4" s="423">
        <v>0</v>
      </c>
      <c r="BE4" s="423">
        <v>0</v>
      </c>
      <c r="BF4" s="423">
        <v>0</v>
      </c>
      <c r="BG4" s="423">
        <v>0</v>
      </c>
      <c r="BH4" s="423">
        <v>0.52800000000000002</v>
      </c>
      <c r="BI4" s="423">
        <v>0.52800000000000002</v>
      </c>
      <c r="BJ4" s="423">
        <v>0.52800000000000002</v>
      </c>
      <c r="BK4" s="423">
        <v>0.52800000000000002</v>
      </c>
      <c r="BL4" s="423">
        <v>0.52800000000000002</v>
      </c>
      <c r="BM4" s="423">
        <v>0</v>
      </c>
      <c r="BN4" s="423">
        <v>0</v>
      </c>
      <c r="BO4" s="423">
        <v>0</v>
      </c>
      <c r="BP4" s="423">
        <v>0</v>
      </c>
      <c r="BQ4" s="423">
        <v>0</v>
      </c>
    </row>
    <row r="5" spans="1:69">
      <c r="A5" s="420" t="s">
        <v>561</v>
      </c>
      <c r="B5" s="421">
        <v>1.9606666666666668</v>
      </c>
      <c r="C5" s="421">
        <v>2.5</v>
      </c>
      <c r="D5" s="421">
        <v>1.0058</v>
      </c>
      <c r="E5" s="421"/>
      <c r="F5" s="422">
        <v>12642</v>
      </c>
      <c r="G5" s="423">
        <v>0.62470000000000003</v>
      </c>
      <c r="H5" s="423">
        <v>5.1999999999999998E-2</v>
      </c>
      <c r="I5" s="423">
        <v>0.122</v>
      </c>
      <c r="J5" s="423">
        <v>7.3999999999999996E-2</v>
      </c>
      <c r="K5" s="423">
        <v>5.0000000000000001E-3</v>
      </c>
      <c r="L5" s="423">
        <v>7.7166666666666606E-2</v>
      </c>
      <c r="M5" s="424">
        <v>49.414649580762536</v>
      </c>
      <c r="N5" s="422">
        <v>12800</v>
      </c>
      <c r="O5" s="422">
        <v>13500</v>
      </c>
      <c r="P5" s="422">
        <v>14100</v>
      </c>
      <c r="Q5" s="422">
        <v>14600</v>
      </c>
      <c r="R5" s="422">
        <v>15000</v>
      </c>
      <c r="S5" s="422" t="s">
        <v>224</v>
      </c>
      <c r="T5" s="423">
        <v>0.63500000000000001</v>
      </c>
      <c r="U5" s="423">
        <v>0.65</v>
      </c>
      <c r="V5" s="423">
        <v>0.66500000000000004</v>
      </c>
      <c r="W5" s="423">
        <v>0.68</v>
      </c>
      <c r="X5" s="423">
        <v>0.69499999999999995</v>
      </c>
      <c r="Y5" s="423">
        <v>5.3999999999999999E-2</v>
      </c>
      <c r="Z5" s="423">
        <v>5.6000000000000001E-2</v>
      </c>
      <c r="AA5" s="423">
        <v>5.8999999999999997E-2</v>
      </c>
      <c r="AB5" s="423">
        <v>6.0999999999999999E-2</v>
      </c>
      <c r="AC5" s="423">
        <v>6.3E-2</v>
      </c>
      <c r="AD5" s="423">
        <v>0.121</v>
      </c>
      <c r="AE5" s="423">
        <v>0.123</v>
      </c>
      <c r="AF5" s="423">
        <v>0.125</v>
      </c>
      <c r="AG5" s="423">
        <v>0.13</v>
      </c>
      <c r="AH5" s="423">
        <v>0.13500000000000001</v>
      </c>
      <c r="AI5" s="423">
        <v>0.05</v>
      </c>
      <c r="AJ5" s="423">
        <v>5.5E-2</v>
      </c>
      <c r="AK5" s="423">
        <v>0.06</v>
      </c>
      <c r="AL5" s="423">
        <v>6.5000000000000002E-2</v>
      </c>
      <c r="AM5" s="423">
        <v>7.0000000000000007E-2</v>
      </c>
      <c r="AN5" s="423">
        <v>1E-3</v>
      </c>
      <c r="AO5" s="423">
        <v>1E-3</v>
      </c>
      <c r="AP5" s="423">
        <v>1E-3</v>
      </c>
      <c r="AQ5" s="423">
        <v>1E-3</v>
      </c>
      <c r="AR5" s="423">
        <v>1E-3</v>
      </c>
      <c r="AS5" s="423">
        <v>0.04</v>
      </c>
      <c r="AT5" s="423">
        <v>0.04</v>
      </c>
      <c r="AU5" s="423">
        <v>0.04</v>
      </c>
      <c r="AV5" s="423">
        <v>0.04</v>
      </c>
      <c r="AW5" s="423">
        <v>0.04</v>
      </c>
      <c r="AX5" s="423">
        <v>0</v>
      </c>
      <c r="AY5" s="423">
        <v>0</v>
      </c>
      <c r="AZ5" s="423">
        <v>0</v>
      </c>
      <c r="BA5" s="423">
        <v>0</v>
      </c>
      <c r="BB5" s="423">
        <v>0</v>
      </c>
      <c r="BC5" s="423">
        <v>0</v>
      </c>
      <c r="BD5" s="423">
        <v>0</v>
      </c>
      <c r="BE5" s="423">
        <v>0</v>
      </c>
      <c r="BF5" s="423">
        <v>0</v>
      </c>
      <c r="BG5" s="423">
        <v>0</v>
      </c>
      <c r="BH5" s="423">
        <v>2.5</v>
      </c>
      <c r="BI5" s="423">
        <v>2.5</v>
      </c>
      <c r="BJ5" s="423">
        <v>2.5</v>
      </c>
      <c r="BK5" s="423">
        <v>2.5</v>
      </c>
      <c r="BL5" s="423">
        <v>2.5</v>
      </c>
      <c r="BM5" s="423">
        <v>1.2248999999999999</v>
      </c>
      <c r="BN5" s="423">
        <v>0.51759999999999995</v>
      </c>
      <c r="BO5" s="423">
        <v>0.5</v>
      </c>
      <c r="BP5" s="423">
        <v>0.5</v>
      </c>
      <c r="BQ5" s="423">
        <v>0.5</v>
      </c>
    </row>
    <row r="6" spans="1:69">
      <c r="A6" s="420" t="s">
        <v>396</v>
      </c>
      <c r="B6" s="421">
        <v>0.82408333333333328</v>
      </c>
      <c r="C6" s="421">
        <v>2</v>
      </c>
      <c r="D6" s="421">
        <v>1E-3</v>
      </c>
      <c r="E6" s="421"/>
      <c r="F6" s="422">
        <v>11697</v>
      </c>
      <c r="G6" s="423">
        <v>0.63100000000000001</v>
      </c>
      <c r="H6" s="423">
        <v>0.245</v>
      </c>
      <c r="I6" s="423">
        <v>0</v>
      </c>
      <c r="J6" s="423">
        <v>0</v>
      </c>
      <c r="K6" s="423">
        <v>8.8999999999999999E-3</v>
      </c>
      <c r="L6" s="423">
        <v>-6.1816666666666742E-2</v>
      </c>
      <c r="M6" s="424">
        <v>53.945456099854667</v>
      </c>
      <c r="N6" s="422">
        <v>11957</v>
      </c>
      <c r="O6" s="422">
        <v>12315</v>
      </c>
      <c r="P6" s="422">
        <v>12684</v>
      </c>
      <c r="Q6" s="422">
        <v>13064</v>
      </c>
      <c r="R6" s="422">
        <v>13455</v>
      </c>
      <c r="S6" s="422" t="s">
        <v>224</v>
      </c>
      <c r="T6" s="423">
        <v>0.63300000000000001</v>
      </c>
      <c r="U6" s="423">
        <v>0.65300000000000002</v>
      </c>
      <c r="V6" s="423">
        <v>0.67200000000000004</v>
      </c>
      <c r="W6" s="423">
        <v>0.69199999999999995</v>
      </c>
      <c r="X6" s="423">
        <v>0.71299999999999997</v>
      </c>
      <c r="Y6" s="423">
        <v>0.28599999999999998</v>
      </c>
      <c r="Z6" s="423">
        <v>0.315</v>
      </c>
      <c r="AA6" s="423">
        <v>0.34599999999999997</v>
      </c>
      <c r="AB6" s="423">
        <v>0.38100000000000001</v>
      </c>
      <c r="AC6" s="423">
        <v>0.41899999999999998</v>
      </c>
      <c r="AD6" s="423">
        <v>0</v>
      </c>
      <c r="AE6" s="423">
        <v>0</v>
      </c>
      <c r="AF6" s="423">
        <v>0</v>
      </c>
      <c r="AG6" s="423">
        <v>0</v>
      </c>
      <c r="AH6" s="423">
        <v>0</v>
      </c>
      <c r="AI6" s="423">
        <v>0</v>
      </c>
      <c r="AJ6" s="423">
        <v>0</v>
      </c>
      <c r="AK6" s="423">
        <v>0</v>
      </c>
      <c r="AL6" s="423">
        <v>0</v>
      </c>
      <c r="AM6" s="423">
        <v>0</v>
      </c>
      <c r="AN6" s="423">
        <v>7.0000000000000007E-2</v>
      </c>
      <c r="AO6" s="423">
        <v>7.2099999999999997E-2</v>
      </c>
      <c r="AP6" s="423">
        <v>7.4300000000000005E-2</v>
      </c>
      <c r="AQ6" s="423">
        <v>7.6499999999999999E-2</v>
      </c>
      <c r="AR6" s="423">
        <v>7.8799999999999995E-2</v>
      </c>
      <c r="AS6" s="423">
        <v>7.3999999999999996E-2</v>
      </c>
      <c r="AT6" s="423">
        <v>7.8399999999999997E-2</v>
      </c>
      <c r="AU6" s="423">
        <v>8.3099999999999993E-2</v>
      </c>
      <c r="AV6" s="423">
        <v>8.8099999999999998E-2</v>
      </c>
      <c r="AW6" s="423">
        <v>9.3399999999999997E-2</v>
      </c>
      <c r="AX6" s="423">
        <v>0</v>
      </c>
      <c r="AY6" s="423">
        <v>0</v>
      </c>
      <c r="AZ6" s="423">
        <v>0</v>
      </c>
      <c r="BA6" s="423">
        <v>0</v>
      </c>
      <c r="BB6" s="423">
        <v>0</v>
      </c>
      <c r="BC6" s="423">
        <v>0</v>
      </c>
      <c r="BD6" s="423">
        <v>0</v>
      </c>
      <c r="BE6" s="423">
        <v>0</v>
      </c>
      <c r="BF6" s="423">
        <v>0</v>
      </c>
      <c r="BG6" s="423">
        <v>0</v>
      </c>
      <c r="BH6" s="423">
        <v>2</v>
      </c>
      <c r="BI6" s="423">
        <v>2</v>
      </c>
      <c r="BJ6" s="423">
        <v>2</v>
      </c>
      <c r="BK6" s="423">
        <v>2</v>
      </c>
      <c r="BL6" s="423">
        <v>2</v>
      </c>
      <c r="BM6" s="423">
        <v>1E-3</v>
      </c>
      <c r="BN6" s="423">
        <v>1E-3</v>
      </c>
      <c r="BO6" s="423">
        <v>1E-3</v>
      </c>
      <c r="BP6" s="423">
        <v>1E-3</v>
      </c>
      <c r="BQ6" s="423">
        <v>1E-3</v>
      </c>
    </row>
    <row r="7" spans="1:69">
      <c r="A7" s="420" t="s">
        <v>861</v>
      </c>
      <c r="B7" s="421">
        <v>0.35272499999999996</v>
      </c>
      <c r="C7" s="421">
        <v>0.72599999999999998</v>
      </c>
      <c r="D7" s="421">
        <v>0</v>
      </c>
      <c r="E7" s="421"/>
      <c r="F7" s="422">
        <v>1767</v>
      </c>
      <c r="G7" s="423">
        <v>0.1216</v>
      </c>
      <c r="H7" s="423">
        <v>3.7400000000000003E-2</v>
      </c>
      <c r="I7" s="423">
        <v>8.0500000000000002E-2</v>
      </c>
      <c r="J7" s="423">
        <v>1.9900000000000001E-2</v>
      </c>
      <c r="K7" s="423">
        <v>5.0000000000000001E-3</v>
      </c>
      <c r="L7" s="423">
        <v>8.8324999999999987E-2</v>
      </c>
      <c r="M7" s="424">
        <v>68.817204301075265</v>
      </c>
      <c r="N7" s="422">
        <v>1890</v>
      </c>
      <c r="O7" s="422">
        <v>1928</v>
      </c>
      <c r="P7" s="422">
        <v>1960</v>
      </c>
      <c r="Q7" s="422">
        <v>2000</v>
      </c>
      <c r="R7" s="422">
        <v>2060</v>
      </c>
      <c r="S7" s="422" t="s">
        <v>223</v>
      </c>
      <c r="T7" s="423">
        <v>0.11</v>
      </c>
      <c r="U7" s="423">
        <v>0.113</v>
      </c>
      <c r="V7" s="423">
        <v>0.115</v>
      </c>
      <c r="W7" s="423">
        <v>0.11700000000000001</v>
      </c>
      <c r="X7" s="423">
        <v>0.11899999999999999</v>
      </c>
      <c r="Y7" s="423">
        <v>0.04</v>
      </c>
      <c r="Z7" s="423">
        <v>4.1000000000000002E-2</v>
      </c>
      <c r="AA7" s="423">
        <v>4.2000000000000003E-2</v>
      </c>
      <c r="AB7" s="423">
        <v>4.2999999999999997E-2</v>
      </c>
      <c r="AC7" s="423">
        <v>4.3999999999999997E-2</v>
      </c>
      <c r="AD7" s="423">
        <v>0.09</v>
      </c>
      <c r="AE7" s="423">
        <v>0.09</v>
      </c>
      <c r="AF7" s="423">
        <v>9.5000000000000001E-2</v>
      </c>
      <c r="AG7" s="423">
        <v>9.5000000000000001E-2</v>
      </c>
      <c r="AH7" s="423">
        <v>0.1</v>
      </c>
      <c r="AI7" s="423">
        <v>2.4E-2</v>
      </c>
      <c r="AJ7" s="423">
        <v>2.5999999999999999E-2</v>
      </c>
      <c r="AK7" s="423">
        <v>2.8000000000000001E-2</v>
      </c>
      <c r="AL7" s="423">
        <v>0.03</v>
      </c>
      <c r="AM7" s="423">
        <v>3.2000000000000001E-2</v>
      </c>
      <c r="AN7" s="423">
        <v>1.6E-2</v>
      </c>
      <c r="AO7" s="423">
        <v>1.6E-2</v>
      </c>
      <c r="AP7" s="423">
        <v>1.7000000000000001E-2</v>
      </c>
      <c r="AQ7" s="423">
        <v>1.7999999999999999E-2</v>
      </c>
      <c r="AR7" s="423">
        <v>1.7999999999999999E-2</v>
      </c>
      <c r="AS7" s="423">
        <v>0.12</v>
      </c>
      <c r="AT7" s="423">
        <v>0.121</v>
      </c>
      <c r="AU7" s="423">
        <v>0.122</v>
      </c>
      <c r="AV7" s="423">
        <v>0.123</v>
      </c>
      <c r="AW7" s="423">
        <v>0.124</v>
      </c>
      <c r="AX7" s="423">
        <v>0</v>
      </c>
      <c r="AY7" s="423">
        <v>0</v>
      </c>
      <c r="AZ7" s="423">
        <v>0</v>
      </c>
      <c r="BA7" s="423">
        <v>0</v>
      </c>
      <c r="BB7" s="423">
        <v>0</v>
      </c>
      <c r="BC7" s="423">
        <v>0</v>
      </c>
      <c r="BD7" s="423">
        <v>0</v>
      </c>
      <c r="BE7" s="423">
        <v>0</v>
      </c>
      <c r="BF7" s="423">
        <v>0</v>
      </c>
      <c r="BG7" s="423">
        <v>0</v>
      </c>
      <c r="BH7" s="423">
        <v>0.56299999999999994</v>
      </c>
      <c r="BI7" s="423">
        <v>0.56299999999999994</v>
      </c>
      <c r="BJ7" s="423">
        <v>0.56299999999999994</v>
      </c>
      <c r="BK7" s="423">
        <v>0.56299999999999994</v>
      </c>
      <c r="BL7" s="423">
        <v>0.56299999999999994</v>
      </c>
      <c r="BM7" s="423">
        <v>0</v>
      </c>
      <c r="BN7" s="423">
        <v>0</v>
      </c>
      <c r="BO7" s="423">
        <v>0</v>
      </c>
      <c r="BP7" s="423">
        <v>0</v>
      </c>
      <c r="BQ7" s="423">
        <v>0</v>
      </c>
    </row>
    <row r="8" spans="1:69">
      <c r="A8" s="420" t="s">
        <v>923</v>
      </c>
      <c r="B8" s="421">
        <v>0.21901666666666667</v>
      </c>
      <c r="C8" s="421">
        <v>0.70640000000000003</v>
      </c>
      <c r="D8" s="421">
        <v>0</v>
      </c>
      <c r="E8" s="421"/>
      <c r="F8" s="422">
        <v>1305</v>
      </c>
      <c r="G8" s="423">
        <v>5.6399999999999999E-2</v>
      </c>
      <c r="H8" s="423">
        <v>6.9199999999999998E-2</v>
      </c>
      <c r="I8" s="423">
        <v>3.4700000000000002E-2</v>
      </c>
      <c r="J8" s="423">
        <v>0</v>
      </c>
      <c r="K8" s="423">
        <v>1.4999999999999999E-2</v>
      </c>
      <c r="L8" s="423">
        <v>4.3716666666666654E-2</v>
      </c>
      <c r="M8" s="424">
        <v>43.218390804597703</v>
      </c>
      <c r="N8" s="422">
        <v>1318</v>
      </c>
      <c r="O8" s="422">
        <v>1385</v>
      </c>
      <c r="P8" s="422">
        <v>1449</v>
      </c>
      <c r="Q8" s="422">
        <v>1516</v>
      </c>
      <c r="R8" s="422">
        <v>1585</v>
      </c>
      <c r="S8" s="422" t="s">
        <v>221</v>
      </c>
      <c r="T8" s="423">
        <v>5.8299999999999998E-2</v>
      </c>
      <c r="U8" s="423">
        <v>6.1199999999999997E-2</v>
      </c>
      <c r="V8" s="423">
        <v>6.4000000000000001E-2</v>
      </c>
      <c r="W8" s="423">
        <v>6.6900000000000001E-2</v>
      </c>
      <c r="X8" s="423">
        <v>6.9900000000000004E-2</v>
      </c>
      <c r="Y8" s="423">
        <v>7.3200000000000001E-2</v>
      </c>
      <c r="Z8" s="423">
        <v>7.6799999999999993E-2</v>
      </c>
      <c r="AA8" s="423">
        <v>8.0299999999999996E-2</v>
      </c>
      <c r="AB8" s="423">
        <v>8.4000000000000005E-2</v>
      </c>
      <c r="AC8" s="423">
        <v>8.7800000000000003E-2</v>
      </c>
      <c r="AD8" s="423">
        <v>2.98E-2</v>
      </c>
      <c r="AE8" s="423">
        <v>2.98E-2</v>
      </c>
      <c r="AF8" s="423">
        <v>2.98E-2</v>
      </c>
      <c r="AG8" s="423">
        <v>2.98E-2</v>
      </c>
      <c r="AH8" s="423">
        <v>2.98E-2</v>
      </c>
      <c r="AI8" s="423">
        <v>0</v>
      </c>
      <c r="AJ8" s="423">
        <v>0</v>
      </c>
      <c r="AK8" s="423">
        <v>0</v>
      </c>
      <c r="AL8" s="423">
        <v>0</v>
      </c>
      <c r="AM8" s="423">
        <v>0</v>
      </c>
      <c r="AN8" s="423">
        <v>1.4999999999999999E-2</v>
      </c>
      <c r="AO8" s="423">
        <v>1.4999999999999999E-2</v>
      </c>
      <c r="AP8" s="423">
        <v>1.4999999999999999E-2</v>
      </c>
      <c r="AQ8" s="423">
        <v>1.4999999999999999E-2</v>
      </c>
      <c r="AR8" s="423">
        <v>1.4999999999999999E-2</v>
      </c>
      <c r="AS8" s="423">
        <v>6.1499999999999999E-2</v>
      </c>
      <c r="AT8" s="423">
        <v>6.3799999999999996E-2</v>
      </c>
      <c r="AU8" s="423">
        <v>6.6000000000000003E-2</v>
      </c>
      <c r="AV8" s="423">
        <v>6.83E-2</v>
      </c>
      <c r="AW8" s="423">
        <v>7.0699999999999999E-2</v>
      </c>
      <c r="AX8" s="423">
        <v>0</v>
      </c>
      <c r="AY8" s="423">
        <v>0</v>
      </c>
      <c r="AZ8" s="423">
        <v>0</v>
      </c>
      <c r="BA8" s="423">
        <v>0</v>
      </c>
      <c r="BB8" s="423">
        <v>0</v>
      </c>
      <c r="BC8" s="423">
        <v>0</v>
      </c>
      <c r="BD8" s="423">
        <v>0</v>
      </c>
      <c r="BE8" s="423">
        <v>0</v>
      </c>
      <c r="BF8" s="423">
        <v>0</v>
      </c>
      <c r="BG8" s="423">
        <v>0</v>
      </c>
      <c r="BH8" s="423">
        <v>0</v>
      </c>
      <c r="BI8" s="423">
        <v>0</v>
      </c>
      <c r="BJ8" s="423">
        <v>0</v>
      </c>
      <c r="BK8" s="423">
        <v>0</v>
      </c>
      <c r="BL8" s="423">
        <v>0</v>
      </c>
      <c r="BM8" s="423">
        <v>0</v>
      </c>
      <c r="BN8" s="423">
        <v>0</v>
      </c>
      <c r="BO8" s="423">
        <v>0</v>
      </c>
      <c r="BP8" s="423">
        <v>0</v>
      </c>
      <c r="BQ8" s="423">
        <v>0</v>
      </c>
    </row>
    <row r="9" spans="1:69">
      <c r="A9" s="420" t="s">
        <v>638</v>
      </c>
      <c r="B9" s="421">
        <v>0.17824999999999999</v>
      </c>
      <c r="C9" s="421">
        <v>14.186999999999999</v>
      </c>
      <c r="D9" s="421">
        <v>0</v>
      </c>
      <c r="E9" s="421"/>
      <c r="F9" s="422">
        <v>1450</v>
      </c>
      <c r="G9" s="423">
        <v>9.4E-2</v>
      </c>
      <c r="H9" s="423">
        <v>2.5000000000000001E-2</v>
      </c>
      <c r="I9" s="423">
        <v>5.0000000000000001E-3</v>
      </c>
      <c r="J9" s="423">
        <v>3.7999999999999999E-2</v>
      </c>
      <c r="K9" s="423">
        <v>8.0000000000000002E-3</v>
      </c>
      <c r="L9" s="423">
        <v>8.2499999999999796E-3</v>
      </c>
      <c r="M9" s="424">
        <v>64.827586206896555</v>
      </c>
      <c r="N9" s="422">
        <v>1750</v>
      </c>
      <c r="O9" s="422">
        <v>1900</v>
      </c>
      <c r="P9" s="422">
        <v>2100</v>
      </c>
      <c r="Q9" s="422">
        <v>2600</v>
      </c>
      <c r="R9" s="422">
        <v>2800</v>
      </c>
      <c r="S9" s="422" t="s">
        <v>221</v>
      </c>
      <c r="T9" s="423">
        <v>0.1</v>
      </c>
      <c r="U9" s="423">
        <v>0.11</v>
      </c>
      <c r="V9" s="423">
        <v>0.12</v>
      </c>
      <c r="W9" s="423">
        <v>0.14000000000000001</v>
      </c>
      <c r="X9" s="423">
        <v>0.15</v>
      </c>
      <c r="Y9" s="423">
        <v>0.03</v>
      </c>
      <c r="Z9" s="423">
        <v>0.04</v>
      </c>
      <c r="AA9" s="423">
        <v>4.4999999999999998E-2</v>
      </c>
      <c r="AB9" s="423">
        <v>0.05</v>
      </c>
      <c r="AC9" s="423">
        <v>5.5E-2</v>
      </c>
      <c r="AD9" s="423">
        <v>0.01</v>
      </c>
      <c r="AE9" s="423">
        <v>1.4999999999999999E-2</v>
      </c>
      <c r="AF9" s="423">
        <v>1.7999999999999999E-2</v>
      </c>
      <c r="AG9" s="423">
        <v>0.02</v>
      </c>
      <c r="AH9" s="423">
        <v>2.5000000000000001E-2</v>
      </c>
      <c r="AI9" s="423">
        <v>5.1999999999999998E-2</v>
      </c>
      <c r="AJ9" s="423">
        <v>5.7000000000000002E-2</v>
      </c>
      <c r="AK9" s="423">
        <v>6.3E-2</v>
      </c>
      <c r="AL9" s="423">
        <v>6.8000000000000005E-2</v>
      </c>
      <c r="AM9" s="423">
        <v>7.2999999999999995E-2</v>
      </c>
      <c r="AN9" s="423">
        <v>5.0000000000000001E-3</v>
      </c>
      <c r="AO9" s="423">
        <v>6.0000000000000001E-3</v>
      </c>
      <c r="AP9" s="423">
        <v>7.0000000000000001E-3</v>
      </c>
      <c r="AQ9" s="423">
        <v>8.0000000000000002E-3</v>
      </c>
      <c r="AR9" s="423">
        <v>8.9999999999999993E-3</v>
      </c>
      <c r="AS9" s="423">
        <v>1.4999999999999999E-2</v>
      </c>
      <c r="AT9" s="423">
        <v>1.7999999999999999E-2</v>
      </c>
      <c r="AU9" s="423">
        <v>1.9E-2</v>
      </c>
      <c r="AV9" s="423">
        <v>2.1999999999999999E-2</v>
      </c>
      <c r="AW9" s="423">
        <v>2.4E-2</v>
      </c>
      <c r="AX9" s="423">
        <v>0</v>
      </c>
      <c r="AY9" s="423">
        <v>0</v>
      </c>
      <c r="AZ9" s="423">
        <v>0</v>
      </c>
      <c r="BA9" s="423">
        <v>0</v>
      </c>
      <c r="BB9" s="423">
        <v>0</v>
      </c>
      <c r="BC9" s="423">
        <v>0</v>
      </c>
      <c r="BD9" s="423">
        <v>0</v>
      </c>
      <c r="BE9" s="423">
        <v>0</v>
      </c>
      <c r="BF9" s="423">
        <v>0</v>
      </c>
      <c r="BG9" s="423">
        <v>0</v>
      </c>
      <c r="BH9" s="423">
        <v>0</v>
      </c>
      <c r="BI9" s="423">
        <v>0</v>
      </c>
      <c r="BJ9" s="423">
        <v>0</v>
      </c>
      <c r="BK9" s="423">
        <v>0</v>
      </c>
      <c r="BL9" s="423">
        <v>0</v>
      </c>
      <c r="BM9" s="423">
        <v>0</v>
      </c>
      <c r="BN9" s="423">
        <v>0</v>
      </c>
      <c r="BO9" s="423">
        <v>0</v>
      </c>
      <c r="BP9" s="423">
        <v>0</v>
      </c>
      <c r="BQ9" s="423">
        <v>0</v>
      </c>
    </row>
    <row r="10" spans="1:69">
      <c r="A10" s="420" t="s">
        <v>662</v>
      </c>
      <c r="B10" s="421">
        <v>1.0166666666666664E-2</v>
      </c>
      <c r="C10" s="421">
        <v>4.2999999999999997E-2</v>
      </c>
      <c r="D10" s="421">
        <v>0</v>
      </c>
      <c r="E10" s="421"/>
      <c r="F10" s="422">
        <v>150</v>
      </c>
      <c r="G10" s="423">
        <v>7.0000000000000001E-3</v>
      </c>
      <c r="H10" s="423">
        <v>2E-3</v>
      </c>
      <c r="I10" s="423">
        <v>0</v>
      </c>
      <c r="J10" s="423">
        <v>0</v>
      </c>
      <c r="K10" s="423">
        <v>0</v>
      </c>
      <c r="L10" s="423">
        <v>1.1666666666666631E-3</v>
      </c>
      <c r="M10" s="424">
        <v>46.666666666666664</v>
      </c>
      <c r="N10" s="422">
        <v>217</v>
      </c>
      <c r="O10" s="422">
        <v>300</v>
      </c>
      <c r="P10" s="422">
        <v>310</v>
      </c>
      <c r="Q10" s="422">
        <v>330</v>
      </c>
      <c r="R10" s="422">
        <v>340</v>
      </c>
      <c r="S10" s="422" t="s">
        <v>221</v>
      </c>
      <c r="T10" s="423">
        <v>0.01</v>
      </c>
      <c r="U10" s="423">
        <v>1.0999999999999999E-2</v>
      </c>
      <c r="V10" s="423">
        <v>1.2E-2</v>
      </c>
      <c r="W10" s="423">
        <v>1.2999999999999999E-2</v>
      </c>
      <c r="X10" s="423">
        <v>1.4999999999999999E-2</v>
      </c>
      <c r="Y10" s="423">
        <v>3.0000000000000001E-3</v>
      </c>
      <c r="Z10" s="423">
        <v>6.0000000000000001E-3</v>
      </c>
      <c r="AA10" s="423">
        <v>7.0000000000000001E-3</v>
      </c>
      <c r="AB10" s="423">
        <v>0.01</v>
      </c>
      <c r="AC10" s="423">
        <v>1.2E-2</v>
      </c>
      <c r="AD10" s="423">
        <v>0</v>
      </c>
      <c r="AE10" s="423">
        <v>0</v>
      </c>
      <c r="AF10" s="423">
        <v>0</v>
      </c>
      <c r="AG10" s="423">
        <v>0</v>
      </c>
      <c r="AH10" s="423">
        <v>0</v>
      </c>
      <c r="AI10" s="423">
        <v>1E-3</v>
      </c>
      <c r="AJ10" s="423">
        <v>1E-3</v>
      </c>
      <c r="AK10" s="423">
        <v>2E-3</v>
      </c>
      <c r="AL10" s="423">
        <v>2E-3</v>
      </c>
      <c r="AM10" s="423">
        <v>2E-3</v>
      </c>
      <c r="AN10" s="423">
        <v>0</v>
      </c>
      <c r="AO10" s="423">
        <v>0</v>
      </c>
      <c r="AP10" s="423">
        <v>0</v>
      </c>
      <c r="AQ10" s="423">
        <v>0</v>
      </c>
      <c r="AR10" s="423">
        <v>0</v>
      </c>
      <c r="AS10" s="423">
        <v>1E-3</v>
      </c>
      <c r="AT10" s="423">
        <v>2E-3</v>
      </c>
      <c r="AU10" s="423">
        <v>2E-3</v>
      </c>
      <c r="AV10" s="423">
        <v>3.0000000000000001E-3</v>
      </c>
      <c r="AW10" s="423">
        <v>3.0000000000000001E-3</v>
      </c>
      <c r="AX10" s="423">
        <v>0</v>
      </c>
      <c r="AY10" s="423">
        <v>0</v>
      </c>
      <c r="AZ10" s="423">
        <v>0</v>
      </c>
      <c r="BA10" s="423">
        <v>0</v>
      </c>
      <c r="BB10" s="423">
        <v>0</v>
      </c>
      <c r="BC10" s="423">
        <v>0</v>
      </c>
      <c r="BD10" s="423">
        <v>0</v>
      </c>
      <c r="BE10" s="423">
        <v>0</v>
      </c>
      <c r="BF10" s="423">
        <v>0</v>
      </c>
      <c r="BG10" s="423">
        <v>0</v>
      </c>
      <c r="BH10" s="423">
        <v>0</v>
      </c>
      <c r="BI10" s="423">
        <v>0</v>
      </c>
      <c r="BJ10" s="423">
        <v>0</v>
      </c>
      <c r="BK10" s="423">
        <v>0</v>
      </c>
      <c r="BL10" s="423">
        <v>0</v>
      </c>
      <c r="BM10" s="423">
        <v>0</v>
      </c>
      <c r="BN10" s="423">
        <v>0</v>
      </c>
      <c r="BO10" s="423">
        <v>0</v>
      </c>
      <c r="BP10" s="423">
        <v>0</v>
      </c>
      <c r="BQ10" s="423">
        <v>0</v>
      </c>
    </row>
    <row r="11" spans="1:69">
      <c r="A11" s="420" t="s">
        <v>523</v>
      </c>
      <c r="B11" s="421">
        <v>3.075E-2</v>
      </c>
      <c r="C11" s="421">
        <v>6.0999999999999999E-2</v>
      </c>
      <c r="D11" s="421">
        <v>0</v>
      </c>
      <c r="E11" s="421"/>
      <c r="F11" s="422">
        <v>195</v>
      </c>
      <c r="G11" s="423">
        <v>1.0200000000000001E-2</v>
      </c>
      <c r="H11" s="423">
        <v>1.3599999999999999E-2</v>
      </c>
      <c r="I11" s="423">
        <v>0</v>
      </c>
      <c r="J11" s="423">
        <v>0</v>
      </c>
      <c r="K11" s="423">
        <v>1E-4</v>
      </c>
      <c r="L11" s="423">
        <v>6.8499999999999985E-3</v>
      </c>
      <c r="M11" s="424">
        <v>52.307692307692307</v>
      </c>
      <c r="N11" s="422">
        <v>201</v>
      </c>
      <c r="O11" s="422">
        <v>205</v>
      </c>
      <c r="P11" s="422">
        <v>209</v>
      </c>
      <c r="Q11" s="422">
        <v>213</v>
      </c>
      <c r="R11" s="422">
        <v>217</v>
      </c>
      <c r="S11" s="422" t="s">
        <v>220</v>
      </c>
      <c r="T11" s="423">
        <v>1.0500000000000001E-2</v>
      </c>
      <c r="U11" s="423">
        <v>1.0699999999999999E-2</v>
      </c>
      <c r="V11" s="423">
        <v>1.09E-2</v>
      </c>
      <c r="W11" s="423">
        <v>1.11E-2</v>
      </c>
      <c r="X11" s="423">
        <v>1.1299999999999999E-2</v>
      </c>
      <c r="Y11" s="423">
        <v>1.5900000000000001E-2</v>
      </c>
      <c r="Z11" s="423">
        <v>1.6199999999999999E-2</v>
      </c>
      <c r="AA11" s="423">
        <v>1.6400000000000001E-2</v>
      </c>
      <c r="AB11" s="423">
        <v>1.67E-2</v>
      </c>
      <c r="AC11" s="423">
        <v>1.7000000000000001E-2</v>
      </c>
      <c r="AD11" s="423">
        <v>0</v>
      </c>
      <c r="AE11" s="423">
        <v>0</v>
      </c>
      <c r="AF11" s="423">
        <v>0</v>
      </c>
      <c r="AG11" s="423">
        <v>0</v>
      </c>
      <c r="AH11" s="423">
        <v>0</v>
      </c>
      <c r="AI11" s="423">
        <v>0</v>
      </c>
      <c r="AJ11" s="423">
        <v>0</v>
      </c>
      <c r="AK11" s="423">
        <v>0</v>
      </c>
      <c r="AL11" s="423">
        <v>0</v>
      </c>
      <c r="AM11" s="423">
        <v>0</v>
      </c>
      <c r="AN11" s="423">
        <v>1E-4</v>
      </c>
      <c r="AO11" s="423">
        <v>1E-4</v>
      </c>
      <c r="AP11" s="423">
        <v>1E-4</v>
      </c>
      <c r="AQ11" s="423">
        <v>1E-4</v>
      </c>
      <c r="AR11" s="423">
        <v>1E-4</v>
      </c>
      <c r="AS11" s="423">
        <v>7.4000000000000003E-3</v>
      </c>
      <c r="AT11" s="423">
        <v>7.6E-3</v>
      </c>
      <c r="AU11" s="423">
        <v>7.7000000000000002E-3</v>
      </c>
      <c r="AV11" s="423">
        <v>7.7999999999999996E-3</v>
      </c>
      <c r="AW11" s="423">
        <v>8.0000000000000002E-3</v>
      </c>
      <c r="AX11" s="423">
        <v>0</v>
      </c>
      <c r="AY11" s="423">
        <v>0.03</v>
      </c>
      <c r="AZ11" s="423">
        <v>0.03</v>
      </c>
      <c r="BA11" s="423">
        <v>0.03</v>
      </c>
      <c r="BB11" s="423">
        <v>0.03</v>
      </c>
      <c r="BC11" s="423">
        <v>0</v>
      </c>
      <c r="BD11" s="423">
        <v>0</v>
      </c>
      <c r="BE11" s="423">
        <v>0</v>
      </c>
      <c r="BF11" s="423">
        <v>0</v>
      </c>
      <c r="BG11" s="423">
        <v>0</v>
      </c>
      <c r="BH11" s="423">
        <v>0</v>
      </c>
      <c r="BI11" s="423">
        <v>0</v>
      </c>
      <c r="BJ11" s="423">
        <v>0</v>
      </c>
      <c r="BK11" s="423">
        <v>0</v>
      </c>
      <c r="BL11" s="423">
        <v>0</v>
      </c>
      <c r="BM11" s="423">
        <v>0</v>
      </c>
      <c r="BN11" s="423">
        <v>0</v>
      </c>
      <c r="BO11" s="423">
        <v>0</v>
      </c>
      <c r="BP11" s="423">
        <v>0</v>
      </c>
      <c r="BQ11" s="423">
        <v>0</v>
      </c>
    </row>
    <row r="12" spans="1:69">
      <c r="A12" s="420" t="s">
        <v>414</v>
      </c>
      <c r="B12" s="421">
        <v>0.20725833333333335</v>
      </c>
      <c r="C12" s="421">
        <v>0.36599999999999999</v>
      </c>
      <c r="D12" s="421">
        <v>0</v>
      </c>
      <c r="E12" s="421"/>
      <c r="F12" s="422">
        <v>1097</v>
      </c>
      <c r="G12" s="423">
        <v>4.1300000000000003E-2</v>
      </c>
      <c r="H12" s="423">
        <v>0.03</v>
      </c>
      <c r="I12" s="423">
        <v>0</v>
      </c>
      <c r="J12" s="423">
        <v>3.9E-2</v>
      </c>
      <c r="K12" s="423">
        <v>1E-3</v>
      </c>
      <c r="L12" s="423">
        <v>9.595833333333334E-2</v>
      </c>
      <c r="M12" s="424">
        <v>37.648131267092069</v>
      </c>
      <c r="N12" s="422">
        <v>1099</v>
      </c>
      <c r="O12" s="422">
        <v>1109</v>
      </c>
      <c r="P12" s="422">
        <v>1119</v>
      </c>
      <c r="Q12" s="422">
        <v>1129</v>
      </c>
      <c r="R12" s="422">
        <v>1139</v>
      </c>
      <c r="S12" s="422" t="s">
        <v>220</v>
      </c>
      <c r="T12" s="423">
        <v>4.1300000000000003E-2</v>
      </c>
      <c r="U12" s="423">
        <v>4.1300000000000003E-2</v>
      </c>
      <c r="V12" s="423">
        <v>4.1300000000000003E-2</v>
      </c>
      <c r="W12" s="423">
        <v>4.1300000000000003E-2</v>
      </c>
      <c r="X12" s="423">
        <v>4.1300000000000003E-2</v>
      </c>
      <c r="Y12" s="423">
        <v>0.03</v>
      </c>
      <c r="Z12" s="423">
        <v>0.06</v>
      </c>
      <c r="AA12" s="423">
        <v>0.06</v>
      </c>
      <c r="AB12" s="423">
        <v>0.06</v>
      </c>
      <c r="AC12" s="423">
        <v>0.06</v>
      </c>
      <c r="AD12" s="423">
        <v>0</v>
      </c>
      <c r="AE12" s="423">
        <v>0</v>
      </c>
      <c r="AF12" s="423">
        <v>0</v>
      </c>
      <c r="AG12" s="423">
        <v>0</v>
      </c>
      <c r="AH12" s="423">
        <v>0</v>
      </c>
      <c r="AI12" s="423">
        <v>3.9E-2</v>
      </c>
      <c r="AJ12" s="423">
        <v>3.9E-2</v>
      </c>
      <c r="AK12" s="423">
        <v>3.9E-2</v>
      </c>
      <c r="AL12" s="423">
        <v>3.9E-2</v>
      </c>
      <c r="AM12" s="423">
        <v>3.9E-2</v>
      </c>
      <c r="AN12" s="423">
        <v>1E-3</v>
      </c>
      <c r="AO12" s="423">
        <v>1E-3</v>
      </c>
      <c r="AP12" s="423">
        <v>1E-3</v>
      </c>
      <c r="AQ12" s="423">
        <v>1E-3</v>
      </c>
      <c r="AR12" s="423">
        <v>1E-3</v>
      </c>
      <c r="AS12" s="423">
        <v>0.1048</v>
      </c>
      <c r="AT12" s="423">
        <v>0.13300000000000001</v>
      </c>
      <c r="AU12" s="423">
        <v>0.13300000000000001</v>
      </c>
      <c r="AV12" s="423">
        <v>0.13300000000000001</v>
      </c>
      <c r="AW12" s="423">
        <v>0.13300000000000001</v>
      </c>
      <c r="AX12" s="423">
        <v>0</v>
      </c>
      <c r="AY12" s="423">
        <v>0</v>
      </c>
      <c r="AZ12" s="423">
        <v>0</v>
      </c>
      <c r="BA12" s="423">
        <v>0</v>
      </c>
      <c r="BB12" s="423">
        <v>0</v>
      </c>
      <c r="BC12" s="423">
        <v>0</v>
      </c>
      <c r="BD12" s="423">
        <v>0</v>
      </c>
      <c r="BE12" s="423">
        <v>0</v>
      </c>
      <c r="BF12" s="423">
        <v>0</v>
      </c>
      <c r="BG12" s="423">
        <v>0</v>
      </c>
      <c r="BH12" s="423">
        <v>0</v>
      </c>
      <c r="BI12" s="423">
        <v>0</v>
      </c>
      <c r="BJ12" s="423">
        <v>0</v>
      </c>
      <c r="BK12" s="423">
        <v>0</v>
      </c>
      <c r="BL12" s="423">
        <v>0</v>
      </c>
      <c r="BM12" s="423">
        <v>0</v>
      </c>
      <c r="BN12" s="423">
        <v>0</v>
      </c>
      <c r="BO12" s="423">
        <v>0</v>
      </c>
      <c r="BP12" s="423">
        <v>0</v>
      </c>
      <c r="BQ12" s="423">
        <v>0</v>
      </c>
    </row>
    <row r="13" spans="1:69">
      <c r="A13" s="420" t="s">
        <v>740</v>
      </c>
      <c r="B13" s="421">
        <v>0.13317500000000002</v>
      </c>
      <c r="C13" s="421">
        <v>0.39600000000000002</v>
      </c>
      <c r="D13" s="421">
        <v>0</v>
      </c>
      <c r="E13" s="421"/>
      <c r="F13" s="422">
        <v>999</v>
      </c>
      <c r="G13" s="423">
        <v>4.3200000000000002E-2</v>
      </c>
      <c r="H13" s="423">
        <v>3.6499999999999998E-2</v>
      </c>
      <c r="I13" s="423">
        <v>0</v>
      </c>
      <c r="J13" s="423">
        <v>0</v>
      </c>
      <c r="K13" s="423">
        <v>1E-3</v>
      </c>
      <c r="L13" s="423">
        <v>5.2475000000000022E-2</v>
      </c>
      <c r="M13" s="424">
        <v>43.243243243243242</v>
      </c>
      <c r="N13" s="422">
        <v>1008</v>
      </c>
      <c r="O13" s="422">
        <v>1057</v>
      </c>
      <c r="P13" s="422">
        <v>1102</v>
      </c>
      <c r="Q13" s="422">
        <v>1150</v>
      </c>
      <c r="R13" s="422">
        <v>1199</v>
      </c>
      <c r="S13" s="422" t="s">
        <v>220</v>
      </c>
      <c r="T13" s="423">
        <v>4.36E-2</v>
      </c>
      <c r="U13" s="423">
        <v>4.5999999999999999E-2</v>
      </c>
      <c r="V13" s="423">
        <v>4.7500000000000001E-2</v>
      </c>
      <c r="W13" s="423">
        <v>4.9500000000000002E-2</v>
      </c>
      <c r="X13" s="423">
        <v>5.16E-2</v>
      </c>
      <c r="Y13" s="423">
        <v>3.6799999999999999E-2</v>
      </c>
      <c r="Z13" s="423">
        <v>3.85E-2</v>
      </c>
      <c r="AA13" s="423">
        <v>4.0099999999999997E-2</v>
      </c>
      <c r="AB13" s="423">
        <v>4.1799999999999997E-2</v>
      </c>
      <c r="AC13" s="423">
        <v>4.36E-2</v>
      </c>
      <c r="AD13" s="423">
        <v>0</v>
      </c>
      <c r="AE13" s="423">
        <v>0</v>
      </c>
      <c r="AF13" s="423">
        <v>0</v>
      </c>
      <c r="AG13" s="423">
        <v>0</v>
      </c>
      <c r="AH13" s="423">
        <v>0</v>
      </c>
      <c r="AI13" s="423">
        <v>0</v>
      </c>
      <c r="AJ13" s="423">
        <v>0</v>
      </c>
      <c r="AK13" s="423">
        <v>0</v>
      </c>
      <c r="AL13" s="423">
        <v>0</v>
      </c>
      <c r="AM13" s="423">
        <v>0</v>
      </c>
      <c r="AN13" s="423">
        <v>0.01</v>
      </c>
      <c r="AO13" s="423">
        <v>0.01</v>
      </c>
      <c r="AP13" s="423">
        <v>0.01</v>
      </c>
      <c r="AQ13" s="423">
        <v>0.01</v>
      </c>
      <c r="AR13" s="423">
        <v>0.01</v>
      </c>
      <c r="AS13" s="423">
        <v>5.8700000000000002E-2</v>
      </c>
      <c r="AT13" s="423">
        <v>6.1400000000000003E-2</v>
      </c>
      <c r="AU13" s="423">
        <v>6.3399999999999998E-2</v>
      </c>
      <c r="AV13" s="423">
        <v>6.5799999999999997E-2</v>
      </c>
      <c r="AW13" s="423">
        <v>6.83E-2</v>
      </c>
      <c r="AX13" s="423">
        <v>0</v>
      </c>
      <c r="AY13" s="423">
        <v>0</v>
      </c>
      <c r="AZ13" s="423">
        <v>0</v>
      </c>
      <c r="BA13" s="423">
        <v>0</v>
      </c>
      <c r="BB13" s="423">
        <v>0</v>
      </c>
      <c r="BC13" s="423">
        <v>0</v>
      </c>
      <c r="BD13" s="423">
        <v>0</v>
      </c>
      <c r="BE13" s="423">
        <v>0</v>
      </c>
      <c r="BF13" s="423">
        <v>0</v>
      </c>
      <c r="BG13" s="423">
        <v>0</v>
      </c>
      <c r="BH13" s="423">
        <v>0</v>
      </c>
      <c r="BI13" s="423">
        <v>0</v>
      </c>
      <c r="BJ13" s="423">
        <v>0</v>
      </c>
      <c r="BK13" s="423">
        <v>0</v>
      </c>
      <c r="BL13" s="423">
        <v>0</v>
      </c>
      <c r="BM13" s="423">
        <v>0</v>
      </c>
      <c r="BN13" s="423">
        <v>0</v>
      </c>
      <c r="BO13" s="423">
        <v>0</v>
      </c>
      <c r="BP13" s="423">
        <v>0</v>
      </c>
      <c r="BQ13" s="423">
        <v>0</v>
      </c>
    </row>
    <row r="14" spans="1:69">
      <c r="A14" s="420" t="s">
        <v>555</v>
      </c>
      <c r="B14" s="421">
        <v>9.5341666666666672E-2</v>
      </c>
      <c r="C14" s="421">
        <v>0.23699999999999999</v>
      </c>
      <c r="D14" s="421">
        <v>0</v>
      </c>
      <c r="E14" s="421"/>
      <c r="F14" s="422">
        <v>495</v>
      </c>
      <c r="G14" s="423">
        <v>4.2200000000000001E-2</v>
      </c>
      <c r="H14" s="423">
        <v>6.0000000000000001E-3</v>
      </c>
      <c r="I14" s="423">
        <v>0</v>
      </c>
      <c r="J14" s="423">
        <v>4.0000000000000001E-3</v>
      </c>
      <c r="K14" s="423">
        <v>1E-3</v>
      </c>
      <c r="L14" s="423">
        <v>4.2141666666666674E-2</v>
      </c>
      <c r="M14" s="424">
        <v>85.252525252525245</v>
      </c>
      <c r="N14" s="422">
        <v>500</v>
      </c>
      <c r="O14" s="422">
        <v>524</v>
      </c>
      <c r="P14" s="422">
        <v>546</v>
      </c>
      <c r="Q14" s="422">
        <v>570</v>
      </c>
      <c r="R14" s="422">
        <v>594</v>
      </c>
      <c r="S14" s="422" t="s">
        <v>220</v>
      </c>
      <c r="T14" s="423">
        <v>4.2500000000000003E-2</v>
      </c>
      <c r="U14" s="423">
        <v>4.4499999999999998E-2</v>
      </c>
      <c r="V14" s="423">
        <v>4.6399999999999997E-2</v>
      </c>
      <c r="W14" s="423">
        <v>4.8399999999999999E-2</v>
      </c>
      <c r="X14" s="423">
        <v>5.04E-2</v>
      </c>
      <c r="Y14" s="423">
        <v>6.0000000000000001E-3</v>
      </c>
      <c r="Z14" s="423">
        <v>6.3E-3</v>
      </c>
      <c r="AA14" s="423">
        <v>6.6E-3</v>
      </c>
      <c r="AB14" s="423">
        <v>6.7999999999999996E-3</v>
      </c>
      <c r="AC14" s="423">
        <v>7.1000000000000004E-3</v>
      </c>
      <c r="AD14" s="423">
        <v>0</v>
      </c>
      <c r="AE14" s="423">
        <v>0</v>
      </c>
      <c r="AF14" s="423">
        <v>0</v>
      </c>
      <c r="AG14" s="423">
        <v>0</v>
      </c>
      <c r="AH14" s="423">
        <v>0</v>
      </c>
      <c r="AI14" s="423">
        <v>4.0000000000000001E-3</v>
      </c>
      <c r="AJ14" s="423">
        <v>4.1999999999999997E-3</v>
      </c>
      <c r="AK14" s="423">
        <v>4.4000000000000003E-3</v>
      </c>
      <c r="AL14" s="423">
        <v>4.4999999999999997E-3</v>
      </c>
      <c r="AM14" s="423">
        <v>4.7000000000000002E-3</v>
      </c>
      <c r="AN14" s="423">
        <v>1E-3</v>
      </c>
      <c r="AO14" s="423">
        <v>1E-3</v>
      </c>
      <c r="AP14" s="423">
        <v>1E-3</v>
      </c>
      <c r="AQ14" s="423">
        <v>1E-3</v>
      </c>
      <c r="AR14" s="423">
        <v>1E-3</v>
      </c>
      <c r="AS14" s="423">
        <v>4.2299999999999997E-2</v>
      </c>
      <c r="AT14" s="423">
        <v>4.4299999999999999E-2</v>
      </c>
      <c r="AU14" s="423">
        <v>4.6199999999999998E-2</v>
      </c>
      <c r="AV14" s="423">
        <v>4.8000000000000001E-2</v>
      </c>
      <c r="AW14" s="423">
        <v>0.05</v>
      </c>
      <c r="AX14" s="423">
        <v>0</v>
      </c>
      <c r="AY14" s="423">
        <v>0</v>
      </c>
      <c r="AZ14" s="423">
        <v>0</v>
      </c>
      <c r="BA14" s="423">
        <v>0</v>
      </c>
      <c r="BB14" s="423">
        <v>0</v>
      </c>
      <c r="BC14" s="423">
        <v>0</v>
      </c>
      <c r="BD14" s="423">
        <v>0</v>
      </c>
      <c r="BE14" s="423">
        <v>0</v>
      </c>
      <c r="BF14" s="423">
        <v>0</v>
      </c>
      <c r="BG14" s="423">
        <v>0</v>
      </c>
      <c r="BH14" s="423">
        <v>0</v>
      </c>
      <c r="BI14" s="423">
        <v>0</v>
      </c>
      <c r="BJ14" s="423">
        <v>0</v>
      </c>
      <c r="BK14" s="423">
        <v>0</v>
      </c>
      <c r="BL14" s="423">
        <v>0</v>
      </c>
      <c r="BM14" s="423">
        <v>0</v>
      </c>
      <c r="BN14" s="423">
        <v>0</v>
      </c>
      <c r="BO14" s="423">
        <v>0</v>
      </c>
      <c r="BP14" s="423">
        <v>0</v>
      </c>
      <c r="BQ14" s="423">
        <v>0</v>
      </c>
    </row>
    <row r="15" spans="1:69">
      <c r="A15" s="420" t="s">
        <v>677</v>
      </c>
      <c r="B15" s="421">
        <v>0.2525</v>
      </c>
      <c r="C15" s="421">
        <v>0.41099999999999998</v>
      </c>
      <c r="D15" s="421">
        <v>0</v>
      </c>
      <c r="E15" s="421"/>
      <c r="F15" s="422">
        <v>520</v>
      </c>
      <c r="G15" s="423">
        <v>0.222</v>
      </c>
      <c r="H15" s="423">
        <v>0</v>
      </c>
      <c r="I15" s="423">
        <v>0</v>
      </c>
      <c r="J15" s="423">
        <v>0</v>
      </c>
      <c r="K15" s="423">
        <v>5.0000000000000001E-3</v>
      </c>
      <c r="L15" s="423">
        <v>2.5499999999999995E-2</v>
      </c>
      <c r="M15" s="424">
        <v>426.92307692307691</v>
      </c>
      <c r="N15" s="422">
        <v>520</v>
      </c>
      <c r="O15" s="422">
        <v>520</v>
      </c>
      <c r="P15" s="422">
        <v>520</v>
      </c>
      <c r="Q15" s="422">
        <v>520</v>
      </c>
      <c r="R15" s="422">
        <v>520</v>
      </c>
      <c r="S15" s="422" t="s">
        <v>220</v>
      </c>
      <c r="T15" s="423">
        <v>0.20799999999999999</v>
      </c>
      <c r="U15" s="423">
        <v>0.20799999999999999</v>
      </c>
      <c r="V15" s="423">
        <v>0.20799999999999999</v>
      </c>
      <c r="W15" s="423">
        <v>0.20799999999999999</v>
      </c>
      <c r="X15" s="423">
        <v>0.20799999999999999</v>
      </c>
      <c r="Y15" s="423">
        <v>0</v>
      </c>
      <c r="Z15" s="423">
        <v>0</v>
      </c>
      <c r="AA15" s="423">
        <v>0</v>
      </c>
      <c r="AB15" s="423">
        <v>0</v>
      </c>
      <c r="AC15" s="423">
        <v>0</v>
      </c>
      <c r="AD15" s="423">
        <v>0</v>
      </c>
      <c r="AE15" s="423">
        <v>0</v>
      </c>
      <c r="AF15" s="423">
        <v>0</v>
      </c>
      <c r="AG15" s="423">
        <v>0</v>
      </c>
      <c r="AH15" s="423">
        <v>0</v>
      </c>
      <c r="AI15" s="423">
        <v>0</v>
      </c>
      <c r="AJ15" s="423">
        <v>0</v>
      </c>
      <c r="AK15" s="423">
        <v>0</v>
      </c>
      <c r="AL15" s="423">
        <v>0</v>
      </c>
      <c r="AM15" s="423">
        <v>0</v>
      </c>
      <c r="AN15" s="423">
        <v>0.02</v>
      </c>
      <c r="AO15" s="423">
        <v>0.02</v>
      </c>
      <c r="AP15" s="423">
        <v>0.02</v>
      </c>
      <c r="AQ15" s="423">
        <v>0.02</v>
      </c>
      <c r="AR15" s="423">
        <v>0.02</v>
      </c>
      <c r="AS15" s="423">
        <v>2.4400000000000002E-2</v>
      </c>
      <c r="AT15" s="423">
        <v>2.4400000000000002E-2</v>
      </c>
      <c r="AU15" s="423">
        <v>2.4400000000000002E-2</v>
      </c>
      <c r="AV15" s="423">
        <v>2.4400000000000002E-2</v>
      </c>
      <c r="AW15" s="423">
        <v>2.4400000000000002E-2</v>
      </c>
      <c r="AX15" s="423">
        <v>0</v>
      </c>
      <c r="AY15" s="423">
        <v>0</v>
      </c>
      <c r="AZ15" s="423">
        <v>0</v>
      </c>
      <c r="BA15" s="423">
        <v>0</v>
      </c>
      <c r="BB15" s="423">
        <v>0</v>
      </c>
      <c r="BC15" s="423">
        <v>0</v>
      </c>
      <c r="BD15" s="423">
        <v>0</v>
      </c>
      <c r="BE15" s="423">
        <v>0</v>
      </c>
      <c r="BF15" s="423">
        <v>0</v>
      </c>
      <c r="BG15" s="423">
        <v>0</v>
      </c>
      <c r="BH15" s="423">
        <v>0</v>
      </c>
      <c r="BI15" s="423">
        <v>0</v>
      </c>
      <c r="BJ15" s="423">
        <v>0</v>
      </c>
      <c r="BK15" s="423">
        <v>0</v>
      </c>
      <c r="BL15" s="423">
        <v>0</v>
      </c>
      <c r="BM15" s="423">
        <v>0</v>
      </c>
      <c r="BN15" s="423">
        <v>0</v>
      </c>
      <c r="BO15" s="423">
        <v>0</v>
      </c>
      <c r="BP15" s="423">
        <v>0</v>
      </c>
      <c r="BQ15" s="423">
        <v>0</v>
      </c>
    </row>
    <row r="16" spans="1:69">
      <c r="A16" s="420" t="s">
        <v>878</v>
      </c>
      <c r="B16" s="421">
        <v>0.24328333333333338</v>
      </c>
      <c r="C16" s="421">
        <v>0.94599999999999995</v>
      </c>
      <c r="D16" s="421">
        <v>0</v>
      </c>
      <c r="E16" s="421"/>
      <c r="F16" s="422">
        <v>2928</v>
      </c>
      <c r="G16" s="423">
        <v>7.7100000000000002E-2</v>
      </c>
      <c r="H16" s="423">
        <v>3.5400000000000001E-2</v>
      </c>
      <c r="I16" s="423">
        <v>0</v>
      </c>
      <c r="J16" s="423">
        <v>0</v>
      </c>
      <c r="K16" s="423">
        <v>4.1599999999999998E-2</v>
      </c>
      <c r="L16" s="423">
        <v>8.9183333333333364E-2</v>
      </c>
      <c r="M16" s="424">
        <v>26.331967213114755</v>
      </c>
      <c r="N16" s="422">
        <v>2941</v>
      </c>
      <c r="O16" s="422">
        <v>3001</v>
      </c>
      <c r="P16" s="422">
        <v>3062</v>
      </c>
      <c r="Q16" s="422">
        <v>3122</v>
      </c>
      <c r="R16" s="422">
        <v>3182</v>
      </c>
      <c r="S16" s="422" t="s">
        <v>220</v>
      </c>
      <c r="T16" s="423">
        <v>7.7299999999999994E-2</v>
      </c>
      <c r="U16" s="423">
        <v>7.9399999999999998E-2</v>
      </c>
      <c r="V16" s="423">
        <v>8.1600000000000006E-2</v>
      </c>
      <c r="W16" s="423">
        <v>8.3699999999999997E-2</v>
      </c>
      <c r="X16" s="423">
        <v>8.5900000000000004E-2</v>
      </c>
      <c r="Y16" s="423">
        <v>3.5400000000000001E-2</v>
      </c>
      <c r="Z16" s="423">
        <v>3.56E-2</v>
      </c>
      <c r="AA16" s="423">
        <v>3.5700000000000003E-2</v>
      </c>
      <c r="AB16" s="423">
        <v>3.5900000000000001E-2</v>
      </c>
      <c r="AC16" s="423">
        <v>3.5999999999999997E-2</v>
      </c>
      <c r="AD16" s="423">
        <v>0</v>
      </c>
      <c r="AE16" s="423">
        <v>0</v>
      </c>
      <c r="AF16" s="423">
        <v>0</v>
      </c>
      <c r="AG16" s="423">
        <v>0</v>
      </c>
      <c r="AH16" s="423">
        <v>0</v>
      </c>
      <c r="AI16" s="423">
        <v>0</v>
      </c>
      <c r="AJ16" s="423">
        <v>0</v>
      </c>
      <c r="AK16" s="423">
        <v>0</v>
      </c>
      <c r="AL16" s="423">
        <v>0</v>
      </c>
      <c r="AM16" s="423">
        <v>0</v>
      </c>
      <c r="AN16" s="423">
        <v>2.1000000000000001E-2</v>
      </c>
      <c r="AO16" s="423">
        <v>0.03</v>
      </c>
      <c r="AP16" s="423">
        <v>0.03</v>
      </c>
      <c r="AQ16" s="423">
        <v>0.03</v>
      </c>
      <c r="AR16" s="423">
        <v>0.04</v>
      </c>
      <c r="AS16" s="423">
        <v>0.10979999999999999</v>
      </c>
      <c r="AT16" s="423">
        <v>0.1191</v>
      </c>
      <c r="AU16" s="423">
        <v>0.121</v>
      </c>
      <c r="AV16" s="423">
        <v>0.1229</v>
      </c>
      <c r="AW16" s="423">
        <v>0.13300000000000001</v>
      </c>
      <c r="AX16" s="423">
        <v>7.6999999999999999E-2</v>
      </c>
      <c r="AY16" s="423">
        <v>7.6999999999999999E-2</v>
      </c>
      <c r="AZ16" s="423">
        <v>7.6999999999999999E-2</v>
      </c>
      <c r="BA16" s="423">
        <v>7.6999999999999999E-2</v>
      </c>
      <c r="BB16" s="423">
        <v>7.6999999999999999E-2</v>
      </c>
      <c r="BC16" s="423">
        <v>0</v>
      </c>
      <c r="BD16" s="423">
        <v>0</v>
      </c>
      <c r="BE16" s="423">
        <v>0</v>
      </c>
      <c r="BF16" s="423">
        <v>0</v>
      </c>
      <c r="BG16" s="423">
        <v>0</v>
      </c>
      <c r="BH16" s="423">
        <v>0</v>
      </c>
      <c r="BI16" s="423">
        <v>0</v>
      </c>
      <c r="BJ16" s="423">
        <v>0</v>
      </c>
      <c r="BK16" s="423">
        <v>0</v>
      </c>
      <c r="BL16" s="423">
        <v>0</v>
      </c>
      <c r="BM16" s="423">
        <v>0</v>
      </c>
      <c r="BN16" s="423">
        <v>0</v>
      </c>
      <c r="BO16" s="423">
        <v>0</v>
      </c>
      <c r="BP16" s="423">
        <v>0</v>
      </c>
      <c r="BQ16" s="423">
        <v>0</v>
      </c>
    </row>
    <row r="17" spans="1:69">
      <c r="A17" s="420" t="s">
        <v>405</v>
      </c>
      <c r="B17" s="421">
        <v>22.581666666666667</v>
      </c>
      <c r="C17" s="421">
        <v>43.5</v>
      </c>
      <c r="D17" s="421">
        <v>0.51100000000000001</v>
      </c>
      <c r="E17" s="421"/>
      <c r="F17" s="422">
        <v>125000</v>
      </c>
      <c r="G17" s="423">
        <v>8.3651</v>
      </c>
      <c r="H17" s="423">
        <v>4.2077</v>
      </c>
      <c r="I17" s="423">
        <v>0.67279999999999995</v>
      </c>
      <c r="J17" s="423">
        <v>1.5339</v>
      </c>
      <c r="K17" s="423">
        <v>0.31</v>
      </c>
      <c r="L17" s="423">
        <v>6.981166666666665</v>
      </c>
      <c r="M17" s="424">
        <v>66.9208</v>
      </c>
      <c r="N17" s="422">
        <v>135357</v>
      </c>
      <c r="O17" s="422">
        <v>149518</v>
      </c>
      <c r="P17" s="422">
        <v>165161</v>
      </c>
      <c r="Q17" s="422">
        <v>182441</v>
      </c>
      <c r="R17" s="422">
        <v>201528</v>
      </c>
      <c r="S17" s="422" t="s">
        <v>215</v>
      </c>
      <c r="T17" s="423">
        <v>9.0530000000000008</v>
      </c>
      <c r="U17" s="423">
        <v>10</v>
      </c>
      <c r="V17" s="423">
        <v>11.045999999999999</v>
      </c>
      <c r="W17" s="423">
        <v>12.202</v>
      </c>
      <c r="X17" s="423">
        <v>13.478</v>
      </c>
      <c r="Y17" s="423">
        <v>4.3730000000000002</v>
      </c>
      <c r="Z17" s="423">
        <v>4.8310000000000004</v>
      </c>
      <c r="AA17" s="423">
        <v>5.3360000000000003</v>
      </c>
      <c r="AB17" s="423">
        <v>5.8949999999999996</v>
      </c>
      <c r="AC17" s="423">
        <v>6.5110000000000001</v>
      </c>
      <c r="AD17" s="423">
        <v>0.74299999999999999</v>
      </c>
      <c r="AE17" s="423">
        <v>0.78200000000000003</v>
      </c>
      <c r="AF17" s="423">
        <v>0.82099999999999995</v>
      </c>
      <c r="AG17" s="423">
        <v>0.86299999999999999</v>
      </c>
      <c r="AH17" s="423">
        <v>0.90800000000000003</v>
      </c>
      <c r="AI17" s="423">
        <v>1.786</v>
      </c>
      <c r="AJ17" s="423">
        <v>1.9730000000000001</v>
      </c>
      <c r="AK17" s="423">
        <v>2.1800000000000002</v>
      </c>
      <c r="AL17" s="423">
        <v>2.4079999999999999</v>
      </c>
      <c r="AM17" s="423">
        <v>2.66</v>
      </c>
      <c r="AN17" s="423">
        <v>0.3</v>
      </c>
      <c r="AO17" s="423">
        <v>0.33100000000000002</v>
      </c>
      <c r="AP17" s="423">
        <v>0.36599999999999999</v>
      </c>
      <c r="AQ17" s="423">
        <v>0.40400000000000003</v>
      </c>
      <c r="AR17" s="423">
        <v>0.44600000000000001</v>
      </c>
      <c r="AS17" s="423">
        <v>5.48</v>
      </c>
      <c r="AT17" s="423">
        <v>5.76</v>
      </c>
      <c r="AU17" s="423">
        <v>6.0540000000000003</v>
      </c>
      <c r="AV17" s="423">
        <v>6.3639999999999999</v>
      </c>
      <c r="AW17" s="423">
        <v>6.69</v>
      </c>
      <c r="AX17" s="423">
        <v>0</v>
      </c>
      <c r="AY17" s="423">
        <v>0</v>
      </c>
      <c r="AZ17" s="423">
        <v>0</v>
      </c>
      <c r="BA17" s="423">
        <v>0</v>
      </c>
      <c r="BB17" s="423">
        <v>0</v>
      </c>
      <c r="BC17" s="423">
        <v>0</v>
      </c>
      <c r="BD17" s="423">
        <v>0</v>
      </c>
      <c r="BE17" s="423">
        <v>0</v>
      </c>
      <c r="BF17" s="423">
        <v>0</v>
      </c>
      <c r="BG17" s="423">
        <v>0</v>
      </c>
      <c r="BH17" s="423">
        <v>0</v>
      </c>
      <c r="BI17" s="423">
        <v>0</v>
      </c>
      <c r="BJ17" s="423">
        <v>0</v>
      </c>
      <c r="BK17" s="423">
        <v>0</v>
      </c>
      <c r="BL17" s="423">
        <v>0</v>
      </c>
      <c r="BM17" s="423">
        <v>2.9</v>
      </c>
      <c r="BN17" s="423">
        <v>2.9</v>
      </c>
      <c r="BO17" s="423">
        <v>2.9</v>
      </c>
      <c r="BP17" s="423">
        <v>2.9</v>
      </c>
      <c r="BQ17" s="423">
        <v>2.9</v>
      </c>
    </row>
    <row r="18" spans="1:69">
      <c r="A18" s="420" t="s">
        <v>942</v>
      </c>
      <c r="B18" s="421">
        <v>1.0619166666666666</v>
      </c>
      <c r="C18" s="421">
        <v>1.6600000000000001</v>
      </c>
      <c r="D18" s="421">
        <v>0</v>
      </c>
      <c r="E18" s="421"/>
      <c r="F18" s="422">
        <v>9100</v>
      </c>
      <c r="G18" s="423">
        <v>0.72499999999999998</v>
      </c>
      <c r="H18" s="423">
        <v>0.12</v>
      </c>
      <c r="I18" s="423">
        <v>2.5000000000000001E-2</v>
      </c>
      <c r="J18" s="423">
        <v>0.04</v>
      </c>
      <c r="K18" s="423">
        <v>0.03</v>
      </c>
      <c r="L18" s="423">
        <v>0.12191666666666656</v>
      </c>
      <c r="M18" s="424">
        <v>79.670329670329664</v>
      </c>
      <c r="N18" s="422">
        <v>9250</v>
      </c>
      <c r="O18" s="422">
        <v>10000</v>
      </c>
      <c r="P18" s="422">
        <v>12000</v>
      </c>
      <c r="Q18" s="422">
        <v>13000</v>
      </c>
      <c r="R18" s="422">
        <v>14000</v>
      </c>
      <c r="S18" s="422" t="s">
        <v>215</v>
      </c>
      <c r="T18" s="423">
        <v>0.74</v>
      </c>
      <c r="U18" s="423">
        <v>0.77</v>
      </c>
      <c r="V18" s="423">
        <v>0.82</v>
      </c>
      <c r="W18" s="423">
        <v>0.87</v>
      </c>
      <c r="X18" s="423">
        <v>0.92</v>
      </c>
      <c r="Y18" s="423">
        <v>0.12</v>
      </c>
      <c r="Z18" s="423">
        <v>0.125</v>
      </c>
      <c r="AA18" s="423">
        <v>0.125</v>
      </c>
      <c r="AB18" s="423">
        <v>0.125</v>
      </c>
      <c r="AC18" s="423">
        <v>0.13</v>
      </c>
      <c r="AD18" s="423">
        <v>0.03</v>
      </c>
      <c r="AE18" s="423">
        <v>0.03</v>
      </c>
      <c r="AF18" s="423">
        <v>0.03</v>
      </c>
      <c r="AG18" s="423">
        <v>0.03</v>
      </c>
      <c r="AH18" s="423">
        <v>0.03</v>
      </c>
      <c r="AI18" s="423">
        <v>0.04</v>
      </c>
      <c r="AJ18" s="423">
        <v>0.04</v>
      </c>
      <c r="AK18" s="423">
        <v>0.04</v>
      </c>
      <c r="AL18" s="423">
        <v>0.04</v>
      </c>
      <c r="AM18" s="423">
        <v>0.04</v>
      </c>
      <c r="AN18" s="423">
        <v>3.9E-2</v>
      </c>
      <c r="AO18" s="423">
        <v>4.2000000000000003E-2</v>
      </c>
      <c r="AP18" s="423">
        <v>4.4999999999999998E-2</v>
      </c>
      <c r="AQ18" s="423">
        <v>4.4999999999999998E-2</v>
      </c>
      <c r="AR18" s="423">
        <v>4.4999999999999998E-2</v>
      </c>
      <c r="AS18" s="423">
        <v>6.7000000000000004E-2</v>
      </c>
      <c r="AT18" s="423">
        <v>7.0999999999999994E-2</v>
      </c>
      <c r="AU18" s="423">
        <v>7.4999999999999997E-2</v>
      </c>
      <c r="AV18" s="423">
        <v>7.8E-2</v>
      </c>
      <c r="AW18" s="423">
        <v>8.2000000000000003E-2</v>
      </c>
      <c r="AX18" s="423">
        <v>0</v>
      </c>
      <c r="AY18" s="423">
        <v>0</v>
      </c>
      <c r="AZ18" s="423">
        <v>0</v>
      </c>
      <c r="BA18" s="423">
        <v>0</v>
      </c>
      <c r="BB18" s="423">
        <v>0</v>
      </c>
      <c r="BC18" s="423">
        <v>0</v>
      </c>
      <c r="BD18" s="423">
        <v>0</v>
      </c>
      <c r="BE18" s="423">
        <v>0</v>
      </c>
      <c r="BF18" s="423">
        <v>0</v>
      </c>
      <c r="BG18" s="423">
        <v>0</v>
      </c>
      <c r="BH18" s="423">
        <v>1</v>
      </c>
      <c r="BI18" s="423">
        <v>1</v>
      </c>
      <c r="BJ18" s="423">
        <v>1</v>
      </c>
      <c r="BK18" s="423">
        <v>1</v>
      </c>
      <c r="BL18" s="423">
        <v>1</v>
      </c>
      <c r="BM18" s="423">
        <v>0</v>
      </c>
      <c r="BN18" s="423">
        <v>0</v>
      </c>
      <c r="BO18" s="423">
        <v>0</v>
      </c>
      <c r="BP18" s="423">
        <v>0</v>
      </c>
      <c r="BQ18" s="423">
        <v>0</v>
      </c>
    </row>
    <row r="19" spans="1:69">
      <c r="A19" s="420" t="s">
        <v>434</v>
      </c>
      <c r="B19" s="421">
        <v>0.63129999999999997</v>
      </c>
      <c r="C19" s="421">
        <v>2.0880000000000001</v>
      </c>
      <c r="D19" s="421">
        <v>8.0273972602739718E-4</v>
      </c>
      <c r="E19" s="421"/>
      <c r="F19" s="422">
        <v>9525</v>
      </c>
      <c r="G19" s="423">
        <v>0.29620000000000002</v>
      </c>
      <c r="H19" s="423">
        <v>0.1293</v>
      </c>
      <c r="I19" s="423">
        <v>0</v>
      </c>
      <c r="J19" s="423">
        <v>9.1999999999999998E-3</v>
      </c>
      <c r="K19" s="423">
        <v>1E-3</v>
      </c>
      <c r="L19" s="423">
        <v>0.19479726027397259</v>
      </c>
      <c r="M19" s="424">
        <v>31.097112860892388</v>
      </c>
      <c r="N19" s="422">
        <v>9690</v>
      </c>
      <c r="O19" s="422">
        <v>10556</v>
      </c>
      <c r="P19" s="422">
        <v>11402</v>
      </c>
      <c r="Q19" s="422">
        <v>12315</v>
      </c>
      <c r="R19" s="422">
        <v>13302</v>
      </c>
      <c r="S19" s="422" t="s">
        <v>215</v>
      </c>
      <c r="T19" s="423">
        <v>0.2999</v>
      </c>
      <c r="U19" s="423">
        <v>0.32669999999999999</v>
      </c>
      <c r="V19" s="423">
        <v>0.3528</v>
      </c>
      <c r="W19" s="423">
        <v>0.38100000000000001</v>
      </c>
      <c r="X19" s="423">
        <v>0.41149999999999998</v>
      </c>
      <c r="Y19" s="423">
        <v>0.15959999999999999</v>
      </c>
      <c r="Z19" s="423">
        <v>0.1739</v>
      </c>
      <c r="AA19" s="423">
        <v>0.18779999999999999</v>
      </c>
      <c r="AB19" s="423">
        <v>0.20280000000000001</v>
      </c>
      <c r="AC19" s="423">
        <v>0.219</v>
      </c>
      <c r="AD19" s="423">
        <v>0</v>
      </c>
      <c r="AE19" s="423">
        <v>0</v>
      </c>
      <c r="AF19" s="423">
        <v>0</v>
      </c>
      <c r="AG19" s="423">
        <v>0</v>
      </c>
      <c r="AH19" s="423">
        <v>0</v>
      </c>
      <c r="AI19" s="423">
        <v>9.1999999999999998E-3</v>
      </c>
      <c r="AJ19" s="423">
        <v>9.5999999999999992E-3</v>
      </c>
      <c r="AK19" s="423">
        <v>0.01</v>
      </c>
      <c r="AL19" s="423">
        <v>1.04E-2</v>
      </c>
      <c r="AM19" s="423">
        <v>1.0800000000000001E-2</v>
      </c>
      <c r="AN19" s="423">
        <v>1.4E-3</v>
      </c>
      <c r="AO19" s="423">
        <v>1.5E-3</v>
      </c>
      <c r="AP19" s="423">
        <v>1.6000000000000001E-3</v>
      </c>
      <c r="AQ19" s="423">
        <v>1.6999999999999999E-3</v>
      </c>
      <c r="AR19" s="423">
        <v>1.8E-3</v>
      </c>
      <c r="AS19" s="423">
        <v>0.21010000000000001</v>
      </c>
      <c r="AT19" s="423">
        <v>0.22869999999999999</v>
      </c>
      <c r="AU19" s="423">
        <v>0.24679999999999999</v>
      </c>
      <c r="AV19" s="423">
        <v>0.26629999999999998</v>
      </c>
      <c r="AW19" s="423">
        <v>0.28739999999999999</v>
      </c>
      <c r="AX19" s="423">
        <v>0</v>
      </c>
      <c r="AY19" s="423">
        <v>0</v>
      </c>
      <c r="AZ19" s="423">
        <v>0</v>
      </c>
      <c r="BA19" s="423">
        <v>0</v>
      </c>
      <c r="BB19" s="423">
        <v>0</v>
      </c>
      <c r="BC19" s="423">
        <v>0</v>
      </c>
      <c r="BD19" s="423">
        <v>0</v>
      </c>
      <c r="BE19" s="423">
        <v>0</v>
      </c>
      <c r="BF19" s="423">
        <v>0</v>
      </c>
      <c r="BG19" s="423">
        <v>0</v>
      </c>
      <c r="BH19" s="423">
        <v>1.55</v>
      </c>
      <c r="BI19" s="423">
        <v>1.55</v>
      </c>
      <c r="BJ19" s="423">
        <v>1.55</v>
      </c>
      <c r="BK19" s="423">
        <v>1.55</v>
      </c>
      <c r="BL19" s="423">
        <v>1.55</v>
      </c>
      <c r="BM19" s="423">
        <v>0</v>
      </c>
      <c r="BN19" s="423">
        <v>0</v>
      </c>
      <c r="BO19" s="423">
        <v>0</v>
      </c>
      <c r="BP19" s="423">
        <v>0</v>
      </c>
      <c r="BQ19" s="423">
        <v>0</v>
      </c>
    </row>
    <row r="20" spans="1:69">
      <c r="A20" s="420" t="s">
        <v>919</v>
      </c>
      <c r="B20" s="421">
        <v>0.65966666666666662</v>
      </c>
      <c r="C20" s="421">
        <v>1.5</v>
      </c>
      <c r="D20" s="421">
        <v>0</v>
      </c>
      <c r="E20" s="421"/>
      <c r="F20" s="422">
        <v>6850</v>
      </c>
      <c r="G20" s="423">
        <v>0.32</v>
      </c>
      <c r="H20" s="423">
        <v>7.8E-2</v>
      </c>
      <c r="I20" s="423">
        <v>3.7999999999999999E-2</v>
      </c>
      <c r="J20" s="423">
        <v>2.5000000000000001E-2</v>
      </c>
      <c r="K20" s="423">
        <v>0.03</v>
      </c>
      <c r="L20" s="423">
        <v>0.16866666666666663</v>
      </c>
      <c r="M20" s="424">
        <v>46.715328467153284</v>
      </c>
      <c r="N20" s="422">
        <v>7785</v>
      </c>
      <c r="O20" s="422">
        <v>8011</v>
      </c>
      <c r="P20" s="422">
        <v>9445</v>
      </c>
      <c r="Q20" s="422">
        <v>10545</v>
      </c>
      <c r="R20" s="422">
        <v>12000</v>
      </c>
      <c r="S20" s="422" t="s">
        <v>215</v>
      </c>
      <c r="T20" s="423">
        <v>0.36299999999999999</v>
      </c>
      <c r="U20" s="423">
        <v>0.46</v>
      </c>
      <c r="V20" s="423">
        <v>0.56000000000000005</v>
      </c>
      <c r="W20" s="423">
        <v>0.66</v>
      </c>
      <c r="X20" s="423">
        <v>0.77</v>
      </c>
      <c r="Y20" s="423">
        <v>8.5300000000000001E-2</v>
      </c>
      <c r="Z20" s="423">
        <v>9.5299999999999996E-2</v>
      </c>
      <c r="AA20" s="423">
        <v>0.1053</v>
      </c>
      <c r="AB20" s="423">
        <v>0.1153</v>
      </c>
      <c r="AC20" s="423">
        <v>0.12529999999999999</v>
      </c>
      <c r="AD20" s="423">
        <v>4.4999999999999998E-2</v>
      </c>
      <c r="AE20" s="423">
        <v>5.5E-2</v>
      </c>
      <c r="AF20" s="423">
        <v>6.5000000000000002E-2</v>
      </c>
      <c r="AG20" s="423">
        <v>7.4999999999999997E-2</v>
      </c>
      <c r="AH20" s="423">
        <v>8.5000000000000006E-2</v>
      </c>
      <c r="AI20" s="423">
        <v>3.2000000000000001E-2</v>
      </c>
      <c r="AJ20" s="423">
        <v>4.2000000000000003E-2</v>
      </c>
      <c r="AK20" s="423">
        <v>5.1999999999999998E-2</v>
      </c>
      <c r="AL20" s="423">
        <v>6.2E-2</v>
      </c>
      <c r="AM20" s="423">
        <v>7.1999999999999995E-2</v>
      </c>
      <c r="AN20" s="423">
        <v>2.5000000000000001E-2</v>
      </c>
      <c r="AO20" s="423">
        <v>3.2000000000000001E-2</v>
      </c>
      <c r="AP20" s="423">
        <v>3.7999999999999999E-2</v>
      </c>
      <c r="AQ20" s="423">
        <v>4.2000000000000003E-2</v>
      </c>
      <c r="AR20" s="423">
        <v>4.8000000000000001E-2</v>
      </c>
      <c r="AS20" s="423">
        <v>8.8700000000000001E-2</v>
      </c>
      <c r="AT20" s="423">
        <v>0.1103</v>
      </c>
      <c r="AU20" s="423">
        <v>0.13220000000000001</v>
      </c>
      <c r="AV20" s="423">
        <v>0.15379999999999999</v>
      </c>
      <c r="AW20" s="423">
        <v>0.17730000000000001</v>
      </c>
      <c r="AX20" s="423">
        <v>0</v>
      </c>
      <c r="AY20" s="423">
        <v>0</v>
      </c>
      <c r="AZ20" s="423">
        <v>0</v>
      </c>
      <c r="BA20" s="423">
        <v>0</v>
      </c>
      <c r="BB20" s="423">
        <v>0</v>
      </c>
      <c r="BC20" s="423">
        <v>0</v>
      </c>
      <c r="BD20" s="423">
        <v>0</v>
      </c>
      <c r="BE20" s="423">
        <v>0</v>
      </c>
      <c r="BF20" s="423">
        <v>0</v>
      </c>
      <c r="BG20" s="423">
        <v>0</v>
      </c>
      <c r="BH20" s="423">
        <v>0</v>
      </c>
      <c r="BI20" s="423">
        <v>0</v>
      </c>
      <c r="BJ20" s="423">
        <v>0</v>
      </c>
      <c r="BK20" s="423">
        <v>0</v>
      </c>
      <c r="BL20" s="423">
        <v>0</v>
      </c>
      <c r="BM20" s="423">
        <v>0</v>
      </c>
      <c r="BN20" s="423">
        <v>0</v>
      </c>
      <c r="BO20" s="423">
        <v>0</v>
      </c>
      <c r="BP20" s="423">
        <v>0</v>
      </c>
      <c r="BQ20" s="423">
        <v>0</v>
      </c>
    </row>
    <row r="21" spans="1:69">
      <c r="A21" s="420" t="s">
        <v>431</v>
      </c>
      <c r="B21" s="421">
        <v>0.1552</v>
      </c>
      <c r="C21" s="421">
        <v>0.35</v>
      </c>
      <c r="D21" s="421">
        <v>0</v>
      </c>
      <c r="E21" s="421"/>
      <c r="F21" s="422">
        <v>1526</v>
      </c>
      <c r="G21" s="423">
        <v>0.1555</v>
      </c>
      <c r="H21" s="423">
        <v>1.1299999999999999E-2</v>
      </c>
      <c r="I21" s="423">
        <v>0</v>
      </c>
      <c r="J21" s="423">
        <v>3.8E-3</v>
      </c>
      <c r="K21" s="423">
        <v>0</v>
      </c>
      <c r="L21" s="423">
        <v>-1.5399999999999997E-2</v>
      </c>
      <c r="M21" s="424">
        <v>101.90039318479685</v>
      </c>
      <c r="N21" s="422">
        <v>1526</v>
      </c>
      <c r="O21" s="422">
        <v>1571</v>
      </c>
      <c r="P21" s="422">
        <v>1603</v>
      </c>
      <c r="Q21" s="422">
        <v>1635</v>
      </c>
      <c r="R21" s="422">
        <v>1668</v>
      </c>
      <c r="S21" s="422" t="s">
        <v>215</v>
      </c>
      <c r="T21" s="423">
        <v>0.1552</v>
      </c>
      <c r="U21" s="423">
        <v>0.1148</v>
      </c>
      <c r="V21" s="423">
        <v>0.1171</v>
      </c>
      <c r="W21" s="423">
        <v>0.12189999999999999</v>
      </c>
      <c r="X21" s="423">
        <v>0.12429999999999999</v>
      </c>
      <c r="Y21" s="423">
        <v>1.1299999999999999E-2</v>
      </c>
      <c r="Z21" s="423">
        <v>1.18E-2</v>
      </c>
      <c r="AA21" s="423">
        <v>1.2200000000000001E-2</v>
      </c>
      <c r="AB21" s="423">
        <v>1.26E-2</v>
      </c>
      <c r="AC21" s="423">
        <v>1.2999999999999999E-2</v>
      </c>
      <c r="AD21" s="423">
        <v>0</v>
      </c>
      <c r="AE21" s="423">
        <v>0</v>
      </c>
      <c r="AF21" s="423">
        <v>0</v>
      </c>
      <c r="AG21" s="423">
        <v>0</v>
      </c>
      <c r="AH21" s="423">
        <v>0</v>
      </c>
      <c r="AI21" s="423">
        <v>3.8E-3</v>
      </c>
      <c r="AJ21" s="423">
        <v>4.1000000000000003E-3</v>
      </c>
      <c r="AK21" s="423">
        <v>4.1999999999999997E-3</v>
      </c>
      <c r="AL21" s="423">
        <v>4.4000000000000003E-3</v>
      </c>
      <c r="AM21" s="423">
        <v>4.4999999999999997E-3</v>
      </c>
      <c r="AN21" s="423">
        <v>0</v>
      </c>
      <c r="AO21" s="423">
        <v>0</v>
      </c>
      <c r="AP21" s="423">
        <v>0</v>
      </c>
      <c r="AQ21" s="423">
        <v>0</v>
      </c>
      <c r="AR21" s="423">
        <v>0</v>
      </c>
      <c r="AS21" s="423">
        <v>0.02</v>
      </c>
      <c r="AT21" s="423">
        <v>2.1000000000000001E-2</v>
      </c>
      <c r="AU21" s="423">
        <v>2.2100000000000002E-2</v>
      </c>
      <c r="AV21" s="423">
        <v>2.3199999999999998E-2</v>
      </c>
      <c r="AW21" s="423">
        <v>2.4400000000000002E-2</v>
      </c>
      <c r="AX21" s="423">
        <v>0</v>
      </c>
      <c r="AY21" s="423">
        <v>0</v>
      </c>
      <c r="AZ21" s="423">
        <v>0</v>
      </c>
      <c r="BA21" s="423">
        <v>0</v>
      </c>
      <c r="BB21" s="423">
        <v>0</v>
      </c>
      <c r="BC21" s="423">
        <v>0</v>
      </c>
      <c r="BD21" s="423">
        <v>0</v>
      </c>
      <c r="BE21" s="423">
        <v>0</v>
      </c>
      <c r="BF21" s="423">
        <v>0</v>
      </c>
      <c r="BG21" s="423">
        <v>0</v>
      </c>
      <c r="BH21" s="423">
        <v>0.35</v>
      </c>
      <c r="BI21" s="423">
        <v>0.35</v>
      </c>
      <c r="BJ21" s="423">
        <v>0.35</v>
      </c>
      <c r="BK21" s="423">
        <v>0.35</v>
      </c>
      <c r="BL21" s="423">
        <v>0.35</v>
      </c>
      <c r="BM21" s="423">
        <v>0</v>
      </c>
      <c r="BN21" s="423">
        <v>0</v>
      </c>
      <c r="BO21" s="423">
        <v>0</v>
      </c>
      <c r="BP21" s="423">
        <v>0</v>
      </c>
      <c r="BQ21" s="423">
        <v>0</v>
      </c>
    </row>
    <row r="22" spans="1:69">
      <c r="A22" s="420" t="s">
        <v>711</v>
      </c>
      <c r="B22" s="421">
        <v>0.11570833333333334</v>
      </c>
      <c r="C22" s="421">
        <v>0.32200000000000001</v>
      </c>
      <c r="D22" s="421">
        <v>0</v>
      </c>
      <c r="E22" s="421"/>
      <c r="F22" s="422">
        <v>798</v>
      </c>
      <c r="G22" s="423">
        <v>5.3999999999999999E-2</v>
      </c>
      <c r="H22" s="423">
        <v>0</v>
      </c>
      <c r="I22" s="423">
        <v>0</v>
      </c>
      <c r="J22" s="423">
        <v>2.1000000000000001E-2</v>
      </c>
      <c r="K22" s="423">
        <v>1E-3</v>
      </c>
      <c r="L22" s="423">
        <v>3.9708333333333345E-2</v>
      </c>
      <c r="M22" s="424">
        <v>67.669172932330824</v>
      </c>
      <c r="N22" s="422">
        <v>800</v>
      </c>
      <c r="O22" s="422">
        <v>888</v>
      </c>
      <c r="P22" s="422">
        <v>961</v>
      </c>
      <c r="Q22" s="422">
        <v>1041</v>
      </c>
      <c r="R22" s="422">
        <v>1127</v>
      </c>
      <c r="S22" s="422" t="s">
        <v>215</v>
      </c>
      <c r="T22" s="423">
        <v>5.4100000000000002E-2</v>
      </c>
      <c r="U22" s="423">
        <v>0.06</v>
      </c>
      <c r="V22" s="423">
        <v>6.4899999999999999E-2</v>
      </c>
      <c r="W22" s="423">
        <v>7.0300000000000001E-2</v>
      </c>
      <c r="X22" s="423">
        <v>7.6100000000000001E-2</v>
      </c>
      <c r="Y22" s="423">
        <v>0</v>
      </c>
      <c r="Z22" s="423">
        <v>0</v>
      </c>
      <c r="AA22" s="423">
        <v>0</v>
      </c>
      <c r="AB22" s="423">
        <v>0</v>
      </c>
      <c r="AC22" s="423">
        <v>0</v>
      </c>
      <c r="AD22" s="423">
        <v>0</v>
      </c>
      <c r="AE22" s="423">
        <v>0</v>
      </c>
      <c r="AF22" s="423">
        <v>0</v>
      </c>
      <c r="AG22" s="423">
        <v>0</v>
      </c>
      <c r="AH22" s="423">
        <v>0</v>
      </c>
      <c r="AI22" s="423">
        <v>2.1299999999999999E-2</v>
      </c>
      <c r="AJ22" s="423">
        <v>2.3199999999999998E-2</v>
      </c>
      <c r="AK22" s="423">
        <v>2.52E-2</v>
      </c>
      <c r="AL22" s="423">
        <v>2.7199999999999998E-2</v>
      </c>
      <c r="AM22" s="423">
        <v>2.9499999999999998E-2</v>
      </c>
      <c r="AN22" s="423">
        <v>1E-3</v>
      </c>
      <c r="AO22" s="423">
        <v>1E-3</v>
      </c>
      <c r="AP22" s="423">
        <v>1E-3</v>
      </c>
      <c r="AQ22" s="423">
        <v>1E-3</v>
      </c>
      <c r="AR22" s="423">
        <v>1E-3</v>
      </c>
      <c r="AS22" s="423">
        <v>3.9800000000000002E-2</v>
      </c>
      <c r="AT22" s="423">
        <v>4.3900000000000002E-2</v>
      </c>
      <c r="AU22" s="423">
        <v>4.7500000000000001E-2</v>
      </c>
      <c r="AV22" s="423">
        <v>5.1299999999999998E-2</v>
      </c>
      <c r="AW22" s="423">
        <v>5.5500000000000001E-2</v>
      </c>
      <c r="AX22" s="423">
        <v>0</v>
      </c>
      <c r="AY22" s="423">
        <v>0</v>
      </c>
      <c r="AZ22" s="423">
        <v>0</v>
      </c>
      <c r="BA22" s="423">
        <v>0</v>
      </c>
      <c r="BB22" s="423">
        <v>0</v>
      </c>
      <c r="BC22" s="423">
        <v>0</v>
      </c>
      <c r="BD22" s="423">
        <v>0</v>
      </c>
      <c r="BE22" s="423">
        <v>0</v>
      </c>
      <c r="BF22" s="423">
        <v>0</v>
      </c>
      <c r="BG22" s="423">
        <v>0</v>
      </c>
      <c r="BH22" s="423">
        <v>0</v>
      </c>
      <c r="BI22" s="423">
        <v>0</v>
      </c>
      <c r="BJ22" s="423">
        <v>0</v>
      </c>
      <c r="BK22" s="423">
        <v>0</v>
      </c>
      <c r="BL22" s="423">
        <v>0</v>
      </c>
      <c r="BM22" s="423">
        <v>0</v>
      </c>
      <c r="BN22" s="423">
        <v>0</v>
      </c>
      <c r="BO22" s="423">
        <v>0</v>
      </c>
      <c r="BP22" s="423">
        <v>0</v>
      </c>
      <c r="BQ22" s="423">
        <v>0</v>
      </c>
    </row>
    <row r="23" spans="1:69">
      <c r="A23" s="420" t="s">
        <v>900</v>
      </c>
      <c r="B23" s="421">
        <v>2.7666666666666662</v>
      </c>
      <c r="C23" s="421">
        <v>12</v>
      </c>
      <c r="D23" s="421">
        <v>0.57599999999999996</v>
      </c>
      <c r="E23" s="421"/>
      <c r="F23" s="422">
        <v>12528</v>
      </c>
      <c r="G23" s="423">
        <v>0.6</v>
      </c>
      <c r="H23" s="423">
        <v>0.2</v>
      </c>
      <c r="I23" s="423">
        <v>1</v>
      </c>
      <c r="J23" s="423">
        <v>0</v>
      </c>
      <c r="K23" s="423">
        <v>0.105</v>
      </c>
      <c r="L23" s="423">
        <v>0.28566666666666629</v>
      </c>
      <c r="M23" s="424">
        <v>47.892720306513411</v>
      </c>
      <c r="N23" s="422">
        <v>12700</v>
      </c>
      <c r="O23" s="422">
        <v>12900</v>
      </c>
      <c r="P23" s="422">
        <v>13100</v>
      </c>
      <c r="Q23" s="422">
        <v>13300</v>
      </c>
      <c r="R23" s="422">
        <v>13500</v>
      </c>
      <c r="S23" s="422" t="s">
        <v>214</v>
      </c>
      <c r="T23" s="423">
        <v>0.67310000000000003</v>
      </c>
      <c r="U23" s="423">
        <v>0.68369999999999997</v>
      </c>
      <c r="V23" s="423">
        <v>0.69740000000000002</v>
      </c>
      <c r="W23" s="423">
        <v>0.70489999999999997</v>
      </c>
      <c r="X23" s="423">
        <v>0.71550000000000002</v>
      </c>
      <c r="Y23" s="423">
        <v>0.2</v>
      </c>
      <c r="Z23" s="423">
        <v>0.20039999999999999</v>
      </c>
      <c r="AA23" s="423">
        <v>0.20080000000000001</v>
      </c>
      <c r="AB23" s="423">
        <v>0.20119999999999999</v>
      </c>
      <c r="AC23" s="423">
        <v>0.2016</v>
      </c>
      <c r="AD23" s="423">
        <v>1</v>
      </c>
      <c r="AE23" s="423">
        <v>1.02</v>
      </c>
      <c r="AF23" s="423">
        <v>1.04</v>
      </c>
      <c r="AG23" s="423">
        <v>1.06</v>
      </c>
      <c r="AH23" s="423">
        <v>1.08</v>
      </c>
      <c r="AI23" s="423">
        <v>0</v>
      </c>
      <c r="AJ23" s="423">
        <v>0</v>
      </c>
      <c r="AK23" s="423">
        <v>0</v>
      </c>
      <c r="AL23" s="423">
        <v>0</v>
      </c>
      <c r="AM23" s="423">
        <v>0</v>
      </c>
      <c r="AN23" s="423">
        <v>0.105</v>
      </c>
      <c r="AO23" s="423">
        <v>0.11</v>
      </c>
      <c r="AP23" s="423">
        <v>0.115</v>
      </c>
      <c r="AQ23" s="423">
        <v>0.121</v>
      </c>
      <c r="AR23" s="423">
        <v>0.127</v>
      </c>
      <c r="AS23" s="423">
        <v>0.36</v>
      </c>
      <c r="AT23" s="423">
        <v>0.36</v>
      </c>
      <c r="AU23" s="423">
        <v>0.36</v>
      </c>
      <c r="AV23" s="423">
        <v>0.36</v>
      </c>
      <c r="AW23" s="423">
        <v>0.36</v>
      </c>
      <c r="AX23" s="423">
        <v>0</v>
      </c>
      <c r="AY23" s="423">
        <v>0</v>
      </c>
      <c r="AZ23" s="423">
        <v>0</v>
      </c>
      <c r="BA23" s="423">
        <v>0</v>
      </c>
      <c r="BB23" s="423">
        <v>0</v>
      </c>
      <c r="BC23" s="423">
        <v>0</v>
      </c>
      <c r="BD23" s="423">
        <v>0</v>
      </c>
      <c r="BE23" s="423">
        <v>0</v>
      </c>
      <c r="BF23" s="423">
        <v>0</v>
      </c>
      <c r="BG23" s="423">
        <v>0</v>
      </c>
      <c r="BH23" s="423">
        <v>0</v>
      </c>
      <c r="BI23" s="423">
        <v>0</v>
      </c>
      <c r="BJ23" s="423">
        <v>0</v>
      </c>
      <c r="BK23" s="423">
        <v>0</v>
      </c>
      <c r="BL23" s="423">
        <v>0</v>
      </c>
      <c r="BM23" s="423">
        <v>1.2059999999999997</v>
      </c>
      <c r="BN23" s="423">
        <v>1.2059999999999997</v>
      </c>
      <c r="BO23" s="423">
        <v>1.2059999999999997</v>
      </c>
      <c r="BP23" s="423">
        <v>1.2059999999999997</v>
      </c>
      <c r="BQ23" s="423">
        <v>1.2059999999999997</v>
      </c>
    </row>
    <row r="24" spans="1:69">
      <c r="A24" s="420" t="s">
        <v>723</v>
      </c>
      <c r="B24" s="421">
        <v>7.5749999999999993</v>
      </c>
      <c r="C24" s="421">
        <v>18</v>
      </c>
      <c r="D24" s="421">
        <v>1.1460000000000001</v>
      </c>
      <c r="E24" s="421"/>
      <c r="F24" s="422">
        <v>25333</v>
      </c>
      <c r="G24" s="423">
        <v>1.37</v>
      </c>
      <c r="H24" s="423">
        <v>1.49</v>
      </c>
      <c r="I24" s="423">
        <v>2.78</v>
      </c>
      <c r="J24" s="423">
        <v>0.32</v>
      </c>
      <c r="K24" s="423">
        <v>0.12</v>
      </c>
      <c r="L24" s="423">
        <v>0.34899999999999842</v>
      </c>
      <c r="M24" s="424">
        <v>54.079658942880826</v>
      </c>
      <c r="N24" s="422">
        <v>25333</v>
      </c>
      <c r="O24" s="422">
        <v>26853</v>
      </c>
      <c r="P24" s="422">
        <v>28464</v>
      </c>
      <c r="Q24" s="422">
        <v>30172</v>
      </c>
      <c r="R24" s="422">
        <v>31982</v>
      </c>
      <c r="S24" s="422" t="s">
        <v>214</v>
      </c>
      <c r="T24" s="423">
        <v>1.343</v>
      </c>
      <c r="U24" s="423">
        <v>1.4232</v>
      </c>
      <c r="V24" s="423">
        <v>1.5085999999999999</v>
      </c>
      <c r="W24" s="423">
        <v>1.5991</v>
      </c>
      <c r="X24" s="423">
        <v>1.6950000000000001</v>
      </c>
      <c r="Y24" s="423">
        <v>1.6</v>
      </c>
      <c r="Z24" s="423">
        <v>1.9</v>
      </c>
      <c r="AA24" s="423">
        <v>2</v>
      </c>
      <c r="AB24" s="423">
        <v>2.1</v>
      </c>
      <c r="AC24" s="423">
        <v>2.2000000000000002</v>
      </c>
      <c r="AD24" s="423">
        <v>3</v>
      </c>
      <c r="AE24" s="423">
        <v>3.8</v>
      </c>
      <c r="AF24" s="423">
        <v>3.9</v>
      </c>
      <c r="AG24" s="423">
        <v>4</v>
      </c>
      <c r="AH24" s="423">
        <v>4.0999999999999996</v>
      </c>
      <c r="AI24" s="423">
        <v>0.4</v>
      </c>
      <c r="AJ24" s="423">
        <v>0.46</v>
      </c>
      <c r="AK24" s="423">
        <v>0.52900000000000003</v>
      </c>
      <c r="AL24" s="423">
        <v>0.60840000000000005</v>
      </c>
      <c r="AM24" s="423">
        <v>0.6996</v>
      </c>
      <c r="AN24" s="423">
        <v>0.15</v>
      </c>
      <c r="AO24" s="423">
        <v>0.16500000000000001</v>
      </c>
      <c r="AP24" s="423">
        <v>0.18149999999999999</v>
      </c>
      <c r="AQ24" s="423">
        <v>0.19969999999999999</v>
      </c>
      <c r="AR24" s="423">
        <v>0.21959999999999999</v>
      </c>
      <c r="AS24" s="423">
        <v>0.4541</v>
      </c>
      <c r="AT24" s="423">
        <v>0.4995</v>
      </c>
      <c r="AU24" s="423">
        <v>0.52590000000000003</v>
      </c>
      <c r="AV24" s="423">
        <v>0.55210000000000004</v>
      </c>
      <c r="AW24" s="423">
        <v>0.57820000000000005</v>
      </c>
      <c r="AX24" s="423">
        <v>0</v>
      </c>
      <c r="AY24" s="423">
        <v>0</v>
      </c>
      <c r="AZ24" s="423">
        <v>0</v>
      </c>
      <c r="BA24" s="423">
        <v>0</v>
      </c>
      <c r="BB24" s="423">
        <v>0</v>
      </c>
      <c r="BC24" s="423">
        <v>0</v>
      </c>
      <c r="BD24" s="423">
        <v>0</v>
      </c>
      <c r="BE24" s="423">
        <v>0</v>
      </c>
      <c r="BF24" s="423">
        <v>0</v>
      </c>
      <c r="BG24" s="423">
        <v>0</v>
      </c>
      <c r="BH24" s="423">
        <v>0</v>
      </c>
      <c r="BI24" s="423">
        <v>0</v>
      </c>
      <c r="BJ24" s="423">
        <v>0</v>
      </c>
      <c r="BK24" s="423">
        <v>0</v>
      </c>
      <c r="BL24" s="423">
        <v>0</v>
      </c>
      <c r="BM24" s="423">
        <v>2.5099999999999998</v>
      </c>
      <c r="BN24" s="423">
        <v>2.5099999999999998</v>
      </c>
      <c r="BO24" s="423">
        <v>2.5099999999999998</v>
      </c>
      <c r="BP24" s="423">
        <v>2.5099999999999998</v>
      </c>
      <c r="BQ24" s="423">
        <v>2.5099999999999998</v>
      </c>
    </row>
    <row r="25" spans="1:69">
      <c r="A25" s="420" t="s">
        <v>538</v>
      </c>
      <c r="B25" s="421">
        <v>0.22825000000000004</v>
      </c>
      <c r="C25" s="421">
        <v>0.86</v>
      </c>
      <c r="D25" s="421">
        <v>0</v>
      </c>
      <c r="E25" s="421"/>
      <c r="F25" s="422">
        <v>3200</v>
      </c>
      <c r="G25" s="423">
        <v>0.18229999999999999</v>
      </c>
      <c r="H25" s="423">
        <v>1.2999999999999999E-2</v>
      </c>
      <c r="I25" s="423">
        <v>0</v>
      </c>
      <c r="J25" s="423">
        <v>0</v>
      </c>
      <c r="K25" s="423">
        <v>2E-3</v>
      </c>
      <c r="L25" s="423">
        <v>3.0950000000000033E-2</v>
      </c>
      <c r="M25" s="424">
        <v>56.96875</v>
      </c>
      <c r="N25" s="422">
        <v>3264</v>
      </c>
      <c r="O25" s="422">
        <v>3590</v>
      </c>
      <c r="P25" s="422">
        <v>3949</v>
      </c>
      <c r="Q25" s="422">
        <v>4344</v>
      </c>
      <c r="R25" s="422">
        <v>4779</v>
      </c>
      <c r="S25" s="422" t="s">
        <v>214</v>
      </c>
      <c r="T25" s="423">
        <v>0.17949999999999999</v>
      </c>
      <c r="U25" s="423">
        <v>0.19750000000000001</v>
      </c>
      <c r="V25" s="423">
        <v>0.2172</v>
      </c>
      <c r="W25" s="423">
        <v>0.2389</v>
      </c>
      <c r="X25" s="423">
        <v>0.26279999999999998</v>
      </c>
      <c r="Y25" s="423">
        <v>1.6E-2</v>
      </c>
      <c r="Z25" s="423">
        <v>1.7600000000000001E-2</v>
      </c>
      <c r="AA25" s="423">
        <v>1.9400000000000001E-2</v>
      </c>
      <c r="AB25" s="423">
        <v>2.1299999999999999E-2</v>
      </c>
      <c r="AC25" s="423">
        <v>2.3400000000000001E-2</v>
      </c>
      <c r="AD25" s="423">
        <v>0</v>
      </c>
      <c r="AE25" s="423">
        <v>0</v>
      </c>
      <c r="AF25" s="423">
        <v>0</v>
      </c>
      <c r="AG25" s="423">
        <v>0</v>
      </c>
      <c r="AH25" s="423">
        <v>0</v>
      </c>
      <c r="AI25" s="423">
        <v>0</v>
      </c>
      <c r="AJ25" s="423">
        <v>0</v>
      </c>
      <c r="AK25" s="423">
        <v>0</v>
      </c>
      <c r="AL25" s="423">
        <v>0</v>
      </c>
      <c r="AM25" s="423">
        <v>0</v>
      </c>
      <c r="AN25" s="423">
        <v>2E-3</v>
      </c>
      <c r="AO25" s="423">
        <v>2.0999999999999999E-3</v>
      </c>
      <c r="AP25" s="423">
        <v>2.2000000000000001E-3</v>
      </c>
      <c r="AQ25" s="423">
        <v>2.3E-3</v>
      </c>
      <c r="AR25" s="423">
        <v>2.3999999999999998E-3</v>
      </c>
      <c r="AS25" s="423">
        <v>1.2999999999999999E-2</v>
      </c>
      <c r="AT25" s="423">
        <v>1.2999999999999999E-2</v>
      </c>
      <c r="AU25" s="423">
        <v>1.4E-2</v>
      </c>
      <c r="AV25" s="423">
        <v>1.4999999999999999E-2</v>
      </c>
      <c r="AW25" s="423">
        <v>1.6E-2</v>
      </c>
      <c r="AX25" s="423">
        <v>0</v>
      </c>
      <c r="AY25" s="423">
        <v>0</v>
      </c>
      <c r="AZ25" s="423">
        <v>0</v>
      </c>
      <c r="BA25" s="423">
        <v>0</v>
      </c>
      <c r="BB25" s="423">
        <v>0</v>
      </c>
      <c r="BC25" s="423">
        <v>0</v>
      </c>
      <c r="BD25" s="423">
        <v>0</v>
      </c>
      <c r="BE25" s="423">
        <v>0</v>
      </c>
      <c r="BF25" s="423">
        <v>0</v>
      </c>
      <c r="BG25" s="423">
        <v>0</v>
      </c>
      <c r="BH25" s="423">
        <v>0.86</v>
      </c>
      <c r="BI25" s="423">
        <v>0.86</v>
      </c>
      <c r="BJ25" s="423">
        <v>0.86</v>
      </c>
      <c r="BK25" s="423">
        <v>0.86</v>
      </c>
      <c r="BL25" s="423">
        <v>0.86</v>
      </c>
      <c r="BM25" s="423">
        <v>0</v>
      </c>
      <c r="BN25" s="423">
        <v>0</v>
      </c>
      <c r="BO25" s="423">
        <v>0</v>
      </c>
      <c r="BP25" s="423">
        <v>0</v>
      </c>
      <c r="BQ25" s="423">
        <v>0</v>
      </c>
    </row>
    <row r="26" spans="1:69">
      <c r="A26" s="420" t="s">
        <v>821</v>
      </c>
      <c r="B26" s="421">
        <v>0.14412500000000003</v>
      </c>
      <c r="C26" s="421">
        <v>0.23300000000000001</v>
      </c>
      <c r="D26" s="421">
        <v>0</v>
      </c>
      <c r="E26" s="421"/>
      <c r="F26" s="422">
        <v>2083</v>
      </c>
      <c r="G26" s="423">
        <v>7.4999999999999997E-2</v>
      </c>
      <c r="H26" s="423">
        <v>1.2999999999999999E-2</v>
      </c>
      <c r="I26" s="423">
        <v>0</v>
      </c>
      <c r="J26" s="423">
        <v>2.23E-2</v>
      </c>
      <c r="K26" s="423">
        <v>0.01</v>
      </c>
      <c r="L26" s="423">
        <v>2.3825000000000041E-2</v>
      </c>
      <c r="M26" s="424">
        <v>36.005760921747481</v>
      </c>
      <c r="N26" s="422">
        <v>2106</v>
      </c>
      <c r="O26" s="422">
        <v>2225</v>
      </c>
      <c r="P26" s="422">
        <v>2350</v>
      </c>
      <c r="Q26" s="422">
        <v>2482</v>
      </c>
      <c r="R26" s="422">
        <v>2622</v>
      </c>
      <c r="S26" s="422" t="s">
        <v>214</v>
      </c>
      <c r="T26" s="423">
        <v>7.5800000000000006E-2</v>
      </c>
      <c r="U26" s="423">
        <v>0.08</v>
      </c>
      <c r="V26" s="423">
        <v>8.4400000000000003E-2</v>
      </c>
      <c r="W26" s="423">
        <v>8.9099999999999999E-2</v>
      </c>
      <c r="X26" s="423">
        <v>9.4100000000000003E-2</v>
      </c>
      <c r="Y26" s="423">
        <v>1.2999999999999999E-2</v>
      </c>
      <c r="Z26" s="423">
        <v>1.4E-2</v>
      </c>
      <c r="AA26" s="423">
        <v>1.4999999999999999E-2</v>
      </c>
      <c r="AB26" s="423">
        <v>1.6E-2</v>
      </c>
      <c r="AC26" s="423">
        <v>1.7000000000000001E-2</v>
      </c>
      <c r="AD26" s="423">
        <v>0</v>
      </c>
      <c r="AE26" s="423">
        <v>0</v>
      </c>
      <c r="AF26" s="423">
        <v>0</v>
      </c>
      <c r="AG26" s="423">
        <v>0</v>
      </c>
      <c r="AH26" s="423">
        <v>0</v>
      </c>
      <c r="AI26" s="423">
        <v>2.23E-2</v>
      </c>
      <c r="AJ26" s="423">
        <v>2.2499999999999999E-2</v>
      </c>
      <c r="AK26" s="423">
        <v>2.2700000000000001E-2</v>
      </c>
      <c r="AL26" s="423">
        <v>2.29E-2</v>
      </c>
      <c r="AM26" s="423">
        <v>2.3099999999999999E-2</v>
      </c>
      <c r="AN26" s="423">
        <v>0.01</v>
      </c>
      <c r="AO26" s="423">
        <v>0.01</v>
      </c>
      <c r="AP26" s="423">
        <v>0.01</v>
      </c>
      <c r="AQ26" s="423">
        <v>0.01</v>
      </c>
      <c r="AR26" s="423">
        <v>0.01</v>
      </c>
      <c r="AS26" s="423">
        <v>2.41E-2</v>
      </c>
      <c r="AT26" s="423">
        <v>2.5100000000000001E-2</v>
      </c>
      <c r="AU26" s="423">
        <v>2.6200000000000001E-2</v>
      </c>
      <c r="AV26" s="423">
        <v>2.7400000000000001E-2</v>
      </c>
      <c r="AW26" s="423">
        <v>2.86E-2</v>
      </c>
      <c r="AX26" s="423">
        <v>0</v>
      </c>
      <c r="AY26" s="423">
        <v>0</v>
      </c>
      <c r="AZ26" s="423">
        <v>0</v>
      </c>
      <c r="BA26" s="423">
        <v>0</v>
      </c>
      <c r="BB26" s="423">
        <v>0</v>
      </c>
      <c r="BC26" s="423">
        <v>0</v>
      </c>
      <c r="BD26" s="423">
        <v>0</v>
      </c>
      <c r="BE26" s="423">
        <v>0</v>
      </c>
      <c r="BF26" s="423">
        <v>0</v>
      </c>
      <c r="BG26" s="423">
        <v>0</v>
      </c>
      <c r="BH26" s="423">
        <v>0.23300000000000001</v>
      </c>
      <c r="BI26" s="423">
        <v>0.23300000000000001</v>
      </c>
      <c r="BJ26" s="423">
        <v>0.23300000000000001</v>
      </c>
      <c r="BK26" s="423">
        <v>0.23300000000000001</v>
      </c>
      <c r="BL26" s="423">
        <v>0.23300000000000001</v>
      </c>
      <c r="BM26" s="423">
        <v>0</v>
      </c>
      <c r="BN26" s="423">
        <v>0</v>
      </c>
      <c r="BO26" s="423">
        <v>0</v>
      </c>
      <c r="BP26" s="423">
        <v>0</v>
      </c>
      <c r="BQ26" s="423">
        <v>0</v>
      </c>
    </row>
    <row r="27" spans="1:69">
      <c r="A27" s="420" t="s">
        <v>632</v>
      </c>
      <c r="B27" s="421">
        <v>0.8380416666666668</v>
      </c>
      <c r="C27" s="421">
        <v>2.3330000000000002</v>
      </c>
      <c r="D27" s="421">
        <v>0.18510000000000001</v>
      </c>
      <c r="E27" s="421"/>
      <c r="F27" s="422">
        <v>7821</v>
      </c>
      <c r="G27" s="423">
        <v>0.33900000000000002</v>
      </c>
      <c r="H27" s="423">
        <v>1.8499999999999999E-2</v>
      </c>
      <c r="I27" s="423">
        <v>0.2147</v>
      </c>
      <c r="J27" s="423">
        <v>1.72E-2</v>
      </c>
      <c r="K27" s="423">
        <v>1.8800000000000001E-2</v>
      </c>
      <c r="L27" s="423">
        <v>4.474166666666668E-2</v>
      </c>
      <c r="M27" s="424">
        <v>43.344840813195241</v>
      </c>
      <c r="N27" s="422">
        <v>7899</v>
      </c>
      <c r="O27" s="422">
        <v>7909</v>
      </c>
      <c r="P27" s="422">
        <v>7929</v>
      </c>
      <c r="Q27" s="422">
        <v>7969</v>
      </c>
      <c r="R27" s="422">
        <v>8049</v>
      </c>
      <c r="S27" s="422" t="s">
        <v>214</v>
      </c>
      <c r="T27" s="423">
        <v>0.41980000000000001</v>
      </c>
      <c r="U27" s="423">
        <v>0.42699999999999999</v>
      </c>
      <c r="V27" s="423">
        <v>0.43580000000000002</v>
      </c>
      <c r="W27" s="423">
        <v>0.44379999999999997</v>
      </c>
      <c r="X27" s="423">
        <v>0.45179999999999998</v>
      </c>
      <c r="Y27" s="423">
        <v>2.3099999999999999E-2</v>
      </c>
      <c r="Z27" s="423">
        <v>2.4199999999999999E-2</v>
      </c>
      <c r="AA27" s="423">
        <v>2.5399999999999999E-2</v>
      </c>
      <c r="AB27" s="423">
        <v>2.6700000000000002E-2</v>
      </c>
      <c r="AC27" s="423">
        <v>2.8000000000000001E-2</v>
      </c>
      <c r="AD27" s="423">
        <v>4.8500000000000001E-2</v>
      </c>
      <c r="AE27" s="423">
        <v>5.0900000000000001E-2</v>
      </c>
      <c r="AF27" s="423">
        <v>5.3400000000000003E-2</v>
      </c>
      <c r="AG27" s="423">
        <v>5.6099999999999997E-2</v>
      </c>
      <c r="AH27" s="423">
        <v>5.8900000000000001E-2</v>
      </c>
      <c r="AI27" s="423">
        <v>2.9700000000000001E-2</v>
      </c>
      <c r="AJ27" s="423">
        <v>3.1199999999999999E-2</v>
      </c>
      <c r="AK27" s="423">
        <v>3.27E-2</v>
      </c>
      <c r="AL27" s="423">
        <v>3.4299999999999997E-2</v>
      </c>
      <c r="AM27" s="423">
        <v>3.61E-2</v>
      </c>
      <c r="AN27" s="423">
        <v>1.9900000000000001E-2</v>
      </c>
      <c r="AO27" s="423">
        <v>2.0899999999999998E-2</v>
      </c>
      <c r="AP27" s="423">
        <v>2.1899999999999999E-2</v>
      </c>
      <c r="AQ27" s="423">
        <v>2.3E-2</v>
      </c>
      <c r="AR27" s="423">
        <v>2.4199999999999999E-2</v>
      </c>
      <c r="AS27" s="423">
        <v>4.6800000000000001E-2</v>
      </c>
      <c r="AT27" s="423">
        <v>4.7899999999999998E-2</v>
      </c>
      <c r="AU27" s="423">
        <v>4.9200000000000001E-2</v>
      </c>
      <c r="AV27" s="423">
        <v>5.0500000000000003E-2</v>
      </c>
      <c r="AW27" s="423">
        <v>5.1799999999999999E-2</v>
      </c>
      <c r="AX27" s="423">
        <v>0</v>
      </c>
      <c r="AY27" s="423">
        <v>0</v>
      </c>
      <c r="AZ27" s="423">
        <v>0</v>
      </c>
      <c r="BA27" s="423">
        <v>0</v>
      </c>
      <c r="BB27" s="423">
        <v>0</v>
      </c>
      <c r="BC27" s="423">
        <v>0</v>
      </c>
      <c r="BD27" s="423">
        <v>0</v>
      </c>
      <c r="BE27" s="423">
        <v>0</v>
      </c>
      <c r="BF27" s="423">
        <v>0</v>
      </c>
      <c r="BG27" s="423">
        <v>0</v>
      </c>
      <c r="BH27" s="423">
        <v>2.367</v>
      </c>
      <c r="BI27" s="423">
        <v>2.367</v>
      </c>
      <c r="BJ27" s="423">
        <v>2.367</v>
      </c>
      <c r="BK27" s="423">
        <v>2.367</v>
      </c>
      <c r="BL27" s="423">
        <v>2.367</v>
      </c>
      <c r="BM27" s="423">
        <v>0.25670000000000004</v>
      </c>
      <c r="BN27" s="423">
        <v>0.25670000000000004</v>
      </c>
      <c r="BO27" s="423">
        <v>0.25670000000000004</v>
      </c>
      <c r="BP27" s="423">
        <v>0.25670000000000004</v>
      </c>
      <c r="BQ27" s="423">
        <v>0.25670000000000004</v>
      </c>
    </row>
    <row r="28" spans="1:69">
      <c r="A28" s="420" t="s">
        <v>461</v>
      </c>
      <c r="B28" s="421">
        <v>0.39468333333333333</v>
      </c>
      <c r="C28" s="421">
        <v>1.1000000000000001</v>
      </c>
      <c r="D28" s="421">
        <v>0</v>
      </c>
      <c r="E28" s="421"/>
      <c r="F28" s="422">
        <v>4057</v>
      </c>
      <c r="G28" s="423">
        <v>0.21249999999999999</v>
      </c>
      <c r="H28" s="423">
        <v>7.1000000000000004E-3</v>
      </c>
      <c r="I28" s="423">
        <v>4.82E-2</v>
      </c>
      <c r="J28" s="423">
        <v>5.4999999999999997E-3</v>
      </c>
      <c r="K28" s="423">
        <v>1.0999999999999999E-2</v>
      </c>
      <c r="L28" s="423">
        <v>0.11038333333333333</v>
      </c>
      <c r="M28" s="424">
        <v>52.378604880453537</v>
      </c>
      <c r="N28" s="422">
        <v>4190</v>
      </c>
      <c r="O28" s="422">
        <v>4590</v>
      </c>
      <c r="P28" s="422">
        <v>4990</v>
      </c>
      <c r="Q28" s="422">
        <v>5390</v>
      </c>
      <c r="R28" s="422">
        <v>5790</v>
      </c>
      <c r="S28" s="422" t="s">
        <v>214</v>
      </c>
      <c r="T28" s="423">
        <v>0.26</v>
      </c>
      <c r="U28" s="423">
        <v>0.28000000000000003</v>
      </c>
      <c r="V28" s="423">
        <v>0.3</v>
      </c>
      <c r="W28" s="423">
        <v>0.32</v>
      </c>
      <c r="X28" s="423">
        <v>0.34</v>
      </c>
      <c r="Y28" s="423">
        <v>8.9999999999999993E-3</v>
      </c>
      <c r="Z28" s="423">
        <v>1.0999999999999999E-2</v>
      </c>
      <c r="AA28" s="423">
        <v>1.9E-2</v>
      </c>
      <c r="AB28" s="423">
        <v>2.8000000000000001E-2</v>
      </c>
      <c r="AC28" s="423">
        <v>3.5999999999999997E-2</v>
      </c>
      <c r="AD28" s="423">
        <v>0.05</v>
      </c>
      <c r="AE28" s="423">
        <v>5.5E-2</v>
      </c>
      <c r="AF28" s="423">
        <v>0.06</v>
      </c>
      <c r="AG28" s="423">
        <v>6.5000000000000002E-2</v>
      </c>
      <c r="AH28" s="423">
        <v>7.0000000000000007E-2</v>
      </c>
      <c r="AI28" s="423">
        <v>6.4999999999999997E-3</v>
      </c>
      <c r="AJ28" s="423">
        <v>7.4999999999999997E-3</v>
      </c>
      <c r="AK28" s="423">
        <v>8.0000000000000002E-3</v>
      </c>
      <c r="AL28" s="423">
        <v>8.5000000000000006E-3</v>
      </c>
      <c r="AM28" s="423">
        <v>8.9999999999999993E-3</v>
      </c>
      <c r="AN28" s="423">
        <v>1.2E-2</v>
      </c>
      <c r="AO28" s="423">
        <v>1.2999999999999999E-2</v>
      </c>
      <c r="AP28" s="423">
        <v>1.4E-2</v>
      </c>
      <c r="AQ28" s="423">
        <v>1.4999999999999999E-2</v>
      </c>
      <c r="AR28" s="423">
        <v>1.6E-2</v>
      </c>
      <c r="AS28" s="423">
        <v>2.6100000000000002E-2</v>
      </c>
      <c r="AT28" s="423">
        <v>3.2500000000000001E-2</v>
      </c>
      <c r="AU28" s="423">
        <v>3.8899999999999997E-2</v>
      </c>
      <c r="AV28" s="423">
        <v>4.53E-2</v>
      </c>
      <c r="AW28" s="423">
        <v>5.1700000000000003E-2</v>
      </c>
      <c r="AX28" s="423">
        <v>0</v>
      </c>
      <c r="AY28" s="423">
        <v>0</v>
      </c>
      <c r="AZ28" s="423">
        <v>0</v>
      </c>
      <c r="BA28" s="423">
        <v>0</v>
      </c>
      <c r="BB28" s="423">
        <v>0</v>
      </c>
      <c r="BC28" s="423">
        <v>0</v>
      </c>
      <c r="BD28" s="423">
        <v>0</v>
      </c>
      <c r="BE28" s="423">
        <v>0</v>
      </c>
      <c r="BF28" s="423">
        <v>0</v>
      </c>
      <c r="BG28" s="423">
        <v>0</v>
      </c>
      <c r="BH28" s="423">
        <v>1.1850000000000001</v>
      </c>
      <c r="BI28" s="423">
        <v>1.1850000000000001</v>
      </c>
      <c r="BJ28" s="423">
        <v>1.1850000000000001</v>
      </c>
      <c r="BK28" s="423">
        <v>1.1850000000000001</v>
      </c>
      <c r="BL28" s="423">
        <v>1.1850000000000001</v>
      </c>
      <c r="BM28" s="423">
        <v>0</v>
      </c>
      <c r="BN28" s="423">
        <v>0</v>
      </c>
      <c r="BO28" s="423">
        <v>0</v>
      </c>
      <c r="BP28" s="423">
        <v>0</v>
      </c>
      <c r="BQ28" s="423">
        <v>0</v>
      </c>
    </row>
    <row r="29" spans="1:69">
      <c r="A29" s="420" t="s">
        <v>449</v>
      </c>
      <c r="B29" s="421">
        <v>0.37341666666666667</v>
      </c>
      <c r="C29" s="421">
        <v>0.65</v>
      </c>
      <c r="D29" s="421">
        <v>0</v>
      </c>
      <c r="E29" s="421"/>
      <c r="F29" s="422">
        <v>5500</v>
      </c>
      <c r="G29" s="423">
        <v>0.29499999999999998</v>
      </c>
      <c r="H29" s="423">
        <v>0.01</v>
      </c>
      <c r="I29" s="423">
        <v>0</v>
      </c>
      <c r="J29" s="423">
        <v>3.0000000000000001E-3</v>
      </c>
      <c r="K29" s="423">
        <v>2.5000000000000001E-2</v>
      </c>
      <c r="L29" s="423">
        <v>4.0416666666666656E-2</v>
      </c>
      <c r="M29" s="424">
        <v>53.636363636363633</v>
      </c>
      <c r="N29" s="422">
        <v>5410</v>
      </c>
      <c r="O29" s="422">
        <v>5520</v>
      </c>
      <c r="P29" s="422">
        <v>5540</v>
      </c>
      <c r="Q29" s="422">
        <v>5580</v>
      </c>
      <c r="R29" s="422">
        <v>5620</v>
      </c>
      <c r="S29" s="422" t="s">
        <v>214</v>
      </c>
      <c r="T29" s="423">
        <v>0.29210000000000003</v>
      </c>
      <c r="U29" s="423">
        <v>0.29809999999999998</v>
      </c>
      <c r="V29" s="423">
        <v>0.29920000000000002</v>
      </c>
      <c r="W29" s="423">
        <v>0.30130000000000001</v>
      </c>
      <c r="X29" s="423">
        <v>0.30349999999999999</v>
      </c>
      <c r="Y29" s="423">
        <v>0.01</v>
      </c>
      <c r="Z29" s="423">
        <v>0.01</v>
      </c>
      <c r="AA29" s="423">
        <v>0.01</v>
      </c>
      <c r="AB29" s="423">
        <v>0.01</v>
      </c>
      <c r="AC29" s="423">
        <v>0.01</v>
      </c>
      <c r="AD29" s="423">
        <v>0</v>
      </c>
      <c r="AE29" s="423">
        <v>0</v>
      </c>
      <c r="AF29" s="423">
        <v>0</v>
      </c>
      <c r="AG29" s="423">
        <v>0</v>
      </c>
      <c r="AH29" s="423">
        <v>0</v>
      </c>
      <c r="AI29" s="423">
        <v>3.0000000000000001E-3</v>
      </c>
      <c r="AJ29" s="423">
        <v>3.0000000000000001E-3</v>
      </c>
      <c r="AK29" s="423">
        <v>3.0000000000000001E-3</v>
      </c>
      <c r="AL29" s="423">
        <v>3.0000000000000001E-3</v>
      </c>
      <c r="AM29" s="423">
        <v>3.0000000000000001E-3</v>
      </c>
      <c r="AN29" s="423">
        <v>2.7E-2</v>
      </c>
      <c r="AO29" s="423">
        <v>2.7E-2</v>
      </c>
      <c r="AP29" s="423">
        <v>2.7E-2</v>
      </c>
      <c r="AQ29" s="423">
        <v>2.7E-2</v>
      </c>
      <c r="AR29" s="423">
        <v>2.7E-2</v>
      </c>
      <c r="AS29" s="423">
        <v>5.8900000000000001E-2</v>
      </c>
      <c r="AT29" s="423">
        <v>6.13E-2</v>
      </c>
      <c r="AU29" s="423">
        <v>6.1800000000000001E-2</v>
      </c>
      <c r="AV29" s="423">
        <v>6.2300000000000001E-2</v>
      </c>
      <c r="AW29" s="423">
        <v>6.2799999999999995E-2</v>
      </c>
      <c r="AX29" s="423">
        <v>0</v>
      </c>
      <c r="AY29" s="423">
        <v>0</v>
      </c>
      <c r="AZ29" s="423">
        <v>0</v>
      </c>
      <c r="BA29" s="423">
        <v>0</v>
      </c>
      <c r="BB29" s="423">
        <v>0</v>
      </c>
      <c r="BC29" s="423">
        <v>0</v>
      </c>
      <c r="BD29" s="423">
        <v>0</v>
      </c>
      <c r="BE29" s="423">
        <v>0</v>
      </c>
      <c r="BF29" s="423">
        <v>0</v>
      </c>
      <c r="BG29" s="423">
        <v>0</v>
      </c>
      <c r="BH29" s="423">
        <v>0.65</v>
      </c>
      <c r="BI29" s="423">
        <v>0.65</v>
      </c>
      <c r="BJ29" s="423">
        <v>0.65</v>
      </c>
      <c r="BK29" s="423">
        <v>0.65</v>
      </c>
      <c r="BL29" s="423">
        <v>0.65</v>
      </c>
      <c r="BM29" s="423">
        <v>0</v>
      </c>
      <c r="BN29" s="423">
        <v>0</v>
      </c>
      <c r="BO29" s="423">
        <v>0</v>
      </c>
      <c r="BP29" s="423">
        <v>0</v>
      </c>
      <c r="BQ29" s="423">
        <v>0</v>
      </c>
    </row>
    <row r="30" spans="1:69">
      <c r="A30" s="420" t="s">
        <v>450</v>
      </c>
      <c r="B30" s="421">
        <v>0.37341666666666667</v>
      </c>
      <c r="C30" s="421">
        <v>0.65</v>
      </c>
      <c r="D30" s="421">
        <v>0</v>
      </c>
      <c r="E30" s="421"/>
      <c r="F30" s="422">
        <v>5500</v>
      </c>
      <c r="G30" s="423">
        <v>0.28599999999999998</v>
      </c>
      <c r="H30" s="423">
        <v>0.01</v>
      </c>
      <c r="I30" s="423">
        <v>8.9999999999999993E-3</v>
      </c>
      <c r="J30" s="423">
        <v>3.0000000000000001E-3</v>
      </c>
      <c r="K30" s="423">
        <v>2.5000000000000001E-2</v>
      </c>
      <c r="L30" s="423">
        <v>4.0416666666666656E-2</v>
      </c>
      <c r="M30" s="424">
        <v>52</v>
      </c>
      <c r="N30" s="422">
        <v>5510</v>
      </c>
      <c r="O30" s="422">
        <v>5520</v>
      </c>
      <c r="P30" s="422">
        <v>5540</v>
      </c>
      <c r="Q30" s="422">
        <v>5580</v>
      </c>
      <c r="R30" s="422">
        <v>5620</v>
      </c>
      <c r="S30" s="422" t="s">
        <v>214</v>
      </c>
      <c r="T30" s="423">
        <v>0.29039999999999999</v>
      </c>
      <c r="U30" s="423">
        <v>0.29330000000000001</v>
      </c>
      <c r="V30" s="423">
        <v>0.29630000000000001</v>
      </c>
      <c r="W30" s="423">
        <v>0.29920000000000002</v>
      </c>
      <c r="X30" s="423">
        <v>0.30220000000000002</v>
      </c>
      <c r="Y30" s="423">
        <v>0.01</v>
      </c>
      <c r="Z30" s="423">
        <v>0.01</v>
      </c>
      <c r="AA30" s="423">
        <v>0.01</v>
      </c>
      <c r="AB30" s="423">
        <v>0.01</v>
      </c>
      <c r="AC30" s="423">
        <v>0.01</v>
      </c>
      <c r="AD30" s="423">
        <v>8.9999999999999993E-3</v>
      </c>
      <c r="AE30" s="423">
        <v>8.9999999999999993E-3</v>
      </c>
      <c r="AF30" s="423">
        <v>8.9999999999999993E-3</v>
      </c>
      <c r="AG30" s="423">
        <v>8.9999999999999993E-3</v>
      </c>
      <c r="AH30" s="423">
        <v>8.9999999999999993E-3</v>
      </c>
      <c r="AI30" s="423">
        <v>3.0000000000000001E-3</v>
      </c>
      <c r="AJ30" s="423">
        <v>3.0000000000000001E-3</v>
      </c>
      <c r="AK30" s="423">
        <v>3.0000000000000001E-3</v>
      </c>
      <c r="AL30" s="423">
        <v>3.0000000000000001E-3</v>
      </c>
      <c r="AM30" s="423">
        <v>3.0000000000000001E-3</v>
      </c>
      <c r="AN30" s="423">
        <v>2.7E-2</v>
      </c>
      <c r="AO30" s="423">
        <v>2.7E-2</v>
      </c>
      <c r="AP30" s="423">
        <v>2.7E-2</v>
      </c>
      <c r="AQ30" s="423">
        <v>2.7E-2</v>
      </c>
      <c r="AR30" s="423">
        <v>2.7E-2</v>
      </c>
      <c r="AS30" s="423">
        <v>5.8900000000000001E-2</v>
      </c>
      <c r="AT30" s="423">
        <v>6.13E-2</v>
      </c>
      <c r="AU30" s="423">
        <v>6.1800000000000001E-2</v>
      </c>
      <c r="AV30" s="423">
        <v>6.2300000000000001E-2</v>
      </c>
      <c r="AW30" s="423">
        <v>6.2799999999999995E-2</v>
      </c>
      <c r="AX30" s="423">
        <v>0</v>
      </c>
      <c r="AY30" s="423">
        <v>0</v>
      </c>
      <c r="AZ30" s="423">
        <v>0</v>
      </c>
      <c r="BA30" s="423">
        <v>0</v>
      </c>
      <c r="BB30" s="423">
        <v>0</v>
      </c>
      <c r="BC30" s="423">
        <v>0</v>
      </c>
      <c r="BD30" s="423">
        <v>0</v>
      </c>
      <c r="BE30" s="423">
        <v>0</v>
      </c>
      <c r="BF30" s="423">
        <v>0</v>
      </c>
      <c r="BG30" s="423">
        <v>0</v>
      </c>
      <c r="BH30" s="423">
        <v>0.65</v>
      </c>
      <c r="BI30" s="423">
        <v>0.65</v>
      </c>
      <c r="BJ30" s="423">
        <v>0.65</v>
      </c>
      <c r="BK30" s="423">
        <v>0.65</v>
      </c>
      <c r="BL30" s="423">
        <v>0.65</v>
      </c>
      <c r="BM30" s="423">
        <v>0</v>
      </c>
      <c r="BN30" s="423">
        <v>0</v>
      </c>
      <c r="BO30" s="423">
        <v>0</v>
      </c>
      <c r="BP30" s="423">
        <v>0</v>
      </c>
      <c r="BQ30" s="423">
        <v>0</v>
      </c>
    </row>
    <row r="31" spans="1:69">
      <c r="A31" s="420" t="s">
        <v>514</v>
      </c>
      <c r="B31" s="421">
        <v>15.117441666666664</v>
      </c>
      <c r="C31" s="421">
        <v>28.75</v>
      </c>
      <c r="D31" s="421">
        <v>2.8905397260273977</v>
      </c>
      <c r="E31" s="421"/>
      <c r="F31" s="422">
        <v>92240</v>
      </c>
      <c r="G31" s="423">
        <v>5.75</v>
      </c>
      <c r="H31" s="423">
        <v>1.99</v>
      </c>
      <c r="I31" s="423">
        <v>0.93</v>
      </c>
      <c r="J31" s="423">
        <v>0.27</v>
      </c>
      <c r="K31" s="423">
        <v>2.2400000000000002</v>
      </c>
      <c r="L31" s="423">
        <v>1.0469019406392661</v>
      </c>
      <c r="M31" s="424">
        <v>62.33738074588031</v>
      </c>
      <c r="N31" s="422">
        <v>96497</v>
      </c>
      <c r="O31" s="422">
        <v>114153</v>
      </c>
      <c r="P31" s="422">
        <v>130096</v>
      </c>
      <c r="Q31" s="422">
        <v>141256</v>
      </c>
      <c r="R31" s="422">
        <v>147952</v>
      </c>
      <c r="S31" s="422" t="s">
        <v>213</v>
      </c>
      <c r="T31" s="423">
        <v>6.069</v>
      </c>
      <c r="U31" s="423">
        <v>7.3949999999999996</v>
      </c>
      <c r="V31" s="423">
        <v>8.6809999999999992</v>
      </c>
      <c r="W31" s="423">
        <v>9.7089999999999996</v>
      </c>
      <c r="X31" s="423">
        <v>10.474</v>
      </c>
      <c r="Y31" s="423">
        <v>2.101</v>
      </c>
      <c r="Z31" s="423">
        <v>2.5590000000000002</v>
      </c>
      <c r="AA31" s="423">
        <v>3.004</v>
      </c>
      <c r="AB31" s="423">
        <v>3.36</v>
      </c>
      <c r="AC31" s="423">
        <v>3.625</v>
      </c>
      <c r="AD31" s="423">
        <v>0.98199999999999998</v>
      </c>
      <c r="AE31" s="423">
        <v>1.196</v>
      </c>
      <c r="AF31" s="423">
        <v>1.4039999999999999</v>
      </c>
      <c r="AG31" s="423">
        <v>1.57</v>
      </c>
      <c r="AH31" s="423">
        <v>1.694</v>
      </c>
      <c r="AI31" s="423">
        <v>0.28499999999999998</v>
      </c>
      <c r="AJ31" s="423">
        <v>0.34699999999999998</v>
      </c>
      <c r="AK31" s="423">
        <v>0.40799999999999997</v>
      </c>
      <c r="AL31" s="423">
        <v>0.45600000000000002</v>
      </c>
      <c r="AM31" s="423">
        <v>0.49199999999999999</v>
      </c>
      <c r="AN31" s="423">
        <v>2.3639999999999999</v>
      </c>
      <c r="AO31" s="423">
        <v>2.8809999999999998</v>
      </c>
      <c r="AP31" s="423">
        <v>3.3820000000000001</v>
      </c>
      <c r="AQ31" s="423">
        <v>3.782</v>
      </c>
      <c r="AR31" s="423">
        <v>4.08</v>
      </c>
      <c r="AS31" s="423">
        <v>1.4434</v>
      </c>
      <c r="AT31" s="423">
        <v>1.7585</v>
      </c>
      <c r="AU31" s="423">
        <v>2.0644</v>
      </c>
      <c r="AV31" s="423">
        <v>2.3088000000000002</v>
      </c>
      <c r="AW31" s="423">
        <v>2.4908000000000001</v>
      </c>
      <c r="AX31" s="423">
        <v>0</v>
      </c>
      <c r="AY31" s="423">
        <v>3</v>
      </c>
      <c r="AZ31" s="423">
        <v>6</v>
      </c>
      <c r="BA31" s="423">
        <v>9</v>
      </c>
      <c r="BB31" s="423">
        <v>9</v>
      </c>
      <c r="BC31" s="423">
        <v>0</v>
      </c>
      <c r="BD31" s="423">
        <v>0</v>
      </c>
      <c r="BE31" s="423">
        <v>0</v>
      </c>
      <c r="BF31" s="423">
        <v>0</v>
      </c>
      <c r="BG31" s="423">
        <v>0</v>
      </c>
      <c r="BH31" s="423">
        <v>11.5</v>
      </c>
      <c r="BI31" s="423">
        <v>11.5</v>
      </c>
      <c r="BJ31" s="423">
        <v>11.5</v>
      </c>
      <c r="BK31" s="423">
        <v>11.5</v>
      </c>
      <c r="BL31" s="423">
        <v>11.5</v>
      </c>
      <c r="BM31" s="423">
        <v>7.7</v>
      </c>
      <c r="BN31" s="423">
        <v>7.7</v>
      </c>
      <c r="BO31" s="423">
        <v>7.7</v>
      </c>
      <c r="BP31" s="423">
        <v>7.7</v>
      </c>
      <c r="BQ31" s="423">
        <v>7.7</v>
      </c>
    </row>
    <row r="32" spans="1:69">
      <c r="A32" s="420" t="s">
        <v>729</v>
      </c>
      <c r="B32" s="421">
        <v>0.22524999999999998</v>
      </c>
      <c r="C32" s="421">
        <v>1.7845</v>
      </c>
      <c r="D32" s="421">
        <v>0</v>
      </c>
      <c r="E32" s="421"/>
      <c r="F32" s="422">
        <v>1911</v>
      </c>
      <c r="G32" s="423">
        <v>0.122</v>
      </c>
      <c r="H32" s="423">
        <v>1.6E-2</v>
      </c>
      <c r="I32" s="423">
        <v>7.6E-3</v>
      </c>
      <c r="J32" s="423">
        <v>1.5800000000000002E-2</v>
      </c>
      <c r="K32" s="423">
        <v>1.6E-2</v>
      </c>
      <c r="L32" s="423">
        <v>4.7849999999999976E-2</v>
      </c>
      <c r="M32" s="424">
        <v>63.840920983778126</v>
      </c>
      <c r="N32" s="422">
        <v>1911</v>
      </c>
      <c r="O32" s="422">
        <v>3302</v>
      </c>
      <c r="P32" s="422">
        <v>4473</v>
      </c>
      <c r="Q32" s="422">
        <v>5432</v>
      </c>
      <c r="R32" s="422">
        <v>6603</v>
      </c>
      <c r="S32" s="422" t="s">
        <v>213</v>
      </c>
      <c r="T32" s="423">
        <v>0.22</v>
      </c>
      <c r="U32" s="423">
        <v>0.31</v>
      </c>
      <c r="V32" s="423">
        <v>0.42</v>
      </c>
      <c r="W32" s="423">
        <v>0.51</v>
      </c>
      <c r="X32" s="423">
        <v>0.62</v>
      </c>
      <c r="Y32" s="423">
        <v>0.01</v>
      </c>
      <c r="Z32" s="423">
        <v>1.2E-2</v>
      </c>
      <c r="AA32" s="423">
        <v>1.4999999999999999E-2</v>
      </c>
      <c r="AB32" s="423">
        <v>0.02</v>
      </c>
      <c r="AC32" s="423">
        <v>0.03</v>
      </c>
      <c r="AD32" s="423">
        <v>3.0000000000000001E-3</v>
      </c>
      <c r="AE32" s="423">
        <v>3.0000000000000001E-3</v>
      </c>
      <c r="AF32" s="423">
        <v>3.0000000000000001E-3</v>
      </c>
      <c r="AG32" s="423">
        <v>3.0000000000000001E-3</v>
      </c>
      <c r="AH32" s="423">
        <v>3.0000000000000001E-3</v>
      </c>
      <c r="AI32" s="423">
        <v>2E-3</v>
      </c>
      <c r="AJ32" s="423">
        <v>2E-3</v>
      </c>
      <c r="AK32" s="423">
        <v>2E-3</v>
      </c>
      <c r="AL32" s="423">
        <v>2E-3</v>
      </c>
      <c r="AM32" s="423">
        <v>2E-3</v>
      </c>
      <c r="AN32" s="423">
        <v>2.5000000000000001E-2</v>
      </c>
      <c r="AO32" s="423">
        <v>2.5000000000000001E-2</v>
      </c>
      <c r="AP32" s="423">
        <v>2.5000000000000001E-2</v>
      </c>
      <c r="AQ32" s="423">
        <v>2.5000000000000001E-2</v>
      </c>
      <c r="AR32" s="423">
        <v>2.5000000000000001E-2</v>
      </c>
      <c r="AS32" s="423">
        <v>9.7199999999999995E-2</v>
      </c>
      <c r="AT32" s="423">
        <v>0.13159999999999999</v>
      </c>
      <c r="AU32" s="423">
        <v>0.17380000000000001</v>
      </c>
      <c r="AV32" s="423">
        <v>0.20930000000000001</v>
      </c>
      <c r="AW32" s="423">
        <v>0.25409999999999999</v>
      </c>
      <c r="AX32" s="423">
        <v>0</v>
      </c>
      <c r="AY32" s="423">
        <v>0</v>
      </c>
      <c r="AZ32" s="423">
        <v>0</v>
      </c>
      <c r="BA32" s="423">
        <v>0</v>
      </c>
      <c r="BB32" s="423">
        <v>0</v>
      </c>
      <c r="BC32" s="423">
        <v>0</v>
      </c>
      <c r="BD32" s="423">
        <v>0</v>
      </c>
      <c r="BE32" s="423">
        <v>0</v>
      </c>
      <c r="BF32" s="423">
        <v>0</v>
      </c>
      <c r="BG32" s="423">
        <v>0</v>
      </c>
      <c r="BH32" s="423">
        <v>0.2</v>
      </c>
      <c r="BI32" s="423">
        <v>0.2</v>
      </c>
      <c r="BJ32" s="423">
        <v>0.2</v>
      </c>
      <c r="BK32" s="423">
        <v>0.2</v>
      </c>
      <c r="BL32" s="423">
        <v>0.2</v>
      </c>
      <c r="BM32" s="423">
        <v>0</v>
      </c>
      <c r="BN32" s="423">
        <v>0</v>
      </c>
      <c r="BO32" s="423">
        <v>0</v>
      </c>
      <c r="BP32" s="423">
        <v>0</v>
      </c>
      <c r="BQ32" s="423">
        <v>0</v>
      </c>
    </row>
    <row r="33" spans="1:69">
      <c r="A33" s="420" t="s">
        <v>612</v>
      </c>
      <c r="B33" s="421">
        <v>1.7259166666666668</v>
      </c>
      <c r="C33" s="421">
        <v>3.4750000000000001</v>
      </c>
      <c r="D33" s="421">
        <v>2.0000000000000004E-4</v>
      </c>
      <c r="E33" s="421"/>
      <c r="F33" s="422">
        <v>17666</v>
      </c>
      <c r="G33" s="423">
        <v>0.94</v>
      </c>
      <c r="H33" s="423">
        <v>0.24</v>
      </c>
      <c r="I33" s="423">
        <v>5.1999999999999998E-2</v>
      </c>
      <c r="J33" s="423">
        <v>3.5000000000000001E-3</v>
      </c>
      <c r="K33" s="423">
        <v>0.36</v>
      </c>
      <c r="L33" s="423">
        <v>0.13021666666666687</v>
      </c>
      <c r="M33" s="424">
        <v>53.2095550775501</v>
      </c>
      <c r="N33" s="422">
        <v>17929</v>
      </c>
      <c r="O33" s="422">
        <v>21514</v>
      </c>
      <c r="P33" s="422">
        <v>25817</v>
      </c>
      <c r="Q33" s="422">
        <v>30981</v>
      </c>
      <c r="R33" s="422">
        <v>37177</v>
      </c>
      <c r="S33" s="422" t="s">
        <v>213</v>
      </c>
      <c r="T33" s="423">
        <v>0.96799999999999997</v>
      </c>
      <c r="U33" s="423">
        <v>1.1619999999999999</v>
      </c>
      <c r="V33" s="423">
        <v>1.3939999999999999</v>
      </c>
      <c r="W33" s="423">
        <v>1.673</v>
      </c>
      <c r="X33" s="423">
        <v>2.008</v>
      </c>
      <c r="Y33" s="423">
        <v>0.03</v>
      </c>
      <c r="Z33" s="423">
        <v>3.7999999999999999E-2</v>
      </c>
      <c r="AA33" s="423">
        <v>4.2000000000000003E-2</v>
      </c>
      <c r="AB33" s="423">
        <v>4.3999999999999997E-2</v>
      </c>
      <c r="AC33" s="423">
        <v>4.8000000000000001E-2</v>
      </c>
      <c r="AD33" s="423">
        <v>6.0000000000000001E-3</v>
      </c>
      <c r="AE33" s="423">
        <v>8.9999999999999993E-3</v>
      </c>
      <c r="AF33" s="423">
        <v>0.01</v>
      </c>
      <c r="AG33" s="423">
        <v>1.2E-2</v>
      </c>
      <c r="AH33" s="423">
        <v>1.4E-2</v>
      </c>
      <c r="AI33" s="423">
        <v>2E-3</v>
      </c>
      <c r="AJ33" s="423">
        <v>4.0000000000000001E-3</v>
      </c>
      <c r="AK33" s="423">
        <v>6.0000000000000001E-3</v>
      </c>
      <c r="AL33" s="423">
        <v>8.0000000000000002E-3</v>
      </c>
      <c r="AM33" s="423">
        <v>8.9999999999999993E-3</v>
      </c>
      <c r="AN33" s="423">
        <v>1E-3</v>
      </c>
      <c r="AO33" s="423">
        <v>2E-3</v>
      </c>
      <c r="AP33" s="423">
        <v>2E-3</v>
      </c>
      <c r="AQ33" s="423">
        <v>2E-3</v>
      </c>
      <c r="AR33" s="423">
        <v>3.0000000000000001E-3</v>
      </c>
      <c r="AS33" s="423">
        <v>7.9699999999999993E-2</v>
      </c>
      <c r="AT33" s="423">
        <v>9.6199999999999994E-2</v>
      </c>
      <c r="AU33" s="423">
        <v>0.11509999999999999</v>
      </c>
      <c r="AV33" s="423">
        <v>0.13769999999999999</v>
      </c>
      <c r="AW33" s="423">
        <v>0.1648</v>
      </c>
      <c r="AX33" s="423">
        <v>0</v>
      </c>
      <c r="AY33" s="423">
        <v>0</v>
      </c>
      <c r="AZ33" s="423">
        <v>0</v>
      </c>
      <c r="BA33" s="423">
        <v>0</v>
      </c>
      <c r="BB33" s="423">
        <v>0</v>
      </c>
      <c r="BC33" s="423">
        <v>0</v>
      </c>
      <c r="BD33" s="423">
        <v>0</v>
      </c>
      <c r="BE33" s="423">
        <v>0</v>
      </c>
      <c r="BF33" s="423">
        <v>0</v>
      </c>
      <c r="BG33" s="423">
        <v>0</v>
      </c>
      <c r="BH33" s="423">
        <v>3</v>
      </c>
      <c r="BI33" s="423">
        <v>3</v>
      </c>
      <c r="BJ33" s="423">
        <v>3</v>
      </c>
      <c r="BK33" s="423">
        <v>3</v>
      </c>
      <c r="BL33" s="423">
        <v>3</v>
      </c>
      <c r="BM33" s="423">
        <v>2.0000000000000001E-4</v>
      </c>
      <c r="BN33" s="423">
        <v>2.0000000000000001E-4</v>
      </c>
      <c r="BO33" s="423">
        <v>2.0000000000000001E-4</v>
      </c>
      <c r="BP33" s="423">
        <v>2.0000000000000001E-4</v>
      </c>
      <c r="BQ33" s="423">
        <v>2.0000000000000001E-4</v>
      </c>
    </row>
    <row r="34" spans="1:69">
      <c r="A34" s="420" t="s">
        <v>916</v>
      </c>
      <c r="B34" s="421" t="s">
        <v>395</v>
      </c>
      <c r="C34" s="421">
        <v>0</v>
      </c>
      <c r="D34" s="421">
        <v>0</v>
      </c>
      <c r="E34" s="421"/>
      <c r="F34" s="422" t="e">
        <v>#N/A</v>
      </c>
      <c r="G34" s="423">
        <v>0</v>
      </c>
      <c r="H34" s="423">
        <v>0</v>
      </c>
      <c r="I34" s="423">
        <v>0</v>
      </c>
      <c r="J34" s="423">
        <v>0</v>
      </c>
      <c r="K34" s="423">
        <v>0</v>
      </c>
      <c r="L34" s="423" t="e">
        <v>#VALUE!</v>
      </c>
      <c r="M34" s="424" t="s">
        <v>395</v>
      </c>
      <c r="N34" s="422">
        <v>0</v>
      </c>
      <c r="O34" s="422">
        <v>0</v>
      </c>
      <c r="P34" s="422">
        <v>0</v>
      </c>
      <c r="Q34" s="422">
        <v>0</v>
      </c>
      <c r="R34" s="422">
        <v>0</v>
      </c>
      <c r="S34" s="422" t="s">
        <v>213</v>
      </c>
      <c r="T34" s="423">
        <v>0</v>
      </c>
      <c r="U34" s="423">
        <v>0</v>
      </c>
      <c r="V34" s="423">
        <v>0</v>
      </c>
      <c r="W34" s="423">
        <v>0</v>
      </c>
      <c r="X34" s="423">
        <v>0</v>
      </c>
      <c r="Y34" s="423">
        <v>0</v>
      </c>
      <c r="Z34" s="423">
        <v>0</v>
      </c>
      <c r="AA34" s="423">
        <v>0</v>
      </c>
      <c r="AB34" s="423">
        <v>0</v>
      </c>
      <c r="AC34" s="423">
        <v>0</v>
      </c>
      <c r="AD34" s="423">
        <v>0</v>
      </c>
      <c r="AE34" s="423">
        <v>0</v>
      </c>
      <c r="AF34" s="423">
        <v>0</v>
      </c>
      <c r="AG34" s="423">
        <v>0</v>
      </c>
      <c r="AH34" s="423">
        <v>0</v>
      </c>
      <c r="AI34" s="423">
        <v>0</v>
      </c>
      <c r="AJ34" s="423">
        <v>0</v>
      </c>
      <c r="AK34" s="423">
        <v>0</v>
      </c>
      <c r="AL34" s="423">
        <v>0</v>
      </c>
      <c r="AM34" s="423">
        <v>0</v>
      </c>
      <c r="AN34" s="423">
        <v>0</v>
      </c>
      <c r="AO34" s="423">
        <v>0</v>
      </c>
      <c r="AP34" s="423">
        <v>0</v>
      </c>
      <c r="AQ34" s="423">
        <v>0</v>
      </c>
      <c r="AR34" s="423">
        <v>0</v>
      </c>
      <c r="AS34" s="423">
        <v>0</v>
      </c>
      <c r="AT34" s="423">
        <v>0</v>
      </c>
      <c r="AU34" s="423">
        <v>0</v>
      </c>
      <c r="AV34" s="423">
        <v>0</v>
      </c>
      <c r="AW34" s="423">
        <v>0</v>
      </c>
      <c r="AX34" s="423">
        <v>0</v>
      </c>
      <c r="AY34" s="423">
        <v>0</v>
      </c>
      <c r="AZ34" s="423">
        <v>0</v>
      </c>
      <c r="BA34" s="423">
        <v>0</v>
      </c>
      <c r="BB34" s="423">
        <v>0</v>
      </c>
      <c r="BC34" s="423">
        <v>0</v>
      </c>
      <c r="BD34" s="423">
        <v>0</v>
      </c>
      <c r="BE34" s="423">
        <v>0</v>
      </c>
      <c r="BF34" s="423">
        <v>0</v>
      </c>
      <c r="BG34" s="423">
        <v>0</v>
      </c>
      <c r="BH34" s="423">
        <v>0</v>
      </c>
      <c r="BI34" s="423">
        <v>0</v>
      </c>
      <c r="BJ34" s="423">
        <v>0</v>
      </c>
      <c r="BK34" s="423">
        <v>0</v>
      </c>
      <c r="BL34" s="423">
        <v>0</v>
      </c>
      <c r="BM34" s="423">
        <v>0</v>
      </c>
      <c r="BN34" s="423">
        <v>0</v>
      </c>
      <c r="BO34" s="423">
        <v>0</v>
      </c>
      <c r="BP34" s="423">
        <v>0</v>
      </c>
      <c r="BQ34" s="423">
        <v>0</v>
      </c>
    </row>
    <row r="35" spans="1:69">
      <c r="A35" s="420" t="s">
        <v>172</v>
      </c>
      <c r="B35" s="421">
        <v>6.667933333333333</v>
      </c>
      <c r="C35" s="421">
        <v>12</v>
      </c>
      <c r="D35" s="421">
        <v>2.2330000000000001</v>
      </c>
      <c r="E35" s="421"/>
      <c r="F35" s="422">
        <v>21482</v>
      </c>
      <c r="G35" s="423">
        <v>1.2977000000000001</v>
      </c>
      <c r="H35" s="423">
        <v>0.31280000000000002</v>
      </c>
      <c r="I35" s="423">
        <v>1.1473</v>
      </c>
      <c r="J35" s="423">
        <v>0.33710000000000001</v>
      </c>
      <c r="K35" s="423">
        <v>0.29899999999999999</v>
      </c>
      <c r="L35" s="423">
        <v>1.041033333333333</v>
      </c>
      <c r="M35" s="424">
        <v>60.408714272414116</v>
      </c>
      <c r="N35" s="422">
        <v>22180</v>
      </c>
      <c r="O35" s="422">
        <v>22900</v>
      </c>
      <c r="P35" s="422">
        <v>23644</v>
      </c>
      <c r="Q35" s="422">
        <v>24412</v>
      </c>
      <c r="R35" s="422">
        <v>25194</v>
      </c>
      <c r="S35" s="422" t="s">
        <v>212</v>
      </c>
      <c r="T35" s="423">
        <v>1.3308</v>
      </c>
      <c r="U35" s="423">
        <v>1.3740000000000001</v>
      </c>
      <c r="V35" s="423">
        <v>1.4186000000000001</v>
      </c>
      <c r="W35" s="423">
        <v>1.4646999999999999</v>
      </c>
      <c r="X35" s="423">
        <v>1.5116000000000001</v>
      </c>
      <c r="Y35" s="423">
        <v>0.34899999999999998</v>
      </c>
      <c r="Z35" s="423">
        <v>0.39500000000000002</v>
      </c>
      <c r="AA35" s="423">
        <v>0.39560000000000001</v>
      </c>
      <c r="AB35" s="423">
        <v>0.3962</v>
      </c>
      <c r="AC35" s="423">
        <v>0.39689999999999998</v>
      </c>
      <c r="AD35" s="423">
        <v>1.29</v>
      </c>
      <c r="AE35" s="423">
        <v>1.3169999999999999</v>
      </c>
      <c r="AF35" s="423">
        <v>1.99</v>
      </c>
      <c r="AG35" s="423">
        <v>2.2290000000000001</v>
      </c>
      <c r="AH35" s="423">
        <v>2.2349999999999999</v>
      </c>
      <c r="AI35" s="423">
        <v>0.33300000000000002</v>
      </c>
      <c r="AJ35" s="423">
        <v>0.33700000000000002</v>
      </c>
      <c r="AK35" s="423">
        <v>0.34</v>
      </c>
      <c r="AL35" s="423">
        <v>0.34399999999999997</v>
      </c>
      <c r="AM35" s="423">
        <v>0.34799999999999998</v>
      </c>
      <c r="AN35" s="423">
        <v>0.29260000000000003</v>
      </c>
      <c r="AO35" s="423">
        <v>0.29399999999999998</v>
      </c>
      <c r="AP35" s="423">
        <v>0.29559999999999997</v>
      </c>
      <c r="AQ35" s="423">
        <v>0.29699999999999999</v>
      </c>
      <c r="AR35" s="423">
        <v>0.29859999999999998</v>
      </c>
      <c r="AS35" s="423">
        <v>1.1399999999999999</v>
      </c>
      <c r="AT35" s="423">
        <v>1.1299999999999999</v>
      </c>
      <c r="AU35" s="423">
        <v>1.0840000000000001</v>
      </c>
      <c r="AV35" s="423">
        <v>1.04</v>
      </c>
      <c r="AW35" s="423">
        <v>1.0760000000000001</v>
      </c>
      <c r="AX35" s="423">
        <v>0</v>
      </c>
      <c r="AY35" s="423">
        <v>0</v>
      </c>
      <c r="AZ35" s="423">
        <v>0</v>
      </c>
      <c r="BA35" s="423">
        <v>0</v>
      </c>
      <c r="BB35" s="423">
        <v>0</v>
      </c>
      <c r="BC35" s="423">
        <v>0</v>
      </c>
      <c r="BD35" s="423">
        <v>0</v>
      </c>
      <c r="BE35" s="423">
        <v>0</v>
      </c>
      <c r="BF35" s="423">
        <v>0</v>
      </c>
      <c r="BG35" s="423">
        <v>0</v>
      </c>
      <c r="BH35" s="423">
        <v>0</v>
      </c>
      <c r="BI35" s="423">
        <v>0</v>
      </c>
      <c r="BJ35" s="423">
        <v>0</v>
      </c>
      <c r="BK35" s="423">
        <v>0</v>
      </c>
      <c r="BL35" s="423">
        <v>0</v>
      </c>
      <c r="BM35" s="423">
        <v>2.7249999999999996</v>
      </c>
      <c r="BN35" s="423">
        <v>2.7249999999999996</v>
      </c>
      <c r="BO35" s="423">
        <v>1.8</v>
      </c>
      <c r="BP35" s="423">
        <v>1.8</v>
      </c>
      <c r="BQ35" s="423">
        <v>1.8</v>
      </c>
    </row>
    <row r="36" spans="1:69">
      <c r="A36" s="420" t="s">
        <v>953</v>
      </c>
      <c r="B36" s="421">
        <v>0.54672500000000002</v>
      </c>
      <c r="C36" s="421">
        <v>0.75</v>
      </c>
      <c r="D36" s="421">
        <v>9.4000000000000004E-3</v>
      </c>
      <c r="E36" s="421"/>
      <c r="F36" s="422">
        <v>8191</v>
      </c>
      <c r="G36" s="423">
        <v>0.35830000000000001</v>
      </c>
      <c r="H36" s="423">
        <v>1.9199999999999998E-2</v>
      </c>
      <c r="I36" s="423">
        <v>1.8E-3</v>
      </c>
      <c r="J36" s="423">
        <v>1.54E-2</v>
      </c>
      <c r="K36" s="423">
        <v>2E-3</v>
      </c>
      <c r="L36" s="423">
        <v>0.14062499999999994</v>
      </c>
      <c r="M36" s="424">
        <v>43.743132706629225</v>
      </c>
      <c r="N36" s="422">
        <v>8199</v>
      </c>
      <c r="O36" s="422">
        <v>8281</v>
      </c>
      <c r="P36" s="422">
        <v>8363</v>
      </c>
      <c r="Q36" s="422">
        <v>8446</v>
      </c>
      <c r="R36" s="422">
        <v>8530</v>
      </c>
      <c r="S36" s="422" t="s">
        <v>212</v>
      </c>
      <c r="T36" s="423">
        <v>0.35830000000000001</v>
      </c>
      <c r="U36" s="423">
        <v>0.3614</v>
      </c>
      <c r="V36" s="423">
        <v>0.3649</v>
      </c>
      <c r="W36" s="423">
        <v>0.36849999999999999</v>
      </c>
      <c r="X36" s="423">
        <v>0.37209999999999999</v>
      </c>
      <c r="Y36" s="423">
        <v>1.9199999999999998E-2</v>
      </c>
      <c r="Z36" s="423">
        <v>0.02</v>
      </c>
      <c r="AA36" s="423">
        <v>2.5000000000000001E-2</v>
      </c>
      <c r="AB36" s="423">
        <v>0.03</v>
      </c>
      <c r="AC36" s="423">
        <v>3.5000000000000003E-2</v>
      </c>
      <c r="AD36" s="423">
        <v>1.8E-3</v>
      </c>
      <c r="AE36" s="423">
        <v>1.8E-3</v>
      </c>
      <c r="AF36" s="423">
        <v>1.8E-3</v>
      </c>
      <c r="AG36" s="423">
        <v>1.8E-3</v>
      </c>
      <c r="AH36" s="423">
        <v>1.8E-3</v>
      </c>
      <c r="AI36" s="423">
        <v>1.54E-2</v>
      </c>
      <c r="AJ36" s="423">
        <v>1.6E-2</v>
      </c>
      <c r="AK36" s="423">
        <v>1.7000000000000001E-2</v>
      </c>
      <c r="AL36" s="423">
        <v>1.7999999999999999E-2</v>
      </c>
      <c r="AM36" s="423">
        <v>1.9E-2</v>
      </c>
      <c r="AN36" s="423">
        <v>2E-3</v>
      </c>
      <c r="AO36" s="423">
        <v>2E-3</v>
      </c>
      <c r="AP36" s="423">
        <v>2E-3</v>
      </c>
      <c r="AQ36" s="423">
        <v>2E-3</v>
      </c>
      <c r="AR36" s="423">
        <v>2E-3</v>
      </c>
      <c r="AS36" s="423">
        <v>0.1394</v>
      </c>
      <c r="AT36" s="423">
        <v>0.14099999999999999</v>
      </c>
      <c r="AU36" s="423">
        <v>0.14430000000000001</v>
      </c>
      <c r="AV36" s="423">
        <v>0.1477</v>
      </c>
      <c r="AW36" s="423">
        <v>0.15110000000000001</v>
      </c>
      <c r="AX36" s="423">
        <v>0</v>
      </c>
      <c r="AY36" s="423">
        <v>0</v>
      </c>
      <c r="AZ36" s="423">
        <v>0</v>
      </c>
      <c r="BA36" s="423">
        <v>0</v>
      </c>
      <c r="BB36" s="423">
        <v>0</v>
      </c>
      <c r="BC36" s="423">
        <v>0</v>
      </c>
      <c r="BD36" s="423">
        <v>0</v>
      </c>
      <c r="BE36" s="423">
        <v>0</v>
      </c>
      <c r="BF36" s="423">
        <v>0</v>
      </c>
      <c r="BG36" s="423">
        <v>0</v>
      </c>
      <c r="BH36" s="423">
        <v>0.75</v>
      </c>
      <c r="BI36" s="423">
        <v>0.75</v>
      </c>
      <c r="BJ36" s="423">
        <v>0.75</v>
      </c>
      <c r="BK36" s="423">
        <v>0.75</v>
      </c>
      <c r="BL36" s="423">
        <v>0.75</v>
      </c>
      <c r="BM36" s="423">
        <v>2.5000000000000001E-2</v>
      </c>
      <c r="BN36" s="423">
        <v>2.5000000000000001E-2</v>
      </c>
      <c r="BO36" s="423">
        <v>2.5000000000000001E-2</v>
      </c>
      <c r="BP36" s="423">
        <v>2.5000000000000001E-2</v>
      </c>
      <c r="BQ36" s="423">
        <v>2.5000000000000001E-2</v>
      </c>
    </row>
    <row r="37" spans="1:69">
      <c r="A37" s="420" t="s">
        <v>596</v>
      </c>
      <c r="B37" s="421">
        <v>1.3255583333333336</v>
      </c>
      <c r="C37" s="421">
        <v>2.5</v>
      </c>
      <c r="D37" s="421">
        <v>0.41820000000000002</v>
      </c>
      <c r="E37" s="421"/>
      <c r="F37" s="422">
        <v>5988</v>
      </c>
      <c r="G37" s="423">
        <v>0.26800000000000002</v>
      </c>
      <c r="H37" s="423">
        <v>0.10199999999999999</v>
      </c>
      <c r="I37" s="423">
        <v>1.4999999999999999E-2</v>
      </c>
      <c r="J37" s="423">
        <v>2.1399999999999999E-2</v>
      </c>
      <c r="K37" s="423">
        <v>0.1043</v>
      </c>
      <c r="L37" s="423">
        <v>0.39665833333333367</v>
      </c>
      <c r="M37" s="424">
        <v>44.756179024716097</v>
      </c>
      <c r="N37" s="422">
        <v>5979</v>
      </c>
      <c r="O37" s="422">
        <v>5949</v>
      </c>
      <c r="P37" s="422">
        <v>5919</v>
      </c>
      <c r="Q37" s="422">
        <v>5890</v>
      </c>
      <c r="R37" s="422">
        <v>5860</v>
      </c>
      <c r="S37" s="422" t="s">
        <v>212</v>
      </c>
      <c r="T37" s="423">
        <v>0.26900000000000002</v>
      </c>
      <c r="U37" s="423">
        <v>0.26700000000000002</v>
      </c>
      <c r="V37" s="423">
        <v>0.26600000000000001</v>
      </c>
      <c r="W37" s="423">
        <v>0.26500000000000001</v>
      </c>
      <c r="X37" s="423">
        <v>0.26300000000000001</v>
      </c>
      <c r="Y37" s="423">
        <v>7.5999999999999998E-2</v>
      </c>
      <c r="Z37" s="423">
        <v>7.5999999999999998E-2</v>
      </c>
      <c r="AA37" s="423">
        <v>7.4999999999999997E-2</v>
      </c>
      <c r="AB37" s="423">
        <v>7.4999999999999997E-2</v>
      </c>
      <c r="AC37" s="423">
        <v>7.3999999999999996E-2</v>
      </c>
      <c r="AD37" s="423">
        <v>1.4E-2</v>
      </c>
      <c r="AE37" s="423">
        <v>1.4E-2</v>
      </c>
      <c r="AF37" s="423">
        <v>1.4E-2</v>
      </c>
      <c r="AG37" s="423">
        <v>1.4E-2</v>
      </c>
      <c r="AH37" s="423">
        <v>1.4E-2</v>
      </c>
      <c r="AI37" s="423">
        <v>2.7E-2</v>
      </c>
      <c r="AJ37" s="423">
        <v>2.7E-2</v>
      </c>
      <c r="AK37" s="423">
        <v>2.7E-2</v>
      </c>
      <c r="AL37" s="423">
        <v>2.7E-2</v>
      </c>
      <c r="AM37" s="423">
        <v>2.5999999999999999E-2</v>
      </c>
      <c r="AN37" s="423">
        <v>9.6000000000000002E-2</v>
      </c>
      <c r="AO37" s="423">
        <v>9.5000000000000001E-2</v>
      </c>
      <c r="AP37" s="423">
        <v>9.5000000000000001E-2</v>
      </c>
      <c r="AQ37" s="423">
        <v>9.4E-2</v>
      </c>
      <c r="AR37" s="423">
        <v>9.4E-2</v>
      </c>
      <c r="AS37" s="423">
        <v>0.25900000000000001</v>
      </c>
      <c r="AT37" s="423">
        <v>0.25800000000000001</v>
      </c>
      <c r="AU37" s="423">
        <v>0.25700000000000001</v>
      </c>
      <c r="AV37" s="423">
        <v>0.25600000000000001</v>
      </c>
      <c r="AW37" s="423">
        <v>0.254</v>
      </c>
      <c r="AX37" s="423">
        <v>0</v>
      </c>
      <c r="AY37" s="423">
        <v>0</v>
      </c>
      <c r="AZ37" s="423">
        <v>0</v>
      </c>
      <c r="BA37" s="423">
        <v>0</v>
      </c>
      <c r="BB37" s="423">
        <v>0</v>
      </c>
      <c r="BC37" s="423">
        <v>0</v>
      </c>
      <c r="BD37" s="423">
        <v>0</v>
      </c>
      <c r="BE37" s="423">
        <v>0</v>
      </c>
      <c r="BF37" s="423">
        <v>0</v>
      </c>
      <c r="BG37" s="423">
        <v>0</v>
      </c>
      <c r="BH37" s="423">
        <v>0</v>
      </c>
      <c r="BI37" s="423">
        <v>0</v>
      </c>
      <c r="BJ37" s="423">
        <v>0</v>
      </c>
      <c r="BK37" s="423">
        <v>0</v>
      </c>
      <c r="BL37" s="423">
        <v>0</v>
      </c>
      <c r="BM37" s="423">
        <v>0.66200000000000014</v>
      </c>
      <c r="BN37" s="423">
        <v>0.66200000000000014</v>
      </c>
      <c r="BO37" s="423">
        <v>0.66200000000000014</v>
      </c>
      <c r="BP37" s="423">
        <v>0.66200000000000014</v>
      </c>
      <c r="BQ37" s="423">
        <v>0.66200000000000014</v>
      </c>
    </row>
    <row r="38" spans="1:69">
      <c r="A38" s="420" t="s">
        <v>802</v>
      </c>
      <c r="B38" s="421">
        <v>3.6058333333333338E-2</v>
      </c>
      <c r="C38" s="421">
        <v>0.15000000000000002</v>
      </c>
      <c r="D38" s="421">
        <v>0</v>
      </c>
      <c r="E38" s="421"/>
      <c r="F38" s="422">
        <v>1079</v>
      </c>
      <c r="G38" s="423">
        <v>3.2099999999999997E-2</v>
      </c>
      <c r="H38" s="423">
        <v>2.0999999999999999E-3</v>
      </c>
      <c r="I38" s="423">
        <v>0</v>
      </c>
      <c r="J38" s="423">
        <v>0</v>
      </c>
      <c r="K38" s="423">
        <v>1E-3</v>
      </c>
      <c r="L38" s="423">
        <v>8.5833333333334288E-4</v>
      </c>
      <c r="M38" s="424">
        <v>29.749768303985167</v>
      </c>
      <c r="N38" s="422">
        <v>1162</v>
      </c>
      <c r="O38" s="422">
        <v>1227</v>
      </c>
      <c r="P38" s="422">
        <v>1289</v>
      </c>
      <c r="Q38" s="422">
        <v>1355</v>
      </c>
      <c r="R38" s="422">
        <v>1423</v>
      </c>
      <c r="S38" s="422" t="s">
        <v>212</v>
      </c>
      <c r="T38" s="423">
        <v>3.49E-2</v>
      </c>
      <c r="U38" s="423">
        <v>3.6799999999999999E-2</v>
      </c>
      <c r="V38" s="423">
        <v>3.8699999999999998E-2</v>
      </c>
      <c r="W38" s="423">
        <v>4.07E-2</v>
      </c>
      <c r="X38" s="423">
        <v>4.2700000000000002E-2</v>
      </c>
      <c r="Y38" s="423">
        <v>2.0999999999999999E-3</v>
      </c>
      <c r="Z38" s="423">
        <v>2.2000000000000001E-3</v>
      </c>
      <c r="AA38" s="423">
        <v>2.3E-3</v>
      </c>
      <c r="AB38" s="423">
        <v>2.3999999999999998E-3</v>
      </c>
      <c r="AC38" s="423">
        <v>2.5000000000000001E-3</v>
      </c>
      <c r="AD38" s="423">
        <v>0</v>
      </c>
      <c r="AE38" s="423">
        <v>0</v>
      </c>
      <c r="AF38" s="423">
        <v>0</v>
      </c>
      <c r="AG38" s="423">
        <v>0</v>
      </c>
      <c r="AH38" s="423">
        <v>0</v>
      </c>
      <c r="AI38" s="423">
        <v>0</v>
      </c>
      <c r="AJ38" s="423">
        <v>0</v>
      </c>
      <c r="AK38" s="423">
        <v>0</v>
      </c>
      <c r="AL38" s="423">
        <v>0</v>
      </c>
      <c r="AM38" s="423">
        <v>0</v>
      </c>
      <c r="AN38" s="423">
        <v>1E-3</v>
      </c>
      <c r="AO38" s="423">
        <v>1E-3</v>
      </c>
      <c r="AP38" s="423">
        <v>1E-3</v>
      </c>
      <c r="AQ38" s="423">
        <v>1E-3</v>
      </c>
      <c r="AR38" s="423">
        <v>1E-3</v>
      </c>
      <c r="AS38" s="423">
        <v>1E-4</v>
      </c>
      <c r="AT38" s="423">
        <v>1E-4</v>
      </c>
      <c r="AU38" s="423">
        <v>1E-4</v>
      </c>
      <c r="AV38" s="423">
        <v>1E-4</v>
      </c>
      <c r="AW38" s="423">
        <v>1E-4</v>
      </c>
      <c r="AX38" s="423">
        <v>0</v>
      </c>
      <c r="AY38" s="423">
        <v>0</v>
      </c>
      <c r="AZ38" s="423">
        <v>0</v>
      </c>
      <c r="BA38" s="423">
        <v>0</v>
      </c>
      <c r="BB38" s="423">
        <v>0</v>
      </c>
      <c r="BC38" s="423">
        <v>0</v>
      </c>
      <c r="BD38" s="423">
        <v>0</v>
      </c>
      <c r="BE38" s="423">
        <v>0</v>
      </c>
      <c r="BF38" s="423">
        <v>0</v>
      </c>
      <c r="BG38" s="423">
        <v>0</v>
      </c>
      <c r="BH38" s="423">
        <v>0.15300000000000002</v>
      </c>
      <c r="BI38" s="423">
        <v>0.15300000000000002</v>
      </c>
      <c r="BJ38" s="423">
        <v>0.15300000000000002</v>
      </c>
      <c r="BK38" s="423">
        <v>0.15300000000000002</v>
      </c>
      <c r="BL38" s="423">
        <v>0.15300000000000002</v>
      </c>
      <c r="BM38" s="423">
        <v>0</v>
      </c>
      <c r="BN38" s="423">
        <v>0</v>
      </c>
      <c r="BO38" s="423">
        <v>0</v>
      </c>
      <c r="BP38" s="423">
        <v>0</v>
      </c>
      <c r="BQ38" s="423">
        <v>0</v>
      </c>
    </row>
    <row r="39" spans="1:69">
      <c r="A39" s="420" t="s">
        <v>833</v>
      </c>
      <c r="B39" s="421">
        <v>0.25258333333333333</v>
      </c>
      <c r="C39" s="421">
        <v>0.35000000000000003</v>
      </c>
      <c r="D39" s="421">
        <v>0</v>
      </c>
      <c r="E39" s="421"/>
      <c r="F39" s="422">
        <v>5215</v>
      </c>
      <c r="G39" s="423">
        <v>0.22</v>
      </c>
      <c r="H39" s="423">
        <v>8.0000000000000002E-3</v>
      </c>
      <c r="I39" s="423">
        <v>2E-3</v>
      </c>
      <c r="J39" s="423">
        <v>2E-3</v>
      </c>
      <c r="K39" s="423">
        <v>6.0000000000000001E-3</v>
      </c>
      <c r="L39" s="423">
        <v>1.4583333333333309E-2</v>
      </c>
      <c r="M39" s="424">
        <v>42.186001917545539</v>
      </c>
      <c r="N39" s="422">
        <v>5265</v>
      </c>
      <c r="O39" s="422">
        <v>5393</v>
      </c>
      <c r="P39" s="422">
        <v>5511</v>
      </c>
      <c r="Q39" s="422">
        <v>5631</v>
      </c>
      <c r="R39" s="422">
        <v>5754</v>
      </c>
      <c r="S39" s="422" t="s">
        <v>212</v>
      </c>
      <c r="T39" s="423">
        <v>0.224</v>
      </c>
      <c r="U39" s="423">
        <v>0.22939999999999999</v>
      </c>
      <c r="V39" s="423">
        <v>0.2344</v>
      </c>
      <c r="W39" s="423">
        <v>0.23949999999999999</v>
      </c>
      <c r="X39" s="423">
        <v>0.2447</v>
      </c>
      <c r="Y39" s="423">
        <v>8.9999999999999993E-3</v>
      </c>
      <c r="Z39" s="423">
        <v>9.1999999999999998E-3</v>
      </c>
      <c r="AA39" s="423">
        <v>9.4000000000000004E-3</v>
      </c>
      <c r="AB39" s="423">
        <v>9.5999999999999992E-3</v>
      </c>
      <c r="AC39" s="423">
        <v>9.7999999999999997E-3</v>
      </c>
      <c r="AD39" s="423">
        <v>2E-3</v>
      </c>
      <c r="AE39" s="423">
        <v>2E-3</v>
      </c>
      <c r="AF39" s="423">
        <v>2E-3</v>
      </c>
      <c r="AG39" s="423">
        <v>2E-3</v>
      </c>
      <c r="AH39" s="423">
        <v>2E-3</v>
      </c>
      <c r="AI39" s="423">
        <v>2E-3</v>
      </c>
      <c r="AJ39" s="423">
        <v>2E-3</v>
      </c>
      <c r="AK39" s="423">
        <v>2.0999999999999999E-3</v>
      </c>
      <c r="AL39" s="423">
        <v>2.0999999999999999E-3</v>
      </c>
      <c r="AM39" s="423">
        <v>2.2000000000000001E-3</v>
      </c>
      <c r="AN39" s="423">
        <v>6.0000000000000001E-3</v>
      </c>
      <c r="AO39" s="423">
        <v>6.0000000000000001E-3</v>
      </c>
      <c r="AP39" s="423">
        <v>6.0000000000000001E-3</v>
      </c>
      <c r="AQ39" s="423">
        <v>6.0000000000000001E-3</v>
      </c>
      <c r="AR39" s="423">
        <v>6.0000000000000001E-3</v>
      </c>
      <c r="AS39" s="423">
        <v>1.43E-2</v>
      </c>
      <c r="AT39" s="423">
        <v>1.46E-2</v>
      </c>
      <c r="AU39" s="423">
        <v>1.49E-2</v>
      </c>
      <c r="AV39" s="423">
        <v>1.52E-2</v>
      </c>
      <c r="AW39" s="423">
        <v>1.5599999999999999E-2</v>
      </c>
      <c r="AX39" s="423">
        <v>0</v>
      </c>
      <c r="AY39" s="423">
        <v>0</v>
      </c>
      <c r="AZ39" s="423">
        <v>0</v>
      </c>
      <c r="BA39" s="423">
        <v>0</v>
      </c>
      <c r="BB39" s="423">
        <v>0</v>
      </c>
      <c r="BC39" s="423">
        <v>0</v>
      </c>
      <c r="BD39" s="423">
        <v>0</v>
      </c>
      <c r="BE39" s="423">
        <v>0</v>
      </c>
      <c r="BF39" s="423">
        <v>0</v>
      </c>
      <c r="BG39" s="423">
        <v>0</v>
      </c>
      <c r="BH39" s="423">
        <v>0.35000000000000003</v>
      </c>
      <c r="BI39" s="423">
        <v>0.35000000000000003</v>
      </c>
      <c r="BJ39" s="423">
        <v>0.35000000000000003</v>
      </c>
      <c r="BK39" s="423">
        <v>0.35000000000000003</v>
      </c>
      <c r="BL39" s="423">
        <v>0.35000000000000003</v>
      </c>
      <c r="BM39" s="423">
        <v>0</v>
      </c>
      <c r="BN39" s="423">
        <v>0</v>
      </c>
      <c r="BO39" s="423">
        <v>0</v>
      </c>
      <c r="BP39" s="423">
        <v>0</v>
      </c>
      <c r="BQ39" s="423">
        <v>0</v>
      </c>
    </row>
    <row r="40" spans="1:69">
      <c r="A40" s="420" t="s">
        <v>467</v>
      </c>
      <c r="B40" s="421">
        <v>0.61408333333333343</v>
      </c>
      <c r="C40" s="421">
        <v>0.76700000000000002</v>
      </c>
      <c r="D40" s="421">
        <v>0</v>
      </c>
      <c r="E40" s="421"/>
      <c r="F40" s="422">
        <v>8343</v>
      </c>
      <c r="G40" s="423">
        <v>0.41539999999999999</v>
      </c>
      <c r="H40" s="423">
        <v>0.05</v>
      </c>
      <c r="I40" s="423">
        <v>4.1200000000000001E-2</v>
      </c>
      <c r="J40" s="423">
        <v>5.79E-2</v>
      </c>
      <c r="K40" s="423">
        <v>2.5000000000000001E-3</v>
      </c>
      <c r="L40" s="423">
        <v>4.7083333333333588E-2</v>
      </c>
      <c r="M40" s="424">
        <v>49.790243317751411</v>
      </c>
      <c r="N40" s="422">
        <v>8350</v>
      </c>
      <c r="O40" s="422">
        <v>8357</v>
      </c>
      <c r="P40" s="422">
        <v>8364</v>
      </c>
      <c r="Q40" s="422">
        <v>8371</v>
      </c>
      <c r="R40" s="422">
        <v>8377</v>
      </c>
      <c r="S40" s="422" t="s">
        <v>212</v>
      </c>
      <c r="T40" s="423">
        <v>0.40910000000000002</v>
      </c>
      <c r="U40" s="423">
        <v>0.40949999999999998</v>
      </c>
      <c r="V40" s="423">
        <v>0.4098</v>
      </c>
      <c r="W40" s="423">
        <v>0.41020000000000001</v>
      </c>
      <c r="X40" s="423">
        <v>0.41049999999999998</v>
      </c>
      <c r="Y40" s="423">
        <v>0.05</v>
      </c>
      <c r="Z40" s="423">
        <v>0.05</v>
      </c>
      <c r="AA40" s="423">
        <v>0.05</v>
      </c>
      <c r="AB40" s="423">
        <v>0.05</v>
      </c>
      <c r="AC40" s="423">
        <v>0.05</v>
      </c>
      <c r="AD40" s="423">
        <v>4.1200000000000001E-2</v>
      </c>
      <c r="AE40" s="423">
        <v>4.1200000000000001E-2</v>
      </c>
      <c r="AF40" s="423">
        <v>4.1200000000000001E-2</v>
      </c>
      <c r="AG40" s="423">
        <v>4.1200000000000001E-2</v>
      </c>
      <c r="AH40" s="423">
        <v>4.1200000000000001E-2</v>
      </c>
      <c r="AI40" s="423">
        <v>5.79E-2</v>
      </c>
      <c r="AJ40" s="423">
        <v>5.79E-2</v>
      </c>
      <c r="AK40" s="423">
        <v>5.79E-2</v>
      </c>
      <c r="AL40" s="423">
        <v>5.79E-2</v>
      </c>
      <c r="AM40" s="423">
        <v>5.79E-2</v>
      </c>
      <c r="AN40" s="423">
        <v>2E-3</v>
      </c>
      <c r="AO40" s="423">
        <v>2E-3</v>
      </c>
      <c r="AP40" s="423">
        <v>2E-3</v>
      </c>
      <c r="AQ40" s="423">
        <v>2E-3</v>
      </c>
      <c r="AR40" s="423">
        <v>2E-3</v>
      </c>
      <c r="AS40" s="423">
        <v>4.8000000000000001E-2</v>
      </c>
      <c r="AT40" s="423">
        <v>4.8000000000000001E-2</v>
      </c>
      <c r="AU40" s="423">
        <v>4.8000000000000001E-2</v>
      </c>
      <c r="AV40" s="423">
        <v>4.8000000000000001E-2</v>
      </c>
      <c r="AW40" s="423">
        <v>4.8000000000000001E-2</v>
      </c>
      <c r="AX40" s="423">
        <v>0</v>
      </c>
      <c r="AY40" s="423">
        <v>0</v>
      </c>
      <c r="AZ40" s="423">
        <v>0</v>
      </c>
      <c r="BA40" s="423">
        <v>0</v>
      </c>
      <c r="BB40" s="423">
        <v>0</v>
      </c>
      <c r="BC40" s="423">
        <v>0</v>
      </c>
      <c r="BD40" s="423">
        <v>0</v>
      </c>
      <c r="BE40" s="423">
        <v>0</v>
      </c>
      <c r="BF40" s="423">
        <v>0</v>
      </c>
      <c r="BG40" s="423">
        <v>0</v>
      </c>
      <c r="BH40" s="423">
        <v>0.76700000000000002</v>
      </c>
      <c r="BI40" s="423">
        <v>0.76700000000000002</v>
      </c>
      <c r="BJ40" s="423">
        <v>0.76700000000000002</v>
      </c>
      <c r="BK40" s="423">
        <v>0.76700000000000002</v>
      </c>
      <c r="BL40" s="423">
        <v>0.76700000000000002</v>
      </c>
      <c r="BM40" s="423">
        <v>0</v>
      </c>
      <c r="BN40" s="423">
        <v>0</v>
      </c>
      <c r="BO40" s="423">
        <v>0</v>
      </c>
      <c r="BP40" s="423">
        <v>0</v>
      </c>
      <c r="BQ40" s="423">
        <v>0</v>
      </c>
    </row>
    <row r="41" spans="1:69">
      <c r="A41" s="420" t="s">
        <v>466</v>
      </c>
      <c r="B41" s="421">
        <v>1.0103333333333333</v>
      </c>
      <c r="C41" s="421">
        <v>1.2310000000000001</v>
      </c>
      <c r="D41" s="421">
        <v>6.3299999999999995E-2</v>
      </c>
      <c r="E41" s="421"/>
      <c r="F41" s="422">
        <v>14553</v>
      </c>
      <c r="G41" s="423">
        <v>0.71360000000000001</v>
      </c>
      <c r="H41" s="423">
        <v>3.4700000000000002E-2</v>
      </c>
      <c r="I41" s="423">
        <v>7.4700000000000003E-2</v>
      </c>
      <c r="J41" s="423">
        <v>1.4800000000000001E-2</v>
      </c>
      <c r="K41" s="423">
        <v>3.0000000000000001E-3</v>
      </c>
      <c r="L41" s="423">
        <v>0.10623333333333329</v>
      </c>
      <c r="M41" s="424">
        <v>49.034563320277606</v>
      </c>
      <c r="N41" s="422">
        <v>14553</v>
      </c>
      <c r="O41" s="422">
        <v>14560</v>
      </c>
      <c r="P41" s="422">
        <v>14570</v>
      </c>
      <c r="Q41" s="422">
        <v>14580</v>
      </c>
      <c r="R41" s="422">
        <v>14590</v>
      </c>
      <c r="S41" s="422" t="s">
        <v>212</v>
      </c>
      <c r="T41" s="423">
        <v>0.71309999999999996</v>
      </c>
      <c r="U41" s="423">
        <v>0.71340000000000003</v>
      </c>
      <c r="V41" s="423">
        <v>0.71389999999999998</v>
      </c>
      <c r="W41" s="423">
        <v>0.71440000000000003</v>
      </c>
      <c r="X41" s="423">
        <v>0.71489999999999998</v>
      </c>
      <c r="Y41" s="423">
        <v>3.4700000000000002E-2</v>
      </c>
      <c r="Z41" s="423">
        <v>3.4700000000000002E-2</v>
      </c>
      <c r="AA41" s="423">
        <v>3.4700000000000002E-2</v>
      </c>
      <c r="AB41" s="423">
        <v>3.4700000000000002E-2</v>
      </c>
      <c r="AC41" s="423">
        <v>3.4700000000000002E-2</v>
      </c>
      <c r="AD41" s="423">
        <v>7.4700000000000003E-2</v>
      </c>
      <c r="AE41" s="423">
        <v>7.4700000000000003E-2</v>
      </c>
      <c r="AF41" s="423">
        <v>7.4700000000000003E-2</v>
      </c>
      <c r="AG41" s="423">
        <v>7.4700000000000003E-2</v>
      </c>
      <c r="AH41" s="423">
        <v>7.4700000000000003E-2</v>
      </c>
      <c r="AI41" s="423">
        <v>1.4500000000000001E-2</v>
      </c>
      <c r="AJ41" s="423">
        <v>1.4500000000000001E-2</v>
      </c>
      <c r="AK41" s="423">
        <v>1.4E-2</v>
      </c>
      <c r="AL41" s="423">
        <v>1.35E-2</v>
      </c>
      <c r="AM41" s="423">
        <v>1.35E-2</v>
      </c>
      <c r="AN41" s="423">
        <v>2.5000000000000001E-3</v>
      </c>
      <c r="AO41" s="423">
        <v>2.5000000000000001E-3</v>
      </c>
      <c r="AP41" s="423">
        <v>2.5000000000000001E-3</v>
      </c>
      <c r="AQ41" s="423">
        <v>2.5000000000000001E-3</v>
      </c>
      <c r="AR41" s="423">
        <v>2.5000000000000001E-3</v>
      </c>
      <c r="AS41" s="423">
        <v>7.4999999999999997E-2</v>
      </c>
      <c r="AT41" s="423">
        <v>7.4999999999999997E-2</v>
      </c>
      <c r="AU41" s="423">
        <v>7.4999999999999997E-2</v>
      </c>
      <c r="AV41" s="423">
        <v>7.4999999999999997E-2</v>
      </c>
      <c r="AW41" s="423">
        <v>7.4999999999999997E-2</v>
      </c>
      <c r="AX41" s="423">
        <v>0</v>
      </c>
      <c r="AY41" s="423">
        <v>0</v>
      </c>
      <c r="AZ41" s="423">
        <v>0</v>
      </c>
      <c r="BA41" s="423">
        <v>0</v>
      </c>
      <c r="BB41" s="423">
        <v>0</v>
      </c>
      <c r="BC41" s="423">
        <v>0</v>
      </c>
      <c r="BD41" s="423">
        <v>0</v>
      </c>
      <c r="BE41" s="423">
        <v>0</v>
      </c>
      <c r="BF41" s="423">
        <v>0</v>
      </c>
      <c r="BG41" s="423">
        <v>0</v>
      </c>
      <c r="BH41" s="423">
        <v>1.2310000000000001</v>
      </c>
      <c r="BI41" s="423">
        <v>1.2310000000000001</v>
      </c>
      <c r="BJ41" s="423">
        <v>1.2310000000000001</v>
      </c>
      <c r="BK41" s="423">
        <v>1.2310000000000001</v>
      </c>
      <c r="BL41" s="423">
        <v>1.2310000000000001</v>
      </c>
      <c r="BM41" s="423">
        <v>6.3299999999999995E-2</v>
      </c>
      <c r="BN41" s="423">
        <v>6.3299999999999995E-2</v>
      </c>
      <c r="BO41" s="423">
        <v>6.3299999999999995E-2</v>
      </c>
      <c r="BP41" s="423">
        <v>6.3299999999999995E-2</v>
      </c>
      <c r="BQ41" s="423">
        <v>6.3299999999999995E-2</v>
      </c>
    </row>
    <row r="42" spans="1:69">
      <c r="A42" s="420" t="s">
        <v>465</v>
      </c>
      <c r="B42" s="421">
        <v>4.1250000000000002E-2</v>
      </c>
      <c r="C42" s="421">
        <v>5.1999999999999998E-2</v>
      </c>
      <c r="D42" s="421">
        <v>0</v>
      </c>
      <c r="E42" s="421"/>
      <c r="F42" s="422">
        <v>240</v>
      </c>
      <c r="G42" s="423">
        <v>8.3000000000000001E-3</v>
      </c>
      <c r="H42" s="423">
        <v>1E-3</v>
      </c>
      <c r="I42" s="423">
        <v>2.76E-2</v>
      </c>
      <c r="J42" s="423">
        <v>1E-3</v>
      </c>
      <c r="K42" s="423">
        <v>0</v>
      </c>
      <c r="L42" s="423">
        <v>3.3499999999999988E-3</v>
      </c>
      <c r="M42" s="424">
        <v>34.583333333333336</v>
      </c>
      <c r="N42" s="422">
        <v>240</v>
      </c>
      <c r="O42" s="422">
        <v>240</v>
      </c>
      <c r="P42" s="422">
        <v>240</v>
      </c>
      <c r="Q42" s="422">
        <v>240</v>
      </c>
      <c r="R42" s="422">
        <v>240</v>
      </c>
      <c r="S42" s="422" t="s">
        <v>212</v>
      </c>
      <c r="T42" s="423">
        <v>8.2000000000000007E-3</v>
      </c>
      <c r="U42" s="423">
        <v>8.2000000000000007E-3</v>
      </c>
      <c r="V42" s="423">
        <v>8.2000000000000007E-3</v>
      </c>
      <c r="W42" s="423">
        <v>8.2000000000000007E-3</v>
      </c>
      <c r="X42" s="423">
        <v>8.2000000000000007E-3</v>
      </c>
      <c r="Y42" s="423">
        <v>1E-3</v>
      </c>
      <c r="Z42" s="423">
        <v>1E-3</v>
      </c>
      <c r="AA42" s="423">
        <v>1E-3</v>
      </c>
      <c r="AB42" s="423">
        <v>1E-3</v>
      </c>
      <c r="AC42" s="423">
        <v>1E-3</v>
      </c>
      <c r="AD42" s="423">
        <v>2.76E-2</v>
      </c>
      <c r="AE42" s="423">
        <v>2.76E-2</v>
      </c>
      <c r="AF42" s="423">
        <v>2.76E-2</v>
      </c>
      <c r="AG42" s="423">
        <v>2.76E-2</v>
      </c>
      <c r="AH42" s="423">
        <v>2.76E-2</v>
      </c>
      <c r="AI42" s="423">
        <v>1E-3</v>
      </c>
      <c r="AJ42" s="423">
        <v>1E-3</v>
      </c>
      <c r="AK42" s="423">
        <v>1E-3</v>
      </c>
      <c r="AL42" s="423">
        <v>1E-3</v>
      </c>
      <c r="AM42" s="423">
        <v>1E-3</v>
      </c>
      <c r="AN42" s="423">
        <v>0</v>
      </c>
      <c r="AO42" s="423">
        <v>0</v>
      </c>
      <c r="AP42" s="423">
        <v>0</v>
      </c>
      <c r="AQ42" s="423">
        <v>0</v>
      </c>
      <c r="AR42" s="423">
        <v>0</v>
      </c>
      <c r="AS42" s="423">
        <v>3.5000000000000001E-3</v>
      </c>
      <c r="AT42" s="423">
        <v>3.5000000000000001E-3</v>
      </c>
      <c r="AU42" s="423">
        <v>3.5000000000000001E-3</v>
      </c>
      <c r="AV42" s="423">
        <v>3.5000000000000001E-3</v>
      </c>
      <c r="AW42" s="423">
        <v>3.5000000000000001E-3</v>
      </c>
      <c r="AX42" s="423">
        <v>0</v>
      </c>
      <c r="AY42" s="423">
        <v>0</v>
      </c>
      <c r="AZ42" s="423">
        <v>0</v>
      </c>
      <c r="BA42" s="423">
        <v>0</v>
      </c>
      <c r="BB42" s="423">
        <v>0</v>
      </c>
      <c r="BC42" s="423">
        <v>0</v>
      </c>
      <c r="BD42" s="423">
        <v>0</v>
      </c>
      <c r="BE42" s="423">
        <v>0</v>
      </c>
      <c r="BF42" s="423">
        <v>0</v>
      </c>
      <c r="BG42" s="423">
        <v>0</v>
      </c>
      <c r="BH42" s="423">
        <v>5.1999999999999998E-2</v>
      </c>
      <c r="BI42" s="423">
        <v>5.1999999999999998E-2</v>
      </c>
      <c r="BJ42" s="423">
        <v>5.1999999999999998E-2</v>
      </c>
      <c r="BK42" s="423">
        <v>5.1999999999999998E-2</v>
      </c>
      <c r="BL42" s="423">
        <v>5.1999999999999998E-2</v>
      </c>
      <c r="BM42" s="423">
        <v>0</v>
      </c>
      <c r="BN42" s="423">
        <v>0</v>
      </c>
      <c r="BO42" s="423">
        <v>0</v>
      </c>
      <c r="BP42" s="423">
        <v>0</v>
      </c>
      <c r="BQ42" s="423">
        <v>0</v>
      </c>
    </row>
    <row r="43" spans="1:69">
      <c r="A43" s="420" t="s">
        <v>999</v>
      </c>
      <c r="B43" s="421">
        <v>12.658650000000003</v>
      </c>
      <c r="C43" s="421">
        <v>32</v>
      </c>
      <c r="D43" s="421">
        <v>5.1614000000000004</v>
      </c>
      <c r="E43" s="421"/>
      <c r="F43" s="422">
        <v>57866</v>
      </c>
      <c r="G43" s="423">
        <v>3.1480000000000001</v>
      </c>
      <c r="H43" s="423">
        <v>3.9140000000000001</v>
      </c>
      <c r="I43" s="423">
        <v>0</v>
      </c>
      <c r="J43" s="423">
        <v>0</v>
      </c>
      <c r="K43" s="423">
        <v>0.5</v>
      </c>
      <c r="L43" s="423">
        <v>-6.4749999999998309E-2</v>
      </c>
      <c r="M43" s="424">
        <v>54.401548404935539</v>
      </c>
      <c r="N43" s="422">
        <v>61160</v>
      </c>
      <c r="O43" s="422">
        <v>64218</v>
      </c>
      <c r="P43" s="422">
        <v>67429</v>
      </c>
      <c r="Q43" s="422">
        <v>70800</v>
      </c>
      <c r="R43" s="422">
        <v>74340</v>
      </c>
      <c r="S43" s="422" t="s">
        <v>208</v>
      </c>
      <c r="T43" s="423">
        <v>3.1802999999999999</v>
      </c>
      <c r="U43" s="423">
        <v>3.3393000000000002</v>
      </c>
      <c r="V43" s="423">
        <v>3.5063</v>
      </c>
      <c r="W43" s="423">
        <v>3.6816</v>
      </c>
      <c r="X43" s="423">
        <v>3.8656999999999999</v>
      </c>
      <c r="Y43" s="423">
        <v>2.9790000000000001</v>
      </c>
      <c r="Z43" s="423">
        <v>3.1280000000000001</v>
      </c>
      <c r="AA43" s="423">
        <v>3.2843</v>
      </c>
      <c r="AB43" s="423">
        <v>3.4485999999999999</v>
      </c>
      <c r="AC43" s="423">
        <v>3.621</v>
      </c>
      <c r="AD43" s="423">
        <v>0</v>
      </c>
      <c r="AE43" s="423">
        <v>0</v>
      </c>
      <c r="AF43" s="423">
        <v>0</v>
      </c>
      <c r="AG43" s="423">
        <v>0</v>
      </c>
      <c r="AH43" s="423">
        <v>0</v>
      </c>
      <c r="AI43" s="423">
        <v>0</v>
      </c>
      <c r="AJ43" s="423">
        <v>0</v>
      </c>
      <c r="AK43" s="423">
        <v>0</v>
      </c>
      <c r="AL43" s="423">
        <v>0</v>
      </c>
      <c r="AM43" s="423">
        <v>0</v>
      </c>
      <c r="AN43" s="423">
        <v>0.59760000000000002</v>
      </c>
      <c r="AO43" s="423">
        <v>0.61550000000000005</v>
      </c>
      <c r="AP43" s="423">
        <v>0.63400000000000001</v>
      </c>
      <c r="AQ43" s="423">
        <v>0.65300000000000002</v>
      </c>
      <c r="AR43" s="423">
        <v>0.67259999999999998</v>
      </c>
      <c r="AS43" s="423">
        <v>1.1599999999999999</v>
      </c>
      <c r="AT43" s="423">
        <v>1.1948000000000001</v>
      </c>
      <c r="AU43" s="423">
        <v>1.2305999999999999</v>
      </c>
      <c r="AV43" s="423">
        <v>1.2676000000000001</v>
      </c>
      <c r="AW43" s="423">
        <v>1.3056000000000001</v>
      </c>
      <c r="AX43" s="423">
        <v>0</v>
      </c>
      <c r="AY43" s="423">
        <v>0</v>
      </c>
      <c r="AZ43" s="423">
        <v>0</v>
      </c>
      <c r="BA43" s="423">
        <v>0</v>
      </c>
      <c r="BB43" s="423">
        <v>0</v>
      </c>
      <c r="BC43" s="423">
        <v>0</v>
      </c>
      <c r="BD43" s="423">
        <v>0</v>
      </c>
      <c r="BE43" s="423">
        <v>0</v>
      </c>
      <c r="BF43" s="423">
        <v>0</v>
      </c>
      <c r="BG43" s="423">
        <v>0</v>
      </c>
      <c r="BH43" s="423">
        <v>6.6000000000000003E-2</v>
      </c>
      <c r="BI43" s="423">
        <v>6.6000000000000003E-2</v>
      </c>
      <c r="BJ43" s="423">
        <v>6.6000000000000003E-2</v>
      </c>
      <c r="BK43" s="423">
        <v>6.6000000000000003E-2</v>
      </c>
      <c r="BL43" s="423">
        <v>6.6000000000000003E-2</v>
      </c>
      <c r="BM43" s="423">
        <v>12.225</v>
      </c>
      <c r="BN43" s="423">
        <v>12.225</v>
      </c>
      <c r="BO43" s="423">
        <v>12.225</v>
      </c>
      <c r="BP43" s="423">
        <v>12.225</v>
      </c>
      <c r="BQ43" s="423">
        <v>12.225</v>
      </c>
    </row>
    <row r="44" spans="1:69">
      <c r="A44" s="420" t="s">
        <v>742</v>
      </c>
      <c r="B44" s="421">
        <v>4.0474166666666669</v>
      </c>
      <c r="C44" s="421">
        <v>8</v>
      </c>
      <c r="D44" s="421">
        <v>1.968</v>
      </c>
      <c r="E44" s="421"/>
      <c r="F44" s="422">
        <v>13129</v>
      </c>
      <c r="G44" s="423">
        <v>0.67100000000000004</v>
      </c>
      <c r="H44" s="423">
        <v>0.92200000000000004</v>
      </c>
      <c r="I44" s="423">
        <v>8.5000000000000006E-2</v>
      </c>
      <c r="J44" s="423">
        <v>1.9E-2</v>
      </c>
      <c r="K44" s="423">
        <v>0.15</v>
      </c>
      <c r="L44" s="423">
        <v>0.23241666666666738</v>
      </c>
      <c r="M44" s="424">
        <v>51.108233681163838</v>
      </c>
      <c r="N44" s="422">
        <v>13139</v>
      </c>
      <c r="O44" s="422">
        <v>13796</v>
      </c>
      <c r="P44" s="422">
        <v>14486</v>
      </c>
      <c r="Q44" s="422">
        <v>15210</v>
      </c>
      <c r="R44" s="422">
        <v>15971</v>
      </c>
      <c r="S44" s="422" t="s">
        <v>208</v>
      </c>
      <c r="T44" s="423">
        <v>0.7883</v>
      </c>
      <c r="U44" s="423">
        <v>0.82779999999999998</v>
      </c>
      <c r="V44" s="423">
        <v>0.86919999999999997</v>
      </c>
      <c r="W44" s="423">
        <v>0.91259999999999997</v>
      </c>
      <c r="X44" s="423">
        <v>0.95820000000000005</v>
      </c>
      <c r="Y44" s="423">
        <v>0.92659999999999998</v>
      </c>
      <c r="Z44" s="423">
        <v>0.97289999999999999</v>
      </c>
      <c r="AA44" s="423">
        <v>1.0216000000000001</v>
      </c>
      <c r="AB44" s="423">
        <v>1.0727</v>
      </c>
      <c r="AC44" s="423">
        <v>1.1263000000000001</v>
      </c>
      <c r="AD44" s="423">
        <v>0.125</v>
      </c>
      <c r="AE44" s="423">
        <v>0.1275</v>
      </c>
      <c r="AF44" s="423">
        <v>0.13</v>
      </c>
      <c r="AG44" s="423">
        <v>0.13250000000000001</v>
      </c>
      <c r="AH44" s="423">
        <v>0.13500000000000001</v>
      </c>
      <c r="AI44" s="423">
        <v>1.9E-2</v>
      </c>
      <c r="AJ44" s="423">
        <v>0.02</v>
      </c>
      <c r="AK44" s="423">
        <v>2.1000000000000001E-2</v>
      </c>
      <c r="AL44" s="423">
        <v>2.1999999999999999E-2</v>
      </c>
      <c r="AM44" s="423">
        <v>2.3E-2</v>
      </c>
      <c r="AN44" s="423">
        <v>0.2</v>
      </c>
      <c r="AO44" s="423">
        <v>0.20399999999999999</v>
      </c>
      <c r="AP44" s="423">
        <v>0.20799999999999999</v>
      </c>
      <c r="AQ44" s="423">
        <v>0.21199999999999999</v>
      </c>
      <c r="AR44" s="423">
        <v>0.2165</v>
      </c>
      <c r="AS44" s="423">
        <v>0.38</v>
      </c>
      <c r="AT44" s="423">
        <v>0.39</v>
      </c>
      <c r="AU44" s="423">
        <v>0.4</v>
      </c>
      <c r="AV44" s="423">
        <v>0.41</v>
      </c>
      <c r="AW44" s="423">
        <v>0.42</v>
      </c>
      <c r="AX44" s="423">
        <v>0</v>
      </c>
      <c r="AY44" s="423">
        <v>0</v>
      </c>
      <c r="AZ44" s="423">
        <v>0</v>
      </c>
      <c r="BA44" s="423">
        <v>0</v>
      </c>
      <c r="BB44" s="423">
        <v>0</v>
      </c>
      <c r="BC44" s="423">
        <v>0</v>
      </c>
      <c r="BD44" s="423">
        <v>0</v>
      </c>
      <c r="BE44" s="423">
        <v>0</v>
      </c>
      <c r="BF44" s="423">
        <v>0</v>
      </c>
      <c r="BG44" s="423">
        <v>0</v>
      </c>
      <c r="BH44" s="423">
        <v>0</v>
      </c>
      <c r="BI44" s="423">
        <v>0</v>
      </c>
      <c r="BJ44" s="423">
        <v>0</v>
      </c>
      <c r="BK44" s="423">
        <v>0</v>
      </c>
      <c r="BL44" s="423">
        <v>0</v>
      </c>
      <c r="BM44" s="423">
        <v>2.75</v>
      </c>
      <c r="BN44" s="423">
        <v>2.75</v>
      </c>
      <c r="BO44" s="423">
        <v>2.75</v>
      </c>
      <c r="BP44" s="423">
        <v>2.75</v>
      </c>
      <c r="BQ44" s="423">
        <v>2.75</v>
      </c>
    </row>
    <row r="45" spans="1:69">
      <c r="A45" s="420" t="s">
        <v>517</v>
      </c>
      <c r="B45" s="421">
        <v>1.6124500000000002</v>
      </c>
      <c r="C45" s="421">
        <v>3</v>
      </c>
      <c r="D45" s="421">
        <v>0.30099999999999999</v>
      </c>
      <c r="E45" s="421"/>
      <c r="F45" s="422">
        <v>15230</v>
      </c>
      <c r="G45" s="423">
        <v>0.70199999999999996</v>
      </c>
      <c r="H45" s="423">
        <v>0.20399999999999999</v>
      </c>
      <c r="I45" s="423">
        <v>0.18</v>
      </c>
      <c r="J45" s="423">
        <v>9.8000000000000004E-2</v>
      </c>
      <c r="K45" s="423">
        <v>3.5000000000000003E-2</v>
      </c>
      <c r="L45" s="423">
        <v>9.2450000000000365E-2</v>
      </c>
      <c r="M45" s="424">
        <v>46.093237032173342</v>
      </c>
      <c r="N45" s="422">
        <v>15680</v>
      </c>
      <c r="O45" s="422">
        <v>16464</v>
      </c>
      <c r="P45" s="422">
        <v>17123</v>
      </c>
      <c r="Q45" s="422">
        <v>17808</v>
      </c>
      <c r="R45" s="422">
        <v>18698</v>
      </c>
      <c r="S45" s="422" t="s">
        <v>208</v>
      </c>
      <c r="T45" s="423">
        <v>0.71879999999999999</v>
      </c>
      <c r="U45" s="423">
        <v>0.748</v>
      </c>
      <c r="V45" s="423">
        <v>0.77800000000000002</v>
      </c>
      <c r="W45" s="423">
        <v>0.80910000000000004</v>
      </c>
      <c r="X45" s="423">
        <v>0.84150000000000003</v>
      </c>
      <c r="Y45" s="423">
        <v>0.18</v>
      </c>
      <c r="Z45" s="423">
        <v>0.19139999999999999</v>
      </c>
      <c r="AA45" s="423">
        <v>0.1991</v>
      </c>
      <c r="AB45" s="423">
        <v>0.20710000000000001</v>
      </c>
      <c r="AC45" s="423">
        <v>0.21540000000000001</v>
      </c>
      <c r="AD45" s="423">
        <v>0.16</v>
      </c>
      <c r="AE45" s="423">
        <v>0.16700000000000001</v>
      </c>
      <c r="AF45" s="423">
        <v>0.17369999999999999</v>
      </c>
      <c r="AG45" s="423">
        <v>0.18060000000000001</v>
      </c>
      <c r="AH45" s="423">
        <v>0.18779999999999999</v>
      </c>
      <c r="AI45" s="423">
        <v>8.7999999999999995E-2</v>
      </c>
      <c r="AJ45" s="423">
        <v>9.0999999999999998E-2</v>
      </c>
      <c r="AK45" s="423">
        <v>9.4600000000000004E-2</v>
      </c>
      <c r="AL45" s="423">
        <v>9.8400000000000001E-2</v>
      </c>
      <c r="AM45" s="423">
        <v>0.1023</v>
      </c>
      <c r="AN45" s="423">
        <v>3.6999999999999998E-2</v>
      </c>
      <c r="AO45" s="423">
        <v>3.7999999999999999E-2</v>
      </c>
      <c r="AP45" s="423">
        <v>3.95E-2</v>
      </c>
      <c r="AQ45" s="423">
        <v>4.1000000000000002E-2</v>
      </c>
      <c r="AR45" s="423">
        <v>4.2700000000000002E-2</v>
      </c>
      <c r="AS45" s="423">
        <v>0.1991</v>
      </c>
      <c r="AT45" s="423">
        <v>0.2077</v>
      </c>
      <c r="AU45" s="423">
        <v>0.21609999999999999</v>
      </c>
      <c r="AV45" s="423">
        <v>0.22470000000000001</v>
      </c>
      <c r="AW45" s="423">
        <v>0.23369999999999999</v>
      </c>
      <c r="AX45" s="423">
        <v>0</v>
      </c>
      <c r="AY45" s="423">
        <v>0</v>
      </c>
      <c r="AZ45" s="423">
        <v>0</v>
      </c>
      <c r="BA45" s="423">
        <v>0</v>
      </c>
      <c r="BB45" s="423">
        <v>0</v>
      </c>
      <c r="BC45" s="423">
        <v>0</v>
      </c>
      <c r="BD45" s="423">
        <v>0</v>
      </c>
      <c r="BE45" s="423">
        <v>0</v>
      </c>
      <c r="BF45" s="423">
        <v>0</v>
      </c>
      <c r="BG45" s="423">
        <v>0</v>
      </c>
      <c r="BH45" s="423">
        <v>3</v>
      </c>
      <c r="BI45" s="423">
        <v>3</v>
      </c>
      <c r="BJ45" s="423">
        <v>3</v>
      </c>
      <c r="BK45" s="423">
        <v>3</v>
      </c>
      <c r="BL45" s="423">
        <v>3</v>
      </c>
      <c r="BM45" s="423">
        <v>0.57999999999999996</v>
      </c>
      <c r="BN45" s="423">
        <v>0.57999999999999996</v>
      </c>
      <c r="BO45" s="423">
        <v>0.57999999999999996</v>
      </c>
      <c r="BP45" s="423">
        <v>0.57999999999999996</v>
      </c>
      <c r="BQ45" s="423">
        <v>0.57999999999999996</v>
      </c>
    </row>
    <row r="46" spans="1:69">
      <c r="A46" s="420" t="s">
        <v>679</v>
      </c>
      <c r="B46" s="421">
        <v>0.72824999999999995</v>
      </c>
      <c r="C46" s="421">
        <v>5</v>
      </c>
      <c r="D46" s="421">
        <v>0.03</v>
      </c>
      <c r="E46" s="421"/>
      <c r="F46" s="422">
        <v>4915</v>
      </c>
      <c r="G46" s="423">
        <v>0.39200000000000002</v>
      </c>
      <c r="H46" s="423">
        <v>0.17799999999999999</v>
      </c>
      <c r="I46" s="423">
        <v>0</v>
      </c>
      <c r="J46" s="423">
        <v>0</v>
      </c>
      <c r="K46" s="423">
        <v>0.1</v>
      </c>
      <c r="L46" s="423">
        <v>2.8249999999999886E-2</v>
      </c>
      <c r="M46" s="424">
        <v>79.755849440488305</v>
      </c>
      <c r="N46" s="422">
        <v>4929</v>
      </c>
      <c r="O46" s="422">
        <v>5077</v>
      </c>
      <c r="P46" s="422">
        <v>5230</v>
      </c>
      <c r="Q46" s="422">
        <v>5386</v>
      </c>
      <c r="R46" s="422">
        <v>5548</v>
      </c>
      <c r="S46" s="422" t="s">
        <v>208</v>
      </c>
      <c r="T46" s="423">
        <v>0.39429999999999998</v>
      </c>
      <c r="U46" s="423">
        <v>0.40620000000000001</v>
      </c>
      <c r="V46" s="423">
        <v>0.41839999999999999</v>
      </c>
      <c r="W46" s="423">
        <v>0.43090000000000001</v>
      </c>
      <c r="X46" s="423">
        <v>0.44379999999999997</v>
      </c>
      <c r="Y46" s="423">
        <v>0.2</v>
      </c>
      <c r="Z46" s="423">
        <v>0.20599999999999999</v>
      </c>
      <c r="AA46" s="423">
        <v>0.2122</v>
      </c>
      <c r="AB46" s="423">
        <v>0.2185</v>
      </c>
      <c r="AC46" s="423">
        <v>0.22570000000000001</v>
      </c>
      <c r="AD46" s="423">
        <v>0</v>
      </c>
      <c r="AE46" s="423">
        <v>0</v>
      </c>
      <c r="AF46" s="423">
        <v>0</v>
      </c>
      <c r="AG46" s="423">
        <v>0</v>
      </c>
      <c r="AH46" s="423">
        <v>0</v>
      </c>
      <c r="AI46" s="423">
        <v>0</v>
      </c>
      <c r="AJ46" s="423">
        <v>0</v>
      </c>
      <c r="AK46" s="423">
        <v>0</v>
      </c>
      <c r="AL46" s="423">
        <v>0</v>
      </c>
      <c r="AM46" s="423">
        <v>0</v>
      </c>
      <c r="AN46" s="423">
        <v>0.1</v>
      </c>
      <c r="AO46" s="423">
        <v>0.1</v>
      </c>
      <c r="AP46" s="423">
        <v>0.1</v>
      </c>
      <c r="AQ46" s="423">
        <v>0.1</v>
      </c>
      <c r="AR46" s="423">
        <v>0.1</v>
      </c>
      <c r="AS46" s="423">
        <v>9.5000000000000001E-2</v>
      </c>
      <c r="AT46" s="423">
        <v>9.7000000000000003E-2</v>
      </c>
      <c r="AU46" s="423">
        <v>9.9000000000000005E-2</v>
      </c>
      <c r="AV46" s="423">
        <v>0.10100000000000001</v>
      </c>
      <c r="AW46" s="423">
        <v>0.10100000000000001</v>
      </c>
      <c r="AX46" s="423">
        <v>0</v>
      </c>
      <c r="AY46" s="423">
        <v>0</v>
      </c>
      <c r="AZ46" s="423">
        <v>0</v>
      </c>
      <c r="BA46" s="423">
        <v>0</v>
      </c>
      <c r="BB46" s="423">
        <v>0</v>
      </c>
      <c r="BC46" s="423">
        <v>0</v>
      </c>
      <c r="BD46" s="423">
        <v>0</v>
      </c>
      <c r="BE46" s="423">
        <v>0</v>
      </c>
      <c r="BF46" s="423">
        <v>0</v>
      </c>
      <c r="BG46" s="423">
        <v>0</v>
      </c>
      <c r="BH46" s="423">
        <v>2.5</v>
      </c>
      <c r="BI46" s="423">
        <v>2.5</v>
      </c>
      <c r="BJ46" s="423">
        <v>2.5</v>
      </c>
      <c r="BK46" s="423">
        <v>2.5</v>
      </c>
      <c r="BL46" s="423">
        <v>2.5</v>
      </c>
      <c r="BM46" s="423">
        <v>0.03</v>
      </c>
      <c r="BN46" s="423">
        <v>0.03</v>
      </c>
      <c r="BO46" s="423">
        <v>0.03</v>
      </c>
      <c r="BP46" s="423">
        <v>0.03</v>
      </c>
      <c r="BQ46" s="423">
        <v>0.03</v>
      </c>
    </row>
    <row r="47" spans="1:69">
      <c r="A47" s="420" t="s">
        <v>687</v>
      </c>
      <c r="B47" s="421">
        <v>1.1714166666666666</v>
      </c>
      <c r="C47" s="421">
        <v>3</v>
      </c>
      <c r="D47" s="421">
        <v>0</v>
      </c>
      <c r="E47" s="421"/>
      <c r="F47" s="422">
        <v>5189</v>
      </c>
      <c r="G47" s="423">
        <v>0.22159999999999999</v>
      </c>
      <c r="H47" s="423">
        <v>3.9600000000000003E-2</v>
      </c>
      <c r="I47" s="423">
        <v>0.70109999999999995</v>
      </c>
      <c r="J47" s="423">
        <v>5.45E-2</v>
      </c>
      <c r="K47" s="423">
        <v>0.01</v>
      </c>
      <c r="L47" s="423">
        <v>0.14461666666666662</v>
      </c>
      <c r="M47" s="424">
        <v>42.705723646174597</v>
      </c>
      <c r="N47" s="422">
        <v>5267</v>
      </c>
      <c r="O47" s="422">
        <v>6057</v>
      </c>
      <c r="P47" s="422">
        <v>6966</v>
      </c>
      <c r="Q47" s="422">
        <v>8010</v>
      </c>
      <c r="R47" s="422">
        <v>9212</v>
      </c>
      <c r="S47" s="422" t="s">
        <v>208</v>
      </c>
      <c r="T47" s="423">
        <v>0.23169999999999999</v>
      </c>
      <c r="U47" s="423">
        <v>0.26650000000000001</v>
      </c>
      <c r="V47" s="423">
        <v>0.30640000000000001</v>
      </c>
      <c r="W47" s="423">
        <v>0.35239999999999999</v>
      </c>
      <c r="X47" s="423">
        <v>0.4052</v>
      </c>
      <c r="Y47" s="423">
        <v>4.1799999999999997E-2</v>
      </c>
      <c r="Z47" s="423">
        <v>4.5999999999999999E-2</v>
      </c>
      <c r="AA47" s="423">
        <v>5.0599999999999999E-2</v>
      </c>
      <c r="AB47" s="423">
        <v>5.57E-2</v>
      </c>
      <c r="AC47" s="423">
        <v>6.1199999999999997E-2</v>
      </c>
      <c r="AD47" s="423">
        <v>0.72209999999999996</v>
      </c>
      <c r="AE47" s="423">
        <v>0.74380000000000002</v>
      </c>
      <c r="AF47" s="423">
        <v>0.7661</v>
      </c>
      <c r="AG47" s="423">
        <v>0.78910000000000002</v>
      </c>
      <c r="AH47" s="423">
        <v>0.81279999999999997</v>
      </c>
      <c r="AI47" s="423">
        <v>5.5E-2</v>
      </c>
      <c r="AJ47" s="423">
        <v>6.0499999999999998E-2</v>
      </c>
      <c r="AK47" s="423">
        <v>6.6600000000000006E-2</v>
      </c>
      <c r="AL47" s="423">
        <v>7.3300000000000004E-2</v>
      </c>
      <c r="AM47" s="423">
        <v>8.0600000000000005E-2</v>
      </c>
      <c r="AN47" s="423">
        <v>1.01E-2</v>
      </c>
      <c r="AO47" s="423">
        <v>1.11E-2</v>
      </c>
      <c r="AP47" s="423">
        <v>1.2200000000000001E-2</v>
      </c>
      <c r="AQ47" s="423">
        <v>1.34E-2</v>
      </c>
      <c r="AR47" s="423">
        <v>1.4800000000000001E-2</v>
      </c>
      <c r="AS47" s="423">
        <v>0.19</v>
      </c>
      <c r="AT47" s="423">
        <v>0.20100000000000001</v>
      </c>
      <c r="AU47" s="423">
        <v>0.2135</v>
      </c>
      <c r="AV47" s="423">
        <v>0.22670000000000001</v>
      </c>
      <c r="AW47" s="423">
        <v>0.24079999999999999</v>
      </c>
      <c r="AX47" s="423">
        <v>0</v>
      </c>
      <c r="AY47" s="423">
        <v>0</v>
      </c>
      <c r="AZ47" s="423">
        <v>0</v>
      </c>
      <c r="BA47" s="423">
        <v>0</v>
      </c>
      <c r="BB47" s="423">
        <v>0</v>
      </c>
      <c r="BC47" s="423">
        <v>0</v>
      </c>
      <c r="BD47" s="423">
        <v>0</v>
      </c>
      <c r="BE47" s="423">
        <v>0</v>
      </c>
      <c r="BF47" s="423">
        <v>0</v>
      </c>
      <c r="BG47" s="423">
        <v>0</v>
      </c>
      <c r="BH47" s="423">
        <v>3</v>
      </c>
      <c r="BI47" s="423">
        <v>3</v>
      </c>
      <c r="BJ47" s="423">
        <v>3</v>
      </c>
      <c r="BK47" s="423">
        <v>3</v>
      </c>
      <c r="BL47" s="423">
        <v>3</v>
      </c>
      <c r="BM47" s="423">
        <v>0</v>
      </c>
      <c r="BN47" s="423">
        <v>0</v>
      </c>
      <c r="BO47" s="423">
        <v>0</v>
      </c>
      <c r="BP47" s="423">
        <v>0</v>
      </c>
      <c r="BQ47" s="423">
        <v>0</v>
      </c>
    </row>
    <row r="48" spans="1:69">
      <c r="A48" s="420" t="s">
        <v>499</v>
      </c>
      <c r="B48" s="421">
        <v>0.31149999999999994</v>
      </c>
      <c r="C48" s="421">
        <v>0.57999999999999996</v>
      </c>
      <c r="D48" s="421">
        <v>0</v>
      </c>
      <c r="E48" s="421"/>
      <c r="F48" s="422">
        <v>1923</v>
      </c>
      <c r="G48" s="423">
        <v>0.1</v>
      </c>
      <c r="H48" s="423">
        <v>0</v>
      </c>
      <c r="I48" s="423">
        <v>0.21</v>
      </c>
      <c r="J48" s="423">
        <v>0</v>
      </c>
      <c r="K48" s="423">
        <v>1E-3</v>
      </c>
      <c r="L48" s="423">
        <v>4.9999999999994493E-4</v>
      </c>
      <c r="M48" s="424">
        <v>52.002080083203332</v>
      </c>
      <c r="N48" s="422">
        <v>1927</v>
      </c>
      <c r="O48" s="422">
        <v>1965</v>
      </c>
      <c r="P48" s="422">
        <v>2005</v>
      </c>
      <c r="Q48" s="422">
        <v>2045</v>
      </c>
      <c r="R48" s="422">
        <v>2086</v>
      </c>
      <c r="S48" s="422" t="s">
        <v>208</v>
      </c>
      <c r="T48" s="423">
        <v>9.64E-2</v>
      </c>
      <c r="U48" s="423">
        <v>9.8299999999999998E-2</v>
      </c>
      <c r="V48" s="423">
        <v>0.1003</v>
      </c>
      <c r="W48" s="423">
        <v>0.1023</v>
      </c>
      <c r="X48" s="423">
        <v>0.1043</v>
      </c>
      <c r="Y48" s="423">
        <v>0</v>
      </c>
      <c r="Z48" s="423">
        <v>0</v>
      </c>
      <c r="AA48" s="423">
        <v>0</v>
      </c>
      <c r="AB48" s="423">
        <v>0</v>
      </c>
      <c r="AC48" s="423">
        <v>0</v>
      </c>
      <c r="AD48" s="423">
        <v>0.21060000000000001</v>
      </c>
      <c r="AE48" s="423">
        <v>0.21690000000000001</v>
      </c>
      <c r="AF48" s="423">
        <v>0.22339999999999999</v>
      </c>
      <c r="AG48" s="423">
        <v>0.2301</v>
      </c>
      <c r="AH48" s="423">
        <v>0.23699999999999999</v>
      </c>
      <c r="AI48" s="423">
        <v>0</v>
      </c>
      <c r="AJ48" s="423">
        <v>0</v>
      </c>
      <c r="AK48" s="423">
        <v>0</v>
      </c>
      <c r="AL48" s="423">
        <v>0</v>
      </c>
      <c r="AM48" s="423">
        <v>0</v>
      </c>
      <c r="AN48" s="423">
        <v>1E-3</v>
      </c>
      <c r="AO48" s="423">
        <v>1E-3</v>
      </c>
      <c r="AP48" s="423">
        <v>1E-3</v>
      </c>
      <c r="AQ48" s="423">
        <v>1E-3</v>
      </c>
      <c r="AR48" s="423">
        <v>1E-3</v>
      </c>
      <c r="AS48" s="423">
        <v>1.7000000000000001E-2</v>
      </c>
      <c r="AT48" s="423">
        <v>1.7500000000000002E-2</v>
      </c>
      <c r="AU48" s="423">
        <v>0.02</v>
      </c>
      <c r="AV48" s="423">
        <v>2.0500000000000001E-2</v>
      </c>
      <c r="AW48" s="423">
        <v>2.1000000000000001E-2</v>
      </c>
      <c r="AX48" s="423">
        <v>0</v>
      </c>
      <c r="AY48" s="423">
        <v>0</v>
      </c>
      <c r="AZ48" s="423">
        <v>0</v>
      </c>
      <c r="BA48" s="423">
        <v>0</v>
      </c>
      <c r="BB48" s="423">
        <v>0</v>
      </c>
      <c r="BC48" s="423">
        <v>0</v>
      </c>
      <c r="BD48" s="423">
        <v>0</v>
      </c>
      <c r="BE48" s="423">
        <v>0</v>
      </c>
      <c r="BF48" s="423">
        <v>0</v>
      </c>
      <c r="BG48" s="423">
        <v>0</v>
      </c>
      <c r="BH48" s="423">
        <v>0.57999999999999996</v>
      </c>
      <c r="BI48" s="423">
        <v>0.57999999999999996</v>
      </c>
      <c r="BJ48" s="423">
        <v>0.57999999999999996</v>
      </c>
      <c r="BK48" s="423">
        <v>0.57999999999999996</v>
      </c>
      <c r="BL48" s="423">
        <v>0.57999999999999996</v>
      </c>
      <c r="BM48" s="423">
        <v>0</v>
      </c>
      <c r="BN48" s="423">
        <v>0</v>
      </c>
      <c r="BO48" s="423">
        <v>0</v>
      </c>
      <c r="BP48" s="423">
        <v>0</v>
      </c>
      <c r="BQ48" s="423">
        <v>0</v>
      </c>
    </row>
    <row r="49" spans="1:69">
      <c r="A49" s="420" t="s">
        <v>618</v>
      </c>
      <c r="B49" s="421">
        <v>5.2416666666666667E-2</v>
      </c>
      <c r="C49" s="421">
        <v>0.22500000000000001</v>
      </c>
      <c r="D49" s="421">
        <v>0</v>
      </c>
      <c r="E49" s="421"/>
      <c r="F49" s="422">
        <v>1193</v>
      </c>
      <c r="G49" s="423">
        <v>4.2000000000000003E-2</v>
      </c>
      <c r="H49" s="423">
        <v>0.01</v>
      </c>
      <c r="I49" s="423">
        <v>0</v>
      </c>
      <c r="J49" s="423">
        <v>0</v>
      </c>
      <c r="K49" s="423">
        <v>1E-3</v>
      </c>
      <c r="L49" s="423">
        <v>-5.8333333333333848E-4</v>
      </c>
      <c r="M49" s="424">
        <v>35.205364626990779</v>
      </c>
      <c r="N49" s="422">
        <v>1199</v>
      </c>
      <c r="O49" s="422">
        <v>1210</v>
      </c>
      <c r="P49" s="422">
        <v>1250</v>
      </c>
      <c r="Q49" s="422">
        <v>1300</v>
      </c>
      <c r="R49" s="422">
        <v>1350</v>
      </c>
      <c r="S49" s="422" t="s">
        <v>208</v>
      </c>
      <c r="T49" s="423">
        <v>4.8000000000000001E-2</v>
      </c>
      <c r="U49" s="423">
        <v>4.9000000000000002E-2</v>
      </c>
      <c r="V49" s="423">
        <v>5.0500000000000003E-2</v>
      </c>
      <c r="W49" s="423">
        <v>5.1999999999999998E-2</v>
      </c>
      <c r="X49" s="423">
        <v>5.3499999999999999E-2</v>
      </c>
      <c r="Y49" s="423">
        <v>0.01</v>
      </c>
      <c r="Z49" s="423">
        <v>1.0999999999999999E-2</v>
      </c>
      <c r="AA49" s="423">
        <v>1.2E-2</v>
      </c>
      <c r="AB49" s="423">
        <v>1.4E-2</v>
      </c>
      <c r="AC49" s="423">
        <v>1.6E-2</v>
      </c>
      <c r="AD49" s="423">
        <v>0</v>
      </c>
      <c r="AE49" s="423">
        <v>0</v>
      </c>
      <c r="AF49" s="423">
        <v>0</v>
      </c>
      <c r="AG49" s="423">
        <v>0</v>
      </c>
      <c r="AH49" s="423">
        <v>0</v>
      </c>
      <c r="AI49" s="423">
        <v>0</v>
      </c>
      <c r="AJ49" s="423">
        <v>0</v>
      </c>
      <c r="AK49" s="423">
        <v>0</v>
      </c>
      <c r="AL49" s="423">
        <v>0</v>
      </c>
      <c r="AM49" s="423">
        <v>0</v>
      </c>
      <c r="AN49" s="423">
        <v>1.1999999999999999E-3</v>
      </c>
      <c r="AO49" s="423">
        <v>1.4E-3</v>
      </c>
      <c r="AP49" s="423">
        <v>1.6000000000000001E-3</v>
      </c>
      <c r="AQ49" s="423">
        <v>1.8E-3</v>
      </c>
      <c r="AR49" s="423">
        <v>2E-3</v>
      </c>
      <c r="AS49" s="423">
        <v>5.0000000000000001E-3</v>
      </c>
      <c r="AT49" s="423">
        <v>5.0000000000000001E-3</v>
      </c>
      <c r="AU49" s="423">
        <v>5.0000000000000001E-3</v>
      </c>
      <c r="AV49" s="423">
        <v>5.0000000000000001E-3</v>
      </c>
      <c r="AW49" s="423">
        <v>5.0000000000000001E-3</v>
      </c>
      <c r="AX49" s="423">
        <v>0</v>
      </c>
      <c r="AY49" s="423">
        <v>0</v>
      </c>
      <c r="AZ49" s="423">
        <v>0</v>
      </c>
      <c r="BA49" s="423">
        <v>0</v>
      </c>
      <c r="BB49" s="423">
        <v>0</v>
      </c>
      <c r="BC49" s="423">
        <v>0</v>
      </c>
      <c r="BD49" s="423">
        <v>0</v>
      </c>
      <c r="BE49" s="423">
        <v>0</v>
      </c>
      <c r="BF49" s="423">
        <v>0</v>
      </c>
      <c r="BG49" s="423">
        <v>0</v>
      </c>
      <c r="BH49" s="423">
        <v>0.22500000000000001</v>
      </c>
      <c r="BI49" s="423">
        <v>0.22500000000000001</v>
      </c>
      <c r="BJ49" s="423">
        <v>0.22500000000000001</v>
      </c>
      <c r="BK49" s="423">
        <v>0.22500000000000001</v>
      </c>
      <c r="BL49" s="423">
        <v>0.22500000000000001</v>
      </c>
      <c r="BM49" s="423">
        <v>0</v>
      </c>
      <c r="BN49" s="423">
        <v>0</v>
      </c>
      <c r="BO49" s="423">
        <v>0</v>
      </c>
      <c r="BP49" s="423">
        <v>0</v>
      </c>
      <c r="BQ49" s="423">
        <v>0</v>
      </c>
    </row>
    <row r="50" spans="1:69">
      <c r="A50" s="420" t="s">
        <v>844</v>
      </c>
      <c r="B50" s="421">
        <v>8.9750000000000003E-3</v>
      </c>
      <c r="C50" s="421">
        <v>3.2000000000000001E-2</v>
      </c>
      <c r="D50" s="421">
        <v>0</v>
      </c>
      <c r="E50" s="421"/>
      <c r="F50" s="422">
        <v>182</v>
      </c>
      <c r="G50" s="423">
        <v>8.0000000000000002E-3</v>
      </c>
      <c r="H50" s="423">
        <v>0</v>
      </c>
      <c r="I50" s="423">
        <v>0</v>
      </c>
      <c r="J50" s="423">
        <v>0</v>
      </c>
      <c r="K50" s="423">
        <v>4.0000000000000002E-4</v>
      </c>
      <c r="L50" s="423">
        <v>5.7500000000000086E-4</v>
      </c>
      <c r="M50" s="424">
        <v>43.956043956043956</v>
      </c>
      <c r="N50" s="422">
        <v>186</v>
      </c>
      <c r="O50" s="422">
        <v>191</v>
      </c>
      <c r="P50" s="422">
        <v>196</v>
      </c>
      <c r="Q50" s="422">
        <v>201</v>
      </c>
      <c r="R50" s="422">
        <v>204</v>
      </c>
      <c r="S50" s="422" t="s">
        <v>208</v>
      </c>
      <c r="T50" s="423">
        <v>8.0000000000000002E-3</v>
      </c>
      <c r="U50" s="423">
        <v>8.0000000000000002E-3</v>
      </c>
      <c r="V50" s="423">
        <v>8.0999999999999996E-3</v>
      </c>
      <c r="W50" s="423">
        <v>8.2000000000000007E-3</v>
      </c>
      <c r="X50" s="423">
        <v>8.3000000000000001E-3</v>
      </c>
      <c r="Y50" s="423">
        <v>0</v>
      </c>
      <c r="Z50" s="423">
        <v>0</v>
      </c>
      <c r="AA50" s="423">
        <v>0</v>
      </c>
      <c r="AB50" s="423">
        <v>0</v>
      </c>
      <c r="AC50" s="423">
        <v>0</v>
      </c>
      <c r="AD50" s="423">
        <v>0</v>
      </c>
      <c r="AE50" s="423">
        <v>0</v>
      </c>
      <c r="AF50" s="423">
        <v>0</v>
      </c>
      <c r="AG50" s="423">
        <v>0</v>
      </c>
      <c r="AH50" s="423">
        <v>0</v>
      </c>
      <c r="AI50" s="423">
        <v>0</v>
      </c>
      <c r="AJ50" s="423">
        <v>0</v>
      </c>
      <c r="AK50" s="423">
        <v>0</v>
      </c>
      <c r="AL50" s="423">
        <v>0</v>
      </c>
      <c r="AM50" s="423">
        <v>0</v>
      </c>
      <c r="AN50" s="423">
        <v>4.0000000000000002E-4</v>
      </c>
      <c r="AO50" s="423">
        <v>4.0000000000000002E-4</v>
      </c>
      <c r="AP50" s="423">
        <v>4.0000000000000002E-4</v>
      </c>
      <c r="AQ50" s="423">
        <v>4.0000000000000002E-4</v>
      </c>
      <c r="AR50" s="423">
        <v>4.0000000000000002E-4</v>
      </c>
      <c r="AS50" s="423">
        <v>6.9999999999999999E-4</v>
      </c>
      <c r="AT50" s="423">
        <v>6.9999999999999999E-4</v>
      </c>
      <c r="AU50" s="423">
        <v>6.9999999999999999E-4</v>
      </c>
      <c r="AV50" s="423">
        <v>6.9999999999999999E-4</v>
      </c>
      <c r="AW50" s="423">
        <v>6.9999999999999999E-4</v>
      </c>
      <c r="AX50" s="423">
        <v>0</v>
      </c>
      <c r="AY50" s="423">
        <v>0</v>
      </c>
      <c r="AZ50" s="423">
        <v>0</v>
      </c>
      <c r="BA50" s="423">
        <v>0</v>
      </c>
      <c r="BB50" s="423">
        <v>0</v>
      </c>
      <c r="BC50" s="423">
        <v>0</v>
      </c>
      <c r="BD50" s="423">
        <v>0</v>
      </c>
      <c r="BE50" s="423">
        <v>0</v>
      </c>
      <c r="BF50" s="423">
        <v>0</v>
      </c>
      <c r="BG50" s="423">
        <v>0</v>
      </c>
      <c r="BH50" s="423">
        <v>3.2000000000000001E-2</v>
      </c>
      <c r="BI50" s="423">
        <v>3.2000000000000001E-2</v>
      </c>
      <c r="BJ50" s="423">
        <v>3.2000000000000001E-2</v>
      </c>
      <c r="BK50" s="423">
        <v>3.2000000000000001E-2</v>
      </c>
      <c r="BL50" s="423">
        <v>3.2000000000000001E-2</v>
      </c>
      <c r="BM50" s="423">
        <v>0</v>
      </c>
      <c r="BN50" s="423">
        <v>0</v>
      </c>
      <c r="BO50" s="423">
        <v>0</v>
      </c>
      <c r="BP50" s="423">
        <v>0</v>
      </c>
      <c r="BQ50" s="423">
        <v>0</v>
      </c>
    </row>
    <row r="51" spans="1:69">
      <c r="A51" s="420" t="s">
        <v>732</v>
      </c>
      <c r="B51" s="421">
        <v>0.87316666666666676</v>
      </c>
      <c r="C51" s="421">
        <v>13</v>
      </c>
      <c r="D51" s="421">
        <v>0</v>
      </c>
      <c r="E51" s="421"/>
      <c r="F51" s="422">
        <v>4265</v>
      </c>
      <c r="G51" s="423">
        <v>0.17299999999999999</v>
      </c>
      <c r="H51" s="423">
        <v>0.19</v>
      </c>
      <c r="I51" s="423">
        <v>3.1E-2</v>
      </c>
      <c r="J51" s="423">
        <v>3.9E-2</v>
      </c>
      <c r="K51" s="423">
        <v>0.15</v>
      </c>
      <c r="L51" s="423">
        <v>0.29016666666666679</v>
      </c>
      <c r="M51" s="424">
        <v>40.562719812426728</v>
      </c>
      <c r="N51" s="422">
        <v>4335</v>
      </c>
      <c r="O51" s="422">
        <v>4768</v>
      </c>
      <c r="P51" s="422">
        <v>5245</v>
      </c>
      <c r="Q51" s="422">
        <v>5770</v>
      </c>
      <c r="R51" s="422">
        <v>6347</v>
      </c>
      <c r="S51" s="422" t="s">
        <v>206</v>
      </c>
      <c r="T51" s="423">
        <v>0.1517</v>
      </c>
      <c r="U51" s="423">
        <v>0.16689999999999999</v>
      </c>
      <c r="V51" s="423">
        <v>0.18360000000000001</v>
      </c>
      <c r="W51" s="423">
        <v>0.2019</v>
      </c>
      <c r="X51" s="423">
        <v>0.22209999999999999</v>
      </c>
      <c r="Y51" s="423">
        <v>0.27</v>
      </c>
      <c r="Z51" s="423">
        <v>0.27500000000000002</v>
      </c>
      <c r="AA51" s="423">
        <v>0.28100000000000003</v>
      </c>
      <c r="AB51" s="423">
        <v>0.28699999999999998</v>
      </c>
      <c r="AC51" s="423">
        <v>0.29299999999999998</v>
      </c>
      <c r="AD51" s="423">
        <v>4.1200000000000001E-2</v>
      </c>
      <c r="AE51" s="423">
        <v>4.2000000000000003E-2</v>
      </c>
      <c r="AF51" s="423">
        <v>4.2799999999999998E-2</v>
      </c>
      <c r="AG51" s="423">
        <v>4.3700000000000003E-2</v>
      </c>
      <c r="AH51" s="423">
        <v>4.4600000000000001E-2</v>
      </c>
      <c r="AI51" s="423">
        <v>6.1199999999999997E-2</v>
      </c>
      <c r="AJ51" s="423">
        <v>6.25E-2</v>
      </c>
      <c r="AK51" s="423">
        <v>6.3700000000000007E-2</v>
      </c>
      <c r="AL51" s="423">
        <v>6.5000000000000002E-2</v>
      </c>
      <c r="AM51" s="423">
        <v>6.6299999999999998E-2</v>
      </c>
      <c r="AN51" s="423">
        <v>0.153</v>
      </c>
      <c r="AO51" s="423">
        <v>0.16830000000000001</v>
      </c>
      <c r="AP51" s="423">
        <v>0.18509999999999999</v>
      </c>
      <c r="AQ51" s="423">
        <v>0.2036</v>
      </c>
      <c r="AR51" s="423">
        <v>0.224</v>
      </c>
      <c r="AS51" s="423">
        <v>0.124</v>
      </c>
      <c r="AT51" s="423">
        <v>0.13</v>
      </c>
      <c r="AU51" s="423">
        <v>0.13600000000000001</v>
      </c>
      <c r="AV51" s="423">
        <v>0.14599999999999999</v>
      </c>
      <c r="AW51" s="423">
        <v>0.154</v>
      </c>
      <c r="AX51" s="423">
        <v>0</v>
      </c>
      <c r="AY51" s="423">
        <v>0</v>
      </c>
      <c r="AZ51" s="423">
        <v>0</v>
      </c>
      <c r="BA51" s="423">
        <v>0</v>
      </c>
      <c r="BB51" s="423">
        <v>0</v>
      </c>
      <c r="BC51" s="423">
        <v>0</v>
      </c>
      <c r="BD51" s="423">
        <v>0</v>
      </c>
      <c r="BE51" s="423">
        <v>0</v>
      </c>
      <c r="BF51" s="423">
        <v>0</v>
      </c>
      <c r="BG51" s="423">
        <v>0</v>
      </c>
      <c r="BH51" s="423">
        <v>0</v>
      </c>
      <c r="BI51" s="423">
        <v>0</v>
      </c>
      <c r="BJ51" s="423">
        <v>0</v>
      </c>
      <c r="BK51" s="423">
        <v>0</v>
      </c>
      <c r="BL51" s="423">
        <v>0</v>
      </c>
      <c r="BM51" s="423">
        <v>0</v>
      </c>
      <c r="BN51" s="423">
        <v>0</v>
      </c>
      <c r="BO51" s="423">
        <v>0</v>
      </c>
      <c r="BP51" s="423">
        <v>0</v>
      </c>
      <c r="BQ51" s="423">
        <v>0</v>
      </c>
    </row>
    <row r="52" spans="1:69">
      <c r="A52" s="420" t="s">
        <v>397</v>
      </c>
      <c r="B52" s="421">
        <v>0.62483333333333324</v>
      </c>
      <c r="C52" s="421">
        <v>1.6</v>
      </c>
      <c r="D52" s="421">
        <v>0</v>
      </c>
      <c r="E52" s="421"/>
      <c r="F52" s="422">
        <v>3362</v>
      </c>
      <c r="G52" s="423">
        <v>0.1739</v>
      </c>
      <c r="H52" s="423">
        <v>0.16669999999999999</v>
      </c>
      <c r="I52" s="423">
        <v>4.3499999999999997E-2</v>
      </c>
      <c r="J52" s="423">
        <v>1.9199999999999998E-2</v>
      </c>
      <c r="K52" s="423">
        <v>0.06</v>
      </c>
      <c r="L52" s="423">
        <v>0.16153333333333325</v>
      </c>
      <c r="M52" s="424">
        <v>51.725163593099346</v>
      </c>
      <c r="N52" s="422">
        <v>3386</v>
      </c>
      <c r="O52" s="422">
        <v>3623</v>
      </c>
      <c r="P52" s="422">
        <v>3876</v>
      </c>
      <c r="Q52" s="422">
        <v>4147</v>
      </c>
      <c r="R52" s="422">
        <v>4438</v>
      </c>
      <c r="S52" s="422" t="s">
        <v>206</v>
      </c>
      <c r="T52" s="423">
        <v>0.254</v>
      </c>
      <c r="U52" s="423">
        <v>0.2717</v>
      </c>
      <c r="V52" s="423">
        <v>0.29070000000000001</v>
      </c>
      <c r="W52" s="423">
        <v>0.31109999999999999</v>
      </c>
      <c r="X52" s="423">
        <v>0.33289999999999997</v>
      </c>
      <c r="Y52" s="423">
        <v>0.17</v>
      </c>
      <c r="Z52" s="423">
        <v>0.187</v>
      </c>
      <c r="AA52" s="423">
        <v>0.20569999999999999</v>
      </c>
      <c r="AB52" s="423">
        <v>0.2263</v>
      </c>
      <c r="AC52" s="423">
        <v>0.24890000000000001</v>
      </c>
      <c r="AD52" s="423">
        <v>6.5299999999999997E-2</v>
      </c>
      <c r="AE52" s="423">
        <v>7.1800000000000003E-2</v>
      </c>
      <c r="AF52" s="423">
        <v>7.9000000000000001E-2</v>
      </c>
      <c r="AG52" s="423">
        <v>8.6900000000000005E-2</v>
      </c>
      <c r="AH52" s="423">
        <v>9.5600000000000004E-2</v>
      </c>
      <c r="AI52" s="423">
        <v>1.95E-2</v>
      </c>
      <c r="AJ52" s="423">
        <v>2.1499999999999998E-2</v>
      </c>
      <c r="AK52" s="423">
        <v>2.3599999999999999E-2</v>
      </c>
      <c r="AL52" s="423">
        <v>2.5999999999999999E-2</v>
      </c>
      <c r="AM52" s="423">
        <v>2.8500000000000001E-2</v>
      </c>
      <c r="AN52" s="423">
        <v>7.4999999999999997E-2</v>
      </c>
      <c r="AO52" s="423">
        <v>7.6799999999999993E-2</v>
      </c>
      <c r="AP52" s="423">
        <v>7.8299999999999995E-2</v>
      </c>
      <c r="AQ52" s="423">
        <v>0.08</v>
      </c>
      <c r="AR52" s="423">
        <v>8.7999999999999995E-2</v>
      </c>
      <c r="AS52" s="423">
        <v>8.7300000000000003E-2</v>
      </c>
      <c r="AT52" s="423">
        <v>9.4E-2</v>
      </c>
      <c r="AU52" s="423">
        <v>0.10050000000000001</v>
      </c>
      <c r="AV52" s="423">
        <v>0.10730000000000001</v>
      </c>
      <c r="AW52" s="423">
        <v>0.1144</v>
      </c>
      <c r="AX52" s="423">
        <v>0</v>
      </c>
      <c r="AY52" s="423">
        <v>0</v>
      </c>
      <c r="AZ52" s="423">
        <v>0</v>
      </c>
      <c r="BA52" s="423">
        <v>0</v>
      </c>
      <c r="BB52" s="423">
        <v>0</v>
      </c>
      <c r="BC52" s="423">
        <v>0</v>
      </c>
      <c r="BD52" s="423">
        <v>0</v>
      </c>
      <c r="BE52" s="423">
        <v>0</v>
      </c>
      <c r="BF52" s="423">
        <v>0</v>
      </c>
      <c r="BG52" s="423">
        <v>0</v>
      </c>
      <c r="BH52" s="423">
        <v>0</v>
      </c>
      <c r="BI52" s="423">
        <v>0</v>
      </c>
      <c r="BJ52" s="423">
        <v>0</v>
      </c>
      <c r="BK52" s="423">
        <v>0</v>
      </c>
      <c r="BL52" s="423">
        <v>0</v>
      </c>
      <c r="BM52" s="423">
        <v>0</v>
      </c>
      <c r="BN52" s="423">
        <v>0</v>
      </c>
      <c r="BO52" s="423">
        <v>0</v>
      </c>
      <c r="BP52" s="423">
        <v>0</v>
      </c>
      <c r="BQ52" s="423">
        <v>0</v>
      </c>
    </row>
    <row r="53" spans="1:69">
      <c r="A53" s="420" t="s">
        <v>501</v>
      </c>
      <c r="B53" s="421">
        <v>0.18954999999999997</v>
      </c>
      <c r="C53" s="421">
        <v>0.56899999999999995</v>
      </c>
      <c r="D53" s="421">
        <v>0</v>
      </c>
      <c r="E53" s="421"/>
      <c r="F53" s="422">
        <v>1384</v>
      </c>
      <c r="G53" s="423">
        <v>9.8299999999999998E-2</v>
      </c>
      <c r="H53" s="423">
        <v>5.57E-2</v>
      </c>
      <c r="I53" s="423">
        <v>2E-3</v>
      </c>
      <c r="J53" s="423">
        <v>0.01</v>
      </c>
      <c r="K53" s="423">
        <v>8.0000000000000002E-3</v>
      </c>
      <c r="L53" s="423">
        <v>1.5549999999999953E-2</v>
      </c>
      <c r="M53" s="424">
        <v>71.026011560693647</v>
      </c>
      <c r="N53" s="422">
        <v>1385</v>
      </c>
      <c r="O53" s="422">
        <v>1454</v>
      </c>
      <c r="P53" s="422">
        <v>1526</v>
      </c>
      <c r="Q53" s="422">
        <v>1602</v>
      </c>
      <c r="R53" s="422">
        <v>1682</v>
      </c>
      <c r="S53" s="422" t="s">
        <v>204</v>
      </c>
      <c r="T53" s="423">
        <v>9.8299999999999998E-2</v>
      </c>
      <c r="U53" s="423">
        <v>0.1031</v>
      </c>
      <c r="V53" s="423">
        <v>0.1082</v>
      </c>
      <c r="W53" s="423">
        <v>0.1135</v>
      </c>
      <c r="X53" s="423">
        <v>0.1191</v>
      </c>
      <c r="Y53" s="423">
        <v>5.57E-2</v>
      </c>
      <c r="Z53" s="423">
        <v>0.06</v>
      </c>
      <c r="AA53" s="423">
        <v>6.5000000000000002E-2</v>
      </c>
      <c r="AB53" s="423">
        <v>7.0000000000000001E-3</v>
      </c>
      <c r="AC53" s="423">
        <v>7.4999999999999997E-2</v>
      </c>
      <c r="AD53" s="423">
        <v>2E-3</v>
      </c>
      <c r="AE53" s="423">
        <v>2E-3</v>
      </c>
      <c r="AF53" s="423">
        <v>2E-3</v>
      </c>
      <c r="AG53" s="423">
        <v>2E-3</v>
      </c>
      <c r="AH53" s="423">
        <v>2E-3</v>
      </c>
      <c r="AI53" s="423">
        <v>0.01</v>
      </c>
      <c r="AJ53" s="423">
        <v>0.01</v>
      </c>
      <c r="AK53" s="423">
        <v>0.01</v>
      </c>
      <c r="AL53" s="423">
        <v>0.01</v>
      </c>
      <c r="AM53" s="423">
        <v>0.01</v>
      </c>
      <c r="AN53" s="423">
        <v>8.0000000000000002E-3</v>
      </c>
      <c r="AO53" s="423">
        <v>0.01</v>
      </c>
      <c r="AP53" s="423">
        <v>1.2E-2</v>
      </c>
      <c r="AQ53" s="423">
        <v>1.4E-2</v>
      </c>
      <c r="AR53" s="423">
        <v>1.6E-2</v>
      </c>
      <c r="AS53" s="423">
        <v>1.5900000000000001E-2</v>
      </c>
      <c r="AT53" s="423">
        <v>1.6899999999999998E-2</v>
      </c>
      <c r="AU53" s="423">
        <v>1.7999999999999999E-2</v>
      </c>
      <c r="AV53" s="423">
        <v>1.34E-2</v>
      </c>
      <c r="AW53" s="423">
        <v>2.0299999999999999E-2</v>
      </c>
      <c r="AX53" s="423">
        <v>0</v>
      </c>
      <c r="AY53" s="423">
        <v>0</v>
      </c>
      <c r="AZ53" s="423">
        <v>0</v>
      </c>
      <c r="BA53" s="423">
        <v>0</v>
      </c>
      <c r="BB53" s="423">
        <v>0</v>
      </c>
      <c r="BC53" s="423">
        <v>0</v>
      </c>
      <c r="BD53" s="423">
        <v>0</v>
      </c>
      <c r="BE53" s="423">
        <v>0</v>
      </c>
      <c r="BF53" s="423">
        <v>0</v>
      </c>
      <c r="BG53" s="423">
        <v>0</v>
      </c>
      <c r="BH53" s="423">
        <v>0</v>
      </c>
      <c r="BI53" s="423">
        <v>0</v>
      </c>
      <c r="BJ53" s="423">
        <v>0</v>
      </c>
      <c r="BK53" s="423">
        <v>0</v>
      </c>
      <c r="BL53" s="423">
        <v>0</v>
      </c>
      <c r="BM53" s="423">
        <v>0</v>
      </c>
      <c r="BN53" s="423">
        <v>0</v>
      </c>
      <c r="BO53" s="423">
        <v>0</v>
      </c>
      <c r="BP53" s="423">
        <v>0</v>
      </c>
      <c r="BQ53" s="423">
        <v>0</v>
      </c>
    </row>
    <row r="54" spans="1:69">
      <c r="A54" s="420" t="s">
        <v>846</v>
      </c>
      <c r="B54" s="421">
        <v>6.1726666666666654</v>
      </c>
      <c r="C54" s="421">
        <v>18</v>
      </c>
      <c r="D54" s="421">
        <v>0.378</v>
      </c>
      <c r="E54" s="421"/>
      <c r="F54" s="422">
        <v>20020</v>
      </c>
      <c r="G54" s="423">
        <v>1.2689999999999999</v>
      </c>
      <c r="H54" s="423">
        <v>0.42599999999999999</v>
      </c>
      <c r="I54" s="423">
        <v>2.129</v>
      </c>
      <c r="J54" s="423">
        <v>0.36399999999999999</v>
      </c>
      <c r="K54" s="423">
        <v>0.65</v>
      </c>
      <c r="L54" s="423">
        <v>0.95666666666666522</v>
      </c>
      <c r="M54" s="424">
        <v>63.386613386613384</v>
      </c>
      <c r="N54" s="422">
        <v>20562</v>
      </c>
      <c r="O54" s="422">
        <v>20651</v>
      </c>
      <c r="P54" s="422">
        <v>20740</v>
      </c>
      <c r="Q54" s="422">
        <v>20828</v>
      </c>
      <c r="R54" s="422">
        <v>20920</v>
      </c>
      <c r="S54" s="422" t="s">
        <v>203</v>
      </c>
      <c r="T54" s="423">
        <v>1.2749999999999999</v>
      </c>
      <c r="U54" s="423">
        <v>1.28</v>
      </c>
      <c r="V54" s="423">
        <v>1.2859</v>
      </c>
      <c r="W54" s="423">
        <v>1.2912999999999999</v>
      </c>
      <c r="X54" s="423">
        <v>1.2969999999999999</v>
      </c>
      <c r="Y54" s="423">
        <v>0.43</v>
      </c>
      <c r="Z54" s="423">
        <v>0.47499999999999998</v>
      </c>
      <c r="AA54" s="423">
        <v>0.52500000000000002</v>
      </c>
      <c r="AB54" s="423">
        <v>0.57999999999999996</v>
      </c>
      <c r="AC54" s="423">
        <v>0.64100000000000001</v>
      </c>
      <c r="AD54" s="423">
        <v>2.14</v>
      </c>
      <c r="AE54" s="423">
        <v>2.649</v>
      </c>
      <c r="AF54" s="423">
        <v>2.7639999999999998</v>
      </c>
      <c r="AG54" s="423">
        <v>2.8849999999999998</v>
      </c>
      <c r="AH54" s="423">
        <v>3.012</v>
      </c>
      <c r="AI54" s="423">
        <v>0.36599999999999999</v>
      </c>
      <c r="AJ54" s="423">
        <v>0.38500000000000001</v>
      </c>
      <c r="AK54" s="423">
        <v>0.40400000000000003</v>
      </c>
      <c r="AL54" s="423">
        <v>0.42499999999999999</v>
      </c>
      <c r="AM54" s="423">
        <v>0.44700000000000001</v>
      </c>
      <c r="AN54" s="423">
        <v>0.65</v>
      </c>
      <c r="AO54" s="423">
        <v>0.65</v>
      </c>
      <c r="AP54" s="423">
        <v>0.65</v>
      </c>
      <c r="AQ54" s="423">
        <v>0.65</v>
      </c>
      <c r="AR54" s="423">
        <v>0.65</v>
      </c>
      <c r="AS54" s="423">
        <v>0.95250000000000001</v>
      </c>
      <c r="AT54" s="423">
        <v>1.0789</v>
      </c>
      <c r="AU54" s="423">
        <v>1.1133999999999999</v>
      </c>
      <c r="AV54" s="423">
        <v>1.1535</v>
      </c>
      <c r="AW54" s="423">
        <v>1.1961999999999999</v>
      </c>
      <c r="AX54" s="423">
        <v>0</v>
      </c>
      <c r="AY54" s="423">
        <v>0</v>
      </c>
      <c r="AZ54" s="423">
        <v>0</v>
      </c>
      <c r="BA54" s="423">
        <v>0</v>
      </c>
      <c r="BB54" s="423">
        <v>0</v>
      </c>
      <c r="BC54" s="423">
        <v>0</v>
      </c>
      <c r="BD54" s="423">
        <v>0</v>
      </c>
      <c r="BE54" s="423">
        <v>0</v>
      </c>
      <c r="BF54" s="423">
        <v>0</v>
      </c>
      <c r="BG54" s="423">
        <v>0</v>
      </c>
      <c r="BH54" s="423">
        <v>0</v>
      </c>
      <c r="BI54" s="423">
        <v>0</v>
      </c>
      <c r="BJ54" s="423">
        <v>0</v>
      </c>
      <c r="BK54" s="423">
        <v>0</v>
      </c>
      <c r="BL54" s="423">
        <v>0</v>
      </c>
      <c r="BM54" s="423">
        <v>1</v>
      </c>
      <c r="BN54" s="423">
        <v>1</v>
      </c>
      <c r="BO54" s="423">
        <v>1</v>
      </c>
      <c r="BP54" s="423">
        <v>1</v>
      </c>
      <c r="BQ54" s="423">
        <v>1</v>
      </c>
    </row>
    <row r="55" spans="1:69">
      <c r="A55" s="420" t="s">
        <v>650</v>
      </c>
      <c r="B55" s="421">
        <v>3.491333333333333</v>
      </c>
      <c r="C55" s="421">
        <v>23</v>
      </c>
      <c r="D55" s="421">
        <v>7.4999999999999997E-2</v>
      </c>
      <c r="E55" s="421"/>
      <c r="F55" s="422">
        <v>11000</v>
      </c>
      <c r="G55" s="423">
        <v>0.85</v>
      </c>
      <c r="H55" s="423">
        <v>0.36499999999999999</v>
      </c>
      <c r="I55" s="423">
        <v>1.8120000000000001</v>
      </c>
      <c r="J55" s="423">
        <v>2.3099999999999999E-2</v>
      </c>
      <c r="K55" s="423">
        <v>0.14499999999999999</v>
      </c>
      <c r="L55" s="423">
        <v>0.22123333333333273</v>
      </c>
      <c r="M55" s="424">
        <v>77.272727272727266</v>
      </c>
      <c r="N55" s="422">
        <v>11110</v>
      </c>
      <c r="O55" s="422">
        <v>11665</v>
      </c>
      <c r="P55" s="422">
        <v>12250</v>
      </c>
      <c r="Q55" s="422">
        <v>12860</v>
      </c>
      <c r="R55" s="422">
        <v>13500</v>
      </c>
      <c r="S55" s="422" t="s">
        <v>203</v>
      </c>
      <c r="T55" s="423">
        <v>0.94350000000000001</v>
      </c>
      <c r="U55" s="423">
        <v>0.99070000000000003</v>
      </c>
      <c r="V55" s="423">
        <v>1.0402</v>
      </c>
      <c r="W55" s="423">
        <v>1.0922000000000001</v>
      </c>
      <c r="X55" s="423">
        <v>1.1468</v>
      </c>
      <c r="Y55" s="423">
        <v>0.36699999999999999</v>
      </c>
      <c r="Z55" s="423">
        <v>0.38519999999999999</v>
      </c>
      <c r="AA55" s="423">
        <v>0.40439999999999998</v>
      </c>
      <c r="AB55" s="423">
        <v>0.42459999999999998</v>
      </c>
      <c r="AC55" s="423">
        <v>0.44590000000000002</v>
      </c>
      <c r="AD55" s="423">
        <v>1.8156000000000001</v>
      </c>
      <c r="AE55" s="423">
        <v>1.8519000000000001</v>
      </c>
      <c r="AF55" s="423">
        <v>1.889</v>
      </c>
      <c r="AG55" s="423">
        <v>1.9268000000000001</v>
      </c>
      <c r="AH55" s="423">
        <v>1.9653</v>
      </c>
      <c r="AI55" s="423">
        <v>2.3099999999999999E-2</v>
      </c>
      <c r="AJ55" s="423">
        <v>2.3599999999999999E-2</v>
      </c>
      <c r="AK55" s="423">
        <v>2.4E-2</v>
      </c>
      <c r="AL55" s="423">
        <v>2.4500000000000001E-2</v>
      </c>
      <c r="AM55" s="423">
        <v>2.5000000000000001E-2</v>
      </c>
      <c r="AN55" s="423">
        <v>0.14499999999999999</v>
      </c>
      <c r="AO55" s="423">
        <v>0.14549999999999999</v>
      </c>
      <c r="AP55" s="423">
        <v>0.14599999999999999</v>
      </c>
      <c r="AQ55" s="423">
        <v>0.14649999999999999</v>
      </c>
      <c r="AR55" s="423">
        <v>0.14699999999999999</v>
      </c>
      <c r="AS55" s="423">
        <v>0.621</v>
      </c>
      <c r="AT55" s="423">
        <v>0.60199999999999998</v>
      </c>
      <c r="AU55" s="423">
        <v>0.59599999999999997</v>
      </c>
      <c r="AV55" s="423">
        <v>0.60799999999999998</v>
      </c>
      <c r="AW55" s="423">
        <v>0.61699999999999999</v>
      </c>
      <c r="AX55" s="423">
        <v>0</v>
      </c>
      <c r="AY55" s="423">
        <v>0</v>
      </c>
      <c r="AZ55" s="423">
        <v>0</v>
      </c>
      <c r="BA55" s="423">
        <v>0</v>
      </c>
      <c r="BB55" s="423">
        <v>0</v>
      </c>
      <c r="BC55" s="423">
        <v>0</v>
      </c>
      <c r="BD55" s="423">
        <v>0</v>
      </c>
      <c r="BE55" s="423">
        <v>0</v>
      </c>
      <c r="BF55" s="423">
        <v>0</v>
      </c>
      <c r="BG55" s="423">
        <v>0</v>
      </c>
      <c r="BH55" s="423">
        <v>0</v>
      </c>
      <c r="BI55" s="423">
        <v>0</v>
      </c>
      <c r="BJ55" s="423">
        <v>0</v>
      </c>
      <c r="BK55" s="423">
        <v>0</v>
      </c>
      <c r="BL55" s="423">
        <v>0</v>
      </c>
      <c r="BM55" s="423">
        <v>3.75</v>
      </c>
      <c r="BN55" s="423">
        <v>3.75</v>
      </c>
      <c r="BO55" s="423">
        <v>3.75</v>
      </c>
      <c r="BP55" s="423">
        <v>3.75</v>
      </c>
      <c r="BQ55" s="423">
        <v>3.75</v>
      </c>
    </row>
    <row r="56" spans="1:69">
      <c r="A56" s="420" t="s">
        <v>443</v>
      </c>
      <c r="B56" s="421">
        <v>0.36744166666666667</v>
      </c>
      <c r="C56" s="421">
        <v>1</v>
      </c>
      <c r="D56" s="421">
        <v>0</v>
      </c>
      <c r="E56" s="421"/>
      <c r="F56" s="422">
        <v>4673</v>
      </c>
      <c r="G56" s="423">
        <v>0.161</v>
      </c>
      <c r="H56" s="423">
        <v>7.1999999999999995E-2</v>
      </c>
      <c r="I56" s="423">
        <v>2E-3</v>
      </c>
      <c r="J56" s="423">
        <v>0.10199999999999999</v>
      </c>
      <c r="K56" s="423">
        <v>2.3999999999999998E-3</v>
      </c>
      <c r="L56" s="423">
        <v>2.8041666666666687E-2</v>
      </c>
      <c r="M56" s="424">
        <v>34.453242028675369</v>
      </c>
      <c r="N56" s="422">
        <v>4696</v>
      </c>
      <c r="O56" s="422">
        <v>4931</v>
      </c>
      <c r="P56" s="422">
        <v>5178</v>
      </c>
      <c r="Q56" s="422">
        <v>5437</v>
      </c>
      <c r="R56" s="422">
        <v>5708</v>
      </c>
      <c r="S56" s="422" t="s">
        <v>203</v>
      </c>
      <c r="T56" s="423">
        <v>0.1691</v>
      </c>
      <c r="U56" s="423">
        <v>0.17749999999999999</v>
      </c>
      <c r="V56" s="423">
        <v>0.18640000000000001</v>
      </c>
      <c r="W56" s="423">
        <v>0.19570000000000001</v>
      </c>
      <c r="X56" s="423">
        <v>0.20549999999999999</v>
      </c>
      <c r="Y56" s="423">
        <v>7.2999999999999995E-2</v>
      </c>
      <c r="Z56" s="423">
        <v>7.6700000000000004E-2</v>
      </c>
      <c r="AA56" s="423">
        <v>8.0500000000000002E-2</v>
      </c>
      <c r="AB56" s="423">
        <v>8.4500000000000006E-2</v>
      </c>
      <c r="AC56" s="423">
        <v>8.8700000000000001E-2</v>
      </c>
      <c r="AD56" s="423">
        <v>8.0000000000000002E-3</v>
      </c>
      <c r="AE56" s="423">
        <v>8.6E-3</v>
      </c>
      <c r="AF56" s="423">
        <v>9.1999999999999998E-3</v>
      </c>
      <c r="AG56" s="423">
        <v>9.7999999999999997E-3</v>
      </c>
      <c r="AH56" s="423">
        <v>1.0500000000000001E-2</v>
      </c>
      <c r="AI56" s="423">
        <v>0.11600000000000001</v>
      </c>
      <c r="AJ56" s="423">
        <v>0.11799999999999999</v>
      </c>
      <c r="AK56" s="423">
        <v>0.123</v>
      </c>
      <c r="AL56" s="423">
        <v>0.128</v>
      </c>
      <c r="AM56" s="423">
        <v>0.13200000000000001</v>
      </c>
      <c r="AN56" s="423">
        <v>2.5000000000000001E-3</v>
      </c>
      <c r="AO56" s="423">
        <v>2.5999999999999999E-3</v>
      </c>
      <c r="AP56" s="423">
        <v>2.8E-3</v>
      </c>
      <c r="AQ56" s="423">
        <v>2.8999999999999998E-3</v>
      </c>
      <c r="AR56" s="423">
        <v>3.0000000000000001E-3</v>
      </c>
      <c r="AS56" s="423">
        <v>3.4200000000000001E-2</v>
      </c>
      <c r="AT56" s="423">
        <v>3.5499999999999997E-2</v>
      </c>
      <c r="AU56" s="423">
        <v>3.7999999999999999E-2</v>
      </c>
      <c r="AV56" s="423">
        <v>0.04</v>
      </c>
      <c r="AW56" s="423">
        <v>4.19E-2</v>
      </c>
      <c r="AX56" s="423">
        <v>0</v>
      </c>
      <c r="AY56" s="423">
        <v>0</v>
      </c>
      <c r="AZ56" s="423">
        <v>0</v>
      </c>
      <c r="BA56" s="423">
        <v>0</v>
      </c>
      <c r="BB56" s="423">
        <v>0</v>
      </c>
      <c r="BC56" s="423">
        <v>0</v>
      </c>
      <c r="BD56" s="423">
        <v>0</v>
      </c>
      <c r="BE56" s="423">
        <v>0</v>
      </c>
      <c r="BF56" s="423">
        <v>0</v>
      </c>
      <c r="BG56" s="423">
        <v>0</v>
      </c>
      <c r="BH56" s="423">
        <v>1</v>
      </c>
      <c r="BI56" s="423">
        <v>1</v>
      </c>
      <c r="BJ56" s="423">
        <v>1</v>
      </c>
      <c r="BK56" s="423">
        <v>1</v>
      </c>
      <c r="BL56" s="423">
        <v>1</v>
      </c>
      <c r="BM56" s="423">
        <v>0</v>
      </c>
      <c r="BN56" s="423">
        <v>0</v>
      </c>
      <c r="BO56" s="423">
        <v>0</v>
      </c>
      <c r="BP56" s="423">
        <v>0</v>
      </c>
      <c r="BQ56" s="423">
        <v>0</v>
      </c>
    </row>
    <row r="57" spans="1:69">
      <c r="A57" s="420" t="s">
        <v>604</v>
      </c>
      <c r="B57" s="421">
        <v>7.5499999999999984E-2</v>
      </c>
      <c r="C57" s="421">
        <v>0.25</v>
      </c>
      <c r="D57" s="421">
        <v>0</v>
      </c>
      <c r="E57" s="421"/>
      <c r="F57" s="422">
        <v>685</v>
      </c>
      <c r="G57" s="423">
        <v>3.5000000000000003E-2</v>
      </c>
      <c r="H57" s="423">
        <v>1.72E-2</v>
      </c>
      <c r="I57" s="423">
        <v>1E-3</v>
      </c>
      <c r="J57" s="423">
        <v>1E-3</v>
      </c>
      <c r="K57" s="423">
        <v>7.0000000000000001E-3</v>
      </c>
      <c r="L57" s="423">
        <v>1.4299999999999979E-2</v>
      </c>
      <c r="M57" s="424">
        <v>51.094890510948908</v>
      </c>
      <c r="N57" s="422">
        <v>688</v>
      </c>
      <c r="O57" s="422">
        <v>703</v>
      </c>
      <c r="P57" s="422">
        <v>717</v>
      </c>
      <c r="Q57" s="422">
        <v>732</v>
      </c>
      <c r="R57" s="422">
        <v>746</v>
      </c>
      <c r="S57" s="422" t="s">
        <v>203</v>
      </c>
      <c r="T57" s="423">
        <v>3.5099999999999999E-2</v>
      </c>
      <c r="U57" s="423">
        <v>3.5799999999999998E-2</v>
      </c>
      <c r="V57" s="423">
        <v>3.6499999999999998E-2</v>
      </c>
      <c r="W57" s="423">
        <v>3.78E-2</v>
      </c>
      <c r="X57" s="423">
        <v>3.7900000000000003E-2</v>
      </c>
      <c r="Y57" s="423">
        <v>1.7500000000000002E-2</v>
      </c>
      <c r="Z57" s="423">
        <v>1.7500000000000002E-2</v>
      </c>
      <c r="AA57" s="423">
        <v>1.7899999999999999E-2</v>
      </c>
      <c r="AB57" s="423">
        <v>1.8200000000000001E-2</v>
      </c>
      <c r="AC57" s="423">
        <v>1.8599999999999998E-2</v>
      </c>
      <c r="AD57" s="423">
        <v>1E-3</v>
      </c>
      <c r="AE57" s="423">
        <v>1E-3</v>
      </c>
      <c r="AF57" s="423">
        <v>1E-3</v>
      </c>
      <c r="AG57" s="423">
        <v>1E-3</v>
      </c>
      <c r="AH57" s="423">
        <v>1E-3</v>
      </c>
      <c r="AI57" s="423">
        <v>1E-3</v>
      </c>
      <c r="AJ57" s="423">
        <v>1E-3</v>
      </c>
      <c r="AK57" s="423">
        <v>1E-3</v>
      </c>
      <c r="AL57" s="423">
        <v>1.1000000000000001E-3</v>
      </c>
      <c r="AM57" s="423">
        <v>1.1000000000000001E-3</v>
      </c>
      <c r="AN57" s="423">
        <v>7.0000000000000001E-3</v>
      </c>
      <c r="AO57" s="423">
        <v>7.0000000000000001E-3</v>
      </c>
      <c r="AP57" s="423">
        <v>7.0000000000000001E-3</v>
      </c>
      <c r="AQ57" s="423">
        <v>7.0000000000000001E-3</v>
      </c>
      <c r="AR57" s="423">
        <v>7.0000000000000001E-3</v>
      </c>
      <c r="AS57" s="423">
        <v>1.0999999999999999E-2</v>
      </c>
      <c r="AT57" s="423">
        <v>1.12E-2</v>
      </c>
      <c r="AU57" s="423">
        <v>1.14E-2</v>
      </c>
      <c r="AV57" s="423">
        <v>1.1599999999999999E-2</v>
      </c>
      <c r="AW57" s="423">
        <v>1.18E-2</v>
      </c>
      <c r="AX57" s="423">
        <v>0</v>
      </c>
      <c r="AY57" s="423">
        <v>0</v>
      </c>
      <c r="AZ57" s="423">
        <v>0</v>
      </c>
      <c r="BA57" s="423">
        <v>0</v>
      </c>
      <c r="BB57" s="423">
        <v>0</v>
      </c>
      <c r="BC57" s="423">
        <v>0</v>
      </c>
      <c r="BD57" s="423">
        <v>0</v>
      </c>
      <c r="BE57" s="423">
        <v>0</v>
      </c>
      <c r="BF57" s="423">
        <v>0</v>
      </c>
      <c r="BG57" s="423">
        <v>0</v>
      </c>
      <c r="BH57" s="423">
        <v>0.25</v>
      </c>
      <c r="BI57" s="423">
        <v>0.25</v>
      </c>
      <c r="BJ57" s="423">
        <v>0.25</v>
      </c>
      <c r="BK57" s="423">
        <v>0.25</v>
      </c>
      <c r="BL57" s="423">
        <v>0.25</v>
      </c>
      <c r="BM57" s="423">
        <v>0</v>
      </c>
      <c r="BN57" s="423">
        <v>0</v>
      </c>
      <c r="BO57" s="423">
        <v>0</v>
      </c>
      <c r="BP57" s="423">
        <v>0</v>
      </c>
      <c r="BQ57" s="423">
        <v>0</v>
      </c>
    </row>
    <row r="58" spans="1:69">
      <c r="A58" s="420" t="s">
        <v>571</v>
      </c>
      <c r="B58" s="421">
        <v>4.2500000000000003E-2</v>
      </c>
      <c r="C58" s="421">
        <v>1</v>
      </c>
      <c r="D58" s="421">
        <v>0</v>
      </c>
      <c r="E58" s="421"/>
      <c r="F58" s="422">
        <v>600</v>
      </c>
      <c r="G58" s="423">
        <v>2.3E-2</v>
      </c>
      <c r="H58" s="423">
        <v>6.0000000000000001E-3</v>
      </c>
      <c r="I58" s="423">
        <v>0</v>
      </c>
      <c r="J58" s="423">
        <v>1E-3</v>
      </c>
      <c r="K58" s="423">
        <v>8.9999999999999993E-3</v>
      </c>
      <c r="L58" s="423">
        <v>3.5000000000000031E-3</v>
      </c>
      <c r="M58" s="424">
        <v>38.333333333333336</v>
      </c>
      <c r="N58" s="422">
        <v>610</v>
      </c>
      <c r="O58" s="422">
        <v>630</v>
      </c>
      <c r="P58" s="422">
        <v>640</v>
      </c>
      <c r="Q58" s="422">
        <v>650</v>
      </c>
      <c r="R58" s="422">
        <v>670</v>
      </c>
      <c r="S58" s="422" t="s">
        <v>203</v>
      </c>
      <c r="T58" s="423">
        <v>2.7E-2</v>
      </c>
      <c r="U58" s="423">
        <v>2.7300000000000001E-2</v>
      </c>
      <c r="V58" s="423">
        <v>2.75E-2</v>
      </c>
      <c r="W58" s="423">
        <v>2.7799999999999998E-2</v>
      </c>
      <c r="X58" s="423">
        <v>2.81E-2</v>
      </c>
      <c r="Y58" s="423">
        <v>8.9999999999999993E-3</v>
      </c>
      <c r="Z58" s="423">
        <v>0.01</v>
      </c>
      <c r="AA58" s="423">
        <v>1.0999999999999999E-2</v>
      </c>
      <c r="AB58" s="423">
        <v>1.2E-2</v>
      </c>
      <c r="AC58" s="423">
        <v>1.2999999999999999E-2</v>
      </c>
      <c r="AD58" s="423">
        <v>0</v>
      </c>
      <c r="AE58" s="423">
        <v>0</v>
      </c>
      <c r="AF58" s="423">
        <v>0</v>
      </c>
      <c r="AG58" s="423">
        <v>0</v>
      </c>
      <c r="AH58" s="423">
        <v>0</v>
      </c>
      <c r="AI58" s="423">
        <v>6.9000000000000006E-2</v>
      </c>
      <c r="AJ58" s="423">
        <v>7.1999999999999995E-2</v>
      </c>
      <c r="AK58" s="423">
        <v>7.8E-2</v>
      </c>
      <c r="AL58" s="423">
        <v>8.1000000000000003E-2</v>
      </c>
      <c r="AM58" s="423">
        <v>8.7999999999999995E-2</v>
      </c>
      <c r="AN58" s="423">
        <v>8.9999999999999993E-3</v>
      </c>
      <c r="AO58" s="423">
        <v>0.01</v>
      </c>
      <c r="AP58" s="423">
        <v>1.0999999999999999E-2</v>
      </c>
      <c r="AQ58" s="423">
        <v>1.2E-2</v>
      </c>
      <c r="AR58" s="423">
        <v>1.2E-2</v>
      </c>
      <c r="AS58" s="423">
        <v>4.0000000000000001E-3</v>
      </c>
      <c r="AT58" s="423">
        <v>4.0000000000000001E-3</v>
      </c>
      <c r="AU58" s="423">
        <v>4.0000000000000001E-3</v>
      </c>
      <c r="AV58" s="423">
        <v>4.0000000000000001E-3</v>
      </c>
      <c r="AW58" s="423">
        <v>4.0000000000000001E-3</v>
      </c>
      <c r="AX58" s="423">
        <v>0</v>
      </c>
      <c r="AY58" s="423">
        <v>0</v>
      </c>
      <c r="AZ58" s="423">
        <v>0</v>
      </c>
      <c r="BA58" s="423">
        <v>0</v>
      </c>
      <c r="BB58" s="423">
        <v>0</v>
      </c>
      <c r="BC58" s="423">
        <v>0</v>
      </c>
      <c r="BD58" s="423">
        <v>0</v>
      </c>
      <c r="BE58" s="423">
        <v>0</v>
      </c>
      <c r="BF58" s="423">
        <v>0</v>
      </c>
      <c r="BG58" s="423">
        <v>0</v>
      </c>
      <c r="BH58" s="423">
        <v>1</v>
      </c>
      <c r="BI58" s="423">
        <v>1</v>
      </c>
      <c r="BJ58" s="423">
        <v>1</v>
      </c>
      <c r="BK58" s="423">
        <v>1</v>
      </c>
      <c r="BL58" s="423">
        <v>1</v>
      </c>
      <c r="BM58" s="423">
        <v>0</v>
      </c>
      <c r="BN58" s="423">
        <v>0</v>
      </c>
      <c r="BO58" s="423">
        <v>0</v>
      </c>
      <c r="BP58" s="423">
        <v>0</v>
      </c>
      <c r="BQ58" s="423">
        <v>0</v>
      </c>
    </row>
    <row r="59" spans="1:69">
      <c r="A59" s="420" t="s">
        <v>666</v>
      </c>
      <c r="B59" s="421">
        <v>4.8500000000000008E-2</v>
      </c>
      <c r="C59" s="421">
        <v>6.5000000000000002E-2</v>
      </c>
      <c r="D59" s="421">
        <v>0</v>
      </c>
      <c r="E59" s="421"/>
      <c r="F59" s="422">
        <v>636</v>
      </c>
      <c r="G59" s="423">
        <v>4.3799999999999999E-2</v>
      </c>
      <c r="H59" s="423">
        <v>1.6000000000000001E-3</v>
      </c>
      <c r="I59" s="423">
        <v>0</v>
      </c>
      <c r="J59" s="423">
        <v>0</v>
      </c>
      <c r="K59" s="423">
        <v>1E-4</v>
      </c>
      <c r="L59" s="423">
        <v>3.0000000000000096E-3</v>
      </c>
      <c r="M59" s="424">
        <v>68.867924528301884</v>
      </c>
      <c r="N59" s="422">
        <v>639</v>
      </c>
      <c r="O59" s="422">
        <v>655</v>
      </c>
      <c r="P59" s="422">
        <v>669</v>
      </c>
      <c r="Q59" s="422">
        <v>683</v>
      </c>
      <c r="R59" s="422">
        <v>698</v>
      </c>
      <c r="S59" s="422" t="s">
        <v>203</v>
      </c>
      <c r="T59" s="423">
        <v>4.3999999999999997E-2</v>
      </c>
      <c r="U59" s="423">
        <v>4.5100000000000001E-2</v>
      </c>
      <c r="V59" s="423">
        <v>4.5999999999999999E-2</v>
      </c>
      <c r="W59" s="423">
        <v>4.6899999999999997E-2</v>
      </c>
      <c r="X59" s="423">
        <v>4.7899999999999998E-2</v>
      </c>
      <c r="Y59" s="423">
        <v>2E-3</v>
      </c>
      <c r="Z59" s="423">
        <v>2E-3</v>
      </c>
      <c r="AA59" s="423">
        <v>2E-3</v>
      </c>
      <c r="AB59" s="423">
        <v>2E-3</v>
      </c>
      <c r="AC59" s="423">
        <v>2E-3</v>
      </c>
      <c r="AD59" s="423">
        <v>0</v>
      </c>
      <c r="AE59" s="423">
        <v>0</v>
      </c>
      <c r="AF59" s="423">
        <v>0</v>
      </c>
      <c r="AG59" s="423">
        <v>0</v>
      </c>
      <c r="AH59" s="423">
        <v>0</v>
      </c>
      <c r="AI59" s="423">
        <v>0</v>
      </c>
      <c r="AJ59" s="423">
        <v>0</v>
      </c>
      <c r="AK59" s="423">
        <v>0</v>
      </c>
      <c r="AL59" s="423">
        <v>0</v>
      </c>
      <c r="AM59" s="423">
        <v>0</v>
      </c>
      <c r="AN59" s="423">
        <v>1E-4</v>
      </c>
      <c r="AO59" s="423">
        <v>1E-4</v>
      </c>
      <c r="AP59" s="423">
        <v>1E-4</v>
      </c>
      <c r="AQ59" s="423">
        <v>1E-4</v>
      </c>
      <c r="AR59" s="423">
        <v>1E-4</v>
      </c>
      <c r="AS59" s="423">
        <v>3.0000000000000001E-3</v>
      </c>
      <c r="AT59" s="423">
        <v>3.0999999999999999E-3</v>
      </c>
      <c r="AU59" s="423">
        <v>3.2000000000000002E-3</v>
      </c>
      <c r="AV59" s="423">
        <v>3.2000000000000002E-3</v>
      </c>
      <c r="AW59" s="423">
        <v>3.3E-3</v>
      </c>
      <c r="AX59" s="423">
        <v>0</v>
      </c>
      <c r="AY59" s="423">
        <v>0</v>
      </c>
      <c r="AZ59" s="423">
        <v>0</v>
      </c>
      <c r="BA59" s="423">
        <v>0</v>
      </c>
      <c r="BB59" s="423">
        <v>0</v>
      </c>
      <c r="BC59" s="423">
        <v>0</v>
      </c>
      <c r="BD59" s="423">
        <v>0</v>
      </c>
      <c r="BE59" s="423">
        <v>0</v>
      </c>
      <c r="BF59" s="423">
        <v>0</v>
      </c>
      <c r="BG59" s="423">
        <v>0</v>
      </c>
      <c r="BH59" s="423">
        <v>6.5000000000000002E-2</v>
      </c>
      <c r="BI59" s="423">
        <v>6.5000000000000002E-2</v>
      </c>
      <c r="BJ59" s="423">
        <v>6.5000000000000002E-2</v>
      </c>
      <c r="BK59" s="423">
        <v>6.5000000000000002E-2</v>
      </c>
      <c r="BL59" s="423">
        <v>6.5000000000000002E-2</v>
      </c>
      <c r="BM59" s="423">
        <v>0</v>
      </c>
      <c r="BN59" s="423">
        <v>0</v>
      </c>
      <c r="BO59" s="423">
        <v>0</v>
      </c>
      <c r="BP59" s="423">
        <v>0</v>
      </c>
      <c r="BQ59" s="423">
        <v>0</v>
      </c>
    </row>
    <row r="60" spans="1:69">
      <c r="A60" s="420" t="s">
        <v>503</v>
      </c>
      <c r="B60" s="421">
        <v>4.3274999999999997</v>
      </c>
      <c r="C60" s="421">
        <v>10</v>
      </c>
      <c r="D60" s="421">
        <v>5.6009589041095896E-2</v>
      </c>
      <c r="E60" s="421"/>
      <c r="F60" s="422">
        <v>52674</v>
      </c>
      <c r="G60" s="423">
        <v>2.87</v>
      </c>
      <c r="H60" s="423">
        <v>0.39500000000000002</v>
      </c>
      <c r="I60" s="423">
        <v>0.38400000000000001</v>
      </c>
      <c r="J60" s="423">
        <v>6.3E-2</v>
      </c>
      <c r="K60" s="423">
        <v>0.21199999999999999</v>
      </c>
      <c r="L60" s="423">
        <v>0.34749041095890343</v>
      </c>
      <c r="M60" s="424">
        <v>54.486084216121803</v>
      </c>
      <c r="N60" s="422">
        <v>53000</v>
      </c>
      <c r="O60" s="422">
        <v>56919</v>
      </c>
      <c r="P60" s="422">
        <v>62383</v>
      </c>
      <c r="Q60" s="422">
        <v>68371</v>
      </c>
      <c r="R60" s="422">
        <v>73236</v>
      </c>
      <c r="S60" s="422" t="s">
        <v>203</v>
      </c>
      <c r="T60" s="423">
        <v>2.9</v>
      </c>
      <c r="U60" s="423">
        <v>3.117</v>
      </c>
      <c r="V60" s="423">
        <v>3.2650000000000001</v>
      </c>
      <c r="W60" s="423">
        <v>3.5129999999999999</v>
      </c>
      <c r="X60" s="423">
        <v>3.8</v>
      </c>
      <c r="Y60" s="423">
        <v>0.39500000000000002</v>
      </c>
      <c r="Z60" s="423">
        <v>0.42659999999999998</v>
      </c>
      <c r="AA60" s="423">
        <v>0.4607</v>
      </c>
      <c r="AB60" s="423">
        <v>0.49759999999999999</v>
      </c>
      <c r="AC60" s="423">
        <v>0.53739999999999999</v>
      </c>
      <c r="AD60" s="423">
        <v>0.39</v>
      </c>
      <c r="AE60" s="423">
        <v>0.4</v>
      </c>
      <c r="AF60" s="423">
        <v>0.48</v>
      </c>
      <c r="AG60" s="423">
        <v>0.52</v>
      </c>
      <c r="AH60" s="423">
        <v>0.57999999999999996</v>
      </c>
      <c r="AI60" s="423">
        <v>7.6999999999999999E-2</v>
      </c>
      <c r="AJ60" s="423">
        <v>0.09</v>
      </c>
      <c r="AK60" s="423">
        <v>0.1</v>
      </c>
      <c r="AL60" s="423">
        <v>0.11899999999999999</v>
      </c>
      <c r="AM60" s="423">
        <v>0.13300000000000001</v>
      </c>
      <c r="AN60" s="423">
        <v>0.41799999999999998</v>
      </c>
      <c r="AO60" s="423">
        <v>0.42</v>
      </c>
      <c r="AP60" s="423">
        <v>0.42199999999999999</v>
      </c>
      <c r="AQ60" s="423">
        <v>0.42499999999999999</v>
      </c>
      <c r="AR60" s="423">
        <v>0.42799999999999999</v>
      </c>
      <c r="AS60" s="423">
        <v>0.30599999999999999</v>
      </c>
      <c r="AT60" s="423">
        <v>0.32300000000000001</v>
      </c>
      <c r="AU60" s="423">
        <v>0.34200000000000003</v>
      </c>
      <c r="AV60" s="423">
        <v>0.36099999999999999</v>
      </c>
      <c r="AW60" s="423">
        <v>0.38100000000000001</v>
      </c>
      <c r="AX60" s="423">
        <v>0</v>
      </c>
      <c r="AY60" s="423">
        <v>6</v>
      </c>
      <c r="AZ60" s="423">
        <v>6</v>
      </c>
      <c r="BA60" s="423">
        <v>6</v>
      </c>
      <c r="BB60" s="423">
        <v>6</v>
      </c>
      <c r="BC60" s="423">
        <v>0</v>
      </c>
      <c r="BD60" s="423">
        <v>0</v>
      </c>
      <c r="BE60" s="423">
        <v>0</v>
      </c>
      <c r="BF60" s="423">
        <v>0</v>
      </c>
      <c r="BG60" s="423">
        <v>0</v>
      </c>
      <c r="BH60" s="423">
        <v>2.9999999999999997E-4</v>
      </c>
      <c r="BI60" s="423">
        <v>2.9999999999999997E-4</v>
      </c>
      <c r="BJ60" s="423">
        <v>2.9999999999999997E-4</v>
      </c>
      <c r="BK60" s="423">
        <v>2.9999999999999997E-4</v>
      </c>
      <c r="BL60" s="423">
        <v>2.9999999999999997E-4</v>
      </c>
      <c r="BM60" s="423">
        <v>1.0487</v>
      </c>
      <c r="BN60" s="423">
        <v>1.0487</v>
      </c>
      <c r="BO60" s="423">
        <v>1.0487</v>
      </c>
      <c r="BP60" s="423">
        <v>1.0487</v>
      </c>
      <c r="BQ60" s="423">
        <v>1.0487</v>
      </c>
    </row>
    <row r="61" spans="1:69">
      <c r="A61" s="420" t="s">
        <v>896</v>
      </c>
      <c r="B61" s="421">
        <v>20.709999999999997</v>
      </c>
      <c r="C61" s="421">
        <v>75</v>
      </c>
      <c r="D61" s="421">
        <v>1.931</v>
      </c>
      <c r="E61" s="421"/>
      <c r="F61" s="422">
        <v>85556</v>
      </c>
      <c r="G61" s="423">
        <v>4.1859999999999999</v>
      </c>
      <c r="H61" s="423">
        <v>2.2489999999999997</v>
      </c>
      <c r="I61" s="423">
        <v>0.75900000000000001</v>
      </c>
      <c r="J61" s="423">
        <v>1.1919999999999999</v>
      </c>
      <c r="K61" s="423">
        <v>5.9850000000000003</v>
      </c>
      <c r="L61" s="423">
        <v>4.4079999999999977</v>
      </c>
      <c r="M61" s="424">
        <v>48.927018560942543</v>
      </c>
      <c r="N61" s="422">
        <v>86513</v>
      </c>
      <c r="O61" s="422">
        <v>95763</v>
      </c>
      <c r="P61" s="422">
        <v>107931</v>
      </c>
      <c r="Q61" s="422">
        <v>122820</v>
      </c>
      <c r="R61" s="422">
        <v>141575</v>
      </c>
      <c r="S61" s="422" t="s">
        <v>190</v>
      </c>
      <c r="T61" s="423">
        <v>4.1525999999999996</v>
      </c>
      <c r="U61" s="423">
        <v>4.5965999999999996</v>
      </c>
      <c r="V61" s="423">
        <v>5.1806999999999999</v>
      </c>
      <c r="W61" s="423">
        <v>5.8954000000000004</v>
      </c>
      <c r="X61" s="423">
        <v>6.7956000000000003</v>
      </c>
      <c r="Y61" s="423">
        <v>2.294</v>
      </c>
      <c r="Z61" s="423">
        <v>2.742</v>
      </c>
      <c r="AA61" s="423">
        <v>3.3420000000000001</v>
      </c>
      <c r="AB61" s="423">
        <v>4.0739999999999998</v>
      </c>
      <c r="AC61" s="423">
        <v>4.9660000000000002</v>
      </c>
      <c r="AD61" s="423">
        <v>0.77400000000000002</v>
      </c>
      <c r="AE61" s="423">
        <v>0.92500000000000004</v>
      </c>
      <c r="AF61" s="423">
        <v>1.1279999999999999</v>
      </c>
      <c r="AG61" s="423">
        <v>1.375</v>
      </c>
      <c r="AH61" s="423">
        <v>1.6759999999999999</v>
      </c>
      <c r="AI61" s="423">
        <v>1.216</v>
      </c>
      <c r="AJ61" s="423">
        <v>1.4530000000000001</v>
      </c>
      <c r="AK61" s="423">
        <v>1.7709999999999999</v>
      </c>
      <c r="AL61" s="423">
        <v>2.1589999999999998</v>
      </c>
      <c r="AM61" s="423">
        <v>2.6320000000000001</v>
      </c>
      <c r="AN61" s="423">
        <v>4.71</v>
      </c>
      <c r="AO61" s="423">
        <v>3.3370000000000002</v>
      </c>
      <c r="AP61" s="423">
        <v>3.2709999999999999</v>
      </c>
      <c r="AQ61" s="423">
        <v>3.2440000000000002</v>
      </c>
      <c r="AR61" s="423">
        <v>3.5169999999999999</v>
      </c>
      <c r="AS61" s="423">
        <v>3.25</v>
      </c>
      <c r="AT61" s="423">
        <v>2.5</v>
      </c>
      <c r="AU61" s="423">
        <v>2.25</v>
      </c>
      <c r="AV61" s="423">
        <v>2</v>
      </c>
      <c r="AW61" s="423">
        <v>1.75</v>
      </c>
      <c r="AX61" s="423">
        <v>0</v>
      </c>
      <c r="AY61" s="423">
        <v>0</v>
      </c>
      <c r="AZ61" s="423">
        <v>0</v>
      </c>
      <c r="BA61" s="423">
        <v>0</v>
      </c>
      <c r="BB61" s="423">
        <v>0</v>
      </c>
      <c r="BC61" s="423">
        <v>1.7</v>
      </c>
      <c r="BD61" s="423">
        <v>0</v>
      </c>
      <c r="BE61" s="423">
        <v>0</v>
      </c>
      <c r="BF61" s="423">
        <v>0</v>
      </c>
      <c r="BG61" s="423">
        <v>0</v>
      </c>
      <c r="BH61" s="423">
        <v>0</v>
      </c>
      <c r="BI61" s="423">
        <v>0</v>
      </c>
      <c r="BJ61" s="423">
        <v>0</v>
      </c>
      <c r="BK61" s="423">
        <v>0</v>
      </c>
      <c r="BL61" s="423">
        <v>0</v>
      </c>
      <c r="BM61" s="423">
        <v>4.2349999999999994</v>
      </c>
      <c r="BN61" s="423">
        <v>4.2349999999999994</v>
      </c>
      <c r="BO61" s="423">
        <v>4.2349999999999994</v>
      </c>
      <c r="BP61" s="423">
        <v>4.2349999999999994</v>
      </c>
      <c r="BQ61" s="423">
        <v>4.2349999999999994</v>
      </c>
    </row>
    <row r="62" spans="1:69">
      <c r="A62" s="420" t="s">
        <v>423</v>
      </c>
      <c r="B62" s="421">
        <v>2.0960000000000005</v>
      </c>
      <c r="C62" s="421">
        <v>10</v>
      </c>
      <c r="D62" s="421">
        <v>4.2999999999999997E-2</v>
      </c>
      <c r="E62" s="421"/>
      <c r="F62" s="422">
        <v>11613</v>
      </c>
      <c r="G62" s="423">
        <v>0.78900000000000003</v>
      </c>
      <c r="H62" s="423">
        <v>0.31900000000000001</v>
      </c>
      <c r="I62" s="423">
        <v>0.32300000000000001</v>
      </c>
      <c r="J62" s="423">
        <v>0.115</v>
      </c>
      <c r="K62" s="423">
        <v>0.246</v>
      </c>
      <c r="L62" s="423">
        <v>0.26100000000000056</v>
      </c>
      <c r="M62" s="424">
        <v>67.941100490829243</v>
      </c>
      <c r="N62" s="422">
        <v>11845</v>
      </c>
      <c r="O62" s="422">
        <v>14439</v>
      </c>
      <c r="P62" s="422">
        <v>17601</v>
      </c>
      <c r="Q62" s="422">
        <v>21456</v>
      </c>
      <c r="R62" s="422">
        <v>26155</v>
      </c>
      <c r="S62" s="422" t="s">
        <v>190</v>
      </c>
      <c r="T62" s="423">
        <v>0.80500000000000005</v>
      </c>
      <c r="U62" s="423">
        <v>0.98099999999999998</v>
      </c>
      <c r="V62" s="423">
        <v>1.196</v>
      </c>
      <c r="W62" s="423">
        <v>1.458</v>
      </c>
      <c r="X62" s="423">
        <v>1.7769999999999999</v>
      </c>
      <c r="Y62" s="423">
        <v>0.31900000000000001</v>
      </c>
      <c r="Z62" s="423">
        <v>0.39700000000000002</v>
      </c>
      <c r="AA62" s="423">
        <v>0.48299999999999998</v>
      </c>
      <c r="AB62" s="423">
        <v>0.58899999999999997</v>
      </c>
      <c r="AC62" s="423">
        <v>0.71799999999999997</v>
      </c>
      <c r="AD62" s="423">
        <v>0.32900000000000001</v>
      </c>
      <c r="AE62" s="423">
        <v>0.40200000000000002</v>
      </c>
      <c r="AF62" s="423">
        <v>0.49</v>
      </c>
      <c r="AG62" s="423">
        <v>0.59699999999999998</v>
      </c>
      <c r="AH62" s="423">
        <v>0.72699999999999998</v>
      </c>
      <c r="AI62" s="423">
        <v>0.11700000000000001</v>
      </c>
      <c r="AJ62" s="423">
        <v>0.14299999999999999</v>
      </c>
      <c r="AK62" s="423">
        <v>0.17399999999999999</v>
      </c>
      <c r="AL62" s="423">
        <v>0.21199999999999999</v>
      </c>
      <c r="AM62" s="423">
        <v>0.25900000000000001</v>
      </c>
      <c r="AN62" s="423">
        <v>0.251</v>
      </c>
      <c r="AO62" s="423">
        <v>0.30599999999999999</v>
      </c>
      <c r="AP62" s="423">
        <v>0.373</v>
      </c>
      <c r="AQ62" s="423">
        <v>0.45500000000000002</v>
      </c>
      <c r="AR62" s="423">
        <v>0.54400000000000004</v>
      </c>
      <c r="AS62" s="423">
        <v>0.26729999999999998</v>
      </c>
      <c r="AT62" s="423">
        <v>0.3271</v>
      </c>
      <c r="AU62" s="423">
        <v>0.39860000000000001</v>
      </c>
      <c r="AV62" s="423">
        <v>0.4859</v>
      </c>
      <c r="AW62" s="423">
        <v>0.5907</v>
      </c>
      <c r="AX62" s="423">
        <v>0</v>
      </c>
      <c r="AY62" s="423">
        <v>0</v>
      </c>
      <c r="AZ62" s="423">
        <v>0</v>
      </c>
      <c r="BA62" s="423">
        <v>0</v>
      </c>
      <c r="BB62" s="423">
        <v>0</v>
      </c>
      <c r="BC62" s="423">
        <v>0</v>
      </c>
      <c r="BD62" s="423">
        <v>0</v>
      </c>
      <c r="BE62" s="423">
        <v>0</v>
      </c>
      <c r="BF62" s="423">
        <v>0</v>
      </c>
      <c r="BG62" s="423">
        <v>0</v>
      </c>
      <c r="BH62" s="423">
        <v>0</v>
      </c>
      <c r="BI62" s="423">
        <v>0</v>
      </c>
      <c r="BJ62" s="423">
        <v>0</v>
      </c>
      <c r="BK62" s="423">
        <v>0</v>
      </c>
      <c r="BL62" s="423">
        <v>0</v>
      </c>
      <c r="BM62" s="423">
        <v>4.2999999999999997E-2</v>
      </c>
      <c r="BN62" s="423">
        <v>4.2999999999999997E-2</v>
      </c>
      <c r="BO62" s="423">
        <v>4.2999999999999997E-2</v>
      </c>
      <c r="BP62" s="423">
        <v>4.2999999999999997E-2</v>
      </c>
      <c r="BQ62" s="423">
        <v>4.2999999999999997E-2</v>
      </c>
    </row>
    <row r="63" spans="1:69">
      <c r="A63" s="420" t="s">
        <v>727</v>
      </c>
      <c r="B63" s="421">
        <v>2.9252499999999997</v>
      </c>
      <c r="C63" s="421">
        <v>13.5</v>
      </c>
      <c r="D63" s="421">
        <v>0.748</v>
      </c>
      <c r="E63" s="421"/>
      <c r="F63" s="422">
        <v>18465</v>
      </c>
      <c r="G63" s="423">
        <v>1.0743</v>
      </c>
      <c r="H63" s="423">
        <v>0.1827</v>
      </c>
      <c r="I63" s="423">
        <v>0.54979999999999996</v>
      </c>
      <c r="J63" s="423">
        <v>3.8300000000000001E-2</v>
      </c>
      <c r="K63" s="423">
        <v>0.26</v>
      </c>
      <c r="L63" s="423">
        <v>7.214999999999927E-2</v>
      </c>
      <c r="M63" s="424">
        <v>58.180341186027619</v>
      </c>
      <c r="N63" s="422">
        <v>18309</v>
      </c>
      <c r="O63" s="422">
        <v>22520</v>
      </c>
      <c r="P63" s="422">
        <v>27699</v>
      </c>
      <c r="Q63" s="422">
        <v>34070</v>
      </c>
      <c r="R63" s="422">
        <v>41906</v>
      </c>
      <c r="S63" s="422" t="s">
        <v>190</v>
      </c>
      <c r="T63" s="423">
        <v>1.0649999999999999</v>
      </c>
      <c r="U63" s="423">
        <v>1.3062</v>
      </c>
      <c r="V63" s="423">
        <v>1.6120000000000001</v>
      </c>
      <c r="W63" s="423">
        <v>1.982</v>
      </c>
      <c r="X63" s="423">
        <v>2.4380000000000002</v>
      </c>
      <c r="Y63" s="423">
        <v>0.17</v>
      </c>
      <c r="Z63" s="423">
        <v>0.187</v>
      </c>
      <c r="AA63" s="423">
        <v>0.20569999999999999</v>
      </c>
      <c r="AB63" s="423">
        <v>0.2263</v>
      </c>
      <c r="AC63" s="423">
        <v>0.24890000000000001</v>
      </c>
      <c r="AD63" s="423">
        <v>0.56000000000000005</v>
      </c>
      <c r="AE63" s="423">
        <v>0.61599999999999999</v>
      </c>
      <c r="AF63" s="423">
        <v>0.67759999999999998</v>
      </c>
      <c r="AG63" s="423">
        <v>0.74539999999999995</v>
      </c>
      <c r="AH63" s="423">
        <v>0.81989999999999996</v>
      </c>
      <c r="AI63" s="423">
        <v>3.7499999999999999E-2</v>
      </c>
      <c r="AJ63" s="423">
        <v>4.1300000000000003E-2</v>
      </c>
      <c r="AK63" s="423">
        <v>4.5400000000000003E-2</v>
      </c>
      <c r="AL63" s="423">
        <v>4.99E-2</v>
      </c>
      <c r="AM63" s="423">
        <v>5.4899999999999997E-2</v>
      </c>
      <c r="AN63" s="423">
        <v>0.127</v>
      </c>
      <c r="AO63" s="423">
        <v>0.13900000000000001</v>
      </c>
      <c r="AP63" s="423">
        <v>0.153</v>
      </c>
      <c r="AQ63" s="423">
        <v>0.16800000000000001</v>
      </c>
      <c r="AR63" s="423">
        <v>0.185</v>
      </c>
      <c r="AS63" s="423">
        <v>0.35</v>
      </c>
      <c r="AT63" s="423">
        <v>0.35</v>
      </c>
      <c r="AU63" s="423">
        <v>0.35</v>
      </c>
      <c r="AV63" s="423">
        <v>0.35</v>
      </c>
      <c r="AW63" s="423">
        <v>0.35</v>
      </c>
      <c r="AX63" s="423">
        <v>0</v>
      </c>
      <c r="AY63" s="423">
        <v>0</v>
      </c>
      <c r="AZ63" s="423">
        <v>0</v>
      </c>
      <c r="BA63" s="423">
        <v>0</v>
      </c>
      <c r="BB63" s="423">
        <v>0</v>
      </c>
      <c r="BC63" s="423">
        <v>0</v>
      </c>
      <c r="BD63" s="423">
        <v>0</v>
      </c>
      <c r="BE63" s="423">
        <v>0</v>
      </c>
      <c r="BF63" s="423">
        <v>0</v>
      </c>
      <c r="BG63" s="423">
        <v>0</v>
      </c>
      <c r="BH63" s="423">
        <v>0</v>
      </c>
      <c r="BI63" s="423">
        <v>0</v>
      </c>
      <c r="BJ63" s="423">
        <v>0</v>
      </c>
      <c r="BK63" s="423">
        <v>0</v>
      </c>
      <c r="BL63" s="423">
        <v>0</v>
      </c>
      <c r="BM63" s="423">
        <v>1.5</v>
      </c>
      <c r="BN63" s="423">
        <v>1.5</v>
      </c>
      <c r="BO63" s="423">
        <v>0</v>
      </c>
      <c r="BP63" s="423">
        <v>0</v>
      </c>
      <c r="BQ63" s="423">
        <v>0</v>
      </c>
    </row>
    <row r="64" spans="1:69">
      <c r="A64" s="420" t="s">
        <v>427</v>
      </c>
      <c r="B64" s="421">
        <v>1.1603166666666664</v>
      </c>
      <c r="C64" s="421">
        <v>4.0309999999999997</v>
      </c>
      <c r="D64" s="421">
        <v>0</v>
      </c>
      <c r="E64" s="421"/>
      <c r="F64" s="422">
        <v>5328</v>
      </c>
      <c r="G64" s="423">
        <v>0.27100000000000002</v>
      </c>
      <c r="H64" s="423">
        <v>4.2900000000000001E-2</v>
      </c>
      <c r="I64" s="423">
        <v>0.66</v>
      </c>
      <c r="J64" s="423">
        <v>0</v>
      </c>
      <c r="K64" s="423">
        <v>6.5000000000000002E-2</v>
      </c>
      <c r="L64" s="423">
        <v>0.12141666666666651</v>
      </c>
      <c r="M64" s="424">
        <v>50.863363363363362</v>
      </c>
      <c r="N64" s="422">
        <v>5340</v>
      </c>
      <c r="O64" s="422">
        <v>5445</v>
      </c>
      <c r="P64" s="422">
        <v>5555</v>
      </c>
      <c r="Q64" s="422">
        <v>5665</v>
      </c>
      <c r="R64" s="422">
        <v>5775</v>
      </c>
      <c r="S64" s="422" t="s">
        <v>190</v>
      </c>
      <c r="T64" s="423">
        <v>0.26700000000000002</v>
      </c>
      <c r="U64" s="423">
        <v>0.27229999999999999</v>
      </c>
      <c r="V64" s="423">
        <v>0.27779999999999999</v>
      </c>
      <c r="W64" s="423">
        <v>0.2833</v>
      </c>
      <c r="X64" s="423">
        <v>0.28899999999999998</v>
      </c>
      <c r="Y64" s="423">
        <v>4.8000000000000001E-2</v>
      </c>
      <c r="Z64" s="423">
        <v>0.05</v>
      </c>
      <c r="AA64" s="423">
        <v>5.2999999999999999E-2</v>
      </c>
      <c r="AB64" s="423">
        <v>5.7000000000000002E-2</v>
      </c>
      <c r="AC64" s="423">
        <v>0.06</v>
      </c>
      <c r="AD64" s="423">
        <v>0.7</v>
      </c>
      <c r="AE64" s="423">
        <v>0.75</v>
      </c>
      <c r="AF64" s="423">
        <v>0.8</v>
      </c>
      <c r="AG64" s="423">
        <v>0.85</v>
      </c>
      <c r="AH64" s="423">
        <v>0.86</v>
      </c>
      <c r="AI64" s="423">
        <v>0</v>
      </c>
      <c r="AJ64" s="423">
        <v>0</v>
      </c>
      <c r="AK64" s="423">
        <v>0</v>
      </c>
      <c r="AL64" s="423">
        <v>0</v>
      </c>
      <c r="AM64" s="423">
        <v>0</v>
      </c>
      <c r="AN64" s="423">
        <v>7.1999999999999995E-2</v>
      </c>
      <c r="AO64" s="423">
        <v>7.4999999999999997E-2</v>
      </c>
      <c r="AP64" s="423">
        <v>7.8E-2</v>
      </c>
      <c r="AQ64" s="423">
        <v>8.1000000000000003E-2</v>
      </c>
      <c r="AR64" s="423">
        <v>8.4000000000000005E-2</v>
      </c>
      <c r="AS64" s="423">
        <v>0.13</v>
      </c>
      <c r="AT64" s="423">
        <v>0.13</v>
      </c>
      <c r="AU64" s="423">
        <v>0.13</v>
      </c>
      <c r="AV64" s="423">
        <v>0.13</v>
      </c>
      <c r="AW64" s="423">
        <v>0.13</v>
      </c>
      <c r="AX64" s="423">
        <v>0</v>
      </c>
      <c r="AY64" s="423">
        <v>0</v>
      </c>
      <c r="AZ64" s="423">
        <v>0</v>
      </c>
      <c r="BA64" s="423">
        <v>0</v>
      </c>
      <c r="BB64" s="423">
        <v>0</v>
      </c>
      <c r="BC64" s="423">
        <v>0</v>
      </c>
      <c r="BD64" s="423">
        <v>0</v>
      </c>
      <c r="BE64" s="423">
        <v>0</v>
      </c>
      <c r="BF64" s="423">
        <v>0</v>
      </c>
      <c r="BG64" s="423">
        <v>0</v>
      </c>
      <c r="BH64" s="423">
        <v>3.5</v>
      </c>
      <c r="BI64" s="423">
        <v>3.5</v>
      </c>
      <c r="BJ64" s="423">
        <v>3.5</v>
      </c>
      <c r="BK64" s="423">
        <v>3.5</v>
      </c>
      <c r="BL64" s="423">
        <v>3.5</v>
      </c>
      <c r="BM64" s="423">
        <v>0</v>
      </c>
      <c r="BN64" s="423">
        <v>0</v>
      </c>
      <c r="BO64" s="423">
        <v>0</v>
      </c>
      <c r="BP64" s="423">
        <v>0</v>
      </c>
      <c r="BQ64" s="423">
        <v>0</v>
      </c>
    </row>
    <row r="65" spans="1:69">
      <c r="A65" s="420" t="s">
        <v>493</v>
      </c>
      <c r="B65" s="421">
        <v>0.74958333333333327</v>
      </c>
      <c r="C65" s="421">
        <v>3.2</v>
      </c>
      <c r="D65" s="421">
        <v>0</v>
      </c>
      <c r="E65" s="421"/>
      <c r="F65" s="422">
        <v>5800</v>
      </c>
      <c r="G65" s="423">
        <v>0.3</v>
      </c>
      <c r="H65" s="423">
        <v>7.0000000000000007E-2</v>
      </c>
      <c r="I65" s="423">
        <v>4.8000000000000001E-2</v>
      </c>
      <c r="J65" s="423">
        <v>1.4E-2</v>
      </c>
      <c r="K65" s="423">
        <v>0.28000000000000003</v>
      </c>
      <c r="L65" s="423">
        <v>3.7583333333333302E-2</v>
      </c>
      <c r="M65" s="424">
        <v>51.724137931034484</v>
      </c>
      <c r="N65" s="422">
        <v>5916</v>
      </c>
      <c r="O65" s="422">
        <v>7099</v>
      </c>
      <c r="P65" s="422">
        <v>8519</v>
      </c>
      <c r="Q65" s="422">
        <v>10223</v>
      </c>
      <c r="R65" s="422">
        <v>12267</v>
      </c>
      <c r="S65" s="422" t="s">
        <v>190</v>
      </c>
      <c r="T65" s="423">
        <v>0.30759999999999998</v>
      </c>
      <c r="U65" s="423">
        <v>0.36919999999999997</v>
      </c>
      <c r="V65" s="423">
        <v>0.443</v>
      </c>
      <c r="W65" s="423">
        <v>0.53159999999999996</v>
      </c>
      <c r="X65" s="423">
        <v>0.63790000000000002</v>
      </c>
      <c r="Y65" s="423">
        <v>7.3999999999999996E-2</v>
      </c>
      <c r="Z65" s="423">
        <v>8.8999999999999996E-2</v>
      </c>
      <c r="AA65" s="423">
        <v>0.11</v>
      </c>
      <c r="AB65" s="423">
        <v>0.13</v>
      </c>
      <c r="AC65" s="423">
        <v>0.158</v>
      </c>
      <c r="AD65" s="423">
        <v>5.5E-2</v>
      </c>
      <c r="AE65" s="423">
        <v>0.06</v>
      </c>
      <c r="AF65" s="423">
        <v>6.5000000000000002E-2</v>
      </c>
      <c r="AG65" s="423">
        <v>7.0000000000000007E-2</v>
      </c>
      <c r="AH65" s="423">
        <v>7.4999999999999997E-2</v>
      </c>
      <c r="AI65" s="423">
        <v>0.01</v>
      </c>
      <c r="AJ65" s="423">
        <v>1.0999999999999999E-2</v>
      </c>
      <c r="AK65" s="423">
        <v>1.2999999999999999E-2</v>
      </c>
      <c r="AL65" s="423">
        <v>1.4E-2</v>
      </c>
      <c r="AM65" s="423">
        <v>1.6E-2</v>
      </c>
      <c r="AN65" s="423">
        <v>0.28000000000000003</v>
      </c>
      <c r="AO65" s="423">
        <v>0.28000000000000003</v>
      </c>
      <c r="AP65" s="423">
        <v>0.28000000000000003</v>
      </c>
      <c r="AQ65" s="423">
        <v>0.28000000000000003</v>
      </c>
      <c r="AR65" s="423">
        <v>0.28000000000000003</v>
      </c>
      <c r="AS65" s="423">
        <v>4.4699999999999997E-2</v>
      </c>
      <c r="AT65" s="423">
        <v>5.28E-2</v>
      </c>
      <c r="AU65" s="423">
        <v>6.3E-2</v>
      </c>
      <c r="AV65" s="423">
        <v>7.4800000000000005E-2</v>
      </c>
      <c r="AW65" s="423">
        <v>8.9200000000000002E-2</v>
      </c>
      <c r="AX65" s="423">
        <v>0</v>
      </c>
      <c r="AY65" s="423">
        <v>0</v>
      </c>
      <c r="AZ65" s="423">
        <v>0</v>
      </c>
      <c r="BA65" s="423">
        <v>0</v>
      </c>
      <c r="BB65" s="423">
        <v>0</v>
      </c>
      <c r="BC65" s="423">
        <v>0</v>
      </c>
      <c r="BD65" s="423">
        <v>0</v>
      </c>
      <c r="BE65" s="423">
        <v>0</v>
      </c>
      <c r="BF65" s="423">
        <v>0</v>
      </c>
      <c r="BG65" s="423">
        <v>0</v>
      </c>
      <c r="BH65" s="423">
        <v>0</v>
      </c>
      <c r="BI65" s="423">
        <v>0</v>
      </c>
      <c r="BJ65" s="423">
        <v>0</v>
      </c>
      <c r="BK65" s="423">
        <v>0</v>
      </c>
      <c r="BL65" s="423">
        <v>0</v>
      </c>
      <c r="BM65" s="423">
        <v>0</v>
      </c>
      <c r="BN65" s="423">
        <v>0</v>
      </c>
      <c r="BO65" s="423">
        <v>0</v>
      </c>
      <c r="BP65" s="423">
        <v>0</v>
      </c>
      <c r="BQ65" s="423">
        <v>0</v>
      </c>
    </row>
    <row r="66" spans="1:69">
      <c r="A66" s="420" t="s">
        <v>799</v>
      </c>
      <c r="B66" s="421">
        <v>0.37675000000000008</v>
      </c>
      <c r="C66" s="421">
        <v>0.6</v>
      </c>
      <c r="D66" s="421">
        <v>0</v>
      </c>
      <c r="E66" s="421"/>
      <c r="F66" s="422">
        <v>3668</v>
      </c>
      <c r="G66" s="423">
        <v>0.192</v>
      </c>
      <c r="H66" s="423">
        <v>8.3900000000000002E-2</v>
      </c>
      <c r="I66" s="423">
        <v>4.07E-2</v>
      </c>
      <c r="J66" s="423">
        <v>0</v>
      </c>
      <c r="K66" s="423">
        <v>1E-4</v>
      </c>
      <c r="L66" s="423">
        <v>6.0050000000000048E-2</v>
      </c>
      <c r="M66" s="424">
        <v>52.344601962922575</v>
      </c>
      <c r="N66" s="422">
        <v>3704</v>
      </c>
      <c r="O66" s="422">
        <v>3741</v>
      </c>
      <c r="P66" s="422">
        <v>4115</v>
      </c>
      <c r="Q66" s="422">
        <v>4527</v>
      </c>
      <c r="R66" s="422">
        <v>4979</v>
      </c>
      <c r="S66" s="422" t="s">
        <v>190</v>
      </c>
      <c r="T66" s="423">
        <v>0.1938</v>
      </c>
      <c r="U66" s="423">
        <v>0.19570000000000001</v>
      </c>
      <c r="V66" s="423">
        <v>0.21529999999999999</v>
      </c>
      <c r="W66" s="423">
        <v>0.23680000000000001</v>
      </c>
      <c r="X66" s="423">
        <v>0.26050000000000001</v>
      </c>
      <c r="Y66" s="423">
        <v>8.5199999999999998E-2</v>
      </c>
      <c r="Z66" s="423">
        <v>8.6099999999999996E-2</v>
      </c>
      <c r="AA66" s="423">
        <v>9.4700000000000006E-2</v>
      </c>
      <c r="AB66" s="423">
        <v>0.1041</v>
      </c>
      <c r="AC66" s="423">
        <v>0.1145</v>
      </c>
      <c r="AD66" s="423">
        <v>4.07E-2</v>
      </c>
      <c r="AE66" s="423">
        <v>4.1000000000000002E-2</v>
      </c>
      <c r="AF66" s="423">
        <v>4.1000000000000002E-2</v>
      </c>
      <c r="AG66" s="423">
        <v>4.1000000000000002E-2</v>
      </c>
      <c r="AH66" s="423">
        <v>4.1000000000000002E-2</v>
      </c>
      <c r="AI66" s="423">
        <v>0</v>
      </c>
      <c r="AJ66" s="423">
        <v>0</v>
      </c>
      <c r="AK66" s="423">
        <v>0</v>
      </c>
      <c r="AL66" s="423">
        <v>0</v>
      </c>
      <c r="AM66" s="423">
        <v>0</v>
      </c>
      <c r="AN66" s="423">
        <v>1E-4</v>
      </c>
      <c r="AO66" s="423">
        <v>1E-4</v>
      </c>
      <c r="AP66" s="423">
        <v>1E-4</v>
      </c>
      <c r="AQ66" s="423">
        <v>1E-4</v>
      </c>
      <c r="AR66" s="423">
        <v>1E-4</v>
      </c>
      <c r="AS66" s="423">
        <v>6.0699999999999997E-2</v>
      </c>
      <c r="AT66" s="423">
        <v>7.9299999999999995E-2</v>
      </c>
      <c r="AU66" s="423">
        <v>8.6400000000000005E-2</v>
      </c>
      <c r="AV66" s="423">
        <v>9.4299999999999995E-2</v>
      </c>
      <c r="AW66" s="423">
        <v>0.10290000000000001</v>
      </c>
      <c r="AX66" s="423">
        <v>0</v>
      </c>
      <c r="AY66" s="423">
        <v>0</v>
      </c>
      <c r="AZ66" s="423">
        <v>0</v>
      </c>
      <c r="BA66" s="423">
        <v>0</v>
      </c>
      <c r="BB66" s="423">
        <v>0</v>
      </c>
      <c r="BC66" s="423">
        <v>0</v>
      </c>
      <c r="BD66" s="423">
        <v>0</v>
      </c>
      <c r="BE66" s="423">
        <v>0</v>
      </c>
      <c r="BF66" s="423">
        <v>0</v>
      </c>
      <c r="BG66" s="423">
        <v>0</v>
      </c>
      <c r="BH66" s="423">
        <v>0.6</v>
      </c>
      <c r="BI66" s="423">
        <v>0.6</v>
      </c>
      <c r="BJ66" s="423">
        <v>0.6</v>
      </c>
      <c r="BK66" s="423">
        <v>0.6</v>
      </c>
      <c r="BL66" s="423">
        <v>0.6</v>
      </c>
      <c r="BM66" s="423">
        <v>0</v>
      </c>
      <c r="BN66" s="423">
        <v>0</v>
      </c>
      <c r="BO66" s="423">
        <v>0</v>
      </c>
      <c r="BP66" s="423">
        <v>0</v>
      </c>
      <c r="BQ66" s="423">
        <v>0</v>
      </c>
    </row>
    <row r="67" spans="1:69">
      <c r="A67" s="420" t="s">
        <v>866</v>
      </c>
      <c r="B67" s="421">
        <v>0.81186666666666663</v>
      </c>
      <c r="C67" s="421">
        <v>1.5</v>
      </c>
      <c r="D67" s="421">
        <v>0</v>
      </c>
      <c r="E67" s="421"/>
      <c r="F67" s="422">
        <v>5453</v>
      </c>
      <c r="G67" s="423">
        <v>0.18410000000000001</v>
      </c>
      <c r="H67" s="423">
        <v>3.2000000000000001E-2</v>
      </c>
      <c r="I67" s="423">
        <v>0.19089999999999999</v>
      </c>
      <c r="J67" s="423">
        <v>2.7400000000000001E-2</v>
      </c>
      <c r="K67" s="423">
        <v>2E-3</v>
      </c>
      <c r="L67" s="423">
        <v>0.37546666666666662</v>
      </c>
      <c r="M67" s="424">
        <v>33.761232349165596</v>
      </c>
      <c r="N67" s="422">
        <v>5589</v>
      </c>
      <c r="O67" s="422">
        <v>6442</v>
      </c>
      <c r="P67" s="422">
        <v>7320</v>
      </c>
      <c r="Q67" s="422">
        <v>8318</v>
      </c>
      <c r="R67" s="422">
        <v>9452</v>
      </c>
      <c r="S67" s="422" t="s">
        <v>190</v>
      </c>
      <c r="T67" s="423">
        <v>0.18940000000000001</v>
      </c>
      <c r="U67" s="423">
        <v>0.21820000000000001</v>
      </c>
      <c r="V67" s="423">
        <v>0.24790000000000001</v>
      </c>
      <c r="W67" s="423">
        <v>0.28160000000000002</v>
      </c>
      <c r="X67" s="423">
        <v>0.31990000000000002</v>
      </c>
      <c r="Y67" s="423">
        <v>3.2899999999999999E-2</v>
      </c>
      <c r="Z67" s="423">
        <v>3.7900000000000003E-2</v>
      </c>
      <c r="AA67" s="423">
        <v>4.3099999999999999E-2</v>
      </c>
      <c r="AB67" s="423">
        <v>4.9000000000000002E-2</v>
      </c>
      <c r="AC67" s="423">
        <v>5.5599999999999997E-2</v>
      </c>
      <c r="AD67" s="423">
        <v>0.19089999999999999</v>
      </c>
      <c r="AE67" s="423">
        <v>0.19089999999999999</v>
      </c>
      <c r="AF67" s="423">
        <v>0.19089999999999999</v>
      </c>
      <c r="AG67" s="423">
        <v>0.19089999999999999</v>
      </c>
      <c r="AH67" s="423">
        <v>0.19089999999999999</v>
      </c>
      <c r="AI67" s="423">
        <v>2.8199999999999999E-2</v>
      </c>
      <c r="AJ67" s="423">
        <v>3.2500000000000001E-2</v>
      </c>
      <c r="AK67" s="423">
        <v>3.6900000000000002E-2</v>
      </c>
      <c r="AL67" s="423">
        <v>4.19E-2</v>
      </c>
      <c r="AM67" s="423">
        <v>4.7600000000000003E-2</v>
      </c>
      <c r="AN67" s="423">
        <v>2E-3</v>
      </c>
      <c r="AO67" s="423">
        <v>2E-3</v>
      </c>
      <c r="AP67" s="423">
        <v>2E-3</v>
      </c>
      <c r="AQ67" s="423">
        <v>2E-3</v>
      </c>
      <c r="AR67" s="423">
        <v>2E-3</v>
      </c>
      <c r="AS67" s="423">
        <v>5.5E-2</v>
      </c>
      <c r="AT67" s="423">
        <v>5.8000000000000003E-2</v>
      </c>
      <c r="AU67" s="423">
        <v>6.3E-2</v>
      </c>
      <c r="AV67" s="423">
        <v>6.7000000000000004E-2</v>
      </c>
      <c r="AW67" s="423">
        <v>7.3999999999999996E-2</v>
      </c>
      <c r="AX67" s="423">
        <v>0</v>
      </c>
      <c r="AY67" s="423">
        <v>0</v>
      </c>
      <c r="AZ67" s="423">
        <v>0</v>
      </c>
      <c r="BA67" s="423">
        <v>0</v>
      </c>
      <c r="BB67" s="423">
        <v>0</v>
      </c>
      <c r="BC67" s="423">
        <v>0</v>
      </c>
      <c r="BD67" s="423">
        <v>0</v>
      </c>
      <c r="BE67" s="423">
        <v>0</v>
      </c>
      <c r="BF67" s="423">
        <v>0</v>
      </c>
      <c r="BG67" s="423">
        <v>0</v>
      </c>
      <c r="BH67" s="423">
        <v>1.5</v>
      </c>
      <c r="BI67" s="423">
        <v>1.5</v>
      </c>
      <c r="BJ67" s="423">
        <v>0</v>
      </c>
      <c r="BK67" s="423">
        <v>0</v>
      </c>
      <c r="BL67" s="423">
        <v>0</v>
      </c>
      <c r="BM67" s="423">
        <v>0</v>
      </c>
      <c r="BN67" s="423">
        <v>0</v>
      </c>
      <c r="BO67" s="423">
        <v>0</v>
      </c>
      <c r="BP67" s="423">
        <v>0</v>
      </c>
      <c r="BQ67" s="423">
        <v>0</v>
      </c>
    </row>
    <row r="68" spans="1:69">
      <c r="A68" s="420" t="s">
        <v>700</v>
      </c>
      <c r="B68" s="421">
        <v>0.28824999999999995</v>
      </c>
      <c r="C68" s="421">
        <v>1</v>
      </c>
      <c r="D68" s="421">
        <v>0</v>
      </c>
      <c r="E68" s="421"/>
      <c r="F68" s="422">
        <v>808</v>
      </c>
      <c r="G68" s="423">
        <v>4.7E-2</v>
      </c>
      <c r="H68" s="423">
        <v>8.9999999999999993E-3</v>
      </c>
      <c r="I68" s="423">
        <v>0.20799999999999999</v>
      </c>
      <c r="J68" s="423">
        <v>4.0000000000000001E-3</v>
      </c>
      <c r="K68" s="423">
        <v>7.0000000000000001E-3</v>
      </c>
      <c r="L68" s="423">
        <v>1.3249999999999929E-2</v>
      </c>
      <c r="M68" s="424">
        <v>58.168316831683171</v>
      </c>
      <c r="N68" s="422">
        <v>824</v>
      </c>
      <c r="O68" s="422">
        <v>989</v>
      </c>
      <c r="P68" s="422">
        <v>1187</v>
      </c>
      <c r="Q68" s="422">
        <v>1424</v>
      </c>
      <c r="R68" s="422">
        <v>1709</v>
      </c>
      <c r="S68" s="422" t="s">
        <v>190</v>
      </c>
      <c r="T68" s="423">
        <v>5.11E-2</v>
      </c>
      <c r="U68" s="423">
        <v>6.13E-2</v>
      </c>
      <c r="V68" s="423">
        <v>7.3599999999999999E-2</v>
      </c>
      <c r="W68" s="423">
        <v>8.8300000000000003E-2</v>
      </c>
      <c r="X68" s="423">
        <v>0.10589999999999999</v>
      </c>
      <c r="Y68" s="423">
        <v>8.9999999999999993E-3</v>
      </c>
      <c r="Z68" s="423">
        <v>1.0800000000000001E-2</v>
      </c>
      <c r="AA68" s="423">
        <v>1.2999999999999999E-2</v>
      </c>
      <c r="AB68" s="423">
        <v>1.5599999999999999E-2</v>
      </c>
      <c r="AC68" s="423">
        <v>1.8700000000000001E-2</v>
      </c>
      <c r="AD68" s="423">
        <v>0.21</v>
      </c>
      <c r="AE68" s="423">
        <v>0.21099999999999999</v>
      </c>
      <c r="AF68" s="423">
        <v>0.21199999999999999</v>
      </c>
      <c r="AG68" s="423">
        <v>0.21299999999999999</v>
      </c>
      <c r="AH68" s="423">
        <v>0.214</v>
      </c>
      <c r="AI68" s="423">
        <v>4.7999999999999996E-3</v>
      </c>
      <c r="AJ68" s="423">
        <v>5.7999999999999996E-3</v>
      </c>
      <c r="AK68" s="423">
        <v>6.8999999999999999E-3</v>
      </c>
      <c r="AL68" s="423">
        <v>8.3000000000000001E-3</v>
      </c>
      <c r="AM68" s="423">
        <v>0.01</v>
      </c>
      <c r="AN68" s="423">
        <v>8.9999999999999993E-3</v>
      </c>
      <c r="AO68" s="423">
        <v>8.9999999999999993E-3</v>
      </c>
      <c r="AP68" s="423">
        <v>8.9999999999999993E-3</v>
      </c>
      <c r="AQ68" s="423">
        <v>8.9999999999999993E-3</v>
      </c>
      <c r="AR68" s="423">
        <v>8.9999999999999993E-3</v>
      </c>
      <c r="AS68" s="423">
        <v>2.1000000000000001E-2</v>
      </c>
      <c r="AT68" s="423">
        <v>2.1000000000000001E-2</v>
      </c>
      <c r="AU68" s="423">
        <v>2.1000000000000001E-2</v>
      </c>
      <c r="AV68" s="423">
        <v>2.1000000000000001E-2</v>
      </c>
      <c r="AW68" s="423">
        <v>2.1000000000000001E-2</v>
      </c>
      <c r="AX68" s="423">
        <v>0</v>
      </c>
      <c r="AY68" s="423">
        <v>0</v>
      </c>
      <c r="AZ68" s="423">
        <v>0</v>
      </c>
      <c r="BA68" s="423">
        <v>0</v>
      </c>
      <c r="BB68" s="423">
        <v>0</v>
      </c>
      <c r="BC68" s="423">
        <v>0</v>
      </c>
      <c r="BD68" s="423">
        <v>0</v>
      </c>
      <c r="BE68" s="423">
        <v>0</v>
      </c>
      <c r="BF68" s="423">
        <v>0</v>
      </c>
      <c r="BG68" s="423">
        <v>0</v>
      </c>
      <c r="BH68" s="423">
        <v>1</v>
      </c>
      <c r="BI68" s="423">
        <v>1</v>
      </c>
      <c r="BJ68" s="423">
        <v>1</v>
      </c>
      <c r="BK68" s="423">
        <v>1</v>
      </c>
      <c r="BL68" s="423">
        <v>1</v>
      </c>
      <c r="BM68" s="423">
        <v>0</v>
      </c>
      <c r="BN68" s="423">
        <v>0</v>
      </c>
      <c r="BO68" s="423">
        <v>0</v>
      </c>
      <c r="BP68" s="423">
        <v>0</v>
      </c>
      <c r="BQ68" s="423">
        <v>0</v>
      </c>
    </row>
    <row r="69" spans="1:69">
      <c r="A69" s="420" t="s">
        <v>681</v>
      </c>
      <c r="B69" s="421">
        <v>0.34116666666666667</v>
      </c>
      <c r="C69" s="421">
        <v>0.61799999999999999</v>
      </c>
      <c r="D69" s="421">
        <v>2.3287671232876716E-3</v>
      </c>
      <c r="E69" s="421"/>
      <c r="F69" s="422">
        <v>3799</v>
      </c>
      <c r="G69" s="423">
        <v>0.224</v>
      </c>
      <c r="H69" s="423">
        <v>3.7999999999999999E-2</v>
      </c>
      <c r="I69" s="423">
        <v>0</v>
      </c>
      <c r="J69" s="423">
        <v>2.1999999999999999E-2</v>
      </c>
      <c r="K69" s="423">
        <v>5.9999999999999995E-4</v>
      </c>
      <c r="L69" s="423">
        <v>5.4237899543378987E-2</v>
      </c>
      <c r="M69" s="424">
        <v>58.962884969728876</v>
      </c>
      <c r="N69" s="422">
        <v>3814</v>
      </c>
      <c r="O69" s="422">
        <v>3967</v>
      </c>
      <c r="P69" s="422">
        <v>4125</v>
      </c>
      <c r="Q69" s="422">
        <v>4290</v>
      </c>
      <c r="R69" s="422">
        <v>4462</v>
      </c>
      <c r="S69" s="422" t="s">
        <v>190</v>
      </c>
      <c r="T69" s="423">
        <v>0.20979999999999999</v>
      </c>
      <c r="U69" s="423">
        <v>0.22</v>
      </c>
      <c r="V69" s="423">
        <v>0.22689999999999999</v>
      </c>
      <c r="W69" s="423">
        <v>0.23599999999999999</v>
      </c>
      <c r="X69" s="423">
        <v>0.24540000000000001</v>
      </c>
      <c r="Y69" s="423">
        <v>0.04</v>
      </c>
      <c r="Z69" s="423">
        <v>4.1200000000000001E-2</v>
      </c>
      <c r="AA69" s="423">
        <v>4.24E-2</v>
      </c>
      <c r="AB69" s="423">
        <v>4.3700000000000003E-2</v>
      </c>
      <c r="AC69" s="423">
        <v>4.4999999999999998E-2</v>
      </c>
      <c r="AD69" s="423">
        <v>0</v>
      </c>
      <c r="AE69" s="423">
        <v>0</v>
      </c>
      <c r="AF69" s="423">
        <v>0</v>
      </c>
      <c r="AG69" s="423">
        <v>0</v>
      </c>
      <c r="AH69" s="423">
        <v>0</v>
      </c>
      <c r="AI69" s="423">
        <v>1.7000000000000001E-2</v>
      </c>
      <c r="AJ69" s="423">
        <v>1.7500000000000002E-2</v>
      </c>
      <c r="AK69" s="423">
        <v>1.7999999999999999E-2</v>
      </c>
      <c r="AL69" s="423">
        <v>1.8599999999999998E-2</v>
      </c>
      <c r="AM69" s="423">
        <v>1.9099999999999999E-2</v>
      </c>
      <c r="AN69" s="423">
        <v>2.5100000000000001E-2</v>
      </c>
      <c r="AO69" s="423">
        <v>2.5600000000000001E-2</v>
      </c>
      <c r="AP69" s="423">
        <v>2.6100000000000002E-2</v>
      </c>
      <c r="AQ69" s="423">
        <v>2.6599999999999999E-2</v>
      </c>
      <c r="AR69" s="423">
        <v>2.7199999999999998E-2</v>
      </c>
      <c r="AS69" s="423">
        <v>0.04</v>
      </c>
      <c r="AT69" s="423">
        <v>4.1000000000000002E-2</v>
      </c>
      <c r="AU69" s="423">
        <v>4.2000000000000003E-2</v>
      </c>
      <c r="AV69" s="423">
        <v>4.2999999999999997E-2</v>
      </c>
      <c r="AW69" s="423">
        <v>4.3999999999999997E-2</v>
      </c>
      <c r="AX69" s="423">
        <v>0</v>
      </c>
      <c r="AY69" s="423">
        <v>0</v>
      </c>
      <c r="AZ69" s="423">
        <v>0</v>
      </c>
      <c r="BA69" s="423">
        <v>0</v>
      </c>
      <c r="BB69" s="423">
        <v>0</v>
      </c>
      <c r="BC69" s="423">
        <v>0</v>
      </c>
      <c r="BD69" s="423">
        <v>0</v>
      </c>
      <c r="BE69" s="423">
        <v>0</v>
      </c>
      <c r="BF69" s="423">
        <v>0</v>
      </c>
      <c r="BG69" s="423">
        <v>0</v>
      </c>
      <c r="BH69" s="423">
        <v>0.61799999999999999</v>
      </c>
      <c r="BI69" s="423">
        <v>0.61799999999999999</v>
      </c>
      <c r="BJ69" s="423">
        <v>0.61799999999999999</v>
      </c>
      <c r="BK69" s="423">
        <v>0.61799999999999999</v>
      </c>
      <c r="BL69" s="423">
        <v>0.61799999999999999</v>
      </c>
      <c r="BM69" s="423">
        <v>0</v>
      </c>
      <c r="BN69" s="423">
        <v>0</v>
      </c>
      <c r="BO69" s="423">
        <v>0</v>
      </c>
      <c r="BP69" s="423">
        <v>0</v>
      </c>
      <c r="BQ69" s="423">
        <v>0</v>
      </c>
    </row>
    <row r="70" spans="1:69">
      <c r="A70" s="420" t="s">
        <v>525</v>
      </c>
      <c r="B70" s="421">
        <v>0.60691666666666666</v>
      </c>
      <c r="C70" s="421">
        <v>1</v>
      </c>
      <c r="D70" s="421">
        <v>0</v>
      </c>
      <c r="E70" s="421"/>
      <c r="F70" s="422">
        <v>6250</v>
      </c>
      <c r="G70" s="423">
        <v>0.26500000000000001</v>
      </c>
      <c r="H70" s="423">
        <v>0.12</v>
      </c>
      <c r="I70" s="423">
        <v>7.0000000000000001E-3</v>
      </c>
      <c r="J70" s="423">
        <v>6.4000000000000001E-2</v>
      </c>
      <c r="K70" s="423">
        <v>6.6000000000000003E-2</v>
      </c>
      <c r="L70" s="423">
        <v>8.491666666666664E-2</v>
      </c>
      <c r="M70" s="424">
        <v>42.4</v>
      </c>
      <c r="N70" s="422">
        <v>6520</v>
      </c>
      <c r="O70" s="422">
        <v>6585</v>
      </c>
      <c r="P70" s="422">
        <v>6651</v>
      </c>
      <c r="Q70" s="422">
        <v>6718</v>
      </c>
      <c r="R70" s="422">
        <v>6785</v>
      </c>
      <c r="S70" s="422" t="s">
        <v>190</v>
      </c>
      <c r="T70" s="423">
        <v>0.28039999999999998</v>
      </c>
      <c r="U70" s="423">
        <v>0.28320000000000001</v>
      </c>
      <c r="V70" s="423">
        <v>0.28599999999999998</v>
      </c>
      <c r="W70" s="423">
        <v>0.28889999999999999</v>
      </c>
      <c r="X70" s="423">
        <v>0.2918</v>
      </c>
      <c r="Y70" s="423">
        <v>0.17</v>
      </c>
      <c r="Z70" s="423">
        <v>0.17</v>
      </c>
      <c r="AA70" s="423">
        <v>0.17</v>
      </c>
      <c r="AB70" s="423">
        <v>0.17</v>
      </c>
      <c r="AC70" s="423">
        <v>0.17</v>
      </c>
      <c r="AD70" s="423">
        <v>5.1000000000000004E-3</v>
      </c>
      <c r="AE70" s="423">
        <v>5.1000000000000004E-3</v>
      </c>
      <c r="AF70" s="423">
        <v>5.1000000000000004E-3</v>
      </c>
      <c r="AG70" s="423">
        <v>5.1000000000000004E-3</v>
      </c>
      <c r="AH70" s="423">
        <v>5.1000000000000004E-3</v>
      </c>
      <c r="AI70" s="423">
        <v>7.6300000000000007E-2</v>
      </c>
      <c r="AJ70" s="423">
        <v>7.6300000000000007E-2</v>
      </c>
      <c r="AK70" s="423">
        <v>7.6300000000000007E-2</v>
      </c>
      <c r="AL70" s="423">
        <v>7.6300000000000007E-2</v>
      </c>
      <c r="AM70" s="423">
        <v>7.6300000000000007E-2</v>
      </c>
      <c r="AN70" s="423">
        <v>3.9E-2</v>
      </c>
      <c r="AO70" s="423">
        <v>3.9E-2</v>
      </c>
      <c r="AP70" s="423">
        <v>3.9E-2</v>
      </c>
      <c r="AQ70" s="423">
        <v>3.9E-2</v>
      </c>
      <c r="AR70" s="423">
        <v>3.9E-2</v>
      </c>
      <c r="AS70" s="423">
        <v>5.2699999999999997E-2</v>
      </c>
      <c r="AT70" s="423">
        <v>5.2900000000000003E-2</v>
      </c>
      <c r="AU70" s="423">
        <v>5.3199999999999997E-2</v>
      </c>
      <c r="AV70" s="423">
        <v>5.3499999999999999E-2</v>
      </c>
      <c r="AW70" s="423">
        <v>5.3800000000000001E-2</v>
      </c>
      <c r="AX70" s="423">
        <v>0</v>
      </c>
      <c r="AY70" s="423">
        <v>0</v>
      </c>
      <c r="AZ70" s="423">
        <v>0</v>
      </c>
      <c r="BA70" s="423">
        <v>0</v>
      </c>
      <c r="BB70" s="423">
        <v>0</v>
      </c>
      <c r="BC70" s="423">
        <v>0</v>
      </c>
      <c r="BD70" s="423">
        <v>0</v>
      </c>
      <c r="BE70" s="423">
        <v>0</v>
      </c>
      <c r="BF70" s="423">
        <v>0</v>
      </c>
      <c r="BG70" s="423">
        <v>0</v>
      </c>
      <c r="BH70" s="423">
        <v>0</v>
      </c>
      <c r="BI70" s="423">
        <v>0</v>
      </c>
      <c r="BJ70" s="423">
        <v>0</v>
      </c>
      <c r="BK70" s="423">
        <v>0</v>
      </c>
      <c r="BL70" s="423">
        <v>0</v>
      </c>
      <c r="BM70" s="423">
        <v>0</v>
      </c>
      <c r="BN70" s="423">
        <v>0</v>
      </c>
      <c r="BO70" s="423">
        <v>0</v>
      </c>
      <c r="BP70" s="423">
        <v>0</v>
      </c>
      <c r="BQ70" s="423">
        <v>0</v>
      </c>
    </row>
    <row r="71" spans="1:69">
      <c r="A71" s="420" t="s">
        <v>621</v>
      </c>
      <c r="B71" s="421">
        <v>4.2291666666666672E-2</v>
      </c>
      <c r="C71" s="421">
        <v>0.1</v>
      </c>
      <c r="D71" s="421">
        <v>0</v>
      </c>
      <c r="E71" s="421"/>
      <c r="F71" s="422">
        <v>700</v>
      </c>
      <c r="G71" s="423">
        <v>1.9699999999999999E-2</v>
      </c>
      <c r="H71" s="423">
        <v>3.3999999999999998E-3</v>
      </c>
      <c r="I71" s="423">
        <v>0</v>
      </c>
      <c r="J71" s="423">
        <v>2.7000000000000001E-3</v>
      </c>
      <c r="K71" s="423">
        <v>5.0000000000000001E-4</v>
      </c>
      <c r="L71" s="423">
        <v>1.5991666666666671E-2</v>
      </c>
      <c r="M71" s="424">
        <v>28.142857142857142</v>
      </c>
      <c r="N71" s="422">
        <v>700</v>
      </c>
      <c r="O71" s="422">
        <v>710</v>
      </c>
      <c r="P71" s="422">
        <v>720</v>
      </c>
      <c r="Q71" s="422">
        <v>730</v>
      </c>
      <c r="R71" s="422">
        <v>750</v>
      </c>
      <c r="S71" s="422" t="s">
        <v>190</v>
      </c>
      <c r="T71" s="423">
        <v>2.8000000000000001E-2</v>
      </c>
      <c r="U71" s="423">
        <v>2.8400000000000002E-2</v>
      </c>
      <c r="V71" s="423">
        <v>2.8799999999999999E-2</v>
      </c>
      <c r="W71" s="423">
        <v>2.92E-2</v>
      </c>
      <c r="X71" s="423">
        <v>0.03</v>
      </c>
      <c r="Y71" s="423">
        <v>6.0000000000000001E-3</v>
      </c>
      <c r="Z71" s="423">
        <v>6.0000000000000001E-3</v>
      </c>
      <c r="AA71" s="423">
        <v>6.0000000000000001E-3</v>
      </c>
      <c r="AB71" s="423">
        <v>6.0000000000000001E-3</v>
      </c>
      <c r="AC71" s="423">
        <v>6.0000000000000001E-3</v>
      </c>
      <c r="AD71" s="423">
        <v>0</v>
      </c>
      <c r="AE71" s="423">
        <v>0</v>
      </c>
      <c r="AF71" s="423">
        <v>0</v>
      </c>
      <c r="AG71" s="423">
        <v>0</v>
      </c>
      <c r="AH71" s="423">
        <v>0</v>
      </c>
      <c r="AI71" s="423">
        <v>3.0000000000000001E-3</v>
      </c>
      <c r="AJ71" s="423">
        <v>3.0000000000000001E-3</v>
      </c>
      <c r="AK71" s="423">
        <v>3.0000000000000001E-3</v>
      </c>
      <c r="AL71" s="423">
        <v>3.0000000000000001E-3</v>
      </c>
      <c r="AM71" s="423">
        <v>3.0000000000000001E-3</v>
      </c>
      <c r="AN71" s="423">
        <v>1E-3</v>
      </c>
      <c r="AO71" s="423">
        <v>1E-3</v>
      </c>
      <c r="AP71" s="423">
        <v>1E-3</v>
      </c>
      <c r="AQ71" s="423">
        <v>1E-3</v>
      </c>
      <c r="AR71" s="423">
        <v>1E-3</v>
      </c>
      <c r="AS71" s="423">
        <v>5.0000000000000001E-3</v>
      </c>
      <c r="AT71" s="423">
        <v>5.0000000000000001E-3</v>
      </c>
      <c r="AU71" s="423">
        <v>5.0000000000000001E-3</v>
      </c>
      <c r="AV71" s="423">
        <v>5.0000000000000001E-3</v>
      </c>
      <c r="AW71" s="423">
        <v>5.0000000000000001E-3</v>
      </c>
      <c r="AX71" s="423">
        <v>0</v>
      </c>
      <c r="AY71" s="423">
        <v>0</v>
      </c>
      <c r="AZ71" s="423">
        <v>0</v>
      </c>
      <c r="BA71" s="423">
        <v>0</v>
      </c>
      <c r="BB71" s="423">
        <v>0</v>
      </c>
      <c r="BC71" s="423">
        <v>0</v>
      </c>
      <c r="BD71" s="423">
        <v>0</v>
      </c>
      <c r="BE71" s="423">
        <v>0</v>
      </c>
      <c r="BF71" s="423">
        <v>0</v>
      </c>
      <c r="BG71" s="423">
        <v>0</v>
      </c>
      <c r="BH71" s="423">
        <v>0.1</v>
      </c>
      <c r="BI71" s="423">
        <v>0.1</v>
      </c>
      <c r="BJ71" s="423">
        <v>0.1</v>
      </c>
      <c r="BK71" s="423">
        <v>0.1</v>
      </c>
      <c r="BL71" s="423">
        <v>0.1</v>
      </c>
      <c r="BM71" s="423">
        <v>0</v>
      </c>
      <c r="BN71" s="423">
        <v>0</v>
      </c>
      <c r="BO71" s="423">
        <v>0</v>
      </c>
      <c r="BP71" s="423">
        <v>0</v>
      </c>
      <c r="BQ71" s="423">
        <v>0</v>
      </c>
    </row>
    <row r="72" spans="1:69">
      <c r="A72" s="420" t="s">
        <v>1044</v>
      </c>
      <c r="B72" s="421">
        <v>0.30616666666666664</v>
      </c>
      <c r="C72" s="421">
        <v>1.07</v>
      </c>
      <c r="D72" s="421">
        <v>0</v>
      </c>
      <c r="E72" s="421"/>
      <c r="F72" s="422">
        <v>3207</v>
      </c>
      <c r="G72" s="423">
        <v>0.155</v>
      </c>
      <c r="H72" s="423">
        <v>5.1999999999999998E-2</v>
      </c>
      <c r="I72" s="423">
        <v>0</v>
      </c>
      <c r="J72" s="423">
        <v>2.7E-2</v>
      </c>
      <c r="K72" s="423">
        <v>2.5000000000000001E-2</v>
      </c>
      <c r="L72" s="423">
        <v>4.7166666666666635E-2</v>
      </c>
      <c r="M72" s="424">
        <v>48.331774243841593</v>
      </c>
      <c r="N72" s="422">
        <v>3213</v>
      </c>
      <c r="O72" s="422">
        <v>3278</v>
      </c>
      <c r="P72" s="422">
        <v>3343</v>
      </c>
      <c r="Q72" s="422">
        <v>3410</v>
      </c>
      <c r="R72" s="422">
        <v>3478</v>
      </c>
      <c r="S72" s="422" t="s">
        <v>188</v>
      </c>
      <c r="T72" s="423">
        <v>0.15740000000000001</v>
      </c>
      <c r="U72" s="423">
        <v>0.16059999999999999</v>
      </c>
      <c r="V72" s="423">
        <v>0.1638</v>
      </c>
      <c r="W72" s="423">
        <v>0.1671</v>
      </c>
      <c r="X72" s="423">
        <v>0.1704</v>
      </c>
      <c r="Y72" s="423">
        <v>5.0299999999999997E-2</v>
      </c>
      <c r="Z72" s="423">
        <v>5.04E-2</v>
      </c>
      <c r="AA72" s="423">
        <v>5.1400000000000001E-2</v>
      </c>
      <c r="AB72" s="423">
        <v>5.2499999999999998E-2</v>
      </c>
      <c r="AC72" s="423">
        <v>5.3600000000000002E-2</v>
      </c>
      <c r="AD72" s="423">
        <v>0</v>
      </c>
      <c r="AE72" s="423">
        <v>0</v>
      </c>
      <c r="AF72" s="423">
        <v>0</v>
      </c>
      <c r="AG72" s="423">
        <v>0</v>
      </c>
      <c r="AH72" s="423">
        <v>0</v>
      </c>
      <c r="AI72" s="423">
        <v>2.7099999999999999E-2</v>
      </c>
      <c r="AJ72" s="423">
        <v>2.76E-2</v>
      </c>
      <c r="AK72" s="423">
        <v>2.81E-2</v>
      </c>
      <c r="AL72" s="423">
        <v>2.87E-2</v>
      </c>
      <c r="AM72" s="423">
        <v>2.93E-2</v>
      </c>
      <c r="AN72" s="423">
        <v>2.5999999999999999E-2</v>
      </c>
      <c r="AO72" s="423">
        <v>2.6499999999999999E-2</v>
      </c>
      <c r="AP72" s="423">
        <v>2.7E-2</v>
      </c>
      <c r="AQ72" s="423">
        <v>2.75E-2</v>
      </c>
      <c r="AR72" s="423">
        <v>2.8000000000000001E-2</v>
      </c>
      <c r="AS72" s="423">
        <v>4.7600000000000003E-2</v>
      </c>
      <c r="AT72" s="423">
        <v>4.8500000000000001E-2</v>
      </c>
      <c r="AU72" s="423">
        <v>4.9500000000000002E-2</v>
      </c>
      <c r="AV72" s="423">
        <v>5.0500000000000003E-2</v>
      </c>
      <c r="AW72" s="423">
        <v>5.1499999999999997E-2</v>
      </c>
      <c r="AX72" s="423">
        <v>0</v>
      </c>
      <c r="AY72" s="423">
        <v>0</v>
      </c>
      <c r="AZ72" s="423">
        <v>0</v>
      </c>
      <c r="BA72" s="423">
        <v>0</v>
      </c>
      <c r="BB72" s="423">
        <v>0</v>
      </c>
      <c r="BC72" s="423">
        <v>0</v>
      </c>
      <c r="BD72" s="423">
        <v>0</v>
      </c>
      <c r="BE72" s="423">
        <v>0</v>
      </c>
      <c r="BF72" s="423">
        <v>0</v>
      </c>
      <c r="BG72" s="423">
        <v>0</v>
      </c>
      <c r="BH72" s="423">
        <v>0</v>
      </c>
      <c r="BI72" s="423">
        <v>0</v>
      </c>
      <c r="BJ72" s="423">
        <v>0</v>
      </c>
      <c r="BK72" s="423">
        <v>0</v>
      </c>
      <c r="BL72" s="423">
        <v>0</v>
      </c>
      <c r="BM72" s="423">
        <v>0</v>
      </c>
      <c r="BN72" s="423">
        <v>0</v>
      </c>
      <c r="BO72" s="423">
        <v>0</v>
      </c>
      <c r="BP72" s="423">
        <v>0</v>
      </c>
      <c r="BQ72" s="423">
        <v>0</v>
      </c>
    </row>
    <row r="73" spans="1:69">
      <c r="A73" s="420" t="s">
        <v>576</v>
      </c>
      <c r="B73" s="421">
        <v>0.22458333333333336</v>
      </c>
      <c r="C73" s="421">
        <v>0.5</v>
      </c>
      <c r="D73" s="421">
        <v>0</v>
      </c>
      <c r="E73" s="421"/>
      <c r="F73" s="422">
        <v>25</v>
      </c>
      <c r="G73" s="423">
        <v>2E-3</v>
      </c>
      <c r="H73" s="423">
        <v>3.78E-2</v>
      </c>
      <c r="I73" s="423">
        <v>0</v>
      </c>
      <c r="J73" s="423">
        <v>0</v>
      </c>
      <c r="K73" s="423">
        <v>8.0000000000000002E-3</v>
      </c>
      <c r="L73" s="423">
        <v>0.17678333333333335</v>
      </c>
      <c r="M73" s="424">
        <v>80</v>
      </c>
      <c r="N73" s="422">
        <v>25</v>
      </c>
      <c r="O73" s="422">
        <v>25</v>
      </c>
      <c r="P73" s="422">
        <v>25</v>
      </c>
      <c r="Q73" s="422">
        <v>25</v>
      </c>
      <c r="R73" s="422">
        <v>25</v>
      </c>
      <c r="S73" s="422" t="s">
        <v>188</v>
      </c>
      <c r="T73" s="423">
        <v>2E-3</v>
      </c>
      <c r="U73" s="423">
        <v>2E-3</v>
      </c>
      <c r="V73" s="423">
        <v>2E-3</v>
      </c>
      <c r="W73" s="423">
        <v>2E-3</v>
      </c>
      <c r="X73" s="423">
        <v>2E-3</v>
      </c>
      <c r="Y73" s="423">
        <v>3.7999999999999999E-2</v>
      </c>
      <c r="Z73" s="423">
        <v>3.7999999999999999E-2</v>
      </c>
      <c r="AA73" s="423">
        <v>3.7999999999999999E-2</v>
      </c>
      <c r="AB73" s="423">
        <v>3.7999999999999999E-2</v>
      </c>
      <c r="AC73" s="423">
        <v>3.7999999999999999E-2</v>
      </c>
      <c r="AD73" s="423">
        <v>0</v>
      </c>
      <c r="AE73" s="423">
        <v>0</v>
      </c>
      <c r="AF73" s="423">
        <v>0</v>
      </c>
      <c r="AG73" s="423">
        <v>0</v>
      </c>
      <c r="AH73" s="423">
        <v>0</v>
      </c>
      <c r="AI73" s="423">
        <v>0</v>
      </c>
      <c r="AJ73" s="423">
        <v>0</v>
      </c>
      <c r="AK73" s="423">
        <v>0</v>
      </c>
      <c r="AL73" s="423">
        <v>0</v>
      </c>
      <c r="AM73" s="423">
        <v>0</v>
      </c>
      <c r="AN73" s="423">
        <v>7.0000000000000001E-3</v>
      </c>
      <c r="AO73" s="423">
        <v>7.0000000000000001E-3</v>
      </c>
      <c r="AP73" s="423">
        <v>7.0000000000000001E-3</v>
      </c>
      <c r="AQ73" s="423">
        <v>7.0000000000000001E-3</v>
      </c>
      <c r="AR73" s="423">
        <v>7.0000000000000001E-3</v>
      </c>
      <c r="AS73" s="423">
        <v>0.01</v>
      </c>
      <c r="AT73" s="423">
        <v>0.01</v>
      </c>
      <c r="AU73" s="423">
        <v>0.01</v>
      </c>
      <c r="AV73" s="423">
        <v>0.01</v>
      </c>
      <c r="AW73" s="423">
        <v>0.01</v>
      </c>
      <c r="AX73" s="423">
        <v>0</v>
      </c>
      <c r="AY73" s="423">
        <v>0</v>
      </c>
      <c r="AZ73" s="423">
        <v>0</v>
      </c>
      <c r="BA73" s="423">
        <v>0</v>
      </c>
      <c r="BB73" s="423">
        <v>0</v>
      </c>
      <c r="BC73" s="423">
        <v>0</v>
      </c>
      <c r="BD73" s="423">
        <v>0</v>
      </c>
      <c r="BE73" s="423">
        <v>0</v>
      </c>
      <c r="BF73" s="423">
        <v>0</v>
      </c>
      <c r="BG73" s="423">
        <v>0</v>
      </c>
      <c r="BH73" s="423">
        <v>0</v>
      </c>
      <c r="BI73" s="423">
        <v>0</v>
      </c>
      <c r="BJ73" s="423">
        <v>0</v>
      </c>
      <c r="BK73" s="423">
        <v>0</v>
      </c>
      <c r="BL73" s="423">
        <v>0</v>
      </c>
      <c r="BM73" s="423">
        <v>0</v>
      </c>
      <c r="BN73" s="423">
        <v>0</v>
      </c>
      <c r="BO73" s="423">
        <v>0</v>
      </c>
      <c r="BP73" s="423">
        <v>0</v>
      </c>
      <c r="BQ73" s="423">
        <v>0</v>
      </c>
    </row>
    <row r="74" spans="1:69">
      <c r="A74" s="420" t="s">
        <v>658</v>
      </c>
      <c r="B74" s="421">
        <v>1.2575000000000001E-2</v>
      </c>
      <c r="C74" s="421">
        <v>9.9000000000000005E-2</v>
      </c>
      <c r="D74" s="421">
        <v>0</v>
      </c>
      <c r="E74" s="421"/>
      <c r="F74" s="422">
        <v>50</v>
      </c>
      <c r="G74" s="423">
        <v>9.4000000000000004E-3</v>
      </c>
      <c r="H74" s="423">
        <v>0</v>
      </c>
      <c r="I74" s="423">
        <v>0</v>
      </c>
      <c r="J74" s="423">
        <v>0</v>
      </c>
      <c r="K74" s="423">
        <v>1E-3</v>
      </c>
      <c r="L74" s="423">
        <v>2.1750000000000016E-3</v>
      </c>
      <c r="M74" s="424">
        <v>188</v>
      </c>
      <c r="N74" s="422">
        <v>50</v>
      </c>
      <c r="O74" s="422">
        <v>50</v>
      </c>
      <c r="P74" s="422">
        <v>50</v>
      </c>
      <c r="Q74" s="422">
        <v>50</v>
      </c>
      <c r="R74" s="422">
        <v>50</v>
      </c>
      <c r="S74" s="422" t="s">
        <v>188</v>
      </c>
      <c r="T74" s="423">
        <v>0.01</v>
      </c>
      <c r="U74" s="423">
        <v>0.01</v>
      </c>
      <c r="V74" s="423">
        <v>0.01</v>
      </c>
      <c r="W74" s="423">
        <v>0.01</v>
      </c>
      <c r="X74" s="423">
        <v>0.01</v>
      </c>
      <c r="Y74" s="423">
        <v>0</v>
      </c>
      <c r="Z74" s="423">
        <v>0</v>
      </c>
      <c r="AA74" s="423">
        <v>0</v>
      </c>
      <c r="AB74" s="423">
        <v>0</v>
      </c>
      <c r="AC74" s="423">
        <v>0</v>
      </c>
      <c r="AD74" s="423">
        <v>0</v>
      </c>
      <c r="AE74" s="423">
        <v>0</v>
      </c>
      <c r="AF74" s="423">
        <v>0</v>
      </c>
      <c r="AG74" s="423">
        <v>0</v>
      </c>
      <c r="AH74" s="423">
        <v>0</v>
      </c>
      <c r="AI74" s="423">
        <v>0</v>
      </c>
      <c r="AJ74" s="423">
        <v>0</v>
      </c>
      <c r="AK74" s="423">
        <v>0</v>
      </c>
      <c r="AL74" s="423">
        <v>0</v>
      </c>
      <c r="AM74" s="423">
        <v>0</v>
      </c>
      <c r="AN74" s="423">
        <v>1.5E-3</v>
      </c>
      <c r="AO74" s="423">
        <v>1.5E-3</v>
      </c>
      <c r="AP74" s="423">
        <v>1.5E-3</v>
      </c>
      <c r="AQ74" s="423">
        <v>1.5E-3</v>
      </c>
      <c r="AR74" s="423">
        <v>1.5E-3</v>
      </c>
      <c r="AS74" s="423">
        <v>2E-3</v>
      </c>
      <c r="AT74" s="423">
        <v>2E-3</v>
      </c>
      <c r="AU74" s="423">
        <v>2E-3</v>
      </c>
      <c r="AV74" s="423">
        <v>2E-3</v>
      </c>
      <c r="AW74" s="423">
        <v>2E-3</v>
      </c>
      <c r="AX74" s="423">
        <v>0</v>
      </c>
      <c r="AY74" s="423">
        <v>0</v>
      </c>
      <c r="AZ74" s="423">
        <v>0</v>
      </c>
      <c r="BA74" s="423">
        <v>0</v>
      </c>
      <c r="BB74" s="423">
        <v>0</v>
      </c>
      <c r="BC74" s="423">
        <v>0</v>
      </c>
      <c r="BD74" s="423">
        <v>0</v>
      </c>
      <c r="BE74" s="423">
        <v>0</v>
      </c>
      <c r="BF74" s="423">
        <v>0</v>
      </c>
      <c r="BG74" s="423">
        <v>0</v>
      </c>
      <c r="BH74" s="423">
        <v>0</v>
      </c>
      <c r="BI74" s="423">
        <v>0</v>
      </c>
      <c r="BJ74" s="423">
        <v>0</v>
      </c>
      <c r="BK74" s="423">
        <v>0</v>
      </c>
      <c r="BL74" s="423">
        <v>0</v>
      </c>
      <c r="BM74" s="423">
        <v>0</v>
      </c>
      <c r="BN74" s="423">
        <v>0</v>
      </c>
      <c r="BO74" s="423">
        <v>0</v>
      </c>
      <c r="BP74" s="423">
        <v>0</v>
      </c>
      <c r="BQ74" s="423">
        <v>0</v>
      </c>
    </row>
    <row r="75" spans="1:69">
      <c r="A75" s="420" t="s">
        <v>918</v>
      </c>
      <c r="B75" s="421">
        <v>3.6551666666666667</v>
      </c>
      <c r="C75" s="421">
        <v>10.5</v>
      </c>
      <c r="D75" s="421">
        <v>0.51459999999999995</v>
      </c>
      <c r="E75" s="421"/>
      <c r="F75" s="422">
        <v>17000</v>
      </c>
      <c r="G75" s="423">
        <v>0.67800000000000005</v>
      </c>
      <c r="H75" s="423">
        <v>0.34899999999999998</v>
      </c>
      <c r="I75" s="423">
        <v>0.86899999999999999</v>
      </c>
      <c r="J75" s="423">
        <v>0</v>
      </c>
      <c r="K75" s="423">
        <v>6.5000000000000002E-2</v>
      </c>
      <c r="L75" s="423">
        <v>1.1795666666666667</v>
      </c>
      <c r="M75" s="424">
        <v>39.882352941176471</v>
      </c>
      <c r="N75" s="422">
        <v>17350</v>
      </c>
      <c r="O75" s="422">
        <v>19000</v>
      </c>
      <c r="P75" s="422">
        <v>20800</v>
      </c>
      <c r="Q75" s="422">
        <v>22600</v>
      </c>
      <c r="R75" s="422">
        <v>24500</v>
      </c>
      <c r="S75" s="422" t="s">
        <v>182</v>
      </c>
      <c r="T75" s="423">
        <v>0.75</v>
      </c>
      <c r="U75" s="423">
        <v>0.81</v>
      </c>
      <c r="V75" s="423">
        <v>0.9</v>
      </c>
      <c r="W75" s="423">
        <v>0.98</v>
      </c>
      <c r="X75" s="423">
        <v>1.05</v>
      </c>
      <c r="Y75" s="423">
        <v>0.35</v>
      </c>
      <c r="Z75" s="423">
        <v>0.39</v>
      </c>
      <c r="AA75" s="423">
        <v>0.42</v>
      </c>
      <c r="AB75" s="423">
        <v>0.44</v>
      </c>
      <c r="AC75" s="423">
        <v>0.46</v>
      </c>
      <c r="AD75" s="423">
        <v>0.25</v>
      </c>
      <c r="AE75" s="423">
        <v>0.26500000000000001</v>
      </c>
      <c r="AF75" s="423">
        <v>0.28000000000000003</v>
      </c>
      <c r="AG75" s="423">
        <v>0.3</v>
      </c>
      <c r="AH75" s="423">
        <v>0.32</v>
      </c>
      <c r="AI75" s="423">
        <v>0</v>
      </c>
      <c r="AJ75" s="423">
        <v>0</v>
      </c>
      <c r="AK75" s="423">
        <v>0</v>
      </c>
      <c r="AL75" s="423">
        <v>0</v>
      </c>
      <c r="AM75" s="423">
        <v>0</v>
      </c>
      <c r="AN75" s="423">
        <v>0.08</v>
      </c>
      <c r="AO75" s="423">
        <v>0.09</v>
      </c>
      <c r="AP75" s="423">
        <v>0.1</v>
      </c>
      <c r="AQ75" s="423">
        <v>0.105</v>
      </c>
      <c r="AR75" s="423">
        <v>0.11</v>
      </c>
      <c r="AS75" s="423">
        <v>1.4</v>
      </c>
      <c r="AT75" s="423">
        <v>1.3</v>
      </c>
      <c r="AU75" s="423">
        <v>1.2</v>
      </c>
      <c r="AV75" s="423">
        <v>1.1000000000000001</v>
      </c>
      <c r="AW75" s="423">
        <v>1</v>
      </c>
      <c r="AX75" s="423">
        <v>0</v>
      </c>
      <c r="AY75" s="423">
        <v>0</v>
      </c>
      <c r="AZ75" s="423">
        <v>0</v>
      </c>
      <c r="BA75" s="423">
        <v>0</v>
      </c>
      <c r="BB75" s="423">
        <v>0</v>
      </c>
      <c r="BC75" s="423">
        <v>0</v>
      </c>
      <c r="BD75" s="423">
        <v>0</v>
      </c>
      <c r="BE75" s="423">
        <v>0</v>
      </c>
      <c r="BF75" s="423">
        <v>0</v>
      </c>
      <c r="BG75" s="423">
        <v>0</v>
      </c>
      <c r="BH75" s="423">
        <v>0</v>
      </c>
      <c r="BI75" s="423">
        <v>0</v>
      </c>
      <c r="BJ75" s="423">
        <v>0</v>
      </c>
      <c r="BK75" s="423">
        <v>0</v>
      </c>
      <c r="BL75" s="423">
        <v>0</v>
      </c>
      <c r="BM75" s="423">
        <v>1.55</v>
      </c>
      <c r="BN75" s="423">
        <v>1.55</v>
      </c>
      <c r="BO75" s="423">
        <v>1.55</v>
      </c>
      <c r="BP75" s="423">
        <v>1.55</v>
      </c>
      <c r="BQ75" s="423">
        <v>1.55</v>
      </c>
    </row>
    <row r="76" spans="1:69">
      <c r="A76" s="420" t="s">
        <v>477</v>
      </c>
      <c r="B76" s="421">
        <v>1.3999166666666667</v>
      </c>
      <c r="C76" s="421">
        <v>6.8</v>
      </c>
      <c r="D76" s="421">
        <v>0.23</v>
      </c>
      <c r="E76" s="421"/>
      <c r="F76" s="422">
        <v>4400</v>
      </c>
      <c r="G76" s="423">
        <v>0.33</v>
      </c>
      <c r="H76" s="423">
        <v>1.4E-2</v>
      </c>
      <c r="I76" s="423">
        <v>1.2999999999999999E-2</v>
      </c>
      <c r="J76" s="423">
        <v>1.2999999999999999E-2</v>
      </c>
      <c r="K76" s="423">
        <v>0.8</v>
      </c>
      <c r="L76" s="423">
        <v>-8.3333333333435178E-5</v>
      </c>
      <c r="M76" s="424">
        <v>75</v>
      </c>
      <c r="N76" s="422">
        <v>4814</v>
      </c>
      <c r="O76" s="422">
        <v>5189</v>
      </c>
      <c r="P76" s="422">
        <v>5594</v>
      </c>
      <c r="Q76" s="422">
        <v>6030</v>
      </c>
      <c r="R76" s="422">
        <v>6050</v>
      </c>
      <c r="S76" s="422" t="s">
        <v>182</v>
      </c>
      <c r="T76" s="423">
        <v>0.38500000000000001</v>
      </c>
      <c r="U76" s="423">
        <v>0.41499999999999998</v>
      </c>
      <c r="V76" s="423">
        <v>0.44700000000000001</v>
      </c>
      <c r="W76" s="423">
        <v>0.48199999999999998</v>
      </c>
      <c r="X76" s="423">
        <v>0.5</v>
      </c>
      <c r="Y76" s="423">
        <v>0.17599999999999999</v>
      </c>
      <c r="Z76" s="423">
        <v>0.19900000000000001</v>
      </c>
      <c r="AA76" s="423">
        <v>0.20399999999999999</v>
      </c>
      <c r="AB76" s="423">
        <v>0.22</v>
      </c>
      <c r="AC76" s="423">
        <v>0.22500000000000001</v>
      </c>
      <c r="AD76" s="423">
        <v>0.154</v>
      </c>
      <c r="AE76" s="423">
        <v>0.16600000000000001</v>
      </c>
      <c r="AF76" s="423">
        <v>0.17899999999999999</v>
      </c>
      <c r="AG76" s="423">
        <v>0.193</v>
      </c>
      <c r="AH76" s="423">
        <v>0.2</v>
      </c>
      <c r="AI76" s="423">
        <v>1.2E-2</v>
      </c>
      <c r="AJ76" s="423">
        <v>1.2999999999999999E-2</v>
      </c>
      <c r="AK76" s="423">
        <v>1.4E-2</v>
      </c>
      <c r="AL76" s="423">
        <v>1.4999999999999999E-2</v>
      </c>
      <c r="AM76" s="423">
        <v>1.6E-2</v>
      </c>
      <c r="AN76" s="423">
        <v>3.6999999999999998E-2</v>
      </c>
      <c r="AO76" s="423">
        <v>4.2000000000000003E-2</v>
      </c>
      <c r="AP76" s="423">
        <v>4.4999999999999998E-2</v>
      </c>
      <c r="AQ76" s="423">
        <v>4.5999999999999999E-2</v>
      </c>
      <c r="AR76" s="423">
        <v>4.7E-2</v>
      </c>
      <c r="AS76" s="423">
        <v>0.1326</v>
      </c>
      <c r="AT76" s="423">
        <v>0.13789999999999999</v>
      </c>
      <c r="AU76" s="423">
        <v>0.14180000000000001</v>
      </c>
      <c r="AV76" s="423">
        <v>0.1467</v>
      </c>
      <c r="AW76" s="423">
        <v>0.14899999999999999</v>
      </c>
      <c r="AX76" s="423">
        <v>0</v>
      </c>
      <c r="AY76" s="423">
        <v>0</v>
      </c>
      <c r="AZ76" s="423">
        <v>0</v>
      </c>
      <c r="BA76" s="423">
        <v>0</v>
      </c>
      <c r="BB76" s="423">
        <v>0</v>
      </c>
      <c r="BC76" s="423">
        <v>0</v>
      </c>
      <c r="BD76" s="423">
        <v>0</v>
      </c>
      <c r="BE76" s="423">
        <v>0</v>
      </c>
      <c r="BF76" s="423">
        <v>0</v>
      </c>
      <c r="BG76" s="423">
        <v>0</v>
      </c>
      <c r="BH76" s="423">
        <v>0</v>
      </c>
      <c r="BI76" s="423">
        <v>0</v>
      </c>
      <c r="BJ76" s="423">
        <v>0</v>
      </c>
      <c r="BK76" s="423">
        <v>0</v>
      </c>
      <c r="BL76" s="423">
        <v>0</v>
      </c>
      <c r="BM76" s="423">
        <v>1</v>
      </c>
      <c r="BN76" s="423">
        <v>1</v>
      </c>
      <c r="BO76" s="423">
        <v>1</v>
      </c>
      <c r="BP76" s="423">
        <v>1</v>
      </c>
      <c r="BQ76" s="423">
        <v>1</v>
      </c>
    </row>
    <row r="77" spans="1:69">
      <c r="A77" s="420" t="s">
        <v>506</v>
      </c>
      <c r="B77" s="421">
        <v>0.23008333333333333</v>
      </c>
      <c r="C77" s="421">
        <v>1</v>
      </c>
      <c r="D77" s="421">
        <v>0</v>
      </c>
      <c r="E77" s="421"/>
      <c r="F77" s="422">
        <v>2978</v>
      </c>
      <c r="G77" s="423">
        <v>0.13</v>
      </c>
      <c r="H77" s="423">
        <v>8.0000000000000002E-3</v>
      </c>
      <c r="I77" s="423">
        <v>0</v>
      </c>
      <c r="J77" s="423">
        <v>2.0000000000000001E-4</v>
      </c>
      <c r="K77" s="423">
        <v>2.3E-2</v>
      </c>
      <c r="L77" s="423">
        <v>6.8883333333333324E-2</v>
      </c>
      <c r="M77" s="424">
        <v>43.653458697112157</v>
      </c>
      <c r="N77" s="422">
        <v>3020</v>
      </c>
      <c r="O77" s="422">
        <v>3111</v>
      </c>
      <c r="P77" s="422">
        <v>3204</v>
      </c>
      <c r="Q77" s="422">
        <v>3300</v>
      </c>
      <c r="R77" s="422">
        <v>3399</v>
      </c>
      <c r="S77" s="422" t="s">
        <v>182</v>
      </c>
      <c r="T77" s="423">
        <v>0.13300000000000001</v>
      </c>
      <c r="U77" s="423">
        <v>0.13700000000000001</v>
      </c>
      <c r="V77" s="423">
        <v>0.14099999999999999</v>
      </c>
      <c r="W77" s="423">
        <v>0.14499999999999999</v>
      </c>
      <c r="X77" s="423">
        <v>0.15</v>
      </c>
      <c r="Y77" s="423">
        <v>1.2999999999999999E-2</v>
      </c>
      <c r="Z77" s="423">
        <v>1.4E-2</v>
      </c>
      <c r="AA77" s="423">
        <v>1.6E-2</v>
      </c>
      <c r="AB77" s="423">
        <v>1.7000000000000001E-2</v>
      </c>
      <c r="AC77" s="423">
        <v>1.7999999999999999E-2</v>
      </c>
      <c r="AD77" s="423">
        <v>0</v>
      </c>
      <c r="AE77" s="423">
        <v>0</v>
      </c>
      <c r="AF77" s="423">
        <v>0</v>
      </c>
      <c r="AG77" s="423">
        <v>0</v>
      </c>
      <c r="AH77" s="423">
        <v>0</v>
      </c>
      <c r="AI77" s="423">
        <v>4.0000000000000001E-3</v>
      </c>
      <c r="AJ77" s="423">
        <v>4.0000000000000001E-3</v>
      </c>
      <c r="AK77" s="423">
        <v>4.0000000000000001E-3</v>
      </c>
      <c r="AL77" s="423">
        <v>5.0000000000000001E-3</v>
      </c>
      <c r="AM77" s="423">
        <v>5.0000000000000001E-3</v>
      </c>
      <c r="AN77" s="423">
        <v>0</v>
      </c>
      <c r="AO77" s="423">
        <v>0</v>
      </c>
      <c r="AP77" s="423">
        <v>0</v>
      </c>
      <c r="AQ77" s="423">
        <v>0</v>
      </c>
      <c r="AR77" s="423">
        <v>0</v>
      </c>
      <c r="AS77" s="423">
        <v>0.04</v>
      </c>
      <c r="AT77" s="423">
        <v>0.04</v>
      </c>
      <c r="AU77" s="423">
        <v>0.04</v>
      </c>
      <c r="AV77" s="423">
        <v>0.04</v>
      </c>
      <c r="AW77" s="423">
        <v>0.04</v>
      </c>
      <c r="AX77" s="423">
        <v>0</v>
      </c>
      <c r="AY77" s="423">
        <v>0</v>
      </c>
      <c r="AZ77" s="423">
        <v>0</v>
      </c>
      <c r="BA77" s="423">
        <v>0</v>
      </c>
      <c r="BB77" s="423">
        <v>0</v>
      </c>
      <c r="BC77" s="423">
        <v>0</v>
      </c>
      <c r="BD77" s="423">
        <v>0</v>
      </c>
      <c r="BE77" s="423">
        <v>0</v>
      </c>
      <c r="BF77" s="423">
        <v>0</v>
      </c>
      <c r="BG77" s="423">
        <v>0</v>
      </c>
      <c r="BH77" s="423">
        <v>1</v>
      </c>
      <c r="BI77" s="423">
        <v>1</v>
      </c>
      <c r="BJ77" s="423">
        <v>1</v>
      </c>
      <c r="BK77" s="423">
        <v>1</v>
      </c>
      <c r="BL77" s="423">
        <v>1</v>
      </c>
      <c r="BM77" s="423">
        <v>0</v>
      </c>
      <c r="BN77" s="423">
        <v>0</v>
      </c>
      <c r="BO77" s="423">
        <v>0</v>
      </c>
      <c r="BP77" s="423">
        <v>0</v>
      </c>
      <c r="BQ77" s="423">
        <v>0</v>
      </c>
    </row>
    <row r="78" spans="1:69">
      <c r="A78" s="420" t="s">
        <v>643</v>
      </c>
      <c r="B78" s="421">
        <v>0.35433333333333339</v>
      </c>
      <c r="C78" s="421">
        <v>0.75</v>
      </c>
      <c r="D78" s="421">
        <v>0</v>
      </c>
      <c r="E78" s="421"/>
      <c r="F78" s="422">
        <v>4800</v>
      </c>
      <c r="G78" s="423">
        <v>0.1804</v>
      </c>
      <c r="H78" s="423">
        <v>4.36E-2</v>
      </c>
      <c r="I78" s="423">
        <v>0</v>
      </c>
      <c r="J78" s="423">
        <v>7.7200000000000005E-2</v>
      </c>
      <c r="K78" s="423">
        <v>1E-3</v>
      </c>
      <c r="L78" s="423">
        <v>5.2133333333333365E-2</v>
      </c>
      <c r="M78" s="424">
        <v>37.583333333333336</v>
      </c>
      <c r="N78" s="422">
        <v>4825</v>
      </c>
      <c r="O78" s="422">
        <v>5160</v>
      </c>
      <c r="P78" s="422">
        <v>5525</v>
      </c>
      <c r="Q78" s="422">
        <v>5880</v>
      </c>
      <c r="R78" s="422">
        <v>6250</v>
      </c>
      <c r="S78" s="422" t="s">
        <v>182</v>
      </c>
      <c r="T78" s="423">
        <v>0.187</v>
      </c>
      <c r="U78" s="423">
        <v>0.2</v>
      </c>
      <c r="V78" s="423">
        <v>0.21199999999999999</v>
      </c>
      <c r="W78" s="423">
        <v>0.22600000000000001</v>
      </c>
      <c r="X78" s="423">
        <v>0.24099999999999999</v>
      </c>
      <c r="Y78" s="423">
        <v>4.2000000000000003E-2</v>
      </c>
      <c r="Z78" s="423">
        <v>4.2500000000000003E-2</v>
      </c>
      <c r="AA78" s="423">
        <v>4.3499999999999997E-2</v>
      </c>
      <c r="AB78" s="423">
        <v>4.5499999999999999E-2</v>
      </c>
      <c r="AC78" s="423">
        <v>4.65E-2</v>
      </c>
      <c r="AD78" s="423">
        <v>0</v>
      </c>
      <c r="AE78" s="423">
        <v>0</v>
      </c>
      <c r="AF78" s="423">
        <v>0</v>
      </c>
      <c r="AG78" s="423">
        <v>0</v>
      </c>
      <c r="AH78" s="423">
        <v>0</v>
      </c>
      <c r="AI78" s="423">
        <v>7.9000000000000001E-2</v>
      </c>
      <c r="AJ78" s="423">
        <v>8.1000000000000003E-2</v>
      </c>
      <c r="AK78" s="423">
        <v>8.3000000000000004E-2</v>
      </c>
      <c r="AL78" s="423">
        <v>8.5000000000000006E-2</v>
      </c>
      <c r="AM78" s="423">
        <v>8.6999999999999994E-2</v>
      </c>
      <c r="AN78" s="423">
        <v>1E-3</v>
      </c>
      <c r="AO78" s="423">
        <v>1E-3</v>
      </c>
      <c r="AP78" s="423">
        <v>1E-3</v>
      </c>
      <c r="AQ78" s="423">
        <v>1E-3</v>
      </c>
      <c r="AR78" s="423">
        <v>1E-3</v>
      </c>
      <c r="AS78" s="423">
        <v>4.7E-2</v>
      </c>
      <c r="AT78" s="423">
        <v>5.0999999999999997E-2</v>
      </c>
      <c r="AU78" s="423">
        <v>5.3999999999999999E-2</v>
      </c>
      <c r="AV78" s="423">
        <v>5.7000000000000002E-2</v>
      </c>
      <c r="AW78" s="423">
        <v>0.06</v>
      </c>
      <c r="AX78" s="423">
        <v>0</v>
      </c>
      <c r="AY78" s="423">
        <v>0</v>
      </c>
      <c r="AZ78" s="423">
        <v>0</v>
      </c>
      <c r="BA78" s="423">
        <v>0</v>
      </c>
      <c r="BB78" s="423">
        <v>0</v>
      </c>
      <c r="BC78" s="423">
        <v>0</v>
      </c>
      <c r="BD78" s="423">
        <v>0</v>
      </c>
      <c r="BE78" s="423">
        <v>0</v>
      </c>
      <c r="BF78" s="423">
        <v>0</v>
      </c>
      <c r="BG78" s="423">
        <v>0</v>
      </c>
      <c r="BH78" s="423">
        <v>0.75</v>
      </c>
      <c r="BI78" s="423">
        <v>0.75</v>
      </c>
      <c r="BJ78" s="423">
        <v>0.75</v>
      </c>
      <c r="BK78" s="423">
        <v>0.75</v>
      </c>
      <c r="BL78" s="423">
        <v>0.75</v>
      </c>
      <c r="BM78" s="423">
        <v>0</v>
      </c>
      <c r="BN78" s="423">
        <v>0</v>
      </c>
      <c r="BO78" s="423">
        <v>0</v>
      </c>
      <c r="BP78" s="423">
        <v>0</v>
      </c>
      <c r="BQ78" s="423">
        <v>0</v>
      </c>
    </row>
    <row r="79" spans="1:69">
      <c r="A79" s="420" t="s">
        <v>685</v>
      </c>
      <c r="B79" s="421">
        <v>1.0641666666666667</v>
      </c>
      <c r="C79" s="421">
        <v>2</v>
      </c>
      <c r="D79" s="421">
        <v>0</v>
      </c>
      <c r="E79" s="421"/>
      <c r="F79" s="422">
        <v>9527</v>
      </c>
      <c r="G79" s="423">
        <v>0.45789999999999997</v>
      </c>
      <c r="H79" s="423">
        <v>0.26779999999999998</v>
      </c>
      <c r="I79" s="423">
        <v>2.9000000000000001E-2</v>
      </c>
      <c r="J79" s="423">
        <v>3.9E-2</v>
      </c>
      <c r="K79" s="423">
        <v>8.7999999999999995E-2</v>
      </c>
      <c r="L79" s="423">
        <v>0.18246666666666667</v>
      </c>
      <c r="M79" s="424">
        <v>48.063398761414923</v>
      </c>
      <c r="N79" s="422">
        <v>9852</v>
      </c>
      <c r="O79" s="422">
        <v>12530</v>
      </c>
      <c r="P79" s="422">
        <v>14530</v>
      </c>
      <c r="Q79" s="422">
        <v>16600</v>
      </c>
      <c r="R79" s="422">
        <v>18800</v>
      </c>
      <c r="S79" s="422" t="s">
        <v>182</v>
      </c>
      <c r="T79" s="423">
        <v>0.51</v>
      </c>
      <c r="U79" s="423">
        <v>0.62</v>
      </c>
      <c r="V79" s="423">
        <v>0.72</v>
      </c>
      <c r="W79" s="423">
        <v>0.82</v>
      </c>
      <c r="X79" s="423">
        <v>0.92</v>
      </c>
      <c r="Y79" s="423">
        <v>0.27700000000000002</v>
      </c>
      <c r="Z79" s="423">
        <v>0.28199999999999997</v>
      </c>
      <c r="AA79" s="423">
        <v>0.29899999999999999</v>
      </c>
      <c r="AB79" s="423">
        <v>0.32800000000000001</v>
      </c>
      <c r="AC79" s="423">
        <v>0.34</v>
      </c>
      <c r="AD79" s="423">
        <v>3.2000000000000001E-2</v>
      </c>
      <c r="AE79" s="423">
        <v>3.3000000000000002E-2</v>
      </c>
      <c r="AF79" s="423">
        <v>3.4000000000000002E-2</v>
      </c>
      <c r="AG79" s="423">
        <v>3.4000000000000002E-2</v>
      </c>
      <c r="AH79" s="423">
        <v>3.5000000000000003E-2</v>
      </c>
      <c r="AI79" s="423">
        <v>3.7999999999999999E-2</v>
      </c>
      <c r="AJ79" s="423">
        <v>3.7999999999999999E-2</v>
      </c>
      <c r="AK79" s="423">
        <v>4.1000000000000002E-2</v>
      </c>
      <c r="AL79" s="423">
        <v>4.4999999999999998E-2</v>
      </c>
      <c r="AM79" s="423">
        <v>4.5999999999999999E-2</v>
      </c>
      <c r="AN79" s="423">
        <v>0.105</v>
      </c>
      <c r="AO79" s="423">
        <v>0.125</v>
      </c>
      <c r="AP79" s="423">
        <v>0.14499999999999999</v>
      </c>
      <c r="AQ79" s="423">
        <v>0.16</v>
      </c>
      <c r="AR79" s="423">
        <v>0.18</v>
      </c>
      <c r="AS79" s="423">
        <v>0.18729999999999999</v>
      </c>
      <c r="AT79" s="423">
        <v>0.21479999999999999</v>
      </c>
      <c r="AU79" s="423">
        <v>0.24279999999999999</v>
      </c>
      <c r="AV79" s="423">
        <v>0.27200000000000002</v>
      </c>
      <c r="AW79" s="423">
        <v>0.2989</v>
      </c>
      <c r="AX79" s="423">
        <v>0</v>
      </c>
      <c r="AY79" s="423">
        <v>0</v>
      </c>
      <c r="AZ79" s="423">
        <v>0</v>
      </c>
      <c r="BA79" s="423">
        <v>0</v>
      </c>
      <c r="BB79" s="423">
        <v>0</v>
      </c>
      <c r="BC79" s="423">
        <v>0</v>
      </c>
      <c r="BD79" s="423">
        <v>0</v>
      </c>
      <c r="BE79" s="423">
        <v>0</v>
      </c>
      <c r="BF79" s="423">
        <v>0</v>
      </c>
      <c r="BG79" s="423">
        <v>0</v>
      </c>
      <c r="BH79" s="423">
        <v>0.5</v>
      </c>
      <c r="BI79" s="423">
        <v>0.5</v>
      </c>
      <c r="BJ79" s="423">
        <v>0.5</v>
      </c>
      <c r="BK79" s="423">
        <v>0.5</v>
      </c>
      <c r="BL79" s="423">
        <v>0.5</v>
      </c>
      <c r="BM79" s="423">
        <v>0</v>
      </c>
      <c r="BN79" s="423">
        <v>0</v>
      </c>
      <c r="BO79" s="423">
        <v>0</v>
      </c>
      <c r="BP79" s="423">
        <v>0</v>
      </c>
      <c r="BQ79" s="423">
        <v>0</v>
      </c>
    </row>
    <row r="80" spans="1:69">
      <c r="A80" s="420" t="s">
        <v>615</v>
      </c>
      <c r="B80" s="421">
        <v>7.0438000000000001</v>
      </c>
      <c r="C80" s="421">
        <v>16.5</v>
      </c>
      <c r="D80" s="421">
        <v>0.249</v>
      </c>
      <c r="E80" s="421"/>
      <c r="F80" s="422">
        <v>65000</v>
      </c>
      <c r="G80" s="423">
        <v>2.8410000000000002</v>
      </c>
      <c r="H80" s="423">
        <v>1.736</v>
      </c>
      <c r="I80" s="423">
        <v>5.2999999999999999E-2</v>
      </c>
      <c r="J80" s="423">
        <v>0</v>
      </c>
      <c r="K80" s="423">
        <v>0.1</v>
      </c>
      <c r="L80" s="423">
        <v>2.0648000000000009</v>
      </c>
      <c r="M80" s="424">
        <v>43.707692307692305</v>
      </c>
      <c r="N80" s="422">
        <v>66964</v>
      </c>
      <c r="O80" s="422">
        <v>77714</v>
      </c>
      <c r="P80" s="422">
        <v>90190</v>
      </c>
      <c r="Q80" s="422">
        <v>91659</v>
      </c>
      <c r="R80" s="422">
        <v>99464</v>
      </c>
      <c r="S80" s="422" t="s">
        <v>181</v>
      </c>
      <c r="T80" s="423">
        <v>2.8104</v>
      </c>
      <c r="U80" s="423">
        <v>3.2616000000000001</v>
      </c>
      <c r="V80" s="423">
        <v>3.7852000000000001</v>
      </c>
      <c r="W80" s="423">
        <v>4.3929</v>
      </c>
      <c r="X80" s="423">
        <v>5.0980999999999996</v>
      </c>
      <c r="Y80" s="423">
        <v>1.7769999999999999</v>
      </c>
      <c r="Z80" s="423">
        <v>2.1659999999999999</v>
      </c>
      <c r="AA80" s="423">
        <v>2.64</v>
      </c>
      <c r="AB80" s="423">
        <v>3.218</v>
      </c>
      <c r="AC80" s="423">
        <v>3.923</v>
      </c>
      <c r="AD80" s="423">
        <v>0.74399999999999999</v>
      </c>
      <c r="AE80" s="423">
        <v>0.90700000000000003</v>
      </c>
      <c r="AF80" s="423">
        <v>1.1060000000000001</v>
      </c>
      <c r="AG80" s="423">
        <v>1.3480000000000001</v>
      </c>
      <c r="AH80" s="423">
        <v>1.643</v>
      </c>
      <c r="AI80" s="423">
        <v>0</v>
      </c>
      <c r="AJ80" s="423">
        <v>0</v>
      </c>
      <c r="AK80" s="423">
        <v>0</v>
      </c>
      <c r="AL80" s="423">
        <v>0</v>
      </c>
      <c r="AM80" s="423">
        <v>0</v>
      </c>
      <c r="AN80" s="423">
        <v>0.1545</v>
      </c>
      <c r="AO80" s="423">
        <v>0.17929999999999999</v>
      </c>
      <c r="AP80" s="423">
        <v>0.20810000000000001</v>
      </c>
      <c r="AQ80" s="423">
        <v>0.24149999999999999</v>
      </c>
      <c r="AR80" s="423">
        <v>0.28029999999999999</v>
      </c>
      <c r="AS80" s="423">
        <v>2.4262999999999999</v>
      </c>
      <c r="AT80" s="423">
        <v>2.8809999999999998</v>
      </c>
      <c r="AU80" s="423">
        <v>3.423</v>
      </c>
      <c r="AV80" s="423">
        <v>4.0692000000000004</v>
      </c>
      <c r="AW80" s="423">
        <v>4.8404999999999996</v>
      </c>
      <c r="AX80" s="423">
        <v>0</v>
      </c>
      <c r="AY80" s="423">
        <v>3</v>
      </c>
      <c r="AZ80" s="423">
        <v>3</v>
      </c>
      <c r="BA80" s="423">
        <v>3</v>
      </c>
      <c r="BB80" s="423">
        <v>3</v>
      </c>
      <c r="BC80" s="423">
        <v>0</v>
      </c>
      <c r="BD80" s="423">
        <v>0</v>
      </c>
      <c r="BE80" s="423">
        <v>0</v>
      </c>
      <c r="BF80" s="423">
        <v>0</v>
      </c>
      <c r="BG80" s="423">
        <v>0</v>
      </c>
      <c r="BH80" s="423">
        <v>0</v>
      </c>
      <c r="BI80" s="423">
        <v>0</v>
      </c>
      <c r="BJ80" s="423">
        <v>0</v>
      </c>
      <c r="BK80" s="423">
        <v>0</v>
      </c>
      <c r="BL80" s="423">
        <v>0</v>
      </c>
      <c r="BM80" s="423">
        <v>0.43400000000000005</v>
      </c>
      <c r="BN80" s="423">
        <v>0.43400000000000005</v>
      </c>
      <c r="BO80" s="423">
        <v>0.43400000000000005</v>
      </c>
      <c r="BP80" s="423">
        <v>0.43400000000000005</v>
      </c>
      <c r="BQ80" s="423">
        <v>0.43400000000000005</v>
      </c>
    </row>
    <row r="81" spans="1:69">
      <c r="A81" s="420" t="s">
        <v>663</v>
      </c>
      <c r="B81" s="421">
        <v>0.13166666666666668</v>
      </c>
      <c r="C81" s="421">
        <v>0.23400000000000001</v>
      </c>
      <c r="D81" s="421">
        <v>0</v>
      </c>
      <c r="E81" s="421"/>
      <c r="F81" s="422">
        <v>1680</v>
      </c>
      <c r="G81" s="423">
        <v>8.5000000000000006E-2</v>
      </c>
      <c r="H81" s="423">
        <v>1.4999999999999999E-2</v>
      </c>
      <c r="I81" s="423">
        <v>0</v>
      </c>
      <c r="J81" s="423">
        <v>0</v>
      </c>
      <c r="K81" s="423">
        <v>4.0000000000000001E-3</v>
      </c>
      <c r="L81" s="423">
        <v>2.7666666666666673E-2</v>
      </c>
      <c r="M81" s="424">
        <v>50.595238095238095</v>
      </c>
      <c r="N81" s="422">
        <v>1704</v>
      </c>
      <c r="O81" s="422">
        <v>1730</v>
      </c>
      <c r="P81" s="422">
        <v>1756</v>
      </c>
      <c r="Q81" s="422">
        <v>1782</v>
      </c>
      <c r="R81" s="422">
        <v>1809</v>
      </c>
      <c r="S81" s="422" t="s">
        <v>181</v>
      </c>
      <c r="T81" s="423">
        <v>8.5999999999999993E-2</v>
      </c>
      <c r="U81" s="423">
        <v>8.7999999999999995E-2</v>
      </c>
      <c r="V81" s="423">
        <v>8.8999999999999996E-2</v>
      </c>
      <c r="W81" s="423">
        <v>0.09</v>
      </c>
      <c r="X81" s="423">
        <v>9.1999999999999998E-2</v>
      </c>
      <c r="Y81" s="423">
        <v>1.0999999999999999E-2</v>
      </c>
      <c r="Z81" s="423">
        <v>1.0999999999999999E-2</v>
      </c>
      <c r="AA81" s="423">
        <v>1.2E-2</v>
      </c>
      <c r="AB81" s="423">
        <v>1.2E-2</v>
      </c>
      <c r="AC81" s="423">
        <v>1.2E-2</v>
      </c>
      <c r="AD81" s="423">
        <v>0</v>
      </c>
      <c r="AE81" s="423">
        <v>0</v>
      </c>
      <c r="AF81" s="423">
        <v>0</v>
      </c>
      <c r="AG81" s="423">
        <v>0</v>
      </c>
      <c r="AH81" s="423">
        <v>0</v>
      </c>
      <c r="AI81" s="423">
        <v>0</v>
      </c>
      <c r="AJ81" s="423">
        <v>0</v>
      </c>
      <c r="AK81" s="423">
        <v>0</v>
      </c>
      <c r="AL81" s="423">
        <v>0</v>
      </c>
      <c r="AM81" s="423">
        <v>0</v>
      </c>
      <c r="AN81" s="423">
        <v>3.0000000000000001E-3</v>
      </c>
      <c r="AO81" s="423">
        <v>3.0000000000000001E-3</v>
      </c>
      <c r="AP81" s="423">
        <v>3.0000000000000001E-3</v>
      </c>
      <c r="AQ81" s="423">
        <v>3.0000000000000001E-3</v>
      </c>
      <c r="AR81" s="423">
        <v>3.0000000000000001E-3</v>
      </c>
      <c r="AS81" s="423">
        <v>2.4500000000000001E-2</v>
      </c>
      <c r="AT81" s="423">
        <v>2.5000000000000001E-2</v>
      </c>
      <c r="AU81" s="423">
        <v>2.5499999999999998E-2</v>
      </c>
      <c r="AV81" s="423">
        <v>2.5700000000000001E-2</v>
      </c>
      <c r="AW81" s="423">
        <v>2.6200000000000001E-2</v>
      </c>
      <c r="AX81" s="423">
        <v>0</v>
      </c>
      <c r="AY81" s="423">
        <v>0</v>
      </c>
      <c r="AZ81" s="423">
        <v>0</v>
      </c>
      <c r="BA81" s="423">
        <v>0</v>
      </c>
      <c r="BB81" s="423">
        <v>0</v>
      </c>
      <c r="BC81" s="423">
        <v>0</v>
      </c>
      <c r="BD81" s="423">
        <v>0</v>
      </c>
      <c r="BE81" s="423">
        <v>0</v>
      </c>
      <c r="BF81" s="423">
        <v>0</v>
      </c>
      <c r="BG81" s="423">
        <v>0</v>
      </c>
      <c r="BH81" s="423">
        <v>0.23400000000000001</v>
      </c>
      <c r="BI81" s="423">
        <v>0.23400000000000001</v>
      </c>
      <c r="BJ81" s="423">
        <v>0.23400000000000001</v>
      </c>
      <c r="BK81" s="423">
        <v>0.23400000000000001</v>
      </c>
      <c r="BL81" s="423">
        <v>0.23400000000000001</v>
      </c>
      <c r="BM81" s="423">
        <v>0</v>
      </c>
      <c r="BN81" s="423">
        <v>0</v>
      </c>
      <c r="BO81" s="423">
        <v>0</v>
      </c>
      <c r="BP81" s="423">
        <v>0</v>
      </c>
      <c r="BQ81" s="423">
        <v>0</v>
      </c>
    </row>
    <row r="82" spans="1:69">
      <c r="A82" s="420" t="s">
        <v>870</v>
      </c>
      <c r="B82" s="421">
        <v>3.1528333333333336</v>
      </c>
      <c r="C82" s="421">
        <v>15</v>
      </c>
      <c r="D82" s="421">
        <v>7.9689041095890409E-2</v>
      </c>
      <c r="E82" s="421"/>
      <c r="F82" s="422">
        <v>25000</v>
      </c>
      <c r="G82" s="423">
        <v>1.202</v>
      </c>
      <c r="H82" s="423">
        <v>1.1479999999999999</v>
      </c>
      <c r="I82" s="423">
        <v>0.23899999999999999</v>
      </c>
      <c r="J82" s="423">
        <v>0.08</v>
      </c>
      <c r="K82" s="423">
        <v>3.5999999999999997E-2</v>
      </c>
      <c r="L82" s="423">
        <v>0.3681442922374436</v>
      </c>
      <c r="M82" s="424">
        <v>48.08</v>
      </c>
      <c r="N82" s="422">
        <v>25000</v>
      </c>
      <c r="O82" s="422">
        <v>28030</v>
      </c>
      <c r="P82" s="422">
        <v>30830</v>
      </c>
      <c r="Q82" s="422">
        <v>33910</v>
      </c>
      <c r="R82" s="422">
        <v>37310</v>
      </c>
      <c r="S82" s="422" t="s">
        <v>177</v>
      </c>
      <c r="T82" s="423">
        <v>1.175</v>
      </c>
      <c r="U82" s="423">
        <v>1.3173999999999999</v>
      </c>
      <c r="V82" s="423">
        <v>1.4490000000000001</v>
      </c>
      <c r="W82" s="423">
        <v>1.5938000000000001</v>
      </c>
      <c r="X82" s="423">
        <v>1.7536</v>
      </c>
      <c r="Y82" s="423">
        <v>1.0249999999999999</v>
      </c>
      <c r="Z82" s="423">
        <v>1.1679999999999999</v>
      </c>
      <c r="AA82" s="423">
        <v>1.2849999999999999</v>
      </c>
      <c r="AB82" s="423">
        <v>1.4139999999999999</v>
      </c>
      <c r="AC82" s="423">
        <v>1.5549999999999999</v>
      </c>
      <c r="AD82" s="423">
        <v>0.1734</v>
      </c>
      <c r="AE82" s="423">
        <v>0.19070000000000001</v>
      </c>
      <c r="AF82" s="423">
        <v>0.20979999999999999</v>
      </c>
      <c r="AG82" s="423">
        <v>0.23080000000000001</v>
      </c>
      <c r="AH82" s="423">
        <v>0.25390000000000001</v>
      </c>
      <c r="AI82" s="423">
        <v>0.26829999999999998</v>
      </c>
      <c r="AJ82" s="423">
        <v>0.29509999999999997</v>
      </c>
      <c r="AK82" s="423">
        <v>0.3246</v>
      </c>
      <c r="AL82" s="423">
        <v>0.35709999999999997</v>
      </c>
      <c r="AM82" s="423">
        <v>0.39279999999999998</v>
      </c>
      <c r="AN82" s="423">
        <v>0.25</v>
      </c>
      <c r="AO82" s="423">
        <v>0.25</v>
      </c>
      <c r="AP82" s="423">
        <v>0.25</v>
      </c>
      <c r="AQ82" s="423">
        <v>0.25</v>
      </c>
      <c r="AR82" s="423">
        <v>0.25</v>
      </c>
      <c r="AS82" s="423">
        <v>0.35</v>
      </c>
      <c r="AT82" s="423">
        <v>0.36</v>
      </c>
      <c r="AU82" s="423">
        <v>0.37</v>
      </c>
      <c r="AV82" s="423">
        <v>0.38</v>
      </c>
      <c r="AW82" s="423">
        <v>0.39</v>
      </c>
      <c r="AX82" s="423">
        <v>0</v>
      </c>
      <c r="AY82" s="423">
        <v>0</v>
      </c>
      <c r="AZ82" s="423">
        <v>0</v>
      </c>
      <c r="BA82" s="423">
        <v>0</v>
      </c>
      <c r="BB82" s="423">
        <v>0</v>
      </c>
      <c r="BC82" s="423">
        <v>0</v>
      </c>
      <c r="BD82" s="423">
        <v>0</v>
      </c>
      <c r="BE82" s="423">
        <v>0</v>
      </c>
      <c r="BF82" s="423">
        <v>0</v>
      </c>
      <c r="BG82" s="423">
        <v>0</v>
      </c>
      <c r="BH82" s="423">
        <v>0</v>
      </c>
      <c r="BI82" s="423">
        <v>0</v>
      </c>
      <c r="BJ82" s="423">
        <v>0</v>
      </c>
      <c r="BK82" s="423">
        <v>0</v>
      </c>
      <c r="BL82" s="423">
        <v>0</v>
      </c>
      <c r="BM82" s="423">
        <v>2</v>
      </c>
      <c r="BN82" s="423">
        <v>2</v>
      </c>
      <c r="BO82" s="423">
        <v>2</v>
      </c>
      <c r="BP82" s="423">
        <v>2</v>
      </c>
      <c r="BQ82" s="423">
        <v>2</v>
      </c>
    </row>
    <row r="83" spans="1:69">
      <c r="A83" s="420" t="s">
        <v>720</v>
      </c>
      <c r="B83" s="421">
        <v>6.9488333333333339</v>
      </c>
      <c r="C83" s="421">
        <v>18</v>
      </c>
      <c r="D83" s="421">
        <v>0.17480000000000001</v>
      </c>
      <c r="E83" s="421"/>
      <c r="F83" s="422">
        <v>42000</v>
      </c>
      <c r="G83" s="423">
        <v>2.2999999999999998</v>
      </c>
      <c r="H83" s="423">
        <v>1.2</v>
      </c>
      <c r="I83" s="423">
        <v>1.9</v>
      </c>
      <c r="J83" s="423">
        <v>0.28000000000000003</v>
      </c>
      <c r="K83" s="423">
        <v>3.6999999999999998E-2</v>
      </c>
      <c r="L83" s="423">
        <v>1.057033333333333</v>
      </c>
      <c r="M83" s="424">
        <v>54.761904761904759</v>
      </c>
      <c r="N83" s="422">
        <v>42500</v>
      </c>
      <c r="O83" s="422">
        <v>51850</v>
      </c>
      <c r="P83" s="422">
        <v>62730</v>
      </c>
      <c r="Q83" s="422">
        <v>73600</v>
      </c>
      <c r="R83" s="422">
        <v>84470</v>
      </c>
      <c r="S83" s="422" t="s">
        <v>177</v>
      </c>
      <c r="T83" s="423">
        <v>2.2149999999999999</v>
      </c>
      <c r="U83" s="423">
        <v>2.593</v>
      </c>
      <c r="V83" s="423">
        <v>3.1364999999999998</v>
      </c>
      <c r="W83" s="423">
        <v>3.68</v>
      </c>
      <c r="X83" s="423">
        <v>4.2234999999999996</v>
      </c>
      <c r="Y83" s="423">
        <v>1.3</v>
      </c>
      <c r="Z83" s="423">
        <v>1.9</v>
      </c>
      <c r="AA83" s="423">
        <v>2.75</v>
      </c>
      <c r="AB83" s="423">
        <v>3.55</v>
      </c>
      <c r="AC83" s="423">
        <v>4.75</v>
      </c>
      <c r="AD83" s="423">
        <v>2.2000000000000002</v>
      </c>
      <c r="AE83" s="423">
        <v>3</v>
      </c>
      <c r="AF83" s="423">
        <v>3</v>
      </c>
      <c r="AG83" s="423">
        <v>3.5</v>
      </c>
      <c r="AH83" s="423">
        <v>3.5</v>
      </c>
      <c r="AI83" s="423">
        <v>0.24</v>
      </c>
      <c r="AJ83" s="423">
        <v>0.28999999999999998</v>
      </c>
      <c r="AK83" s="423">
        <v>0.35</v>
      </c>
      <c r="AL83" s="423">
        <v>0.42</v>
      </c>
      <c r="AM83" s="423">
        <v>0.5</v>
      </c>
      <c r="AN83" s="423">
        <v>3.5000000000000003E-2</v>
      </c>
      <c r="AO83" s="423">
        <v>3.5000000000000003E-2</v>
      </c>
      <c r="AP83" s="423">
        <v>3.5000000000000003E-2</v>
      </c>
      <c r="AQ83" s="423">
        <v>3.5000000000000003E-2</v>
      </c>
      <c r="AR83" s="423">
        <v>3.5000000000000003E-2</v>
      </c>
      <c r="AS83" s="423">
        <v>0.93799999999999994</v>
      </c>
      <c r="AT83" s="423">
        <v>1.1759999999999999</v>
      </c>
      <c r="AU83" s="423">
        <v>1.3839999999999999</v>
      </c>
      <c r="AV83" s="423">
        <v>1.669</v>
      </c>
      <c r="AW83" s="423">
        <v>1.9390000000000001</v>
      </c>
      <c r="AX83" s="423">
        <v>0</v>
      </c>
      <c r="AY83" s="423">
        <v>0</v>
      </c>
      <c r="AZ83" s="423">
        <v>0</v>
      </c>
      <c r="BA83" s="423">
        <v>0</v>
      </c>
      <c r="BB83" s="423">
        <v>0</v>
      </c>
      <c r="BC83" s="423">
        <v>0</v>
      </c>
      <c r="BD83" s="423">
        <v>0</v>
      </c>
      <c r="BE83" s="423">
        <v>0</v>
      </c>
      <c r="BF83" s="423">
        <v>0</v>
      </c>
      <c r="BG83" s="423">
        <v>0</v>
      </c>
      <c r="BH83" s="423">
        <v>0</v>
      </c>
      <c r="BI83" s="423">
        <v>0</v>
      </c>
      <c r="BJ83" s="423">
        <v>0</v>
      </c>
      <c r="BK83" s="423">
        <v>0</v>
      </c>
      <c r="BL83" s="423">
        <v>0</v>
      </c>
      <c r="BM83" s="423">
        <v>0.75600000000000001</v>
      </c>
      <c r="BN83" s="423">
        <v>0.75600000000000001</v>
      </c>
      <c r="BO83" s="423">
        <v>0.75600000000000001</v>
      </c>
      <c r="BP83" s="423">
        <v>0.75600000000000001</v>
      </c>
      <c r="BQ83" s="423">
        <v>0.75600000000000001</v>
      </c>
    </row>
    <row r="84" spans="1:69">
      <c r="A84" s="420" t="s">
        <v>633</v>
      </c>
      <c r="B84" s="421">
        <v>2.0822500000000002</v>
      </c>
      <c r="C84" s="421">
        <v>4.1449999999999996</v>
      </c>
      <c r="D84" s="421">
        <v>2.8999999999999998E-3</v>
      </c>
      <c r="E84" s="421"/>
      <c r="F84" s="422">
        <v>24011</v>
      </c>
      <c r="G84" s="423">
        <v>1.173</v>
      </c>
      <c r="H84" s="423">
        <v>0.24399999999999999</v>
      </c>
      <c r="I84" s="423">
        <v>7.6999999999999999E-2</v>
      </c>
      <c r="J84" s="423">
        <v>9.5000000000000001E-2</v>
      </c>
      <c r="K84" s="423">
        <v>4.3999999999999997E-2</v>
      </c>
      <c r="L84" s="423">
        <v>0.44635000000000025</v>
      </c>
      <c r="M84" s="424">
        <v>48.852609220773815</v>
      </c>
      <c r="N84" s="422">
        <v>23678</v>
      </c>
      <c r="O84" s="422">
        <v>28678</v>
      </c>
      <c r="P84" s="422">
        <v>35338</v>
      </c>
      <c r="Q84" s="422">
        <v>44218</v>
      </c>
      <c r="R84" s="422">
        <v>56058</v>
      </c>
      <c r="S84" s="422" t="s">
        <v>177</v>
      </c>
      <c r="T84" s="423">
        <v>1.24</v>
      </c>
      <c r="U84" s="423">
        <v>1.4910000000000001</v>
      </c>
      <c r="V84" s="423">
        <v>1.8380000000000001</v>
      </c>
      <c r="W84" s="423">
        <v>2.2989999999999999</v>
      </c>
      <c r="X84" s="423">
        <v>2.915</v>
      </c>
      <c r="Y84" s="423">
        <v>0.23300000000000001</v>
      </c>
      <c r="Z84" s="423">
        <v>0.245</v>
      </c>
      <c r="AA84" s="423">
        <v>0.25800000000000001</v>
      </c>
      <c r="AB84" s="423">
        <v>0.28000000000000003</v>
      </c>
      <c r="AC84" s="423">
        <v>0.28000000000000003</v>
      </c>
      <c r="AD84" s="423">
        <v>9.7000000000000003E-2</v>
      </c>
      <c r="AE84" s="423">
        <v>0.10199999999999999</v>
      </c>
      <c r="AF84" s="423">
        <v>0.108</v>
      </c>
      <c r="AG84" s="423">
        <v>0.114</v>
      </c>
      <c r="AH84" s="423">
        <v>0.114</v>
      </c>
      <c r="AI84" s="423">
        <v>4.3999999999999997E-2</v>
      </c>
      <c r="AJ84" s="423">
        <v>4.5999999999999999E-2</v>
      </c>
      <c r="AK84" s="423">
        <v>4.9000000000000002E-2</v>
      </c>
      <c r="AL84" s="423">
        <v>5.1999999999999998E-2</v>
      </c>
      <c r="AM84" s="423">
        <v>5.1999999999999998E-2</v>
      </c>
      <c r="AN84" s="423">
        <v>0.04</v>
      </c>
      <c r="AO84" s="423">
        <v>4.1000000000000002E-2</v>
      </c>
      <c r="AP84" s="423">
        <v>4.19E-2</v>
      </c>
      <c r="AQ84" s="423">
        <v>4.2900000000000001E-2</v>
      </c>
      <c r="AR84" s="423">
        <v>4.3799999999999999E-2</v>
      </c>
      <c r="AS84" s="423">
        <v>0.49569999999999997</v>
      </c>
      <c r="AT84" s="423">
        <v>0.57689999999999997</v>
      </c>
      <c r="AU84" s="423">
        <v>0.68769999999999998</v>
      </c>
      <c r="AV84" s="423">
        <v>0.83550000000000002</v>
      </c>
      <c r="AW84" s="423">
        <v>1.0204</v>
      </c>
      <c r="AX84" s="423">
        <v>0.14399999999999999</v>
      </c>
      <c r="AY84" s="423">
        <v>0.32399999999999995</v>
      </c>
      <c r="AZ84" s="423">
        <v>0.32399999999999995</v>
      </c>
      <c r="BA84" s="423">
        <v>0.32399999999999995</v>
      </c>
      <c r="BB84" s="423">
        <v>0.32399999999999995</v>
      </c>
      <c r="BC84" s="423">
        <v>0</v>
      </c>
      <c r="BD84" s="423">
        <v>0</v>
      </c>
      <c r="BE84" s="423">
        <v>0</v>
      </c>
      <c r="BF84" s="423">
        <v>0</v>
      </c>
      <c r="BG84" s="423">
        <v>0</v>
      </c>
      <c r="BH84" s="423">
        <v>9.5899999999999999E-2</v>
      </c>
      <c r="BI84" s="423">
        <v>9.5899999999999999E-2</v>
      </c>
      <c r="BJ84" s="423">
        <v>7.85E-2</v>
      </c>
      <c r="BK84" s="423">
        <v>7.85E-2</v>
      </c>
      <c r="BL84" s="423">
        <v>7.85E-2</v>
      </c>
      <c r="BM84" s="423">
        <v>2.8999999999999998E-3</v>
      </c>
      <c r="BN84" s="423">
        <v>2.8999999999999998E-3</v>
      </c>
      <c r="BO84" s="423">
        <v>2.8999999999999998E-3</v>
      </c>
      <c r="BP84" s="423">
        <v>2.8999999999999998E-3</v>
      </c>
      <c r="BQ84" s="423">
        <v>2.8999999999999998E-3</v>
      </c>
    </row>
    <row r="85" spans="1:69">
      <c r="A85" s="420" t="s">
        <v>891</v>
      </c>
      <c r="B85" s="421">
        <v>0.3894083333333333</v>
      </c>
      <c r="C85" s="421">
        <v>0.5</v>
      </c>
      <c r="D85" s="421">
        <v>0</v>
      </c>
      <c r="E85" s="421"/>
      <c r="F85" s="422">
        <v>4511</v>
      </c>
      <c r="G85" s="423">
        <v>0.24579999999999999</v>
      </c>
      <c r="H85" s="423">
        <v>6.4799999999999996E-2</v>
      </c>
      <c r="I85" s="423">
        <v>8.2000000000000007E-3</v>
      </c>
      <c r="J85" s="423">
        <v>2.9999999999999997E-4</v>
      </c>
      <c r="K85" s="423">
        <v>1.12E-2</v>
      </c>
      <c r="L85" s="423">
        <v>5.9108333333333318E-2</v>
      </c>
      <c r="M85" s="424">
        <v>54.489026823320771</v>
      </c>
      <c r="N85" s="422">
        <v>4679</v>
      </c>
      <c r="O85" s="422">
        <v>5614</v>
      </c>
      <c r="P85" s="422">
        <v>6615</v>
      </c>
      <c r="Q85" s="422">
        <v>7795</v>
      </c>
      <c r="R85" s="422">
        <v>9185</v>
      </c>
      <c r="S85" s="422" t="s">
        <v>177</v>
      </c>
      <c r="T85" s="423">
        <v>0.25490000000000002</v>
      </c>
      <c r="U85" s="423">
        <v>0.30580000000000002</v>
      </c>
      <c r="V85" s="423">
        <v>0.36030000000000001</v>
      </c>
      <c r="W85" s="423">
        <v>0.42449999999999999</v>
      </c>
      <c r="X85" s="423">
        <v>0.50009999999999999</v>
      </c>
      <c r="Y85" s="423">
        <v>6.4899999999999999E-2</v>
      </c>
      <c r="Z85" s="423">
        <v>7.7799999999999994E-2</v>
      </c>
      <c r="AA85" s="423">
        <v>9.1700000000000004E-2</v>
      </c>
      <c r="AB85" s="423">
        <v>0.1081</v>
      </c>
      <c r="AC85" s="423">
        <v>0.12740000000000001</v>
      </c>
      <c r="AD85" s="423">
        <v>8.2000000000000007E-3</v>
      </c>
      <c r="AE85" s="423">
        <v>8.2000000000000007E-3</v>
      </c>
      <c r="AF85" s="423">
        <v>8.2000000000000007E-3</v>
      </c>
      <c r="AG85" s="423">
        <v>8.2000000000000007E-3</v>
      </c>
      <c r="AH85" s="423">
        <v>8.2000000000000007E-3</v>
      </c>
      <c r="AI85" s="423">
        <v>2.9999999999999997E-4</v>
      </c>
      <c r="AJ85" s="423">
        <v>2.9999999999999997E-4</v>
      </c>
      <c r="AK85" s="423">
        <v>2.9999999999999997E-4</v>
      </c>
      <c r="AL85" s="423">
        <v>2.9999999999999997E-4</v>
      </c>
      <c r="AM85" s="423">
        <v>2.9999999999999997E-4</v>
      </c>
      <c r="AN85" s="423">
        <v>1.12E-2</v>
      </c>
      <c r="AO85" s="423">
        <v>1.2E-2</v>
      </c>
      <c r="AP85" s="423">
        <v>1.2E-2</v>
      </c>
      <c r="AQ85" s="423">
        <v>1.2E-2</v>
      </c>
      <c r="AR85" s="423">
        <v>1.2E-2</v>
      </c>
      <c r="AS85" s="423">
        <v>6.0499999999999998E-2</v>
      </c>
      <c r="AT85" s="423">
        <v>7.2099999999999997E-2</v>
      </c>
      <c r="AU85" s="423">
        <v>8.43E-2</v>
      </c>
      <c r="AV85" s="423">
        <v>9.8599999999999993E-2</v>
      </c>
      <c r="AW85" s="423">
        <v>0.11559999999999999</v>
      </c>
      <c r="AX85" s="423">
        <v>0</v>
      </c>
      <c r="AY85" s="423">
        <v>0</v>
      </c>
      <c r="AZ85" s="423">
        <v>0</v>
      </c>
      <c r="BA85" s="423">
        <v>0</v>
      </c>
      <c r="BB85" s="423">
        <v>0</v>
      </c>
      <c r="BC85" s="423">
        <v>0</v>
      </c>
      <c r="BD85" s="423">
        <v>0</v>
      </c>
      <c r="BE85" s="423">
        <v>0</v>
      </c>
      <c r="BF85" s="423">
        <v>0</v>
      </c>
      <c r="BG85" s="423">
        <v>0</v>
      </c>
      <c r="BH85" s="423">
        <v>0.5</v>
      </c>
      <c r="BI85" s="423">
        <v>0</v>
      </c>
      <c r="BJ85" s="423">
        <v>0</v>
      </c>
      <c r="BK85" s="423">
        <v>0</v>
      </c>
      <c r="BL85" s="423">
        <v>0</v>
      </c>
      <c r="BM85" s="423">
        <v>0</v>
      </c>
      <c r="BN85" s="423">
        <v>0</v>
      </c>
      <c r="BO85" s="423">
        <v>0</v>
      </c>
      <c r="BP85" s="423">
        <v>0</v>
      </c>
      <c r="BQ85" s="423">
        <v>0</v>
      </c>
    </row>
    <row r="86" spans="1:69">
      <c r="A86" s="420" t="s">
        <v>922</v>
      </c>
      <c r="B86" s="421">
        <v>0.36308333333333326</v>
      </c>
      <c r="C86" s="421">
        <v>1.2</v>
      </c>
      <c r="D86" s="421">
        <v>0</v>
      </c>
      <c r="E86" s="421"/>
      <c r="F86" s="422">
        <v>5763</v>
      </c>
      <c r="G86" s="423">
        <v>0.26600000000000001</v>
      </c>
      <c r="H86" s="423">
        <v>1.2E-2</v>
      </c>
      <c r="I86" s="423">
        <v>0.02</v>
      </c>
      <c r="J86" s="423">
        <v>1.6E-2</v>
      </c>
      <c r="K86" s="423">
        <v>1.0999999999999999E-2</v>
      </c>
      <c r="L86" s="423">
        <v>3.8083333333333191E-2</v>
      </c>
      <c r="M86" s="424">
        <v>46.156515703626582</v>
      </c>
      <c r="N86" s="422">
        <v>6426</v>
      </c>
      <c r="O86" s="422">
        <v>7711</v>
      </c>
      <c r="P86" s="422">
        <v>9253</v>
      </c>
      <c r="Q86" s="422">
        <v>11104</v>
      </c>
      <c r="R86" s="422">
        <v>13325</v>
      </c>
      <c r="S86" s="422" t="s">
        <v>177</v>
      </c>
      <c r="T86" s="423">
        <v>0.312</v>
      </c>
      <c r="U86" s="423">
        <v>0.36799999999999999</v>
      </c>
      <c r="V86" s="423">
        <v>0.434</v>
      </c>
      <c r="W86" s="423">
        <v>0.51200000000000001</v>
      </c>
      <c r="X86" s="423">
        <v>0.60399999999999998</v>
      </c>
      <c r="Y86" s="423">
        <v>7.0000000000000001E-3</v>
      </c>
      <c r="Z86" s="423">
        <v>8.0000000000000002E-3</v>
      </c>
      <c r="AA86" s="423">
        <v>8.9999999999999993E-3</v>
      </c>
      <c r="AB86" s="423">
        <v>1.0999999999999999E-2</v>
      </c>
      <c r="AC86" s="423">
        <v>1.2999999999999999E-2</v>
      </c>
      <c r="AD86" s="423">
        <v>7.0000000000000001E-3</v>
      </c>
      <c r="AE86" s="423">
        <v>8.0000000000000002E-3</v>
      </c>
      <c r="AF86" s="423">
        <v>8.9999999999999993E-3</v>
      </c>
      <c r="AG86" s="423">
        <v>1.0999999999999999E-2</v>
      </c>
      <c r="AH86" s="423">
        <v>1.2999999999999999E-2</v>
      </c>
      <c r="AI86" s="423">
        <v>1.7999999999999999E-2</v>
      </c>
      <c r="AJ86" s="423">
        <v>2.1000000000000001E-2</v>
      </c>
      <c r="AK86" s="423">
        <v>2.5000000000000001E-2</v>
      </c>
      <c r="AL86" s="423">
        <v>0.03</v>
      </c>
      <c r="AM86" s="423">
        <v>3.5000000000000003E-2</v>
      </c>
      <c r="AN86" s="423">
        <v>3.0000000000000001E-3</v>
      </c>
      <c r="AO86" s="423">
        <v>3.0000000000000001E-3</v>
      </c>
      <c r="AP86" s="423">
        <v>4.0000000000000001E-3</v>
      </c>
      <c r="AQ86" s="423">
        <v>4.0000000000000001E-3</v>
      </c>
      <c r="AR86" s="423">
        <v>4.0000000000000001E-3</v>
      </c>
      <c r="AS86" s="423">
        <v>5.5E-2</v>
      </c>
      <c r="AT86" s="423">
        <v>6.5000000000000002E-2</v>
      </c>
      <c r="AU86" s="423">
        <v>7.6999999999999999E-2</v>
      </c>
      <c r="AV86" s="423">
        <v>9.0999999999999998E-2</v>
      </c>
      <c r="AW86" s="423">
        <v>0.107</v>
      </c>
      <c r="AX86" s="423">
        <v>0</v>
      </c>
      <c r="AY86" s="423">
        <v>0</v>
      </c>
      <c r="AZ86" s="423">
        <v>0</v>
      </c>
      <c r="BA86" s="423">
        <v>0</v>
      </c>
      <c r="BB86" s="423">
        <v>0</v>
      </c>
      <c r="BC86" s="423">
        <v>0</v>
      </c>
      <c r="BD86" s="423">
        <v>0</v>
      </c>
      <c r="BE86" s="423">
        <v>0</v>
      </c>
      <c r="BF86" s="423">
        <v>0</v>
      </c>
      <c r="BG86" s="423">
        <v>0</v>
      </c>
      <c r="BH86" s="423">
        <v>1.3109999999999999</v>
      </c>
      <c r="BI86" s="423">
        <v>1</v>
      </c>
      <c r="BJ86" s="423">
        <v>1</v>
      </c>
      <c r="BK86" s="423">
        <v>1</v>
      </c>
      <c r="BL86" s="423">
        <v>1</v>
      </c>
      <c r="BM86" s="423">
        <v>0</v>
      </c>
      <c r="BN86" s="423">
        <v>0</v>
      </c>
      <c r="BO86" s="423">
        <v>0</v>
      </c>
      <c r="BP86" s="423">
        <v>0</v>
      </c>
      <c r="BQ86" s="423">
        <v>0</v>
      </c>
    </row>
    <row r="87" spans="1:69">
      <c r="A87" s="420" t="s">
        <v>886</v>
      </c>
      <c r="B87" s="421">
        <v>0.71366666666666678</v>
      </c>
      <c r="C87" s="421">
        <v>1.7720000000000002</v>
      </c>
      <c r="D87" s="421">
        <v>0</v>
      </c>
      <c r="E87" s="421"/>
      <c r="F87" s="422">
        <v>4045</v>
      </c>
      <c r="G87" s="423">
        <v>0.61529999999999996</v>
      </c>
      <c r="H87" s="423">
        <v>2.1499999999999998E-2</v>
      </c>
      <c r="I87" s="423">
        <v>0</v>
      </c>
      <c r="J87" s="423">
        <v>0</v>
      </c>
      <c r="K87" s="423">
        <v>5.0000000000000001E-3</v>
      </c>
      <c r="L87" s="423">
        <v>7.1866666666666856E-2</v>
      </c>
      <c r="M87" s="424">
        <v>152.11372064276884</v>
      </c>
      <c r="N87" s="422">
        <v>4082</v>
      </c>
      <c r="O87" s="422">
        <v>4449</v>
      </c>
      <c r="P87" s="422">
        <v>4816</v>
      </c>
      <c r="Q87" s="422">
        <v>5182</v>
      </c>
      <c r="R87" s="422">
        <v>5549</v>
      </c>
      <c r="S87" s="422" t="s">
        <v>177</v>
      </c>
      <c r="T87" s="423">
        <v>0.62</v>
      </c>
      <c r="U87" s="423">
        <v>0.63800000000000001</v>
      </c>
      <c r="V87" s="423">
        <v>0.67600000000000005</v>
      </c>
      <c r="W87" s="423">
        <v>0.71199999999999997</v>
      </c>
      <c r="X87" s="423">
        <v>0.73899999999999999</v>
      </c>
      <c r="Y87" s="423">
        <v>2.2499999999999999E-2</v>
      </c>
      <c r="Z87" s="423">
        <v>2.3099999999999999E-2</v>
      </c>
      <c r="AA87" s="423">
        <v>2.4500000000000001E-2</v>
      </c>
      <c r="AB87" s="423">
        <v>2.58E-2</v>
      </c>
      <c r="AC87" s="423">
        <v>2.6800000000000001E-2</v>
      </c>
      <c r="AD87" s="423">
        <v>0</v>
      </c>
      <c r="AE87" s="423">
        <v>0</v>
      </c>
      <c r="AF87" s="423">
        <v>0</v>
      </c>
      <c r="AG87" s="423">
        <v>0</v>
      </c>
      <c r="AH87" s="423">
        <v>0</v>
      </c>
      <c r="AI87" s="423">
        <v>0</v>
      </c>
      <c r="AJ87" s="423">
        <v>0</v>
      </c>
      <c r="AK87" s="423">
        <v>0</v>
      </c>
      <c r="AL87" s="423">
        <v>0</v>
      </c>
      <c r="AM87" s="423">
        <v>0</v>
      </c>
      <c r="AN87" s="423">
        <v>5.0000000000000001E-3</v>
      </c>
      <c r="AO87" s="423">
        <v>6.0000000000000001E-3</v>
      </c>
      <c r="AP87" s="423">
        <v>7.0000000000000001E-3</v>
      </c>
      <c r="AQ87" s="423">
        <v>7.0000000000000001E-3</v>
      </c>
      <c r="AR87" s="423">
        <v>7.0000000000000001E-3</v>
      </c>
      <c r="AS87" s="423">
        <v>7.5200000000000003E-2</v>
      </c>
      <c r="AT87" s="423">
        <v>7.7399999999999997E-2</v>
      </c>
      <c r="AU87" s="423">
        <v>8.2100000000000006E-2</v>
      </c>
      <c r="AV87" s="423">
        <v>8.6499999999999994E-2</v>
      </c>
      <c r="AW87" s="423">
        <v>8.9700000000000002E-2</v>
      </c>
      <c r="AX87" s="423">
        <v>0</v>
      </c>
      <c r="AY87" s="423">
        <v>0</v>
      </c>
      <c r="AZ87" s="423">
        <v>0</v>
      </c>
      <c r="BA87" s="423">
        <v>0</v>
      </c>
      <c r="BB87" s="423">
        <v>0</v>
      </c>
      <c r="BC87" s="423">
        <v>0</v>
      </c>
      <c r="BD87" s="423">
        <v>0</v>
      </c>
      <c r="BE87" s="423">
        <v>0</v>
      </c>
      <c r="BF87" s="423">
        <v>0</v>
      </c>
      <c r="BG87" s="423">
        <v>0</v>
      </c>
      <c r="BH87" s="423">
        <v>0.65600000000000003</v>
      </c>
      <c r="BI87" s="423">
        <v>0.65600000000000003</v>
      </c>
      <c r="BJ87" s="423">
        <v>0.65600000000000003</v>
      </c>
      <c r="BK87" s="423">
        <v>0.65600000000000003</v>
      </c>
      <c r="BL87" s="423">
        <v>0.65600000000000003</v>
      </c>
      <c r="BM87" s="423">
        <v>0</v>
      </c>
      <c r="BN87" s="423">
        <v>0</v>
      </c>
      <c r="BO87" s="423">
        <v>0</v>
      </c>
      <c r="BP87" s="423">
        <v>0</v>
      </c>
      <c r="BQ87" s="423">
        <v>0</v>
      </c>
    </row>
    <row r="88" spans="1:69">
      <c r="A88" s="420" t="s">
        <v>894</v>
      </c>
      <c r="B88" s="421">
        <v>0.95815000000000017</v>
      </c>
      <c r="C88" s="421">
        <v>11.2</v>
      </c>
      <c r="D88" s="421">
        <v>1.1399999999999999E-2</v>
      </c>
      <c r="E88" s="421"/>
      <c r="F88" s="422">
        <v>6858</v>
      </c>
      <c r="G88" s="423">
        <v>0.38369999999999999</v>
      </c>
      <c r="H88" s="423">
        <v>0.25559999999999999</v>
      </c>
      <c r="I88" s="423">
        <v>8.8800000000000004E-2</v>
      </c>
      <c r="J88" s="423">
        <v>1.6500000000000001E-2</v>
      </c>
      <c r="K88" s="423">
        <v>0.13100000000000001</v>
      </c>
      <c r="L88" s="423">
        <v>7.1150000000000269E-2</v>
      </c>
      <c r="M88" s="424">
        <v>55.949256342957128</v>
      </c>
      <c r="N88" s="422">
        <v>6858</v>
      </c>
      <c r="O88" s="422">
        <v>10039</v>
      </c>
      <c r="P88" s="422">
        <v>11043</v>
      </c>
      <c r="Q88" s="422">
        <v>12147</v>
      </c>
      <c r="R88" s="422">
        <v>13362</v>
      </c>
      <c r="S88" s="422" t="s">
        <v>176</v>
      </c>
      <c r="T88" s="423">
        <v>0.38369999999999999</v>
      </c>
      <c r="U88" s="423">
        <v>0.56220000000000003</v>
      </c>
      <c r="V88" s="423">
        <v>0.61839999999999995</v>
      </c>
      <c r="W88" s="423">
        <v>0.68020000000000003</v>
      </c>
      <c r="X88" s="423">
        <v>0.74829999999999997</v>
      </c>
      <c r="Y88" s="423">
        <v>0.25559999999999999</v>
      </c>
      <c r="Z88" s="423">
        <v>0.36299999999999999</v>
      </c>
      <c r="AA88" s="423">
        <v>0.4</v>
      </c>
      <c r="AB88" s="423">
        <v>0.44</v>
      </c>
      <c r="AC88" s="423">
        <v>0.5</v>
      </c>
      <c r="AD88" s="423">
        <v>8.8800000000000004E-2</v>
      </c>
      <c r="AE88" s="423">
        <v>9.7699999999999995E-2</v>
      </c>
      <c r="AF88" s="423">
        <v>0.1074</v>
      </c>
      <c r="AG88" s="423">
        <v>0.1182</v>
      </c>
      <c r="AH88" s="423">
        <v>0.13</v>
      </c>
      <c r="AI88" s="423">
        <v>1.6500000000000001E-2</v>
      </c>
      <c r="AJ88" s="423">
        <v>1.6799999999999999E-2</v>
      </c>
      <c r="AK88" s="423">
        <v>1.8499999999999999E-2</v>
      </c>
      <c r="AL88" s="423">
        <v>2.0400000000000001E-2</v>
      </c>
      <c r="AM88" s="423">
        <v>2.24E-2</v>
      </c>
      <c r="AN88" s="423">
        <v>0.1885</v>
      </c>
      <c r="AO88" s="423">
        <v>0.1885</v>
      </c>
      <c r="AP88" s="423">
        <v>0.1885</v>
      </c>
      <c r="AQ88" s="423">
        <v>0.1885</v>
      </c>
      <c r="AR88" s="423">
        <v>0.1885</v>
      </c>
      <c r="AS88" s="423">
        <v>0.08</v>
      </c>
      <c r="AT88" s="423">
        <v>8.7999999999999995E-2</v>
      </c>
      <c r="AU88" s="423">
        <v>9.6799999999999997E-2</v>
      </c>
      <c r="AV88" s="423">
        <v>0.1065</v>
      </c>
      <c r="AW88" s="423">
        <v>0.1171</v>
      </c>
      <c r="AX88" s="423">
        <v>0</v>
      </c>
      <c r="AY88" s="423">
        <v>0</v>
      </c>
      <c r="AZ88" s="423">
        <v>0</v>
      </c>
      <c r="BA88" s="423">
        <v>0</v>
      </c>
      <c r="BB88" s="423">
        <v>0</v>
      </c>
      <c r="BC88" s="423">
        <v>0</v>
      </c>
      <c r="BD88" s="423">
        <v>0</v>
      </c>
      <c r="BE88" s="423">
        <v>0</v>
      </c>
      <c r="BF88" s="423">
        <v>0</v>
      </c>
      <c r="BG88" s="423">
        <v>0</v>
      </c>
      <c r="BH88" s="423">
        <v>0</v>
      </c>
      <c r="BI88" s="423">
        <v>0</v>
      </c>
      <c r="BJ88" s="423">
        <v>0</v>
      </c>
      <c r="BK88" s="423">
        <v>0</v>
      </c>
      <c r="BL88" s="423">
        <v>0</v>
      </c>
      <c r="BM88" s="423">
        <v>1.1399999999999999E-2</v>
      </c>
      <c r="BN88" s="423">
        <v>1.1399999999999999E-2</v>
      </c>
      <c r="BO88" s="423">
        <v>1.1399999999999999E-2</v>
      </c>
      <c r="BP88" s="423">
        <v>1.1399999999999999E-2</v>
      </c>
      <c r="BQ88" s="423">
        <v>1.1399999999999999E-2</v>
      </c>
    </row>
    <row r="89" spans="1:69">
      <c r="A89" s="420" t="s">
        <v>566</v>
      </c>
      <c r="B89" s="421">
        <v>0.4415</v>
      </c>
      <c r="C89" s="421">
        <v>0.64400000000000002</v>
      </c>
      <c r="D89" s="421">
        <v>0</v>
      </c>
      <c r="E89" s="421"/>
      <c r="F89" s="422">
        <v>3912</v>
      </c>
      <c r="G89" s="423">
        <v>0.12670000000000001</v>
      </c>
      <c r="H89" s="423">
        <v>2.1000000000000001E-2</v>
      </c>
      <c r="I89" s="423">
        <v>0</v>
      </c>
      <c r="J89" s="423">
        <v>0</v>
      </c>
      <c r="K89" s="423">
        <v>2.1000000000000001E-2</v>
      </c>
      <c r="L89" s="423">
        <v>0.27280000000000004</v>
      </c>
      <c r="M89" s="424">
        <v>32.38752556237219</v>
      </c>
      <c r="N89" s="422">
        <v>3949</v>
      </c>
      <c r="O89" s="422">
        <v>4320</v>
      </c>
      <c r="P89" s="422">
        <v>4691</v>
      </c>
      <c r="Q89" s="422">
        <v>4788</v>
      </c>
      <c r="R89" s="422">
        <v>4788</v>
      </c>
      <c r="S89" s="422" t="s">
        <v>176</v>
      </c>
      <c r="T89" s="423">
        <v>0.12790000000000001</v>
      </c>
      <c r="U89" s="423">
        <v>0.1341</v>
      </c>
      <c r="V89" s="423">
        <v>0.1474</v>
      </c>
      <c r="W89" s="423">
        <v>0.15079999999999999</v>
      </c>
      <c r="X89" s="423">
        <v>0.15079999999999999</v>
      </c>
      <c r="Y89" s="423">
        <v>2.1100000000000001E-2</v>
      </c>
      <c r="Z89" s="423">
        <v>2.1999999999999999E-2</v>
      </c>
      <c r="AA89" s="423">
        <v>2.1999999999999999E-2</v>
      </c>
      <c r="AB89" s="423">
        <v>2.1999999999999999E-2</v>
      </c>
      <c r="AC89" s="423">
        <v>2.1999999999999999E-2</v>
      </c>
      <c r="AD89" s="423">
        <v>0</v>
      </c>
      <c r="AE89" s="423">
        <v>0</v>
      </c>
      <c r="AF89" s="423">
        <v>0</v>
      </c>
      <c r="AG89" s="423">
        <v>0</v>
      </c>
      <c r="AH89" s="423">
        <v>0</v>
      </c>
      <c r="AI89" s="423">
        <v>0</v>
      </c>
      <c r="AJ89" s="423">
        <v>0</v>
      </c>
      <c r="AK89" s="423">
        <v>0</v>
      </c>
      <c r="AL89" s="423">
        <v>0</v>
      </c>
      <c r="AM89" s="423">
        <v>0</v>
      </c>
      <c r="AN89" s="423">
        <v>2.1000000000000001E-2</v>
      </c>
      <c r="AO89" s="423">
        <v>2.3E-2</v>
      </c>
      <c r="AP89" s="423">
        <v>2.3E-2</v>
      </c>
      <c r="AQ89" s="423">
        <v>2.3E-2</v>
      </c>
      <c r="AR89" s="423">
        <v>2.3E-2</v>
      </c>
      <c r="AS89" s="423">
        <v>0.27450000000000002</v>
      </c>
      <c r="AT89" s="423">
        <v>0.28920000000000001</v>
      </c>
      <c r="AU89" s="423">
        <v>0.31069999999999998</v>
      </c>
      <c r="AV89" s="423">
        <v>0.31619999999999998</v>
      </c>
      <c r="AW89" s="423">
        <v>0.31619999999999998</v>
      </c>
      <c r="AX89" s="423">
        <v>0</v>
      </c>
      <c r="AY89" s="423">
        <v>0</v>
      </c>
      <c r="AZ89" s="423">
        <v>0</v>
      </c>
      <c r="BA89" s="423">
        <v>0</v>
      </c>
      <c r="BB89" s="423">
        <v>0</v>
      </c>
      <c r="BC89" s="423">
        <v>0</v>
      </c>
      <c r="BD89" s="423">
        <v>0</v>
      </c>
      <c r="BE89" s="423">
        <v>0</v>
      </c>
      <c r="BF89" s="423">
        <v>0</v>
      </c>
      <c r="BG89" s="423">
        <v>0</v>
      </c>
      <c r="BH89" s="423">
        <v>0</v>
      </c>
      <c r="BI89" s="423">
        <v>0</v>
      </c>
      <c r="BJ89" s="423">
        <v>0</v>
      </c>
      <c r="BK89" s="423">
        <v>0</v>
      </c>
      <c r="BL89" s="423">
        <v>0</v>
      </c>
      <c r="BM89" s="423">
        <v>0</v>
      </c>
      <c r="BN89" s="423">
        <v>0</v>
      </c>
      <c r="BO89" s="423">
        <v>0</v>
      </c>
      <c r="BP89" s="423">
        <v>0</v>
      </c>
      <c r="BQ89" s="423">
        <v>0</v>
      </c>
    </row>
    <row r="90" spans="1:69">
      <c r="A90" s="420" t="s">
        <v>925</v>
      </c>
      <c r="B90" s="421">
        <v>0.27908333333333335</v>
      </c>
      <c r="C90" s="421">
        <v>12</v>
      </c>
      <c r="D90" s="421">
        <v>0</v>
      </c>
      <c r="E90" s="421"/>
      <c r="F90" s="422">
        <v>7700</v>
      </c>
      <c r="G90" s="423">
        <v>0</v>
      </c>
      <c r="H90" s="423">
        <v>0</v>
      </c>
      <c r="I90" s="423">
        <v>0</v>
      </c>
      <c r="J90" s="423">
        <v>0.23780000000000001</v>
      </c>
      <c r="K90" s="423">
        <v>4.0000000000000001E-3</v>
      </c>
      <c r="L90" s="423">
        <v>3.7283333333333335E-2</v>
      </c>
      <c r="M90" s="424">
        <v>0</v>
      </c>
      <c r="N90" s="422">
        <v>8200</v>
      </c>
      <c r="O90" s="422">
        <v>10144</v>
      </c>
      <c r="P90" s="422">
        <v>12500</v>
      </c>
      <c r="Q90" s="422">
        <v>14400</v>
      </c>
      <c r="R90" s="422">
        <v>16641</v>
      </c>
      <c r="S90" s="422" t="s">
        <v>176</v>
      </c>
      <c r="T90" s="423">
        <v>0</v>
      </c>
      <c r="U90" s="423">
        <v>0</v>
      </c>
      <c r="V90" s="423">
        <v>0</v>
      </c>
      <c r="W90" s="423">
        <v>0</v>
      </c>
      <c r="X90" s="423">
        <v>0</v>
      </c>
      <c r="Y90" s="423">
        <v>0</v>
      </c>
      <c r="Z90" s="423">
        <v>0</v>
      </c>
      <c r="AA90" s="423">
        <v>0</v>
      </c>
      <c r="AB90" s="423">
        <v>0</v>
      </c>
      <c r="AC90" s="423">
        <v>0</v>
      </c>
      <c r="AD90" s="423">
        <v>0</v>
      </c>
      <c r="AE90" s="423">
        <v>0</v>
      </c>
      <c r="AF90" s="423">
        <v>0</v>
      </c>
      <c r="AG90" s="423">
        <v>0</v>
      </c>
      <c r="AH90" s="423">
        <v>0</v>
      </c>
      <c r="AI90" s="423">
        <v>0.253</v>
      </c>
      <c r="AJ90" s="423">
        <v>0.30359999999999998</v>
      </c>
      <c r="AK90" s="423">
        <v>0.36249999999999999</v>
      </c>
      <c r="AL90" s="423">
        <v>0.38500000000000001</v>
      </c>
      <c r="AM90" s="423">
        <v>0.41599999999999998</v>
      </c>
      <c r="AN90" s="423">
        <v>4.0000000000000001E-3</v>
      </c>
      <c r="AO90" s="423">
        <v>5.0000000000000001E-3</v>
      </c>
      <c r="AP90" s="423">
        <v>5.0000000000000001E-3</v>
      </c>
      <c r="AQ90" s="423">
        <v>5.0000000000000001E-3</v>
      </c>
      <c r="AR90" s="423">
        <v>5.0000000000000001E-3</v>
      </c>
      <c r="AS90" s="423">
        <v>3.95E-2</v>
      </c>
      <c r="AT90" s="423">
        <v>4.7500000000000001E-2</v>
      </c>
      <c r="AU90" s="423">
        <v>5.6500000000000002E-2</v>
      </c>
      <c r="AV90" s="423">
        <v>0.06</v>
      </c>
      <c r="AW90" s="423">
        <v>6.4799999999999996E-2</v>
      </c>
      <c r="AX90" s="423">
        <v>0</v>
      </c>
      <c r="AY90" s="423">
        <v>0</v>
      </c>
      <c r="AZ90" s="423">
        <v>0</v>
      </c>
      <c r="BA90" s="423">
        <v>0</v>
      </c>
      <c r="BB90" s="423">
        <v>0</v>
      </c>
      <c r="BC90" s="423">
        <v>0</v>
      </c>
      <c r="BD90" s="423">
        <v>0</v>
      </c>
      <c r="BE90" s="423">
        <v>0</v>
      </c>
      <c r="BF90" s="423">
        <v>0</v>
      </c>
      <c r="BG90" s="423">
        <v>0</v>
      </c>
      <c r="BH90" s="423">
        <v>0</v>
      </c>
      <c r="BI90" s="423">
        <v>0</v>
      </c>
      <c r="BJ90" s="423">
        <v>0</v>
      </c>
      <c r="BK90" s="423">
        <v>0</v>
      </c>
      <c r="BL90" s="423">
        <v>0</v>
      </c>
      <c r="BM90" s="423">
        <v>0</v>
      </c>
      <c r="BN90" s="423">
        <v>0</v>
      </c>
      <c r="BO90" s="423">
        <v>0</v>
      </c>
      <c r="BP90" s="423">
        <v>0</v>
      </c>
      <c r="BQ90" s="423">
        <v>0</v>
      </c>
    </row>
    <row r="91" spans="1:69">
      <c r="A91" s="420" t="s">
        <v>675</v>
      </c>
      <c r="B91" s="421">
        <v>2.8215833333333333</v>
      </c>
      <c r="C91" s="421">
        <v>12</v>
      </c>
      <c r="D91" s="421">
        <v>0.64064438356164377</v>
      </c>
      <c r="E91" s="421"/>
      <c r="F91" s="422">
        <v>12320</v>
      </c>
      <c r="G91" s="423">
        <v>0.67600000000000005</v>
      </c>
      <c r="H91" s="423">
        <v>0.32700000000000001</v>
      </c>
      <c r="I91" s="423">
        <v>0.221</v>
      </c>
      <c r="J91" s="423">
        <v>0.17899999999999999</v>
      </c>
      <c r="K91" s="423">
        <v>0.34820000000000001</v>
      </c>
      <c r="L91" s="423">
        <v>0.42973894977168925</v>
      </c>
      <c r="M91" s="424">
        <v>54.870129870129873</v>
      </c>
      <c r="N91" s="422">
        <v>12823</v>
      </c>
      <c r="O91" s="422">
        <v>14875</v>
      </c>
      <c r="P91" s="422">
        <v>17255</v>
      </c>
      <c r="Q91" s="422">
        <v>20015</v>
      </c>
      <c r="R91" s="422">
        <v>23217</v>
      </c>
      <c r="S91" s="422" t="s">
        <v>171</v>
      </c>
      <c r="T91" s="423">
        <v>0.64119999999999999</v>
      </c>
      <c r="U91" s="423">
        <v>0.74380000000000002</v>
      </c>
      <c r="V91" s="423">
        <v>0.86280000000000001</v>
      </c>
      <c r="W91" s="423">
        <v>1.0009999999999999</v>
      </c>
      <c r="X91" s="423">
        <v>1.1609</v>
      </c>
      <c r="Y91" s="423">
        <v>0.32740000000000002</v>
      </c>
      <c r="Z91" s="423">
        <v>0.39290000000000003</v>
      </c>
      <c r="AA91" s="423">
        <v>0.47139999999999999</v>
      </c>
      <c r="AB91" s="423">
        <v>0.56569999999999998</v>
      </c>
      <c r="AC91" s="423">
        <v>0.67889999999999995</v>
      </c>
      <c r="AD91" s="423">
        <v>0.4</v>
      </c>
      <c r="AE91" s="423">
        <v>0.48</v>
      </c>
      <c r="AF91" s="423">
        <v>0.57599999999999996</v>
      </c>
      <c r="AG91" s="423">
        <v>0.69120000000000004</v>
      </c>
      <c r="AH91" s="423">
        <v>0.82940000000000003</v>
      </c>
      <c r="AI91" s="423">
        <v>0.17100000000000001</v>
      </c>
      <c r="AJ91" s="423">
        <v>0.20499999999999999</v>
      </c>
      <c r="AK91" s="423">
        <v>0.245</v>
      </c>
      <c r="AL91" s="423">
        <v>0.29399999999999998</v>
      </c>
      <c r="AM91" s="423">
        <v>0.35249999999999998</v>
      </c>
      <c r="AN91" s="423">
        <v>0.27500000000000002</v>
      </c>
      <c r="AO91" s="423">
        <v>0.27700000000000002</v>
      </c>
      <c r="AP91" s="423">
        <v>0.27900000000000003</v>
      </c>
      <c r="AQ91" s="423">
        <v>0.28100000000000003</v>
      </c>
      <c r="AR91" s="423">
        <v>0.28299999999999997</v>
      </c>
      <c r="AS91" s="423">
        <v>0.72860000000000003</v>
      </c>
      <c r="AT91" s="423">
        <v>0.7742</v>
      </c>
      <c r="AU91" s="423">
        <v>0.82940000000000003</v>
      </c>
      <c r="AV91" s="423">
        <v>0.89529999999999998</v>
      </c>
      <c r="AW91" s="423">
        <v>1.0125</v>
      </c>
      <c r="AX91" s="423">
        <v>0</v>
      </c>
      <c r="AY91" s="423">
        <v>0</v>
      </c>
      <c r="AZ91" s="423">
        <v>0</v>
      </c>
      <c r="BA91" s="423">
        <v>0</v>
      </c>
      <c r="BB91" s="423">
        <v>0</v>
      </c>
      <c r="BC91" s="423">
        <v>0</v>
      </c>
      <c r="BD91" s="423">
        <v>0</v>
      </c>
      <c r="BE91" s="423">
        <v>0</v>
      </c>
      <c r="BF91" s="423">
        <v>0</v>
      </c>
      <c r="BG91" s="423">
        <v>0</v>
      </c>
      <c r="BH91" s="423">
        <v>0</v>
      </c>
      <c r="BI91" s="423">
        <v>0</v>
      </c>
      <c r="BJ91" s="423">
        <v>0</v>
      </c>
      <c r="BK91" s="423">
        <v>0</v>
      </c>
      <c r="BL91" s="423">
        <v>0</v>
      </c>
      <c r="BM91" s="423">
        <v>2.25</v>
      </c>
      <c r="BN91" s="423">
        <v>2.25</v>
      </c>
      <c r="BO91" s="423">
        <v>2.25</v>
      </c>
      <c r="BP91" s="423">
        <v>2.25</v>
      </c>
      <c r="BQ91" s="423">
        <v>2.25</v>
      </c>
    </row>
    <row r="92" spans="1:69">
      <c r="A92" s="420" t="s">
        <v>674</v>
      </c>
      <c r="B92" s="421">
        <v>4.9158999999999997</v>
      </c>
      <c r="C92" s="421">
        <v>9.35</v>
      </c>
      <c r="D92" s="421">
        <v>4.2000000000000003E-2</v>
      </c>
      <c r="E92" s="421"/>
      <c r="F92" s="422">
        <v>34229</v>
      </c>
      <c r="G92" s="423">
        <v>2.0030000000000001</v>
      </c>
      <c r="H92" s="423">
        <v>0.3422</v>
      </c>
      <c r="I92" s="423">
        <v>0.3488</v>
      </c>
      <c r="J92" s="423">
        <v>0.152</v>
      </c>
      <c r="K92" s="423">
        <v>0.55510000000000004</v>
      </c>
      <c r="L92" s="423">
        <v>1.4727999999999999</v>
      </c>
      <c r="M92" s="424">
        <v>58.517631248356658</v>
      </c>
      <c r="N92" s="422">
        <v>36438</v>
      </c>
      <c r="O92" s="422">
        <v>49344</v>
      </c>
      <c r="P92" s="422">
        <v>64146</v>
      </c>
      <c r="Q92" s="422">
        <v>86726</v>
      </c>
      <c r="R92" s="422">
        <v>112744</v>
      </c>
      <c r="S92" s="422" t="s">
        <v>171</v>
      </c>
      <c r="T92" s="423">
        <v>2.42</v>
      </c>
      <c r="U92" s="423">
        <v>3.1469999999999998</v>
      </c>
      <c r="V92" s="423">
        <v>4.0910000000000002</v>
      </c>
      <c r="W92" s="423">
        <v>5.3179999999999996</v>
      </c>
      <c r="X92" s="423">
        <v>6.9139999999999997</v>
      </c>
      <c r="Y92" s="423">
        <v>0.36599999999999999</v>
      </c>
      <c r="Z92" s="423">
        <v>0.39200000000000002</v>
      </c>
      <c r="AA92" s="423">
        <v>0.51</v>
      </c>
      <c r="AB92" s="423">
        <v>0.66300000000000003</v>
      </c>
      <c r="AC92" s="423">
        <v>0.86199999999999999</v>
      </c>
      <c r="AD92" s="423">
        <v>0.36599999999999999</v>
      </c>
      <c r="AE92" s="423">
        <v>0.41799999999999998</v>
      </c>
      <c r="AF92" s="423">
        <v>0.54300000000000004</v>
      </c>
      <c r="AG92" s="423">
        <v>0.70599999999999996</v>
      </c>
      <c r="AH92" s="423">
        <v>0.91800000000000004</v>
      </c>
      <c r="AI92" s="423">
        <v>0.221</v>
      </c>
      <c r="AJ92" s="423">
        <v>0.28799999999999998</v>
      </c>
      <c r="AK92" s="423">
        <v>0.308</v>
      </c>
      <c r="AL92" s="423">
        <v>0.4</v>
      </c>
      <c r="AM92" s="423">
        <v>0.52</v>
      </c>
      <c r="AN92" s="423">
        <v>0.55720000000000003</v>
      </c>
      <c r="AO92" s="423">
        <v>0.55720000000000003</v>
      </c>
      <c r="AP92" s="423">
        <v>0.55720000000000003</v>
      </c>
      <c r="AQ92" s="423">
        <v>0.55720000000000003</v>
      </c>
      <c r="AR92" s="423">
        <v>0.55720000000000003</v>
      </c>
      <c r="AS92" s="423">
        <v>1</v>
      </c>
      <c r="AT92" s="423">
        <v>1</v>
      </c>
      <c r="AU92" s="423">
        <v>1</v>
      </c>
      <c r="AV92" s="423">
        <v>1</v>
      </c>
      <c r="AW92" s="423">
        <v>1</v>
      </c>
      <c r="AX92" s="423">
        <v>3.11</v>
      </c>
      <c r="AY92" s="423">
        <v>3.61</v>
      </c>
      <c r="AZ92" s="423">
        <v>3.61</v>
      </c>
      <c r="BA92" s="423">
        <v>3.61</v>
      </c>
      <c r="BB92" s="423">
        <v>3.61</v>
      </c>
      <c r="BC92" s="423">
        <v>0</v>
      </c>
      <c r="BD92" s="423">
        <v>0</v>
      </c>
      <c r="BE92" s="423">
        <v>0</v>
      </c>
      <c r="BF92" s="423">
        <v>0</v>
      </c>
      <c r="BG92" s="423">
        <v>0</v>
      </c>
      <c r="BH92" s="423">
        <v>2.25</v>
      </c>
      <c r="BI92" s="423">
        <v>2.25</v>
      </c>
      <c r="BJ92" s="423">
        <v>2.25</v>
      </c>
      <c r="BK92" s="423">
        <v>2.25</v>
      </c>
      <c r="BL92" s="423">
        <v>2.25</v>
      </c>
      <c r="BM92" s="423">
        <v>0.1</v>
      </c>
      <c r="BN92" s="423">
        <v>0.1</v>
      </c>
      <c r="BO92" s="423">
        <v>0.1</v>
      </c>
      <c r="BP92" s="423">
        <v>0.1</v>
      </c>
      <c r="BQ92" s="423">
        <v>0.1</v>
      </c>
    </row>
    <row r="93" spans="1:69">
      <c r="A93" s="420" t="s">
        <v>689</v>
      </c>
      <c r="B93" s="421">
        <v>1.6646000000000001</v>
      </c>
      <c r="C93" s="421">
        <v>4.0999999999999996</v>
      </c>
      <c r="D93" s="421">
        <v>6.8099999999999994E-2</v>
      </c>
      <c r="E93" s="421"/>
      <c r="F93" s="422">
        <v>8668</v>
      </c>
      <c r="G93" s="423">
        <v>0.48199999999999998</v>
      </c>
      <c r="H93" s="423">
        <v>0.30099999999999999</v>
      </c>
      <c r="I93" s="423">
        <v>0.17799999999999999</v>
      </c>
      <c r="J93" s="423">
        <v>0.11</v>
      </c>
      <c r="K93" s="423">
        <v>0.375</v>
      </c>
      <c r="L93" s="423">
        <v>0.15050000000000008</v>
      </c>
      <c r="M93" s="424">
        <v>55.606829718504848</v>
      </c>
      <c r="N93" s="422">
        <v>8685</v>
      </c>
      <c r="O93" s="422">
        <v>8772</v>
      </c>
      <c r="P93" s="422">
        <v>8860</v>
      </c>
      <c r="Q93" s="422">
        <v>8948</v>
      </c>
      <c r="R93" s="422">
        <v>9038</v>
      </c>
      <c r="S93" s="422" t="s">
        <v>167</v>
      </c>
      <c r="T93" s="423">
        <v>0.47799999999999998</v>
      </c>
      <c r="U93" s="423">
        <v>0.48249999999999998</v>
      </c>
      <c r="V93" s="423">
        <v>0.48730000000000001</v>
      </c>
      <c r="W93" s="423">
        <v>0.49209999999999998</v>
      </c>
      <c r="X93" s="423">
        <v>0.49709999999999999</v>
      </c>
      <c r="Y93" s="423">
        <v>0.30130000000000001</v>
      </c>
      <c r="Z93" s="423">
        <v>0.30430000000000001</v>
      </c>
      <c r="AA93" s="423">
        <v>0.30740000000000001</v>
      </c>
      <c r="AB93" s="423">
        <v>0.31040000000000001</v>
      </c>
      <c r="AC93" s="423">
        <v>0.3135</v>
      </c>
      <c r="AD93" s="423">
        <v>0.17</v>
      </c>
      <c r="AE93" s="423">
        <v>0.17169999999999999</v>
      </c>
      <c r="AF93" s="423">
        <v>0.1734</v>
      </c>
      <c r="AG93" s="423">
        <v>0.17519999999999999</v>
      </c>
      <c r="AH93" s="423">
        <v>0.1769</v>
      </c>
      <c r="AI93" s="423">
        <v>0.11700000000000001</v>
      </c>
      <c r="AJ93" s="423">
        <v>0.1182</v>
      </c>
      <c r="AK93" s="423">
        <v>0.11940000000000001</v>
      </c>
      <c r="AL93" s="423">
        <v>0.1205</v>
      </c>
      <c r="AM93" s="423">
        <v>0.12180000000000001</v>
      </c>
      <c r="AN93" s="423">
        <v>0.36</v>
      </c>
      <c r="AO93" s="423">
        <v>0.36359999999999998</v>
      </c>
      <c r="AP93" s="423">
        <v>0.36720000000000003</v>
      </c>
      <c r="AQ93" s="423">
        <v>0.37090000000000001</v>
      </c>
      <c r="AR93" s="423">
        <v>0.37459999999999999</v>
      </c>
      <c r="AS93" s="423">
        <v>0.1273</v>
      </c>
      <c r="AT93" s="423">
        <v>0.1288</v>
      </c>
      <c r="AU93" s="423">
        <v>0.1303</v>
      </c>
      <c r="AV93" s="423">
        <v>0.13170000000000001</v>
      </c>
      <c r="AW93" s="423">
        <v>0.13320000000000001</v>
      </c>
      <c r="AX93" s="423">
        <v>0</v>
      </c>
      <c r="AY93" s="423">
        <v>0</v>
      </c>
      <c r="AZ93" s="423">
        <v>0</v>
      </c>
      <c r="BA93" s="423">
        <v>0</v>
      </c>
      <c r="BB93" s="423">
        <v>0</v>
      </c>
      <c r="BC93" s="423">
        <v>0</v>
      </c>
      <c r="BD93" s="423">
        <v>0</v>
      </c>
      <c r="BE93" s="423">
        <v>0</v>
      </c>
      <c r="BF93" s="423">
        <v>0</v>
      </c>
      <c r="BG93" s="423">
        <v>0</v>
      </c>
      <c r="BH93" s="423">
        <v>0</v>
      </c>
      <c r="BI93" s="423">
        <v>0</v>
      </c>
      <c r="BJ93" s="423">
        <v>0</v>
      </c>
      <c r="BK93" s="423">
        <v>0</v>
      </c>
      <c r="BL93" s="423">
        <v>0</v>
      </c>
      <c r="BM93" s="423">
        <v>0.2</v>
      </c>
      <c r="BN93" s="423">
        <v>0.2</v>
      </c>
      <c r="BO93" s="423">
        <v>0.2</v>
      </c>
      <c r="BP93" s="423">
        <v>0.2</v>
      </c>
      <c r="BQ93" s="423">
        <v>0.2</v>
      </c>
    </row>
    <row r="94" spans="1:69">
      <c r="A94" s="420" t="s">
        <v>1037</v>
      </c>
      <c r="B94" s="421">
        <v>0.26783333333333337</v>
      </c>
      <c r="C94" s="421">
        <v>0.64500000000000002</v>
      </c>
      <c r="D94" s="421">
        <v>0</v>
      </c>
      <c r="E94" s="421"/>
      <c r="F94" s="422">
        <v>1740</v>
      </c>
      <c r="G94" s="423">
        <v>5.8000000000000003E-2</v>
      </c>
      <c r="H94" s="423">
        <v>6.2E-2</v>
      </c>
      <c r="I94" s="423">
        <v>5.8999999999999997E-2</v>
      </c>
      <c r="J94" s="423">
        <v>4.9999999999999992E-3</v>
      </c>
      <c r="K94" s="423">
        <v>3.9E-2</v>
      </c>
      <c r="L94" s="423">
        <v>4.4833333333333364E-2</v>
      </c>
      <c r="M94" s="424">
        <v>33.333333333333336</v>
      </c>
      <c r="N94" s="422">
        <v>1750</v>
      </c>
      <c r="O94" s="422">
        <v>1785</v>
      </c>
      <c r="P94" s="422">
        <v>1821</v>
      </c>
      <c r="Q94" s="422">
        <v>1857</v>
      </c>
      <c r="R94" s="422">
        <v>1894</v>
      </c>
      <c r="S94" s="422" t="s">
        <v>167</v>
      </c>
      <c r="T94" s="423">
        <v>6.3E-2</v>
      </c>
      <c r="U94" s="423">
        <v>6.4299999999999996E-2</v>
      </c>
      <c r="V94" s="423">
        <v>6.5600000000000006E-2</v>
      </c>
      <c r="W94" s="423">
        <v>6.6900000000000001E-2</v>
      </c>
      <c r="X94" s="423">
        <v>6.8199999999999997E-2</v>
      </c>
      <c r="Y94" s="423">
        <v>6.2199999999999998E-2</v>
      </c>
      <c r="Z94" s="423">
        <v>6.2399999999999997E-2</v>
      </c>
      <c r="AA94" s="423">
        <v>6.2600000000000003E-2</v>
      </c>
      <c r="AB94" s="423">
        <v>6.2799999999999995E-2</v>
      </c>
      <c r="AC94" s="423">
        <v>6.3E-2</v>
      </c>
      <c r="AD94" s="423">
        <v>6.0999999999999999E-2</v>
      </c>
      <c r="AE94" s="423">
        <v>6.2E-2</v>
      </c>
      <c r="AF94" s="423">
        <v>6.3E-2</v>
      </c>
      <c r="AG94" s="423">
        <v>6.4000000000000001E-2</v>
      </c>
      <c r="AH94" s="423">
        <v>6.5000000000000002E-2</v>
      </c>
      <c r="AI94" s="423">
        <v>5.1999999999999998E-3</v>
      </c>
      <c r="AJ94" s="423">
        <v>5.4000000000000003E-3</v>
      </c>
      <c r="AK94" s="423">
        <v>5.5999999999999999E-3</v>
      </c>
      <c r="AL94" s="423">
        <v>5.7999999999999996E-3</v>
      </c>
      <c r="AM94" s="423">
        <v>6.0000000000000001E-3</v>
      </c>
      <c r="AN94" s="423">
        <v>0.04</v>
      </c>
      <c r="AO94" s="423">
        <v>4.1000000000000002E-2</v>
      </c>
      <c r="AP94" s="423">
        <v>4.2000000000000003E-2</v>
      </c>
      <c r="AQ94" s="423">
        <v>4.2999999999999997E-2</v>
      </c>
      <c r="AR94" s="423">
        <v>4.3999999999999997E-2</v>
      </c>
      <c r="AS94" s="423">
        <v>4.6100000000000002E-2</v>
      </c>
      <c r="AT94" s="423">
        <v>4.7100000000000003E-2</v>
      </c>
      <c r="AU94" s="423">
        <v>4.8099999999999997E-2</v>
      </c>
      <c r="AV94" s="423">
        <v>4.9200000000000001E-2</v>
      </c>
      <c r="AW94" s="423">
        <v>5.0200000000000002E-2</v>
      </c>
      <c r="AX94" s="423">
        <v>0</v>
      </c>
      <c r="AY94" s="423">
        <v>0</v>
      </c>
      <c r="AZ94" s="423">
        <v>0</v>
      </c>
      <c r="BA94" s="423">
        <v>0</v>
      </c>
      <c r="BB94" s="423">
        <v>0</v>
      </c>
      <c r="BC94" s="423">
        <v>0</v>
      </c>
      <c r="BD94" s="423">
        <v>0</v>
      </c>
      <c r="BE94" s="423">
        <v>0</v>
      </c>
      <c r="BF94" s="423">
        <v>0</v>
      </c>
      <c r="BG94" s="423">
        <v>0</v>
      </c>
      <c r="BH94" s="423">
        <v>0</v>
      </c>
      <c r="BI94" s="423">
        <v>0</v>
      </c>
      <c r="BJ94" s="423">
        <v>0</v>
      </c>
      <c r="BK94" s="423">
        <v>0</v>
      </c>
      <c r="BL94" s="423">
        <v>0</v>
      </c>
      <c r="BM94" s="423">
        <v>0</v>
      </c>
      <c r="BN94" s="423">
        <v>0</v>
      </c>
      <c r="BO94" s="423">
        <v>0</v>
      </c>
      <c r="BP94" s="423">
        <v>0</v>
      </c>
      <c r="BQ94" s="423">
        <v>0</v>
      </c>
    </row>
    <row r="95" spans="1:69">
      <c r="A95" s="420" t="s">
        <v>191</v>
      </c>
      <c r="B95" s="421">
        <v>1.0858333333333332</v>
      </c>
      <c r="C95" s="421">
        <v>3.1</v>
      </c>
      <c r="D95" s="421">
        <v>0</v>
      </c>
      <c r="E95" s="421"/>
      <c r="F95" s="422">
        <v>6712</v>
      </c>
      <c r="G95" s="423">
        <v>0.30199999999999999</v>
      </c>
      <c r="H95" s="423">
        <v>0.52900000000000003</v>
      </c>
      <c r="I95" s="423">
        <v>0</v>
      </c>
      <c r="J95" s="423">
        <v>0</v>
      </c>
      <c r="K95" s="423">
        <v>0.1053</v>
      </c>
      <c r="L95" s="423">
        <v>0.1495333333333333</v>
      </c>
      <c r="M95" s="424">
        <v>44.994040524433849</v>
      </c>
      <c r="N95" s="422">
        <v>6800</v>
      </c>
      <c r="O95" s="422">
        <v>7900</v>
      </c>
      <c r="P95" s="422">
        <v>9200</v>
      </c>
      <c r="Q95" s="422">
        <v>10600</v>
      </c>
      <c r="R95" s="422">
        <v>12300</v>
      </c>
      <c r="S95" s="422" t="s">
        <v>170</v>
      </c>
      <c r="T95" s="423">
        <v>0.34200000000000003</v>
      </c>
      <c r="U95" s="423">
        <v>0.38</v>
      </c>
      <c r="V95" s="423">
        <v>0.42099999999999999</v>
      </c>
      <c r="W95" s="423">
        <v>0.46700000000000003</v>
      </c>
      <c r="X95" s="423">
        <v>0.51900000000000002</v>
      </c>
      <c r="Y95" s="423">
        <v>0.55000000000000004</v>
      </c>
      <c r="Z95" s="423">
        <v>0.61</v>
      </c>
      <c r="AA95" s="423">
        <v>0.67</v>
      </c>
      <c r="AB95" s="423">
        <v>0.74</v>
      </c>
      <c r="AC95" s="423">
        <v>0.81</v>
      </c>
      <c r="AD95" s="423">
        <v>0</v>
      </c>
      <c r="AE95" s="423">
        <v>0</v>
      </c>
      <c r="AF95" s="423">
        <v>0</v>
      </c>
      <c r="AG95" s="423">
        <v>0</v>
      </c>
      <c r="AH95" s="423">
        <v>0</v>
      </c>
      <c r="AI95" s="423">
        <v>0</v>
      </c>
      <c r="AJ95" s="423">
        <v>0</v>
      </c>
      <c r="AK95" s="423">
        <v>0</v>
      </c>
      <c r="AL95" s="423">
        <v>0</v>
      </c>
      <c r="AM95" s="423">
        <v>0</v>
      </c>
      <c r="AN95" s="423">
        <v>0.06</v>
      </c>
      <c r="AO95" s="423">
        <v>0.06</v>
      </c>
      <c r="AP95" s="423">
        <v>0.06</v>
      </c>
      <c r="AQ95" s="423">
        <v>0.06</v>
      </c>
      <c r="AR95" s="423">
        <v>0.06</v>
      </c>
      <c r="AS95" s="423">
        <v>0.1711</v>
      </c>
      <c r="AT95" s="423">
        <v>0.18870000000000001</v>
      </c>
      <c r="AU95" s="423">
        <v>0.20680000000000001</v>
      </c>
      <c r="AV95" s="423">
        <v>0.22770000000000001</v>
      </c>
      <c r="AW95" s="423">
        <v>0.24959999999999999</v>
      </c>
      <c r="AX95" s="423">
        <v>0</v>
      </c>
      <c r="AY95" s="423">
        <v>0</v>
      </c>
      <c r="AZ95" s="423">
        <v>0</v>
      </c>
      <c r="BA95" s="423">
        <v>0</v>
      </c>
      <c r="BB95" s="423">
        <v>0</v>
      </c>
      <c r="BC95" s="423">
        <v>0</v>
      </c>
      <c r="BD95" s="423">
        <v>0</v>
      </c>
      <c r="BE95" s="423">
        <v>0</v>
      </c>
      <c r="BF95" s="423">
        <v>0</v>
      </c>
      <c r="BG95" s="423">
        <v>0</v>
      </c>
      <c r="BH95" s="423">
        <v>0</v>
      </c>
      <c r="BI95" s="423">
        <v>0</v>
      </c>
      <c r="BJ95" s="423">
        <v>0</v>
      </c>
      <c r="BK95" s="423">
        <v>0</v>
      </c>
      <c r="BL95" s="423">
        <v>0</v>
      </c>
      <c r="BM95" s="423">
        <v>0</v>
      </c>
      <c r="BN95" s="423">
        <v>0</v>
      </c>
      <c r="BO95" s="423">
        <v>0</v>
      </c>
      <c r="BP95" s="423">
        <v>0</v>
      </c>
      <c r="BQ95" s="423">
        <v>0</v>
      </c>
    </row>
    <row r="96" spans="1:69">
      <c r="A96" s="420" t="s">
        <v>622</v>
      </c>
      <c r="B96" s="421">
        <v>0.7682500000000001</v>
      </c>
      <c r="C96" s="421">
        <v>4.5999999999999996</v>
      </c>
      <c r="D96" s="421">
        <v>0</v>
      </c>
      <c r="E96" s="421"/>
      <c r="F96" s="422">
        <v>941</v>
      </c>
      <c r="G96" s="423">
        <v>0.186</v>
      </c>
      <c r="H96" s="423">
        <v>8.3000000000000004E-2</v>
      </c>
      <c r="I96" s="423">
        <v>0</v>
      </c>
      <c r="J96" s="423">
        <v>0</v>
      </c>
      <c r="K96" s="423">
        <v>3.4000000000000002E-2</v>
      </c>
      <c r="L96" s="423">
        <v>0.46525000000000005</v>
      </c>
      <c r="M96" s="424">
        <v>197.66206163655684</v>
      </c>
      <c r="N96" s="422">
        <v>960</v>
      </c>
      <c r="O96" s="422">
        <v>1152</v>
      </c>
      <c r="P96" s="422">
        <v>1382</v>
      </c>
      <c r="Q96" s="422">
        <v>1659</v>
      </c>
      <c r="R96" s="422">
        <v>1990</v>
      </c>
      <c r="S96" s="422" t="s">
        <v>170</v>
      </c>
      <c r="T96" s="423">
        <v>0.2064</v>
      </c>
      <c r="U96" s="423">
        <v>0.2477</v>
      </c>
      <c r="V96" s="423">
        <v>0.29720000000000002</v>
      </c>
      <c r="W96" s="423">
        <v>0.35670000000000002</v>
      </c>
      <c r="X96" s="423">
        <v>0.42799999999999999</v>
      </c>
      <c r="Y96" s="423">
        <v>0.1</v>
      </c>
      <c r="Z96" s="423">
        <v>0.12</v>
      </c>
      <c r="AA96" s="423">
        <v>0.14399999999999999</v>
      </c>
      <c r="AB96" s="423">
        <v>0.17280000000000001</v>
      </c>
      <c r="AC96" s="423">
        <v>0.2074</v>
      </c>
      <c r="AD96" s="423">
        <v>0</v>
      </c>
      <c r="AE96" s="423">
        <v>0</v>
      </c>
      <c r="AF96" s="423">
        <v>0</v>
      </c>
      <c r="AG96" s="423">
        <v>0</v>
      </c>
      <c r="AH96" s="423">
        <v>0</v>
      </c>
      <c r="AI96" s="423">
        <v>0</v>
      </c>
      <c r="AJ96" s="423">
        <v>0</v>
      </c>
      <c r="AK96" s="423">
        <v>0</v>
      </c>
      <c r="AL96" s="423">
        <v>0</v>
      </c>
      <c r="AM96" s="423">
        <v>0</v>
      </c>
      <c r="AN96" s="423">
        <v>0.04</v>
      </c>
      <c r="AO96" s="423">
        <v>0.04</v>
      </c>
      <c r="AP96" s="423">
        <v>0.04</v>
      </c>
      <c r="AQ96" s="423">
        <v>0.04</v>
      </c>
      <c r="AR96" s="423">
        <v>0.04</v>
      </c>
      <c r="AS96" s="423">
        <v>0.24</v>
      </c>
      <c r="AT96" s="423">
        <v>0.24</v>
      </c>
      <c r="AU96" s="423">
        <v>0.24</v>
      </c>
      <c r="AV96" s="423">
        <v>0.24</v>
      </c>
      <c r="AW96" s="423">
        <v>0.24</v>
      </c>
      <c r="AX96" s="423">
        <v>0</v>
      </c>
      <c r="AY96" s="423">
        <v>0</v>
      </c>
      <c r="AZ96" s="423">
        <v>0</v>
      </c>
      <c r="BA96" s="423">
        <v>0</v>
      </c>
      <c r="BB96" s="423">
        <v>0</v>
      </c>
      <c r="BC96" s="423">
        <v>0</v>
      </c>
      <c r="BD96" s="423">
        <v>0</v>
      </c>
      <c r="BE96" s="423">
        <v>0</v>
      </c>
      <c r="BF96" s="423">
        <v>0</v>
      </c>
      <c r="BG96" s="423">
        <v>0</v>
      </c>
      <c r="BH96" s="423">
        <v>0</v>
      </c>
      <c r="BI96" s="423">
        <v>0</v>
      </c>
      <c r="BJ96" s="423">
        <v>0</v>
      </c>
      <c r="BK96" s="423">
        <v>0</v>
      </c>
      <c r="BL96" s="423">
        <v>0</v>
      </c>
      <c r="BM96" s="423">
        <v>0</v>
      </c>
      <c r="BN96" s="423">
        <v>0</v>
      </c>
      <c r="BO96" s="423">
        <v>0</v>
      </c>
      <c r="BP96" s="423">
        <v>0</v>
      </c>
      <c r="BQ96" s="423">
        <v>0</v>
      </c>
    </row>
    <row r="97" spans="1:69">
      <c r="A97" s="420" t="s">
        <v>690</v>
      </c>
      <c r="B97" s="421">
        <v>0.30116666666666664</v>
      </c>
      <c r="C97" s="421">
        <v>0.6</v>
      </c>
      <c r="D97" s="421">
        <v>0</v>
      </c>
      <c r="E97" s="421"/>
      <c r="F97" s="422">
        <v>3150</v>
      </c>
      <c r="G97" s="423">
        <v>0.105</v>
      </c>
      <c r="H97" s="423">
        <v>0.107</v>
      </c>
      <c r="I97" s="423">
        <v>3.0000000000000001E-3</v>
      </c>
      <c r="J97" s="423">
        <v>4.5600000000000002E-2</v>
      </c>
      <c r="K97" s="423">
        <v>6.0000000000000001E-3</v>
      </c>
      <c r="L97" s="423">
        <v>3.4566666666666634E-2</v>
      </c>
      <c r="M97" s="424">
        <v>33.333333333333336</v>
      </c>
      <c r="N97" s="422">
        <v>3502</v>
      </c>
      <c r="O97" s="422">
        <v>3902</v>
      </c>
      <c r="P97" s="422">
        <v>4302</v>
      </c>
      <c r="Q97" s="422">
        <v>4702</v>
      </c>
      <c r="R97" s="422">
        <v>5102</v>
      </c>
      <c r="S97" s="422" t="s">
        <v>169</v>
      </c>
      <c r="T97" s="423">
        <v>0.125</v>
      </c>
      <c r="U97" s="423">
        <v>0.128</v>
      </c>
      <c r="V97" s="423">
        <v>0.13100000000000001</v>
      </c>
      <c r="W97" s="423">
        <v>0.13400000000000001</v>
      </c>
      <c r="X97" s="423">
        <v>0.13700000000000001</v>
      </c>
      <c r="Y97" s="423">
        <v>4.4999999999999998E-2</v>
      </c>
      <c r="Z97" s="423">
        <v>4.4999999999999998E-2</v>
      </c>
      <c r="AA97" s="423">
        <v>4.5999999999999999E-2</v>
      </c>
      <c r="AB97" s="423">
        <v>4.5999999999999999E-2</v>
      </c>
      <c r="AC97" s="423">
        <v>4.7E-2</v>
      </c>
      <c r="AD97" s="423">
        <v>2E-3</v>
      </c>
      <c r="AE97" s="423">
        <v>2E-3</v>
      </c>
      <c r="AF97" s="423">
        <v>3.0000000000000001E-3</v>
      </c>
      <c r="AG97" s="423">
        <v>3.0000000000000001E-3</v>
      </c>
      <c r="AH97" s="423">
        <v>4.0000000000000001E-3</v>
      </c>
      <c r="AI97" s="423">
        <v>8.5000000000000006E-2</v>
      </c>
      <c r="AJ97" s="423">
        <v>8.5000000000000006E-2</v>
      </c>
      <c r="AK97" s="423">
        <v>8.6999999999999994E-2</v>
      </c>
      <c r="AL97" s="423">
        <v>8.6999999999999994E-2</v>
      </c>
      <c r="AM97" s="423">
        <v>0.09</v>
      </c>
      <c r="AN97" s="423">
        <v>0.02</v>
      </c>
      <c r="AO97" s="423">
        <v>0.02</v>
      </c>
      <c r="AP97" s="423">
        <v>0.02</v>
      </c>
      <c r="AQ97" s="423">
        <v>0.02</v>
      </c>
      <c r="AR97" s="423">
        <v>0.02</v>
      </c>
      <c r="AS97" s="423">
        <v>1.7000000000000001E-2</v>
      </c>
      <c r="AT97" s="423">
        <v>1.7000000000000001E-2</v>
      </c>
      <c r="AU97" s="423">
        <v>1.7999999999999999E-2</v>
      </c>
      <c r="AV97" s="423">
        <v>1.7999999999999999E-2</v>
      </c>
      <c r="AW97" s="423">
        <v>1.9E-2</v>
      </c>
      <c r="AX97" s="423">
        <v>0</v>
      </c>
      <c r="AY97" s="423">
        <v>0</v>
      </c>
      <c r="AZ97" s="423">
        <v>0</v>
      </c>
      <c r="BA97" s="423">
        <v>0</v>
      </c>
      <c r="BB97" s="423">
        <v>0</v>
      </c>
      <c r="BC97" s="423">
        <v>0</v>
      </c>
      <c r="BD97" s="423">
        <v>0</v>
      </c>
      <c r="BE97" s="423">
        <v>0</v>
      </c>
      <c r="BF97" s="423">
        <v>0</v>
      </c>
      <c r="BG97" s="423">
        <v>0</v>
      </c>
      <c r="BH97" s="423">
        <v>0</v>
      </c>
      <c r="BI97" s="423">
        <v>0</v>
      </c>
      <c r="BJ97" s="423">
        <v>0</v>
      </c>
      <c r="BK97" s="423">
        <v>0</v>
      </c>
      <c r="BL97" s="423">
        <v>0</v>
      </c>
      <c r="BM97" s="423">
        <v>0</v>
      </c>
      <c r="BN97" s="423">
        <v>0</v>
      </c>
      <c r="BO97" s="423">
        <v>0</v>
      </c>
      <c r="BP97" s="423">
        <v>0</v>
      </c>
      <c r="BQ97" s="423">
        <v>0</v>
      </c>
    </row>
    <row r="98" spans="1:69">
      <c r="A98" s="420" t="s">
        <v>691</v>
      </c>
      <c r="B98" s="421">
        <v>0.13425833333333334</v>
      </c>
      <c r="C98" s="421">
        <v>0.25059999999999999</v>
      </c>
      <c r="D98" s="421">
        <v>0</v>
      </c>
      <c r="E98" s="421"/>
      <c r="F98" s="422">
        <v>947</v>
      </c>
      <c r="G98" s="423">
        <v>4.3999999999999997E-2</v>
      </c>
      <c r="H98" s="423">
        <v>1.0999999999999999E-2</v>
      </c>
      <c r="I98" s="423">
        <v>3.0000000000000001E-3</v>
      </c>
      <c r="J98" s="423">
        <v>2.9000000000000001E-2</v>
      </c>
      <c r="K98" s="423">
        <v>0</v>
      </c>
      <c r="L98" s="423">
        <v>4.7258333333333347E-2</v>
      </c>
      <c r="M98" s="424">
        <v>46.462513199577614</v>
      </c>
      <c r="N98" s="422">
        <v>948</v>
      </c>
      <c r="O98" s="422">
        <v>976</v>
      </c>
      <c r="P98" s="422">
        <v>1020</v>
      </c>
      <c r="Q98" s="422">
        <v>1050</v>
      </c>
      <c r="R98" s="422">
        <v>1081</v>
      </c>
      <c r="S98" s="422" t="s">
        <v>169</v>
      </c>
      <c r="T98" s="423">
        <v>4.5999999999999999E-2</v>
      </c>
      <c r="U98" s="423">
        <v>4.7399999999999998E-2</v>
      </c>
      <c r="V98" s="423">
        <v>4.9399999999999999E-2</v>
      </c>
      <c r="W98" s="423">
        <v>5.0500000000000003E-2</v>
      </c>
      <c r="X98" s="423">
        <v>5.2499999999999998E-2</v>
      </c>
      <c r="Y98" s="423">
        <v>1.1299999999999999E-2</v>
      </c>
      <c r="Z98" s="423">
        <v>1.1299999999999999E-2</v>
      </c>
      <c r="AA98" s="423">
        <v>1.1299999999999999E-2</v>
      </c>
      <c r="AB98" s="423">
        <v>1.1299999999999999E-2</v>
      </c>
      <c r="AC98" s="423">
        <v>1.1299999999999999E-2</v>
      </c>
      <c r="AD98" s="423">
        <v>3.0999999999999999E-3</v>
      </c>
      <c r="AE98" s="423">
        <v>3.2000000000000002E-3</v>
      </c>
      <c r="AF98" s="423">
        <v>3.3E-3</v>
      </c>
      <c r="AG98" s="423">
        <v>3.3E-3</v>
      </c>
      <c r="AH98" s="423">
        <v>3.3E-3</v>
      </c>
      <c r="AI98" s="423">
        <v>3.09E-2</v>
      </c>
      <c r="AJ98" s="423">
        <v>3.09E-2</v>
      </c>
      <c r="AK98" s="423">
        <v>3.09E-2</v>
      </c>
      <c r="AL98" s="423">
        <v>3.09E-2</v>
      </c>
      <c r="AM98" s="423">
        <v>3.09E-2</v>
      </c>
      <c r="AN98" s="423">
        <v>0</v>
      </c>
      <c r="AO98" s="423">
        <v>0</v>
      </c>
      <c r="AP98" s="423">
        <v>0</v>
      </c>
      <c r="AQ98" s="423">
        <v>0</v>
      </c>
      <c r="AR98" s="423">
        <v>0</v>
      </c>
      <c r="AS98" s="423">
        <v>3.7699999999999997E-2</v>
      </c>
      <c r="AT98" s="423">
        <v>3.8300000000000001E-2</v>
      </c>
      <c r="AU98" s="423">
        <v>3.9199999999999999E-2</v>
      </c>
      <c r="AV98" s="423">
        <v>3.9600000000000003E-2</v>
      </c>
      <c r="AW98" s="423">
        <v>4.0399999999999998E-2</v>
      </c>
      <c r="AX98" s="423">
        <v>0</v>
      </c>
      <c r="AY98" s="423">
        <v>0</v>
      </c>
      <c r="AZ98" s="423">
        <v>0</v>
      </c>
      <c r="BA98" s="423">
        <v>0</v>
      </c>
      <c r="BB98" s="423">
        <v>0</v>
      </c>
      <c r="BC98" s="423">
        <v>0</v>
      </c>
      <c r="BD98" s="423">
        <v>0</v>
      </c>
      <c r="BE98" s="423">
        <v>0</v>
      </c>
      <c r="BF98" s="423">
        <v>0</v>
      </c>
      <c r="BG98" s="423">
        <v>0</v>
      </c>
      <c r="BH98" s="423">
        <v>0</v>
      </c>
      <c r="BI98" s="423">
        <v>0</v>
      </c>
      <c r="BJ98" s="423">
        <v>0</v>
      </c>
      <c r="BK98" s="423">
        <v>0</v>
      </c>
      <c r="BL98" s="423">
        <v>0</v>
      </c>
      <c r="BM98" s="423">
        <v>0</v>
      </c>
      <c r="BN98" s="423">
        <v>0</v>
      </c>
      <c r="BO98" s="423">
        <v>0</v>
      </c>
      <c r="BP98" s="423">
        <v>0</v>
      </c>
      <c r="BQ98" s="423">
        <v>0</v>
      </c>
    </row>
    <row r="99" spans="1:69">
      <c r="A99" s="420" t="s">
        <v>630</v>
      </c>
      <c r="B99" s="421">
        <v>0.1605</v>
      </c>
      <c r="C99" s="421">
        <v>0.23</v>
      </c>
      <c r="D99" s="421">
        <v>0</v>
      </c>
      <c r="E99" s="421"/>
      <c r="F99" s="422">
        <v>643</v>
      </c>
      <c r="G99" s="423">
        <v>9.5000000000000001E-2</v>
      </c>
      <c r="H99" s="423">
        <v>3.5000000000000003E-2</v>
      </c>
      <c r="I99" s="423">
        <v>5.0000000000000001E-3</v>
      </c>
      <c r="J99" s="423">
        <v>3.0000000000000001E-3</v>
      </c>
      <c r="K99" s="423">
        <v>0</v>
      </c>
      <c r="L99" s="423">
        <v>2.2499999999999992E-2</v>
      </c>
      <c r="M99" s="424">
        <v>147.74494556765163</v>
      </c>
      <c r="N99" s="422">
        <v>650</v>
      </c>
      <c r="O99" s="422">
        <v>675</v>
      </c>
      <c r="P99" s="422">
        <v>675</v>
      </c>
      <c r="Q99" s="422">
        <v>700</v>
      </c>
      <c r="R99" s="422">
        <v>700</v>
      </c>
      <c r="S99" s="422" t="s">
        <v>169</v>
      </c>
      <c r="T99" s="423">
        <v>0.08</v>
      </c>
      <c r="U99" s="423">
        <v>8.3000000000000004E-2</v>
      </c>
      <c r="V99" s="423">
        <v>8.3000000000000004E-2</v>
      </c>
      <c r="W99" s="423">
        <v>8.5999999999999993E-2</v>
      </c>
      <c r="X99" s="423">
        <v>8.5999999999999993E-2</v>
      </c>
      <c r="Y99" s="423">
        <v>0.03</v>
      </c>
      <c r="Z99" s="423">
        <v>0.03</v>
      </c>
      <c r="AA99" s="423">
        <v>0.03</v>
      </c>
      <c r="AB99" s="423">
        <v>0.03</v>
      </c>
      <c r="AC99" s="423">
        <v>0.03</v>
      </c>
      <c r="AD99" s="423">
        <v>5.0000000000000001E-3</v>
      </c>
      <c r="AE99" s="423">
        <v>7.0000000000000001E-3</v>
      </c>
      <c r="AF99" s="423">
        <v>7.0000000000000001E-3</v>
      </c>
      <c r="AG99" s="423">
        <v>7.0000000000000001E-3</v>
      </c>
      <c r="AH99" s="423">
        <v>7.0000000000000001E-3</v>
      </c>
      <c r="AI99" s="423">
        <v>8.0000000000000002E-3</v>
      </c>
      <c r="AJ99" s="423">
        <v>0.01</v>
      </c>
      <c r="AK99" s="423">
        <v>0.01</v>
      </c>
      <c r="AL99" s="423">
        <v>0.01</v>
      </c>
      <c r="AM99" s="423">
        <v>0.01</v>
      </c>
      <c r="AN99" s="423">
        <v>1E-3</v>
      </c>
      <c r="AO99" s="423">
        <v>1E-3</v>
      </c>
      <c r="AP99" s="423">
        <v>1E-3</v>
      </c>
      <c r="AQ99" s="423">
        <v>1E-3</v>
      </c>
      <c r="AR99" s="423">
        <v>1E-3</v>
      </c>
      <c r="AS99" s="423">
        <v>0.02</v>
      </c>
      <c r="AT99" s="423">
        <v>0.02</v>
      </c>
      <c r="AU99" s="423">
        <v>0.02</v>
      </c>
      <c r="AV99" s="423">
        <v>0.02</v>
      </c>
      <c r="AW99" s="423">
        <v>0.02</v>
      </c>
      <c r="AX99" s="423">
        <v>0</v>
      </c>
      <c r="AY99" s="423">
        <v>0.1</v>
      </c>
      <c r="AZ99" s="423">
        <v>0.1</v>
      </c>
      <c r="BA99" s="423">
        <v>0.1</v>
      </c>
      <c r="BB99" s="423">
        <v>0.1</v>
      </c>
      <c r="BC99" s="423">
        <v>0</v>
      </c>
      <c r="BD99" s="423">
        <v>0</v>
      </c>
      <c r="BE99" s="423">
        <v>0</v>
      </c>
      <c r="BF99" s="423">
        <v>0</v>
      </c>
      <c r="BG99" s="423">
        <v>0</v>
      </c>
      <c r="BH99" s="423">
        <v>0</v>
      </c>
      <c r="BI99" s="423">
        <v>0</v>
      </c>
      <c r="BJ99" s="423">
        <v>0</v>
      </c>
      <c r="BK99" s="423">
        <v>0</v>
      </c>
      <c r="BL99" s="423">
        <v>0</v>
      </c>
      <c r="BM99" s="423">
        <v>0</v>
      </c>
      <c r="BN99" s="423">
        <v>0</v>
      </c>
      <c r="BO99" s="423">
        <v>0</v>
      </c>
      <c r="BP99" s="423">
        <v>0</v>
      </c>
      <c r="BQ99" s="423">
        <v>0</v>
      </c>
    </row>
    <row r="100" spans="1:69">
      <c r="A100" s="420" t="s">
        <v>487</v>
      </c>
      <c r="B100" s="421">
        <v>113.2445</v>
      </c>
      <c r="C100" s="421">
        <v>276</v>
      </c>
      <c r="D100" s="421">
        <v>0.26841808219178082</v>
      </c>
      <c r="E100" s="421"/>
      <c r="F100" s="422">
        <v>1093091</v>
      </c>
      <c r="G100" s="423">
        <v>61.4651</v>
      </c>
      <c r="H100" s="423">
        <v>22.730599999999999</v>
      </c>
      <c r="I100" s="423">
        <v>2.6619000000000002</v>
      </c>
      <c r="J100" s="423">
        <v>4.6965000000000003</v>
      </c>
      <c r="K100" s="423">
        <v>11.2746</v>
      </c>
      <c r="L100" s="423">
        <v>10.147381917808218</v>
      </c>
      <c r="M100" s="424">
        <v>56.230542562330129</v>
      </c>
      <c r="N100" s="422">
        <v>1110908</v>
      </c>
      <c r="O100" s="422">
        <v>1332088</v>
      </c>
      <c r="P100" s="422">
        <v>1503926</v>
      </c>
      <c r="Q100" s="422">
        <v>1714476</v>
      </c>
      <c r="R100" s="422">
        <v>1954502</v>
      </c>
      <c r="S100" s="422" t="s">
        <v>166</v>
      </c>
      <c r="T100" s="423">
        <v>62.47</v>
      </c>
      <c r="U100" s="423">
        <v>70.599999999999994</v>
      </c>
      <c r="V100" s="423">
        <v>79.7</v>
      </c>
      <c r="W100" s="423">
        <v>90.9</v>
      </c>
      <c r="X100" s="423">
        <v>103.6</v>
      </c>
      <c r="Y100" s="423">
        <v>23.1</v>
      </c>
      <c r="Z100" s="423">
        <v>28.1</v>
      </c>
      <c r="AA100" s="423">
        <v>32</v>
      </c>
      <c r="AB100" s="423">
        <v>36.799999999999997</v>
      </c>
      <c r="AC100" s="423">
        <v>42.2</v>
      </c>
      <c r="AD100" s="423">
        <v>2.71</v>
      </c>
      <c r="AE100" s="423">
        <v>3.29</v>
      </c>
      <c r="AF100" s="423">
        <v>3.75</v>
      </c>
      <c r="AG100" s="423">
        <v>4.3</v>
      </c>
      <c r="AH100" s="423">
        <v>4.8499999999999996</v>
      </c>
      <c r="AI100" s="423">
        <v>4.7699999999999996</v>
      </c>
      <c r="AJ100" s="423">
        <v>5.81</v>
      </c>
      <c r="AK100" s="423">
        <v>6.61</v>
      </c>
      <c r="AL100" s="423">
        <v>7.59</v>
      </c>
      <c r="AM100" s="423">
        <v>8.56</v>
      </c>
      <c r="AN100" s="423">
        <v>5.73</v>
      </c>
      <c r="AO100" s="423">
        <v>6.98</v>
      </c>
      <c r="AP100" s="423">
        <v>7.93</v>
      </c>
      <c r="AQ100" s="423">
        <v>9.11</v>
      </c>
      <c r="AR100" s="423">
        <v>10.27</v>
      </c>
      <c r="AS100" s="423">
        <v>15.5059</v>
      </c>
      <c r="AT100" s="423">
        <v>16.7608</v>
      </c>
      <c r="AU100" s="423">
        <v>19.546399999999998</v>
      </c>
      <c r="AV100" s="423">
        <v>22.333600000000001</v>
      </c>
      <c r="AW100" s="423">
        <v>25.120699999999999</v>
      </c>
      <c r="AX100" s="423">
        <v>0</v>
      </c>
      <c r="AY100" s="423">
        <v>0</v>
      </c>
      <c r="AZ100" s="423">
        <v>0</v>
      </c>
      <c r="BA100" s="423">
        <v>0</v>
      </c>
      <c r="BB100" s="423">
        <v>0</v>
      </c>
      <c r="BC100" s="423">
        <v>0.5</v>
      </c>
      <c r="BD100" s="423">
        <v>0.5</v>
      </c>
      <c r="BE100" s="423">
        <v>0.5</v>
      </c>
      <c r="BF100" s="423">
        <v>0.5</v>
      </c>
      <c r="BG100" s="423">
        <v>0.5</v>
      </c>
      <c r="BH100" s="423">
        <v>5</v>
      </c>
      <c r="BI100" s="423">
        <v>5</v>
      </c>
      <c r="BJ100" s="423">
        <v>5</v>
      </c>
      <c r="BK100" s="423">
        <v>5</v>
      </c>
      <c r="BL100" s="423">
        <v>5</v>
      </c>
      <c r="BM100" s="423">
        <v>5.4067999999999996</v>
      </c>
      <c r="BN100" s="423">
        <v>5.4067999999999996</v>
      </c>
      <c r="BO100" s="423">
        <v>5.4067999999999996</v>
      </c>
      <c r="BP100" s="423">
        <v>5.4067999999999996</v>
      </c>
      <c r="BQ100" s="423">
        <v>5.4067999999999996</v>
      </c>
    </row>
    <row r="101" spans="1:69">
      <c r="A101" s="420" t="s">
        <v>660</v>
      </c>
      <c r="B101" s="421">
        <v>0.20699999999999999</v>
      </c>
      <c r="C101" s="421">
        <v>0.56300000000000006</v>
      </c>
      <c r="D101" s="421">
        <v>0</v>
      </c>
      <c r="E101" s="421"/>
      <c r="F101" s="422">
        <v>3341</v>
      </c>
      <c r="G101" s="423">
        <v>0.1822</v>
      </c>
      <c r="H101" s="423">
        <v>1.2999999999999999E-3</v>
      </c>
      <c r="I101" s="423">
        <v>0</v>
      </c>
      <c r="J101" s="423">
        <v>0</v>
      </c>
      <c r="K101" s="423">
        <v>1.12E-2</v>
      </c>
      <c r="L101" s="423">
        <v>1.2300000000000005E-2</v>
      </c>
      <c r="M101" s="424">
        <v>54.534570487877879</v>
      </c>
      <c r="N101" s="422">
        <v>3341</v>
      </c>
      <c r="O101" s="422">
        <v>3344</v>
      </c>
      <c r="P101" s="422">
        <v>3354</v>
      </c>
      <c r="Q101" s="422">
        <v>3354</v>
      </c>
      <c r="R101" s="422">
        <v>3354</v>
      </c>
      <c r="S101" s="422" t="s">
        <v>166</v>
      </c>
      <c r="T101" s="423">
        <v>0.18360000000000001</v>
      </c>
      <c r="U101" s="423">
        <v>0.1837</v>
      </c>
      <c r="V101" s="423">
        <v>0.18429999999999999</v>
      </c>
      <c r="W101" s="423">
        <v>0.18429999999999999</v>
      </c>
      <c r="X101" s="423">
        <v>0.18429999999999999</v>
      </c>
      <c r="Y101" s="423">
        <v>1.2999999999999999E-3</v>
      </c>
      <c r="Z101" s="423">
        <v>1.2999999999999999E-3</v>
      </c>
      <c r="AA101" s="423">
        <v>1.2999999999999999E-3</v>
      </c>
      <c r="AB101" s="423">
        <v>1.2999999999999999E-3</v>
      </c>
      <c r="AC101" s="423">
        <v>1.2999999999999999E-3</v>
      </c>
      <c r="AD101" s="423">
        <v>0</v>
      </c>
      <c r="AE101" s="423">
        <v>0</v>
      </c>
      <c r="AF101" s="423">
        <v>0</v>
      </c>
      <c r="AG101" s="423">
        <v>0</v>
      </c>
      <c r="AH101" s="423">
        <v>0</v>
      </c>
      <c r="AI101" s="423">
        <v>0</v>
      </c>
      <c r="AJ101" s="423">
        <v>0</v>
      </c>
      <c r="AK101" s="423">
        <v>0</v>
      </c>
      <c r="AL101" s="423">
        <v>0</v>
      </c>
      <c r="AM101" s="423">
        <v>0</v>
      </c>
      <c r="AN101" s="423">
        <v>1.15E-2</v>
      </c>
      <c r="AO101" s="423">
        <v>1.2200000000000001E-2</v>
      </c>
      <c r="AP101" s="423">
        <v>1.26E-2</v>
      </c>
      <c r="AQ101" s="423">
        <v>1.26E-2</v>
      </c>
      <c r="AR101" s="423">
        <v>1.26E-2</v>
      </c>
      <c r="AS101" s="423">
        <v>1.23E-2</v>
      </c>
      <c r="AT101" s="423">
        <v>1.24E-2</v>
      </c>
      <c r="AU101" s="423">
        <v>1.2500000000000001E-2</v>
      </c>
      <c r="AV101" s="423">
        <v>1.24E-2</v>
      </c>
      <c r="AW101" s="423">
        <v>1.24E-2</v>
      </c>
      <c r="AX101" s="423">
        <v>6.3E-2</v>
      </c>
      <c r="AY101" s="423">
        <v>6.3E-2</v>
      </c>
      <c r="AZ101" s="423">
        <v>6.3E-2</v>
      </c>
      <c r="BA101" s="423">
        <v>6.3E-2</v>
      </c>
      <c r="BB101" s="423">
        <v>6.3E-2</v>
      </c>
      <c r="BC101" s="423">
        <v>0</v>
      </c>
      <c r="BD101" s="423">
        <v>0</v>
      </c>
      <c r="BE101" s="423">
        <v>0</v>
      </c>
      <c r="BF101" s="423">
        <v>0</v>
      </c>
      <c r="BG101" s="423">
        <v>0</v>
      </c>
      <c r="BH101" s="423">
        <v>0.11</v>
      </c>
      <c r="BI101" s="423">
        <v>0.11</v>
      </c>
      <c r="BJ101" s="423">
        <v>0.11</v>
      </c>
      <c r="BK101" s="423">
        <v>0.11</v>
      </c>
      <c r="BL101" s="423">
        <v>0.11</v>
      </c>
      <c r="BM101" s="423">
        <v>0</v>
      </c>
      <c r="BN101" s="423">
        <v>0</v>
      </c>
      <c r="BO101" s="423">
        <v>0</v>
      </c>
      <c r="BP101" s="423">
        <v>0</v>
      </c>
      <c r="BQ101" s="423">
        <v>0</v>
      </c>
    </row>
    <row r="102" spans="1:69">
      <c r="A102" s="420" t="s">
        <v>962</v>
      </c>
      <c r="B102" s="421">
        <v>0.19580833333333333</v>
      </c>
      <c r="C102" s="421">
        <v>0.433</v>
      </c>
      <c r="D102" s="421">
        <v>0</v>
      </c>
      <c r="E102" s="421"/>
      <c r="F102" s="422">
        <v>2878</v>
      </c>
      <c r="G102" s="423">
        <v>0.18279999999999999</v>
      </c>
      <c r="H102" s="423">
        <v>6.9999999999999999E-4</v>
      </c>
      <c r="I102" s="423">
        <v>0</v>
      </c>
      <c r="J102" s="423">
        <v>0</v>
      </c>
      <c r="K102" s="423">
        <v>1.2999999999999999E-3</v>
      </c>
      <c r="L102" s="423">
        <v>1.1008333333333342E-2</v>
      </c>
      <c r="M102" s="424">
        <v>63.516330785267549</v>
      </c>
      <c r="N102" s="422">
        <v>2910</v>
      </c>
      <c r="O102" s="422">
        <v>2922</v>
      </c>
      <c r="P102" s="422">
        <v>2922</v>
      </c>
      <c r="Q102" s="422">
        <v>2922</v>
      </c>
      <c r="R102" s="422">
        <v>2922</v>
      </c>
      <c r="S102" s="422" t="s">
        <v>166</v>
      </c>
      <c r="T102" s="423">
        <v>0.18429999999999999</v>
      </c>
      <c r="U102" s="423">
        <v>0.18509999999999999</v>
      </c>
      <c r="V102" s="423">
        <v>0.18509999999999999</v>
      </c>
      <c r="W102" s="423">
        <v>0.18509999999999999</v>
      </c>
      <c r="X102" s="423">
        <v>0.18509999999999999</v>
      </c>
      <c r="Y102" s="423">
        <v>1.1000000000000001E-3</v>
      </c>
      <c r="Z102" s="423">
        <v>1.1000000000000001E-3</v>
      </c>
      <c r="AA102" s="423">
        <v>1.1000000000000001E-3</v>
      </c>
      <c r="AB102" s="423">
        <v>1.1000000000000001E-3</v>
      </c>
      <c r="AC102" s="423">
        <v>1.1000000000000001E-3</v>
      </c>
      <c r="AD102" s="423">
        <v>0</v>
      </c>
      <c r="AE102" s="423">
        <v>0</v>
      </c>
      <c r="AF102" s="423">
        <v>0</v>
      </c>
      <c r="AG102" s="423">
        <v>0</v>
      </c>
      <c r="AH102" s="423">
        <v>0</v>
      </c>
      <c r="AI102" s="423">
        <v>0</v>
      </c>
      <c r="AJ102" s="423">
        <v>0</v>
      </c>
      <c r="AK102" s="423">
        <v>0</v>
      </c>
      <c r="AL102" s="423">
        <v>0</v>
      </c>
      <c r="AM102" s="423">
        <v>0</v>
      </c>
      <c r="AN102" s="423">
        <v>1.2999999999999999E-3</v>
      </c>
      <c r="AO102" s="423">
        <v>1.4E-3</v>
      </c>
      <c r="AP102" s="423">
        <v>1.4E-3</v>
      </c>
      <c r="AQ102" s="423">
        <v>1.5E-3</v>
      </c>
      <c r="AR102" s="423">
        <v>1.5E-3</v>
      </c>
      <c r="AS102" s="423">
        <v>1.12E-2</v>
      </c>
      <c r="AT102" s="423">
        <v>1.1299999999999999E-2</v>
      </c>
      <c r="AU102" s="423">
        <v>1.1299999999999999E-2</v>
      </c>
      <c r="AV102" s="423">
        <v>1.1299999999999999E-2</v>
      </c>
      <c r="AW102" s="423">
        <v>1.1299999999999999E-2</v>
      </c>
      <c r="AX102" s="423">
        <v>0</v>
      </c>
      <c r="AY102" s="423">
        <v>0</v>
      </c>
      <c r="AZ102" s="423">
        <v>0</v>
      </c>
      <c r="BA102" s="423">
        <v>0</v>
      </c>
      <c r="BB102" s="423">
        <v>0</v>
      </c>
      <c r="BC102" s="423">
        <v>0</v>
      </c>
      <c r="BD102" s="423">
        <v>0</v>
      </c>
      <c r="BE102" s="423">
        <v>0</v>
      </c>
      <c r="BF102" s="423">
        <v>0</v>
      </c>
      <c r="BG102" s="423">
        <v>0</v>
      </c>
      <c r="BH102" s="423">
        <v>0</v>
      </c>
      <c r="BI102" s="423">
        <v>0</v>
      </c>
      <c r="BJ102" s="423">
        <v>0</v>
      </c>
      <c r="BK102" s="423">
        <v>0</v>
      </c>
      <c r="BL102" s="423">
        <v>0</v>
      </c>
      <c r="BM102" s="423">
        <v>0</v>
      </c>
      <c r="BN102" s="423">
        <v>0</v>
      </c>
      <c r="BO102" s="423">
        <v>0</v>
      </c>
      <c r="BP102" s="423">
        <v>0</v>
      </c>
      <c r="BQ102" s="423">
        <v>0</v>
      </c>
    </row>
    <row r="103" spans="1:69">
      <c r="A103" s="420" t="s">
        <v>864</v>
      </c>
      <c r="B103" s="421">
        <v>1.392525</v>
      </c>
      <c r="C103" s="421">
        <v>2.927</v>
      </c>
      <c r="D103" s="421">
        <v>6.7999999999999996E-3</v>
      </c>
      <c r="E103" s="421"/>
      <c r="F103" s="422">
        <v>2800</v>
      </c>
      <c r="G103" s="423">
        <v>0.42199999999999999</v>
      </c>
      <c r="H103" s="423">
        <v>0.5</v>
      </c>
      <c r="I103" s="423">
        <v>0</v>
      </c>
      <c r="J103" s="423">
        <v>0</v>
      </c>
      <c r="K103" s="423">
        <v>0.02</v>
      </c>
      <c r="L103" s="423">
        <v>0.44372500000000004</v>
      </c>
      <c r="M103" s="424">
        <v>150.71428571428572</v>
      </c>
      <c r="N103" s="422">
        <v>4500</v>
      </c>
      <c r="O103" s="422">
        <v>4500</v>
      </c>
      <c r="P103" s="422">
        <v>4500</v>
      </c>
      <c r="Q103" s="422">
        <v>4750</v>
      </c>
      <c r="R103" s="422">
        <v>5000</v>
      </c>
      <c r="S103" s="422" t="s">
        <v>165</v>
      </c>
      <c r="T103" s="423">
        <v>0.31</v>
      </c>
      <c r="U103" s="423">
        <v>0.31</v>
      </c>
      <c r="V103" s="423">
        <v>0.31</v>
      </c>
      <c r="W103" s="423">
        <v>0.31</v>
      </c>
      <c r="X103" s="423">
        <v>0.31</v>
      </c>
      <c r="Y103" s="423">
        <v>0.42</v>
      </c>
      <c r="Z103" s="423">
        <v>0.42</v>
      </c>
      <c r="AA103" s="423">
        <v>0.42</v>
      </c>
      <c r="AB103" s="423">
        <v>0.42</v>
      </c>
      <c r="AC103" s="423">
        <v>0.42</v>
      </c>
      <c r="AD103" s="423">
        <v>0</v>
      </c>
      <c r="AE103" s="423">
        <v>0</v>
      </c>
      <c r="AF103" s="423">
        <v>0</v>
      </c>
      <c r="AG103" s="423">
        <v>0</v>
      </c>
      <c r="AH103" s="423">
        <v>0</v>
      </c>
      <c r="AI103" s="423">
        <v>0</v>
      </c>
      <c r="AJ103" s="423">
        <v>0</v>
      </c>
      <c r="AK103" s="423">
        <v>0</v>
      </c>
      <c r="AL103" s="423">
        <v>0</v>
      </c>
      <c r="AM103" s="423">
        <v>0</v>
      </c>
      <c r="AN103" s="423">
        <v>0.02</v>
      </c>
      <c r="AO103" s="423">
        <v>0.02</v>
      </c>
      <c r="AP103" s="423">
        <v>0.02</v>
      </c>
      <c r="AQ103" s="423">
        <v>0.02</v>
      </c>
      <c r="AR103" s="423">
        <v>0.02</v>
      </c>
      <c r="AS103" s="423">
        <v>0.26550000000000001</v>
      </c>
      <c r="AT103" s="423">
        <v>0.26550000000000001</v>
      </c>
      <c r="AU103" s="423">
        <v>0.26550000000000001</v>
      </c>
      <c r="AV103" s="423">
        <v>0.26550000000000001</v>
      </c>
      <c r="AW103" s="423">
        <v>0.26550000000000001</v>
      </c>
      <c r="AX103" s="423">
        <v>0</v>
      </c>
      <c r="AY103" s="423">
        <v>0</v>
      </c>
      <c r="AZ103" s="423">
        <v>0</v>
      </c>
      <c r="BA103" s="423">
        <v>0</v>
      </c>
      <c r="BB103" s="423">
        <v>0</v>
      </c>
      <c r="BC103" s="423">
        <v>0</v>
      </c>
      <c r="BD103" s="423">
        <v>0</v>
      </c>
      <c r="BE103" s="423">
        <v>0</v>
      </c>
      <c r="BF103" s="423">
        <v>0</v>
      </c>
      <c r="BG103" s="423">
        <v>0</v>
      </c>
      <c r="BH103" s="423">
        <v>0</v>
      </c>
      <c r="BI103" s="423">
        <v>0</v>
      </c>
      <c r="BJ103" s="423">
        <v>0</v>
      </c>
      <c r="BK103" s="423">
        <v>0</v>
      </c>
      <c r="BL103" s="423">
        <v>0</v>
      </c>
      <c r="BM103" s="423">
        <v>6.7999999999999996E-3</v>
      </c>
      <c r="BN103" s="423">
        <v>6.7999999999999996E-3</v>
      </c>
      <c r="BO103" s="423">
        <v>6.7999999999999996E-3</v>
      </c>
      <c r="BP103" s="423">
        <v>6.7999999999999996E-3</v>
      </c>
      <c r="BQ103" s="423">
        <v>6.7999999999999996E-3</v>
      </c>
    </row>
    <row r="104" spans="1:69">
      <c r="A104" s="420" t="s">
        <v>413</v>
      </c>
      <c r="B104" s="421">
        <v>5.1500000000000011E-2</v>
      </c>
      <c r="C104" s="421">
        <v>6.6000000000000003E-2</v>
      </c>
      <c r="D104" s="421">
        <v>0</v>
      </c>
      <c r="E104" s="421"/>
      <c r="F104" s="422">
        <v>464</v>
      </c>
      <c r="G104" s="423">
        <v>2.5000000000000001E-2</v>
      </c>
      <c r="H104" s="423">
        <v>1.4999999999999999E-2</v>
      </c>
      <c r="I104" s="423">
        <v>0</v>
      </c>
      <c r="J104" s="423">
        <v>5.0000000000000001E-3</v>
      </c>
      <c r="K104" s="423">
        <v>1E-3</v>
      </c>
      <c r="L104" s="423">
        <v>5.5000000000000118E-3</v>
      </c>
      <c r="M104" s="424">
        <v>53.879310344827587</v>
      </c>
      <c r="N104" s="422">
        <v>484</v>
      </c>
      <c r="O104" s="422">
        <v>504</v>
      </c>
      <c r="P104" s="422">
        <v>524</v>
      </c>
      <c r="Q104" s="422">
        <v>544</v>
      </c>
      <c r="R104" s="422">
        <v>564</v>
      </c>
      <c r="S104" s="422" t="s">
        <v>165</v>
      </c>
      <c r="T104" s="423">
        <v>2.7E-2</v>
      </c>
      <c r="U104" s="423">
        <v>2.9000000000000001E-2</v>
      </c>
      <c r="V104" s="423">
        <v>3.1E-2</v>
      </c>
      <c r="W104" s="423">
        <v>3.3000000000000002E-2</v>
      </c>
      <c r="X104" s="423">
        <v>3.5000000000000003E-2</v>
      </c>
      <c r="Y104" s="423">
        <v>1.0999999999999999E-2</v>
      </c>
      <c r="Z104" s="423">
        <v>1.2E-2</v>
      </c>
      <c r="AA104" s="423">
        <v>1.2999999999999999E-2</v>
      </c>
      <c r="AB104" s="423">
        <v>1.4E-2</v>
      </c>
      <c r="AC104" s="423">
        <v>1.4999999999999999E-2</v>
      </c>
      <c r="AD104" s="423">
        <v>0</v>
      </c>
      <c r="AE104" s="423">
        <v>0</v>
      </c>
      <c r="AF104" s="423">
        <v>0</v>
      </c>
      <c r="AG104" s="423">
        <v>0</v>
      </c>
      <c r="AH104" s="423">
        <v>0</v>
      </c>
      <c r="AI104" s="423">
        <v>5.0000000000000001E-3</v>
      </c>
      <c r="AJ104" s="423">
        <v>6.0000000000000001E-3</v>
      </c>
      <c r="AK104" s="423">
        <v>7.0000000000000001E-3</v>
      </c>
      <c r="AL104" s="423">
        <v>8.0000000000000002E-3</v>
      </c>
      <c r="AM104" s="423">
        <v>8.9999999999999993E-3</v>
      </c>
      <c r="AN104" s="423">
        <v>1E-3</v>
      </c>
      <c r="AO104" s="423">
        <v>1E-3</v>
      </c>
      <c r="AP104" s="423">
        <v>1E-3</v>
      </c>
      <c r="AQ104" s="423">
        <v>1E-3</v>
      </c>
      <c r="AR104" s="423">
        <v>1E-3</v>
      </c>
      <c r="AS104" s="423">
        <v>1.6E-2</v>
      </c>
      <c r="AT104" s="423">
        <v>1.7000000000000001E-2</v>
      </c>
      <c r="AU104" s="423">
        <v>1.9E-2</v>
      </c>
      <c r="AV104" s="423">
        <v>0.02</v>
      </c>
      <c r="AW104" s="423">
        <v>2.1999999999999999E-2</v>
      </c>
      <c r="AX104" s="423">
        <v>2.9000000000000001E-2</v>
      </c>
      <c r="AY104" s="423">
        <v>2.9000000000000001E-2</v>
      </c>
      <c r="AZ104" s="423">
        <v>2.9000000000000001E-2</v>
      </c>
      <c r="BA104" s="423">
        <v>2.9000000000000001E-2</v>
      </c>
      <c r="BB104" s="423">
        <v>2.9000000000000001E-2</v>
      </c>
      <c r="BC104" s="423">
        <v>0</v>
      </c>
      <c r="BD104" s="423">
        <v>0</v>
      </c>
      <c r="BE104" s="423">
        <v>0</v>
      </c>
      <c r="BF104" s="423">
        <v>0</v>
      </c>
      <c r="BG104" s="423">
        <v>0</v>
      </c>
      <c r="BH104" s="423">
        <v>0</v>
      </c>
      <c r="BI104" s="423">
        <v>0</v>
      </c>
      <c r="BJ104" s="423">
        <v>0</v>
      </c>
      <c r="BK104" s="423">
        <v>0</v>
      </c>
      <c r="BL104" s="423">
        <v>0</v>
      </c>
      <c r="BM104" s="423">
        <v>0</v>
      </c>
      <c r="BN104" s="423">
        <v>0</v>
      </c>
      <c r="BO104" s="423">
        <v>0</v>
      </c>
      <c r="BP104" s="423">
        <v>0</v>
      </c>
      <c r="BQ104" s="423">
        <v>0</v>
      </c>
    </row>
    <row r="105" spans="1:69">
      <c r="A105" s="420" t="s">
        <v>893</v>
      </c>
      <c r="B105" s="421">
        <v>0.5148083333333332</v>
      </c>
      <c r="C105" s="421">
        <v>2.4979999999999998</v>
      </c>
      <c r="D105" s="421">
        <v>0</v>
      </c>
      <c r="E105" s="421"/>
      <c r="F105" s="422">
        <v>5334</v>
      </c>
      <c r="G105" s="423">
        <v>0.29260000000000003</v>
      </c>
      <c r="H105" s="423">
        <v>0.1237</v>
      </c>
      <c r="I105" s="423">
        <v>1.6000000000000001E-3</v>
      </c>
      <c r="J105" s="423">
        <v>2.8999999999999998E-3</v>
      </c>
      <c r="K105" s="423">
        <v>2.5399999999999999E-2</v>
      </c>
      <c r="L105" s="423">
        <v>6.8608333333333216E-2</v>
      </c>
      <c r="M105" s="424">
        <v>54.85564304461942</v>
      </c>
      <c r="N105" s="422">
        <v>5402</v>
      </c>
      <c r="O105" s="422">
        <v>5758</v>
      </c>
      <c r="P105" s="422">
        <v>6099</v>
      </c>
      <c r="Q105" s="422">
        <v>6459</v>
      </c>
      <c r="R105" s="422">
        <v>6841</v>
      </c>
      <c r="S105" s="422" t="s">
        <v>151</v>
      </c>
      <c r="T105" s="423">
        <v>0.29630000000000001</v>
      </c>
      <c r="U105" s="423">
        <v>0.31580000000000003</v>
      </c>
      <c r="V105" s="423">
        <v>0.33439999999999998</v>
      </c>
      <c r="W105" s="423">
        <v>0.35410000000000003</v>
      </c>
      <c r="X105" s="423">
        <v>0.375</v>
      </c>
      <c r="Y105" s="423">
        <v>0.12520000000000001</v>
      </c>
      <c r="Z105" s="423">
        <v>0.13350000000000001</v>
      </c>
      <c r="AA105" s="423">
        <v>0.14130000000000001</v>
      </c>
      <c r="AB105" s="423">
        <v>0.1497</v>
      </c>
      <c r="AC105" s="423">
        <v>0.1585</v>
      </c>
      <c r="AD105" s="423">
        <v>2.8999999999999998E-3</v>
      </c>
      <c r="AE105" s="423">
        <v>3.0999999999999999E-3</v>
      </c>
      <c r="AF105" s="423">
        <v>3.3E-3</v>
      </c>
      <c r="AG105" s="423">
        <v>3.5000000000000001E-3</v>
      </c>
      <c r="AH105" s="423">
        <v>3.7000000000000002E-3</v>
      </c>
      <c r="AI105" s="423">
        <v>1.6000000000000001E-3</v>
      </c>
      <c r="AJ105" s="423">
        <v>1.6000000000000001E-3</v>
      </c>
      <c r="AK105" s="423">
        <v>1.6000000000000001E-3</v>
      </c>
      <c r="AL105" s="423">
        <v>1.6000000000000001E-3</v>
      </c>
      <c r="AM105" s="423">
        <v>1.6000000000000001E-3</v>
      </c>
      <c r="AN105" s="423">
        <v>2.5399999999999999E-2</v>
      </c>
      <c r="AO105" s="423">
        <v>3.1E-2</v>
      </c>
      <c r="AP105" s="423">
        <v>3.2000000000000001E-2</v>
      </c>
      <c r="AQ105" s="423">
        <v>3.2000000000000001E-2</v>
      </c>
      <c r="AR105" s="423">
        <v>3.2000000000000001E-2</v>
      </c>
      <c r="AS105" s="423">
        <v>4.0599999999999997E-2</v>
      </c>
      <c r="AT105" s="423">
        <v>4.24E-2</v>
      </c>
      <c r="AU105" s="423">
        <v>4.4299999999999999E-2</v>
      </c>
      <c r="AV105" s="423">
        <v>4.6100000000000002E-2</v>
      </c>
      <c r="AW105" s="423">
        <v>4.7899999999999998E-2</v>
      </c>
      <c r="AX105" s="423">
        <v>0</v>
      </c>
      <c r="AY105" s="423">
        <v>0</v>
      </c>
      <c r="AZ105" s="423">
        <v>0</v>
      </c>
      <c r="BA105" s="423">
        <v>0</v>
      </c>
      <c r="BB105" s="423">
        <v>0</v>
      </c>
      <c r="BC105" s="423">
        <v>0</v>
      </c>
      <c r="BD105" s="423">
        <v>0</v>
      </c>
      <c r="BE105" s="423">
        <v>0</v>
      </c>
      <c r="BF105" s="423">
        <v>0</v>
      </c>
      <c r="BG105" s="423">
        <v>0</v>
      </c>
      <c r="BH105" s="423">
        <v>0</v>
      </c>
      <c r="BI105" s="423">
        <v>0</v>
      </c>
      <c r="BJ105" s="423">
        <v>0</v>
      </c>
      <c r="BK105" s="423">
        <v>0</v>
      </c>
      <c r="BL105" s="423">
        <v>0</v>
      </c>
      <c r="BM105" s="423">
        <v>0</v>
      </c>
      <c r="BN105" s="423">
        <v>0</v>
      </c>
      <c r="BO105" s="423">
        <v>0</v>
      </c>
      <c r="BP105" s="423">
        <v>0</v>
      </c>
      <c r="BQ105" s="423">
        <v>0</v>
      </c>
    </row>
    <row r="106" spans="1:69">
      <c r="A106" s="420" t="s">
        <v>202</v>
      </c>
      <c r="B106" s="421" t="s">
        <v>395</v>
      </c>
      <c r="C106" s="421">
        <v>0</v>
      </c>
      <c r="D106" s="421">
        <v>0</v>
      </c>
      <c r="E106" s="421"/>
      <c r="F106" s="422" t="e">
        <v>#N/A</v>
      </c>
      <c r="G106" s="423">
        <v>0</v>
      </c>
      <c r="H106" s="423">
        <v>0</v>
      </c>
      <c r="I106" s="423">
        <v>0</v>
      </c>
      <c r="J106" s="423">
        <v>0</v>
      </c>
      <c r="K106" s="423">
        <v>0</v>
      </c>
      <c r="L106" s="423" t="e">
        <v>#VALUE!</v>
      </c>
      <c r="M106" s="424" t="s">
        <v>395</v>
      </c>
      <c r="N106" s="422">
        <v>0</v>
      </c>
      <c r="O106" s="422">
        <v>0</v>
      </c>
      <c r="P106" s="422">
        <v>0</v>
      </c>
      <c r="Q106" s="422">
        <v>0</v>
      </c>
      <c r="R106" s="422">
        <v>0</v>
      </c>
      <c r="S106" s="422" t="s">
        <v>151</v>
      </c>
      <c r="T106" s="423">
        <v>0</v>
      </c>
      <c r="U106" s="423">
        <v>0</v>
      </c>
      <c r="V106" s="423">
        <v>0</v>
      </c>
      <c r="W106" s="423">
        <v>0</v>
      </c>
      <c r="X106" s="423">
        <v>0</v>
      </c>
      <c r="Y106" s="423">
        <v>0</v>
      </c>
      <c r="Z106" s="423">
        <v>0</v>
      </c>
      <c r="AA106" s="423">
        <v>0</v>
      </c>
      <c r="AB106" s="423">
        <v>0</v>
      </c>
      <c r="AC106" s="423">
        <v>0</v>
      </c>
      <c r="AD106" s="423">
        <v>0</v>
      </c>
      <c r="AE106" s="423">
        <v>0</v>
      </c>
      <c r="AF106" s="423">
        <v>0</v>
      </c>
      <c r="AG106" s="423">
        <v>0</v>
      </c>
      <c r="AH106" s="423">
        <v>0</v>
      </c>
      <c r="AI106" s="423">
        <v>0</v>
      </c>
      <c r="AJ106" s="423">
        <v>0</v>
      </c>
      <c r="AK106" s="423">
        <v>0</v>
      </c>
      <c r="AL106" s="423">
        <v>0</v>
      </c>
      <c r="AM106" s="423">
        <v>0</v>
      </c>
      <c r="AN106" s="423">
        <v>0</v>
      </c>
      <c r="AO106" s="423">
        <v>0</v>
      </c>
      <c r="AP106" s="423">
        <v>0</v>
      </c>
      <c r="AQ106" s="423">
        <v>0</v>
      </c>
      <c r="AR106" s="423">
        <v>0</v>
      </c>
      <c r="AS106" s="423">
        <v>0</v>
      </c>
      <c r="AT106" s="423">
        <v>0</v>
      </c>
      <c r="AU106" s="423">
        <v>0</v>
      </c>
      <c r="AV106" s="423">
        <v>0</v>
      </c>
      <c r="AW106" s="423">
        <v>0</v>
      </c>
      <c r="AX106" s="423">
        <v>0</v>
      </c>
      <c r="AY106" s="423">
        <v>0</v>
      </c>
      <c r="AZ106" s="423">
        <v>0</v>
      </c>
      <c r="BA106" s="423">
        <v>0</v>
      </c>
      <c r="BB106" s="423">
        <v>0</v>
      </c>
      <c r="BC106" s="423">
        <v>0</v>
      </c>
      <c r="BD106" s="423">
        <v>0</v>
      </c>
      <c r="BE106" s="423">
        <v>0</v>
      </c>
      <c r="BF106" s="423">
        <v>0</v>
      </c>
      <c r="BG106" s="423">
        <v>0</v>
      </c>
      <c r="BH106" s="423">
        <v>0</v>
      </c>
      <c r="BI106" s="423">
        <v>0</v>
      </c>
      <c r="BJ106" s="423">
        <v>0</v>
      </c>
      <c r="BK106" s="423">
        <v>0</v>
      </c>
      <c r="BL106" s="423">
        <v>0</v>
      </c>
      <c r="BM106" s="423">
        <v>0</v>
      </c>
      <c r="BN106" s="423">
        <v>0</v>
      </c>
      <c r="BO106" s="423">
        <v>0</v>
      </c>
      <c r="BP106" s="423">
        <v>0</v>
      </c>
      <c r="BQ106" s="423">
        <v>0</v>
      </c>
    </row>
    <row r="107" spans="1:69">
      <c r="A107" s="420" t="s">
        <v>824</v>
      </c>
      <c r="B107" s="421">
        <v>0.1215</v>
      </c>
      <c r="C107" s="421">
        <v>0.2</v>
      </c>
      <c r="D107" s="421">
        <v>0</v>
      </c>
      <c r="E107" s="421"/>
      <c r="F107" s="422">
        <v>1400</v>
      </c>
      <c r="G107" s="423">
        <v>4.8000000000000001E-2</v>
      </c>
      <c r="H107" s="423">
        <v>1.7999999999999999E-2</v>
      </c>
      <c r="I107" s="423">
        <v>0</v>
      </c>
      <c r="J107" s="423">
        <v>0</v>
      </c>
      <c r="K107" s="423">
        <v>1E-3</v>
      </c>
      <c r="L107" s="423">
        <v>5.4499999999999993E-2</v>
      </c>
      <c r="M107" s="424">
        <v>34.285714285714285</v>
      </c>
      <c r="N107" s="422">
        <v>1400</v>
      </c>
      <c r="O107" s="422">
        <v>1400</v>
      </c>
      <c r="P107" s="422">
        <v>1400</v>
      </c>
      <c r="Q107" s="422">
        <v>1400</v>
      </c>
      <c r="R107" s="422">
        <v>1400</v>
      </c>
      <c r="S107" s="422" t="s">
        <v>151</v>
      </c>
      <c r="T107" s="423">
        <v>5.2999999999999999E-2</v>
      </c>
      <c r="U107" s="423">
        <v>5.2999999999999999E-2</v>
      </c>
      <c r="V107" s="423">
        <v>5.2999999999999999E-2</v>
      </c>
      <c r="W107" s="423">
        <v>5.2999999999999999E-2</v>
      </c>
      <c r="X107" s="423">
        <v>5.2999999999999999E-2</v>
      </c>
      <c r="Y107" s="423">
        <v>1.9E-2</v>
      </c>
      <c r="Z107" s="423">
        <v>1.9E-2</v>
      </c>
      <c r="AA107" s="423">
        <v>0.02</v>
      </c>
      <c r="AB107" s="423">
        <v>0.02</v>
      </c>
      <c r="AC107" s="423">
        <v>0.02</v>
      </c>
      <c r="AD107" s="423">
        <v>0</v>
      </c>
      <c r="AE107" s="423">
        <v>0</v>
      </c>
      <c r="AF107" s="423">
        <v>0</v>
      </c>
      <c r="AG107" s="423">
        <v>0</v>
      </c>
      <c r="AH107" s="423">
        <v>0</v>
      </c>
      <c r="AI107" s="423">
        <v>0</v>
      </c>
      <c r="AJ107" s="423">
        <v>0</v>
      </c>
      <c r="AK107" s="423">
        <v>0</v>
      </c>
      <c r="AL107" s="423">
        <v>0</v>
      </c>
      <c r="AM107" s="423">
        <v>0</v>
      </c>
      <c r="AN107" s="423">
        <v>1E-3</v>
      </c>
      <c r="AO107" s="423">
        <v>1E-3</v>
      </c>
      <c r="AP107" s="423">
        <v>1E-3</v>
      </c>
      <c r="AQ107" s="423">
        <v>1E-3</v>
      </c>
      <c r="AR107" s="423">
        <v>1E-3</v>
      </c>
      <c r="AS107" s="423">
        <v>5.9900000000000002E-2</v>
      </c>
      <c r="AT107" s="423">
        <v>5.9900000000000002E-2</v>
      </c>
      <c r="AU107" s="423">
        <v>6.0699999999999997E-2</v>
      </c>
      <c r="AV107" s="423">
        <v>6.0699999999999997E-2</v>
      </c>
      <c r="AW107" s="423">
        <v>6.0699999999999997E-2</v>
      </c>
      <c r="AX107" s="423">
        <v>0</v>
      </c>
      <c r="AY107" s="423">
        <v>0</v>
      </c>
      <c r="AZ107" s="423">
        <v>0</v>
      </c>
      <c r="BA107" s="423">
        <v>0</v>
      </c>
      <c r="BB107" s="423">
        <v>0</v>
      </c>
      <c r="BC107" s="423">
        <v>0</v>
      </c>
      <c r="BD107" s="423">
        <v>0</v>
      </c>
      <c r="BE107" s="423">
        <v>0</v>
      </c>
      <c r="BF107" s="423">
        <v>0</v>
      </c>
      <c r="BG107" s="423">
        <v>0</v>
      </c>
      <c r="BH107" s="423">
        <v>0.2</v>
      </c>
      <c r="BI107" s="423">
        <v>0.2</v>
      </c>
      <c r="BJ107" s="423">
        <v>0.2</v>
      </c>
      <c r="BK107" s="423">
        <v>0.2</v>
      </c>
      <c r="BL107" s="423">
        <v>0.2</v>
      </c>
      <c r="BM107" s="423">
        <v>0</v>
      </c>
      <c r="BN107" s="423">
        <v>0</v>
      </c>
      <c r="BO107" s="423">
        <v>0</v>
      </c>
      <c r="BP107" s="423">
        <v>0</v>
      </c>
      <c r="BQ107" s="423">
        <v>0</v>
      </c>
    </row>
    <row r="108" spans="1:69">
      <c r="A108" s="420" t="s">
        <v>823</v>
      </c>
      <c r="B108" s="421">
        <v>10.11</v>
      </c>
      <c r="C108" s="421">
        <v>108</v>
      </c>
      <c r="D108" s="421">
        <v>0.73960000000000004</v>
      </c>
      <c r="E108" s="421"/>
      <c r="F108" s="422">
        <v>43206</v>
      </c>
      <c r="G108" s="423">
        <v>2.2185999999999999</v>
      </c>
      <c r="H108" s="423">
        <v>1.804</v>
      </c>
      <c r="I108" s="423">
        <v>2.9049</v>
      </c>
      <c r="J108" s="423">
        <v>0.77139999999999997</v>
      </c>
      <c r="K108" s="423">
        <v>1</v>
      </c>
      <c r="L108" s="423">
        <v>0.67149999999999999</v>
      </c>
      <c r="M108" s="424">
        <v>51.349349627366571</v>
      </c>
      <c r="N108" s="422">
        <v>50664</v>
      </c>
      <c r="O108" s="422">
        <v>61686</v>
      </c>
      <c r="P108" s="422">
        <v>72200</v>
      </c>
      <c r="Q108" s="422">
        <v>75117</v>
      </c>
      <c r="R108" s="422">
        <v>86836</v>
      </c>
      <c r="S108" s="422" t="s">
        <v>146</v>
      </c>
      <c r="T108" s="423">
        <v>2.431</v>
      </c>
      <c r="U108" s="423">
        <v>2.9609999999999999</v>
      </c>
      <c r="V108" s="423">
        <v>3.47</v>
      </c>
      <c r="W108" s="423">
        <v>3.61</v>
      </c>
      <c r="X108" s="423">
        <v>4.17</v>
      </c>
      <c r="Y108" s="423">
        <v>1.8240000000000001</v>
      </c>
      <c r="Z108" s="423">
        <v>2.2210000000000001</v>
      </c>
      <c r="AA108" s="423">
        <v>2.5990000000000002</v>
      </c>
      <c r="AB108" s="423">
        <v>2.7040000000000002</v>
      </c>
      <c r="AC108" s="423">
        <v>3.1259999999999999</v>
      </c>
      <c r="AD108" s="423">
        <v>2.9630000000000001</v>
      </c>
      <c r="AE108" s="423">
        <v>3.2589999999999999</v>
      </c>
      <c r="AF108" s="423">
        <v>3.585</v>
      </c>
      <c r="AG108" s="423">
        <v>3.944</v>
      </c>
      <c r="AH108" s="423">
        <v>4.3380000000000001</v>
      </c>
      <c r="AI108" s="423">
        <v>0.78700000000000003</v>
      </c>
      <c r="AJ108" s="423">
        <v>0.86599999999999999</v>
      </c>
      <c r="AK108" s="423">
        <v>0.95199999999999996</v>
      </c>
      <c r="AL108" s="423">
        <v>1.0469999999999999</v>
      </c>
      <c r="AM108" s="423">
        <v>1.1519999999999999</v>
      </c>
      <c r="AN108" s="423">
        <v>1</v>
      </c>
      <c r="AO108" s="423">
        <v>1.1200000000000001</v>
      </c>
      <c r="AP108" s="423">
        <v>1.27</v>
      </c>
      <c r="AQ108" s="423">
        <v>1.36</v>
      </c>
      <c r="AR108" s="423">
        <v>1.53</v>
      </c>
      <c r="AS108" s="423">
        <v>0.69950000000000001</v>
      </c>
      <c r="AT108" s="423">
        <v>0.80859999999999999</v>
      </c>
      <c r="AU108" s="423">
        <v>0.92200000000000004</v>
      </c>
      <c r="AV108" s="423">
        <v>0.98199999999999998</v>
      </c>
      <c r="AW108" s="423">
        <v>1.1119000000000001</v>
      </c>
      <c r="AX108" s="423">
        <v>0</v>
      </c>
      <c r="AY108" s="423">
        <v>0</v>
      </c>
      <c r="AZ108" s="423">
        <v>0</v>
      </c>
      <c r="BA108" s="423">
        <v>0</v>
      </c>
      <c r="BB108" s="423">
        <v>0</v>
      </c>
      <c r="BC108" s="423">
        <v>0</v>
      </c>
      <c r="BD108" s="423">
        <v>0</v>
      </c>
      <c r="BE108" s="423">
        <v>0</v>
      </c>
      <c r="BF108" s="423">
        <v>0</v>
      </c>
      <c r="BG108" s="423">
        <v>0</v>
      </c>
      <c r="BH108" s="423">
        <v>0</v>
      </c>
      <c r="BI108" s="423">
        <v>0</v>
      </c>
      <c r="BJ108" s="423">
        <v>0</v>
      </c>
      <c r="BK108" s="423">
        <v>0</v>
      </c>
      <c r="BL108" s="423">
        <v>0</v>
      </c>
      <c r="BM108" s="423">
        <v>2.5270000000000001</v>
      </c>
      <c r="BN108" s="423">
        <v>2.5270000000000001</v>
      </c>
      <c r="BO108" s="423">
        <v>2.5270000000000001</v>
      </c>
      <c r="BP108" s="423">
        <v>2.5270000000000001</v>
      </c>
      <c r="BQ108" s="423">
        <v>2.5270000000000001</v>
      </c>
    </row>
    <row r="109" spans="1:69">
      <c r="A109" s="420" t="s">
        <v>661</v>
      </c>
      <c r="B109" s="421">
        <v>0.30491666666666667</v>
      </c>
      <c r="C109" s="421">
        <v>1</v>
      </c>
      <c r="D109" s="421">
        <v>0</v>
      </c>
      <c r="E109" s="421"/>
      <c r="F109" s="422">
        <v>3500</v>
      </c>
      <c r="G109" s="423">
        <v>0.1585</v>
      </c>
      <c r="H109" s="423">
        <v>6.4500000000000002E-2</v>
      </c>
      <c r="I109" s="423">
        <v>3.7600000000000001E-2</v>
      </c>
      <c r="J109" s="423">
        <v>0</v>
      </c>
      <c r="K109" s="423">
        <v>2.6499999999999999E-2</v>
      </c>
      <c r="L109" s="423">
        <v>1.7816666666666647E-2</v>
      </c>
      <c r="M109" s="424">
        <v>45.285714285714285</v>
      </c>
      <c r="N109" s="422">
        <v>3550</v>
      </c>
      <c r="O109" s="422">
        <v>4500</v>
      </c>
      <c r="P109" s="422">
        <v>5500</v>
      </c>
      <c r="Q109" s="422">
        <v>5600</v>
      </c>
      <c r="R109" s="422">
        <v>5700</v>
      </c>
      <c r="S109" s="422" t="s">
        <v>146</v>
      </c>
      <c r="T109" s="423">
        <v>0.18</v>
      </c>
      <c r="U109" s="423">
        <v>0.1885</v>
      </c>
      <c r="V109" s="423">
        <v>0.22</v>
      </c>
      <c r="W109" s="423">
        <v>0.23499999999999999</v>
      </c>
      <c r="X109" s="423">
        <v>0.24</v>
      </c>
      <c r="Y109" s="423">
        <v>7.4999999999999997E-2</v>
      </c>
      <c r="Z109" s="423">
        <v>7.8E-2</v>
      </c>
      <c r="AA109" s="423">
        <v>7.9000000000000001E-2</v>
      </c>
      <c r="AB109" s="423">
        <v>0.08</v>
      </c>
      <c r="AC109" s="423">
        <v>8.5000000000000006E-2</v>
      </c>
      <c r="AD109" s="423">
        <v>5.1999999999999998E-2</v>
      </c>
      <c r="AE109" s="423">
        <v>5.6000000000000001E-2</v>
      </c>
      <c r="AF109" s="423">
        <v>6.0999999999999999E-2</v>
      </c>
      <c r="AG109" s="423">
        <v>6.6000000000000003E-2</v>
      </c>
      <c r="AH109" s="423">
        <v>7.0999999999999994E-2</v>
      </c>
      <c r="AI109" s="423">
        <v>0</v>
      </c>
      <c r="AJ109" s="423">
        <v>0</v>
      </c>
      <c r="AK109" s="423">
        <v>0</v>
      </c>
      <c r="AL109" s="423">
        <v>0</v>
      </c>
      <c r="AM109" s="423">
        <v>0</v>
      </c>
      <c r="AN109" s="423">
        <v>8.2000000000000003E-2</v>
      </c>
      <c r="AO109" s="423">
        <v>8.3000000000000004E-2</v>
      </c>
      <c r="AP109" s="423">
        <v>8.5000000000000006E-2</v>
      </c>
      <c r="AQ109" s="423">
        <v>8.6999999999999994E-2</v>
      </c>
      <c r="AR109" s="423">
        <v>8.8999999999999996E-2</v>
      </c>
      <c r="AS109" s="423">
        <v>2.1499999999999998E-2</v>
      </c>
      <c r="AT109" s="423">
        <v>2.2499999999999999E-2</v>
      </c>
      <c r="AU109" s="423">
        <v>2.46E-2</v>
      </c>
      <c r="AV109" s="423">
        <v>2.5899999999999999E-2</v>
      </c>
      <c r="AW109" s="423">
        <v>2.69E-2</v>
      </c>
      <c r="AX109" s="423">
        <v>0</v>
      </c>
      <c r="AY109" s="423">
        <v>0</v>
      </c>
      <c r="AZ109" s="423">
        <v>0</v>
      </c>
      <c r="BA109" s="423">
        <v>0</v>
      </c>
      <c r="BB109" s="423">
        <v>0</v>
      </c>
      <c r="BC109" s="423">
        <v>0</v>
      </c>
      <c r="BD109" s="423">
        <v>0</v>
      </c>
      <c r="BE109" s="423">
        <v>0</v>
      </c>
      <c r="BF109" s="423">
        <v>0</v>
      </c>
      <c r="BG109" s="423">
        <v>0</v>
      </c>
      <c r="BH109" s="423">
        <v>1</v>
      </c>
      <c r="BI109" s="423">
        <v>1</v>
      </c>
      <c r="BJ109" s="423">
        <v>1</v>
      </c>
      <c r="BK109" s="423">
        <v>1</v>
      </c>
      <c r="BL109" s="423">
        <v>1</v>
      </c>
      <c r="BM109" s="423">
        <v>0</v>
      </c>
      <c r="BN109" s="423">
        <v>0</v>
      </c>
      <c r="BO109" s="423">
        <v>0</v>
      </c>
      <c r="BP109" s="423">
        <v>0</v>
      </c>
      <c r="BQ109" s="423">
        <v>0</v>
      </c>
    </row>
    <row r="110" spans="1:69">
      <c r="A110" s="420" t="s">
        <v>495</v>
      </c>
      <c r="B110" s="421">
        <v>0.51416666666666666</v>
      </c>
      <c r="C110" s="421">
        <v>2</v>
      </c>
      <c r="D110" s="421">
        <v>0</v>
      </c>
      <c r="E110" s="421"/>
      <c r="F110" s="422">
        <v>4413</v>
      </c>
      <c r="G110" s="423">
        <v>0.186</v>
      </c>
      <c r="H110" s="423">
        <v>4.7500000000000001E-2</v>
      </c>
      <c r="I110" s="423">
        <v>6.9900000000000004E-2</v>
      </c>
      <c r="J110" s="423">
        <v>1.9199999999999998E-2</v>
      </c>
      <c r="K110" s="423">
        <v>0.12</v>
      </c>
      <c r="L110" s="423">
        <v>7.1566666666666667E-2</v>
      </c>
      <c r="M110" s="424">
        <v>42.148198504418765</v>
      </c>
      <c r="N110" s="422">
        <v>4459</v>
      </c>
      <c r="O110" s="422">
        <v>4640</v>
      </c>
      <c r="P110" s="422">
        <v>4827</v>
      </c>
      <c r="Q110" s="422">
        <v>5022</v>
      </c>
      <c r="R110" s="422">
        <v>5225</v>
      </c>
      <c r="S110" s="422" t="s">
        <v>146</v>
      </c>
      <c r="T110" s="423">
        <v>0.223</v>
      </c>
      <c r="U110" s="423">
        <v>0.23200000000000001</v>
      </c>
      <c r="V110" s="423">
        <v>0.24099999999999999</v>
      </c>
      <c r="W110" s="423">
        <v>0.251</v>
      </c>
      <c r="X110" s="423">
        <v>0.26100000000000001</v>
      </c>
      <c r="Y110" s="423">
        <v>4.8000000000000001E-2</v>
      </c>
      <c r="Z110" s="423">
        <v>0.05</v>
      </c>
      <c r="AA110" s="423">
        <v>5.2999999999999999E-2</v>
      </c>
      <c r="AB110" s="423">
        <v>5.6000000000000001E-2</v>
      </c>
      <c r="AC110" s="423">
        <v>5.8000000000000003E-2</v>
      </c>
      <c r="AD110" s="423">
        <v>7.0000000000000007E-2</v>
      </c>
      <c r="AE110" s="423">
        <v>7.1999999999999995E-2</v>
      </c>
      <c r="AF110" s="423">
        <v>7.2999999999999995E-2</v>
      </c>
      <c r="AG110" s="423">
        <v>7.3999999999999996E-2</v>
      </c>
      <c r="AH110" s="423">
        <v>7.5999999999999998E-2</v>
      </c>
      <c r="AI110" s="423">
        <v>1.9E-2</v>
      </c>
      <c r="AJ110" s="423">
        <v>0.02</v>
      </c>
      <c r="AK110" s="423">
        <v>0.02</v>
      </c>
      <c r="AL110" s="423">
        <v>0.02</v>
      </c>
      <c r="AM110" s="423">
        <v>2.1000000000000001E-2</v>
      </c>
      <c r="AN110" s="423">
        <v>0.10100000000000001</v>
      </c>
      <c r="AO110" s="423">
        <v>0.106</v>
      </c>
      <c r="AP110" s="423">
        <v>0.111</v>
      </c>
      <c r="AQ110" s="423">
        <v>0.11700000000000001</v>
      </c>
      <c r="AR110" s="423">
        <v>0.123</v>
      </c>
      <c r="AS110" s="423">
        <v>3.6999999999999998E-2</v>
      </c>
      <c r="AT110" s="423">
        <v>3.9E-2</v>
      </c>
      <c r="AU110" s="423">
        <v>4.1000000000000002E-2</v>
      </c>
      <c r="AV110" s="423">
        <v>4.2999999999999997E-2</v>
      </c>
      <c r="AW110" s="423">
        <v>4.4999999999999998E-2</v>
      </c>
      <c r="AX110" s="423">
        <v>0</v>
      </c>
      <c r="AY110" s="423">
        <v>0</v>
      </c>
      <c r="AZ110" s="423">
        <v>0</v>
      </c>
      <c r="BA110" s="423">
        <v>0</v>
      </c>
      <c r="BB110" s="423">
        <v>0</v>
      </c>
      <c r="BC110" s="423">
        <v>0</v>
      </c>
      <c r="BD110" s="423">
        <v>0</v>
      </c>
      <c r="BE110" s="423">
        <v>0</v>
      </c>
      <c r="BF110" s="423">
        <v>0</v>
      </c>
      <c r="BG110" s="423">
        <v>0</v>
      </c>
      <c r="BH110" s="423">
        <v>2</v>
      </c>
      <c r="BI110" s="423">
        <v>2</v>
      </c>
      <c r="BJ110" s="423">
        <v>2</v>
      </c>
      <c r="BK110" s="423">
        <v>2</v>
      </c>
      <c r="BL110" s="423">
        <v>2</v>
      </c>
      <c r="BM110" s="423">
        <v>0</v>
      </c>
      <c r="BN110" s="423">
        <v>0</v>
      </c>
      <c r="BO110" s="423">
        <v>0</v>
      </c>
      <c r="BP110" s="423">
        <v>0</v>
      </c>
      <c r="BQ110" s="423">
        <v>0</v>
      </c>
    </row>
    <row r="111" spans="1:69">
      <c r="A111" s="420" t="s">
        <v>203</v>
      </c>
      <c r="B111" s="421">
        <v>7.2416666666666643E-2</v>
      </c>
      <c r="C111" s="421">
        <v>0.20599999999999999</v>
      </c>
      <c r="D111" s="421">
        <v>0</v>
      </c>
      <c r="E111" s="421"/>
      <c r="F111" s="422">
        <v>887</v>
      </c>
      <c r="G111" s="423">
        <v>4.2500000000000003E-2</v>
      </c>
      <c r="H111" s="423">
        <v>6.0000000000000001E-3</v>
      </c>
      <c r="I111" s="423">
        <v>1.3899999999999999E-2</v>
      </c>
      <c r="J111" s="423">
        <v>4.0000000000000001E-3</v>
      </c>
      <c r="K111" s="423">
        <v>1E-3</v>
      </c>
      <c r="L111" s="423">
        <v>5.0166666666666415E-3</v>
      </c>
      <c r="M111" s="424">
        <v>47.914317925591881</v>
      </c>
      <c r="N111" s="422">
        <v>887</v>
      </c>
      <c r="O111" s="422">
        <v>895</v>
      </c>
      <c r="P111" s="422">
        <v>900</v>
      </c>
      <c r="Q111" s="422">
        <v>905</v>
      </c>
      <c r="R111" s="422">
        <v>910</v>
      </c>
      <c r="S111" s="422" t="s">
        <v>146</v>
      </c>
      <c r="T111" s="423">
        <v>4.2500000000000003E-2</v>
      </c>
      <c r="U111" s="423">
        <v>4.8000000000000001E-2</v>
      </c>
      <c r="V111" s="423">
        <v>4.8000000000000001E-2</v>
      </c>
      <c r="W111" s="423">
        <v>4.8000000000000001E-2</v>
      </c>
      <c r="X111" s="423">
        <v>4.8000000000000001E-2</v>
      </c>
      <c r="Y111" s="423">
        <v>6.0000000000000001E-3</v>
      </c>
      <c r="Z111" s="423">
        <v>8.0000000000000002E-3</v>
      </c>
      <c r="AA111" s="423">
        <v>8.0000000000000002E-3</v>
      </c>
      <c r="AB111" s="423">
        <v>8.0000000000000002E-3</v>
      </c>
      <c r="AC111" s="423">
        <v>8.0000000000000002E-3</v>
      </c>
      <c r="AD111" s="423">
        <v>1.3899999999999999E-2</v>
      </c>
      <c r="AE111" s="423">
        <v>0.01</v>
      </c>
      <c r="AF111" s="423">
        <v>0.01</v>
      </c>
      <c r="AG111" s="423">
        <v>0.01</v>
      </c>
      <c r="AH111" s="423">
        <v>0.01</v>
      </c>
      <c r="AI111" s="423">
        <v>3.5000000000000001E-3</v>
      </c>
      <c r="AJ111" s="423">
        <v>6.0000000000000001E-3</v>
      </c>
      <c r="AK111" s="423">
        <v>6.0000000000000001E-3</v>
      </c>
      <c r="AL111" s="423">
        <v>6.0000000000000001E-3</v>
      </c>
      <c r="AM111" s="423">
        <v>6.0000000000000001E-3</v>
      </c>
      <c r="AN111" s="423">
        <v>1E-3</v>
      </c>
      <c r="AO111" s="423">
        <v>2E-3</v>
      </c>
      <c r="AP111" s="423">
        <v>2E-3</v>
      </c>
      <c r="AQ111" s="423">
        <v>2E-3</v>
      </c>
      <c r="AR111" s="423">
        <v>2E-3</v>
      </c>
      <c r="AS111" s="423">
        <v>1.2E-2</v>
      </c>
      <c r="AT111" s="423">
        <v>1.2E-2</v>
      </c>
      <c r="AU111" s="423">
        <v>1.2999999999999999E-2</v>
      </c>
      <c r="AV111" s="423">
        <v>1.2999999999999999E-2</v>
      </c>
      <c r="AW111" s="423">
        <v>1.2999999999999999E-2</v>
      </c>
      <c r="AX111" s="423">
        <v>0</v>
      </c>
      <c r="AY111" s="423">
        <v>0</v>
      </c>
      <c r="AZ111" s="423">
        <v>0</v>
      </c>
      <c r="BA111" s="423">
        <v>0</v>
      </c>
      <c r="BB111" s="423">
        <v>0</v>
      </c>
      <c r="BC111" s="423">
        <v>0</v>
      </c>
      <c r="BD111" s="423">
        <v>0</v>
      </c>
      <c r="BE111" s="423">
        <v>0</v>
      </c>
      <c r="BF111" s="423">
        <v>0</v>
      </c>
      <c r="BG111" s="423">
        <v>0</v>
      </c>
      <c r="BH111" s="423">
        <v>0</v>
      </c>
      <c r="BI111" s="423">
        <v>0</v>
      </c>
      <c r="BJ111" s="423">
        <v>0</v>
      </c>
      <c r="BK111" s="423">
        <v>0</v>
      </c>
      <c r="BL111" s="423">
        <v>0</v>
      </c>
      <c r="BM111" s="423">
        <v>0</v>
      </c>
      <c r="BN111" s="423">
        <v>0</v>
      </c>
      <c r="BO111" s="423">
        <v>0</v>
      </c>
      <c r="BP111" s="423">
        <v>0</v>
      </c>
      <c r="BQ111" s="423">
        <v>0</v>
      </c>
    </row>
    <row r="112" spans="1:69">
      <c r="A112" s="420" t="s">
        <v>569</v>
      </c>
      <c r="B112" s="421">
        <v>8.8749999999999996E-2</v>
      </c>
      <c r="C112" s="421">
        <v>0.20899999999999999</v>
      </c>
      <c r="D112" s="421">
        <v>0</v>
      </c>
      <c r="E112" s="421"/>
      <c r="F112" s="422">
        <v>1000</v>
      </c>
      <c r="G112" s="423">
        <v>6.08E-2</v>
      </c>
      <c r="H112" s="423">
        <v>3.2000000000000002E-3</v>
      </c>
      <c r="I112" s="423">
        <v>2.0000000000000001E-4</v>
      </c>
      <c r="J112" s="423">
        <v>4.3E-3</v>
      </c>
      <c r="K112" s="423">
        <v>2.0000000000000001E-4</v>
      </c>
      <c r="L112" s="423">
        <v>2.0049999999999985E-2</v>
      </c>
      <c r="M112" s="424">
        <v>60.8</v>
      </c>
      <c r="N112" s="422">
        <v>1010</v>
      </c>
      <c r="O112" s="422">
        <v>1030</v>
      </c>
      <c r="P112" s="422">
        <v>1050</v>
      </c>
      <c r="Q112" s="422">
        <v>1070</v>
      </c>
      <c r="R112" s="422">
        <v>1090</v>
      </c>
      <c r="S112" s="422" t="s">
        <v>146</v>
      </c>
      <c r="T112" s="423">
        <v>6.25E-2</v>
      </c>
      <c r="U112" s="423">
        <v>6.5000000000000002E-2</v>
      </c>
      <c r="V112" s="423">
        <v>6.7500000000000004E-2</v>
      </c>
      <c r="W112" s="423">
        <v>7.0000000000000007E-2</v>
      </c>
      <c r="X112" s="423">
        <v>7.2499999999999995E-2</v>
      </c>
      <c r="Y112" s="423">
        <v>3.2000000000000002E-3</v>
      </c>
      <c r="Z112" s="423">
        <v>3.2000000000000002E-3</v>
      </c>
      <c r="AA112" s="423">
        <v>3.3E-3</v>
      </c>
      <c r="AB112" s="423">
        <v>3.3E-3</v>
      </c>
      <c r="AC112" s="423">
        <v>3.3E-3</v>
      </c>
      <c r="AD112" s="423">
        <v>2.0000000000000001E-4</v>
      </c>
      <c r="AE112" s="423">
        <v>2.0000000000000001E-4</v>
      </c>
      <c r="AF112" s="423">
        <v>2.0000000000000001E-4</v>
      </c>
      <c r="AG112" s="423">
        <v>2.0000000000000001E-4</v>
      </c>
      <c r="AH112" s="423">
        <v>2.0000000000000001E-4</v>
      </c>
      <c r="AI112" s="423">
        <v>4.3E-3</v>
      </c>
      <c r="AJ112" s="423">
        <v>4.3E-3</v>
      </c>
      <c r="AK112" s="423">
        <v>4.3E-3</v>
      </c>
      <c r="AL112" s="423">
        <v>4.3E-3</v>
      </c>
      <c r="AM112" s="423">
        <v>4.4000000000000003E-3</v>
      </c>
      <c r="AN112" s="423">
        <v>1E-4</v>
      </c>
      <c r="AO112" s="423">
        <v>1E-4</v>
      </c>
      <c r="AP112" s="423">
        <v>1E-4</v>
      </c>
      <c r="AQ112" s="423">
        <v>1E-4</v>
      </c>
      <c r="AR112" s="423">
        <v>1E-4</v>
      </c>
      <c r="AS112" s="423">
        <v>8.9999999999999993E-3</v>
      </c>
      <c r="AT112" s="423">
        <v>0.01</v>
      </c>
      <c r="AU112" s="423">
        <v>1.0999999999999999E-2</v>
      </c>
      <c r="AV112" s="423">
        <v>1.0999999999999999E-2</v>
      </c>
      <c r="AW112" s="423">
        <v>1.0999999999999999E-2</v>
      </c>
      <c r="AX112" s="423">
        <v>0</v>
      </c>
      <c r="AY112" s="423">
        <v>0</v>
      </c>
      <c r="AZ112" s="423">
        <v>0</v>
      </c>
      <c r="BA112" s="423">
        <v>0</v>
      </c>
      <c r="BB112" s="423">
        <v>0</v>
      </c>
      <c r="BC112" s="423">
        <v>0</v>
      </c>
      <c r="BD112" s="423">
        <v>0</v>
      </c>
      <c r="BE112" s="423">
        <v>0</v>
      </c>
      <c r="BF112" s="423">
        <v>0</v>
      </c>
      <c r="BG112" s="423">
        <v>0</v>
      </c>
      <c r="BH112" s="423">
        <v>0</v>
      </c>
      <c r="BI112" s="423">
        <v>0</v>
      </c>
      <c r="BJ112" s="423">
        <v>0</v>
      </c>
      <c r="BK112" s="423">
        <v>0</v>
      </c>
      <c r="BL112" s="423">
        <v>0</v>
      </c>
      <c r="BM112" s="423">
        <v>0</v>
      </c>
      <c r="BN112" s="423">
        <v>0</v>
      </c>
      <c r="BO112" s="423">
        <v>0</v>
      </c>
      <c r="BP112" s="423">
        <v>0</v>
      </c>
      <c r="BQ112" s="423">
        <v>0</v>
      </c>
    </row>
    <row r="113" spans="1:69">
      <c r="A113" s="420" t="s">
        <v>547</v>
      </c>
      <c r="B113" s="421">
        <v>0.19833333333333336</v>
      </c>
      <c r="C113" s="421">
        <v>0.5</v>
      </c>
      <c r="D113" s="421">
        <v>0</v>
      </c>
      <c r="E113" s="421"/>
      <c r="F113" s="422">
        <v>1512</v>
      </c>
      <c r="G113" s="423">
        <v>6.2300000000000001E-2</v>
      </c>
      <c r="H113" s="423">
        <v>2.3999999999999998E-3</v>
      </c>
      <c r="I113" s="423">
        <v>2.5499999999999998E-2</v>
      </c>
      <c r="J113" s="423">
        <v>1.9900000000000001E-2</v>
      </c>
      <c r="K113" s="423">
        <v>1E-3</v>
      </c>
      <c r="L113" s="423">
        <v>8.7233333333333357E-2</v>
      </c>
      <c r="M113" s="424">
        <v>41.203703703703702</v>
      </c>
      <c r="N113" s="422">
        <v>1520</v>
      </c>
      <c r="O113" s="422">
        <v>1550</v>
      </c>
      <c r="P113" s="422">
        <v>1581</v>
      </c>
      <c r="Q113" s="422">
        <v>1613</v>
      </c>
      <c r="R113" s="422">
        <v>1645</v>
      </c>
      <c r="S113" s="422" t="s">
        <v>146</v>
      </c>
      <c r="T113" s="423">
        <v>7.2999999999999995E-2</v>
      </c>
      <c r="U113" s="423">
        <v>7.3999999999999996E-2</v>
      </c>
      <c r="V113" s="423">
        <v>7.5999999999999998E-2</v>
      </c>
      <c r="W113" s="423">
        <v>7.6999999999999999E-2</v>
      </c>
      <c r="X113" s="423">
        <v>7.9000000000000001E-2</v>
      </c>
      <c r="Y113" s="423">
        <v>2.3999999999999998E-3</v>
      </c>
      <c r="Z113" s="423">
        <v>2.5000000000000001E-3</v>
      </c>
      <c r="AA113" s="423">
        <v>2.7000000000000001E-3</v>
      </c>
      <c r="AB113" s="423">
        <v>2.8E-3</v>
      </c>
      <c r="AC113" s="423">
        <v>2.8999999999999998E-3</v>
      </c>
      <c r="AD113" s="423">
        <v>2.5600000000000001E-2</v>
      </c>
      <c r="AE113" s="423">
        <v>2.58E-2</v>
      </c>
      <c r="AF113" s="423">
        <v>2.6100000000000002E-2</v>
      </c>
      <c r="AG113" s="423">
        <v>2.63E-2</v>
      </c>
      <c r="AH113" s="423">
        <v>2.6599999999999999E-2</v>
      </c>
      <c r="AI113" s="423">
        <v>1.9900000000000001E-2</v>
      </c>
      <c r="AJ113" s="423">
        <v>2.01E-2</v>
      </c>
      <c r="AK113" s="423">
        <v>2.0299999999999999E-2</v>
      </c>
      <c r="AL113" s="423">
        <v>2.0500000000000001E-2</v>
      </c>
      <c r="AM113" s="423">
        <v>2.07E-2</v>
      </c>
      <c r="AN113" s="423">
        <v>1E-3</v>
      </c>
      <c r="AO113" s="423">
        <v>1E-3</v>
      </c>
      <c r="AP113" s="423">
        <v>2E-3</v>
      </c>
      <c r="AQ113" s="423">
        <v>2E-3</v>
      </c>
      <c r="AR113" s="423">
        <v>2E-3</v>
      </c>
      <c r="AS113" s="423">
        <v>1.4999999999999999E-2</v>
      </c>
      <c r="AT113" s="423">
        <v>1.6E-2</v>
      </c>
      <c r="AU113" s="423">
        <v>1.6E-2</v>
      </c>
      <c r="AV113" s="423">
        <v>1.6E-2</v>
      </c>
      <c r="AW113" s="423">
        <v>1.6E-2</v>
      </c>
      <c r="AX113" s="423">
        <v>0</v>
      </c>
      <c r="AY113" s="423">
        <v>0</v>
      </c>
      <c r="AZ113" s="423">
        <v>0</v>
      </c>
      <c r="BA113" s="423">
        <v>0</v>
      </c>
      <c r="BB113" s="423">
        <v>0</v>
      </c>
      <c r="BC113" s="423">
        <v>0</v>
      </c>
      <c r="BD113" s="423">
        <v>0</v>
      </c>
      <c r="BE113" s="423">
        <v>0</v>
      </c>
      <c r="BF113" s="423">
        <v>0</v>
      </c>
      <c r="BG113" s="423">
        <v>0</v>
      </c>
      <c r="BH113" s="423">
        <v>0.5</v>
      </c>
      <c r="BI113" s="423">
        <v>0.5</v>
      </c>
      <c r="BJ113" s="423">
        <v>0.5</v>
      </c>
      <c r="BK113" s="423">
        <v>0.5</v>
      </c>
      <c r="BL113" s="423">
        <v>0.5</v>
      </c>
      <c r="BM113" s="423">
        <v>0</v>
      </c>
      <c r="BN113" s="423">
        <v>0</v>
      </c>
      <c r="BO113" s="423">
        <v>0</v>
      </c>
      <c r="BP113" s="423">
        <v>0</v>
      </c>
      <c r="BQ113" s="423">
        <v>0</v>
      </c>
    </row>
    <row r="114" spans="1:69">
      <c r="A114" s="420" t="s">
        <v>644</v>
      </c>
      <c r="B114" s="421">
        <v>5.2886666666666668</v>
      </c>
      <c r="C114" s="421">
        <v>17.100000000000001</v>
      </c>
      <c r="D114" s="421">
        <v>0.47199999999999998</v>
      </c>
      <c r="E114" s="421"/>
      <c r="F114" s="422">
        <v>52012</v>
      </c>
      <c r="G114" s="423">
        <v>2.835</v>
      </c>
      <c r="H114" s="423">
        <v>0.61399999999999999</v>
      </c>
      <c r="I114" s="423">
        <v>0</v>
      </c>
      <c r="J114" s="423">
        <v>0</v>
      </c>
      <c r="K114" s="423">
        <v>0.26</v>
      </c>
      <c r="L114" s="423">
        <v>1.1076666666666677</v>
      </c>
      <c r="M114" s="424">
        <v>54.506652311005155</v>
      </c>
      <c r="N114" s="422">
        <v>53204</v>
      </c>
      <c r="O114" s="422">
        <v>61034</v>
      </c>
      <c r="P114" s="422">
        <v>68864</v>
      </c>
      <c r="Q114" s="422">
        <v>76694</v>
      </c>
      <c r="R114" s="422">
        <v>85424</v>
      </c>
      <c r="S114" s="422" t="s">
        <v>146</v>
      </c>
      <c r="T114" s="423">
        <v>2.9159999999999999</v>
      </c>
      <c r="U114" s="423">
        <v>3.367</v>
      </c>
      <c r="V114" s="423">
        <v>3.8889999999999998</v>
      </c>
      <c r="W114" s="423">
        <v>4.492</v>
      </c>
      <c r="X114" s="423">
        <v>5.1879999999999997</v>
      </c>
      <c r="Y114" s="423">
        <v>0.57099999999999995</v>
      </c>
      <c r="Z114" s="423">
        <v>0.65700000000000003</v>
      </c>
      <c r="AA114" s="423">
        <v>0.76100000000000001</v>
      </c>
      <c r="AB114" s="423">
        <v>0.879</v>
      </c>
      <c r="AC114" s="423">
        <v>1.0109999999999999</v>
      </c>
      <c r="AD114" s="423">
        <v>0</v>
      </c>
      <c r="AE114" s="423">
        <v>0</v>
      </c>
      <c r="AF114" s="423">
        <v>0</v>
      </c>
      <c r="AG114" s="423">
        <v>0</v>
      </c>
      <c r="AH114" s="423">
        <v>0</v>
      </c>
      <c r="AI114" s="423">
        <v>0</v>
      </c>
      <c r="AJ114" s="423">
        <v>0</v>
      </c>
      <c r="AK114" s="423">
        <v>0</v>
      </c>
      <c r="AL114" s="423">
        <v>0</v>
      </c>
      <c r="AM114" s="423">
        <v>0</v>
      </c>
      <c r="AN114" s="423">
        <v>0.497</v>
      </c>
      <c r="AO114" s="423">
        <v>0.57399999999999995</v>
      </c>
      <c r="AP114" s="423">
        <v>0.66300000000000003</v>
      </c>
      <c r="AQ114" s="423">
        <v>0.76300000000000001</v>
      </c>
      <c r="AR114" s="423">
        <v>0.88100000000000001</v>
      </c>
      <c r="AS114" s="423">
        <v>1.4730000000000001</v>
      </c>
      <c r="AT114" s="423">
        <v>1.7</v>
      </c>
      <c r="AU114" s="423">
        <v>1.964</v>
      </c>
      <c r="AV114" s="423">
        <v>2.2679999999999998</v>
      </c>
      <c r="AW114" s="423">
        <v>2.6179999999999999</v>
      </c>
      <c r="AX114" s="423">
        <v>0</v>
      </c>
      <c r="AY114" s="423">
        <v>0</v>
      </c>
      <c r="AZ114" s="423">
        <v>0</v>
      </c>
      <c r="BA114" s="423">
        <v>0</v>
      </c>
      <c r="BB114" s="423">
        <v>0</v>
      </c>
      <c r="BC114" s="423">
        <v>0</v>
      </c>
      <c r="BD114" s="423">
        <v>0</v>
      </c>
      <c r="BE114" s="423">
        <v>0</v>
      </c>
      <c r="BF114" s="423">
        <v>0</v>
      </c>
      <c r="BG114" s="423">
        <v>0</v>
      </c>
      <c r="BH114" s="423">
        <v>2</v>
      </c>
      <c r="BI114" s="423">
        <v>2</v>
      </c>
      <c r="BJ114" s="423">
        <v>2</v>
      </c>
      <c r="BK114" s="423">
        <v>2</v>
      </c>
      <c r="BL114" s="423">
        <v>2</v>
      </c>
      <c r="BM114" s="423">
        <v>2.5</v>
      </c>
      <c r="BN114" s="423">
        <v>2.5</v>
      </c>
      <c r="BO114" s="423">
        <v>2.5</v>
      </c>
      <c r="BP114" s="423">
        <v>2.5</v>
      </c>
      <c r="BQ114" s="423">
        <v>2.5</v>
      </c>
    </row>
    <row r="115" spans="1:69">
      <c r="A115" s="420" t="s">
        <v>577</v>
      </c>
      <c r="B115" s="421">
        <v>2.4543333333333335</v>
      </c>
      <c r="C115" s="421">
        <v>12</v>
      </c>
      <c r="D115" s="421">
        <v>0.3286</v>
      </c>
      <c r="E115" s="421"/>
      <c r="F115" s="422">
        <v>16558</v>
      </c>
      <c r="G115" s="423">
        <v>0.74</v>
      </c>
      <c r="H115" s="423">
        <v>0.52700000000000002</v>
      </c>
      <c r="I115" s="423">
        <v>0.21299999999999999</v>
      </c>
      <c r="J115" s="423">
        <v>0.08</v>
      </c>
      <c r="K115" s="423">
        <v>0.2994</v>
      </c>
      <c r="L115" s="423">
        <v>0.26633333333333375</v>
      </c>
      <c r="M115" s="424">
        <v>44.691387848774006</v>
      </c>
      <c r="N115" s="422">
        <v>16724</v>
      </c>
      <c r="O115" s="422">
        <v>18396</v>
      </c>
      <c r="P115" s="422">
        <v>20236</v>
      </c>
      <c r="Q115" s="422">
        <v>22259</v>
      </c>
      <c r="R115" s="422">
        <v>24485</v>
      </c>
      <c r="S115" s="422" t="s">
        <v>145</v>
      </c>
      <c r="T115" s="423">
        <v>0.7359</v>
      </c>
      <c r="U115" s="423">
        <v>0.80940000000000001</v>
      </c>
      <c r="V115" s="423">
        <v>0.89039999999999997</v>
      </c>
      <c r="W115" s="423">
        <v>0.97940000000000005</v>
      </c>
      <c r="X115" s="423">
        <v>1.0773999999999999</v>
      </c>
      <c r="Y115" s="423">
        <v>0.46</v>
      </c>
      <c r="Z115" s="423">
        <v>0.52300000000000002</v>
      </c>
      <c r="AA115" s="423">
        <v>0.59399999999999997</v>
      </c>
      <c r="AB115" s="423">
        <v>0.67600000000000005</v>
      </c>
      <c r="AC115" s="423">
        <v>0.76800000000000002</v>
      </c>
      <c r="AD115" s="423">
        <v>0.2</v>
      </c>
      <c r="AE115" s="423">
        <v>0.22</v>
      </c>
      <c r="AF115" s="423">
        <v>0.24199999999999999</v>
      </c>
      <c r="AG115" s="423">
        <v>0.26600000000000001</v>
      </c>
      <c r="AH115" s="423">
        <v>0.29299999999999998</v>
      </c>
      <c r="AI115" s="423">
        <v>0.11</v>
      </c>
      <c r="AJ115" s="423">
        <v>0.1222</v>
      </c>
      <c r="AK115" s="423">
        <v>0.13439999999999999</v>
      </c>
      <c r="AL115" s="423">
        <v>0.1479</v>
      </c>
      <c r="AM115" s="423">
        <v>0.16270000000000001</v>
      </c>
      <c r="AN115" s="423">
        <v>0.23</v>
      </c>
      <c r="AO115" s="423">
        <v>0.24379999999999999</v>
      </c>
      <c r="AP115" s="423">
        <v>0.25840000000000002</v>
      </c>
      <c r="AQ115" s="423">
        <v>0.27389999999999998</v>
      </c>
      <c r="AR115" s="423">
        <v>0.29039999999999999</v>
      </c>
      <c r="AS115" s="423">
        <v>0.224</v>
      </c>
      <c r="AT115" s="423">
        <v>0.24199999999999999</v>
      </c>
      <c r="AU115" s="423">
        <v>0.26800000000000002</v>
      </c>
      <c r="AV115" s="423">
        <v>0.29699999999999999</v>
      </c>
      <c r="AW115" s="423">
        <v>0.32900000000000001</v>
      </c>
      <c r="AX115" s="423">
        <v>0</v>
      </c>
      <c r="AY115" s="423">
        <v>0</v>
      </c>
      <c r="AZ115" s="423">
        <v>0</v>
      </c>
      <c r="BA115" s="423">
        <v>0</v>
      </c>
      <c r="BB115" s="423">
        <v>0</v>
      </c>
      <c r="BC115" s="423">
        <v>0</v>
      </c>
      <c r="BD115" s="423">
        <v>0</v>
      </c>
      <c r="BE115" s="423">
        <v>0</v>
      </c>
      <c r="BF115" s="423">
        <v>0</v>
      </c>
      <c r="BG115" s="423">
        <v>0</v>
      </c>
      <c r="BH115" s="423">
        <v>0</v>
      </c>
      <c r="BI115" s="423">
        <v>0</v>
      </c>
      <c r="BJ115" s="423">
        <v>0</v>
      </c>
      <c r="BK115" s="423">
        <v>0</v>
      </c>
      <c r="BL115" s="423">
        <v>0</v>
      </c>
      <c r="BM115" s="423">
        <v>0.99</v>
      </c>
      <c r="BN115" s="423">
        <v>0.99</v>
      </c>
      <c r="BO115" s="423">
        <v>0.99</v>
      </c>
      <c r="BP115" s="423">
        <v>0.99</v>
      </c>
      <c r="BQ115" s="423">
        <v>0.99</v>
      </c>
    </row>
    <row r="116" spans="1:69">
      <c r="A116" s="420" t="s">
        <v>656</v>
      </c>
      <c r="B116" s="421">
        <v>7.7033333333333329E-2</v>
      </c>
      <c r="C116" s="421">
        <v>0.26300000000000001</v>
      </c>
      <c r="D116" s="421">
        <v>1.3000000000000001E-2</v>
      </c>
      <c r="E116" s="421"/>
      <c r="F116" s="422">
        <v>1235</v>
      </c>
      <c r="G116" s="423">
        <v>3.2199999999999999E-2</v>
      </c>
      <c r="H116" s="423">
        <v>5.1000000000000004E-3</v>
      </c>
      <c r="I116" s="423">
        <v>0</v>
      </c>
      <c r="J116" s="423">
        <v>0</v>
      </c>
      <c r="K116" s="423">
        <v>1.6E-2</v>
      </c>
      <c r="L116" s="423">
        <v>1.0733333333333331E-2</v>
      </c>
      <c r="M116" s="424">
        <v>26.072874493927124</v>
      </c>
      <c r="N116" s="422">
        <v>1250</v>
      </c>
      <c r="O116" s="422">
        <v>1300</v>
      </c>
      <c r="P116" s="422">
        <v>1400</v>
      </c>
      <c r="Q116" s="422">
        <v>1500</v>
      </c>
      <c r="R116" s="422">
        <v>1600</v>
      </c>
      <c r="S116" s="422" t="s">
        <v>145</v>
      </c>
      <c r="T116" s="423">
        <v>4.2500000000000003E-2</v>
      </c>
      <c r="U116" s="423">
        <v>4.4200000000000003E-2</v>
      </c>
      <c r="V116" s="423">
        <v>4.7600000000000003E-2</v>
      </c>
      <c r="W116" s="423">
        <v>5.0999999999999997E-2</v>
      </c>
      <c r="X116" s="423">
        <v>5.4399999999999997E-2</v>
      </c>
      <c r="Y116" s="423">
        <v>5.1000000000000004E-3</v>
      </c>
      <c r="Z116" s="423">
        <v>5.4999999999999997E-3</v>
      </c>
      <c r="AA116" s="423">
        <v>5.8999999999999999E-3</v>
      </c>
      <c r="AB116" s="423">
        <v>6.3E-3</v>
      </c>
      <c r="AC116" s="423">
        <v>6.7000000000000002E-3</v>
      </c>
      <c r="AD116" s="423">
        <v>0</v>
      </c>
      <c r="AE116" s="423">
        <v>0</v>
      </c>
      <c r="AF116" s="423">
        <v>0</v>
      </c>
      <c r="AG116" s="423">
        <v>0</v>
      </c>
      <c r="AH116" s="423">
        <v>0</v>
      </c>
      <c r="AI116" s="423">
        <v>0</v>
      </c>
      <c r="AJ116" s="423">
        <v>0</v>
      </c>
      <c r="AK116" s="423">
        <v>0</v>
      </c>
      <c r="AL116" s="423">
        <v>0</v>
      </c>
      <c r="AM116" s="423">
        <v>0</v>
      </c>
      <c r="AN116" s="423">
        <v>5.0000000000000001E-3</v>
      </c>
      <c r="AO116" s="423">
        <v>5.0000000000000001E-3</v>
      </c>
      <c r="AP116" s="423">
        <v>5.0000000000000001E-3</v>
      </c>
      <c r="AQ116" s="423">
        <v>5.0000000000000001E-3</v>
      </c>
      <c r="AR116" s="423">
        <v>5.0000000000000001E-3</v>
      </c>
      <c r="AS116" s="423">
        <v>7.0000000000000001E-3</v>
      </c>
      <c r="AT116" s="423">
        <v>7.4999999999999997E-3</v>
      </c>
      <c r="AU116" s="423">
        <v>8.0000000000000002E-3</v>
      </c>
      <c r="AV116" s="423">
        <v>8.5000000000000006E-3</v>
      </c>
      <c r="AW116" s="423">
        <v>8.9999999999999993E-3</v>
      </c>
      <c r="AX116" s="423">
        <v>0</v>
      </c>
      <c r="AY116" s="423">
        <v>0</v>
      </c>
      <c r="AZ116" s="423">
        <v>0</v>
      </c>
      <c r="BA116" s="423">
        <v>0</v>
      </c>
      <c r="BB116" s="423">
        <v>0</v>
      </c>
      <c r="BC116" s="423">
        <v>0</v>
      </c>
      <c r="BD116" s="423">
        <v>0</v>
      </c>
      <c r="BE116" s="423">
        <v>0</v>
      </c>
      <c r="BF116" s="423">
        <v>0</v>
      </c>
      <c r="BG116" s="423">
        <v>0</v>
      </c>
      <c r="BH116" s="423">
        <v>1.2999999999999999E-2</v>
      </c>
      <c r="BI116" s="423">
        <v>1.2999999999999999E-2</v>
      </c>
      <c r="BJ116" s="423">
        <v>1.2999999999999999E-2</v>
      </c>
      <c r="BK116" s="423">
        <v>1.2999999999999999E-2</v>
      </c>
      <c r="BL116" s="423">
        <v>1.2999999999999999E-2</v>
      </c>
      <c r="BM116" s="423">
        <v>0</v>
      </c>
      <c r="BN116" s="423">
        <v>0</v>
      </c>
      <c r="BO116" s="423">
        <v>0</v>
      </c>
      <c r="BP116" s="423">
        <v>0</v>
      </c>
      <c r="BQ116" s="423">
        <v>0</v>
      </c>
    </row>
    <row r="117" spans="1:69">
      <c r="A117" s="420" t="s">
        <v>452</v>
      </c>
      <c r="B117" s="421">
        <v>6.0827500000000008</v>
      </c>
      <c r="C117" s="421">
        <v>13</v>
      </c>
      <c r="D117" s="421">
        <v>4.3726684931506847</v>
      </c>
      <c r="E117" s="421"/>
      <c r="F117" s="422">
        <v>16850</v>
      </c>
      <c r="G117" s="423">
        <v>0.71499999999999997</v>
      </c>
      <c r="H117" s="423">
        <v>0.17699999999999999</v>
      </c>
      <c r="I117" s="423">
        <v>0.19500000000000001</v>
      </c>
      <c r="J117" s="423">
        <v>0.113</v>
      </c>
      <c r="K117" s="423">
        <v>0.2</v>
      </c>
      <c r="L117" s="423">
        <v>0.31008150684931657</v>
      </c>
      <c r="M117" s="424">
        <v>42.433234421364986</v>
      </c>
      <c r="N117" s="422">
        <v>16930</v>
      </c>
      <c r="O117" s="422">
        <v>17950</v>
      </c>
      <c r="P117" s="422">
        <v>18980</v>
      </c>
      <c r="Q117" s="422">
        <v>20000</v>
      </c>
      <c r="R117" s="422">
        <v>21030</v>
      </c>
      <c r="S117" s="422" t="s">
        <v>145</v>
      </c>
      <c r="T117" s="423">
        <v>0.71799999999999997</v>
      </c>
      <c r="U117" s="423">
        <v>0.753</v>
      </c>
      <c r="V117" s="423">
        <v>0.78800000000000003</v>
      </c>
      <c r="W117" s="423">
        <v>0.82399999999999995</v>
      </c>
      <c r="X117" s="423">
        <v>0.86099999999999999</v>
      </c>
      <c r="Y117" s="423">
        <v>0.17599999999999999</v>
      </c>
      <c r="Z117" s="423">
        <v>0.17199999999999999</v>
      </c>
      <c r="AA117" s="423">
        <v>0.16700000000000001</v>
      </c>
      <c r="AB117" s="423">
        <v>0.16700000000000001</v>
      </c>
      <c r="AC117" s="423">
        <v>0.16700000000000001</v>
      </c>
      <c r="AD117" s="423">
        <v>0.19900000000000001</v>
      </c>
      <c r="AE117" s="423">
        <v>0.20899999999999999</v>
      </c>
      <c r="AF117" s="423">
        <v>0.219</v>
      </c>
      <c r="AG117" s="423">
        <v>0.214</v>
      </c>
      <c r="AH117" s="423">
        <v>0.20799999999999999</v>
      </c>
      <c r="AI117" s="423">
        <v>0.113</v>
      </c>
      <c r="AJ117" s="423">
        <v>0.10199999999999999</v>
      </c>
      <c r="AK117" s="423">
        <v>9.2999999999999999E-2</v>
      </c>
      <c r="AL117" s="423">
        <v>0.09</v>
      </c>
      <c r="AM117" s="423">
        <v>8.6999999999999994E-2</v>
      </c>
      <c r="AN117" s="423">
        <v>0.30299999999999999</v>
      </c>
      <c r="AO117" s="423">
        <v>0.314</v>
      </c>
      <c r="AP117" s="423">
        <v>0.32200000000000001</v>
      </c>
      <c r="AQ117" s="423">
        <v>0.32900000000000001</v>
      </c>
      <c r="AR117" s="423">
        <v>0.33600000000000002</v>
      </c>
      <c r="AS117" s="423">
        <v>0.4</v>
      </c>
      <c r="AT117" s="423">
        <v>0.40500000000000003</v>
      </c>
      <c r="AU117" s="423">
        <v>0.41</v>
      </c>
      <c r="AV117" s="423">
        <v>0.41499999999999998</v>
      </c>
      <c r="AW117" s="423">
        <v>0.42</v>
      </c>
      <c r="AX117" s="423">
        <v>0</v>
      </c>
      <c r="AY117" s="423">
        <v>0</v>
      </c>
      <c r="AZ117" s="423">
        <v>0</v>
      </c>
      <c r="BA117" s="423">
        <v>0</v>
      </c>
      <c r="BB117" s="423">
        <v>0</v>
      </c>
      <c r="BC117" s="423">
        <v>0</v>
      </c>
      <c r="BD117" s="423">
        <v>0</v>
      </c>
      <c r="BE117" s="423">
        <v>0</v>
      </c>
      <c r="BF117" s="423">
        <v>0</v>
      </c>
      <c r="BG117" s="423">
        <v>0</v>
      </c>
      <c r="BH117" s="423">
        <v>0</v>
      </c>
      <c r="BI117" s="423">
        <v>0</v>
      </c>
      <c r="BJ117" s="423">
        <v>0</v>
      </c>
      <c r="BK117" s="423">
        <v>0</v>
      </c>
      <c r="BL117" s="423">
        <v>0</v>
      </c>
      <c r="BM117" s="423">
        <v>6.26</v>
      </c>
      <c r="BN117" s="423">
        <v>6.26</v>
      </c>
      <c r="BO117" s="423">
        <v>6.26</v>
      </c>
      <c r="BP117" s="423">
        <v>6.26</v>
      </c>
      <c r="BQ117" s="423">
        <v>6.26</v>
      </c>
    </row>
    <row r="118" spans="1:69">
      <c r="A118" s="420" t="s">
        <v>557</v>
      </c>
      <c r="B118" s="421">
        <v>0.14263333333333336</v>
      </c>
      <c r="C118" s="421">
        <v>0.33300000000000002</v>
      </c>
      <c r="D118" s="421">
        <v>0</v>
      </c>
      <c r="E118" s="421"/>
      <c r="F118" s="422">
        <v>2068</v>
      </c>
      <c r="G118" s="423">
        <v>9.4500000000000001E-2</v>
      </c>
      <c r="H118" s="423">
        <v>7.9000000000000008E-3</v>
      </c>
      <c r="I118" s="423">
        <v>5.0000000000000001E-4</v>
      </c>
      <c r="J118" s="423">
        <v>1.12E-2</v>
      </c>
      <c r="K118" s="423">
        <v>3.0000000000000001E-3</v>
      </c>
      <c r="L118" s="423">
        <v>2.5533333333333352E-2</v>
      </c>
      <c r="M118" s="424">
        <v>45.696324951644101</v>
      </c>
      <c r="N118" s="422">
        <v>2073</v>
      </c>
      <c r="O118" s="422">
        <v>2080</v>
      </c>
      <c r="P118" s="422">
        <v>2085</v>
      </c>
      <c r="Q118" s="422">
        <v>2099</v>
      </c>
      <c r="R118" s="422">
        <v>2120</v>
      </c>
      <c r="S118" s="422" t="s">
        <v>145</v>
      </c>
      <c r="T118" s="423">
        <v>0.11</v>
      </c>
      <c r="U118" s="423">
        <v>0.11</v>
      </c>
      <c r="V118" s="423">
        <v>0.11</v>
      </c>
      <c r="W118" s="423">
        <v>0.111</v>
      </c>
      <c r="X118" s="423">
        <v>0.112</v>
      </c>
      <c r="Y118" s="423">
        <v>0.01</v>
      </c>
      <c r="Z118" s="423">
        <v>0.01</v>
      </c>
      <c r="AA118" s="423">
        <v>0.01</v>
      </c>
      <c r="AB118" s="423">
        <v>0.01</v>
      </c>
      <c r="AC118" s="423">
        <v>1.0999999999999999E-2</v>
      </c>
      <c r="AD118" s="423">
        <v>1E-3</v>
      </c>
      <c r="AE118" s="423">
        <v>1E-3</v>
      </c>
      <c r="AF118" s="423">
        <v>1E-3</v>
      </c>
      <c r="AG118" s="423">
        <v>1E-3</v>
      </c>
      <c r="AH118" s="423">
        <v>1E-3</v>
      </c>
      <c r="AI118" s="423">
        <v>0.01</v>
      </c>
      <c r="AJ118" s="423">
        <v>0.01</v>
      </c>
      <c r="AK118" s="423">
        <v>0.01</v>
      </c>
      <c r="AL118" s="423">
        <v>0.01</v>
      </c>
      <c r="AM118" s="423">
        <v>1.0999999999999999E-2</v>
      </c>
      <c r="AN118" s="423">
        <v>3.0000000000000001E-3</v>
      </c>
      <c r="AO118" s="423">
        <v>3.0000000000000001E-3</v>
      </c>
      <c r="AP118" s="423">
        <v>3.0000000000000001E-3</v>
      </c>
      <c r="AQ118" s="423">
        <v>3.0000000000000001E-3</v>
      </c>
      <c r="AR118" s="423">
        <v>3.0000000000000001E-3</v>
      </c>
      <c r="AS118" s="423">
        <v>1.4200000000000001E-2</v>
      </c>
      <c r="AT118" s="423">
        <v>1.4200000000000001E-2</v>
      </c>
      <c r="AU118" s="423">
        <v>1.4200000000000001E-2</v>
      </c>
      <c r="AV118" s="423">
        <v>1.43E-2</v>
      </c>
      <c r="AW118" s="423">
        <v>1.46E-2</v>
      </c>
      <c r="AX118" s="423">
        <v>0</v>
      </c>
      <c r="AY118" s="423">
        <v>0</v>
      </c>
      <c r="AZ118" s="423">
        <v>0</v>
      </c>
      <c r="BA118" s="423">
        <v>0</v>
      </c>
      <c r="BB118" s="423">
        <v>0</v>
      </c>
      <c r="BC118" s="423">
        <v>0</v>
      </c>
      <c r="BD118" s="423">
        <v>0</v>
      </c>
      <c r="BE118" s="423">
        <v>0</v>
      </c>
      <c r="BF118" s="423">
        <v>0</v>
      </c>
      <c r="BG118" s="423">
        <v>0</v>
      </c>
      <c r="BH118" s="423">
        <v>0.33300000000000002</v>
      </c>
      <c r="BI118" s="423">
        <v>0.33300000000000002</v>
      </c>
      <c r="BJ118" s="423">
        <v>0.33300000000000002</v>
      </c>
      <c r="BK118" s="423">
        <v>0.33300000000000002</v>
      </c>
      <c r="BL118" s="423">
        <v>0.33300000000000002</v>
      </c>
      <c r="BM118" s="423">
        <v>0</v>
      </c>
      <c r="BN118" s="423">
        <v>0</v>
      </c>
      <c r="BO118" s="423">
        <v>0</v>
      </c>
      <c r="BP118" s="423">
        <v>0</v>
      </c>
      <c r="BQ118" s="423">
        <v>0</v>
      </c>
    </row>
    <row r="119" spans="1:69">
      <c r="A119" s="420" t="s">
        <v>447</v>
      </c>
      <c r="B119" s="421">
        <v>0.11158333333333331</v>
      </c>
      <c r="C119" s="421">
        <v>0.33</v>
      </c>
      <c r="D119" s="421">
        <v>4.3E-3</v>
      </c>
      <c r="E119" s="421"/>
      <c r="F119" s="422">
        <v>850</v>
      </c>
      <c r="G119" s="423">
        <v>3.6999999999999998E-2</v>
      </c>
      <c r="H119" s="423">
        <v>1E-3</v>
      </c>
      <c r="I119" s="423">
        <v>0</v>
      </c>
      <c r="J119" s="423">
        <v>3.8999999999999998E-3</v>
      </c>
      <c r="K119" s="423">
        <v>1.5E-3</v>
      </c>
      <c r="L119" s="423">
        <v>6.388333333333332E-2</v>
      </c>
      <c r="M119" s="424">
        <v>43.529411764705884</v>
      </c>
      <c r="N119" s="422">
        <v>916</v>
      </c>
      <c r="O119" s="422">
        <v>1064</v>
      </c>
      <c r="P119" s="422">
        <v>1230</v>
      </c>
      <c r="Q119" s="422">
        <v>1430</v>
      </c>
      <c r="R119" s="422">
        <v>1660</v>
      </c>
      <c r="S119" s="422" t="s">
        <v>145</v>
      </c>
      <c r="T119" s="423">
        <v>0.05</v>
      </c>
      <c r="U119" s="423">
        <v>5.5E-2</v>
      </c>
      <c r="V119" s="423">
        <v>6.3E-2</v>
      </c>
      <c r="W119" s="423">
        <v>7.3999999999999996E-2</v>
      </c>
      <c r="X119" s="423">
        <v>8.5000000000000006E-2</v>
      </c>
      <c r="Y119" s="423">
        <v>1E-3</v>
      </c>
      <c r="Z119" s="423">
        <v>1E-3</v>
      </c>
      <c r="AA119" s="423">
        <v>1E-3</v>
      </c>
      <c r="AB119" s="423">
        <v>1E-3</v>
      </c>
      <c r="AC119" s="423">
        <v>1E-3</v>
      </c>
      <c r="AD119" s="423">
        <v>0</v>
      </c>
      <c r="AE119" s="423">
        <v>0</v>
      </c>
      <c r="AF119" s="423">
        <v>0</v>
      </c>
      <c r="AG119" s="423">
        <v>0</v>
      </c>
      <c r="AH119" s="423">
        <v>0</v>
      </c>
      <c r="AI119" s="423">
        <v>4.0000000000000001E-3</v>
      </c>
      <c r="AJ119" s="423">
        <v>4.0000000000000001E-3</v>
      </c>
      <c r="AK119" s="423">
        <v>4.0000000000000001E-3</v>
      </c>
      <c r="AL119" s="423">
        <v>4.0000000000000001E-3</v>
      </c>
      <c r="AM119" s="423">
        <v>4.0000000000000001E-3</v>
      </c>
      <c r="AN119" s="423">
        <v>2E-3</v>
      </c>
      <c r="AO119" s="423">
        <v>2E-3</v>
      </c>
      <c r="AP119" s="423">
        <v>2E-3</v>
      </c>
      <c r="AQ119" s="423">
        <v>3.0000000000000001E-3</v>
      </c>
      <c r="AR119" s="423">
        <v>3.0000000000000001E-3</v>
      </c>
      <c r="AS119" s="423">
        <v>0.01</v>
      </c>
      <c r="AT119" s="423">
        <v>1.2E-2</v>
      </c>
      <c r="AU119" s="423">
        <v>1.4E-2</v>
      </c>
      <c r="AV119" s="423">
        <v>1.6E-2</v>
      </c>
      <c r="AW119" s="423">
        <v>1.7999999999999999E-2</v>
      </c>
      <c r="AX119" s="423">
        <v>0</v>
      </c>
      <c r="AY119" s="423">
        <v>0</v>
      </c>
      <c r="AZ119" s="423">
        <v>0</v>
      </c>
      <c r="BA119" s="423">
        <v>0</v>
      </c>
      <c r="BB119" s="423">
        <v>0</v>
      </c>
      <c r="BC119" s="423">
        <v>0</v>
      </c>
      <c r="BD119" s="423">
        <v>0</v>
      </c>
      <c r="BE119" s="423">
        <v>0</v>
      </c>
      <c r="BF119" s="423">
        <v>0</v>
      </c>
      <c r="BG119" s="423">
        <v>0</v>
      </c>
      <c r="BH119" s="423">
        <v>0.33</v>
      </c>
      <c r="BI119" s="423">
        <v>0.33</v>
      </c>
      <c r="BJ119" s="423">
        <v>0.33</v>
      </c>
      <c r="BK119" s="423">
        <v>0.33</v>
      </c>
      <c r="BL119" s="423">
        <v>0.33</v>
      </c>
      <c r="BM119" s="423">
        <v>6.7000000000000004E-2</v>
      </c>
      <c r="BN119" s="423">
        <v>6.7000000000000004E-2</v>
      </c>
      <c r="BO119" s="423">
        <v>6.7000000000000004E-2</v>
      </c>
      <c r="BP119" s="423">
        <v>6.7000000000000004E-2</v>
      </c>
      <c r="BQ119" s="423">
        <v>6.7000000000000004E-2</v>
      </c>
    </row>
    <row r="120" spans="1:69">
      <c r="A120" s="420" t="s">
        <v>515</v>
      </c>
      <c r="B120" s="421">
        <v>8.5416666666666655E-2</v>
      </c>
      <c r="C120" s="421">
        <v>0.39700000000000002</v>
      </c>
      <c r="D120" s="421">
        <v>0</v>
      </c>
      <c r="E120" s="421"/>
      <c r="F120" s="422">
        <v>945</v>
      </c>
      <c r="G120" s="423">
        <v>0.08</v>
      </c>
      <c r="H120" s="423">
        <v>0</v>
      </c>
      <c r="I120" s="423">
        <v>0</v>
      </c>
      <c r="J120" s="423">
        <v>0</v>
      </c>
      <c r="K120" s="423">
        <v>3.0000000000000001E-3</v>
      </c>
      <c r="L120" s="423">
        <v>2.4166666666666503E-3</v>
      </c>
      <c r="M120" s="424">
        <v>84.656084656084658</v>
      </c>
      <c r="N120" s="422">
        <v>954</v>
      </c>
      <c r="O120" s="422">
        <v>1000</v>
      </c>
      <c r="P120" s="422">
        <v>1050</v>
      </c>
      <c r="Q120" s="422">
        <v>1100</v>
      </c>
      <c r="R120" s="422">
        <v>1160</v>
      </c>
      <c r="S120" s="422" t="s">
        <v>145</v>
      </c>
      <c r="T120" s="423">
        <v>8.1100000000000005E-2</v>
      </c>
      <c r="U120" s="423">
        <v>8.5099999999999995E-2</v>
      </c>
      <c r="V120" s="423">
        <v>8.9399999999999993E-2</v>
      </c>
      <c r="W120" s="423">
        <v>9.3899999999999997E-2</v>
      </c>
      <c r="X120" s="423">
        <v>9.8599999999999993E-2</v>
      </c>
      <c r="Y120" s="423">
        <v>0</v>
      </c>
      <c r="Z120" s="423">
        <v>0</v>
      </c>
      <c r="AA120" s="423">
        <v>0</v>
      </c>
      <c r="AB120" s="423">
        <v>0</v>
      </c>
      <c r="AC120" s="423">
        <v>0</v>
      </c>
      <c r="AD120" s="423">
        <v>0</v>
      </c>
      <c r="AE120" s="423">
        <v>0</v>
      </c>
      <c r="AF120" s="423">
        <v>0</v>
      </c>
      <c r="AG120" s="423">
        <v>0</v>
      </c>
      <c r="AH120" s="423">
        <v>0</v>
      </c>
      <c r="AI120" s="423">
        <v>0</v>
      </c>
      <c r="AJ120" s="423">
        <v>0</v>
      </c>
      <c r="AK120" s="423">
        <v>0</v>
      </c>
      <c r="AL120" s="423">
        <v>0</v>
      </c>
      <c r="AM120" s="423">
        <v>0</v>
      </c>
      <c r="AN120" s="423">
        <v>3.0000000000000001E-3</v>
      </c>
      <c r="AO120" s="423">
        <v>3.0000000000000001E-3</v>
      </c>
      <c r="AP120" s="423">
        <v>3.0000000000000001E-3</v>
      </c>
      <c r="AQ120" s="423">
        <v>3.0000000000000001E-3</v>
      </c>
      <c r="AR120" s="423">
        <v>3.0000000000000001E-3</v>
      </c>
      <c r="AS120" s="423">
        <v>7.0000000000000001E-3</v>
      </c>
      <c r="AT120" s="423">
        <v>7.1999999999999998E-3</v>
      </c>
      <c r="AU120" s="423">
        <v>7.4000000000000003E-3</v>
      </c>
      <c r="AV120" s="423">
        <v>7.6E-3</v>
      </c>
      <c r="AW120" s="423">
        <v>7.7999999999999996E-3</v>
      </c>
      <c r="AX120" s="423">
        <v>0</v>
      </c>
      <c r="AY120" s="423">
        <v>0</v>
      </c>
      <c r="AZ120" s="423">
        <v>0</v>
      </c>
      <c r="BA120" s="423">
        <v>0</v>
      </c>
      <c r="BB120" s="423">
        <v>0</v>
      </c>
      <c r="BC120" s="423">
        <v>0</v>
      </c>
      <c r="BD120" s="423">
        <v>0</v>
      </c>
      <c r="BE120" s="423">
        <v>0</v>
      </c>
      <c r="BF120" s="423">
        <v>0</v>
      </c>
      <c r="BG120" s="423">
        <v>0</v>
      </c>
      <c r="BH120" s="423">
        <v>0.39700000000000002</v>
      </c>
      <c r="BI120" s="423">
        <v>0.39700000000000002</v>
      </c>
      <c r="BJ120" s="423">
        <v>0.39700000000000002</v>
      </c>
      <c r="BK120" s="423">
        <v>0.39700000000000002</v>
      </c>
      <c r="BL120" s="423">
        <v>0.39700000000000002</v>
      </c>
      <c r="BM120" s="423">
        <v>0</v>
      </c>
      <c r="BN120" s="423">
        <v>0</v>
      </c>
      <c r="BO120" s="423">
        <v>0</v>
      </c>
      <c r="BP120" s="423">
        <v>0</v>
      </c>
      <c r="BQ120" s="423">
        <v>0</v>
      </c>
    </row>
    <row r="121" spans="1:69">
      <c r="A121" s="420" t="s">
        <v>494</v>
      </c>
      <c r="B121" s="421">
        <v>3.0658333333333333E-2</v>
      </c>
      <c r="C121" s="421">
        <v>0.21000000000000002</v>
      </c>
      <c r="D121" s="421">
        <v>0</v>
      </c>
      <c r="E121" s="421"/>
      <c r="F121" s="422">
        <v>270</v>
      </c>
      <c r="G121" s="423">
        <v>1.66E-2</v>
      </c>
      <c r="H121" s="423">
        <v>0</v>
      </c>
      <c r="I121" s="423">
        <v>0</v>
      </c>
      <c r="J121" s="423">
        <v>0</v>
      </c>
      <c r="K121" s="423">
        <v>2.1999999999999999E-2</v>
      </c>
      <c r="L121" s="423">
        <v>-7.9416666666666628E-3</v>
      </c>
      <c r="M121" s="424">
        <v>61.481481481481481</v>
      </c>
      <c r="N121" s="422">
        <v>280</v>
      </c>
      <c r="O121" s="422">
        <v>292</v>
      </c>
      <c r="P121" s="422">
        <v>321</v>
      </c>
      <c r="Q121" s="422">
        <v>353</v>
      </c>
      <c r="R121" s="422">
        <v>388</v>
      </c>
      <c r="S121" s="422" t="s">
        <v>145</v>
      </c>
      <c r="T121" s="423">
        <v>1.7100000000000001E-2</v>
      </c>
      <c r="U121" s="423">
        <v>1.78E-2</v>
      </c>
      <c r="V121" s="423">
        <v>1.9599999999999999E-2</v>
      </c>
      <c r="W121" s="423">
        <v>2.1499999999999998E-2</v>
      </c>
      <c r="X121" s="423">
        <v>2.3699999999999999E-2</v>
      </c>
      <c r="Y121" s="423">
        <v>0</v>
      </c>
      <c r="Z121" s="423">
        <v>0</v>
      </c>
      <c r="AA121" s="423">
        <v>0</v>
      </c>
      <c r="AB121" s="423">
        <v>0</v>
      </c>
      <c r="AC121" s="423">
        <v>0</v>
      </c>
      <c r="AD121" s="423">
        <v>0</v>
      </c>
      <c r="AE121" s="423">
        <v>0</v>
      </c>
      <c r="AF121" s="423">
        <v>0</v>
      </c>
      <c r="AG121" s="423">
        <v>0</v>
      </c>
      <c r="AH121" s="423">
        <v>0</v>
      </c>
      <c r="AI121" s="423">
        <v>0</v>
      </c>
      <c r="AJ121" s="423">
        <v>0</v>
      </c>
      <c r="AK121" s="423">
        <v>0</v>
      </c>
      <c r="AL121" s="423">
        <v>0</v>
      </c>
      <c r="AM121" s="423">
        <v>0</v>
      </c>
      <c r="AN121" s="423">
        <v>1.7999999999999999E-2</v>
      </c>
      <c r="AO121" s="423">
        <v>1.7999999999999999E-2</v>
      </c>
      <c r="AP121" s="423">
        <v>1.7999999999999999E-2</v>
      </c>
      <c r="AQ121" s="423">
        <v>1.7999999999999999E-2</v>
      </c>
      <c r="AR121" s="423">
        <v>1.7999999999999999E-2</v>
      </c>
      <c r="AS121" s="423">
        <v>5.4999999999999997E-3</v>
      </c>
      <c r="AT121" s="423">
        <v>5.4999999999999997E-3</v>
      </c>
      <c r="AU121" s="423">
        <v>5.4999999999999997E-3</v>
      </c>
      <c r="AV121" s="423">
        <v>5.4999999999999997E-3</v>
      </c>
      <c r="AW121" s="423">
        <v>5.4999999999999997E-3</v>
      </c>
      <c r="AX121" s="423">
        <v>0</v>
      </c>
      <c r="AY121" s="423">
        <v>0</v>
      </c>
      <c r="AZ121" s="423">
        <v>0</v>
      </c>
      <c r="BA121" s="423">
        <v>0</v>
      </c>
      <c r="BB121" s="423">
        <v>0</v>
      </c>
      <c r="BC121" s="423">
        <v>0</v>
      </c>
      <c r="BD121" s="423">
        <v>0</v>
      </c>
      <c r="BE121" s="423">
        <v>0</v>
      </c>
      <c r="BF121" s="423">
        <v>0</v>
      </c>
      <c r="BG121" s="423">
        <v>0</v>
      </c>
      <c r="BH121" s="423">
        <v>0</v>
      </c>
      <c r="BI121" s="423">
        <v>0</v>
      </c>
      <c r="BJ121" s="423">
        <v>0</v>
      </c>
      <c r="BK121" s="423">
        <v>0</v>
      </c>
      <c r="BL121" s="423">
        <v>0</v>
      </c>
      <c r="BM121" s="423">
        <v>1.2999999999999999E-2</v>
      </c>
      <c r="BN121" s="423">
        <v>1.2999999999999999E-2</v>
      </c>
      <c r="BO121" s="423">
        <v>1.2999999999999999E-2</v>
      </c>
      <c r="BP121" s="423">
        <v>1.2999999999999999E-2</v>
      </c>
      <c r="BQ121" s="423">
        <v>1.2999999999999999E-2</v>
      </c>
    </row>
    <row r="122" spans="1:69">
      <c r="A122" s="420" t="s">
        <v>393</v>
      </c>
      <c r="B122" s="421">
        <v>8.0608333333333331</v>
      </c>
      <c r="C122" s="421">
        <v>18</v>
      </c>
      <c r="D122" s="421">
        <v>4.7110000000000003</v>
      </c>
      <c r="E122" s="421"/>
      <c r="F122" s="422">
        <v>17000</v>
      </c>
      <c r="G122" s="423">
        <v>0.72</v>
      </c>
      <c r="H122" s="423">
        <v>2.1</v>
      </c>
      <c r="I122" s="423">
        <v>0.23</v>
      </c>
      <c r="J122" s="423">
        <v>0</v>
      </c>
      <c r="K122" s="423">
        <v>0.24</v>
      </c>
      <c r="L122" s="423">
        <v>5.9833333333331851E-2</v>
      </c>
      <c r="M122" s="424">
        <v>42.352941176470587</v>
      </c>
      <c r="N122" s="422">
        <v>16100</v>
      </c>
      <c r="O122" s="422">
        <v>16600</v>
      </c>
      <c r="P122" s="422">
        <v>17100</v>
      </c>
      <c r="Q122" s="422">
        <v>17700</v>
      </c>
      <c r="R122" s="422">
        <v>18300</v>
      </c>
      <c r="S122" s="422" t="s">
        <v>142</v>
      </c>
      <c r="T122" s="423">
        <v>0.67500000000000004</v>
      </c>
      <c r="U122" s="423">
        <v>0.7</v>
      </c>
      <c r="V122" s="423">
        <v>0.72</v>
      </c>
      <c r="W122" s="423">
        <v>0.745</v>
      </c>
      <c r="X122" s="423">
        <v>0.77</v>
      </c>
      <c r="Y122" s="423">
        <v>0.25</v>
      </c>
      <c r="Z122" s="423">
        <v>0.3</v>
      </c>
      <c r="AA122" s="423">
        <v>0.35</v>
      </c>
      <c r="AB122" s="423">
        <v>0.4</v>
      </c>
      <c r="AC122" s="423">
        <v>0.45</v>
      </c>
      <c r="AD122" s="423">
        <v>1.36</v>
      </c>
      <c r="AE122" s="423">
        <v>1.5</v>
      </c>
      <c r="AF122" s="423">
        <v>1.6</v>
      </c>
      <c r="AG122" s="423">
        <v>1.7</v>
      </c>
      <c r="AH122" s="423">
        <v>1.8</v>
      </c>
      <c r="AI122" s="423">
        <v>0</v>
      </c>
      <c r="AJ122" s="423">
        <v>0</v>
      </c>
      <c r="AK122" s="423">
        <v>0</v>
      </c>
      <c r="AL122" s="423">
        <v>0</v>
      </c>
      <c r="AM122" s="423">
        <v>0</v>
      </c>
      <c r="AN122" s="423">
        <v>0.44</v>
      </c>
      <c r="AO122" s="423">
        <v>0.5</v>
      </c>
      <c r="AP122" s="423">
        <v>0.5</v>
      </c>
      <c r="AQ122" s="423">
        <v>0.55000000000000004</v>
      </c>
      <c r="AR122" s="423">
        <v>0.55000000000000004</v>
      </c>
      <c r="AS122" s="423">
        <v>1.143</v>
      </c>
      <c r="AT122" s="423">
        <v>1.2749999999999999</v>
      </c>
      <c r="AU122" s="423">
        <v>1.417</v>
      </c>
      <c r="AV122" s="423">
        <v>1.5589999999999999</v>
      </c>
      <c r="AW122" s="423">
        <v>1.7</v>
      </c>
      <c r="AX122" s="423">
        <v>0</v>
      </c>
      <c r="AY122" s="423">
        <v>0</v>
      </c>
      <c r="AZ122" s="423">
        <v>0</v>
      </c>
      <c r="BA122" s="423">
        <v>0</v>
      </c>
      <c r="BB122" s="423">
        <v>0</v>
      </c>
      <c r="BC122" s="423">
        <v>2</v>
      </c>
      <c r="BD122" s="423">
        <v>2</v>
      </c>
      <c r="BE122" s="423">
        <v>2</v>
      </c>
      <c r="BF122" s="423">
        <v>2</v>
      </c>
      <c r="BG122" s="423">
        <v>2</v>
      </c>
      <c r="BH122" s="423">
        <v>0</v>
      </c>
      <c r="BI122" s="423">
        <v>0</v>
      </c>
      <c r="BJ122" s="423">
        <v>0</v>
      </c>
      <c r="BK122" s="423">
        <v>0</v>
      </c>
      <c r="BL122" s="423">
        <v>0</v>
      </c>
      <c r="BM122" s="423">
        <v>8.75</v>
      </c>
      <c r="BN122" s="423">
        <v>8.75</v>
      </c>
      <c r="BO122" s="423">
        <v>8.75</v>
      </c>
      <c r="BP122" s="423">
        <v>8.75</v>
      </c>
      <c r="BQ122" s="423">
        <v>8.75</v>
      </c>
    </row>
    <row r="123" spans="1:69">
      <c r="A123" s="420" t="s">
        <v>755</v>
      </c>
      <c r="B123" s="421">
        <v>0.59271666666666656</v>
      </c>
      <c r="C123" s="421">
        <v>2</v>
      </c>
      <c r="D123" s="421">
        <v>4.3099999999999999E-2</v>
      </c>
      <c r="E123" s="421"/>
      <c r="F123" s="422">
        <v>2405</v>
      </c>
      <c r="G123" s="423">
        <v>0.19259999999999999</v>
      </c>
      <c r="H123" s="423">
        <v>5.3900000000000003E-2</v>
      </c>
      <c r="I123" s="423">
        <v>6.3399999999999998E-2</v>
      </c>
      <c r="J123" s="423">
        <v>1.18E-2</v>
      </c>
      <c r="K123" s="423">
        <v>8.3999999999999995E-3</v>
      </c>
      <c r="L123" s="423">
        <v>0.21951666666666658</v>
      </c>
      <c r="M123" s="424">
        <v>80.083160083160081</v>
      </c>
      <c r="N123" s="422">
        <v>4175</v>
      </c>
      <c r="O123" s="422">
        <v>4521</v>
      </c>
      <c r="P123" s="422">
        <v>4857</v>
      </c>
      <c r="Q123" s="422">
        <v>5219</v>
      </c>
      <c r="R123" s="422">
        <v>5607</v>
      </c>
      <c r="S123" s="422" t="s">
        <v>142</v>
      </c>
      <c r="T123" s="423">
        <v>0.14699999999999999</v>
      </c>
      <c r="U123" s="423">
        <v>0.15909999999999999</v>
      </c>
      <c r="V123" s="423">
        <v>0.1709</v>
      </c>
      <c r="W123" s="423">
        <v>0.18360000000000001</v>
      </c>
      <c r="X123" s="423">
        <v>0.19719999999999999</v>
      </c>
      <c r="Y123" s="423">
        <v>2.0299999999999999E-2</v>
      </c>
      <c r="Z123" s="423">
        <v>2.1899999999999999E-2</v>
      </c>
      <c r="AA123" s="423">
        <v>2.3599999999999999E-2</v>
      </c>
      <c r="AB123" s="423">
        <v>2.53E-2</v>
      </c>
      <c r="AC123" s="423">
        <v>2.7199999999999998E-2</v>
      </c>
      <c r="AD123" s="423">
        <v>6.3700000000000007E-2</v>
      </c>
      <c r="AE123" s="423">
        <v>6.3700000000000007E-2</v>
      </c>
      <c r="AF123" s="423">
        <v>6.3700000000000007E-2</v>
      </c>
      <c r="AG123" s="423">
        <v>6.3700000000000007E-2</v>
      </c>
      <c r="AH123" s="423">
        <v>6.3700000000000007E-2</v>
      </c>
      <c r="AI123" s="423">
        <v>1.03E-2</v>
      </c>
      <c r="AJ123" s="423">
        <v>1.12E-2</v>
      </c>
      <c r="AK123" s="423">
        <v>1.2E-2</v>
      </c>
      <c r="AL123" s="423">
        <v>1.29E-2</v>
      </c>
      <c r="AM123" s="423">
        <v>1.3899999999999999E-2</v>
      </c>
      <c r="AN123" s="423">
        <v>0.01</v>
      </c>
      <c r="AO123" s="423">
        <v>0.01</v>
      </c>
      <c r="AP123" s="423">
        <v>1.2E-2</v>
      </c>
      <c r="AQ123" s="423">
        <v>1.2E-2</v>
      </c>
      <c r="AR123" s="423">
        <v>1.2E-2</v>
      </c>
      <c r="AS123" s="423">
        <v>0.26550000000000001</v>
      </c>
      <c r="AT123" s="423">
        <v>0.28089999999999998</v>
      </c>
      <c r="AU123" s="423">
        <v>0.29809999999999998</v>
      </c>
      <c r="AV123" s="423">
        <v>0.31430000000000002</v>
      </c>
      <c r="AW123" s="423">
        <v>0.33169999999999999</v>
      </c>
      <c r="AX123" s="423">
        <v>0</v>
      </c>
      <c r="AY123" s="423">
        <v>0</v>
      </c>
      <c r="AZ123" s="423">
        <v>0</v>
      </c>
      <c r="BA123" s="423">
        <v>0</v>
      </c>
      <c r="BB123" s="423">
        <v>0</v>
      </c>
      <c r="BC123" s="423">
        <v>0</v>
      </c>
      <c r="BD123" s="423">
        <v>0</v>
      </c>
      <c r="BE123" s="423">
        <v>0</v>
      </c>
      <c r="BF123" s="423">
        <v>0</v>
      </c>
      <c r="BG123" s="423">
        <v>0</v>
      </c>
      <c r="BH123" s="423">
        <v>0</v>
      </c>
      <c r="BI123" s="423">
        <v>0</v>
      </c>
      <c r="BJ123" s="423">
        <v>0</v>
      </c>
      <c r="BK123" s="423">
        <v>0</v>
      </c>
      <c r="BL123" s="423">
        <v>0</v>
      </c>
      <c r="BM123" s="423">
        <v>7.2999999999999995E-2</v>
      </c>
      <c r="BN123" s="423">
        <v>7.2999999999999995E-2</v>
      </c>
      <c r="BO123" s="423">
        <v>7.2999999999999995E-2</v>
      </c>
      <c r="BP123" s="423">
        <v>7.2999999999999995E-2</v>
      </c>
      <c r="BQ123" s="423">
        <v>7.2999999999999995E-2</v>
      </c>
    </row>
    <row r="124" spans="1:69">
      <c r="A124" s="420" t="s">
        <v>757</v>
      </c>
      <c r="B124" s="421">
        <v>0.19499999999999998</v>
      </c>
      <c r="C124" s="421">
        <v>1.1000000000000001</v>
      </c>
      <c r="D124" s="421">
        <v>0</v>
      </c>
      <c r="E124" s="421"/>
      <c r="F124" s="422">
        <v>3100</v>
      </c>
      <c r="G124" s="423">
        <v>0.126</v>
      </c>
      <c r="H124" s="423">
        <v>1.2999999999999999E-2</v>
      </c>
      <c r="I124" s="423">
        <v>2E-3</v>
      </c>
      <c r="J124" s="423">
        <v>1E-3</v>
      </c>
      <c r="K124" s="423">
        <v>3.956</v>
      </c>
      <c r="L124" s="423">
        <v>-3.903</v>
      </c>
      <c r="M124" s="424">
        <v>40.645161290322584</v>
      </c>
      <c r="N124" s="422">
        <v>2896</v>
      </c>
      <c r="O124" s="422">
        <v>3272</v>
      </c>
      <c r="P124" s="422">
        <v>3698</v>
      </c>
      <c r="Q124" s="422">
        <v>4173</v>
      </c>
      <c r="R124" s="422">
        <v>4721</v>
      </c>
      <c r="S124" s="422" t="s">
        <v>142</v>
      </c>
      <c r="T124" s="423">
        <v>0.1361</v>
      </c>
      <c r="U124" s="423">
        <v>0.15379999999999999</v>
      </c>
      <c r="V124" s="423">
        <v>0.17449999999999999</v>
      </c>
      <c r="W124" s="423">
        <v>0.1961</v>
      </c>
      <c r="X124" s="423">
        <v>0.22189999999999999</v>
      </c>
      <c r="Y124" s="423">
        <v>2.9000000000000001E-2</v>
      </c>
      <c r="Z124" s="423">
        <v>3.4000000000000002E-2</v>
      </c>
      <c r="AA124" s="423">
        <v>3.7999999999999999E-2</v>
      </c>
      <c r="AB124" s="423">
        <v>0.04</v>
      </c>
      <c r="AC124" s="423">
        <v>4.4999999999999998E-2</v>
      </c>
      <c r="AD124" s="423">
        <v>2.9000000000000001E-2</v>
      </c>
      <c r="AE124" s="423">
        <v>2.9000000000000001E-2</v>
      </c>
      <c r="AF124" s="423">
        <v>2.9000000000000001E-2</v>
      </c>
      <c r="AG124" s="423">
        <v>2.9000000000000001E-2</v>
      </c>
      <c r="AH124" s="423">
        <v>2.9000000000000001E-2</v>
      </c>
      <c r="AI124" s="423">
        <v>2E-3</v>
      </c>
      <c r="AJ124" s="423">
        <v>2E-3</v>
      </c>
      <c r="AK124" s="423">
        <v>2E-3</v>
      </c>
      <c r="AL124" s="423">
        <v>2E-3</v>
      </c>
      <c r="AM124" s="423">
        <v>2E-3</v>
      </c>
      <c r="AN124" s="423">
        <v>1.2E-2</v>
      </c>
      <c r="AO124" s="423">
        <v>1.2E-2</v>
      </c>
      <c r="AP124" s="423">
        <v>1.2E-2</v>
      </c>
      <c r="AQ124" s="423">
        <v>1.2E-2</v>
      </c>
      <c r="AR124" s="423">
        <v>1.2E-2</v>
      </c>
      <c r="AS124" s="423">
        <v>-0.19800000000000001</v>
      </c>
      <c r="AT124" s="423">
        <v>-0.21959999999999999</v>
      </c>
      <c r="AU124" s="423">
        <v>-0.24310000000000001</v>
      </c>
      <c r="AV124" s="423">
        <v>-0.26550000000000001</v>
      </c>
      <c r="AW124" s="423">
        <v>-0.29480000000000001</v>
      </c>
      <c r="AX124" s="423">
        <v>0</v>
      </c>
      <c r="AY124" s="423">
        <v>0</v>
      </c>
      <c r="AZ124" s="423">
        <v>0</v>
      </c>
      <c r="BA124" s="423">
        <v>0</v>
      </c>
      <c r="BB124" s="423">
        <v>0</v>
      </c>
      <c r="BC124" s="423">
        <v>0</v>
      </c>
      <c r="BD124" s="423">
        <v>0</v>
      </c>
      <c r="BE124" s="423">
        <v>0</v>
      </c>
      <c r="BF124" s="423">
        <v>0</v>
      </c>
      <c r="BG124" s="423">
        <v>0</v>
      </c>
      <c r="BH124" s="423">
        <v>1</v>
      </c>
      <c r="BI124" s="423">
        <v>1</v>
      </c>
      <c r="BJ124" s="423">
        <v>1</v>
      </c>
      <c r="BK124" s="423">
        <v>1</v>
      </c>
      <c r="BL124" s="423">
        <v>1</v>
      </c>
      <c r="BM124" s="423">
        <v>0</v>
      </c>
      <c r="BN124" s="423">
        <v>0</v>
      </c>
      <c r="BO124" s="423">
        <v>0</v>
      </c>
      <c r="BP124" s="423">
        <v>0</v>
      </c>
      <c r="BQ124" s="423">
        <v>0</v>
      </c>
    </row>
    <row r="125" spans="1:69">
      <c r="A125" s="420" t="s">
        <v>777</v>
      </c>
      <c r="B125" s="421">
        <v>0.52033333333333331</v>
      </c>
      <c r="C125" s="421">
        <v>0.75</v>
      </c>
      <c r="D125" s="421">
        <v>0</v>
      </c>
      <c r="E125" s="421"/>
      <c r="F125" s="422">
        <v>3937</v>
      </c>
      <c r="G125" s="423">
        <v>0.255</v>
      </c>
      <c r="H125" s="423">
        <v>1.7000000000000001E-2</v>
      </c>
      <c r="I125" s="423">
        <v>0.21199999999999999</v>
      </c>
      <c r="J125" s="423">
        <v>4.8000000000000001E-2</v>
      </c>
      <c r="K125" s="423">
        <v>2E-3</v>
      </c>
      <c r="L125" s="423">
        <v>-1.3666666666666716E-2</v>
      </c>
      <c r="M125" s="424">
        <v>64.770129540259077</v>
      </c>
      <c r="N125" s="422">
        <v>4063</v>
      </c>
      <c r="O125" s="422">
        <v>4263</v>
      </c>
      <c r="P125" s="422">
        <v>4473</v>
      </c>
      <c r="Q125" s="422">
        <v>4693</v>
      </c>
      <c r="R125" s="422">
        <v>4923</v>
      </c>
      <c r="S125" s="422" t="s">
        <v>142</v>
      </c>
      <c r="T125" s="423">
        <v>0.26300000000000001</v>
      </c>
      <c r="U125" s="423">
        <v>0.27600000000000002</v>
      </c>
      <c r="V125" s="423">
        <v>0.28999999999999998</v>
      </c>
      <c r="W125" s="423">
        <v>0.30399999999999999</v>
      </c>
      <c r="X125" s="423">
        <v>0.31900000000000001</v>
      </c>
      <c r="Y125" s="423">
        <v>1.7999999999999999E-2</v>
      </c>
      <c r="Z125" s="423">
        <v>1.9E-2</v>
      </c>
      <c r="AA125" s="423">
        <v>0.02</v>
      </c>
      <c r="AB125" s="423">
        <v>2.1000000000000001E-2</v>
      </c>
      <c r="AC125" s="423">
        <v>2.1999999999999999E-2</v>
      </c>
      <c r="AD125" s="423">
        <v>0.05</v>
      </c>
      <c r="AE125" s="423">
        <v>5.1999999999999998E-2</v>
      </c>
      <c r="AF125" s="423">
        <v>5.5E-2</v>
      </c>
      <c r="AG125" s="423">
        <v>5.8000000000000003E-2</v>
      </c>
      <c r="AH125" s="423">
        <v>6.0999999999999999E-2</v>
      </c>
      <c r="AI125" s="423">
        <v>3.0000000000000001E-3</v>
      </c>
      <c r="AJ125" s="423">
        <v>3.0000000000000001E-3</v>
      </c>
      <c r="AK125" s="423">
        <v>3.0000000000000001E-3</v>
      </c>
      <c r="AL125" s="423">
        <v>3.0000000000000001E-3</v>
      </c>
      <c r="AM125" s="423">
        <v>3.0000000000000001E-3</v>
      </c>
      <c r="AN125" s="423">
        <v>0.08</v>
      </c>
      <c r="AO125" s="423">
        <v>0.08</v>
      </c>
      <c r="AP125" s="423">
        <v>0.08</v>
      </c>
      <c r="AQ125" s="423">
        <v>0.08</v>
      </c>
      <c r="AR125" s="423">
        <v>0.08</v>
      </c>
      <c r="AS125" s="423">
        <v>3.7999999999999999E-2</v>
      </c>
      <c r="AT125" s="423">
        <v>3.95E-2</v>
      </c>
      <c r="AU125" s="423">
        <v>4.1099999999999998E-2</v>
      </c>
      <c r="AV125" s="423">
        <v>4.2799999999999998E-2</v>
      </c>
      <c r="AW125" s="423">
        <v>4.4499999999999998E-2</v>
      </c>
      <c r="AX125" s="423">
        <v>0</v>
      </c>
      <c r="AY125" s="423">
        <v>0</v>
      </c>
      <c r="AZ125" s="423">
        <v>0</v>
      </c>
      <c r="BA125" s="423">
        <v>0</v>
      </c>
      <c r="BB125" s="423">
        <v>0</v>
      </c>
      <c r="BC125" s="423">
        <v>0</v>
      </c>
      <c r="BD125" s="423">
        <v>0</v>
      </c>
      <c r="BE125" s="423">
        <v>0</v>
      </c>
      <c r="BF125" s="423">
        <v>0</v>
      </c>
      <c r="BG125" s="423">
        <v>0</v>
      </c>
      <c r="BH125" s="423">
        <v>0.75</v>
      </c>
      <c r="BI125" s="423">
        <v>0.75</v>
      </c>
      <c r="BJ125" s="423">
        <v>0.75</v>
      </c>
      <c r="BK125" s="423">
        <v>0.75</v>
      </c>
      <c r="BL125" s="423">
        <v>0.75</v>
      </c>
      <c r="BM125" s="423">
        <v>0</v>
      </c>
      <c r="BN125" s="423">
        <v>0</v>
      </c>
      <c r="BO125" s="423">
        <v>0</v>
      </c>
      <c r="BP125" s="423">
        <v>0</v>
      </c>
      <c r="BQ125" s="423">
        <v>0</v>
      </c>
    </row>
    <row r="126" spans="1:69">
      <c r="A126" s="420" t="s">
        <v>867</v>
      </c>
      <c r="B126" s="421">
        <v>1.5031166666666669</v>
      </c>
      <c r="C126" s="421">
        <v>3.073</v>
      </c>
      <c r="D126" s="421">
        <v>0.15440000000000001</v>
      </c>
      <c r="E126" s="421"/>
      <c r="F126" s="422">
        <v>15800</v>
      </c>
      <c r="G126" s="423">
        <v>1.1984999999999999</v>
      </c>
      <c r="H126" s="423">
        <v>0.26619999999999999</v>
      </c>
      <c r="I126" s="423">
        <v>1.4999999999999999E-2</v>
      </c>
      <c r="J126" s="423">
        <v>2.3400000000000001E-2</v>
      </c>
      <c r="K126" s="423">
        <v>6.0000000000000001E-3</v>
      </c>
      <c r="L126" s="423">
        <v>-0.1603833333333331</v>
      </c>
      <c r="M126" s="424">
        <v>75.85443037974683</v>
      </c>
      <c r="N126" s="422">
        <v>16274</v>
      </c>
      <c r="O126" s="422">
        <v>20000</v>
      </c>
      <c r="P126" s="422">
        <v>24000</v>
      </c>
      <c r="Q126" s="422">
        <v>30000</v>
      </c>
      <c r="R126" s="422">
        <v>32000</v>
      </c>
      <c r="S126" s="422" t="s">
        <v>142</v>
      </c>
      <c r="T126" s="423">
        <v>1.25</v>
      </c>
      <c r="U126" s="423">
        <v>1.5</v>
      </c>
      <c r="V126" s="423">
        <v>2</v>
      </c>
      <c r="W126" s="423">
        <v>2.5</v>
      </c>
      <c r="X126" s="423">
        <v>3</v>
      </c>
      <c r="Y126" s="423">
        <v>0.27</v>
      </c>
      <c r="Z126" s="423">
        <v>0.3</v>
      </c>
      <c r="AA126" s="423">
        <v>0.35</v>
      </c>
      <c r="AB126" s="423">
        <v>0.4</v>
      </c>
      <c r="AC126" s="423">
        <v>0.45</v>
      </c>
      <c r="AD126" s="423">
        <v>1.7000000000000001E-2</v>
      </c>
      <c r="AE126" s="423">
        <v>0.01</v>
      </c>
      <c r="AF126" s="423">
        <v>0.01</v>
      </c>
      <c r="AG126" s="423">
        <v>0.01</v>
      </c>
      <c r="AH126" s="423">
        <v>0.01</v>
      </c>
      <c r="AI126" s="423">
        <v>2.35E-2</v>
      </c>
      <c r="AJ126" s="423">
        <v>2.4E-2</v>
      </c>
      <c r="AK126" s="423">
        <v>2.5999999999999999E-2</v>
      </c>
      <c r="AL126" s="423">
        <v>2.8000000000000001E-2</v>
      </c>
      <c r="AM126" s="423">
        <v>0.03</v>
      </c>
      <c r="AN126" s="423">
        <v>7.0000000000000001E-3</v>
      </c>
      <c r="AO126" s="423">
        <v>8.0000000000000002E-3</v>
      </c>
      <c r="AP126" s="423">
        <v>0.01</v>
      </c>
      <c r="AQ126" s="423">
        <v>1.2E-2</v>
      </c>
      <c r="AR126" s="423">
        <v>1.4E-2</v>
      </c>
      <c r="AS126" s="423">
        <v>0.1923</v>
      </c>
      <c r="AT126" s="423">
        <v>0.22589999999999999</v>
      </c>
      <c r="AU126" s="423">
        <v>0.29389999999999999</v>
      </c>
      <c r="AV126" s="423">
        <v>0.36180000000000001</v>
      </c>
      <c r="AW126" s="423">
        <v>0.42980000000000002</v>
      </c>
      <c r="AX126" s="423">
        <v>2</v>
      </c>
      <c r="AY126" s="423">
        <v>2</v>
      </c>
      <c r="AZ126" s="423">
        <v>2</v>
      </c>
      <c r="BA126" s="423">
        <v>2</v>
      </c>
      <c r="BB126" s="423">
        <v>2</v>
      </c>
      <c r="BC126" s="423">
        <v>0</v>
      </c>
      <c r="BD126" s="423">
        <v>0</v>
      </c>
      <c r="BE126" s="423">
        <v>0</v>
      </c>
      <c r="BF126" s="423">
        <v>0</v>
      </c>
      <c r="BG126" s="423">
        <v>0</v>
      </c>
      <c r="BH126" s="423">
        <v>3.073</v>
      </c>
      <c r="BI126" s="423">
        <v>3.073</v>
      </c>
      <c r="BJ126" s="423">
        <v>3.073</v>
      </c>
      <c r="BK126" s="423">
        <v>3.073</v>
      </c>
      <c r="BL126" s="423">
        <v>3.073</v>
      </c>
      <c r="BM126" s="423">
        <v>1.1499999999999999</v>
      </c>
      <c r="BN126" s="423">
        <v>1.1499999999999999</v>
      </c>
      <c r="BO126" s="423">
        <v>1.1499999999999999</v>
      </c>
      <c r="BP126" s="423">
        <v>1.1499999999999999</v>
      </c>
      <c r="BQ126" s="423">
        <v>1.1499999999999999</v>
      </c>
    </row>
    <row r="127" spans="1:69">
      <c r="A127" s="420" t="s">
        <v>966</v>
      </c>
      <c r="B127" s="421">
        <v>0.52115833333333339</v>
      </c>
      <c r="C127" s="421">
        <v>2</v>
      </c>
      <c r="D127" s="421">
        <v>0</v>
      </c>
      <c r="E127" s="421"/>
      <c r="F127" s="422">
        <v>4395</v>
      </c>
      <c r="G127" s="423">
        <v>0.13420000000000001</v>
      </c>
      <c r="H127" s="423">
        <v>0.15160000000000001</v>
      </c>
      <c r="I127" s="423">
        <v>1.6199999999999999E-2</v>
      </c>
      <c r="J127" s="423">
        <v>0</v>
      </c>
      <c r="K127" s="423">
        <v>2.2100000000000002E-2</v>
      </c>
      <c r="L127" s="423">
        <v>0.19705833333333334</v>
      </c>
      <c r="M127" s="424">
        <v>30.534698521046643</v>
      </c>
      <c r="N127" s="422">
        <v>4417</v>
      </c>
      <c r="O127" s="422">
        <v>4638</v>
      </c>
      <c r="P127" s="422">
        <v>4870</v>
      </c>
      <c r="Q127" s="422">
        <v>5113</v>
      </c>
      <c r="R127" s="422">
        <v>5369</v>
      </c>
      <c r="S127" s="422" t="s">
        <v>139</v>
      </c>
      <c r="T127" s="423">
        <v>0.13250000000000001</v>
      </c>
      <c r="U127" s="423">
        <v>0.1391</v>
      </c>
      <c r="V127" s="423">
        <v>0.14610000000000001</v>
      </c>
      <c r="W127" s="423">
        <v>0.15340000000000001</v>
      </c>
      <c r="X127" s="423">
        <v>0.16109999999999999</v>
      </c>
      <c r="Y127" s="423">
        <v>0.152</v>
      </c>
      <c r="Z127" s="423">
        <v>0.153</v>
      </c>
      <c r="AA127" s="423">
        <v>0.154</v>
      </c>
      <c r="AB127" s="423">
        <v>0.155</v>
      </c>
      <c r="AC127" s="423">
        <v>0.156</v>
      </c>
      <c r="AD127" s="423">
        <v>1.6199999999999999E-2</v>
      </c>
      <c r="AE127" s="423">
        <v>1.6299999999999999E-2</v>
      </c>
      <c r="AF127" s="423">
        <v>1.6400000000000001E-2</v>
      </c>
      <c r="AG127" s="423">
        <v>1.6500000000000001E-2</v>
      </c>
      <c r="AH127" s="423">
        <v>1.66E-2</v>
      </c>
      <c r="AI127" s="423">
        <v>0</v>
      </c>
      <c r="AJ127" s="423">
        <v>0</v>
      </c>
      <c r="AK127" s="423">
        <v>0</v>
      </c>
      <c r="AL127" s="423">
        <v>0</v>
      </c>
      <c r="AM127" s="423">
        <v>0</v>
      </c>
      <c r="AN127" s="423">
        <v>2.2599999999999999E-2</v>
      </c>
      <c r="AO127" s="423">
        <v>2.3699999999999999E-2</v>
      </c>
      <c r="AP127" s="423">
        <v>2.4799999999999999E-2</v>
      </c>
      <c r="AQ127" s="423">
        <v>2.5999999999999999E-2</v>
      </c>
      <c r="AR127" s="423">
        <v>2.7300000000000001E-2</v>
      </c>
      <c r="AS127" s="423">
        <v>0.19220000000000001</v>
      </c>
      <c r="AT127" s="423">
        <v>0.19320000000000001</v>
      </c>
      <c r="AU127" s="423">
        <v>0.19420000000000001</v>
      </c>
      <c r="AV127" s="423">
        <v>0.19520000000000001</v>
      </c>
      <c r="AW127" s="423">
        <v>0.19620000000000001</v>
      </c>
      <c r="AX127" s="423">
        <v>0</v>
      </c>
      <c r="AY127" s="423">
        <v>0</v>
      </c>
      <c r="AZ127" s="423">
        <v>0</v>
      </c>
      <c r="BA127" s="423">
        <v>0</v>
      </c>
      <c r="BB127" s="423">
        <v>0</v>
      </c>
      <c r="BC127" s="423">
        <v>0</v>
      </c>
      <c r="BD127" s="423">
        <v>0</v>
      </c>
      <c r="BE127" s="423">
        <v>0</v>
      </c>
      <c r="BF127" s="423">
        <v>0</v>
      </c>
      <c r="BG127" s="423">
        <v>0</v>
      </c>
      <c r="BH127" s="423">
        <v>0</v>
      </c>
      <c r="BI127" s="423">
        <v>0</v>
      </c>
      <c r="BJ127" s="423">
        <v>0</v>
      </c>
      <c r="BK127" s="423">
        <v>0</v>
      </c>
      <c r="BL127" s="423">
        <v>0</v>
      </c>
      <c r="BM127" s="423">
        <v>0</v>
      </c>
      <c r="BN127" s="423">
        <v>0</v>
      </c>
      <c r="BO127" s="423">
        <v>0</v>
      </c>
      <c r="BP127" s="423">
        <v>0</v>
      </c>
      <c r="BQ127" s="423">
        <v>0</v>
      </c>
    </row>
    <row r="128" spans="1:69">
      <c r="A128" s="420" t="s">
        <v>931</v>
      </c>
      <c r="B128" s="421" t="s">
        <v>395</v>
      </c>
      <c r="C128" s="421">
        <v>0</v>
      </c>
      <c r="D128" s="421">
        <v>0</v>
      </c>
      <c r="E128" s="421"/>
      <c r="F128" s="422" t="e">
        <v>#N/A</v>
      </c>
      <c r="G128" s="423">
        <v>0</v>
      </c>
      <c r="H128" s="423">
        <v>0</v>
      </c>
      <c r="I128" s="423">
        <v>0</v>
      </c>
      <c r="J128" s="423">
        <v>0</v>
      </c>
      <c r="K128" s="423">
        <v>0</v>
      </c>
      <c r="L128" s="423" t="e">
        <v>#VALUE!</v>
      </c>
      <c r="M128" s="424" t="s">
        <v>395</v>
      </c>
      <c r="N128" s="422">
        <v>0</v>
      </c>
      <c r="O128" s="422">
        <v>0</v>
      </c>
      <c r="P128" s="422">
        <v>0</v>
      </c>
      <c r="Q128" s="422">
        <v>0</v>
      </c>
      <c r="R128" s="422">
        <v>0</v>
      </c>
      <c r="S128" s="422" t="s">
        <v>139</v>
      </c>
      <c r="T128" s="423">
        <v>0</v>
      </c>
      <c r="U128" s="423">
        <v>0</v>
      </c>
      <c r="V128" s="423">
        <v>0</v>
      </c>
      <c r="W128" s="423">
        <v>0</v>
      </c>
      <c r="X128" s="423">
        <v>0</v>
      </c>
      <c r="Y128" s="423">
        <v>0</v>
      </c>
      <c r="Z128" s="423">
        <v>0</v>
      </c>
      <c r="AA128" s="423">
        <v>0</v>
      </c>
      <c r="AB128" s="423">
        <v>0</v>
      </c>
      <c r="AC128" s="423">
        <v>0</v>
      </c>
      <c r="AD128" s="423">
        <v>0</v>
      </c>
      <c r="AE128" s="423">
        <v>0</v>
      </c>
      <c r="AF128" s="423">
        <v>0</v>
      </c>
      <c r="AG128" s="423">
        <v>0</v>
      </c>
      <c r="AH128" s="423">
        <v>0</v>
      </c>
      <c r="AI128" s="423">
        <v>0</v>
      </c>
      <c r="AJ128" s="423">
        <v>0</v>
      </c>
      <c r="AK128" s="423">
        <v>0</v>
      </c>
      <c r="AL128" s="423">
        <v>0</v>
      </c>
      <c r="AM128" s="423">
        <v>0</v>
      </c>
      <c r="AN128" s="423">
        <v>0</v>
      </c>
      <c r="AO128" s="423">
        <v>0</v>
      </c>
      <c r="AP128" s="423">
        <v>0</v>
      </c>
      <c r="AQ128" s="423">
        <v>0</v>
      </c>
      <c r="AR128" s="423">
        <v>0</v>
      </c>
      <c r="AS128" s="423">
        <v>0</v>
      </c>
      <c r="AT128" s="423">
        <v>0</v>
      </c>
      <c r="AU128" s="423">
        <v>0</v>
      </c>
      <c r="AV128" s="423">
        <v>0</v>
      </c>
      <c r="AW128" s="423">
        <v>0</v>
      </c>
      <c r="AX128" s="423">
        <v>0</v>
      </c>
      <c r="AY128" s="423">
        <v>0</v>
      </c>
      <c r="AZ128" s="423">
        <v>0</v>
      </c>
      <c r="BA128" s="423">
        <v>0</v>
      </c>
      <c r="BB128" s="423">
        <v>0</v>
      </c>
      <c r="BC128" s="423">
        <v>0</v>
      </c>
      <c r="BD128" s="423">
        <v>0</v>
      </c>
      <c r="BE128" s="423">
        <v>0</v>
      </c>
      <c r="BF128" s="423">
        <v>0</v>
      </c>
      <c r="BG128" s="423">
        <v>0</v>
      </c>
      <c r="BH128" s="423">
        <v>0</v>
      </c>
      <c r="BI128" s="423">
        <v>0</v>
      </c>
      <c r="BJ128" s="423">
        <v>0</v>
      </c>
      <c r="BK128" s="423">
        <v>0</v>
      </c>
      <c r="BL128" s="423">
        <v>0</v>
      </c>
      <c r="BM128" s="423">
        <v>0</v>
      </c>
      <c r="BN128" s="423">
        <v>0</v>
      </c>
      <c r="BO128" s="423">
        <v>0</v>
      </c>
      <c r="BP128" s="423">
        <v>0</v>
      </c>
      <c r="BQ128" s="423">
        <v>0</v>
      </c>
    </row>
    <row r="129" spans="1:69">
      <c r="A129" s="420" t="s">
        <v>451</v>
      </c>
      <c r="B129" s="421">
        <v>1.3906666666666665</v>
      </c>
      <c r="C129" s="421">
        <v>2.6</v>
      </c>
      <c r="D129" s="421">
        <v>0</v>
      </c>
      <c r="E129" s="421"/>
      <c r="F129" s="422">
        <v>10686</v>
      </c>
      <c r="G129" s="423">
        <v>0.34399999999999997</v>
      </c>
      <c r="H129" s="423">
        <v>0.186</v>
      </c>
      <c r="I129" s="423">
        <v>5.6300000000000003E-2</v>
      </c>
      <c r="J129" s="423">
        <v>0.11899999999999999</v>
      </c>
      <c r="K129" s="423">
        <v>0.05</v>
      </c>
      <c r="L129" s="423">
        <v>0.63536666666666641</v>
      </c>
      <c r="M129" s="424">
        <v>32.191652629608832</v>
      </c>
      <c r="N129" s="422">
        <v>11000</v>
      </c>
      <c r="O129" s="422">
        <v>12500</v>
      </c>
      <c r="P129" s="422">
        <v>14000</v>
      </c>
      <c r="Q129" s="422">
        <v>15750</v>
      </c>
      <c r="R129" s="422">
        <v>17500</v>
      </c>
      <c r="S129" s="422" t="s">
        <v>138</v>
      </c>
      <c r="T129" s="423">
        <v>0.34799999999999998</v>
      </c>
      <c r="U129" s="423">
        <v>0.41</v>
      </c>
      <c r="V129" s="423">
        <v>0.46100000000000002</v>
      </c>
      <c r="W129" s="423">
        <v>0.52300000000000002</v>
      </c>
      <c r="X129" s="423">
        <v>0.59399999999999997</v>
      </c>
      <c r="Y129" s="423">
        <v>0.19</v>
      </c>
      <c r="Z129" s="423">
        <v>0.23699999999999999</v>
      </c>
      <c r="AA129" s="423">
        <v>0.26600000000000001</v>
      </c>
      <c r="AB129" s="423">
        <v>0.30199999999999999</v>
      </c>
      <c r="AC129" s="423">
        <v>0.34300000000000003</v>
      </c>
      <c r="AD129" s="423">
        <v>0.06</v>
      </c>
      <c r="AE129" s="423">
        <v>0.08</v>
      </c>
      <c r="AF129" s="423">
        <v>0.1</v>
      </c>
      <c r="AG129" s="423">
        <v>0.125</v>
      </c>
      <c r="AH129" s="423">
        <v>0.1575</v>
      </c>
      <c r="AI129" s="423">
        <v>0.121</v>
      </c>
      <c r="AJ129" s="423">
        <v>0.14399999999999999</v>
      </c>
      <c r="AK129" s="423">
        <v>0.16200000000000001</v>
      </c>
      <c r="AL129" s="423">
        <v>0.183</v>
      </c>
      <c r="AM129" s="423">
        <v>0.20799999999999999</v>
      </c>
      <c r="AN129" s="423">
        <v>5.0999999999999997E-2</v>
      </c>
      <c r="AO129" s="423">
        <v>5.5E-2</v>
      </c>
      <c r="AP129" s="423">
        <v>0.06</v>
      </c>
      <c r="AQ129" s="423">
        <v>6.5000000000000002E-2</v>
      </c>
      <c r="AR129" s="423">
        <v>7.0000000000000007E-2</v>
      </c>
      <c r="AS129" s="423">
        <v>0.64810000000000001</v>
      </c>
      <c r="AT129" s="423">
        <v>0.77939999999999998</v>
      </c>
      <c r="AU129" s="423">
        <v>0.88290000000000002</v>
      </c>
      <c r="AV129" s="423">
        <v>1.0083</v>
      </c>
      <c r="AW129" s="423">
        <v>1.1552</v>
      </c>
      <c r="AX129" s="423">
        <v>0</v>
      </c>
      <c r="AY129" s="423">
        <v>0</v>
      </c>
      <c r="AZ129" s="423">
        <v>0</v>
      </c>
      <c r="BA129" s="423">
        <v>0</v>
      </c>
      <c r="BB129" s="423">
        <v>0</v>
      </c>
      <c r="BC129" s="423">
        <v>0</v>
      </c>
      <c r="BD129" s="423">
        <v>0</v>
      </c>
      <c r="BE129" s="423">
        <v>0</v>
      </c>
      <c r="BF129" s="423">
        <v>0</v>
      </c>
      <c r="BG129" s="423">
        <v>0</v>
      </c>
      <c r="BH129" s="423">
        <v>0</v>
      </c>
      <c r="BI129" s="423">
        <v>0</v>
      </c>
      <c r="BJ129" s="423">
        <v>0</v>
      </c>
      <c r="BK129" s="423">
        <v>0</v>
      </c>
      <c r="BL129" s="423">
        <v>0</v>
      </c>
      <c r="BM129" s="423">
        <v>0</v>
      </c>
      <c r="BN129" s="423">
        <v>0</v>
      </c>
      <c r="BO129" s="423">
        <v>0</v>
      </c>
      <c r="BP129" s="423">
        <v>0</v>
      </c>
      <c r="BQ129" s="423">
        <v>0</v>
      </c>
    </row>
    <row r="130" spans="1:69">
      <c r="A130" s="420" t="s">
        <v>516</v>
      </c>
      <c r="B130" s="421">
        <v>0.23950000000000002</v>
      </c>
      <c r="C130" s="421">
        <v>0.53</v>
      </c>
      <c r="D130" s="421">
        <v>0</v>
      </c>
      <c r="E130" s="421"/>
      <c r="F130" s="422">
        <v>3231</v>
      </c>
      <c r="G130" s="423">
        <v>0.1023</v>
      </c>
      <c r="H130" s="423">
        <v>4.7000000000000002E-3</v>
      </c>
      <c r="I130" s="423">
        <v>0</v>
      </c>
      <c r="J130" s="423">
        <v>0</v>
      </c>
      <c r="K130" s="423">
        <v>2.0199999999999999E-2</v>
      </c>
      <c r="L130" s="423">
        <v>0.11230000000000001</v>
      </c>
      <c r="M130" s="424">
        <v>31.662024141132775</v>
      </c>
      <c r="N130" s="422">
        <v>3249</v>
      </c>
      <c r="O130" s="422">
        <v>3411</v>
      </c>
      <c r="P130" s="422">
        <v>3573</v>
      </c>
      <c r="Q130" s="422">
        <v>3735</v>
      </c>
      <c r="R130" s="422">
        <v>3897</v>
      </c>
      <c r="S130" s="422" t="s">
        <v>138</v>
      </c>
      <c r="T130" s="423">
        <v>0.1028</v>
      </c>
      <c r="U130" s="423">
        <v>0.1079</v>
      </c>
      <c r="V130" s="423">
        <v>0.1132</v>
      </c>
      <c r="W130" s="423">
        <v>0.1186</v>
      </c>
      <c r="X130" s="423">
        <v>0.1229</v>
      </c>
      <c r="Y130" s="423">
        <v>4.7000000000000002E-3</v>
      </c>
      <c r="Z130" s="423">
        <v>5.0000000000000001E-3</v>
      </c>
      <c r="AA130" s="423">
        <v>5.0000000000000001E-3</v>
      </c>
      <c r="AB130" s="423">
        <v>5.0000000000000001E-3</v>
      </c>
      <c r="AC130" s="423">
        <v>6.0000000000000001E-3</v>
      </c>
      <c r="AD130" s="423">
        <v>0</v>
      </c>
      <c r="AE130" s="423">
        <v>0</v>
      </c>
      <c r="AF130" s="423">
        <v>0</v>
      </c>
      <c r="AG130" s="423">
        <v>0</v>
      </c>
      <c r="AH130" s="423">
        <v>0</v>
      </c>
      <c r="AI130" s="423">
        <v>0</v>
      </c>
      <c r="AJ130" s="423">
        <v>0</v>
      </c>
      <c r="AK130" s="423">
        <v>0</v>
      </c>
      <c r="AL130" s="423">
        <v>0</v>
      </c>
      <c r="AM130" s="423">
        <v>0</v>
      </c>
      <c r="AN130" s="423">
        <v>2.1999999999999999E-2</v>
      </c>
      <c r="AO130" s="423">
        <v>0.04</v>
      </c>
      <c r="AP130" s="423">
        <v>0.04</v>
      </c>
      <c r="AQ130" s="423">
        <v>0.04</v>
      </c>
      <c r="AR130" s="423">
        <v>0.04</v>
      </c>
      <c r="AS130" s="423">
        <v>0.11409999999999999</v>
      </c>
      <c r="AT130" s="423">
        <v>0.13469999999999999</v>
      </c>
      <c r="AU130" s="423">
        <v>0.1394</v>
      </c>
      <c r="AV130" s="423">
        <v>0.14419999999999999</v>
      </c>
      <c r="AW130" s="423">
        <v>0.14879999999999999</v>
      </c>
      <c r="AX130" s="423">
        <v>0</v>
      </c>
      <c r="AY130" s="423">
        <v>0</v>
      </c>
      <c r="AZ130" s="423">
        <v>0</v>
      </c>
      <c r="BA130" s="423">
        <v>0</v>
      </c>
      <c r="BB130" s="423">
        <v>0</v>
      </c>
      <c r="BC130" s="423">
        <v>0</v>
      </c>
      <c r="BD130" s="423">
        <v>0</v>
      </c>
      <c r="BE130" s="423">
        <v>0</v>
      </c>
      <c r="BF130" s="423">
        <v>0</v>
      </c>
      <c r="BG130" s="423">
        <v>0</v>
      </c>
      <c r="BH130" s="423">
        <v>0</v>
      </c>
      <c r="BI130" s="423">
        <v>0</v>
      </c>
      <c r="BJ130" s="423">
        <v>0</v>
      </c>
      <c r="BK130" s="423">
        <v>0</v>
      </c>
      <c r="BL130" s="423">
        <v>0</v>
      </c>
      <c r="BM130" s="423">
        <v>0</v>
      </c>
      <c r="BN130" s="423">
        <v>0</v>
      </c>
      <c r="BO130" s="423">
        <v>0</v>
      </c>
      <c r="BP130" s="423">
        <v>0</v>
      </c>
      <c r="BQ130" s="423">
        <v>0</v>
      </c>
    </row>
    <row r="131" spans="1:69">
      <c r="A131" s="420" t="s">
        <v>817</v>
      </c>
      <c r="B131" s="421">
        <v>9.5166666666666663E-2</v>
      </c>
      <c r="C131" s="421">
        <v>0.151</v>
      </c>
      <c r="D131" s="421">
        <v>0</v>
      </c>
      <c r="E131" s="421"/>
      <c r="F131" s="422">
        <v>650</v>
      </c>
      <c r="G131" s="423">
        <v>3.8399999999999997E-2</v>
      </c>
      <c r="H131" s="423">
        <v>3.0000000000000001E-3</v>
      </c>
      <c r="I131" s="423">
        <v>1E-3</v>
      </c>
      <c r="J131" s="423">
        <v>1.4E-3</v>
      </c>
      <c r="K131" s="423">
        <v>1E-3</v>
      </c>
      <c r="L131" s="423">
        <v>5.0366666666666664E-2</v>
      </c>
      <c r="M131" s="424">
        <v>59.07692307692308</v>
      </c>
      <c r="N131" s="422">
        <v>656</v>
      </c>
      <c r="O131" s="422">
        <v>684</v>
      </c>
      <c r="P131" s="422">
        <v>711</v>
      </c>
      <c r="Q131" s="422">
        <v>739</v>
      </c>
      <c r="R131" s="422">
        <v>768</v>
      </c>
      <c r="S131" s="422" t="s">
        <v>138</v>
      </c>
      <c r="T131" s="423">
        <v>3.8699999999999998E-2</v>
      </c>
      <c r="U131" s="423">
        <v>0.04</v>
      </c>
      <c r="V131" s="423">
        <v>4.1000000000000002E-2</v>
      </c>
      <c r="W131" s="423">
        <v>4.2999999999999997E-2</v>
      </c>
      <c r="X131" s="423">
        <v>4.4999999999999998E-2</v>
      </c>
      <c r="Y131" s="423">
        <v>3.0000000000000001E-3</v>
      </c>
      <c r="Z131" s="423">
        <v>3.0000000000000001E-3</v>
      </c>
      <c r="AA131" s="423">
        <v>3.0000000000000001E-3</v>
      </c>
      <c r="AB131" s="423">
        <v>3.0000000000000001E-3</v>
      </c>
      <c r="AC131" s="423">
        <v>4.0000000000000001E-3</v>
      </c>
      <c r="AD131" s="423">
        <v>1.1000000000000001E-3</v>
      </c>
      <c r="AE131" s="423">
        <v>1.1000000000000001E-3</v>
      </c>
      <c r="AF131" s="423">
        <v>1.1000000000000001E-3</v>
      </c>
      <c r="AG131" s="423">
        <v>1.1000000000000001E-3</v>
      </c>
      <c r="AH131" s="423">
        <v>1.1000000000000001E-3</v>
      </c>
      <c r="AI131" s="423">
        <v>1.4E-3</v>
      </c>
      <c r="AJ131" s="423">
        <v>1.5E-3</v>
      </c>
      <c r="AK131" s="423">
        <v>1.5E-3</v>
      </c>
      <c r="AL131" s="423">
        <v>1.6000000000000001E-3</v>
      </c>
      <c r="AM131" s="423">
        <v>1.6000000000000001E-3</v>
      </c>
      <c r="AN131" s="423">
        <v>1E-3</v>
      </c>
      <c r="AO131" s="423">
        <v>1E-3</v>
      </c>
      <c r="AP131" s="423">
        <v>1E-3</v>
      </c>
      <c r="AQ131" s="423">
        <v>1E-3</v>
      </c>
      <c r="AR131" s="423">
        <v>1E-3</v>
      </c>
      <c r="AS131" s="423">
        <v>5.0599999999999999E-2</v>
      </c>
      <c r="AT131" s="423">
        <v>5.2200000000000003E-2</v>
      </c>
      <c r="AU131" s="423">
        <v>5.33E-2</v>
      </c>
      <c r="AV131" s="423">
        <v>5.57E-2</v>
      </c>
      <c r="AW131" s="423">
        <v>5.91E-2</v>
      </c>
      <c r="AX131" s="423">
        <v>0</v>
      </c>
      <c r="AY131" s="423">
        <v>0</v>
      </c>
      <c r="AZ131" s="423">
        <v>0</v>
      </c>
      <c r="BA131" s="423">
        <v>0</v>
      </c>
      <c r="BB131" s="423">
        <v>0</v>
      </c>
      <c r="BC131" s="423">
        <v>0</v>
      </c>
      <c r="BD131" s="423">
        <v>0</v>
      </c>
      <c r="BE131" s="423">
        <v>0</v>
      </c>
      <c r="BF131" s="423">
        <v>0</v>
      </c>
      <c r="BG131" s="423">
        <v>0</v>
      </c>
      <c r="BH131" s="423">
        <v>0</v>
      </c>
      <c r="BI131" s="423">
        <v>0</v>
      </c>
      <c r="BJ131" s="423">
        <v>0</v>
      </c>
      <c r="BK131" s="423">
        <v>0</v>
      </c>
      <c r="BL131" s="423">
        <v>0</v>
      </c>
      <c r="BM131" s="423">
        <v>0</v>
      </c>
      <c r="BN131" s="423">
        <v>0</v>
      </c>
      <c r="BO131" s="423">
        <v>0</v>
      </c>
      <c r="BP131" s="423">
        <v>0</v>
      </c>
      <c r="BQ131" s="423">
        <v>0</v>
      </c>
    </row>
    <row r="132" spans="1:69">
      <c r="A132" s="420" t="s">
        <v>709</v>
      </c>
      <c r="B132" s="421">
        <v>6.7683333333333335</v>
      </c>
      <c r="C132" s="421">
        <v>11.389999999999999</v>
      </c>
      <c r="D132" s="421">
        <v>0</v>
      </c>
      <c r="E132" s="421"/>
      <c r="F132" s="422">
        <v>31994</v>
      </c>
      <c r="G132" s="423">
        <v>1.69</v>
      </c>
      <c r="H132" s="423">
        <v>0.89600000000000002</v>
      </c>
      <c r="I132" s="423">
        <v>2.39</v>
      </c>
      <c r="J132" s="423">
        <v>0.251</v>
      </c>
      <c r="K132" s="423">
        <v>0.68899999999999995</v>
      </c>
      <c r="L132" s="423">
        <v>0.85233333333333317</v>
      </c>
      <c r="M132" s="424">
        <v>52.822404200787645</v>
      </c>
      <c r="N132" s="422">
        <v>32474</v>
      </c>
      <c r="O132" s="422">
        <v>37687</v>
      </c>
      <c r="P132" s="422">
        <v>43738</v>
      </c>
      <c r="Q132" s="422">
        <v>50759</v>
      </c>
      <c r="R132" s="422">
        <v>58908</v>
      </c>
      <c r="S132" s="422" t="s">
        <v>136</v>
      </c>
      <c r="T132" s="423">
        <v>1.72</v>
      </c>
      <c r="U132" s="423">
        <v>1.99</v>
      </c>
      <c r="V132" s="423">
        <v>2.2999999999999998</v>
      </c>
      <c r="W132" s="423">
        <v>2.68</v>
      </c>
      <c r="X132" s="423">
        <v>3.11</v>
      </c>
      <c r="Y132" s="423">
        <v>0.91</v>
      </c>
      <c r="Z132" s="423">
        <v>1.06</v>
      </c>
      <c r="AA132" s="423">
        <v>1.22</v>
      </c>
      <c r="AB132" s="423">
        <v>1.42</v>
      </c>
      <c r="AC132" s="423">
        <v>1.65</v>
      </c>
      <c r="AD132" s="423">
        <v>2.4</v>
      </c>
      <c r="AE132" s="423">
        <v>2.5299999999999998</v>
      </c>
      <c r="AF132" s="423">
        <v>2.65</v>
      </c>
      <c r="AG132" s="423">
        <v>2.79</v>
      </c>
      <c r="AH132" s="423">
        <v>2.93</v>
      </c>
      <c r="AI132" s="423">
        <v>0.254</v>
      </c>
      <c r="AJ132" s="423">
        <v>0.28999999999999998</v>
      </c>
      <c r="AK132" s="423">
        <v>0.34</v>
      </c>
      <c r="AL132" s="423">
        <v>0.4</v>
      </c>
      <c r="AM132" s="423">
        <v>0.46</v>
      </c>
      <c r="AN132" s="423">
        <v>0.7</v>
      </c>
      <c r="AO132" s="423">
        <v>0.73</v>
      </c>
      <c r="AP132" s="423">
        <v>0.85</v>
      </c>
      <c r="AQ132" s="423">
        <v>0.98</v>
      </c>
      <c r="AR132" s="423">
        <v>1.1399999999999999</v>
      </c>
      <c r="AS132" s="423">
        <v>1.41</v>
      </c>
      <c r="AT132" s="423">
        <v>1.0880000000000001</v>
      </c>
      <c r="AU132" s="423">
        <v>1.1359999999999999</v>
      </c>
      <c r="AV132" s="423">
        <v>1.1870000000000001</v>
      </c>
      <c r="AW132" s="423">
        <v>1.2390000000000001</v>
      </c>
      <c r="AX132" s="423">
        <v>0</v>
      </c>
      <c r="AY132" s="423">
        <v>1</v>
      </c>
      <c r="AZ132" s="423">
        <v>1</v>
      </c>
      <c r="BA132" s="423">
        <v>2</v>
      </c>
      <c r="BB132" s="423">
        <v>2</v>
      </c>
      <c r="BC132" s="423">
        <v>0</v>
      </c>
      <c r="BD132" s="423">
        <v>0</v>
      </c>
      <c r="BE132" s="423">
        <v>0</v>
      </c>
      <c r="BF132" s="423">
        <v>0</v>
      </c>
      <c r="BG132" s="423">
        <v>0</v>
      </c>
      <c r="BH132" s="423">
        <v>1.99</v>
      </c>
      <c r="BI132" s="423">
        <v>1.99</v>
      </c>
      <c r="BJ132" s="423">
        <v>1.99</v>
      </c>
      <c r="BK132" s="423">
        <v>1.99</v>
      </c>
      <c r="BL132" s="423">
        <v>1.99</v>
      </c>
      <c r="BM132" s="423">
        <v>0</v>
      </c>
      <c r="BN132" s="423">
        <v>0</v>
      </c>
      <c r="BO132" s="423">
        <v>0</v>
      </c>
      <c r="BP132" s="423">
        <v>0</v>
      </c>
      <c r="BQ132" s="423">
        <v>0</v>
      </c>
    </row>
    <row r="133" spans="1:69">
      <c r="A133" s="420" t="s">
        <v>692</v>
      </c>
      <c r="B133" s="421">
        <v>0.25015833333333332</v>
      </c>
      <c r="C133" s="421">
        <v>0.7</v>
      </c>
      <c r="D133" s="421">
        <v>0</v>
      </c>
      <c r="E133" s="421"/>
      <c r="F133" s="422">
        <v>2475</v>
      </c>
      <c r="G133" s="423">
        <v>0.24</v>
      </c>
      <c r="H133" s="423">
        <v>2.5000000000000001E-3</v>
      </c>
      <c r="I133" s="423">
        <v>4.4000000000000003E-3</v>
      </c>
      <c r="J133" s="423">
        <v>5.9999999999999995E-4</v>
      </c>
      <c r="K133" s="423">
        <v>1E-3</v>
      </c>
      <c r="L133" s="423">
        <v>1.658333333333345E-3</v>
      </c>
      <c r="M133" s="424">
        <v>96.969696969696969</v>
      </c>
      <c r="N133" s="422">
        <v>2624</v>
      </c>
      <c r="O133" s="422">
        <v>3149</v>
      </c>
      <c r="P133" s="422">
        <v>3779</v>
      </c>
      <c r="Q133" s="422">
        <v>4535</v>
      </c>
      <c r="R133" s="422">
        <v>5442</v>
      </c>
      <c r="S133" s="422" t="s">
        <v>136</v>
      </c>
      <c r="T133" s="423">
        <v>0.14099999999999999</v>
      </c>
      <c r="U133" s="423">
        <v>0.16900000000000001</v>
      </c>
      <c r="V133" s="423">
        <v>0.20200000000000001</v>
      </c>
      <c r="W133" s="423">
        <v>0.24199999999999999</v>
      </c>
      <c r="X133" s="423">
        <v>0.28999999999999998</v>
      </c>
      <c r="Y133" s="423">
        <v>1.2999999999999999E-2</v>
      </c>
      <c r="Z133" s="423">
        <v>1.4999999999999999E-2</v>
      </c>
      <c r="AA133" s="423">
        <v>1.7999999999999999E-2</v>
      </c>
      <c r="AB133" s="423">
        <v>2.1999999999999999E-2</v>
      </c>
      <c r="AC133" s="423">
        <v>2.5999999999999999E-2</v>
      </c>
      <c r="AD133" s="423">
        <v>5.8000000000000003E-2</v>
      </c>
      <c r="AE133" s="423">
        <v>6.9000000000000006E-2</v>
      </c>
      <c r="AF133" s="423">
        <v>8.3000000000000004E-2</v>
      </c>
      <c r="AG133" s="423">
        <v>9.9000000000000005E-2</v>
      </c>
      <c r="AH133" s="423">
        <v>0.11899999999999999</v>
      </c>
      <c r="AI133" s="423">
        <v>1E-3</v>
      </c>
      <c r="AJ133" s="423">
        <v>1E-3</v>
      </c>
      <c r="AK133" s="423">
        <v>1E-3</v>
      </c>
      <c r="AL133" s="423">
        <v>1E-3</v>
      </c>
      <c r="AM133" s="423">
        <v>1E-3</v>
      </c>
      <c r="AN133" s="423">
        <v>1E-3</v>
      </c>
      <c r="AO133" s="423">
        <v>1E-3</v>
      </c>
      <c r="AP133" s="423">
        <v>1E-3</v>
      </c>
      <c r="AQ133" s="423">
        <v>1E-3</v>
      </c>
      <c r="AR133" s="423">
        <v>1E-3</v>
      </c>
      <c r="AS133" s="423">
        <v>0.11799999999999999</v>
      </c>
      <c r="AT133" s="423">
        <v>0.14000000000000001</v>
      </c>
      <c r="AU133" s="423">
        <v>0.16800000000000001</v>
      </c>
      <c r="AV133" s="423">
        <v>0.20100000000000001</v>
      </c>
      <c r="AW133" s="423">
        <v>0.24</v>
      </c>
      <c r="AX133" s="423">
        <v>0</v>
      </c>
      <c r="AY133" s="423">
        <v>0</v>
      </c>
      <c r="AZ133" s="423">
        <v>0</v>
      </c>
      <c r="BA133" s="423">
        <v>0</v>
      </c>
      <c r="BB133" s="423">
        <v>0</v>
      </c>
      <c r="BC133" s="423">
        <v>0</v>
      </c>
      <c r="BD133" s="423">
        <v>0</v>
      </c>
      <c r="BE133" s="423">
        <v>0</v>
      </c>
      <c r="BF133" s="423">
        <v>0</v>
      </c>
      <c r="BG133" s="423">
        <v>0</v>
      </c>
      <c r="BH133" s="423">
        <v>0.7</v>
      </c>
      <c r="BI133" s="423">
        <v>0.7</v>
      </c>
      <c r="BJ133" s="423">
        <v>0.7</v>
      </c>
      <c r="BK133" s="423">
        <v>0.7</v>
      </c>
      <c r="BL133" s="423">
        <v>0.7</v>
      </c>
      <c r="BM133" s="423">
        <v>0</v>
      </c>
      <c r="BN133" s="423">
        <v>0</v>
      </c>
      <c r="BO133" s="423">
        <v>0</v>
      </c>
      <c r="BP133" s="423">
        <v>0</v>
      </c>
      <c r="BQ133" s="423">
        <v>0</v>
      </c>
    </row>
    <row r="134" spans="1:69">
      <c r="A134" s="420" t="s">
        <v>938</v>
      </c>
      <c r="B134" s="421">
        <v>0.40375000000000005</v>
      </c>
      <c r="C134" s="421">
        <v>0.7</v>
      </c>
      <c r="D134" s="421">
        <v>1.4547945205479449E-3</v>
      </c>
      <c r="E134" s="421"/>
      <c r="F134" s="422">
        <v>3950</v>
      </c>
      <c r="G134" s="423">
        <v>0.1484</v>
      </c>
      <c r="H134" s="423">
        <v>2.4500000000000001E-2</v>
      </c>
      <c r="I134" s="423">
        <v>1.5599999999999999E-2</v>
      </c>
      <c r="J134" s="423">
        <v>0.1283</v>
      </c>
      <c r="K134" s="423">
        <v>1E-3</v>
      </c>
      <c r="L134" s="423">
        <v>8.4495205479452162E-2</v>
      </c>
      <c r="M134" s="424">
        <v>37.569620253164558</v>
      </c>
      <c r="N134" s="422">
        <v>4029</v>
      </c>
      <c r="O134" s="422">
        <v>4834</v>
      </c>
      <c r="P134" s="422">
        <v>5801</v>
      </c>
      <c r="Q134" s="422">
        <v>6962</v>
      </c>
      <c r="R134" s="422">
        <v>8354</v>
      </c>
      <c r="S134" s="422" t="s">
        <v>136</v>
      </c>
      <c r="T134" s="423">
        <v>0.15129999999999999</v>
      </c>
      <c r="U134" s="423">
        <v>0.18149999999999999</v>
      </c>
      <c r="V134" s="423">
        <v>0.21779999999999999</v>
      </c>
      <c r="W134" s="423">
        <v>0.26129999999999998</v>
      </c>
      <c r="X134" s="423">
        <v>0.3135</v>
      </c>
      <c r="Y134" s="423">
        <v>2.4899999999999999E-2</v>
      </c>
      <c r="Z134" s="423">
        <v>2.9899999999999999E-2</v>
      </c>
      <c r="AA134" s="423">
        <v>3.5900000000000001E-2</v>
      </c>
      <c r="AB134" s="423">
        <v>4.3099999999999999E-2</v>
      </c>
      <c r="AC134" s="423">
        <v>5.1799999999999999E-2</v>
      </c>
      <c r="AD134" s="423">
        <v>1.5599999999999999E-2</v>
      </c>
      <c r="AE134" s="423">
        <v>1.5599999999999999E-2</v>
      </c>
      <c r="AF134" s="423">
        <v>1.5599999999999999E-2</v>
      </c>
      <c r="AG134" s="423">
        <v>1.5599999999999999E-2</v>
      </c>
      <c r="AH134" s="423">
        <v>1.5599999999999999E-2</v>
      </c>
      <c r="AI134" s="423">
        <v>0.1283</v>
      </c>
      <c r="AJ134" s="423">
        <v>0.13</v>
      </c>
      <c r="AK134" s="423">
        <v>0.14000000000000001</v>
      </c>
      <c r="AL134" s="423">
        <v>0.15</v>
      </c>
      <c r="AM134" s="423">
        <v>0.16</v>
      </c>
      <c r="AN134" s="423">
        <v>1E-3</v>
      </c>
      <c r="AO134" s="423">
        <v>1E-3</v>
      </c>
      <c r="AP134" s="423">
        <v>1E-3</v>
      </c>
      <c r="AQ134" s="423">
        <v>1E-3</v>
      </c>
      <c r="AR134" s="423">
        <v>1E-3</v>
      </c>
      <c r="AS134" s="423">
        <v>8.72E-2</v>
      </c>
      <c r="AT134" s="423">
        <v>9.7199999999999995E-2</v>
      </c>
      <c r="AU134" s="423">
        <v>0.1114</v>
      </c>
      <c r="AV134" s="423">
        <v>0.12790000000000001</v>
      </c>
      <c r="AW134" s="423">
        <v>0.1472</v>
      </c>
      <c r="AX134" s="423">
        <v>0</v>
      </c>
      <c r="AY134" s="423">
        <v>0</v>
      </c>
      <c r="AZ134" s="423">
        <v>0</v>
      </c>
      <c r="BA134" s="423">
        <v>0</v>
      </c>
      <c r="BB134" s="423">
        <v>0</v>
      </c>
      <c r="BC134" s="423">
        <v>0</v>
      </c>
      <c r="BD134" s="423">
        <v>0</v>
      </c>
      <c r="BE134" s="423">
        <v>0</v>
      </c>
      <c r="BF134" s="423">
        <v>0</v>
      </c>
      <c r="BG134" s="423">
        <v>0</v>
      </c>
      <c r="BH134" s="423">
        <v>0.7</v>
      </c>
      <c r="BI134" s="423">
        <v>0.7</v>
      </c>
      <c r="BJ134" s="423">
        <v>0.7</v>
      </c>
      <c r="BK134" s="423">
        <v>0.7</v>
      </c>
      <c r="BL134" s="423">
        <v>0.7</v>
      </c>
      <c r="BM134" s="423">
        <v>0</v>
      </c>
      <c r="BN134" s="423">
        <v>0</v>
      </c>
      <c r="BO134" s="423">
        <v>0</v>
      </c>
      <c r="BP134" s="423">
        <v>0</v>
      </c>
      <c r="BQ134" s="423">
        <v>0</v>
      </c>
    </row>
    <row r="135" spans="1:69">
      <c r="A135" s="420" t="s">
        <v>898</v>
      </c>
      <c r="B135" s="421">
        <v>14.576333333333332</v>
      </c>
      <c r="C135" s="421">
        <v>25</v>
      </c>
      <c r="D135" s="421">
        <v>0.57927397260273961</v>
      </c>
      <c r="E135" s="421"/>
      <c r="F135" s="422">
        <v>141138</v>
      </c>
      <c r="G135" s="423">
        <v>9.3320000000000007</v>
      </c>
      <c r="H135" s="423">
        <v>1.4390000000000001</v>
      </c>
      <c r="I135" s="423">
        <v>0.92500000000000004</v>
      </c>
      <c r="J135" s="423">
        <v>0.29299999999999998</v>
      </c>
      <c r="K135" s="423">
        <v>4.0500000000000001E-2</v>
      </c>
      <c r="L135" s="423">
        <v>1.9675593607305917</v>
      </c>
      <c r="M135" s="424">
        <v>66.119684280633138</v>
      </c>
      <c r="N135" s="422">
        <v>145228</v>
      </c>
      <c r="O135" s="422">
        <v>191880</v>
      </c>
      <c r="P135" s="422">
        <v>251251</v>
      </c>
      <c r="Q135" s="422">
        <v>319760</v>
      </c>
      <c r="R135" s="422">
        <v>406930</v>
      </c>
      <c r="S135" s="422" t="s">
        <v>136</v>
      </c>
      <c r="T135" s="423">
        <v>10.163</v>
      </c>
      <c r="U135" s="423">
        <v>13.438000000000001</v>
      </c>
      <c r="V135" s="423">
        <v>17.585999999999999</v>
      </c>
      <c r="W135" s="423">
        <v>22.396000000000001</v>
      </c>
      <c r="X135" s="423">
        <v>28.492000000000001</v>
      </c>
      <c r="Y135" s="423">
        <v>1.371</v>
      </c>
      <c r="Z135" s="423">
        <v>1.875</v>
      </c>
      <c r="AA135" s="423">
        <v>2.7959999999999998</v>
      </c>
      <c r="AB135" s="423">
        <v>3.98</v>
      </c>
      <c r="AC135" s="423">
        <v>5.633</v>
      </c>
      <c r="AD135" s="423">
        <v>0.91400000000000003</v>
      </c>
      <c r="AE135" s="423">
        <v>1.3540000000000001</v>
      </c>
      <c r="AF135" s="423">
        <v>2.125</v>
      </c>
      <c r="AG135" s="423">
        <v>2.931</v>
      </c>
      <c r="AH135" s="423">
        <v>4.0369999999999999</v>
      </c>
      <c r="AI135" s="423">
        <v>0.30499999999999999</v>
      </c>
      <c r="AJ135" s="423">
        <v>0.41699999999999998</v>
      </c>
      <c r="AK135" s="423">
        <v>0.55900000000000005</v>
      </c>
      <c r="AL135" s="423">
        <v>0.72399999999999998</v>
      </c>
      <c r="AM135" s="423">
        <v>1.0329999999999999</v>
      </c>
      <c r="AN135" s="423">
        <v>0.503</v>
      </c>
      <c r="AO135" s="423">
        <v>1.1459999999999999</v>
      </c>
      <c r="AP135" s="423">
        <v>1.538</v>
      </c>
      <c r="AQ135" s="423">
        <v>1.99</v>
      </c>
      <c r="AR135" s="423">
        <v>2.5819999999999999</v>
      </c>
      <c r="AS135" s="423">
        <v>1.9810000000000001</v>
      </c>
      <c r="AT135" s="423">
        <v>2.6040000000000001</v>
      </c>
      <c r="AU135" s="423">
        <v>3.355</v>
      </c>
      <c r="AV135" s="423">
        <v>4.1609999999999996</v>
      </c>
      <c r="AW135" s="423">
        <v>5.1630000000000003</v>
      </c>
      <c r="AX135" s="423">
        <v>2</v>
      </c>
      <c r="AY135" s="423">
        <v>22</v>
      </c>
      <c r="AZ135" s="423">
        <v>42</v>
      </c>
      <c r="BA135" s="423">
        <v>46</v>
      </c>
      <c r="BB135" s="423">
        <v>46</v>
      </c>
      <c r="BC135" s="423">
        <v>0.04</v>
      </c>
      <c r="BD135" s="423">
        <v>0.13500000000000001</v>
      </c>
      <c r="BE135" s="423">
        <v>0.255</v>
      </c>
      <c r="BF135" s="423">
        <v>0.40800000000000003</v>
      </c>
      <c r="BG135" s="423">
        <v>0.60099999999999998</v>
      </c>
      <c r="BH135" s="423">
        <v>25</v>
      </c>
      <c r="BI135" s="423">
        <v>22</v>
      </c>
      <c r="BJ135" s="423">
        <v>22</v>
      </c>
      <c r="BK135" s="423">
        <v>22</v>
      </c>
      <c r="BL135" s="423">
        <v>22</v>
      </c>
      <c r="BM135" s="423">
        <v>2.3969999999999998</v>
      </c>
      <c r="BN135" s="423">
        <v>2.3969999999999998</v>
      </c>
      <c r="BO135" s="423">
        <v>2.3969999999999998</v>
      </c>
      <c r="BP135" s="423">
        <v>2.3969999999999998</v>
      </c>
      <c r="BQ135" s="423">
        <v>2.3969999999999998</v>
      </c>
    </row>
    <row r="136" spans="1:69">
      <c r="A136" s="420" t="s">
        <v>445</v>
      </c>
      <c r="B136" s="421">
        <v>1.4739166666666665</v>
      </c>
      <c r="C136" s="421">
        <v>7</v>
      </c>
      <c r="D136" s="421">
        <v>0</v>
      </c>
      <c r="E136" s="421"/>
      <c r="F136" s="422">
        <v>19458</v>
      </c>
      <c r="G136" s="423">
        <v>0.43099999999999999</v>
      </c>
      <c r="H136" s="423">
        <v>0.65500000000000003</v>
      </c>
      <c r="I136" s="423">
        <v>6.0000000000000001E-3</v>
      </c>
      <c r="J136" s="423">
        <v>7.8E-2</v>
      </c>
      <c r="K136" s="423">
        <v>0.08</v>
      </c>
      <c r="L136" s="423">
        <v>0.22391666666666632</v>
      </c>
      <c r="M136" s="424">
        <v>22.150272381539725</v>
      </c>
      <c r="N136" s="422">
        <v>20967</v>
      </c>
      <c r="O136" s="422">
        <v>26906</v>
      </c>
      <c r="P136" s="422">
        <v>32287</v>
      </c>
      <c r="Q136" s="422">
        <v>38744</v>
      </c>
      <c r="R136" s="422">
        <v>42618</v>
      </c>
      <c r="S136" s="422" t="s">
        <v>131</v>
      </c>
      <c r="T136" s="423">
        <v>0.45100000000000001</v>
      </c>
      <c r="U136" s="423">
        <v>0.57799999999999996</v>
      </c>
      <c r="V136" s="423">
        <v>0.69399999999999995</v>
      </c>
      <c r="W136" s="423">
        <v>0.83299999999999996</v>
      </c>
      <c r="X136" s="423">
        <v>0.91600000000000004</v>
      </c>
      <c r="Y136" s="423">
        <v>0.78400000000000003</v>
      </c>
      <c r="Z136" s="423">
        <v>1</v>
      </c>
      <c r="AA136" s="423">
        <v>1.08</v>
      </c>
      <c r="AB136" s="423">
        <v>1.1399999999999999</v>
      </c>
      <c r="AC136" s="423">
        <v>1.23</v>
      </c>
      <c r="AD136" s="423">
        <v>4.0000000000000001E-3</v>
      </c>
      <c r="AE136" s="423">
        <v>6.0000000000000001E-3</v>
      </c>
      <c r="AF136" s="423">
        <v>8.0000000000000002E-3</v>
      </c>
      <c r="AG136" s="423">
        <v>0.01</v>
      </c>
      <c r="AH136" s="423">
        <v>1.4E-2</v>
      </c>
      <c r="AI136" s="423">
        <v>0.08</v>
      </c>
      <c r="AJ136" s="423">
        <v>8.7999999999999995E-2</v>
      </c>
      <c r="AK136" s="423">
        <v>9.7000000000000003E-2</v>
      </c>
      <c r="AL136" s="423">
        <v>0.107</v>
      </c>
      <c r="AM136" s="423">
        <v>0.11799999999999999</v>
      </c>
      <c r="AN136" s="423">
        <v>0.16500000000000001</v>
      </c>
      <c r="AO136" s="423">
        <v>0.17</v>
      </c>
      <c r="AP136" s="423">
        <v>0.17499999999999999</v>
      </c>
      <c r="AQ136" s="423">
        <v>0.18</v>
      </c>
      <c r="AR136" s="423">
        <v>0.185</v>
      </c>
      <c r="AS136" s="423">
        <v>0.17499999999999999</v>
      </c>
      <c r="AT136" s="423">
        <v>0.25</v>
      </c>
      <c r="AU136" s="423">
        <v>0.28499999999999998</v>
      </c>
      <c r="AV136" s="423">
        <v>0.29499999999999998</v>
      </c>
      <c r="AW136" s="423">
        <v>0.32500000000000001</v>
      </c>
      <c r="AX136" s="423">
        <v>0</v>
      </c>
      <c r="AY136" s="423">
        <v>0</v>
      </c>
      <c r="AZ136" s="423">
        <v>0</v>
      </c>
      <c r="BA136" s="423">
        <v>0</v>
      </c>
      <c r="BB136" s="423">
        <v>0</v>
      </c>
      <c r="BC136" s="423">
        <v>0</v>
      </c>
      <c r="BD136" s="423">
        <v>0</v>
      </c>
      <c r="BE136" s="423">
        <v>0</v>
      </c>
      <c r="BF136" s="423">
        <v>0</v>
      </c>
      <c r="BG136" s="423">
        <v>0</v>
      </c>
      <c r="BH136" s="423">
        <v>0</v>
      </c>
      <c r="BI136" s="423">
        <v>0</v>
      </c>
      <c r="BJ136" s="423">
        <v>0</v>
      </c>
      <c r="BK136" s="423">
        <v>0</v>
      </c>
      <c r="BL136" s="423">
        <v>0</v>
      </c>
      <c r="BM136" s="423">
        <v>0</v>
      </c>
      <c r="BN136" s="423">
        <v>0</v>
      </c>
      <c r="BO136" s="423">
        <v>0</v>
      </c>
      <c r="BP136" s="423">
        <v>0</v>
      </c>
      <c r="BQ136" s="423">
        <v>0</v>
      </c>
    </row>
    <row r="137" spans="1:69">
      <c r="A137" s="420" t="s">
        <v>439</v>
      </c>
      <c r="B137" s="421">
        <v>0.37023333333333336</v>
      </c>
      <c r="C137" s="421">
        <v>0.4</v>
      </c>
      <c r="D137" s="421">
        <v>0</v>
      </c>
      <c r="E137" s="421"/>
      <c r="F137" s="422">
        <v>1637</v>
      </c>
      <c r="G137" s="423">
        <v>0.12820000000000001</v>
      </c>
      <c r="H137" s="423">
        <v>9.4799999999999995E-2</v>
      </c>
      <c r="I137" s="423">
        <v>0</v>
      </c>
      <c r="J137" s="423">
        <v>0</v>
      </c>
      <c r="K137" s="423">
        <v>5.0000000000000001E-3</v>
      </c>
      <c r="L137" s="423">
        <v>0.14223333333333335</v>
      </c>
      <c r="M137" s="424">
        <v>78.313989004276124</v>
      </c>
      <c r="N137" s="422">
        <v>1653</v>
      </c>
      <c r="O137" s="422">
        <v>1816</v>
      </c>
      <c r="P137" s="422">
        <v>1997</v>
      </c>
      <c r="Q137" s="422">
        <v>2196</v>
      </c>
      <c r="R137" s="422">
        <v>2217</v>
      </c>
      <c r="S137" s="422" t="s">
        <v>131</v>
      </c>
      <c r="T137" s="423">
        <v>0.12939999999999999</v>
      </c>
      <c r="U137" s="423">
        <v>0.1421</v>
      </c>
      <c r="V137" s="423">
        <v>0.15620000000000001</v>
      </c>
      <c r="W137" s="423">
        <v>0.17169999999999999</v>
      </c>
      <c r="X137" s="423">
        <v>0.17330000000000001</v>
      </c>
      <c r="Y137" s="423">
        <v>9.5000000000000001E-2</v>
      </c>
      <c r="Z137" s="423">
        <v>0.1045</v>
      </c>
      <c r="AA137" s="423">
        <v>0.115</v>
      </c>
      <c r="AB137" s="423">
        <v>0.1265</v>
      </c>
      <c r="AC137" s="423">
        <v>0.1391</v>
      </c>
      <c r="AD137" s="423">
        <v>0</v>
      </c>
      <c r="AE137" s="423">
        <v>0</v>
      </c>
      <c r="AF137" s="423">
        <v>0</v>
      </c>
      <c r="AG137" s="423">
        <v>0</v>
      </c>
      <c r="AH137" s="423">
        <v>0</v>
      </c>
      <c r="AI137" s="423">
        <v>0</v>
      </c>
      <c r="AJ137" s="423">
        <v>0</v>
      </c>
      <c r="AK137" s="423">
        <v>0</v>
      </c>
      <c r="AL137" s="423">
        <v>0</v>
      </c>
      <c r="AM137" s="423">
        <v>0</v>
      </c>
      <c r="AN137" s="423">
        <v>5.0000000000000001E-3</v>
      </c>
      <c r="AO137" s="423">
        <v>5.0000000000000001E-3</v>
      </c>
      <c r="AP137" s="423">
        <v>5.0000000000000001E-3</v>
      </c>
      <c r="AQ137" s="423">
        <v>5.0000000000000001E-3</v>
      </c>
      <c r="AR137" s="423">
        <v>5.0000000000000001E-3</v>
      </c>
      <c r="AS137" s="423">
        <v>0.14380000000000001</v>
      </c>
      <c r="AT137" s="423">
        <v>0.15770000000000001</v>
      </c>
      <c r="AU137" s="423">
        <v>0.1731</v>
      </c>
      <c r="AV137" s="423">
        <v>0.19</v>
      </c>
      <c r="AW137" s="423">
        <v>0.19889999999999999</v>
      </c>
      <c r="AX137" s="423">
        <v>0.23</v>
      </c>
      <c r="AY137" s="423">
        <v>0.23</v>
      </c>
      <c r="AZ137" s="423">
        <v>0.23</v>
      </c>
      <c r="BA137" s="423">
        <v>0.23</v>
      </c>
      <c r="BB137" s="423">
        <v>0.23</v>
      </c>
      <c r="BC137" s="423">
        <v>0</v>
      </c>
      <c r="BD137" s="423">
        <v>0</v>
      </c>
      <c r="BE137" s="423">
        <v>0</v>
      </c>
      <c r="BF137" s="423">
        <v>0</v>
      </c>
      <c r="BG137" s="423">
        <v>0</v>
      </c>
      <c r="BH137" s="423">
        <v>0</v>
      </c>
      <c r="BI137" s="423">
        <v>0</v>
      </c>
      <c r="BJ137" s="423">
        <v>0</v>
      </c>
      <c r="BK137" s="423">
        <v>0</v>
      </c>
      <c r="BL137" s="423">
        <v>0</v>
      </c>
      <c r="BM137" s="423">
        <v>0</v>
      </c>
      <c r="BN137" s="423">
        <v>0</v>
      </c>
      <c r="BO137" s="423">
        <v>0</v>
      </c>
      <c r="BP137" s="423">
        <v>0</v>
      </c>
      <c r="BQ137" s="423">
        <v>0</v>
      </c>
    </row>
    <row r="138" spans="1:69">
      <c r="A138" s="420" t="s">
        <v>402</v>
      </c>
      <c r="B138" s="421">
        <v>0.26466666666666666</v>
      </c>
      <c r="C138" s="421">
        <v>2</v>
      </c>
      <c r="D138" s="421">
        <v>0</v>
      </c>
      <c r="E138" s="421"/>
      <c r="F138" s="422">
        <v>11500</v>
      </c>
      <c r="G138" s="423">
        <v>0</v>
      </c>
      <c r="H138" s="423">
        <v>0</v>
      </c>
      <c r="I138" s="423">
        <v>0</v>
      </c>
      <c r="J138" s="423">
        <v>0.22109999999999999</v>
      </c>
      <c r="K138" s="423">
        <v>2.5000000000000001E-2</v>
      </c>
      <c r="L138" s="423">
        <v>1.8566666666666676E-2</v>
      </c>
      <c r="M138" s="424">
        <v>0</v>
      </c>
      <c r="N138" s="422">
        <v>11150</v>
      </c>
      <c r="O138" s="422">
        <v>12000</v>
      </c>
      <c r="P138" s="422">
        <v>15000</v>
      </c>
      <c r="Q138" s="422">
        <v>17000</v>
      </c>
      <c r="R138" s="422">
        <v>20000</v>
      </c>
      <c r="S138" s="422" t="s">
        <v>131</v>
      </c>
      <c r="T138" s="423">
        <v>0</v>
      </c>
      <c r="U138" s="423">
        <v>0</v>
      </c>
      <c r="V138" s="423">
        <v>0</v>
      </c>
      <c r="W138" s="423">
        <v>0</v>
      </c>
      <c r="X138" s="423">
        <v>0</v>
      </c>
      <c r="Y138" s="423">
        <v>0</v>
      </c>
      <c r="Z138" s="423">
        <v>0</v>
      </c>
      <c r="AA138" s="423">
        <v>0</v>
      </c>
      <c r="AB138" s="423">
        <v>0</v>
      </c>
      <c r="AC138" s="423">
        <v>0</v>
      </c>
      <c r="AD138" s="423">
        <v>0</v>
      </c>
      <c r="AE138" s="423">
        <v>0</v>
      </c>
      <c r="AF138" s="423">
        <v>0</v>
      </c>
      <c r="AG138" s="423">
        <v>0</v>
      </c>
      <c r="AH138" s="423">
        <v>0</v>
      </c>
      <c r="AI138" s="423">
        <v>0.28999999999999998</v>
      </c>
      <c r="AJ138" s="423">
        <v>0.32</v>
      </c>
      <c r="AK138" s="423">
        <v>0.35</v>
      </c>
      <c r="AL138" s="423">
        <v>0.37</v>
      </c>
      <c r="AM138" s="423">
        <v>0.4</v>
      </c>
      <c r="AN138" s="423">
        <v>1.2999999999999999E-2</v>
      </c>
      <c r="AO138" s="423">
        <v>1.4E-2</v>
      </c>
      <c r="AP138" s="423">
        <v>1.7999999999999999E-2</v>
      </c>
      <c r="AQ138" s="423">
        <v>0.02</v>
      </c>
      <c r="AR138" s="423">
        <v>0.02</v>
      </c>
      <c r="AS138" s="423">
        <v>2.5000000000000001E-2</v>
      </c>
      <c r="AT138" s="423">
        <v>2.7E-2</v>
      </c>
      <c r="AU138" s="423">
        <v>0.03</v>
      </c>
      <c r="AV138" s="423">
        <v>3.1E-2</v>
      </c>
      <c r="AW138" s="423">
        <v>3.1E-2</v>
      </c>
      <c r="AX138" s="423">
        <v>0</v>
      </c>
      <c r="AY138" s="423">
        <v>0</v>
      </c>
      <c r="AZ138" s="423">
        <v>0</v>
      </c>
      <c r="BA138" s="423">
        <v>0</v>
      </c>
      <c r="BB138" s="423">
        <v>0</v>
      </c>
      <c r="BC138" s="423">
        <v>0</v>
      </c>
      <c r="BD138" s="423">
        <v>0</v>
      </c>
      <c r="BE138" s="423">
        <v>0</v>
      </c>
      <c r="BF138" s="423">
        <v>0</v>
      </c>
      <c r="BG138" s="423">
        <v>0</v>
      </c>
      <c r="BH138" s="423">
        <v>0</v>
      </c>
      <c r="BI138" s="423">
        <v>0</v>
      </c>
      <c r="BJ138" s="423">
        <v>0</v>
      </c>
      <c r="BK138" s="423">
        <v>0</v>
      </c>
      <c r="BL138" s="423">
        <v>0</v>
      </c>
      <c r="BM138" s="423">
        <v>0</v>
      </c>
      <c r="BN138" s="423">
        <v>0</v>
      </c>
      <c r="BO138" s="423">
        <v>0</v>
      </c>
      <c r="BP138" s="423">
        <v>0</v>
      </c>
      <c r="BQ138" s="423">
        <v>0</v>
      </c>
    </row>
    <row r="139" spans="1:69">
      <c r="A139" s="420" t="s">
        <v>420</v>
      </c>
      <c r="B139" s="421">
        <v>0.41316666666666668</v>
      </c>
      <c r="C139" s="421">
        <v>0.24</v>
      </c>
      <c r="D139" s="421">
        <v>0</v>
      </c>
      <c r="E139" s="421"/>
      <c r="F139" s="422">
        <v>338</v>
      </c>
      <c r="G139" s="423">
        <v>0.114</v>
      </c>
      <c r="H139" s="423">
        <v>2.7E-2</v>
      </c>
      <c r="I139" s="423">
        <v>0</v>
      </c>
      <c r="J139" s="423">
        <v>0</v>
      </c>
      <c r="K139" s="423">
        <v>3.5000000000000003E-2</v>
      </c>
      <c r="L139" s="423">
        <v>0.23716666666666666</v>
      </c>
      <c r="M139" s="424">
        <v>337.27810650887574</v>
      </c>
      <c r="N139" s="422">
        <v>346</v>
      </c>
      <c r="O139" s="422">
        <v>441</v>
      </c>
      <c r="P139" s="422">
        <v>562</v>
      </c>
      <c r="Q139" s="422">
        <v>716</v>
      </c>
      <c r="R139" s="422">
        <v>912</v>
      </c>
      <c r="S139" s="422" t="s">
        <v>131</v>
      </c>
      <c r="T139" s="423">
        <v>0.1168</v>
      </c>
      <c r="U139" s="423">
        <v>0.14879999999999999</v>
      </c>
      <c r="V139" s="423">
        <v>0.1895</v>
      </c>
      <c r="W139" s="423">
        <v>0.2414</v>
      </c>
      <c r="X139" s="423">
        <v>0.27510000000000001</v>
      </c>
      <c r="Y139" s="423">
        <v>2.7699999999999999E-2</v>
      </c>
      <c r="Z139" s="423">
        <v>3.5200000000000002E-2</v>
      </c>
      <c r="AA139" s="423">
        <v>4.4900000000000002E-2</v>
      </c>
      <c r="AB139" s="423">
        <v>5.7200000000000001E-2</v>
      </c>
      <c r="AC139" s="423">
        <v>6.5199999999999994E-2</v>
      </c>
      <c r="AD139" s="423">
        <v>0</v>
      </c>
      <c r="AE139" s="423">
        <v>0</v>
      </c>
      <c r="AF139" s="423">
        <v>0</v>
      </c>
      <c r="AG139" s="423">
        <v>0</v>
      </c>
      <c r="AH139" s="423">
        <v>0</v>
      </c>
      <c r="AI139" s="423">
        <v>0</v>
      </c>
      <c r="AJ139" s="423">
        <v>0</v>
      </c>
      <c r="AK139" s="423">
        <v>0</v>
      </c>
      <c r="AL139" s="423">
        <v>0</v>
      </c>
      <c r="AM139" s="423">
        <v>0</v>
      </c>
      <c r="AN139" s="423">
        <v>3.5700000000000003E-2</v>
      </c>
      <c r="AO139" s="423">
        <v>4.4200000000000003E-2</v>
      </c>
      <c r="AP139" s="423">
        <v>5.1999999999999998E-2</v>
      </c>
      <c r="AQ139" s="423">
        <v>5.1999999999999998E-2</v>
      </c>
      <c r="AR139" s="423">
        <v>5.1999999999999998E-2</v>
      </c>
      <c r="AS139" s="423">
        <v>0.23699999999999999</v>
      </c>
      <c r="AT139" s="423">
        <v>0.217</v>
      </c>
      <c r="AU139" s="423">
        <v>0.19700000000000001</v>
      </c>
      <c r="AV139" s="423">
        <v>0.17699999999999999</v>
      </c>
      <c r="AW139" s="423">
        <v>0.157</v>
      </c>
      <c r="AX139" s="423">
        <v>0</v>
      </c>
      <c r="AY139" s="423">
        <v>1.1619999999999999</v>
      </c>
      <c r="AZ139" s="423">
        <v>1.1619999999999999</v>
      </c>
      <c r="BA139" s="423">
        <v>1.1619999999999999</v>
      </c>
      <c r="BB139" s="423">
        <v>1.1619999999999999</v>
      </c>
      <c r="BC139" s="423">
        <v>0</v>
      </c>
      <c r="BD139" s="423">
        <v>0</v>
      </c>
      <c r="BE139" s="423">
        <v>0</v>
      </c>
      <c r="BF139" s="423">
        <v>0</v>
      </c>
      <c r="BG139" s="423">
        <v>0</v>
      </c>
      <c r="BH139" s="423">
        <v>0</v>
      </c>
      <c r="BI139" s="423">
        <v>0</v>
      </c>
      <c r="BJ139" s="423">
        <v>0</v>
      </c>
      <c r="BK139" s="423">
        <v>0</v>
      </c>
      <c r="BL139" s="423">
        <v>0</v>
      </c>
      <c r="BM139" s="423">
        <v>0</v>
      </c>
      <c r="BN139" s="423">
        <v>0</v>
      </c>
      <c r="BO139" s="423">
        <v>0</v>
      </c>
      <c r="BP139" s="423">
        <v>0</v>
      </c>
      <c r="BQ139" s="423">
        <v>0</v>
      </c>
    </row>
    <row r="140" spans="1:69">
      <c r="A140" s="420" t="s">
        <v>840</v>
      </c>
      <c r="B140" s="421">
        <v>2.4299999999999999E-2</v>
      </c>
      <c r="C140" s="421">
        <v>0.19500000000000001</v>
      </c>
      <c r="D140" s="421">
        <v>0</v>
      </c>
      <c r="E140" s="421"/>
      <c r="F140" s="422">
        <v>400</v>
      </c>
      <c r="G140" s="423">
        <v>2.4E-2</v>
      </c>
      <c r="H140" s="423">
        <v>1E-3</v>
      </c>
      <c r="I140" s="423">
        <v>0</v>
      </c>
      <c r="J140" s="423">
        <v>1E-4</v>
      </c>
      <c r="K140" s="423">
        <v>1E-4</v>
      </c>
      <c r="L140" s="423">
        <v>-9.0000000000000149E-4</v>
      </c>
      <c r="M140" s="424">
        <v>60</v>
      </c>
      <c r="N140" s="422">
        <v>408</v>
      </c>
      <c r="O140" s="422">
        <v>451</v>
      </c>
      <c r="P140" s="422">
        <v>493</v>
      </c>
      <c r="Q140" s="422">
        <v>539</v>
      </c>
      <c r="R140" s="422">
        <v>590</v>
      </c>
      <c r="S140" s="422" t="s">
        <v>131</v>
      </c>
      <c r="T140" s="423">
        <v>2.4400000000000002E-2</v>
      </c>
      <c r="U140" s="423">
        <v>2.69E-2</v>
      </c>
      <c r="V140" s="423">
        <v>2.9399999999999999E-2</v>
      </c>
      <c r="W140" s="423">
        <v>3.2099999999999997E-2</v>
      </c>
      <c r="X140" s="423">
        <v>3.5099999999999999E-2</v>
      </c>
      <c r="Y140" s="423">
        <v>1E-3</v>
      </c>
      <c r="Z140" s="423">
        <v>1.1000000000000001E-3</v>
      </c>
      <c r="AA140" s="423">
        <v>1.1999999999999999E-3</v>
      </c>
      <c r="AB140" s="423">
        <v>1.2999999999999999E-3</v>
      </c>
      <c r="AC140" s="423">
        <v>1.4E-3</v>
      </c>
      <c r="AD140" s="423">
        <v>0</v>
      </c>
      <c r="AE140" s="423">
        <v>0</v>
      </c>
      <c r="AF140" s="423">
        <v>0</v>
      </c>
      <c r="AG140" s="423">
        <v>0</v>
      </c>
      <c r="AH140" s="423">
        <v>0</v>
      </c>
      <c r="AI140" s="423">
        <v>1E-4</v>
      </c>
      <c r="AJ140" s="423">
        <v>1E-4</v>
      </c>
      <c r="AK140" s="423">
        <v>1E-4</v>
      </c>
      <c r="AL140" s="423">
        <v>1E-4</v>
      </c>
      <c r="AM140" s="423">
        <v>1E-4</v>
      </c>
      <c r="AN140" s="423">
        <v>1E-4</v>
      </c>
      <c r="AO140" s="423">
        <v>1E-4</v>
      </c>
      <c r="AP140" s="423">
        <v>1E-4</v>
      </c>
      <c r="AQ140" s="423">
        <v>1E-4</v>
      </c>
      <c r="AR140" s="423">
        <v>1E-4</v>
      </c>
      <c r="AS140" s="423">
        <v>4.0000000000000002E-4</v>
      </c>
      <c r="AT140" s="423">
        <v>4.0000000000000002E-4</v>
      </c>
      <c r="AU140" s="423">
        <v>5.0000000000000001E-4</v>
      </c>
      <c r="AV140" s="423">
        <v>5.0000000000000001E-4</v>
      </c>
      <c r="AW140" s="423">
        <v>5.9999999999999995E-4</v>
      </c>
      <c r="AX140" s="423">
        <v>0</v>
      </c>
      <c r="AY140" s="423">
        <v>0</v>
      </c>
      <c r="AZ140" s="423">
        <v>0</v>
      </c>
      <c r="BA140" s="423">
        <v>0</v>
      </c>
      <c r="BB140" s="423">
        <v>0</v>
      </c>
      <c r="BC140" s="423">
        <v>0</v>
      </c>
      <c r="BD140" s="423">
        <v>0</v>
      </c>
      <c r="BE140" s="423">
        <v>0</v>
      </c>
      <c r="BF140" s="423">
        <v>0</v>
      </c>
      <c r="BG140" s="423">
        <v>0</v>
      </c>
      <c r="BH140" s="423">
        <v>0</v>
      </c>
      <c r="BI140" s="423">
        <v>0</v>
      </c>
      <c r="BJ140" s="423">
        <v>0</v>
      </c>
      <c r="BK140" s="423">
        <v>0</v>
      </c>
      <c r="BL140" s="423">
        <v>0</v>
      </c>
      <c r="BM140" s="423">
        <v>0</v>
      </c>
      <c r="BN140" s="423">
        <v>0</v>
      </c>
      <c r="BO140" s="423">
        <v>0</v>
      </c>
      <c r="BP140" s="423">
        <v>0</v>
      </c>
      <c r="BQ140" s="423">
        <v>0</v>
      </c>
    </row>
    <row r="141" spans="1:69">
      <c r="A141" s="420" t="s">
        <v>747</v>
      </c>
      <c r="B141" s="421">
        <v>2.6580000000000004</v>
      </c>
      <c r="C141" s="421">
        <v>15</v>
      </c>
      <c r="D141" s="421">
        <v>1.4419999999999999</v>
      </c>
      <c r="E141" s="421"/>
      <c r="F141" s="422">
        <v>4245</v>
      </c>
      <c r="G141" s="423">
        <v>0.14000000000000001</v>
      </c>
      <c r="H141" s="423">
        <v>0.45</v>
      </c>
      <c r="I141" s="423">
        <v>4.8000000000000001E-2</v>
      </c>
      <c r="J141" s="423">
        <v>0.151</v>
      </c>
      <c r="K141" s="423">
        <v>0.2</v>
      </c>
      <c r="L141" s="423">
        <v>0.22700000000000031</v>
      </c>
      <c r="M141" s="424">
        <v>32.979976442873969</v>
      </c>
      <c r="N141" s="422">
        <v>4450</v>
      </c>
      <c r="O141" s="422">
        <v>4762</v>
      </c>
      <c r="P141" s="422">
        <v>5095</v>
      </c>
      <c r="Q141" s="422">
        <v>5451</v>
      </c>
      <c r="R141" s="422">
        <v>5832</v>
      </c>
      <c r="S141" s="422" t="s">
        <v>129</v>
      </c>
      <c r="T141" s="423">
        <v>0.223</v>
      </c>
      <c r="U141" s="423">
        <v>0.23799999999999999</v>
      </c>
      <c r="V141" s="423">
        <v>0.255</v>
      </c>
      <c r="W141" s="423">
        <v>0.27300000000000002</v>
      </c>
      <c r="X141" s="423">
        <v>0.29199999999999998</v>
      </c>
      <c r="Y141" s="423">
        <v>0.09</v>
      </c>
      <c r="Z141" s="423">
        <v>9.5000000000000001E-2</v>
      </c>
      <c r="AA141" s="423">
        <v>0.1</v>
      </c>
      <c r="AB141" s="423">
        <v>0.105</v>
      </c>
      <c r="AC141" s="423">
        <v>0.111</v>
      </c>
      <c r="AD141" s="423">
        <v>0.05</v>
      </c>
      <c r="AE141" s="423">
        <v>0.05</v>
      </c>
      <c r="AF141" s="423">
        <v>0.05</v>
      </c>
      <c r="AG141" s="423">
        <v>0.05</v>
      </c>
      <c r="AH141" s="423">
        <v>0.05</v>
      </c>
      <c r="AI141" s="423">
        <v>0.25</v>
      </c>
      <c r="AJ141" s="423">
        <v>0.25</v>
      </c>
      <c r="AK141" s="423">
        <v>0.25</v>
      </c>
      <c r="AL141" s="423">
        <v>0.25</v>
      </c>
      <c r="AM141" s="423">
        <v>0.25</v>
      </c>
      <c r="AN141" s="423">
        <v>0.02</v>
      </c>
      <c r="AO141" s="423">
        <v>0.02</v>
      </c>
      <c r="AP141" s="423">
        <v>0.03</v>
      </c>
      <c r="AQ141" s="423">
        <v>0.03</v>
      </c>
      <c r="AR141" s="423">
        <v>0.03</v>
      </c>
      <c r="AS141" s="423">
        <v>0.25559999999999999</v>
      </c>
      <c r="AT141" s="423">
        <v>0.26369999999999999</v>
      </c>
      <c r="AU141" s="423">
        <v>0.27660000000000001</v>
      </c>
      <c r="AV141" s="423">
        <v>0.28589999999999999</v>
      </c>
      <c r="AW141" s="423">
        <v>0.29599999999999999</v>
      </c>
      <c r="AX141" s="423">
        <v>0</v>
      </c>
      <c r="AY141" s="423">
        <v>0</v>
      </c>
      <c r="AZ141" s="423">
        <v>0</v>
      </c>
      <c r="BA141" s="423">
        <v>0</v>
      </c>
      <c r="BB141" s="423">
        <v>0</v>
      </c>
      <c r="BC141" s="423">
        <v>0</v>
      </c>
      <c r="BD141" s="423">
        <v>0</v>
      </c>
      <c r="BE141" s="423">
        <v>0</v>
      </c>
      <c r="BF141" s="423">
        <v>0</v>
      </c>
      <c r="BG141" s="423">
        <v>0</v>
      </c>
      <c r="BH141" s="423">
        <v>0</v>
      </c>
      <c r="BI141" s="423">
        <v>0</v>
      </c>
      <c r="BJ141" s="423">
        <v>0</v>
      </c>
      <c r="BK141" s="423">
        <v>0</v>
      </c>
      <c r="BL141" s="423">
        <v>0</v>
      </c>
      <c r="BM141" s="423">
        <v>4.2190000000000003</v>
      </c>
      <c r="BN141" s="423">
        <v>4.2190000000000003</v>
      </c>
      <c r="BO141" s="423">
        <v>4.2190000000000003</v>
      </c>
      <c r="BP141" s="423">
        <v>4.2190000000000003</v>
      </c>
      <c r="BQ141" s="423">
        <v>4.2190000000000003</v>
      </c>
    </row>
    <row r="142" spans="1:69">
      <c r="A142" s="420" t="s">
        <v>730</v>
      </c>
      <c r="B142" s="421">
        <v>906766.16665000003</v>
      </c>
      <c r="C142" s="421">
        <v>2</v>
      </c>
      <c r="D142" s="421">
        <v>0.53700000000000003</v>
      </c>
      <c r="E142" s="421"/>
      <c r="F142" s="422">
        <v>8150</v>
      </c>
      <c r="G142" s="423">
        <v>0.30590000000000001</v>
      </c>
      <c r="H142" s="423">
        <v>2E-3</v>
      </c>
      <c r="I142" s="423">
        <v>1E-3</v>
      </c>
      <c r="J142" s="423">
        <v>1E-3</v>
      </c>
      <c r="K142" s="423">
        <v>1E-3</v>
      </c>
      <c r="L142" s="423">
        <v>906765.31874999998</v>
      </c>
      <c r="M142" s="424">
        <v>37.533742331288344</v>
      </c>
      <c r="N142" s="422">
        <v>8166</v>
      </c>
      <c r="O142" s="422">
        <v>8248</v>
      </c>
      <c r="P142" s="422">
        <v>8323</v>
      </c>
      <c r="Q142" s="422">
        <v>8398</v>
      </c>
      <c r="R142" s="422">
        <v>8474</v>
      </c>
      <c r="S142" s="422" t="s">
        <v>129</v>
      </c>
      <c r="T142" s="423">
        <v>0.30620000000000003</v>
      </c>
      <c r="U142" s="423">
        <v>0.30740000000000001</v>
      </c>
      <c r="V142" s="423">
        <v>0.3085</v>
      </c>
      <c r="W142" s="423">
        <v>0.31</v>
      </c>
      <c r="X142" s="423">
        <v>0.31850000000000001</v>
      </c>
      <c r="Y142" s="423">
        <v>2E-3</v>
      </c>
      <c r="Z142" s="423">
        <v>2E-3</v>
      </c>
      <c r="AA142" s="423">
        <v>2E-3</v>
      </c>
      <c r="AB142" s="423">
        <v>2E-3</v>
      </c>
      <c r="AC142" s="423">
        <v>2.0999999999999999E-3</v>
      </c>
      <c r="AD142" s="423">
        <v>1E-3</v>
      </c>
      <c r="AE142" s="423">
        <v>1E-3</v>
      </c>
      <c r="AF142" s="423">
        <v>1E-3</v>
      </c>
      <c r="AG142" s="423">
        <v>1E-3</v>
      </c>
      <c r="AH142" s="423">
        <v>1E-3</v>
      </c>
      <c r="AI142" s="423">
        <v>1E-3</v>
      </c>
      <c r="AJ142" s="423">
        <v>1E-3</v>
      </c>
      <c r="AK142" s="423">
        <v>1E-3</v>
      </c>
      <c r="AL142" s="423">
        <v>1E-3</v>
      </c>
      <c r="AM142" s="423">
        <v>1E-3</v>
      </c>
      <c r="AN142" s="423">
        <v>1E-3</v>
      </c>
      <c r="AO142" s="423">
        <v>1E-3</v>
      </c>
      <c r="AP142" s="423">
        <v>1E-3</v>
      </c>
      <c r="AQ142" s="423">
        <v>1E-3</v>
      </c>
      <c r="AR142" s="423">
        <v>1E-3</v>
      </c>
      <c r="AS142" s="423">
        <v>0.104</v>
      </c>
      <c r="AT142" s="423">
        <v>0.105</v>
      </c>
      <c r="AU142" s="423">
        <v>0.10589999999999999</v>
      </c>
      <c r="AV142" s="423">
        <v>0.1069</v>
      </c>
      <c r="AW142" s="423">
        <v>0.10780000000000001</v>
      </c>
      <c r="AX142" s="423">
        <v>0</v>
      </c>
      <c r="AY142" s="423">
        <v>0</v>
      </c>
      <c r="AZ142" s="423">
        <v>0</v>
      </c>
      <c r="BA142" s="423">
        <v>0</v>
      </c>
      <c r="BB142" s="423">
        <v>0</v>
      </c>
      <c r="BC142" s="423">
        <v>0</v>
      </c>
      <c r="BD142" s="423">
        <v>0</v>
      </c>
      <c r="BE142" s="423">
        <v>0</v>
      </c>
      <c r="BF142" s="423">
        <v>0</v>
      </c>
      <c r="BG142" s="423">
        <v>0</v>
      </c>
      <c r="BH142" s="423">
        <v>2</v>
      </c>
      <c r="BI142" s="423">
        <v>2</v>
      </c>
      <c r="BJ142" s="423">
        <v>2</v>
      </c>
      <c r="BK142" s="423">
        <v>2</v>
      </c>
      <c r="BL142" s="423">
        <v>2</v>
      </c>
      <c r="BM142" s="423">
        <v>1</v>
      </c>
      <c r="BN142" s="423">
        <v>1</v>
      </c>
      <c r="BO142" s="423">
        <v>1</v>
      </c>
      <c r="BP142" s="423">
        <v>1</v>
      </c>
      <c r="BQ142" s="423">
        <v>1</v>
      </c>
    </row>
    <row r="143" spans="1:69">
      <c r="A143" s="420" t="s">
        <v>924</v>
      </c>
      <c r="B143" s="421">
        <v>0.93758333333333344</v>
      </c>
      <c r="C143" s="421">
        <v>2.17</v>
      </c>
      <c r="D143" s="421">
        <v>2.3E-2</v>
      </c>
      <c r="E143" s="421"/>
      <c r="F143" s="422">
        <v>12202</v>
      </c>
      <c r="G143" s="423">
        <v>0.59709999999999996</v>
      </c>
      <c r="H143" s="423">
        <v>9.6000000000000002E-2</v>
      </c>
      <c r="I143" s="423">
        <v>0</v>
      </c>
      <c r="J143" s="423">
        <v>1.6E-2</v>
      </c>
      <c r="K143" s="423">
        <v>0.04</v>
      </c>
      <c r="L143" s="423">
        <v>0.16548333333333343</v>
      </c>
      <c r="M143" s="424">
        <v>48.934600885100807</v>
      </c>
      <c r="N143" s="422">
        <v>12498</v>
      </c>
      <c r="O143" s="422">
        <v>12623</v>
      </c>
      <c r="P143" s="422">
        <v>12749</v>
      </c>
      <c r="Q143" s="422">
        <v>12877</v>
      </c>
      <c r="R143" s="422">
        <v>13005</v>
      </c>
      <c r="S143" s="422" t="s">
        <v>129</v>
      </c>
      <c r="T143" s="423">
        <v>0.46</v>
      </c>
      <c r="U143" s="423">
        <v>0.47499999999999998</v>
      </c>
      <c r="V143" s="423">
        <v>0.5</v>
      </c>
      <c r="W143" s="423">
        <v>0.52</v>
      </c>
      <c r="X143" s="423">
        <v>0.55500000000000005</v>
      </c>
      <c r="Y143" s="423">
        <v>0.14099999999999999</v>
      </c>
      <c r="Z143" s="423">
        <v>0.14299999999999999</v>
      </c>
      <c r="AA143" s="423">
        <v>0.14599999999999999</v>
      </c>
      <c r="AB143" s="423">
        <v>0.15</v>
      </c>
      <c r="AC143" s="423">
        <v>0.152</v>
      </c>
      <c r="AD143" s="423">
        <v>0</v>
      </c>
      <c r="AE143" s="423">
        <v>0</v>
      </c>
      <c r="AF143" s="423">
        <v>0</v>
      </c>
      <c r="AG143" s="423">
        <v>0</v>
      </c>
      <c r="AH143" s="423">
        <v>0</v>
      </c>
      <c r="AI143" s="423">
        <v>8.7999999999999995E-2</v>
      </c>
      <c r="AJ143" s="423">
        <v>8.8999999999999996E-2</v>
      </c>
      <c r="AK143" s="423">
        <v>0.09</v>
      </c>
      <c r="AL143" s="423">
        <v>0.09</v>
      </c>
      <c r="AM143" s="423">
        <v>0.09</v>
      </c>
      <c r="AN143" s="423">
        <v>4.1000000000000002E-2</v>
      </c>
      <c r="AO143" s="423">
        <v>4.1000000000000002E-2</v>
      </c>
      <c r="AP143" s="423">
        <v>4.2000000000000003E-2</v>
      </c>
      <c r="AQ143" s="423">
        <v>4.2000000000000003E-2</v>
      </c>
      <c r="AR143" s="423">
        <v>4.2000000000000003E-2</v>
      </c>
      <c r="AS143" s="423">
        <v>0.1714</v>
      </c>
      <c r="AT143" s="423">
        <v>0.17560000000000001</v>
      </c>
      <c r="AU143" s="423">
        <v>0.1827</v>
      </c>
      <c r="AV143" s="423">
        <v>0.1883</v>
      </c>
      <c r="AW143" s="423">
        <v>0.19700000000000001</v>
      </c>
      <c r="AX143" s="423">
        <v>0</v>
      </c>
      <c r="AY143" s="423">
        <v>0</v>
      </c>
      <c r="AZ143" s="423">
        <v>0</v>
      </c>
      <c r="BA143" s="423">
        <v>0</v>
      </c>
      <c r="BB143" s="423">
        <v>0</v>
      </c>
      <c r="BC143" s="423">
        <v>0</v>
      </c>
      <c r="BD143" s="423">
        <v>0</v>
      </c>
      <c r="BE143" s="423">
        <v>0</v>
      </c>
      <c r="BF143" s="423">
        <v>0</v>
      </c>
      <c r="BG143" s="423">
        <v>0</v>
      </c>
      <c r="BH143" s="423">
        <v>2.17</v>
      </c>
      <c r="BI143" s="423">
        <v>2.17</v>
      </c>
      <c r="BJ143" s="423">
        <v>2.17</v>
      </c>
      <c r="BK143" s="423">
        <v>2.17</v>
      </c>
      <c r="BL143" s="423">
        <v>2.17</v>
      </c>
      <c r="BM143" s="423">
        <v>2.3E-2</v>
      </c>
      <c r="BN143" s="423">
        <v>2.3E-2</v>
      </c>
      <c r="BO143" s="423">
        <v>2.3E-2</v>
      </c>
      <c r="BP143" s="423">
        <v>2.3E-2</v>
      </c>
      <c r="BQ143" s="423">
        <v>2.3E-2</v>
      </c>
    </row>
    <row r="144" spans="1:69">
      <c r="A144" s="420" t="s">
        <v>932</v>
      </c>
      <c r="B144" s="421">
        <v>4.7936583333333331</v>
      </c>
      <c r="C144" s="421">
        <v>16</v>
      </c>
      <c r="D144" s="421">
        <v>0.82699999999999996</v>
      </c>
      <c r="E144" s="421"/>
      <c r="F144" s="422">
        <v>3698</v>
      </c>
      <c r="G144" s="423">
        <v>0.16200000000000001</v>
      </c>
      <c r="H144" s="423">
        <v>0.183</v>
      </c>
      <c r="I144" s="423">
        <v>2.8919999999999999</v>
      </c>
      <c r="J144" s="423">
        <v>0.38719999999999999</v>
      </c>
      <c r="K144" s="423">
        <v>0.114</v>
      </c>
      <c r="L144" s="423">
        <v>0.22845833333333321</v>
      </c>
      <c r="M144" s="424">
        <v>43.807463493780425</v>
      </c>
      <c r="N144" s="422">
        <v>3828</v>
      </c>
      <c r="O144" s="422">
        <v>4211</v>
      </c>
      <c r="P144" s="422">
        <v>4632</v>
      </c>
      <c r="Q144" s="422">
        <v>5095</v>
      </c>
      <c r="R144" s="422">
        <v>5605</v>
      </c>
      <c r="S144" s="422" t="s">
        <v>129</v>
      </c>
      <c r="T144" s="423">
        <v>0.214</v>
      </c>
      <c r="U144" s="423">
        <v>0.23599999999999999</v>
      </c>
      <c r="V144" s="423">
        <v>0.25900000000000001</v>
      </c>
      <c r="W144" s="423">
        <v>0.28499999999999998</v>
      </c>
      <c r="X144" s="423">
        <v>0.314</v>
      </c>
      <c r="Y144" s="423">
        <v>0.26300000000000001</v>
      </c>
      <c r="Z144" s="423">
        <v>0.28899999999999998</v>
      </c>
      <c r="AA144" s="423">
        <v>0.318</v>
      </c>
      <c r="AB144" s="423">
        <v>0.35</v>
      </c>
      <c r="AC144" s="423">
        <v>0.38500000000000001</v>
      </c>
      <c r="AD144" s="423">
        <v>2.73</v>
      </c>
      <c r="AE144" s="423">
        <v>2.867</v>
      </c>
      <c r="AF144" s="423">
        <v>3.01</v>
      </c>
      <c r="AG144" s="423">
        <v>3.161</v>
      </c>
      <c r="AH144" s="423">
        <v>3.319</v>
      </c>
      <c r="AI144" s="423">
        <v>0.29699999999999999</v>
      </c>
      <c r="AJ144" s="423">
        <v>0.312</v>
      </c>
      <c r="AK144" s="423">
        <v>0.32700000000000001</v>
      </c>
      <c r="AL144" s="423">
        <v>0.34300000000000003</v>
      </c>
      <c r="AM144" s="423">
        <v>0.36</v>
      </c>
      <c r="AN144" s="423">
        <v>0.11</v>
      </c>
      <c r="AO144" s="423">
        <v>0.115</v>
      </c>
      <c r="AP144" s="423">
        <v>0.12</v>
      </c>
      <c r="AQ144" s="423">
        <v>0.125</v>
      </c>
      <c r="AR144" s="423">
        <v>0.13</v>
      </c>
      <c r="AS144" s="423">
        <v>0.44600000000000001</v>
      </c>
      <c r="AT144" s="423">
        <v>0.47299999999999998</v>
      </c>
      <c r="AU144" s="423">
        <v>0.501</v>
      </c>
      <c r="AV144" s="423">
        <v>0.53200000000000003</v>
      </c>
      <c r="AW144" s="423">
        <v>0.56399999999999995</v>
      </c>
      <c r="AX144" s="423">
        <v>0</v>
      </c>
      <c r="AY144" s="423">
        <v>0</v>
      </c>
      <c r="AZ144" s="423">
        <v>0</v>
      </c>
      <c r="BA144" s="423">
        <v>0</v>
      </c>
      <c r="BB144" s="423">
        <v>0</v>
      </c>
      <c r="BC144" s="423">
        <v>0</v>
      </c>
      <c r="BD144" s="423">
        <v>0</v>
      </c>
      <c r="BE144" s="423">
        <v>0</v>
      </c>
      <c r="BF144" s="423">
        <v>0</v>
      </c>
      <c r="BG144" s="423">
        <v>0</v>
      </c>
      <c r="BH144" s="423">
        <v>2.1899999999999999E-2</v>
      </c>
      <c r="BI144" s="423">
        <v>2.1899999999999999E-2</v>
      </c>
      <c r="BJ144" s="423">
        <v>2.1899999999999999E-2</v>
      </c>
      <c r="BK144" s="423">
        <v>2.1899999999999999E-2</v>
      </c>
      <c r="BL144" s="423">
        <v>2.1899999999999999E-2</v>
      </c>
      <c r="BM144" s="423">
        <v>1.17</v>
      </c>
      <c r="BN144" s="423">
        <v>1.17</v>
      </c>
      <c r="BO144" s="423">
        <v>1.17</v>
      </c>
      <c r="BP144" s="423">
        <v>1.17</v>
      </c>
      <c r="BQ144" s="423">
        <v>1.17</v>
      </c>
    </row>
    <row r="145" spans="1:69">
      <c r="A145" s="420" t="s">
        <v>440</v>
      </c>
      <c r="B145" s="421">
        <v>0.69240833333333329</v>
      </c>
      <c r="C145" s="421">
        <v>1</v>
      </c>
      <c r="D145" s="421">
        <v>1E-3</v>
      </c>
      <c r="E145" s="421"/>
      <c r="F145" s="422">
        <v>8075</v>
      </c>
      <c r="G145" s="423">
        <v>0.38990000000000002</v>
      </c>
      <c r="H145" s="423">
        <v>0.15709999999999999</v>
      </c>
      <c r="I145" s="423">
        <v>4.7100000000000003E-2</v>
      </c>
      <c r="J145" s="423">
        <v>0.01</v>
      </c>
      <c r="K145" s="423">
        <v>2E-3</v>
      </c>
      <c r="L145" s="423">
        <v>8.5308333333333208E-2</v>
      </c>
      <c r="M145" s="424">
        <v>48.284829721362229</v>
      </c>
      <c r="N145" s="422">
        <v>8077</v>
      </c>
      <c r="O145" s="422">
        <v>8087</v>
      </c>
      <c r="P145" s="422">
        <v>8097</v>
      </c>
      <c r="Q145" s="422">
        <v>8107</v>
      </c>
      <c r="R145" s="422">
        <v>8117</v>
      </c>
      <c r="S145" s="422" t="s">
        <v>129</v>
      </c>
      <c r="T145" s="423">
        <v>0.38990000000000002</v>
      </c>
      <c r="U145" s="423">
        <v>0.39029999999999998</v>
      </c>
      <c r="V145" s="423">
        <v>0.39069999999999999</v>
      </c>
      <c r="W145" s="423">
        <v>0.3911</v>
      </c>
      <c r="X145" s="423">
        <v>0.39150000000000001</v>
      </c>
      <c r="Y145" s="423">
        <v>0.15709999999999999</v>
      </c>
      <c r="Z145" s="423">
        <v>0.15709999999999999</v>
      </c>
      <c r="AA145" s="423">
        <v>0.1575</v>
      </c>
      <c r="AB145" s="423">
        <v>0.158</v>
      </c>
      <c r="AC145" s="423">
        <v>0.1585</v>
      </c>
      <c r="AD145" s="423">
        <v>4.7500000000000001E-2</v>
      </c>
      <c r="AE145" s="423">
        <v>4.7500000000000001E-2</v>
      </c>
      <c r="AF145" s="423">
        <v>4.7500000000000001E-2</v>
      </c>
      <c r="AG145" s="423">
        <v>4.7500000000000001E-2</v>
      </c>
      <c r="AH145" s="423">
        <v>4.7500000000000001E-2</v>
      </c>
      <c r="AI145" s="423">
        <v>0.01</v>
      </c>
      <c r="AJ145" s="423">
        <v>0.01</v>
      </c>
      <c r="AK145" s="423">
        <v>0.01</v>
      </c>
      <c r="AL145" s="423">
        <v>0.01</v>
      </c>
      <c r="AM145" s="423">
        <v>0.01</v>
      </c>
      <c r="AN145" s="423">
        <v>2E-3</v>
      </c>
      <c r="AO145" s="423">
        <v>2E-3</v>
      </c>
      <c r="AP145" s="423">
        <v>2E-3</v>
      </c>
      <c r="AQ145" s="423">
        <v>2E-3</v>
      </c>
      <c r="AR145" s="423">
        <v>2E-3</v>
      </c>
      <c r="AS145" s="423">
        <v>8.5599999999999996E-2</v>
      </c>
      <c r="AT145" s="423">
        <v>8.5599999999999996E-2</v>
      </c>
      <c r="AU145" s="423">
        <v>8.5699999999999998E-2</v>
      </c>
      <c r="AV145" s="423">
        <v>8.5900000000000004E-2</v>
      </c>
      <c r="AW145" s="423">
        <v>8.5999999999999993E-2</v>
      </c>
      <c r="AX145" s="423">
        <v>0</v>
      </c>
      <c r="AY145" s="423">
        <v>0</v>
      </c>
      <c r="AZ145" s="423">
        <v>0</v>
      </c>
      <c r="BA145" s="423">
        <v>0</v>
      </c>
      <c r="BB145" s="423">
        <v>0</v>
      </c>
      <c r="BC145" s="423">
        <v>0</v>
      </c>
      <c r="BD145" s="423">
        <v>0</v>
      </c>
      <c r="BE145" s="423">
        <v>0</v>
      </c>
      <c r="BF145" s="423">
        <v>0</v>
      </c>
      <c r="BG145" s="423">
        <v>0</v>
      </c>
      <c r="BH145" s="423">
        <v>1.2021999999999999</v>
      </c>
      <c r="BI145" s="423">
        <v>1.2021999999999999</v>
      </c>
      <c r="BJ145" s="423">
        <v>1.2021999999999999</v>
      </c>
      <c r="BK145" s="423">
        <v>1.2021999999999999</v>
      </c>
      <c r="BL145" s="423">
        <v>1.2021999999999999</v>
      </c>
      <c r="BM145" s="423">
        <v>1E-3</v>
      </c>
      <c r="BN145" s="423">
        <v>1E-3</v>
      </c>
      <c r="BO145" s="423">
        <v>1E-3</v>
      </c>
      <c r="BP145" s="423">
        <v>1E-3</v>
      </c>
      <c r="BQ145" s="423">
        <v>1E-3</v>
      </c>
    </row>
    <row r="146" spans="1:69">
      <c r="A146" s="420" t="s">
        <v>454</v>
      </c>
      <c r="B146" s="421">
        <v>0.19791666666666666</v>
      </c>
      <c r="C146" s="421">
        <v>0.5</v>
      </c>
      <c r="D146" s="421">
        <v>0</v>
      </c>
      <c r="E146" s="421"/>
      <c r="F146" s="422">
        <v>3600</v>
      </c>
      <c r="G146" s="423">
        <v>0.16400000000000001</v>
      </c>
      <c r="H146" s="423">
        <v>2E-3</v>
      </c>
      <c r="I146" s="423">
        <v>0</v>
      </c>
      <c r="J146" s="423">
        <v>4.0000000000000001E-3</v>
      </c>
      <c r="K146" s="423">
        <v>4.0000000000000001E-3</v>
      </c>
      <c r="L146" s="423">
        <v>2.3916666666666642E-2</v>
      </c>
      <c r="M146" s="424">
        <v>45.555555555555557</v>
      </c>
      <c r="N146" s="422">
        <v>3600</v>
      </c>
      <c r="O146" s="422">
        <v>3700</v>
      </c>
      <c r="P146" s="422">
        <v>3800</v>
      </c>
      <c r="Q146" s="422">
        <v>3900</v>
      </c>
      <c r="R146" s="422">
        <v>4000</v>
      </c>
      <c r="S146" s="422" t="s">
        <v>129</v>
      </c>
      <c r="T146" s="423">
        <v>0.17499999999999999</v>
      </c>
      <c r="U146" s="423">
        <v>0.17899999999999999</v>
      </c>
      <c r="V146" s="423">
        <v>0.183</v>
      </c>
      <c r="W146" s="423">
        <v>0.187</v>
      </c>
      <c r="X146" s="423">
        <v>0.192</v>
      </c>
      <c r="Y146" s="423">
        <v>0.01</v>
      </c>
      <c r="Z146" s="423">
        <v>0.01</v>
      </c>
      <c r="AA146" s="423">
        <v>0.01</v>
      </c>
      <c r="AB146" s="423">
        <v>0.01</v>
      </c>
      <c r="AC146" s="423">
        <v>0.01</v>
      </c>
      <c r="AD146" s="423">
        <v>0</v>
      </c>
      <c r="AE146" s="423">
        <v>0</v>
      </c>
      <c r="AF146" s="423">
        <v>0</v>
      </c>
      <c r="AG146" s="423">
        <v>0</v>
      </c>
      <c r="AH146" s="423">
        <v>0</v>
      </c>
      <c r="AI146" s="423">
        <v>2E-3</v>
      </c>
      <c r="AJ146" s="423">
        <v>2E-3</v>
      </c>
      <c r="AK146" s="423">
        <v>2E-3</v>
      </c>
      <c r="AL146" s="423">
        <v>2E-3</v>
      </c>
      <c r="AM146" s="423">
        <v>2E-3</v>
      </c>
      <c r="AN146" s="423">
        <v>1E-3</v>
      </c>
      <c r="AO146" s="423">
        <v>1E-3</v>
      </c>
      <c r="AP146" s="423">
        <v>1E-3</v>
      </c>
      <c r="AQ146" s="423">
        <v>1E-3</v>
      </c>
      <c r="AR146" s="423">
        <v>1E-3</v>
      </c>
      <c r="AS146" s="423">
        <v>2.5100000000000001E-2</v>
      </c>
      <c r="AT146" s="423">
        <v>2.5700000000000001E-2</v>
      </c>
      <c r="AU146" s="423">
        <v>2.6200000000000001E-2</v>
      </c>
      <c r="AV146" s="423">
        <v>2.6700000000000002E-2</v>
      </c>
      <c r="AW146" s="423">
        <v>2.7400000000000001E-2</v>
      </c>
      <c r="AX146" s="423">
        <v>0</v>
      </c>
      <c r="AY146" s="423">
        <v>0</v>
      </c>
      <c r="AZ146" s="423">
        <v>0</v>
      </c>
      <c r="BA146" s="423">
        <v>0</v>
      </c>
      <c r="BB146" s="423">
        <v>0</v>
      </c>
      <c r="BC146" s="423">
        <v>0</v>
      </c>
      <c r="BD146" s="423">
        <v>0</v>
      </c>
      <c r="BE146" s="423">
        <v>0</v>
      </c>
      <c r="BF146" s="423">
        <v>0</v>
      </c>
      <c r="BG146" s="423">
        <v>0</v>
      </c>
      <c r="BH146" s="423">
        <v>0.5</v>
      </c>
      <c r="BI146" s="423">
        <v>0.5</v>
      </c>
      <c r="BJ146" s="423">
        <v>0.5</v>
      </c>
      <c r="BK146" s="423">
        <v>0.5</v>
      </c>
      <c r="BL146" s="423">
        <v>0.5</v>
      </c>
      <c r="BM146" s="423">
        <v>0</v>
      </c>
      <c r="BN146" s="423">
        <v>0</v>
      </c>
      <c r="BO146" s="423">
        <v>0</v>
      </c>
      <c r="BP146" s="423">
        <v>0</v>
      </c>
      <c r="BQ146" s="423">
        <v>0</v>
      </c>
    </row>
    <row r="147" spans="1:69">
      <c r="A147" s="420" t="s">
        <v>721</v>
      </c>
      <c r="B147" s="421">
        <v>0.33015833333333333</v>
      </c>
      <c r="C147" s="421">
        <v>0.5</v>
      </c>
      <c r="D147" s="421">
        <v>0</v>
      </c>
      <c r="E147" s="421"/>
      <c r="F147" s="422">
        <v>3302</v>
      </c>
      <c r="G147" s="423">
        <v>0.21929999999999999</v>
      </c>
      <c r="H147" s="423">
        <v>2E-3</v>
      </c>
      <c r="I147" s="423">
        <v>1E-3</v>
      </c>
      <c r="J147" s="423">
        <v>2E-3</v>
      </c>
      <c r="K147" s="423">
        <v>1E-3</v>
      </c>
      <c r="L147" s="423">
        <v>0.10485833333333333</v>
      </c>
      <c r="M147" s="424">
        <v>66.414294367050275</v>
      </c>
      <c r="N147" s="422">
        <v>3309</v>
      </c>
      <c r="O147" s="422">
        <v>3342</v>
      </c>
      <c r="P147" s="422">
        <v>3372</v>
      </c>
      <c r="Q147" s="422">
        <v>3403</v>
      </c>
      <c r="R147" s="422">
        <v>3433</v>
      </c>
      <c r="S147" s="422" t="s">
        <v>129</v>
      </c>
      <c r="T147" s="423">
        <v>0.21970000000000001</v>
      </c>
      <c r="U147" s="423">
        <v>0.22189999999999999</v>
      </c>
      <c r="V147" s="423">
        <v>0.22389999999999999</v>
      </c>
      <c r="W147" s="423">
        <v>0.22589999999999999</v>
      </c>
      <c r="X147" s="423">
        <v>0.22789999999999999</v>
      </c>
      <c r="Y147" s="423">
        <v>2E-3</v>
      </c>
      <c r="Z147" s="423">
        <v>2E-3</v>
      </c>
      <c r="AA147" s="423">
        <v>2E-3</v>
      </c>
      <c r="AB147" s="423">
        <v>2E-3</v>
      </c>
      <c r="AC147" s="423">
        <v>2E-3</v>
      </c>
      <c r="AD147" s="423">
        <v>1E-3</v>
      </c>
      <c r="AE147" s="423">
        <v>1E-3</v>
      </c>
      <c r="AF147" s="423">
        <v>1E-3</v>
      </c>
      <c r="AG147" s="423">
        <v>1E-3</v>
      </c>
      <c r="AH147" s="423">
        <v>1E-3</v>
      </c>
      <c r="AI147" s="423">
        <v>2E-3</v>
      </c>
      <c r="AJ147" s="423">
        <v>2E-3</v>
      </c>
      <c r="AK147" s="423">
        <v>2E-3</v>
      </c>
      <c r="AL147" s="423">
        <v>2E-3</v>
      </c>
      <c r="AM147" s="423">
        <v>2E-3</v>
      </c>
      <c r="AN147" s="423">
        <v>1E-3</v>
      </c>
      <c r="AO147" s="423">
        <v>1E-3</v>
      </c>
      <c r="AP147" s="423">
        <v>1E-3</v>
      </c>
      <c r="AQ147" s="423">
        <v>1E-3</v>
      </c>
      <c r="AR147" s="423">
        <v>1E-3</v>
      </c>
      <c r="AS147" s="423">
        <v>0.10489999999999999</v>
      </c>
      <c r="AT147" s="423">
        <v>0.10589999999999999</v>
      </c>
      <c r="AU147" s="423">
        <v>0.10680000000000001</v>
      </c>
      <c r="AV147" s="423">
        <v>0.10780000000000001</v>
      </c>
      <c r="AW147" s="423">
        <v>0.1087</v>
      </c>
      <c r="AX147" s="423">
        <v>0</v>
      </c>
      <c r="AY147" s="423">
        <v>0</v>
      </c>
      <c r="AZ147" s="423">
        <v>0</v>
      </c>
      <c r="BA147" s="423">
        <v>0</v>
      </c>
      <c r="BB147" s="423">
        <v>0</v>
      </c>
      <c r="BC147" s="423">
        <v>0</v>
      </c>
      <c r="BD147" s="423">
        <v>0</v>
      </c>
      <c r="BE147" s="423">
        <v>0</v>
      </c>
      <c r="BF147" s="423">
        <v>0</v>
      </c>
      <c r="BG147" s="423">
        <v>0</v>
      </c>
      <c r="BH147" s="423">
        <v>0.5</v>
      </c>
      <c r="BI147" s="423">
        <v>0.5</v>
      </c>
      <c r="BJ147" s="423">
        <v>0.5</v>
      </c>
      <c r="BK147" s="423">
        <v>0.5</v>
      </c>
      <c r="BL147" s="423">
        <v>0.5</v>
      </c>
      <c r="BM147" s="423">
        <v>0</v>
      </c>
      <c r="BN147" s="423">
        <v>0</v>
      </c>
      <c r="BO147" s="423">
        <v>0</v>
      </c>
      <c r="BP147" s="423">
        <v>0</v>
      </c>
      <c r="BQ147" s="423">
        <v>0</v>
      </c>
    </row>
    <row r="148" spans="1:69">
      <c r="A148" s="420" t="s">
        <v>813</v>
      </c>
      <c r="B148" s="421">
        <v>6.3608333333333336E-2</v>
      </c>
      <c r="C148" s="421">
        <v>0.186</v>
      </c>
      <c r="D148" s="421">
        <v>0</v>
      </c>
      <c r="E148" s="421"/>
      <c r="F148" s="422">
        <v>907</v>
      </c>
      <c r="G148" s="423">
        <v>2.1299999999999999E-2</v>
      </c>
      <c r="H148" s="423">
        <v>1E-3</v>
      </c>
      <c r="I148" s="423">
        <v>1.6E-2</v>
      </c>
      <c r="J148" s="423">
        <v>4.0000000000000001E-3</v>
      </c>
      <c r="K148" s="423">
        <v>1E-3</v>
      </c>
      <c r="L148" s="423">
        <v>2.0308333333333331E-2</v>
      </c>
      <c r="M148" s="424">
        <v>23.484013230429991</v>
      </c>
      <c r="N148" s="422">
        <v>909</v>
      </c>
      <c r="O148" s="422">
        <v>918</v>
      </c>
      <c r="P148" s="422">
        <v>926</v>
      </c>
      <c r="Q148" s="422">
        <v>935</v>
      </c>
      <c r="R148" s="422">
        <v>943</v>
      </c>
      <c r="S148" s="422" t="s">
        <v>129</v>
      </c>
      <c r="T148" s="423">
        <v>2.1299999999999999E-2</v>
      </c>
      <c r="U148" s="423">
        <v>2.1499999999999998E-2</v>
      </c>
      <c r="V148" s="423">
        <v>2.1600000000000001E-2</v>
      </c>
      <c r="W148" s="423">
        <v>2.18E-2</v>
      </c>
      <c r="X148" s="423">
        <v>2.1899999999999999E-2</v>
      </c>
      <c r="Y148" s="423">
        <v>1E-3</v>
      </c>
      <c r="Z148" s="423">
        <v>1E-3</v>
      </c>
      <c r="AA148" s="423">
        <v>1E-3</v>
      </c>
      <c r="AB148" s="423">
        <v>1E-3</v>
      </c>
      <c r="AC148" s="423">
        <v>1E-3</v>
      </c>
      <c r="AD148" s="423">
        <v>1.6E-2</v>
      </c>
      <c r="AE148" s="423">
        <v>1.7000000000000001E-2</v>
      </c>
      <c r="AF148" s="423">
        <v>1.7999999999999999E-2</v>
      </c>
      <c r="AG148" s="423">
        <v>1.9E-2</v>
      </c>
      <c r="AH148" s="423">
        <v>0.02</v>
      </c>
      <c r="AI148" s="423">
        <v>4.0000000000000001E-3</v>
      </c>
      <c r="AJ148" s="423">
        <v>4.1999999999999997E-3</v>
      </c>
      <c r="AK148" s="423">
        <v>4.4000000000000003E-3</v>
      </c>
      <c r="AL148" s="423">
        <v>4.5999999999999999E-3</v>
      </c>
      <c r="AM148" s="423">
        <v>4.7999999999999996E-3</v>
      </c>
      <c r="AN148" s="423">
        <v>1E-3</v>
      </c>
      <c r="AO148" s="423">
        <v>1E-3</v>
      </c>
      <c r="AP148" s="423">
        <v>1E-3</v>
      </c>
      <c r="AQ148" s="423">
        <v>1E-3</v>
      </c>
      <c r="AR148" s="423">
        <v>1E-3</v>
      </c>
      <c r="AS148" s="423">
        <v>2.0199999999999999E-2</v>
      </c>
      <c r="AT148" s="423">
        <v>2.0899999999999998E-2</v>
      </c>
      <c r="AU148" s="423">
        <v>2.1499999999999998E-2</v>
      </c>
      <c r="AV148" s="423">
        <v>2.2100000000000002E-2</v>
      </c>
      <c r="AW148" s="423">
        <v>2.2700000000000001E-2</v>
      </c>
      <c r="AX148" s="423">
        <v>0</v>
      </c>
      <c r="AY148" s="423">
        <v>0</v>
      </c>
      <c r="AZ148" s="423">
        <v>0</v>
      </c>
      <c r="BA148" s="423">
        <v>0</v>
      </c>
      <c r="BB148" s="423">
        <v>0</v>
      </c>
      <c r="BC148" s="423">
        <v>0</v>
      </c>
      <c r="BD148" s="423">
        <v>0</v>
      </c>
      <c r="BE148" s="423">
        <v>0</v>
      </c>
      <c r="BF148" s="423">
        <v>0</v>
      </c>
      <c r="BG148" s="423">
        <v>0</v>
      </c>
      <c r="BH148" s="423">
        <v>0.05</v>
      </c>
      <c r="BI148" s="423">
        <v>0.05</v>
      </c>
      <c r="BJ148" s="423">
        <v>0.05</v>
      </c>
      <c r="BK148" s="423">
        <v>0.05</v>
      </c>
      <c r="BL148" s="423">
        <v>0.05</v>
      </c>
      <c r="BM148" s="423">
        <v>0</v>
      </c>
      <c r="BN148" s="423">
        <v>0</v>
      </c>
      <c r="BO148" s="423">
        <v>0</v>
      </c>
      <c r="BP148" s="423">
        <v>0</v>
      </c>
      <c r="BQ148" s="423">
        <v>0</v>
      </c>
    </row>
    <row r="149" spans="1:69">
      <c r="A149" s="420" t="s">
        <v>462</v>
      </c>
      <c r="B149" s="421">
        <v>12.968999999999999</v>
      </c>
      <c r="C149" s="421">
        <v>50.2</v>
      </c>
      <c r="D149" s="421">
        <v>3.7983000000000002</v>
      </c>
      <c r="E149" s="421"/>
      <c r="F149" s="422">
        <v>53623</v>
      </c>
      <c r="G149" s="423">
        <v>2.7564000000000002</v>
      </c>
      <c r="H149" s="423">
        <v>3.1939000000000002</v>
      </c>
      <c r="I149" s="423">
        <v>0</v>
      </c>
      <c r="J149" s="423">
        <v>0</v>
      </c>
      <c r="K149" s="423">
        <v>1.3161</v>
      </c>
      <c r="L149" s="423">
        <v>1.9042999999999974</v>
      </c>
      <c r="M149" s="424">
        <v>51.403315741379629</v>
      </c>
      <c r="N149" s="422">
        <v>56100</v>
      </c>
      <c r="O149" s="422">
        <v>62896</v>
      </c>
      <c r="P149" s="422">
        <v>70500</v>
      </c>
      <c r="Q149" s="422">
        <v>79000</v>
      </c>
      <c r="R149" s="422">
        <v>88600</v>
      </c>
      <c r="S149" s="422" t="s">
        <v>225</v>
      </c>
      <c r="T149" s="423">
        <v>3.5339999999999998</v>
      </c>
      <c r="U149" s="423">
        <v>3.9620000000000002</v>
      </c>
      <c r="V149" s="423">
        <v>4.4420000000000002</v>
      </c>
      <c r="W149" s="423">
        <v>4.9770000000000003</v>
      </c>
      <c r="X149" s="423">
        <v>5.5819999999999999</v>
      </c>
      <c r="Y149" s="423">
        <v>4.7679999999999998</v>
      </c>
      <c r="Z149" s="423">
        <v>5.3460000000000001</v>
      </c>
      <c r="AA149" s="423">
        <v>5.992</v>
      </c>
      <c r="AB149" s="423">
        <v>6.7249999999999996</v>
      </c>
      <c r="AC149" s="423">
        <v>7.5309999999999997</v>
      </c>
      <c r="AD149" s="423">
        <v>0</v>
      </c>
      <c r="AE149" s="423">
        <v>0</v>
      </c>
      <c r="AF149" s="423">
        <v>0</v>
      </c>
      <c r="AG149" s="423">
        <v>0</v>
      </c>
      <c r="AH149" s="423">
        <v>0</v>
      </c>
      <c r="AI149" s="423">
        <v>0</v>
      </c>
      <c r="AJ149" s="423">
        <v>0</v>
      </c>
      <c r="AK149" s="423">
        <v>0</v>
      </c>
      <c r="AL149" s="423">
        <v>0</v>
      </c>
      <c r="AM149" s="423">
        <v>0</v>
      </c>
      <c r="AN149" s="423">
        <v>0.48899999999999999</v>
      </c>
      <c r="AO149" s="423">
        <v>0.503</v>
      </c>
      <c r="AP149" s="423">
        <v>0.56399999999999995</v>
      </c>
      <c r="AQ149" s="423">
        <v>0.63200000000000001</v>
      </c>
      <c r="AR149" s="423">
        <v>0.70899999999999996</v>
      </c>
      <c r="AS149" s="423">
        <v>3.4485000000000001</v>
      </c>
      <c r="AT149" s="423">
        <v>3.8485999999999998</v>
      </c>
      <c r="AU149" s="423">
        <v>4.3141999999999996</v>
      </c>
      <c r="AV149" s="423">
        <v>4.8383000000000003</v>
      </c>
      <c r="AW149" s="423">
        <v>5.4219999999999997</v>
      </c>
      <c r="AX149" s="423">
        <v>0</v>
      </c>
      <c r="AY149" s="423">
        <v>0</v>
      </c>
      <c r="AZ149" s="423">
        <v>0</v>
      </c>
      <c r="BA149" s="423">
        <v>0</v>
      </c>
      <c r="BB149" s="423">
        <v>0</v>
      </c>
      <c r="BC149" s="423">
        <v>0</v>
      </c>
      <c r="BD149" s="423">
        <v>0</v>
      </c>
      <c r="BE149" s="423">
        <v>0</v>
      </c>
      <c r="BF149" s="423">
        <v>0</v>
      </c>
      <c r="BG149" s="423">
        <v>0</v>
      </c>
      <c r="BH149" s="423">
        <v>6.08E-2</v>
      </c>
      <c r="BI149" s="423">
        <v>6.08E-2</v>
      </c>
      <c r="BJ149" s="423">
        <v>6.08E-2</v>
      </c>
      <c r="BK149" s="423">
        <v>6.08E-2</v>
      </c>
      <c r="BL149" s="423">
        <v>6.08E-2</v>
      </c>
      <c r="BM149" s="423">
        <v>11.7</v>
      </c>
      <c r="BN149" s="423">
        <v>11.7</v>
      </c>
      <c r="BO149" s="423">
        <v>11.7</v>
      </c>
      <c r="BP149" s="423">
        <v>11.7</v>
      </c>
      <c r="BQ149" s="423">
        <v>11.7</v>
      </c>
    </row>
    <row r="150" spans="1:69">
      <c r="A150" s="420" t="s">
        <v>188</v>
      </c>
      <c r="B150" s="421">
        <v>4.3607500000000003</v>
      </c>
      <c r="C150" s="421">
        <v>12.5</v>
      </c>
      <c r="D150" s="421">
        <v>2.0016000000000003</v>
      </c>
      <c r="E150" s="421"/>
      <c r="F150" s="422">
        <v>15136</v>
      </c>
      <c r="G150" s="423">
        <v>0.64</v>
      </c>
      <c r="H150" s="423">
        <v>0.39</v>
      </c>
      <c r="I150" s="423">
        <v>0.27</v>
      </c>
      <c r="J150" s="423">
        <v>9.6000000000000002E-2</v>
      </c>
      <c r="K150" s="423">
        <v>0.49099999999999999</v>
      </c>
      <c r="L150" s="423">
        <v>0.47215000000000007</v>
      </c>
      <c r="M150" s="424">
        <v>42.283298097251588</v>
      </c>
      <c r="N150" s="422">
        <v>15106</v>
      </c>
      <c r="O150" s="422">
        <v>15965</v>
      </c>
      <c r="P150" s="422">
        <v>17463</v>
      </c>
      <c r="Q150" s="422">
        <v>18511</v>
      </c>
      <c r="R150" s="422">
        <v>19622</v>
      </c>
      <c r="S150" s="422" t="s">
        <v>225</v>
      </c>
      <c r="T150" s="423">
        <v>0.64800000000000002</v>
      </c>
      <c r="U150" s="423">
        <v>0.68600000000000005</v>
      </c>
      <c r="V150" s="423">
        <v>0.72499999999999998</v>
      </c>
      <c r="W150" s="423">
        <v>0.77100000000000002</v>
      </c>
      <c r="X150" s="423">
        <v>0.81699999999999995</v>
      </c>
      <c r="Y150" s="423">
        <v>0.33800000000000002</v>
      </c>
      <c r="Z150" s="423">
        <v>0.35799999999999998</v>
      </c>
      <c r="AA150" s="423">
        <v>0.379</v>
      </c>
      <c r="AB150" s="423">
        <v>0.40200000000000002</v>
      </c>
      <c r="AC150" s="423">
        <v>0.42599999999999999</v>
      </c>
      <c r="AD150" s="423">
        <v>0.23300000000000001</v>
      </c>
      <c r="AE150" s="423">
        <v>0.247</v>
      </c>
      <c r="AF150" s="423">
        <v>0.26200000000000001</v>
      </c>
      <c r="AG150" s="423">
        <v>0.27800000000000002</v>
      </c>
      <c r="AH150" s="423">
        <v>0.29399999999999998</v>
      </c>
      <c r="AI150" s="423">
        <v>0.11600000000000001</v>
      </c>
      <c r="AJ150" s="423">
        <v>0.123</v>
      </c>
      <c r="AK150" s="423">
        <v>0.13</v>
      </c>
      <c r="AL150" s="423">
        <v>0.13800000000000001</v>
      </c>
      <c r="AM150" s="423">
        <v>0.14599999999999999</v>
      </c>
      <c r="AN150" s="423">
        <v>0.193</v>
      </c>
      <c r="AO150" s="423">
        <v>0.20399999999999999</v>
      </c>
      <c r="AP150" s="423">
        <v>0.217</v>
      </c>
      <c r="AQ150" s="423">
        <v>0.23</v>
      </c>
      <c r="AR150" s="423">
        <v>0.24299999999999999</v>
      </c>
      <c r="AS150" s="423">
        <v>0.76600000000000001</v>
      </c>
      <c r="AT150" s="423">
        <v>0.88200000000000001</v>
      </c>
      <c r="AU150" s="423">
        <v>1.0049999999999999</v>
      </c>
      <c r="AV150" s="423">
        <v>1.1279999999999999</v>
      </c>
      <c r="AW150" s="423">
        <v>1.24</v>
      </c>
      <c r="AX150" s="423">
        <v>0</v>
      </c>
      <c r="AY150" s="423">
        <v>0</v>
      </c>
      <c r="AZ150" s="423">
        <v>0</v>
      </c>
      <c r="BA150" s="423">
        <v>0</v>
      </c>
      <c r="BB150" s="423">
        <v>0</v>
      </c>
      <c r="BC150" s="423">
        <v>0</v>
      </c>
      <c r="BD150" s="423">
        <v>0</v>
      </c>
      <c r="BE150" s="423">
        <v>0</v>
      </c>
      <c r="BF150" s="423">
        <v>0</v>
      </c>
      <c r="BG150" s="423">
        <v>0</v>
      </c>
      <c r="BH150" s="423">
        <v>0</v>
      </c>
      <c r="BI150" s="423">
        <v>0</v>
      </c>
      <c r="BJ150" s="423">
        <v>0</v>
      </c>
      <c r="BK150" s="423">
        <v>0</v>
      </c>
      <c r="BL150" s="423">
        <v>0</v>
      </c>
      <c r="BM150" s="423">
        <v>6.4825999999999997</v>
      </c>
      <c r="BN150" s="423">
        <v>6.4825999999999997</v>
      </c>
      <c r="BO150" s="423">
        <v>6.4825999999999997</v>
      </c>
      <c r="BP150" s="423">
        <v>6.4825999999999997</v>
      </c>
      <c r="BQ150" s="423">
        <v>6.4825999999999997</v>
      </c>
    </row>
    <row r="151" spans="1:69">
      <c r="A151" s="420" t="s">
        <v>702</v>
      </c>
      <c r="B151" s="421">
        <v>1.7074166666666664</v>
      </c>
      <c r="C151" s="421">
        <v>6</v>
      </c>
      <c r="D151" s="421">
        <v>0</v>
      </c>
      <c r="E151" s="421"/>
      <c r="F151" s="422">
        <v>17032</v>
      </c>
      <c r="G151" s="423">
        <v>0.79039999999999999</v>
      </c>
      <c r="H151" s="423">
        <v>0.1852</v>
      </c>
      <c r="I151" s="423">
        <v>0.20569999999999999</v>
      </c>
      <c r="J151" s="423">
        <v>0.1016</v>
      </c>
      <c r="K151" s="423">
        <v>3.5200000000000002E-2</v>
      </c>
      <c r="L151" s="423">
        <v>0.38931666666666653</v>
      </c>
      <c r="M151" s="424">
        <v>46.406763738844525</v>
      </c>
      <c r="N151" s="422">
        <v>17953</v>
      </c>
      <c r="O151" s="422">
        <v>33484</v>
      </c>
      <c r="P151" s="422">
        <v>39121</v>
      </c>
      <c r="Q151" s="422">
        <v>41170</v>
      </c>
      <c r="R151" s="422">
        <v>50880</v>
      </c>
      <c r="S151" s="422" t="s">
        <v>225</v>
      </c>
      <c r="T151" s="423">
        <v>0.86199999999999999</v>
      </c>
      <c r="U151" s="423">
        <v>1.585</v>
      </c>
      <c r="V151" s="423">
        <v>1.8240000000000001</v>
      </c>
      <c r="W151" s="423">
        <v>1.891</v>
      </c>
      <c r="X151" s="423">
        <v>2.3029999999999999</v>
      </c>
      <c r="Y151" s="423">
        <v>0.23200000000000001</v>
      </c>
      <c r="Z151" s="423">
        <v>0.34699999999999998</v>
      </c>
      <c r="AA151" s="423">
        <v>0.52100000000000002</v>
      </c>
      <c r="AB151" s="423">
        <v>0.78100000000000003</v>
      </c>
      <c r="AC151" s="423">
        <v>1.1719999999999999</v>
      </c>
      <c r="AD151" s="423">
        <v>0.23100000000000001</v>
      </c>
      <c r="AE151" s="423">
        <v>0.28899999999999998</v>
      </c>
      <c r="AF151" s="423">
        <v>0.36199999999999999</v>
      </c>
      <c r="AG151" s="423">
        <v>0.45200000000000001</v>
      </c>
      <c r="AH151" s="423">
        <v>0.56499999999999995</v>
      </c>
      <c r="AI151" s="423">
        <v>0.112</v>
      </c>
      <c r="AJ151" s="423">
        <v>0.13400000000000001</v>
      </c>
      <c r="AK151" s="423">
        <v>0.161</v>
      </c>
      <c r="AL151" s="423">
        <v>0.193</v>
      </c>
      <c r="AM151" s="423">
        <v>0.23200000000000001</v>
      </c>
      <c r="AN151" s="423">
        <v>3.9600000000000003E-2</v>
      </c>
      <c r="AO151" s="423">
        <v>4.9500000000000002E-2</v>
      </c>
      <c r="AP151" s="423">
        <v>6.1899999999999997E-2</v>
      </c>
      <c r="AQ151" s="423">
        <v>7.7299999999999994E-2</v>
      </c>
      <c r="AR151" s="423">
        <v>9.6699999999999994E-2</v>
      </c>
      <c r="AS151" s="423">
        <v>0.43099999999999999</v>
      </c>
      <c r="AT151" s="423">
        <v>0.42</v>
      </c>
      <c r="AU151" s="423">
        <v>0.41</v>
      </c>
      <c r="AV151" s="423">
        <v>0.39900000000000002</v>
      </c>
      <c r="AW151" s="423">
        <v>0.38900000000000001</v>
      </c>
      <c r="AX151" s="423">
        <v>0</v>
      </c>
      <c r="AY151" s="423">
        <v>0</v>
      </c>
      <c r="AZ151" s="423">
        <v>0</v>
      </c>
      <c r="BA151" s="423">
        <v>0</v>
      </c>
      <c r="BB151" s="423">
        <v>0</v>
      </c>
      <c r="BC151" s="423">
        <v>0</v>
      </c>
      <c r="BD151" s="423">
        <v>0</v>
      </c>
      <c r="BE151" s="423">
        <v>0</v>
      </c>
      <c r="BF151" s="423">
        <v>0</v>
      </c>
      <c r="BG151" s="423">
        <v>0</v>
      </c>
      <c r="BH151" s="423">
        <v>6</v>
      </c>
      <c r="BI151" s="423">
        <v>6</v>
      </c>
      <c r="BJ151" s="423">
        <v>6</v>
      </c>
      <c r="BK151" s="423">
        <v>6</v>
      </c>
      <c r="BL151" s="423">
        <v>6</v>
      </c>
      <c r="BM151" s="423">
        <v>0</v>
      </c>
      <c r="BN151" s="423">
        <v>0</v>
      </c>
      <c r="BO151" s="423">
        <v>0</v>
      </c>
      <c r="BP151" s="423">
        <v>0</v>
      </c>
      <c r="BQ151" s="423">
        <v>0</v>
      </c>
    </row>
    <row r="152" spans="1:69">
      <c r="A152" s="420" t="s">
        <v>614</v>
      </c>
      <c r="B152" s="421">
        <v>0.55733333333333335</v>
      </c>
      <c r="C152" s="421">
        <v>1.5</v>
      </c>
      <c r="D152" s="421">
        <v>0.39800000000000002</v>
      </c>
      <c r="E152" s="421"/>
      <c r="F152" s="422">
        <v>2488</v>
      </c>
      <c r="G152" s="423">
        <v>9.2899999999999996E-2</v>
      </c>
      <c r="H152" s="423">
        <v>1.7100000000000001E-2</v>
      </c>
      <c r="I152" s="423">
        <v>1.7100000000000001E-2</v>
      </c>
      <c r="J152" s="423">
        <v>1.6999999999999999E-3</v>
      </c>
      <c r="K152" s="423">
        <v>1E-3</v>
      </c>
      <c r="L152" s="423">
        <v>2.95333333333333E-2</v>
      </c>
      <c r="M152" s="424">
        <v>37.339228295819936</v>
      </c>
      <c r="N152" s="422">
        <v>2519</v>
      </c>
      <c r="O152" s="422">
        <v>2852</v>
      </c>
      <c r="P152" s="422">
        <v>3229</v>
      </c>
      <c r="Q152" s="422">
        <v>3656</v>
      </c>
      <c r="R152" s="422">
        <v>4140</v>
      </c>
      <c r="S152" s="422" t="s">
        <v>225</v>
      </c>
      <c r="T152" s="423">
        <v>9.4E-2</v>
      </c>
      <c r="U152" s="423">
        <v>0.1065</v>
      </c>
      <c r="V152" s="423">
        <v>0.1205</v>
      </c>
      <c r="W152" s="423">
        <v>0.13650000000000001</v>
      </c>
      <c r="X152" s="423">
        <v>0.1545</v>
      </c>
      <c r="Y152" s="423">
        <v>3.4799999999999998E-2</v>
      </c>
      <c r="Z152" s="423">
        <v>3.9399999999999998E-2</v>
      </c>
      <c r="AA152" s="423">
        <v>4.4600000000000001E-2</v>
      </c>
      <c r="AB152" s="423">
        <v>5.04E-2</v>
      </c>
      <c r="AC152" s="423">
        <v>5.7099999999999998E-2</v>
      </c>
      <c r="AD152" s="423">
        <v>3.4799999999999998E-2</v>
      </c>
      <c r="AE152" s="423">
        <v>3.9399999999999998E-2</v>
      </c>
      <c r="AF152" s="423">
        <v>4.4600000000000001E-2</v>
      </c>
      <c r="AG152" s="423">
        <v>5.04E-2</v>
      </c>
      <c r="AH152" s="423">
        <v>5.7099999999999998E-2</v>
      </c>
      <c r="AI152" s="423">
        <v>1.6999999999999999E-3</v>
      </c>
      <c r="AJ152" s="423">
        <v>1.9E-3</v>
      </c>
      <c r="AK152" s="423">
        <v>2.2000000000000001E-3</v>
      </c>
      <c r="AL152" s="423">
        <v>2.5000000000000001E-3</v>
      </c>
      <c r="AM152" s="423">
        <v>2.8E-3</v>
      </c>
      <c r="AN152" s="423">
        <v>1E-3</v>
      </c>
      <c r="AO152" s="423">
        <v>1.1000000000000001E-3</v>
      </c>
      <c r="AP152" s="423">
        <v>1.2999999999999999E-3</v>
      </c>
      <c r="AQ152" s="423">
        <v>1.5E-3</v>
      </c>
      <c r="AR152" s="423">
        <v>1.6999999999999999E-3</v>
      </c>
      <c r="AS152" s="423">
        <v>3.0300000000000001E-2</v>
      </c>
      <c r="AT152" s="423">
        <v>3.4299999999999997E-2</v>
      </c>
      <c r="AU152" s="423">
        <v>3.8800000000000001E-2</v>
      </c>
      <c r="AV152" s="423">
        <v>4.3900000000000002E-2</v>
      </c>
      <c r="AW152" s="423">
        <v>4.9700000000000001E-2</v>
      </c>
      <c r="AX152" s="423">
        <v>0</v>
      </c>
      <c r="AY152" s="423">
        <v>0</v>
      </c>
      <c r="AZ152" s="423">
        <v>0</v>
      </c>
      <c r="BA152" s="423">
        <v>0</v>
      </c>
      <c r="BB152" s="423">
        <v>0</v>
      </c>
      <c r="BC152" s="423">
        <v>0</v>
      </c>
      <c r="BD152" s="423">
        <v>0</v>
      </c>
      <c r="BE152" s="423">
        <v>0</v>
      </c>
      <c r="BF152" s="423">
        <v>0</v>
      </c>
      <c r="BG152" s="423">
        <v>0</v>
      </c>
      <c r="BH152" s="423">
        <v>1.5</v>
      </c>
      <c r="BI152" s="423">
        <v>1.5</v>
      </c>
      <c r="BJ152" s="423">
        <v>1.5</v>
      </c>
      <c r="BK152" s="423">
        <v>1.5</v>
      </c>
      <c r="BL152" s="423">
        <v>1.5</v>
      </c>
      <c r="BM152" s="423">
        <v>0.8</v>
      </c>
      <c r="BN152" s="423">
        <v>0.8</v>
      </c>
      <c r="BO152" s="423">
        <v>0.8</v>
      </c>
      <c r="BP152" s="423">
        <v>0.8</v>
      </c>
      <c r="BQ152" s="423">
        <v>0.8</v>
      </c>
    </row>
    <row r="153" spans="1:69">
      <c r="A153" s="420" t="s">
        <v>560</v>
      </c>
      <c r="B153" s="421">
        <v>0.63561666666666661</v>
      </c>
      <c r="C153" s="421">
        <v>1.6</v>
      </c>
      <c r="D153" s="421">
        <v>0</v>
      </c>
      <c r="E153" s="421"/>
      <c r="F153" s="422">
        <v>12200</v>
      </c>
      <c r="G153" s="423">
        <v>0.28899999999999998</v>
      </c>
      <c r="H153" s="423">
        <v>1.5299999999999999E-2</v>
      </c>
      <c r="I153" s="423">
        <v>4.4000000000000003E-3</v>
      </c>
      <c r="J153" s="423">
        <v>0.2341</v>
      </c>
      <c r="K153" s="423">
        <v>1E-3</v>
      </c>
      <c r="L153" s="423">
        <v>9.1816666666666658E-2</v>
      </c>
      <c r="M153" s="424">
        <v>23.688524590163933</v>
      </c>
      <c r="N153" s="422">
        <v>12300</v>
      </c>
      <c r="O153" s="422">
        <v>15597</v>
      </c>
      <c r="P153" s="422">
        <v>20077</v>
      </c>
      <c r="Q153" s="422">
        <v>26502</v>
      </c>
      <c r="R153" s="422">
        <v>34982</v>
      </c>
      <c r="S153" s="422" t="s">
        <v>225</v>
      </c>
      <c r="T153" s="423">
        <v>0.28599999999999998</v>
      </c>
      <c r="U153" s="423">
        <v>0.35499999999999998</v>
      </c>
      <c r="V153" s="423">
        <v>0.44800000000000001</v>
      </c>
      <c r="W153" s="423">
        <v>0.57999999999999996</v>
      </c>
      <c r="X153" s="423">
        <v>0.751</v>
      </c>
      <c r="Y153" s="423">
        <v>1.7000000000000001E-2</v>
      </c>
      <c r="Z153" s="423">
        <v>2.1999999999999999E-2</v>
      </c>
      <c r="AA153" s="423">
        <v>2.8000000000000001E-2</v>
      </c>
      <c r="AB153" s="423">
        <v>3.6999999999999998E-2</v>
      </c>
      <c r="AC153" s="423">
        <v>4.8000000000000001E-2</v>
      </c>
      <c r="AD153" s="423">
        <v>4.0000000000000001E-3</v>
      </c>
      <c r="AE153" s="423">
        <v>4.0000000000000001E-3</v>
      </c>
      <c r="AF153" s="423">
        <v>5.0000000000000001E-3</v>
      </c>
      <c r="AG153" s="423">
        <v>5.0000000000000001E-3</v>
      </c>
      <c r="AH153" s="423">
        <v>5.0000000000000001E-3</v>
      </c>
      <c r="AI153" s="423">
        <v>0.26400000000000001</v>
      </c>
      <c r="AJ153" s="423">
        <v>0.36299999999999999</v>
      </c>
      <c r="AK153" s="423">
        <v>0.52800000000000002</v>
      </c>
      <c r="AL153" s="423">
        <v>0.72599999999999998</v>
      </c>
      <c r="AM153" s="423">
        <v>1.056</v>
      </c>
      <c r="AN153" s="423">
        <v>1E-3</v>
      </c>
      <c r="AO153" s="423">
        <v>2E-3</v>
      </c>
      <c r="AP153" s="423">
        <v>4.0000000000000001E-3</v>
      </c>
      <c r="AQ153" s="423">
        <v>8.0000000000000002E-3</v>
      </c>
      <c r="AR153" s="423">
        <v>1.6E-2</v>
      </c>
      <c r="AS153" s="423">
        <v>8.8900000000000007E-2</v>
      </c>
      <c r="AT153" s="423">
        <v>0.1159</v>
      </c>
      <c r="AU153" s="423">
        <v>0.15740000000000001</v>
      </c>
      <c r="AV153" s="423">
        <v>0.2107</v>
      </c>
      <c r="AW153" s="423">
        <v>0.29149999999999998</v>
      </c>
      <c r="AX153" s="423">
        <v>0</v>
      </c>
      <c r="AY153" s="423">
        <v>0</v>
      </c>
      <c r="AZ153" s="423">
        <v>0</v>
      </c>
      <c r="BA153" s="423">
        <v>0</v>
      </c>
      <c r="BB153" s="423">
        <v>0</v>
      </c>
      <c r="BC153" s="423">
        <v>0</v>
      </c>
      <c r="BD153" s="423">
        <v>0</v>
      </c>
      <c r="BE153" s="423">
        <v>0</v>
      </c>
      <c r="BF153" s="423">
        <v>0</v>
      </c>
      <c r="BG153" s="423">
        <v>0</v>
      </c>
      <c r="BH153" s="423">
        <v>1.6</v>
      </c>
      <c r="BI153" s="423">
        <v>1.6</v>
      </c>
      <c r="BJ153" s="423">
        <v>1.6</v>
      </c>
      <c r="BK153" s="423">
        <v>1.6</v>
      </c>
      <c r="BL153" s="423">
        <v>1.6</v>
      </c>
      <c r="BM153" s="423">
        <v>0</v>
      </c>
      <c r="BN153" s="423">
        <v>0</v>
      </c>
      <c r="BO153" s="423">
        <v>0</v>
      </c>
      <c r="BP153" s="423">
        <v>0</v>
      </c>
      <c r="BQ153" s="423">
        <v>0</v>
      </c>
    </row>
    <row r="154" spans="1:69">
      <c r="A154" s="420" t="s">
        <v>597</v>
      </c>
      <c r="B154" s="421">
        <v>0.11545</v>
      </c>
      <c r="C154" s="421">
        <v>0.18099999999999999</v>
      </c>
      <c r="D154" s="421">
        <v>0</v>
      </c>
      <c r="E154" s="421"/>
      <c r="F154" s="422">
        <v>2403</v>
      </c>
      <c r="G154" s="423">
        <v>0.1012</v>
      </c>
      <c r="H154" s="423">
        <v>0</v>
      </c>
      <c r="I154" s="423">
        <v>0</v>
      </c>
      <c r="J154" s="423">
        <v>0</v>
      </c>
      <c r="K154" s="423">
        <v>1E-3</v>
      </c>
      <c r="L154" s="423">
        <v>1.3249999999999998E-2</v>
      </c>
      <c r="M154" s="424">
        <v>42.114024136496049</v>
      </c>
      <c r="N154" s="422">
        <v>2643</v>
      </c>
      <c r="O154" s="422">
        <v>2907</v>
      </c>
      <c r="P154" s="422">
        <v>3197</v>
      </c>
      <c r="Q154" s="422">
        <v>3516</v>
      </c>
      <c r="R154" s="422">
        <v>3867</v>
      </c>
      <c r="S154" s="422" t="s">
        <v>225</v>
      </c>
      <c r="T154" s="423">
        <v>0.1022</v>
      </c>
      <c r="U154" s="423">
        <v>0.1124</v>
      </c>
      <c r="V154" s="423">
        <v>0.1236</v>
      </c>
      <c r="W154" s="423">
        <v>0.13589999999999999</v>
      </c>
      <c r="X154" s="423">
        <v>0.14949999999999999</v>
      </c>
      <c r="Y154" s="423">
        <v>0</v>
      </c>
      <c r="Z154" s="423">
        <v>0</v>
      </c>
      <c r="AA154" s="423">
        <v>0</v>
      </c>
      <c r="AB154" s="423">
        <v>0</v>
      </c>
      <c r="AC154" s="423">
        <v>0</v>
      </c>
      <c r="AD154" s="423">
        <v>0</v>
      </c>
      <c r="AE154" s="423">
        <v>0</v>
      </c>
      <c r="AF154" s="423">
        <v>0</v>
      </c>
      <c r="AG154" s="423">
        <v>0</v>
      </c>
      <c r="AH154" s="423">
        <v>0</v>
      </c>
      <c r="AI154" s="423">
        <v>0</v>
      </c>
      <c r="AJ154" s="423">
        <v>0</v>
      </c>
      <c r="AK154" s="423">
        <v>0</v>
      </c>
      <c r="AL154" s="423">
        <v>0</v>
      </c>
      <c r="AM154" s="423">
        <v>0</v>
      </c>
      <c r="AN154" s="423">
        <v>1E-3</v>
      </c>
      <c r="AO154" s="423">
        <v>1E-3</v>
      </c>
      <c r="AP154" s="423">
        <v>1E-3</v>
      </c>
      <c r="AQ154" s="423">
        <v>1E-3</v>
      </c>
      <c r="AR154" s="423">
        <v>1E-3</v>
      </c>
      <c r="AS154" s="423">
        <v>1.32E-2</v>
      </c>
      <c r="AT154" s="423">
        <v>1.4500000000000001E-2</v>
      </c>
      <c r="AU154" s="423">
        <v>1.6E-2</v>
      </c>
      <c r="AV154" s="423">
        <v>1.7500000000000002E-2</v>
      </c>
      <c r="AW154" s="423">
        <v>1.9300000000000001E-2</v>
      </c>
      <c r="AX154" s="423">
        <v>0</v>
      </c>
      <c r="AY154" s="423">
        <v>0</v>
      </c>
      <c r="AZ154" s="423">
        <v>0</v>
      </c>
      <c r="BA154" s="423">
        <v>0</v>
      </c>
      <c r="BB154" s="423">
        <v>0</v>
      </c>
      <c r="BC154" s="423">
        <v>0</v>
      </c>
      <c r="BD154" s="423">
        <v>0</v>
      </c>
      <c r="BE154" s="423">
        <v>0</v>
      </c>
      <c r="BF154" s="423">
        <v>0</v>
      </c>
      <c r="BG154" s="423">
        <v>0</v>
      </c>
      <c r="BH154" s="423">
        <v>0.18099999999999999</v>
      </c>
      <c r="BI154" s="423">
        <v>0.18099999999999999</v>
      </c>
      <c r="BJ154" s="423">
        <v>0.18099999999999999</v>
      </c>
      <c r="BK154" s="423">
        <v>0.18099999999999999</v>
      </c>
      <c r="BL154" s="423">
        <v>0.18099999999999999</v>
      </c>
      <c r="BM154" s="423">
        <v>0</v>
      </c>
      <c r="BN154" s="423">
        <v>0</v>
      </c>
      <c r="BO154" s="423">
        <v>0</v>
      </c>
      <c r="BP154" s="423">
        <v>0</v>
      </c>
      <c r="BQ154" s="423">
        <v>0</v>
      </c>
    </row>
    <row r="155" spans="1:69">
      <c r="A155" s="420" t="s">
        <v>225</v>
      </c>
      <c r="B155" s="421">
        <v>6.2550000000000008E-2</v>
      </c>
      <c r="C155" s="421">
        <v>0.5</v>
      </c>
      <c r="D155" s="421">
        <v>0</v>
      </c>
      <c r="E155" s="421"/>
      <c r="F155" s="422">
        <v>1100</v>
      </c>
      <c r="G155" s="423">
        <v>5.1200000000000002E-2</v>
      </c>
      <c r="H155" s="423">
        <v>2.0999999999999999E-3</v>
      </c>
      <c r="I155" s="423">
        <v>1.2999999999999999E-3</v>
      </c>
      <c r="J155" s="423">
        <v>3.0000000000000001E-3</v>
      </c>
      <c r="K155" s="423">
        <v>2E-3</v>
      </c>
      <c r="L155" s="423">
        <v>2.9500000000000012E-3</v>
      </c>
      <c r="M155" s="424">
        <v>46.545454545454547</v>
      </c>
      <c r="N155" s="422">
        <v>1100</v>
      </c>
      <c r="O155" s="422">
        <v>1200</v>
      </c>
      <c r="P155" s="422">
        <v>1320</v>
      </c>
      <c r="Q155" s="422">
        <v>1450</v>
      </c>
      <c r="R155" s="422">
        <v>1600</v>
      </c>
      <c r="S155" s="422" t="s">
        <v>225</v>
      </c>
      <c r="T155" s="423">
        <v>6.3E-2</v>
      </c>
      <c r="U155" s="423">
        <v>6.8000000000000005E-2</v>
      </c>
      <c r="V155" s="423">
        <v>7.4999999999999997E-2</v>
      </c>
      <c r="W155" s="423">
        <v>8.3000000000000004E-2</v>
      </c>
      <c r="X155" s="423">
        <v>9.0999999999999998E-2</v>
      </c>
      <c r="Y155" s="423">
        <v>3.0000000000000001E-3</v>
      </c>
      <c r="Z155" s="423">
        <v>4.0000000000000001E-3</v>
      </c>
      <c r="AA155" s="423">
        <v>4.0000000000000001E-3</v>
      </c>
      <c r="AB155" s="423">
        <v>5.0000000000000001E-3</v>
      </c>
      <c r="AC155" s="423">
        <v>5.0000000000000001E-3</v>
      </c>
      <c r="AD155" s="423">
        <v>3.0000000000000001E-3</v>
      </c>
      <c r="AE155" s="423">
        <v>3.0000000000000001E-3</v>
      </c>
      <c r="AF155" s="423">
        <v>3.0000000000000001E-3</v>
      </c>
      <c r="AG155" s="423">
        <v>4.0000000000000001E-3</v>
      </c>
      <c r="AH155" s="423">
        <v>4.0000000000000001E-3</v>
      </c>
      <c r="AI155" s="423">
        <v>5.0000000000000001E-3</v>
      </c>
      <c r="AJ155" s="423">
        <v>5.0000000000000001E-3</v>
      </c>
      <c r="AK155" s="423">
        <v>6.0000000000000001E-3</v>
      </c>
      <c r="AL155" s="423">
        <v>6.0000000000000001E-3</v>
      </c>
      <c r="AM155" s="423">
        <v>6.0000000000000001E-3</v>
      </c>
      <c r="AN155" s="423">
        <v>2E-3</v>
      </c>
      <c r="AO155" s="423">
        <v>2E-3</v>
      </c>
      <c r="AP155" s="423">
        <v>2E-3</v>
      </c>
      <c r="AQ155" s="423">
        <v>2E-3</v>
      </c>
      <c r="AR155" s="423">
        <v>2E-3</v>
      </c>
      <c r="AS155" s="423">
        <v>1.0500000000000001E-2</v>
      </c>
      <c r="AT155" s="423">
        <v>1.1299999999999999E-2</v>
      </c>
      <c r="AU155" s="423">
        <v>1.24E-2</v>
      </c>
      <c r="AV155" s="423">
        <v>1.38E-2</v>
      </c>
      <c r="AW155" s="423">
        <v>1.49E-2</v>
      </c>
      <c r="AX155" s="423">
        <v>0</v>
      </c>
      <c r="AY155" s="423">
        <v>0</v>
      </c>
      <c r="AZ155" s="423">
        <v>0</v>
      </c>
      <c r="BA155" s="423">
        <v>0</v>
      </c>
      <c r="BB155" s="423">
        <v>0</v>
      </c>
      <c r="BC155" s="423">
        <v>0</v>
      </c>
      <c r="BD155" s="423">
        <v>0</v>
      </c>
      <c r="BE155" s="423">
        <v>0</v>
      </c>
      <c r="BF155" s="423">
        <v>0</v>
      </c>
      <c r="BG155" s="423">
        <v>0</v>
      </c>
      <c r="BH155" s="423">
        <v>0.5</v>
      </c>
      <c r="BI155" s="423">
        <v>0.5</v>
      </c>
      <c r="BJ155" s="423">
        <v>0.5</v>
      </c>
      <c r="BK155" s="423">
        <v>0.5</v>
      </c>
      <c r="BL155" s="423">
        <v>0.5</v>
      </c>
      <c r="BM155" s="423">
        <v>0</v>
      </c>
      <c r="BN155" s="423">
        <v>0</v>
      </c>
      <c r="BO155" s="423">
        <v>0</v>
      </c>
      <c r="BP155" s="423">
        <v>0</v>
      </c>
      <c r="BQ155" s="423">
        <v>0</v>
      </c>
    </row>
    <row r="156" spans="1:69">
      <c r="A156" s="420" t="s">
        <v>766</v>
      </c>
      <c r="B156" s="421">
        <v>2.3016666666666668E-2</v>
      </c>
      <c r="C156" s="421">
        <v>0.1</v>
      </c>
      <c r="D156" s="421">
        <v>0</v>
      </c>
      <c r="E156" s="421"/>
      <c r="F156" s="422">
        <v>600</v>
      </c>
      <c r="G156" s="423">
        <v>1.6899999999999998E-2</v>
      </c>
      <c r="H156" s="423">
        <v>2.9999999999999997E-4</v>
      </c>
      <c r="I156" s="423">
        <v>1E-4</v>
      </c>
      <c r="J156" s="423">
        <v>5.7999999999999996E-3</v>
      </c>
      <c r="K156" s="423">
        <v>1E-3</v>
      </c>
      <c r="L156" s="423">
        <v>-1.083333333333332E-3</v>
      </c>
      <c r="M156" s="424">
        <v>28.166666666666668</v>
      </c>
      <c r="N156" s="422">
        <v>605</v>
      </c>
      <c r="O156" s="422">
        <v>610</v>
      </c>
      <c r="P156" s="422">
        <v>615</v>
      </c>
      <c r="Q156" s="422">
        <v>620</v>
      </c>
      <c r="R156" s="422">
        <v>630</v>
      </c>
      <c r="S156" s="422" t="s">
        <v>225</v>
      </c>
      <c r="T156" s="423">
        <v>2.6200000000000001E-2</v>
      </c>
      <c r="U156" s="423">
        <v>2.6499999999999999E-2</v>
      </c>
      <c r="V156" s="423">
        <v>2.6700000000000002E-2</v>
      </c>
      <c r="W156" s="423">
        <v>2.7E-2</v>
      </c>
      <c r="X156" s="423">
        <v>2.7300000000000001E-2</v>
      </c>
      <c r="Y156" s="423">
        <v>1E-3</v>
      </c>
      <c r="Z156" s="423">
        <v>1.1999999999999999E-3</v>
      </c>
      <c r="AA156" s="423">
        <v>1E-3</v>
      </c>
      <c r="AB156" s="423">
        <v>1E-3</v>
      </c>
      <c r="AC156" s="423">
        <v>1.1000000000000001E-3</v>
      </c>
      <c r="AD156" s="423">
        <v>0</v>
      </c>
      <c r="AE156" s="423">
        <v>0</v>
      </c>
      <c r="AF156" s="423">
        <v>0</v>
      </c>
      <c r="AG156" s="423">
        <v>0</v>
      </c>
      <c r="AH156" s="423">
        <v>0</v>
      </c>
      <c r="AI156" s="423">
        <v>0</v>
      </c>
      <c r="AJ156" s="423">
        <v>0</v>
      </c>
      <c r="AK156" s="423">
        <v>0</v>
      </c>
      <c r="AL156" s="423">
        <v>0</v>
      </c>
      <c r="AM156" s="423">
        <v>0</v>
      </c>
      <c r="AN156" s="423">
        <v>0</v>
      </c>
      <c r="AO156" s="423">
        <v>0</v>
      </c>
      <c r="AP156" s="423">
        <v>0</v>
      </c>
      <c r="AQ156" s="423">
        <v>0</v>
      </c>
      <c r="AR156" s="423">
        <v>0</v>
      </c>
      <c r="AS156" s="423">
        <v>1.1000000000000001E-3</v>
      </c>
      <c r="AT156" s="423">
        <v>1.1000000000000001E-3</v>
      </c>
      <c r="AU156" s="423">
        <v>1.1000000000000001E-3</v>
      </c>
      <c r="AV156" s="423">
        <v>1.1000000000000001E-3</v>
      </c>
      <c r="AW156" s="423">
        <v>1.1000000000000001E-3</v>
      </c>
      <c r="AX156" s="423">
        <v>0</v>
      </c>
      <c r="AY156" s="423">
        <v>0</v>
      </c>
      <c r="AZ156" s="423">
        <v>0</v>
      </c>
      <c r="BA156" s="423">
        <v>0</v>
      </c>
      <c r="BB156" s="423">
        <v>0</v>
      </c>
      <c r="BC156" s="423">
        <v>0</v>
      </c>
      <c r="BD156" s="423">
        <v>0</v>
      </c>
      <c r="BE156" s="423">
        <v>0</v>
      </c>
      <c r="BF156" s="423">
        <v>0</v>
      </c>
      <c r="BG156" s="423">
        <v>0</v>
      </c>
      <c r="BH156" s="423">
        <v>0.1</v>
      </c>
      <c r="BI156" s="423">
        <v>0.1</v>
      </c>
      <c r="BJ156" s="423">
        <v>0.1</v>
      </c>
      <c r="BK156" s="423">
        <v>0.1</v>
      </c>
      <c r="BL156" s="423">
        <v>0.1</v>
      </c>
      <c r="BM156" s="423">
        <v>0</v>
      </c>
      <c r="BN156" s="423">
        <v>0</v>
      </c>
      <c r="BO156" s="423">
        <v>0</v>
      </c>
      <c r="BP156" s="423">
        <v>0</v>
      </c>
      <c r="BQ156" s="423">
        <v>0</v>
      </c>
    </row>
    <row r="157" spans="1:69">
      <c r="A157" s="420" t="s">
        <v>948</v>
      </c>
      <c r="B157" s="421">
        <v>0.65666666666666662</v>
      </c>
      <c r="C157" s="421">
        <v>6.3</v>
      </c>
      <c r="D157" s="421">
        <v>0</v>
      </c>
      <c r="E157" s="421"/>
      <c r="F157" s="422">
        <v>2400</v>
      </c>
      <c r="G157" s="423">
        <v>0.17180000000000001</v>
      </c>
      <c r="H157" s="423">
        <v>0.20399999999999999</v>
      </c>
      <c r="I157" s="423">
        <v>0</v>
      </c>
      <c r="J157" s="423">
        <v>6.5000000000000002E-2</v>
      </c>
      <c r="K157" s="423">
        <v>8.2000000000000003E-2</v>
      </c>
      <c r="L157" s="423">
        <v>0.13386666666666658</v>
      </c>
      <c r="M157" s="424">
        <v>71.583333333333329</v>
      </c>
      <c r="N157" s="422">
        <v>2326</v>
      </c>
      <c r="O157" s="422">
        <v>2400</v>
      </c>
      <c r="P157" s="422">
        <v>2400</v>
      </c>
      <c r="Q157" s="422">
        <v>2450</v>
      </c>
      <c r="R157" s="422">
        <v>2450</v>
      </c>
      <c r="S157" s="422" t="s">
        <v>209</v>
      </c>
      <c r="T157" s="423">
        <v>4.3999999999999997E-2</v>
      </c>
      <c r="U157" s="423">
        <v>4.4999999999999998E-2</v>
      </c>
      <c r="V157" s="423">
        <v>4.4999999999999998E-2</v>
      </c>
      <c r="W157" s="423">
        <v>4.5999999999999999E-2</v>
      </c>
      <c r="X157" s="423">
        <v>4.5999999999999999E-2</v>
      </c>
      <c r="Y157" s="423">
        <v>0.2</v>
      </c>
      <c r="Z157" s="423">
        <v>0.2</v>
      </c>
      <c r="AA157" s="423">
        <v>0.2</v>
      </c>
      <c r="AB157" s="423">
        <v>0.2</v>
      </c>
      <c r="AC157" s="423">
        <v>0.2</v>
      </c>
      <c r="AD157" s="423">
        <v>5.0000000000000001E-3</v>
      </c>
      <c r="AE157" s="423">
        <v>5.0000000000000001E-3</v>
      </c>
      <c r="AF157" s="423">
        <v>6.0000000000000001E-3</v>
      </c>
      <c r="AG157" s="423">
        <v>6.0000000000000001E-3</v>
      </c>
      <c r="AH157" s="423">
        <v>7.0000000000000001E-3</v>
      </c>
      <c r="AI157" s="423">
        <v>5.0000000000000001E-3</v>
      </c>
      <c r="AJ157" s="423">
        <v>5.0000000000000001E-3</v>
      </c>
      <c r="AK157" s="423">
        <v>6.0000000000000001E-3</v>
      </c>
      <c r="AL157" s="423">
        <v>6.0000000000000001E-3</v>
      </c>
      <c r="AM157" s="423">
        <v>7.0000000000000001E-3</v>
      </c>
      <c r="AN157" s="423">
        <v>0.15</v>
      </c>
      <c r="AO157" s="423">
        <v>0.15</v>
      </c>
      <c r="AP157" s="423">
        <v>0.15</v>
      </c>
      <c r="AQ157" s="423">
        <v>0.15</v>
      </c>
      <c r="AR157" s="423">
        <v>0.15</v>
      </c>
      <c r="AS157" s="423">
        <v>6.3500000000000001E-2</v>
      </c>
      <c r="AT157" s="423">
        <v>6.3700000000000007E-2</v>
      </c>
      <c r="AU157" s="423">
        <v>6.4000000000000001E-2</v>
      </c>
      <c r="AV157" s="423">
        <v>6.4100000000000004E-2</v>
      </c>
      <c r="AW157" s="423">
        <v>6.4500000000000002E-2</v>
      </c>
      <c r="AX157" s="423">
        <v>0</v>
      </c>
      <c r="AY157" s="423">
        <v>0</v>
      </c>
      <c r="AZ157" s="423">
        <v>0</v>
      </c>
      <c r="BA157" s="423">
        <v>0</v>
      </c>
      <c r="BB157" s="423">
        <v>0</v>
      </c>
      <c r="BC157" s="423">
        <v>0</v>
      </c>
      <c r="BD157" s="423">
        <v>0</v>
      </c>
      <c r="BE157" s="423">
        <v>0</v>
      </c>
      <c r="BF157" s="423">
        <v>0</v>
      </c>
      <c r="BG157" s="423">
        <v>0</v>
      </c>
      <c r="BH157" s="423">
        <v>0</v>
      </c>
      <c r="BI157" s="423">
        <v>0</v>
      </c>
      <c r="BJ157" s="423">
        <v>0</v>
      </c>
      <c r="BK157" s="423">
        <v>0</v>
      </c>
      <c r="BL157" s="423">
        <v>0</v>
      </c>
      <c r="BM157" s="423">
        <v>0</v>
      </c>
      <c r="BN157" s="423">
        <v>0</v>
      </c>
      <c r="BO157" s="423">
        <v>0</v>
      </c>
      <c r="BP157" s="423">
        <v>0</v>
      </c>
      <c r="BQ157" s="423">
        <v>0</v>
      </c>
    </row>
    <row r="158" spans="1:69">
      <c r="A158" s="420" t="s">
        <v>707</v>
      </c>
      <c r="B158" s="421">
        <v>1.3566666666666666E-2</v>
      </c>
      <c r="C158" s="421">
        <v>0.108</v>
      </c>
      <c r="D158" s="421">
        <v>0</v>
      </c>
      <c r="E158" s="421"/>
      <c r="F158" s="422">
        <v>212</v>
      </c>
      <c r="G158" s="423">
        <v>9.1999999999999998E-3</v>
      </c>
      <c r="H158" s="423">
        <v>5.9999999999999995E-4</v>
      </c>
      <c r="I158" s="423">
        <v>0</v>
      </c>
      <c r="J158" s="423">
        <v>0</v>
      </c>
      <c r="K158" s="423">
        <v>0</v>
      </c>
      <c r="L158" s="423">
        <v>3.7666666666666664E-3</v>
      </c>
      <c r="M158" s="424">
        <v>43.39622641509434</v>
      </c>
      <c r="N158" s="422">
        <v>212</v>
      </c>
      <c r="O158" s="422">
        <v>212</v>
      </c>
      <c r="P158" s="422">
        <v>212</v>
      </c>
      <c r="Q158" s="422">
        <v>212</v>
      </c>
      <c r="R158" s="422">
        <v>212</v>
      </c>
      <c r="S158" s="422" t="s">
        <v>209</v>
      </c>
      <c r="T158" s="423">
        <v>8.9999999999999993E-3</v>
      </c>
      <c r="U158" s="423">
        <v>8.9999999999999993E-3</v>
      </c>
      <c r="V158" s="423">
        <v>8.9999999999999993E-3</v>
      </c>
      <c r="W158" s="423">
        <v>8.9999999999999993E-3</v>
      </c>
      <c r="X158" s="423">
        <v>8.9999999999999993E-3</v>
      </c>
      <c r="Y158" s="423">
        <v>5.0000000000000001E-4</v>
      </c>
      <c r="Z158" s="423">
        <v>5.0000000000000001E-4</v>
      </c>
      <c r="AA158" s="423">
        <v>5.0000000000000001E-4</v>
      </c>
      <c r="AB158" s="423">
        <v>5.0000000000000001E-4</v>
      </c>
      <c r="AC158" s="423">
        <v>5.0000000000000001E-4</v>
      </c>
      <c r="AD158" s="423">
        <v>0</v>
      </c>
      <c r="AE158" s="423">
        <v>0</v>
      </c>
      <c r="AF158" s="423">
        <v>0</v>
      </c>
      <c r="AG158" s="423">
        <v>0</v>
      </c>
      <c r="AH158" s="423">
        <v>0</v>
      </c>
      <c r="AI158" s="423">
        <v>0</v>
      </c>
      <c r="AJ158" s="423">
        <v>0</v>
      </c>
      <c r="AK158" s="423">
        <v>0</v>
      </c>
      <c r="AL158" s="423">
        <v>0</v>
      </c>
      <c r="AM158" s="423">
        <v>0</v>
      </c>
      <c r="AN158" s="423">
        <v>0</v>
      </c>
      <c r="AO158" s="423">
        <v>0</v>
      </c>
      <c r="AP158" s="423">
        <v>0</v>
      </c>
      <c r="AQ158" s="423">
        <v>0</v>
      </c>
      <c r="AR158" s="423">
        <v>0</v>
      </c>
      <c r="AS158" s="423">
        <v>2.3E-3</v>
      </c>
      <c r="AT158" s="423">
        <v>2.3E-3</v>
      </c>
      <c r="AU158" s="423">
        <v>2.3E-3</v>
      </c>
      <c r="AV158" s="423">
        <v>2.3E-3</v>
      </c>
      <c r="AW158" s="423">
        <v>2.3E-3</v>
      </c>
      <c r="AX158" s="423">
        <v>0</v>
      </c>
      <c r="AY158" s="423">
        <v>0</v>
      </c>
      <c r="AZ158" s="423">
        <v>0</v>
      </c>
      <c r="BA158" s="423">
        <v>0</v>
      </c>
      <c r="BB158" s="423">
        <v>0</v>
      </c>
      <c r="BC158" s="423">
        <v>0</v>
      </c>
      <c r="BD158" s="423">
        <v>0</v>
      </c>
      <c r="BE158" s="423">
        <v>0</v>
      </c>
      <c r="BF158" s="423">
        <v>0</v>
      </c>
      <c r="BG158" s="423">
        <v>0</v>
      </c>
      <c r="BH158" s="423">
        <v>0</v>
      </c>
      <c r="BI158" s="423">
        <v>0</v>
      </c>
      <c r="BJ158" s="423">
        <v>0</v>
      </c>
      <c r="BK158" s="423">
        <v>0</v>
      </c>
      <c r="BL158" s="423">
        <v>0</v>
      </c>
      <c r="BM158" s="423">
        <v>0</v>
      </c>
      <c r="BN158" s="423">
        <v>0</v>
      </c>
      <c r="BO158" s="423">
        <v>0</v>
      </c>
      <c r="BP158" s="423">
        <v>0</v>
      </c>
      <c r="BQ158" s="423">
        <v>0</v>
      </c>
    </row>
    <row r="159" spans="1:69">
      <c r="A159" s="420" t="s">
        <v>670</v>
      </c>
      <c r="B159" s="421">
        <v>3.002333333333334</v>
      </c>
      <c r="C159" s="421">
        <v>6.95</v>
      </c>
      <c r="D159" s="421">
        <v>0</v>
      </c>
      <c r="E159" s="421"/>
      <c r="F159" s="422">
        <v>19105</v>
      </c>
      <c r="G159" s="423">
        <v>0.879</v>
      </c>
      <c r="H159" s="423">
        <v>0.63</v>
      </c>
      <c r="I159" s="423">
        <v>0.88100000000000001</v>
      </c>
      <c r="J159" s="423">
        <v>3.1199999999999999E-2</v>
      </c>
      <c r="K159" s="423">
        <v>0.20300000000000001</v>
      </c>
      <c r="L159" s="423">
        <v>0.37813333333333432</v>
      </c>
      <c r="M159" s="424">
        <v>46.008898194190003</v>
      </c>
      <c r="N159" s="422">
        <v>21000</v>
      </c>
      <c r="O159" s="422">
        <v>22000</v>
      </c>
      <c r="P159" s="422">
        <v>23250</v>
      </c>
      <c r="Q159" s="422">
        <v>24400</v>
      </c>
      <c r="R159" s="422">
        <v>25400</v>
      </c>
      <c r="S159" s="422" t="s">
        <v>197</v>
      </c>
      <c r="T159" s="423">
        <v>0.97</v>
      </c>
      <c r="U159" s="423">
        <v>1.01</v>
      </c>
      <c r="V159" s="423">
        <v>1.07</v>
      </c>
      <c r="W159" s="423">
        <v>1.1200000000000001</v>
      </c>
      <c r="X159" s="423">
        <v>1.17</v>
      </c>
      <c r="Y159" s="423">
        <v>0.61</v>
      </c>
      <c r="Z159" s="423">
        <v>0.64</v>
      </c>
      <c r="AA159" s="423">
        <v>0.67</v>
      </c>
      <c r="AB159" s="423">
        <v>0.7</v>
      </c>
      <c r="AC159" s="423">
        <v>0.74</v>
      </c>
      <c r="AD159" s="423">
        <v>0.88</v>
      </c>
      <c r="AE159" s="423">
        <v>0.92</v>
      </c>
      <c r="AF159" s="423">
        <v>0.96</v>
      </c>
      <c r="AG159" s="423">
        <v>1.01</v>
      </c>
      <c r="AH159" s="423">
        <v>1.06</v>
      </c>
      <c r="AI159" s="423">
        <v>0.02</v>
      </c>
      <c r="AJ159" s="423">
        <v>0.02</v>
      </c>
      <c r="AK159" s="423">
        <v>0.02</v>
      </c>
      <c r="AL159" s="423">
        <v>0.02</v>
      </c>
      <c r="AM159" s="423">
        <v>0.02</v>
      </c>
      <c r="AN159" s="423">
        <v>0.2</v>
      </c>
      <c r="AO159" s="423">
        <v>0.2</v>
      </c>
      <c r="AP159" s="423">
        <v>0.2</v>
      </c>
      <c r="AQ159" s="423">
        <v>0.2</v>
      </c>
      <c r="AR159" s="423">
        <v>0.2</v>
      </c>
      <c r="AS159" s="423">
        <v>0.43369999999999997</v>
      </c>
      <c r="AT159" s="423">
        <v>0.45150000000000001</v>
      </c>
      <c r="AU159" s="423">
        <v>0.47260000000000002</v>
      </c>
      <c r="AV159" s="423">
        <v>0.49359999999999998</v>
      </c>
      <c r="AW159" s="423">
        <v>0.51629999999999998</v>
      </c>
      <c r="AX159" s="423">
        <v>0</v>
      </c>
      <c r="AY159" s="423">
        <v>0</v>
      </c>
      <c r="AZ159" s="423">
        <v>0</v>
      </c>
      <c r="BA159" s="423">
        <v>0</v>
      </c>
      <c r="BB159" s="423">
        <v>0</v>
      </c>
      <c r="BC159" s="423">
        <v>0</v>
      </c>
      <c r="BD159" s="423">
        <v>0</v>
      </c>
      <c r="BE159" s="423">
        <v>0</v>
      </c>
      <c r="BF159" s="423">
        <v>0</v>
      </c>
      <c r="BG159" s="423">
        <v>0</v>
      </c>
      <c r="BH159" s="423">
        <v>0</v>
      </c>
      <c r="BI159" s="423">
        <v>0</v>
      </c>
      <c r="BJ159" s="423">
        <v>0</v>
      </c>
      <c r="BK159" s="423">
        <v>0</v>
      </c>
      <c r="BL159" s="423">
        <v>0</v>
      </c>
      <c r="BM159" s="423">
        <v>0</v>
      </c>
      <c r="BN159" s="423">
        <v>0</v>
      </c>
      <c r="BO159" s="423">
        <v>0</v>
      </c>
      <c r="BP159" s="423">
        <v>0</v>
      </c>
      <c r="BQ159" s="423">
        <v>0</v>
      </c>
    </row>
    <row r="160" spans="1:69">
      <c r="A160" s="420" t="s">
        <v>887</v>
      </c>
      <c r="B160" s="421">
        <v>2.6247500000000001</v>
      </c>
      <c r="C160" s="421">
        <v>6.95</v>
      </c>
      <c r="D160" s="421">
        <v>0</v>
      </c>
      <c r="E160" s="421"/>
      <c r="F160" s="422">
        <v>25872</v>
      </c>
      <c r="G160" s="423">
        <v>1.07</v>
      </c>
      <c r="H160" s="423">
        <v>0.309</v>
      </c>
      <c r="I160" s="423">
        <v>3.9E-2</v>
      </c>
      <c r="J160" s="423">
        <v>0.126</v>
      </c>
      <c r="K160" s="423">
        <v>0.75</v>
      </c>
      <c r="L160" s="423">
        <v>0.3307500000000001</v>
      </c>
      <c r="M160" s="424">
        <v>41.357452071737789</v>
      </c>
      <c r="N160" s="422">
        <v>28500</v>
      </c>
      <c r="O160" s="422">
        <v>30000</v>
      </c>
      <c r="P160" s="422">
        <v>31500</v>
      </c>
      <c r="Q160" s="422">
        <v>33000</v>
      </c>
      <c r="R160" s="422">
        <v>34500</v>
      </c>
      <c r="S160" s="422" t="s">
        <v>197</v>
      </c>
      <c r="T160" s="423">
        <v>1.18</v>
      </c>
      <c r="U160" s="423">
        <v>1.24</v>
      </c>
      <c r="V160" s="423">
        <v>1.31</v>
      </c>
      <c r="W160" s="423">
        <v>1.37</v>
      </c>
      <c r="X160" s="423">
        <v>1.43</v>
      </c>
      <c r="Y160" s="423">
        <v>0.2</v>
      </c>
      <c r="Z160" s="423">
        <v>0.21</v>
      </c>
      <c r="AA160" s="423">
        <v>0.22</v>
      </c>
      <c r="AB160" s="423">
        <v>0.23</v>
      </c>
      <c r="AC160" s="423">
        <v>0.24</v>
      </c>
      <c r="AD160" s="423">
        <v>0.2</v>
      </c>
      <c r="AE160" s="423">
        <v>0.21</v>
      </c>
      <c r="AF160" s="423">
        <v>0.22</v>
      </c>
      <c r="AG160" s="423">
        <v>0.23</v>
      </c>
      <c r="AH160" s="423">
        <v>0.24</v>
      </c>
      <c r="AI160" s="423">
        <v>0.05</v>
      </c>
      <c r="AJ160" s="423">
        <v>0.05</v>
      </c>
      <c r="AK160" s="423">
        <v>5.5E-2</v>
      </c>
      <c r="AL160" s="423">
        <v>5.5E-2</v>
      </c>
      <c r="AM160" s="423">
        <v>0.06</v>
      </c>
      <c r="AN160" s="423">
        <v>0.65</v>
      </c>
      <c r="AO160" s="423">
        <v>0.7</v>
      </c>
      <c r="AP160" s="423">
        <v>0.7</v>
      </c>
      <c r="AQ160" s="423">
        <v>0.7</v>
      </c>
      <c r="AR160" s="423">
        <v>0.7</v>
      </c>
      <c r="AS160" s="423">
        <v>0.29599999999999999</v>
      </c>
      <c r="AT160" s="423">
        <v>0.307</v>
      </c>
      <c r="AU160" s="423">
        <v>0.32200000000000001</v>
      </c>
      <c r="AV160" s="423">
        <v>0.33400000000000002</v>
      </c>
      <c r="AW160" s="423">
        <v>0.34599999999999997</v>
      </c>
      <c r="AX160" s="423">
        <v>0</v>
      </c>
      <c r="AY160" s="423">
        <v>0</v>
      </c>
      <c r="AZ160" s="423">
        <v>0</v>
      </c>
      <c r="BA160" s="423">
        <v>0</v>
      </c>
      <c r="BB160" s="423">
        <v>0</v>
      </c>
      <c r="BC160" s="423">
        <v>0</v>
      </c>
      <c r="BD160" s="423">
        <v>0</v>
      </c>
      <c r="BE160" s="423">
        <v>0</v>
      </c>
      <c r="BF160" s="423">
        <v>0</v>
      </c>
      <c r="BG160" s="423">
        <v>0</v>
      </c>
      <c r="BH160" s="423">
        <v>0</v>
      </c>
      <c r="BI160" s="423">
        <v>0</v>
      </c>
      <c r="BJ160" s="423">
        <v>0</v>
      </c>
      <c r="BK160" s="423">
        <v>0</v>
      </c>
      <c r="BL160" s="423">
        <v>0</v>
      </c>
      <c r="BM160" s="423">
        <v>0</v>
      </c>
      <c r="BN160" s="423">
        <v>0</v>
      </c>
      <c r="BO160" s="423">
        <v>0</v>
      </c>
      <c r="BP160" s="423">
        <v>0</v>
      </c>
      <c r="BQ160" s="423">
        <v>0</v>
      </c>
    </row>
    <row r="161" spans="1:69">
      <c r="A161" s="420" t="s">
        <v>531</v>
      </c>
      <c r="B161" s="421">
        <v>10.703999999999999</v>
      </c>
      <c r="C161" s="421">
        <v>70.19</v>
      </c>
      <c r="D161" s="421">
        <v>4.5799999999999993E-2</v>
      </c>
      <c r="E161" s="421"/>
      <c r="F161" s="422">
        <v>157243</v>
      </c>
      <c r="G161" s="423">
        <v>8.0779999999999994</v>
      </c>
      <c r="H161" s="423">
        <v>0.129</v>
      </c>
      <c r="I161" s="423">
        <v>2.3E-2</v>
      </c>
      <c r="J161" s="423">
        <v>4.7E-2</v>
      </c>
      <c r="K161" s="423">
        <v>0.35399999999999998</v>
      </c>
      <c r="L161" s="423">
        <v>2.0272000000000006</v>
      </c>
      <c r="M161" s="424">
        <v>51.372716114548815</v>
      </c>
      <c r="N161" s="422">
        <v>163205</v>
      </c>
      <c r="O161" s="422">
        <v>180705</v>
      </c>
      <c r="P161" s="422">
        <v>198205</v>
      </c>
      <c r="Q161" s="422">
        <v>215705</v>
      </c>
      <c r="R161" s="422">
        <v>233205</v>
      </c>
      <c r="S161" s="422" t="s">
        <v>197</v>
      </c>
      <c r="T161" s="423">
        <v>8.1809999999999992</v>
      </c>
      <c r="U161" s="423">
        <v>9.2040000000000006</v>
      </c>
      <c r="V161" s="423">
        <v>10.353999999999999</v>
      </c>
      <c r="W161" s="423">
        <v>11.648999999999999</v>
      </c>
      <c r="X161" s="423">
        <v>13.105</v>
      </c>
      <c r="Y161" s="423">
        <v>0.27100000000000002</v>
      </c>
      <c r="Z161" s="423">
        <v>0.29699999999999999</v>
      </c>
      <c r="AA161" s="423">
        <v>0.32300000000000001</v>
      </c>
      <c r="AB161" s="423">
        <v>0.34899999999999998</v>
      </c>
      <c r="AC161" s="423">
        <v>0.379</v>
      </c>
      <c r="AD161" s="423">
        <v>0.24099999999999999</v>
      </c>
      <c r="AE161" s="423">
        <v>0.26500000000000001</v>
      </c>
      <c r="AF161" s="423">
        <v>0.29099999999999998</v>
      </c>
      <c r="AG161" s="423">
        <v>0.32100000000000001</v>
      </c>
      <c r="AH161" s="423">
        <v>0.35299999999999998</v>
      </c>
      <c r="AI161" s="423">
        <v>0.32900000000000001</v>
      </c>
      <c r="AJ161" s="423">
        <v>0.36199999999999999</v>
      </c>
      <c r="AK161" s="423">
        <v>0.39800000000000002</v>
      </c>
      <c r="AL161" s="423">
        <v>0.438</v>
      </c>
      <c r="AM161" s="423">
        <v>0.48199999999999998</v>
      </c>
      <c r="AN161" s="423">
        <v>0.38500000000000001</v>
      </c>
      <c r="AO161" s="423">
        <v>0.432</v>
      </c>
      <c r="AP161" s="423">
        <v>0.48499999999999999</v>
      </c>
      <c r="AQ161" s="423">
        <v>0.54500000000000004</v>
      </c>
      <c r="AR161" s="423">
        <v>0.61099999999999999</v>
      </c>
      <c r="AS161" s="423">
        <v>1.482</v>
      </c>
      <c r="AT161" s="423">
        <v>1.6639999999999999</v>
      </c>
      <c r="AU161" s="423">
        <v>1.867</v>
      </c>
      <c r="AV161" s="423">
        <v>2.0960000000000001</v>
      </c>
      <c r="AW161" s="423">
        <v>2.3519999999999999</v>
      </c>
      <c r="AX161" s="423">
        <v>0</v>
      </c>
      <c r="AY161" s="423">
        <v>0</v>
      </c>
      <c r="AZ161" s="423">
        <v>0</v>
      </c>
      <c r="BA161" s="423">
        <v>0</v>
      </c>
      <c r="BB161" s="423">
        <v>0</v>
      </c>
      <c r="BC161" s="423">
        <v>0</v>
      </c>
      <c r="BD161" s="423">
        <v>0</v>
      </c>
      <c r="BE161" s="423">
        <v>0</v>
      </c>
      <c r="BF161" s="423">
        <v>0</v>
      </c>
      <c r="BG161" s="423">
        <v>0</v>
      </c>
      <c r="BH161" s="423">
        <v>5.0000000000000001E-3</v>
      </c>
      <c r="BI161" s="423">
        <v>5.0000000000000001E-3</v>
      </c>
      <c r="BJ161" s="423">
        <v>5.0000000000000001E-3</v>
      </c>
      <c r="BK161" s="423">
        <v>5.0000000000000001E-3</v>
      </c>
      <c r="BL161" s="423">
        <v>5.0000000000000001E-3</v>
      </c>
      <c r="BM161" s="423">
        <v>4.2999999999999997E-2</v>
      </c>
      <c r="BN161" s="423">
        <v>4.2999999999999997E-2</v>
      </c>
      <c r="BO161" s="423">
        <v>4.2999999999999997E-2</v>
      </c>
      <c r="BP161" s="423">
        <v>4.2999999999999997E-2</v>
      </c>
      <c r="BQ161" s="423">
        <v>4.2999999999999997E-2</v>
      </c>
    </row>
    <row r="162" spans="1:69">
      <c r="A162" s="420" t="s">
        <v>534</v>
      </c>
      <c r="B162" s="421">
        <v>1.2481666666666669</v>
      </c>
      <c r="C162" s="421">
        <v>2.2999999999999998</v>
      </c>
      <c r="D162" s="421">
        <v>0.69699999999999995</v>
      </c>
      <c r="E162" s="421"/>
      <c r="F162" s="422">
        <v>1687</v>
      </c>
      <c r="G162" s="423">
        <v>7.8E-2</v>
      </c>
      <c r="H162" s="423">
        <v>5.28E-2</v>
      </c>
      <c r="I162" s="423">
        <v>3.1E-2</v>
      </c>
      <c r="J162" s="423">
        <v>8.5000000000000006E-3</v>
      </c>
      <c r="K162" s="423">
        <v>0.42699999999999999</v>
      </c>
      <c r="L162" s="423">
        <v>-4.6133333333332915E-2</v>
      </c>
      <c r="M162" s="424">
        <v>46.235921754593953</v>
      </c>
      <c r="N162" s="422">
        <v>1690</v>
      </c>
      <c r="O162" s="422">
        <v>1700</v>
      </c>
      <c r="P162" s="422">
        <v>1710</v>
      </c>
      <c r="Q162" s="422">
        <v>1725</v>
      </c>
      <c r="R162" s="422">
        <v>1750</v>
      </c>
      <c r="S162" s="422" t="s">
        <v>197</v>
      </c>
      <c r="T162" s="423">
        <v>8.2000000000000003E-2</v>
      </c>
      <c r="U162" s="423">
        <v>8.3000000000000004E-2</v>
      </c>
      <c r="V162" s="423">
        <v>8.5999999999999993E-2</v>
      </c>
      <c r="W162" s="423">
        <v>8.5999999999999993E-2</v>
      </c>
      <c r="X162" s="423">
        <v>8.7999999999999995E-2</v>
      </c>
      <c r="Y162" s="423">
        <v>2.5000000000000001E-2</v>
      </c>
      <c r="Z162" s="423">
        <v>2.5000000000000001E-2</v>
      </c>
      <c r="AA162" s="423">
        <v>2.7E-2</v>
      </c>
      <c r="AB162" s="423">
        <v>2.8000000000000001E-2</v>
      </c>
      <c r="AC162" s="423">
        <v>0.03</v>
      </c>
      <c r="AD162" s="423">
        <v>4.8000000000000001E-2</v>
      </c>
      <c r="AE162" s="423">
        <v>0.05</v>
      </c>
      <c r="AF162" s="423">
        <v>5.1999999999999998E-2</v>
      </c>
      <c r="AG162" s="423">
        <v>5.3999999999999999E-2</v>
      </c>
      <c r="AH162" s="423">
        <v>5.6000000000000001E-2</v>
      </c>
      <c r="AI162" s="423">
        <v>0.01</v>
      </c>
      <c r="AJ162" s="423">
        <v>1.2E-2</v>
      </c>
      <c r="AK162" s="423">
        <v>1.7000000000000001E-2</v>
      </c>
      <c r="AL162" s="423">
        <v>1.7999999999999999E-2</v>
      </c>
      <c r="AM162" s="423">
        <v>0.02</v>
      </c>
      <c r="AN162" s="423">
        <v>0.34</v>
      </c>
      <c r="AO162" s="423">
        <v>0.34499999999999997</v>
      </c>
      <c r="AP162" s="423">
        <v>0.34899999999999998</v>
      </c>
      <c r="AQ162" s="423">
        <v>0.34899999999999998</v>
      </c>
      <c r="AR162" s="423">
        <v>0.34899999999999998</v>
      </c>
      <c r="AS162" s="423">
        <v>9.8100000000000007E-2</v>
      </c>
      <c r="AT162" s="423">
        <v>0.10199999999999999</v>
      </c>
      <c r="AU162" s="423">
        <v>0.1032</v>
      </c>
      <c r="AV162" s="423">
        <v>0.10390000000000001</v>
      </c>
      <c r="AW162" s="423">
        <v>0.1055</v>
      </c>
      <c r="AX162" s="423">
        <v>0</v>
      </c>
      <c r="AY162" s="423">
        <v>0</v>
      </c>
      <c r="AZ162" s="423">
        <v>0</v>
      </c>
      <c r="BA162" s="423">
        <v>0</v>
      </c>
      <c r="BB162" s="423">
        <v>0</v>
      </c>
      <c r="BC162" s="423">
        <v>0</v>
      </c>
      <c r="BD162" s="423">
        <v>0</v>
      </c>
      <c r="BE162" s="423">
        <v>0</v>
      </c>
      <c r="BF162" s="423">
        <v>0</v>
      </c>
      <c r="BG162" s="423">
        <v>0</v>
      </c>
      <c r="BH162" s="423">
        <v>0</v>
      </c>
      <c r="BI162" s="423">
        <v>0</v>
      </c>
      <c r="BJ162" s="423">
        <v>0</v>
      </c>
      <c r="BK162" s="423">
        <v>0</v>
      </c>
      <c r="BL162" s="423">
        <v>0</v>
      </c>
      <c r="BM162" s="423">
        <v>1.125</v>
      </c>
      <c r="BN162" s="423">
        <v>1.125</v>
      </c>
      <c r="BO162" s="423">
        <v>1.125</v>
      </c>
      <c r="BP162" s="423">
        <v>1.125</v>
      </c>
      <c r="BQ162" s="423">
        <v>1.125</v>
      </c>
    </row>
    <row r="163" spans="1:69">
      <c r="A163" s="420" t="s">
        <v>608</v>
      </c>
      <c r="B163" s="421">
        <v>0.69577499999999992</v>
      </c>
      <c r="C163" s="421">
        <v>1.125</v>
      </c>
      <c r="D163" s="421">
        <v>9.6299999999999983E-2</v>
      </c>
      <c r="E163" s="421"/>
      <c r="F163" s="422">
        <v>3157</v>
      </c>
      <c r="G163" s="423">
        <v>0.2762</v>
      </c>
      <c r="H163" s="423">
        <v>2.35E-2</v>
      </c>
      <c r="I163" s="423">
        <v>1.9E-3</v>
      </c>
      <c r="J163" s="423">
        <v>1.55E-2</v>
      </c>
      <c r="K163" s="423">
        <v>1.8499999999999999E-2</v>
      </c>
      <c r="L163" s="423">
        <v>0.26387499999999986</v>
      </c>
      <c r="M163" s="424">
        <v>87.488121634463099</v>
      </c>
      <c r="N163" s="422">
        <v>3241</v>
      </c>
      <c r="O163" s="422">
        <v>3338</v>
      </c>
      <c r="P163" s="422">
        <v>3472</v>
      </c>
      <c r="Q163" s="422">
        <v>3600</v>
      </c>
      <c r="R163" s="422">
        <v>3700</v>
      </c>
      <c r="S163" s="422" t="s">
        <v>197</v>
      </c>
      <c r="T163" s="423">
        <v>0.3</v>
      </c>
      <c r="U163" s="423">
        <v>0.309</v>
      </c>
      <c r="V163" s="423">
        <v>0.32290000000000002</v>
      </c>
      <c r="W163" s="423">
        <v>0.33479999999999999</v>
      </c>
      <c r="X163" s="423">
        <v>0.34410000000000002</v>
      </c>
      <c r="Y163" s="423">
        <v>2.7E-2</v>
      </c>
      <c r="Z163" s="423">
        <v>2.8000000000000001E-2</v>
      </c>
      <c r="AA163" s="423">
        <v>2.9000000000000001E-2</v>
      </c>
      <c r="AB163" s="423">
        <v>0.03</v>
      </c>
      <c r="AC163" s="423">
        <v>3.2000000000000001E-2</v>
      </c>
      <c r="AD163" s="423">
        <v>2E-3</v>
      </c>
      <c r="AE163" s="423">
        <v>2E-3</v>
      </c>
      <c r="AF163" s="423">
        <v>2E-3</v>
      </c>
      <c r="AG163" s="423">
        <v>2E-3</v>
      </c>
      <c r="AH163" s="423">
        <v>2E-3</v>
      </c>
      <c r="AI163" s="423">
        <v>0.03</v>
      </c>
      <c r="AJ163" s="423">
        <v>3.1E-2</v>
      </c>
      <c r="AK163" s="423">
        <v>3.2000000000000001E-2</v>
      </c>
      <c r="AL163" s="423">
        <v>3.3000000000000002E-2</v>
      </c>
      <c r="AM163" s="423">
        <v>3.4000000000000002E-2</v>
      </c>
      <c r="AN163" s="423">
        <v>1E-3</v>
      </c>
      <c r="AO163" s="423">
        <v>2E-3</v>
      </c>
      <c r="AP163" s="423">
        <v>2E-3</v>
      </c>
      <c r="AQ163" s="423">
        <v>2E-3</v>
      </c>
      <c r="AR163" s="423">
        <v>2E-3</v>
      </c>
      <c r="AS163" s="423">
        <v>0.22850000000000001</v>
      </c>
      <c r="AT163" s="423">
        <v>0.2361</v>
      </c>
      <c r="AU163" s="423">
        <v>0.24440000000000001</v>
      </c>
      <c r="AV163" s="423">
        <v>0.25140000000000001</v>
      </c>
      <c r="AW163" s="423">
        <v>0.254</v>
      </c>
      <c r="AX163" s="423">
        <v>0</v>
      </c>
      <c r="AY163" s="423">
        <v>0</v>
      </c>
      <c r="AZ163" s="423">
        <v>0</v>
      </c>
      <c r="BA163" s="423">
        <v>0</v>
      </c>
      <c r="BB163" s="423">
        <v>0</v>
      </c>
      <c r="BC163" s="423">
        <v>0</v>
      </c>
      <c r="BD163" s="423">
        <v>0</v>
      </c>
      <c r="BE163" s="423">
        <v>0</v>
      </c>
      <c r="BF163" s="423">
        <v>0</v>
      </c>
      <c r="BG163" s="423">
        <v>0</v>
      </c>
      <c r="BH163" s="423">
        <v>1.125</v>
      </c>
      <c r="BI163" s="423">
        <v>1.125</v>
      </c>
      <c r="BJ163" s="423">
        <v>1.125</v>
      </c>
      <c r="BK163" s="423">
        <v>1.125</v>
      </c>
      <c r="BL163" s="423">
        <v>1.125</v>
      </c>
      <c r="BM163" s="423">
        <v>9.6299999999999997E-2</v>
      </c>
      <c r="BN163" s="423">
        <v>9.6299999999999997E-2</v>
      </c>
      <c r="BO163" s="423">
        <v>9.6299999999999997E-2</v>
      </c>
      <c r="BP163" s="423">
        <v>9.6299999999999997E-2</v>
      </c>
      <c r="BQ163" s="423">
        <v>9.6299999999999997E-2</v>
      </c>
    </row>
    <row r="164" spans="1:69">
      <c r="A164" s="420" t="s">
        <v>708</v>
      </c>
      <c r="B164" s="421">
        <v>0.88500000000000023</v>
      </c>
      <c r="C164" s="421">
        <v>3.6</v>
      </c>
      <c r="D164" s="421">
        <v>0</v>
      </c>
      <c r="E164" s="421"/>
      <c r="F164" s="422">
        <v>5291</v>
      </c>
      <c r="G164" s="423">
        <v>0.38100000000000001</v>
      </c>
      <c r="H164" s="423">
        <v>8.8999999999999996E-2</v>
      </c>
      <c r="I164" s="423">
        <v>7.0999999999999994E-2</v>
      </c>
      <c r="J164" s="423">
        <v>5.3999999999999999E-2</v>
      </c>
      <c r="K164" s="423">
        <v>0.157</v>
      </c>
      <c r="L164" s="423">
        <v>0.13300000000000023</v>
      </c>
      <c r="M164" s="424">
        <v>72.009072009072014</v>
      </c>
      <c r="N164" s="422">
        <v>5500</v>
      </c>
      <c r="O164" s="422">
        <v>6000</v>
      </c>
      <c r="P164" s="422">
        <v>6500</v>
      </c>
      <c r="Q164" s="422">
        <v>7100</v>
      </c>
      <c r="R164" s="422">
        <v>7700</v>
      </c>
      <c r="S164" s="422" t="s">
        <v>196</v>
      </c>
      <c r="T164" s="423">
        <v>0.43</v>
      </c>
      <c r="U164" s="423">
        <v>0.44</v>
      </c>
      <c r="V164" s="423">
        <v>0.47499999999999998</v>
      </c>
      <c r="W164" s="423">
        <v>0.51300000000000001</v>
      </c>
      <c r="X164" s="423">
        <v>0.55400000000000005</v>
      </c>
      <c r="Y164" s="423">
        <v>0.1</v>
      </c>
      <c r="Z164" s="423">
        <v>0.10199999999999999</v>
      </c>
      <c r="AA164" s="423">
        <v>0.107</v>
      </c>
      <c r="AB164" s="423">
        <v>0.112</v>
      </c>
      <c r="AC164" s="423">
        <v>0.11799999999999999</v>
      </c>
      <c r="AD164" s="423">
        <v>0.1</v>
      </c>
      <c r="AE164" s="423">
        <v>8.7999999999999995E-2</v>
      </c>
      <c r="AF164" s="423">
        <v>9.7000000000000003E-2</v>
      </c>
      <c r="AG164" s="423">
        <v>0.106</v>
      </c>
      <c r="AH164" s="423">
        <v>0.11700000000000001</v>
      </c>
      <c r="AI164" s="423">
        <v>0.06</v>
      </c>
      <c r="AJ164" s="423">
        <v>6.3E-2</v>
      </c>
      <c r="AK164" s="423">
        <v>6.6000000000000003E-2</v>
      </c>
      <c r="AL164" s="423">
        <v>6.9000000000000006E-2</v>
      </c>
      <c r="AM164" s="423">
        <v>7.2999999999999995E-2</v>
      </c>
      <c r="AN164" s="423">
        <v>0.1</v>
      </c>
      <c r="AO164" s="423">
        <v>7.9000000000000001E-2</v>
      </c>
      <c r="AP164" s="423">
        <v>8.3000000000000004E-2</v>
      </c>
      <c r="AQ164" s="423">
        <v>8.6999999999999994E-2</v>
      </c>
      <c r="AR164" s="423">
        <v>9.0999999999999998E-2</v>
      </c>
      <c r="AS164" s="423">
        <v>0.23630000000000001</v>
      </c>
      <c r="AT164" s="423">
        <v>0.23089999999999999</v>
      </c>
      <c r="AU164" s="423">
        <v>0.24759999999999999</v>
      </c>
      <c r="AV164" s="423">
        <v>0.26529999999999998</v>
      </c>
      <c r="AW164" s="423">
        <v>0.28499999999999998</v>
      </c>
      <c r="AX164" s="423">
        <v>0</v>
      </c>
      <c r="AY164" s="423">
        <v>0</v>
      </c>
      <c r="AZ164" s="423">
        <v>0</v>
      </c>
      <c r="BA164" s="423">
        <v>0</v>
      </c>
      <c r="BB164" s="423">
        <v>0</v>
      </c>
      <c r="BC164" s="423">
        <v>0</v>
      </c>
      <c r="BD164" s="423">
        <v>0</v>
      </c>
      <c r="BE164" s="423">
        <v>0</v>
      </c>
      <c r="BF164" s="423">
        <v>0</v>
      </c>
      <c r="BG164" s="423">
        <v>0</v>
      </c>
      <c r="BH164" s="423">
        <v>0</v>
      </c>
      <c r="BI164" s="423">
        <v>0</v>
      </c>
      <c r="BJ164" s="423">
        <v>0</v>
      </c>
      <c r="BK164" s="423">
        <v>0</v>
      </c>
      <c r="BL164" s="423">
        <v>0</v>
      </c>
      <c r="BM164" s="423">
        <v>0</v>
      </c>
      <c r="BN164" s="423">
        <v>0</v>
      </c>
      <c r="BO164" s="423">
        <v>0</v>
      </c>
      <c r="BP164" s="423">
        <v>0</v>
      </c>
      <c r="BQ164" s="423">
        <v>0</v>
      </c>
    </row>
    <row r="165" spans="1:69">
      <c r="A165" s="420" t="s">
        <v>532</v>
      </c>
      <c r="B165" s="421">
        <v>3.1981666666666668</v>
      </c>
      <c r="C165" s="421">
        <v>73.5</v>
      </c>
      <c r="D165" s="421">
        <v>1.532054794520548E-2</v>
      </c>
      <c r="E165" s="421"/>
      <c r="F165" s="422">
        <v>27000</v>
      </c>
      <c r="G165" s="423">
        <v>1.85</v>
      </c>
      <c r="H165" s="423">
        <v>0.17</v>
      </c>
      <c r="I165" s="423">
        <v>4.8000000000000001E-2</v>
      </c>
      <c r="J165" s="423">
        <v>7.4999999999999997E-2</v>
      </c>
      <c r="K165" s="423">
        <v>0.56000000000000005</v>
      </c>
      <c r="L165" s="423">
        <v>0.47984611872146088</v>
      </c>
      <c r="M165" s="424">
        <v>68.518518518518519</v>
      </c>
      <c r="N165" s="422">
        <v>31418</v>
      </c>
      <c r="O165" s="422">
        <v>37736</v>
      </c>
      <c r="P165" s="422">
        <v>44796</v>
      </c>
      <c r="Q165" s="422">
        <v>52952</v>
      </c>
      <c r="R165" s="422">
        <v>62361</v>
      </c>
      <c r="S165" s="422" t="s">
        <v>196</v>
      </c>
      <c r="T165" s="423">
        <v>1.944</v>
      </c>
      <c r="U165" s="423">
        <v>2.2349999999999999</v>
      </c>
      <c r="V165" s="423">
        <v>2.57</v>
      </c>
      <c r="W165" s="423">
        <v>2.956</v>
      </c>
      <c r="X165" s="423">
        <v>3.399</v>
      </c>
      <c r="Y165" s="423">
        <v>0.20499999999999999</v>
      </c>
      <c r="Z165" s="423">
        <v>0.23499999999999999</v>
      </c>
      <c r="AA165" s="423">
        <v>0.27100000000000002</v>
      </c>
      <c r="AB165" s="423">
        <v>0.311</v>
      </c>
      <c r="AC165" s="423">
        <v>0.35799999999999998</v>
      </c>
      <c r="AD165" s="423">
        <v>0.17799999999999999</v>
      </c>
      <c r="AE165" s="423">
        <v>0.20499999999999999</v>
      </c>
      <c r="AF165" s="423">
        <v>0.23599999999999999</v>
      </c>
      <c r="AG165" s="423">
        <v>0.27100000000000002</v>
      </c>
      <c r="AH165" s="423">
        <v>0.312</v>
      </c>
      <c r="AI165" s="423">
        <v>7.0999999999999994E-2</v>
      </c>
      <c r="AJ165" s="423">
        <v>8.2000000000000003E-2</v>
      </c>
      <c r="AK165" s="423">
        <v>9.4E-2</v>
      </c>
      <c r="AL165" s="423">
        <v>0.108</v>
      </c>
      <c r="AM165" s="423">
        <v>0.125</v>
      </c>
      <c r="AN165" s="423">
        <v>0.56000000000000005</v>
      </c>
      <c r="AO165" s="423">
        <v>0.59</v>
      </c>
      <c r="AP165" s="423">
        <v>0.62</v>
      </c>
      <c r="AQ165" s="423">
        <v>0.65</v>
      </c>
      <c r="AR165" s="423">
        <v>0.68</v>
      </c>
      <c r="AS165" s="423">
        <v>0.33700000000000002</v>
      </c>
      <c r="AT165" s="423">
        <v>0.38700000000000001</v>
      </c>
      <c r="AU165" s="423">
        <v>0.44500000000000001</v>
      </c>
      <c r="AV165" s="423">
        <v>0.51200000000000001</v>
      </c>
      <c r="AW165" s="423">
        <v>0.58899999999999997</v>
      </c>
      <c r="AX165" s="423">
        <v>0</v>
      </c>
      <c r="AY165" s="423">
        <v>0</v>
      </c>
      <c r="AZ165" s="423">
        <v>0</v>
      </c>
      <c r="BA165" s="423">
        <v>0</v>
      </c>
      <c r="BB165" s="423">
        <v>0</v>
      </c>
      <c r="BC165" s="423">
        <v>0</v>
      </c>
      <c r="BD165" s="423">
        <v>0</v>
      </c>
      <c r="BE165" s="423">
        <v>0</v>
      </c>
      <c r="BF165" s="423">
        <v>0</v>
      </c>
      <c r="BG165" s="423">
        <v>0</v>
      </c>
      <c r="BH165" s="423">
        <v>0</v>
      </c>
      <c r="BI165" s="423">
        <v>0</v>
      </c>
      <c r="BJ165" s="423">
        <v>0</v>
      </c>
      <c r="BK165" s="423">
        <v>0</v>
      </c>
      <c r="BL165" s="423">
        <v>0</v>
      </c>
      <c r="BM165" s="423">
        <v>0</v>
      </c>
      <c r="BN165" s="423">
        <v>0</v>
      </c>
      <c r="BO165" s="423">
        <v>0</v>
      </c>
      <c r="BP165" s="423">
        <v>0</v>
      </c>
      <c r="BQ165" s="423">
        <v>0</v>
      </c>
    </row>
    <row r="166" spans="1:69">
      <c r="A166" s="420" t="s">
        <v>974</v>
      </c>
      <c r="B166" s="421">
        <v>38.433333333333337</v>
      </c>
      <c r="C166" s="421">
        <v>133</v>
      </c>
      <c r="D166" s="421">
        <v>0.50618821917808232</v>
      </c>
      <c r="E166" s="421"/>
      <c r="F166" s="422">
        <v>374403</v>
      </c>
      <c r="G166" s="423">
        <v>15</v>
      </c>
      <c r="H166" s="423">
        <v>10.49</v>
      </c>
      <c r="I166" s="423">
        <v>5.52</v>
      </c>
      <c r="J166" s="423">
        <v>0.98</v>
      </c>
      <c r="K166" s="423">
        <v>0.86</v>
      </c>
      <c r="L166" s="423">
        <v>5.0771451141552504</v>
      </c>
      <c r="M166" s="424">
        <v>40.06378154021202</v>
      </c>
      <c r="N166" s="422">
        <v>360000</v>
      </c>
      <c r="O166" s="422">
        <v>401000</v>
      </c>
      <c r="P166" s="422">
        <v>453000</v>
      </c>
      <c r="Q166" s="422">
        <v>505000</v>
      </c>
      <c r="R166" s="422">
        <v>557000</v>
      </c>
      <c r="S166" s="422" t="s">
        <v>192</v>
      </c>
      <c r="T166" s="423">
        <v>17.797000000000001</v>
      </c>
      <c r="U166" s="423">
        <v>19.317</v>
      </c>
      <c r="V166" s="423">
        <v>20.838000000000001</v>
      </c>
      <c r="W166" s="423">
        <v>22.725000000000001</v>
      </c>
      <c r="X166" s="423">
        <v>25.065000000000001</v>
      </c>
      <c r="Y166" s="423">
        <v>10.08</v>
      </c>
      <c r="Z166" s="423">
        <v>11.23</v>
      </c>
      <c r="AA166" s="423">
        <v>12.68</v>
      </c>
      <c r="AB166" s="423">
        <v>14.14</v>
      </c>
      <c r="AC166" s="423">
        <v>15.6</v>
      </c>
      <c r="AD166" s="423">
        <v>7.2</v>
      </c>
      <c r="AE166" s="423">
        <v>8.02</v>
      </c>
      <c r="AF166" s="423">
        <v>9.06</v>
      </c>
      <c r="AG166" s="423">
        <v>10.1</v>
      </c>
      <c r="AH166" s="423">
        <v>11.14</v>
      </c>
      <c r="AI166" s="423">
        <v>1.3720000000000001</v>
      </c>
      <c r="AJ166" s="423">
        <v>1.4890000000000001</v>
      </c>
      <c r="AK166" s="423">
        <v>1.6060000000000001</v>
      </c>
      <c r="AL166" s="423">
        <v>1.7509999999999999</v>
      </c>
      <c r="AM166" s="423">
        <v>1.931</v>
      </c>
      <c r="AN166" s="423">
        <v>2</v>
      </c>
      <c r="AO166" s="423">
        <v>2.2000000000000002</v>
      </c>
      <c r="AP166" s="423">
        <v>2.4</v>
      </c>
      <c r="AQ166" s="423">
        <v>2.6</v>
      </c>
      <c r="AR166" s="423">
        <v>2.8</v>
      </c>
      <c r="AS166" s="423">
        <v>4.1597</v>
      </c>
      <c r="AT166" s="423">
        <v>4.5716000000000001</v>
      </c>
      <c r="AU166" s="423">
        <v>5.0399000000000003</v>
      </c>
      <c r="AV166" s="423">
        <v>5.5518000000000001</v>
      </c>
      <c r="AW166" s="423">
        <v>6.1166</v>
      </c>
      <c r="AX166" s="423">
        <v>0</v>
      </c>
      <c r="AY166" s="423">
        <v>0</v>
      </c>
      <c r="AZ166" s="423">
        <v>0</v>
      </c>
      <c r="BA166" s="423">
        <v>0</v>
      </c>
      <c r="BB166" s="423">
        <v>0</v>
      </c>
      <c r="BC166" s="423">
        <v>0</v>
      </c>
      <c r="BD166" s="423">
        <v>0</v>
      </c>
      <c r="BE166" s="423">
        <v>0</v>
      </c>
      <c r="BF166" s="423">
        <v>0</v>
      </c>
      <c r="BG166" s="423">
        <v>0</v>
      </c>
      <c r="BH166" s="423">
        <v>0</v>
      </c>
      <c r="BI166" s="423">
        <v>0</v>
      </c>
      <c r="BJ166" s="423">
        <v>0</v>
      </c>
      <c r="BK166" s="423">
        <v>0</v>
      </c>
      <c r="BL166" s="423">
        <v>0</v>
      </c>
      <c r="BM166" s="423">
        <v>5.5</v>
      </c>
      <c r="BN166" s="423">
        <v>5.5</v>
      </c>
      <c r="BO166" s="423">
        <v>5.5</v>
      </c>
      <c r="BP166" s="423">
        <v>5.5</v>
      </c>
      <c r="BQ166" s="423">
        <v>5.5</v>
      </c>
    </row>
    <row r="167" spans="1:69">
      <c r="A167" s="420" t="s">
        <v>680</v>
      </c>
      <c r="B167" s="421">
        <v>0.65341666666666676</v>
      </c>
      <c r="C167" s="421">
        <v>3</v>
      </c>
      <c r="D167" s="421">
        <v>0.16200000000000001</v>
      </c>
      <c r="E167" s="421"/>
      <c r="F167" s="422">
        <v>3042</v>
      </c>
      <c r="G167" s="423">
        <v>0.124</v>
      </c>
      <c r="H167" s="423">
        <v>0.22700000000000001</v>
      </c>
      <c r="I167" s="423">
        <v>0</v>
      </c>
      <c r="J167" s="423">
        <v>5.4199999999999998E-2</v>
      </c>
      <c r="K167" s="423">
        <v>5.7000000000000002E-2</v>
      </c>
      <c r="L167" s="423">
        <v>2.921666666666678E-2</v>
      </c>
      <c r="M167" s="424">
        <v>40.762656147271535</v>
      </c>
      <c r="N167" s="422">
        <v>3340</v>
      </c>
      <c r="O167" s="422">
        <v>4500</v>
      </c>
      <c r="P167" s="422">
        <v>4680</v>
      </c>
      <c r="Q167" s="422">
        <v>4870</v>
      </c>
      <c r="R167" s="422">
        <v>5500</v>
      </c>
      <c r="S167" s="422" t="s">
        <v>191</v>
      </c>
      <c r="T167" s="423">
        <v>0.13800000000000001</v>
      </c>
      <c r="U167" s="423">
        <v>0.158</v>
      </c>
      <c r="V167" s="423">
        <v>0.16400000000000001</v>
      </c>
      <c r="W167" s="423">
        <v>0.17100000000000001</v>
      </c>
      <c r="X167" s="423">
        <v>0.193</v>
      </c>
      <c r="Y167" s="423">
        <v>0.20300000000000001</v>
      </c>
      <c r="Z167" s="423">
        <v>0.215</v>
      </c>
      <c r="AA167" s="423">
        <v>0.23</v>
      </c>
      <c r="AB167" s="423">
        <v>0.24199999999999999</v>
      </c>
      <c r="AC167" s="423">
        <v>0.26800000000000002</v>
      </c>
      <c r="AD167" s="423">
        <v>0.04</v>
      </c>
      <c r="AE167" s="423">
        <v>4.3999999999999997E-2</v>
      </c>
      <c r="AF167" s="423">
        <v>0.05</v>
      </c>
      <c r="AG167" s="423">
        <v>5.3999999999999999E-2</v>
      </c>
      <c r="AH167" s="423">
        <v>0.06</v>
      </c>
      <c r="AI167" s="423">
        <v>0.1</v>
      </c>
      <c r="AJ167" s="423">
        <v>0.11</v>
      </c>
      <c r="AK167" s="423">
        <v>0.12</v>
      </c>
      <c r="AL167" s="423">
        <v>0.13500000000000001</v>
      </c>
      <c r="AM167" s="423">
        <v>0.17</v>
      </c>
      <c r="AN167" s="423">
        <v>6.8000000000000005E-2</v>
      </c>
      <c r="AO167" s="423">
        <v>7.8E-2</v>
      </c>
      <c r="AP167" s="423">
        <v>8.5999999999999993E-2</v>
      </c>
      <c r="AQ167" s="423">
        <v>9.4E-2</v>
      </c>
      <c r="AR167" s="423">
        <v>0.11</v>
      </c>
      <c r="AS167" s="423">
        <v>3.4200000000000001E-2</v>
      </c>
      <c r="AT167" s="423">
        <v>3.7699999999999997E-2</v>
      </c>
      <c r="AU167" s="423">
        <v>4.0500000000000001E-2</v>
      </c>
      <c r="AV167" s="423">
        <v>4.3400000000000001E-2</v>
      </c>
      <c r="AW167" s="423">
        <v>4.99E-2</v>
      </c>
      <c r="AX167" s="423">
        <v>0</v>
      </c>
      <c r="AY167" s="423">
        <v>0</v>
      </c>
      <c r="AZ167" s="423">
        <v>0</v>
      </c>
      <c r="BA167" s="423">
        <v>0</v>
      </c>
      <c r="BB167" s="423">
        <v>0</v>
      </c>
      <c r="BC167" s="423">
        <v>0</v>
      </c>
      <c r="BD167" s="423">
        <v>0</v>
      </c>
      <c r="BE167" s="423">
        <v>0</v>
      </c>
      <c r="BF167" s="423">
        <v>0</v>
      </c>
      <c r="BG167" s="423">
        <v>0</v>
      </c>
      <c r="BH167" s="423">
        <v>0</v>
      </c>
      <c r="BI167" s="423">
        <v>0</v>
      </c>
      <c r="BJ167" s="423">
        <v>0</v>
      </c>
      <c r="BK167" s="423">
        <v>0</v>
      </c>
      <c r="BL167" s="423">
        <v>0</v>
      </c>
      <c r="BM167" s="423">
        <v>0.5</v>
      </c>
      <c r="BN167" s="423">
        <v>0.5</v>
      </c>
      <c r="BO167" s="423">
        <v>0.5</v>
      </c>
      <c r="BP167" s="423">
        <v>0.5</v>
      </c>
      <c r="BQ167" s="423">
        <v>0.5</v>
      </c>
    </row>
    <row r="168" spans="1:69">
      <c r="A168" s="420" t="s">
        <v>459</v>
      </c>
      <c r="B168" s="421">
        <v>0.12691666666666668</v>
      </c>
      <c r="C168" s="421">
        <v>0.5</v>
      </c>
      <c r="D168" s="421">
        <v>0</v>
      </c>
      <c r="E168" s="421"/>
      <c r="F168" s="422">
        <v>915</v>
      </c>
      <c r="G168" s="423">
        <v>2.3E-2</v>
      </c>
      <c r="H168" s="423">
        <v>1.0999999999999999E-2</v>
      </c>
      <c r="I168" s="423">
        <v>1E-3</v>
      </c>
      <c r="J168" s="423">
        <v>7.4999999999999997E-2</v>
      </c>
      <c r="K168" s="423">
        <v>1E-3</v>
      </c>
      <c r="L168" s="423">
        <v>1.5916666666666676E-2</v>
      </c>
      <c r="M168" s="424">
        <v>25.136612021857925</v>
      </c>
      <c r="N168" s="422">
        <v>925</v>
      </c>
      <c r="O168" s="422">
        <v>1100</v>
      </c>
      <c r="P168" s="422">
        <v>1650</v>
      </c>
      <c r="Q168" s="422">
        <v>2500</v>
      </c>
      <c r="R168" s="422">
        <v>3250</v>
      </c>
      <c r="S168" s="422" t="s">
        <v>191</v>
      </c>
      <c r="T168" s="423">
        <v>2.5000000000000001E-2</v>
      </c>
      <c r="U168" s="423">
        <v>2.9000000000000001E-2</v>
      </c>
      <c r="V168" s="423">
        <v>4.2999999999999997E-2</v>
      </c>
      <c r="W168" s="423">
        <v>6.5000000000000002E-2</v>
      </c>
      <c r="X168" s="423">
        <v>8.5000000000000006E-2</v>
      </c>
      <c r="Y168" s="423">
        <v>1.4999999999999999E-2</v>
      </c>
      <c r="Z168" s="423">
        <v>2.5000000000000001E-2</v>
      </c>
      <c r="AA168" s="423">
        <v>3.5000000000000003E-2</v>
      </c>
      <c r="AB168" s="423">
        <v>4.4999999999999998E-2</v>
      </c>
      <c r="AC168" s="423">
        <v>5.5E-2</v>
      </c>
      <c r="AD168" s="423">
        <v>1E-3</v>
      </c>
      <c r="AE168" s="423">
        <v>2E-3</v>
      </c>
      <c r="AF168" s="423">
        <v>3.0000000000000001E-3</v>
      </c>
      <c r="AG168" s="423">
        <v>4.0000000000000001E-3</v>
      </c>
      <c r="AH168" s="423">
        <v>5.0000000000000001E-3</v>
      </c>
      <c r="AI168" s="423">
        <v>0.08</v>
      </c>
      <c r="AJ168" s="423">
        <v>0.09</v>
      </c>
      <c r="AK168" s="423">
        <v>0.1</v>
      </c>
      <c r="AL168" s="423">
        <v>0.11</v>
      </c>
      <c r="AM168" s="423">
        <v>0.12</v>
      </c>
      <c r="AN168" s="423">
        <v>1E-3</v>
      </c>
      <c r="AO168" s="423">
        <v>2E-3</v>
      </c>
      <c r="AP168" s="423">
        <v>3.0000000000000001E-3</v>
      </c>
      <c r="AQ168" s="423">
        <v>4.0000000000000001E-3</v>
      </c>
      <c r="AR168" s="423">
        <v>5.0000000000000001E-3</v>
      </c>
      <c r="AS168" s="423">
        <v>1.7600000000000001E-2</v>
      </c>
      <c r="AT168" s="423">
        <v>2.1299999999999999E-2</v>
      </c>
      <c r="AU168" s="423">
        <v>2.6499999999999999E-2</v>
      </c>
      <c r="AV168" s="423">
        <v>3.2899999999999999E-2</v>
      </c>
      <c r="AW168" s="423">
        <v>3.8899999999999997E-2</v>
      </c>
      <c r="AX168" s="423">
        <v>0</v>
      </c>
      <c r="AY168" s="423">
        <v>0</v>
      </c>
      <c r="AZ168" s="423">
        <v>0</v>
      </c>
      <c r="BA168" s="423">
        <v>0</v>
      </c>
      <c r="BB168" s="423">
        <v>0</v>
      </c>
      <c r="BC168" s="423">
        <v>0</v>
      </c>
      <c r="BD168" s="423">
        <v>0</v>
      </c>
      <c r="BE168" s="423">
        <v>0</v>
      </c>
      <c r="BF168" s="423">
        <v>0</v>
      </c>
      <c r="BG168" s="423">
        <v>0</v>
      </c>
      <c r="BH168" s="423">
        <v>0.5</v>
      </c>
      <c r="BI168" s="423">
        <v>0.5</v>
      </c>
      <c r="BJ168" s="423">
        <v>0.5</v>
      </c>
      <c r="BK168" s="423">
        <v>0.5</v>
      </c>
      <c r="BL168" s="423">
        <v>0.5</v>
      </c>
      <c r="BM168" s="423">
        <v>0</v>
      </c>
      <c r="BN168" s="423">
        <v>0</v>
      </c>
      <c r="BO168" s="423">
        <v>0</v>
      </c>
      <c r="BP168" s="423">
        <v>0</v>
      </c>
      <c r="BQ168" s="423">
        <v>0</v>
      </c>
    </row>
    <row r="169" spans="1:69">
      <c r="A169" s="420" t="s">
        <v>583</v>
      </c>
      <c r="B169" s="421">
        <v>2.5500000000000003</v>
      </c>
      <c r="C169" s="421">
        <v>4.6669999999999998</v>
      </c>
      <c r="D169" s="421">
        <v>0.3034</v>
      </c>
      <c r="E169" s="421"/>
      <c r="F169" s="422">
        <v>18600</v>
      </c>
      <c r="G169" s="423">
        <v>0.32900000000000001</v>
      </c>
      <c r="H169" s="423">
        <v>7.5999999999999998E-2</v>
      </c>
      <c r="I169" s="423">
        <v>1.2050000000000001</v>
      </c>
      <c r="J169" s="423">
        <v>0.53200000000000003</v>
      </c>
      <c r="K169" s="423">
        <v>2.5000000000000001E-2</v>
      </c>
      <c r="L169" s="423">
        <v>7.9600000000000115E-2</v>
      </c>
      <c r="M169" s="424">
        <v>17.688172043010752</v>
      </c>
      <c r="N169" s="422">
        <v>19195</v>
      </c>
      <c r="O169" s="422">
        <v>26302</v>
      </c>
      <c r="P169" s="422">
        <v>36040</v>
      </c>
      <c r="Q169" s="422">
        <v>49348</v>
      </c>
      <c r="R169" s="422">
        <v>67668</v>
      </c>
      <c r="S169" s="422" t="s">
        <v>191</v>
      </c>
      <c r="T169" s="423">
        <v>0.33950000000000002</v>
      </c>
      <c r="U169" s="423">
        <v>0.4652</v>
      </c>
      <c r="V169" s="423">
        <v>0.63739999999999997</v>
      </c>
      <c r="W169" s="423">
        <v>0.87350000000000005</v>
      </c>
      <c r="X169" s="423">
        <v>1.1969000000000001</v>
      </c>
      <c r="Y169" s="423">
        <v>7.8399999999999997E-2</v>
      </c>
      <c r="Z169" s="423">
        <v>0.1074</v>
      </c>
      <c r="AA169" s="423">
        <v>0.1472</v>
      </c>
      <c r="AB169" s="423">
        <v>0.20169999999999999</v>
      </c>
      <c r="AC169" s="423">
        <v>0.27639999999999998</v>
      </c>
      <c r="AD169" s="423">
        <v>1.5531999999999999</v>
      </c>
      <c r="AE169" s="423">
        <v>1.5531999999999999</v>
      </c>
      <c r="AF169" s="423">
        <v>2.1282000000000001</v>
      </c>
      <c r="AG169" s="423">
        <v>2.1282000000000001</v>
      </c>
      <c r="AH169" s="423">
        <v>2.1282000000000001</v>
      </c>
      <c r="AI169" s="423">
        <v>0.54900000000000004</v>
      </c>
      <c r="AJ169" s="423">
        <v>0.75219999999999998</v>
      </c>
      <c r="AK169" s="423">
        <v>1.0307999999999999</v>
      </c>
      <c r="AL169" s="423">
        <v>1.4124000000000001</v>
      </c>
      <c r="AM169" s="423">
        <v>1.9354</v>
      </c>
      <c r="AN169" s="423">
        <v>2.58E-2</v>
      </c>
      <c r="AO169" s="423">
        <v>3.5299999999999998E-2</v>
      </c>
      <c r="AP169" s="423">
        <v>4.8399999999999999E-2</v>
      </c>
      <c r="AQ169" s="423">
        <v>6.6299999999999998E-2</v>
      </c>
      <c r="AR169" s="423">
        <v>0.1</v>
      </c>
      <c r="AS169" s="423">
        <v>0.1716</v>
      </c>
      <c r="AT169" s="423">
        <v>0.2077</v>
      </c>
      <c r="AU169" s="423">
        <v>0.2366</v>
      </c>
      <c r="AV169" s="423">
        <v>0.2727</v>
      </c>
      <c r="AW169" s="423">
        <v>0.30170000000000002</v>
      </c>
      <c r="AX169" s="423">
        <v>0</v>
      </c>
      <c r="AY169" s="423">
        <v>0</v>
      </c>
      <c r="AZ169" s="423">
        <v>0</v>
      </c>
      <c r="BA169" s="423">
        <v>0</v>
      </c>
      <c r="BB169" s="423">
        <v>0</v>
      </c>
      <c r="BC169" s="423">
        <v>0</v>
      </c>
      <c r="BD169" s="423">
        <v>0</v>
      </c>
      <c r="BE169" s="423">
        <v>0</v>
      </c>
      <c r="BF169" s="423">
        <v>0</v>
      </c>
      <c r="BG169" s="423">
        <v>0</v>
      </c>
      <c r="BH169" s="423">
        <v>4.6669999999999998</v>
      </c>
      <c r="BI169" s="423">
        <v>4.6669999999999998</v>
      </c>
      <c r="BJ169" s="423">
        <v>4.6669999999999998</v>
      </c>
      <c r="BK169" s="423">
        <v>4.6669999999999998</v>
      </c>
      <c r="BL169" s="423">
        <v>4.6669999999999998</v>
      </c>
      <c r="BM169" s="423">
        <v>0.42499999999999999</v>
      </c>
      <c r="BN169" s="423">
        <v>0.42499999999999999</v>
      </c>
      <c r="BO169" s="423">
        <v>0.42499999999999999</v>
      </c>
      <c r="BP169" s="423">
        <v>0.42499999999999999</v>
      </c>
      <c r="BQ169" s="423">
        <v>0.42499999999999999</v>
      </c>
    </row>
    <row r="170" spans="1:69">
      <c r="A170" s="420" t="s">
        <v>657</v>
      </c>
      <c r="B170" s="421">
        <v>0.18252499999999997</v>
      </c>
      <c r="C170" s="421">
        <v>0.3</v>
      </c>
      <c r="D170" s="421">
        <v>0</v>
      </c>
      <c r="E170" s="421"/>
      <c r="F170" s="422">
        <v>4796</v>
      </c>
      <c r="G170" s="423">
        <v>0.13109999999999999</v>
      </c>
      <c r="H170" s="423">
        <v>1.1000000000000001E-3</v>
      </c>
      <c r="I170" s="423">
        <v>0</v>
      </c>
      <c r="J170" s="423">
        <v>0</v>
      </c>
      <c r="K170" s="423">
        <v>2.63E-2</v>
      </c>
      <c r="L170" s="423">
        <v>2.4024999999999991E-2</v>
      </c>
      <c r="M170" s="424">
        <v>27.335279399499584</v>
      </c>
      <c r="N170" s="422">
        <v>5000</v>
      </c>
      <c r="O170" s="422">
        <v>5500</v>
      </c>
      <c r="P170" s="422">
        <v>6000</v>
      </c>
      <c r="Q170" s="422">
        <v>6500</v>
      </c>
      <c r="R170" s="422">
        <v>7000</v>
      </c>
      <c r="S170" s="422" t="s">
        <v>191</v>
      </c>
      <c r="T170" s="423">
        <v>0.1585</v>
      </c>
      <c r="U170" s="423">
        <v>0.17849999999999999</v>
      </c>
      <c r="V170" s="423">
        <v>0.19850000000000001</v>
      </c>
      <c r="W170" s="423">
        <v>0.2185</v>
      </c>
      <c r="X170" s="423">
        <v>0.23849999999999999</v>
      </c>
      <c r="Y170" s="423">
        <v>5.0000000000000001E-4</v>
      </c>
      <c r="Z170" s="423">
        <v>5.0000000000000001E-4</v>
      </c>
      <c r="AA170" s="423">
        <v>5.0000000000000001E-4</v>
      </c>
      <c r="AB170" s="423">
        <v>5.0000000000000001E-4</v>
      </c>
      <c r="AC170" s="423">
        <v>5.0000000000000001E-4</v>
      </c>
      <c r="AD170" s="423">
        <v>0</v>
      </c>
      <c r="AE170" s="423">
        <v>0</v>
      </c>
      <c r="AF170" s="423">
        <v>0</v>
      </c>
      <c r="AG170" s="423">
        <v>0</v>
      </c>
      <c r="AH170" s="423">
        <v>0</v>
      </c>
      <c r="AI170" s="423">
        <v>0</v>
      </c>
      <c r="AJ170" s="423">
        <v>0</v>
      </c>
      <c r="AK170" s="423">
        <v>0</v>
      </c>
      <c r="AL170" s="423">
        <v>0</v>
      </c>
      <c r="AM170" s="423">
        <v>0</v>
      </c>
      <c r="AN170" s="423">
        <v>1.4999999999999999E-2</v>
      </c>
      <c r="AO170" s="423">
        <v>1.4999999999999999E-2</v>
      </c>
      <c r="AP170" s="423">
        <v>1.4999999999999999E-2</v>
      </c>
      <c r="AQ170" s="423">
        <v>1.4999999999999999E-2</v>
      </c>
      <c r="AR170" s="423">
        <v>1.4999999999999999E-2</v>
      </c>
      <c r="AS170" s="423">
        <v>2.69E-2</v>
      </c>
      <c r="AT170" s="423">
        <v>0.03</v>
      </c>
      <c r="AU170" s="423">
        <v>3.3099999999999997E-2</v>
      </c>
      <c r="AV170" s="423">
        <v>3.6200000000000003E-2</v>
      </c>
      <c r="AW170" s="423">
        <v>3.9300000000000002E-2</v>
      </c>
      <c r="AX170" s="423">
        <v>0</v>
      </c>
      <c r="AY170" s="423">
        <v>0</v>
      </c>
      <c r="AZ170" s="423">
        <v>0</v>
      </c>
      <c r="BA170" s="423">
        <v>0</v>
      </c>
      <c r="BB170" s="423">
        <v>0</v>
      </c>
      <c r="BC170" s="423">
        <v>0</v>
      </c>
      <c r="BD170" s="423">
        <v>0</v>
      </c>
      <c r="BE170" s="423">
        <v>0</v>
      </c>
      <c r="BF170" s="423">
        <v>0</v>
      </c>
      <c r="BG170" s="423">
        <v>0</v>
      </c>
      <c r="BH170" s="423">
        <v>0.3</v>
      </c>
      <c r="BI170" s="423">
        <v>0.3</v>
      </c>
      <c r="BJ170" s="423">
        <v>0.3</v>
      </c>
      <c r="BK170" s="423">
        <v>0.3</v>
      </c>
      <c r="BL170" s="423">
        <v>0.3</v>
      </c>
      <c r="BM170" s="423">
        <v>0</v>
      </c>
      <c r="BN170" s="423">
        <v>0</v>
      </c>
      <c r="BO170" s="423">
        <v>0</v>
      </c>
      <c r="BP170" s="423">
        <v>0</v>
      </c>
      <c r="BQ170" s="423">
        <v>0</v>
      </c>
    </row>
    <row r="171" spans="1:69">
      <c r="A171" s="420" t="s">
        <v>767</v>
      </c>
      <c r="B171" s="421">
        <v>1.177</v>
      </c>
      <c r="C171" s="421">
        <v>2</v>
      </c>
      <c r="D171" s="421">
        <v>3.5499999999999997E-2</v>
      </c>
      <c r="E171" s="421"/>
      <c r="F171" s="422">
        <v>8975</v>
      </c>
      <c r="G171" s="423">
        <v>0.372</v>
      </c>
      <c r="H171" s="423">
        <v>0.2205</v>
      </c>
      <c r="I171" s="423">
        <v>0.313</v>
      </c>
      <c r="J171" s="423">
        <v>7.4999999999999997E-2</v>
      </c>
      <c r="K171" s="423">
        <v>6.4299999999999996E-2</v>
      </c>
      <c r="L171" s="423">
        <v>9.6700000000000008E-2</v>
      </c>
      <c r="M171" s="424">
        <v>41.448467966573816</v>
      </c>
      <c r="N171" s="422">
        <v>9000</v>
      </c>
      <c r="O171" s="422">
        <v>9225</v>
      </c>
      <c r="P171" s="422">
        <v>9501</v>
      </c>
      <c r="Q171" s="422">
        <v>9786</v>
      </c>
      <c r="R171" s="422">
        <v>10080</v>
      </c>
      <c r="S171" s="422" t="s">
        <v>187</v>
      </c>
      <c r="T171" s="423">
        <v>0.41</v>
      </c>
      <c r="U171" s="423">
        <v>0.42</v>
      </c>
      <c r="V171" s="423">
        <v>0.43</v>
      </c>
      <c r="W171" s="423">
        <v>0.44</v>
      </c>
      <c r="X171" s="423">
        <v>0.45</v>
      </c>
      <c r="Y171" s="423">
        <v>0.221</v>
      </c>
      <c r="Z171" s="423">
        <v>0.22500000000000001</v>
      </c>
      <c r="AA171" s="423">
        <v>0.23</v>
      </c>
      <c r="AB171" s="423">
        <v>0.23499999999999999</v>
      </c>
      <c r="AC171" s="423">
        <v>0.24</v>
      </c>
      <c r="AD171" s="423">
        <v>0.32</v>
      </c>
      <c r="AE171" s="423">
        <v>0.33</v>
      </c>
      <c r="AF171" s="423">
        <v>0.34</v>
      </c>
      <c r="AG171" s="423">
        <v>0.35</v>
      </c>
      <c r="AH171" s="423">
        <v>0.36</v>
      </c>
      <c r="AI171" s="423">
        <v>8.4000000000000005E-2</v>
      </c>
      <c r="AJ171" s="423">
        <v>8.5000000000000006E-2</v>
      </c>
      <c r="AK171" s="423">
        <v>8.5999999999999993E-2</v>
      </c>
      <c r="AL171" s="423">
        <v>8.6999999999999994E-2</v>
      </c>
      <c r="AM171" s="423">
        <v>8.7999999999999995E-2</v>
      </c>
      <c r="AN171" s="423">
        <v>2.3E-2</v>
      </c>
      <c r="AO171" s="423">
        <v>2.4E-2</v>
      </c>
      <c r="AP171" s="423">
        <v>3.5000000000000003E-2</v>
      </c>
      <c r="AQ171" s="423">
        <v>3.5999999999999997E-2</v>
      </c>
      <c r="AR171" s="423">
        <v>0.03</v>
      </c>
      <c r="AS171" s="423">
        <v>0.1313</v>
      </c>
      <c r="AT171" s="423">
        <v>0.1346</v>
      </c>
      <c r="AU171" s="423">
        <v>0.13919999999999999</v>
      </c>
      <c r="AV171" s="423">
        <v>0.14249999999999999</v>
      </c>
      <c r="AW171" s="423">
        <v>0.14499999999999999</v>
      </c>
      <c r="AX171" s="423">
        <v>2</v>
      </c>
      <c r="AY171" s="423">
        <v>2</v>
      </c>
      <c r="AZ171" s="423">
        <v>2</v>
      </c>
      <c r="BA171" s="423">
        <v>2</v>
      </c>
      <c r="BB171" s="423">
        <v>2</v>
      </c>
      <c r="BC171" s="423">
        <v>0</v>
      </c>
      <c r="BD171" s="423">
        <v>0</v>
      </c>
      <c r="BE171" s="423">
        <v>0</v>
      </c>
      <c r="BF171" s="423">
        <v>0</v>
      </c>
      <c r="BG171" s="423">
        <v>0</v>
      </c>
      <c r="BH171" s="423">
        <v>2</v>
      </c>
      <c r="BI171" s="423">
        <v>2</v>
      </c>
      <c r="BJ171" s="423">
        <v>0</v>
      </c>
      <c r="BK171" s="423">
        <v>0</v>
      </c>
      <c r="BL171" s="423">
        <v>0</v>
      </c>
      <c r="BM171" s="423">
        <v>7.4999999999999997E-2</v>
      </c>
      <c r="BN171" s="423">
        <v>7.4999999999999997E-2</v>
      </c>
      <c r="BO171" s="423">
        <v>7.4999999999999997E-2</v>
      </c>
      <c r="BP171" s="423">
        <v>7.4999999999999997E-2</v>
      </c>
      <c r="BQ171" s="423">
        <v>7.4999999999999997E-2</v>
      </c>
    </row>
    <row r="172" spans="1:69">
      <c r="A172" s="420" t="s">
        <v>876</v>
      </c>
      <c r="B172" s="421">
        <v>3.4833333333333327E-2</v>
      </c>
      <c r="C172" s="421">
        <v>7.4999999999999997E-2</v>
      </c>
      <c r="D172" s="421">
        <v>0</v>
      </c>
      <c r="E172" s="421"/>
      <c r="F172" s="422">
        <v>483</v>
      </c>
      <c r="G172" s="423">
        <v>1.7000000000000001E-2</v>
      </c>
      <c r="H172" s="423">
        <v>7.0000000000000001E-3</v>
      </c>
      <c r="I172" s="423">
        <v>0</v>
      </c>
      <c r="J172" s="423">
        <v>4.0000000000000001E-3</v>
      </c>
      <c r="K172" s="423">
        <v>4.0000000000000001E-3</v>
      </c>
      <c r="L172" s="423">
        <v>2.8333333333333266E-3</v>
      </c>
      <c r="M172" s="424">
        <v>35.196687370600415</v>
      </c>
      <c r="N172" s="422">
        <v>490</v>
      </c>
      <c r="O172" s="422">
        <v>500</v>
      </c>
      <c r="P172" s="422">
        <v>500</v>
      </c>
      <c r="Q172" s="422">
        <v>500</v>
      </c>
      <c r="R172" s="422">
        <v>500</v>
      </c>
      <c r="S172" s="422" t="s">
        <v>187</v>
      </c>
      <c r="T172" s="423">
        <v>1.7999999999999999E-2</v>
      </c>
      <c r="U172" s="423">
        <v>1.9E-2</v>
      </c>
      <c r="V172" s="423">
        <v>1.9E-2</v>
      </c>
      <c r="W172" s="423">
        <v>1.9E-2</v>
      </c>
      <c r="X172" s="423">
        <v>1.9E-2</v>
      </c>
      <c r="Y172" s="423">
        <v>1E-3</v>
      </c>
      <c r="Z172" s="423">
        <v>1E-3</v>
      </c>
      <c r="AA172" s="423">
        <v>1E-3</v>
      </c>
      <c r="AB172" s="423">
        <v>1E-3</v>
      </c>
      <c r="AC172" s="423">
        <v>1E-3</v>
      </c>
      <c r="AD172" s="423">
        <v>0</v>
      </c>
      <c r="AE172" s="423">
        <v>0</v>
      </c>
      <c r="AF172" s="423">
        <v>0</v>
      </c>
      <c r="AG172" s="423">
        <v>0</v>
      </c>
      <c r="AH172" s="423">
        <v>0</v>
      </c>
      <c r="AI172" s="423">
        <v>5.0000000000000001E-3</v>
      </c>
      <c r="AJ172" s="423">
        <v>5.0000000000000001E-3</v>
      </c>
      <c r="AK172" s="423">
        <v>5.0000000000000001E-3</v>
      </c>
      <c r="AL172" s="423">
        <v>5.0000000000000001E-3</v>
      </c>
      <c r="AM172" s="423">
        <v>5.0000000000000001E-3</v>
      </c>
      <c r="AN172" s="423">
        <v>7.0000000000000001E-3</v>
      </c>
      <c r="AO172" s="423">
        <v>7.0000000000000001E-3</v>
      </c>
      <c r="AP172" s="423">
        <v>7.0000000000000001E-3</v>
      </c>
      <c r="AQ172" s="423">
        <v>7.0000000000000001E-3</v>
      </c>
      <c r="AR172" s="423">
        <v>7.0000000000000001E-3</v>
      </c>
      <c r="AS172" s="423">
        <v>1.9E-3</v>
      </c>
      <c r="AT172" s="423">
        <v>2E-3</v>
      </c>
      <c r="AU172" s="423">
        <v>2E-3</v>
      </c>
      <c r="AV172" s="423">
        <v>2E-3</v>
      </c>
      <c r="AW172" s="423">
        <v>2E-3</v>
      </c>
      <c r="AX172" s="423">
        <v>0</v>
      </c>
      <c r="AY172" s="423">
        <v>0</v>
      </c>
      <c r="AZ172" s="423">
        <v>0</v>
      </c>
      <c r="BA172" s="423">
        <v>0</v>
      </c>
      <c r="BB172" s="423">
        <v>0</v>
      </c>
      <c r="BC172" s="423">
        <v>0</v>
      </c>
      <c r="BD172" s="423">
        <v>0</v>
      </c>
      <c r="BE172" s="423">
        <v>0</v>
      </c>
      <c r="BF172" s="423">
        <v>0</v>
      </c>
      <c r="BG172" s="423">
        <v>0</v>
      </c>
      <c r="BH172" s="423">
        <v>7.4999999999999997E-2</v>
      </c>
      <c r="BI172" s="423">
        <v>7.4999999999999997E-2</v>
      </c>
      <c r="BJ172" s="423">
        <v>7.4999999999999997E-2</v>
      </c>
      <c r="BK172" s="423">
        <v>7.4999999999999997E-2</v>
      </c>
      <c r="BL172" s="423">
        <v>7.4999999999999997E-2</v>
      </c>
      <c r="BM172" s="423">
        <v>0</v>
      </c>
      <c r="BN172" s="423">
        <v>0</v>
      </c>
      <c r="BO172" s="423">
        <v>0</v>
      </c>
      <c r="BP172" s="423">
        <v>0</v>
      </c>
      <c r="BQ172" s="423">
        <v>0</v>
      </c>
    </row>
    <row r="173" spans="1:69">
      <c r="A173" s="420" t="s">
        <v>853</v>
      </c>
      <c r="B173" s="421">
        <v>2.7570000000000001</v>
      </c>
      <c r="C173" s="421">
        <v>11</v>
      </c>
      <c r="D173" s="421">
        <v>0</v>
      </c>
      <c r="E173" s="421"/>
      <c r="F173" s="422">
        <v>19216</v>
      </c>
      <c r="G173" s="423">
        <v>0.57410000000000005</v>
      </c>
      <c r="H173" s="423">
        <v>0.12</v>
      </c>
      <c r="I173" s="423">
        <v>6.1199999999999997E-2</v>
      </c>
      <c r="J173" s="423">
        <v>0.96099999999999997</v>
      </c>
      <c r="K173" s="423">
        <v>0.71499999999999997</v>
      </c>
      <c r="L173" s="423">
        <v>0.32570000000000032</v>
      </c>
      <c r="M173" s="424">
        <v>29.876144879267276</v>
      </c>
      <c r="N173" s="422">
        <v>19408</v>
      </c>
      <c r="O173" s="422">
        <v>21349</v>
      </c>
      <c r="P173" s="422">
        <v>23484</v>
      </c>
      <c r="Q173" s="422">
        <v>25832</v>
      </c>
      <c r="R173" s="422">
        <v>28416</v>
      </c>
      <c r="S173" s="422" t="s">
        <v>187</v>
      </c>
      <c r="T173" s="423">
        <v>0.57999999999999996</v>
      </c>
      <c r="U173" s="423">
        <v>0.63800000000000001</v>
      </c>
      <c r="V173" s="423">
        <v>0.70099999999999996</v>
      </c>
      <c r="W173" s="423">
        <v>0.77200000000000002</v>
      </c>
      <c r="X173" s="423">
        <v>0.84899999999999998</v>
      </c>
      <c r="Y173" s="423">
        <v>0.122</v>
      </c>
      <c r="Z173" s="423">
        <v>0.13500000000000001</v>
      </c>
      <c r="AA173" s="423">
        <v>0.14799999999999999</v>
      </c>
      <c r="AB173" s="423">
        <v>0.16300000000000001</v>
      </c>
      <c r="AC173" s="423">
        <v>0.17899999999999999</v>
      </c>
      <c r="AD173" s="423">
        <v>6.2E-2</v>
      </c>
      <c r="AE173" s="423">
        <v>6.8000000000000005E-2</v>
      </c>
      <c r="AF173" s="423">
        <v>7.4999999999999997E-2</v>
      </c>
      <c r="AG173" s="423">
        <v>8.2000000000000003E-2</v>
      </c>
      <c r="AH173" s="423">
        <v>0.09</v>
      </c>
      <c r="AI173" s="423">
        <v>0.97099999999999997</v>
      </c>
      <c r="AJ173" s="423">
        <v>1.0680000000000001</v>
      </c>
      <c r="AK173" s="423">
        <v>1.1739999999999999</v>
      </c>
      <c r="AL173" s="423">
        <v>1.292</v>
      </c>
      <c r="AM173" s="423">
        <v>1.421</v>
      </c>
      <c r="AN173" s="423">
        <v>0.72199999999999998</v>
      </c>
      <c r="AO173" s="423">
        <v>0.79400000000000004</v>
      </c>
      <c r="AP173" s="423">
        <v>0.874</v>
      </c>
      <c r="AQ173" s="423">
        <v>0.96099999999999997</v>
      </c>
      <c r="AR173" s="423">
        <v>1.0569999999999999</v>
      </c>
      <c r="AS173" s="423">
        <v>0.32900000000000001</v>
      </c>
      <c r="AT173" s="423">
        <v>0.36199999999999999</v>
      </c>
      <c r="AU173" s="423">
        <v>0.39800000000000002</v>
      </c>
      <c r="AV173" s="423">
        <v>0.438</v>
      </c>
      <c r="AW173" s="423">
        <v>0.48199999999999998</v>
      </c>
      <c r="AX173" s="423">
        <v>0</v>
      </c>
      <c r="AY173" s="423">
        <v>0</v>
      </c>
      <c r="AZ173" s="423">
        <v>0</v>
      </c>
      <c r="BA173" s="423">
        <v>0</v>
      </c>
      <c r="BB173" s="423">
        <v>0</v>
      </c>
      <c r="BC173" s="423">
        <v>0</v>
      </c>
      <c r="BD173" s="423">
        <v>0</v>
      </c>
      <c r="BE173" s="423">
        <v>0</v>
      </c>
      <c r="BF173" s="423">
        <v>0</v>
      </c>
      <c r="BG173" s="423">
        <v>0</v>
      </c>
      <c r="BH173" s="423">
        <v>0</v>
      </c>
      <c r="BI173" s="423">
        <v>0</v>
      </c>
      <c r="BJ173" s="423">
        <v>0</v>
      </c>
      <c r="BK173" s="423">
        <v>0</v>
      </c>
      <c r="BL173" s="423">
        <v>0</v>
      </c>
      <c r="BM173" s="423">
        <v>0</v>
      </c>
      <c r="BN173" s="423">
        <v>0</v>
      </c>
      <c r="BO173" s="423">
        <v>0</v>
      </c>
      <c r="BP173" s="423">
        <v>0</v>
      </c>
      <c r="BQ173" s="423">
        <v>0</v>
      </c>
    </row>
    <row r="174" spans="1:69">
      <c r="A174" s="420" t="s">
        <v>600</v>
      </c>
      <c r="B174" s="421">
        <v>33.061308333333336</v>
      </c>
      <c r="C174" s="421">
        <v>52.93</v>
      </c>
      <c r="D174" s="421">
        <v>0.15233479452054793</v>
      </c>
      <c r="E174" s="421"/>
      <c r="F174" s="422">
        <v>315328</v>
      </c>
      <c r="G174" s="423">
        <v>16.420000000000002</v>
      </c>
      <c r="H174" s="423">
        <v>9.73</v>
      </c>
      <c r="I174" s="423">
        <v>1.74</v>
      </c>
      <c r="J174" s="423">
        <v>0.96</v>
      </c>
      <c r="K174" s="423">
        <v>3.42</v>
      </c>
      <c r="L174" s="423">
        <v>0.63897353881278462</v>
      </c>
      <c r="M174" s="424">
        <v>52.072762330018271</v>
      </c>
      <c r="N174" s="422">
        <v>318608</v>
      </c>
      <c r="O174" s="422">
        <v>337712</v>
      </c>
      <c r="P174" s="422">
        <v>370213</v>
      </c>
      <c r="Q174" s="422">
        <v>405843</v>
      </c>
      <c r="R174" s="422">
        <v>444901</v>
      </c>
      <c r="S174" s="422" t="s">
        <v>185</v>
      </c>
      <c r="T174" s="423">
        <v>18.683</v>
      </c>
      <c r="U174" s="423">
        <v>21.164999999999999</v>
      </c>
      <c r="V174" s="423">
        <v>24.408999999999999</v>
      </c>
      <c r="W174" s="423">
        <v>28.15</v>
      </c>
      <c r="X174" s="423">
        <v>32.463999999999999</v>
      </c>
      <c r="Y174" s="423">
        <v>10.670999999999999</v>
      </c>
      <c r="Z174" s="423">
        <v>12.089</v>
      </c>
      <c r="AA174" s="423">
        <v>13.942</v>
      </c>
      <c r="AB174" s="423">
        <v>16.077999999999999</v>
      </c>
      <c r="AC174" s="423">
        <v>18.542000000000002</v>
      </c>
      <c r="AD174" s="423">
        <v>2.2050000000000001</v>
      </c>
      <c r="AE174" s="423">
        <v>2.4980000000000002</v>
      </c>
      <c r="AF174" s="423">
        <v>2.8809999999999998</v>
      </c>
      <c r="AG174" s="423">
        <v>3.3220000000000001</v>
      </c>
      <c r="AH174" s="423">
        <v>3.831</v>
      </c>
      <c r="AI174" s="423">
        <v>0.875</v>
      </c>
      <c r="AJ174" s="423">
        <v>0.99199999999999999</v>
      </c>
      <c r="AK174" s="423">
        <v>1.1439999999999999</v>
      </c>
      <c r="AL174" s="423">
        <v>1.319</v>
      </c>
      <c r="AM174" s="423">
        <v>1.5209999999999999</v>
      </c>
      <c r="AN174" s="423">
        <v>3.173</v>
      </c>
      <c r="AO174" s="423">
        <v>3.173</v>
      </c>
      <c r="AP174" s="423">
        <v>3.173</v>
      </c>
      <c r="AQ174" s="423">
        <v>3.173</v>
      </c>
      <c r="AR174" s="423">
        <v>3.173</v>
      </c>
      <c r="AS174" s="423">
        <v>3.125</v>
      </c>
      <c r="AT174" s="423">
        <v>3.5209999999999999</v>
      </c>
      <c r="AU174" s="423">
        <v>4.04</v>
      </c>
      <c r="AV174" s="423">
        <v>4.6379999999999999</v>
      </c>
      <c r="AW174" s="423">
        <v>5.3280000000000003</v>
      </c>
      <c r="AX174" s="423">
        <v>0</v>
      </c>
      <c r="AY174" s="423">
        <v>4.9000000000000004</v>
      </c>
      <c r="AZ174" s="423">
        <v>15.2</v>
      </c>
      <c r="BA174" s="423">
        <v>20.100000000000001</v>
      </c>
      <c r="BB174" s="423">
        <v>20.100000000000001</v>
      </c>
      <c r="BC174" s="423">
        <v>0</v>
      </c>
      <c r="BD174" s="423">
        <v>0</v>
      </c>
      <c r="BE174" s="423">
        <v>0</v>
      </c>
      <c r="BF174" s="423">
        <v>0</v>
      </c>
      <c r="BG174" s="423">
        <v>0</v>
      </c>
      <c r="BH174" s="423">
        <v>16.93</v>
      </c>
      <c r="BI174" s="423">
        <v>16.93</v>
      </c>
      <c r="BJ174" s="423">
        <v>16.93</v>
      </c>
      <c r="BK174" s="423">
        <v>16.93</v>
      </c>
      <c r="BL174" s="423">
        <v>16.93</v>
      </c>
      <c r="BM174" s="423">
        <v>0.15310000000000001</v>
      </c>
      <c r="BN174" s="423">
        <v>0.15310000000000001</v>
      </c>
      <c r="BO174" s="423">
        <v>0.15310000000000001</v>
      </c>
      <c r="BP174" s="423">
        <v>0.15310000000000001</v>
      </c>
      <c r="BQ174" s="423">
        <v>0.15310000000000001</v>
      </c>
    </row>
    <row r="175" spans="1:69">
      <c r="A175" s="420" t="s">
        <v>620</v>
      </c>
      <c r="B175" s="421">
        <v>13.099525</v>
      </c>
      <c r="C175" s="421">
        <v>37.019999999999996</v>
      </c>
      <c r="D175" s="421">
        <v>0.37509999999999999</v>
      </c>
      <c r="E175" s="421"/>
      <c r="F175" s="422">
        <v>114183</v>
      </c>
      <c r="G175" s="423">
        <v>5.4889999999999999</v>
      </c>
      <c r="H175" s="423">
        <v>3.1749999999999998</v>
      </c>
      <c r="I175" s="423">
        <v>0.97619999999999996</v>
      </c>
      <c r="J175" s="423">
        <v>0</v>
      </c>
      <c r="K175" s="423">
        <v>2</v>
      </c>
      <c r="L175" s="423">
        <v>1.084225</v>
      </c>
      <c r="M175" s="424">
        <v>48.071954669259</v>
      </c>
      <c r="N175" s="422">
        <v>114821</v>
      </c>
      <c r="O175" s="422">
        <v>119413</v>
      </c>
      <c r="P175" s="422">
        <v>124189</v>
      </c>
      <c r="Q175" s="422">
        <v>129156</v>
      </c>
      <c r="R175" s="422">
        <v>134322</v>
      </c>
      <c r="S175" s="422" t="s">
        <v>185</v>
      </c>
      <c r="T175" s="423">
        <v>5.5949999999999998</v>
      </c>
      <c r="U175" s="423">
        <v>5.819</v>
      </c>
      <c r="V175" s="423">
        <v>6.0519999999999996</v>
      </c>
      <c r="W175" s="423">
        <v>6.2939999999999996</v>
      </c>
      <c r="X175" s="423">
        <v>6.5460000000000003</v>
      </c>
      <c r="Y175" s="423">
        <v>3.04</v>
      </c>
      <c r="Z175" s="423">
        <v>3.161</v>
      </c>
      <c r="AA175" s="423">
        <v>3.2549999999999999</v>
      </c>
      <c r="AB175" s="423">
        <v>3.3530000000000002</v>
      </c>
      <c r="AC175" s="423">
        <v>3.4529999999999998</v>
      </c>
      <c r="AD175" s="423">
        <v>0.81599999999999995</v>
      </c>
      <c r="AE175" s="423">
        <v>0.84899999999999998</v>
      </c>
      <c r="AF175" s="423">
        <v>0.88300000000000001</v>
      </c>
      <c r="AG175" s="423">
        <v>0.91800000000000004</v>
      </c>
      <c r="AH175" s="423">
        <v>0.95499999999999996</v>
      </c>
      <c r="AI175" s="423">
        <v>0</v>
      </c>
      <c r="AJ175" s="423">
        <v>0</v>
      </c>
      <c r="AK175" s="423">
        <v>0</v>
      </c>
      <c r="AL175" s="423">
        <v>0</v>
      </c>
      <c r="AM175" s="423">
        <v>0</v>
      </c>
      <c r="AN175" s="423">
        <v>2</v>
      </c>
      <c r="AO175" s="423">
        <v>2.1</v>
      </c>
      <c r="AP175" s="423">
        <v>2.2050000000000001</v>
      </c>
      <c r="AQ175" s="423">
        <v>2.2709999999999999</v>
      </c>
      <c r="AR175" s="423">
        <v>2.34</v>
      </c>
      <c r="AS175" s="423">
        <v>0.38500000000000001</v>
      </c>
      <c r="AT175" s="423">
        <v>0.40100000000000002</v>
      </c>
      <c r="AU175" s="423">
        <v>0.41670000000000001</v>
      </c>
      <c r="AV175" s="423">
        <v>0.43149999999999999</v>
      </c>
      <c r="AW175" s="423">
        <v>0.44690000000000002</v>
      </c>
      <c r="AX175" s="423">
        <v>0</v>
      </c>
      <c r="AY175" s="423">
        <v>0</v>
      </c>
      <c r="AZ175" s="423">
        <v>0</v>
      </c>
      <c r="BA175" s="423">
        <v>0</v>
      </c>
      <c r="BB175" s="423">
        <v>0</v>
      </c>
      <c r="BC175" s="423">
        <v>0</v>
      </c>
      <c r="BD175" s="423">
        <v>0</v>
      </c>
      <c r="BE175" s="423">
        <v>0</v>
      </c>
      <c r="BF175" s="423">
        <v>0</v>
      </c>
      <c r="BG175" s="423">
        <v>0</v>
      </c>
      <c r="BH175" s="423">
        <v>2.8260000000000001</v>
      </c>
      <c r="BI175" s="423">
        <v>2.8260000000000001</v>
      </c>
      <c r="BJ175" s="423">
        <v>2.8260000000000001</v>
      </c>
      <c r="BK175" s="423">
        <v>2.8260000000000001</v>
      </c>
      <c r="BL175" s="423">
        <v>2.8260000000000001</v>
      </c>
      <c r="BM175" s="423">
        <v>2</v>
      </c>
      <c r="BN175" s="423">
        <v>2</v>
      </c>
      <c r="BO175" s="423">
        <v>2</v>
      </c>
      <c r="BP175" s="423">
        <v>2</v>
      </c>
      <c r="BQ175" s="423">
        <v>2</v>
      </c>
    </row>
    <row r="176" spans="1:69">
      <c r="A176" s="420" t="s">
        <v>592</v>
      </c>
      <c r="B176" s="421">
        <v>0.53324999999999989</v>
      </c>
      <c r="C176" s="421">
        <v>2.5</v>
      </c>
      <c r="D176" s="421">
        <v>0</v>
      </c>
      <c r="E176" s="421"/>
      <c r="F176" s="422">
        <v>7300</v>
      </c>
      <c r="G176" s="423">
        <v>0.442</v>
      </c>
      <c r="H176" s="423">
        <v>5.2600000000000001E-2</v>
      </c>
      <c r="I176" s="423">
        <v>8.3000000000000001E-3</v>
      </c>
      <c r="J176" s="423">
        <v>1.2999999999999999E-3</v>
      </c>
      <c r="K176" s="423">
        <v>1E-3</v>
      </c>
      <c r="L176" s="423">
        <v>2.8049999999999908E-2</v>
      </c>
      <c r="M176" s="424">
        <v>60.547945205479451</v>
      </c>
      <c r="N176" s="422">
        <v>7664</v>
      </c>
      <c r="O176" s="422">
        <v>9580</v>
      </c>
      <c r="P176" s="422">
        <v>11974</v>
      </c>
      <c r="Q176" s="422">
        <v>14968</v>
      </c>
      <c r="R176" s="422">
        <v>18710</v>
      </c>
      <c r="S176" s="422" t="s">
        <v>185</v>
      </c>
      <c r="T176" s="423">
        <v>0.48070000000000002</v>
      </c>
      <c r="U176" s="423">
        <v>0.49490000000000001</v>
      </c>
      <c r="V176" s="423">
        <v>0.72770000000000001</v>
      </c>
      <c r="W176" s="423">
        <v>1.0702</v>
      </c>
      <c r="X176" s="423">
        <v>1.5738000000000001</v>
      </c>
      <c r="Y176" s="423">
        <v>5.67E-2</v>
      </c>
      <c r="Z176" s="423">
        <v>6.8099999999999994E-2</v>
      </c>
      <c r="AA176" s="423">
        <v>8.1699999999999995E-2</v>
      </c>
      <c r="AB176" s="423">
        <v>9.8000000000000004E-2</v>
      </c>
      <c r="AC176" s="423">
        <v>0.1176</v>
      </c>
      <c r="AD176" s="423">
        <v>8.8000000000000005E-3</v>
      </c>
      <c r="AE176" s="423">
        <v>1.06E-2</v>
      </c>
      <c r="AF176" s="423">
        <v>1.23E-2</v>
      </c>
      <c r="AG176" s="423">
        <v>1.41E-2</v>
      </c>
      <c r="AH176" s="423">
        <v>1.5800000000000002E-2</v>
      </c>
      <c r="AI176" s="423">
        <v>1.4E-3</v>
      </c>
      <c r="AJ176" s="423">
        <v>1.6999999999999999E-3</v>
      </c>
      <c r="AK176" s="423">
        <v>2E-3</v>
      </c>
      <c r="AL176" s="423">
        <v>2.3999999999999998E-3</v>
      </c>
      <c r="AM176" s="423">
        <v>2.8999999999999998E-3</v>
      </c>
      <c r="AN176" s="423">
        <v>5.0000000000000001E-4</v>
      </c>
      <c r="AO176" s="423">
        <v>5.9999999999999995E-4</v>
      </c>
      <c r="AP176" s="423">
        <v>8.0000000000000004E-4</v>
      </c>
      <c r="AQ176" s="423">
        <v>8.9999999999999998E-4</v>
      </c>
      <c r="AR176" s="423">
        <v>1.1000000000000001E-3</v>
      </c>
      <c r="AS176" s="423">
        <v>5.4800000000000001E-2</v>
      </c>
      <c r="AT176" s="423">
        <v>5.7599999999999998E-2</v>
      </c>
      <c r="AU176" s="423">
        <v>8.2400000000000001E-2</v>
      </c>
      <c r="AV176" s="423">
        <v>0.1186</v>
      </c>
      <c r="AW176" s="423">
        <v>0.1711</v>
      </c>
      <c r="AX176" s="423">
        <v>0</v>
      </c>
      <c r="AY176" s="423">
        <v>0</v>
      </c>
      <c r="AZ176" s="423">
        <v>0</v>
      </c>
      <c r="BA176" s="423">
        <v>0</v>
      </c>
      <c r="BB176" s="423">
        <v>0</v>
      </c>
      <c r="BC176" s="423">
        <v>0</v>
      </c>
      <c r="BD176" s="423">
        <v>0</v>
      </c>
      <c r="BE176" s="423">
        <v>0</v>
      </c>
      <c r="BF176" s="423">
        <v>0</v>
      </c>
      <c r="BG176" s="423">
        <v>0</v>
      </c>
      <c r="BH176" s="423">
        <v>2.5</v>
      </c>
      <c r="BI176" s="423">
        <v>2.5</v>
      </c>
      <c r="BJ176" s="423">
        <v>2.5</v>
      </c>
      <c r="BK176" s="423">
        <v>2.5</v>
      </c>
      <c r="BL176" s="423">
        <v>2.5</v>
      </c>
      <c r="BM176" s="423">
        <v>0</v>
      </c>
      <c r="BN176" s="423">
        <v>0</v>
      </c>
      <c r="BO176" s="423">
        <v>0</v>
      </c>
      <c r="BP176" s="423">
        <v>0</v>
      </c>
      <c r="BQ176" s="423">
        <v>0</v>
      </c>
    </row>
    <row r="177" spans="1:69">
      <c r="A177" s="420" t="s">
        <v>635</v>
      </c>
      <c r="B177" s="421">
        <v>0.46916666666666657</v>
      </c>
      <c r="C177" s="421">
        <v>2.2749999999999999</v>
      </c>
      <c r="D177" s="421">
        <v>0</v>
      </c>
      <c r="E177" s="421"/>
      <c r="F177" s="422">
        <v>6388</v>
      </c>
      <c r="G177" s="423">
        <v>0.218</v>
      </c>
      <c r="H177" s="423">
        <v>0.12740000000000001</v>
      </c>
      <c r="I177" s="423">
        <v>7.6100000000000001E-2</v>
      </c>
      <c r="J177" s="423">
        <v>4.0800000000000003E-2</v>
      </c>
      <c r="K177" s="423">
        <v>0.02</v>
      </c>
      <c r="L177" s="423">
        <v>-1.3133333333333497E-2</v>
      </c>
      <c r="M177" s="424">
        <v>34.126487163431435</v>
      </c>
      <c r="N177" s="422">
        <v>6500</v>
      </c>
      <c r="O177" s="422">
        <v>9000</v>
      </c>
      <c r="P177" s="422">
        <v>9500</v>
      </c>
      <c r="Q177" s="422">
        <v>10000</v>
      </c>
      <c r="R177" s="422">
        <v>10500</v>
      </c>
      <c r="S177" s="422" t="s">
        <v>185</v>
      </c>
      <c r="T177" s="423">
        <v>0.25</v>
      </c>
      <c r="U177" s="423">
        <v>0.36799999999999999</v>
      </c>
      <c r="V177" s="423">
        <v>0.40200000000000002</v>
      </c>
      <c r="W177" s="423">
        <v>0.41699999999999998</v>
      </c>
      <c r="X177" s="423">
        <v>0.43099999999999999</v>
      </c>
      <c r="Y177" s="423">
        <v>0.14000000000000001</v>
      </c>
      <c r="Z177" s="423">
        <v>0.18</v>
      </c>
      <c r="AA177" s="423">
        <v>0.19</v>
      </c>
      <c r="AB177" s="423">
        <v>0.2</v>
      </c>
      <c r="AC177" s="423">
        <v>0.2</v>
      </c>
      <c r="AD177" s="423">
        <v>0.08</v>
      </c>
      <c r="AE177" s="423">
        <v>0.08</v>
      </c>
      <c r="AF177" s="423">
        <v>0.08</v>
      </c>
      <c r="AG177" s="423">
        <v>0.08</v>
      </c>
      <c r="AH177" s="423">
        <v>0.08</v>
      </c>
      <c r="AI177" s="423">
        <v>4.4999999999999998E-2</v>
      </c>
      <c r="AJ177" s="423">
        <v>0.06</v>
      </c>
      <c r="AK177" s="423">
        <v>7.4999999999999997E-2</v>
      </c>
      <c r="AL177" s="423">
        <v>0.08</v>
      </c>
      <c r="AM177" s="423">
        <v>8.5000000000000006E-2</v>
      </c>
      <c r="AN177" s="423">
        <v>2E-3</v>
      </c>
      <c r="AO177" s="423">
        <v>2E-3</v>
      </c>
      <c r="AP177" s="423">
        <v>3.0000000000000001E-3</v>
      </c>
      <c r="AQ177" s="423">
        <v>3.0000000000000001E-3</v>
      </c>
      <c r="AR177" s="423">
        <v>3.0000000000000001E-3</v>
      </c>
      <c r="AS177" s="423">
        <v>0.04</v>
      </c>
      <c r="AT177" s="423">
        <v>4.4999999999999998E-2</v>
      </c>
      <c r="AU177" s="423">
        <v>0.05</v>
      </c>
      <c r="AV177" s="423">
        <v>5.5E-2</v>
      </c>
      <c r="AW177" s="423">
        <v>0.06</v>
      </c>
      <c r="AX177" s="423">
        <v>0</v>
      </c>
      <c r="AY177" s="423">
        <v>0</v>
      </c>
      <c r="AZ177" s="423">
        <v>0</v>
      </c>
      <c r="BA177" s="423">
        <v>0</v>
      </c>
      <c r="BB177" s="423">
        <v>0</v>
      </c>
      <c r="BC177" s="423">
        <v>0</v>
      </c>
      <c r="BD177" s="423">
        <v>0</v>
      </c>
      <c r="BE177" s="423">
        <v>0</v>
      </c>
      <c r="BF177" s="423">
        <v>0</v>
      </c>
      <c r="BG177" s="423">
        <v>0</v>
      </c>
      <c r="BH177" s="423">
        <v>2.3681000000000001</v>
      </c>
      <c r="BI177" s="423">
        <v>2.3681000000000001</v>
      </c>
      <c r="BJ177" s="423">
        <v>2.3681000000000001</v>
      </c>
      <c r="BK177" s="423">
        <v>2.3681000000000001</v>
      </c>
      <c r="BL177" s="423">
        <v>2.3681000000000001</v>
      </c>
      <c r="BM177" s="423">
        <v>0</v>
      </c>
      <c r="BN177" s="423">
        <v>0</v>
      </c>
      <c r="BO177" s="423">
        <v>0</v>
      </c>
      <c r="BP177" s="423">
        <v>0</v>
      </c>
      <c r="BQ177" s="423">
        <v>0</v>
      </c>
    </row>
    <row r="178" spans="1:69">
      <c r="A178" s="420" t="s">
        <v>874</v>
      </c>
      <c r="B178" s="421">
        <v>0.10780833333333334</v>
      </c>
      <c r="C178" s="421">
        <v>0.3</v>
      </c>
      <c r="D178" s="421">
        <v>0</v>
      </c>
      <c r="E178" s="421"/>
      <c r="F178" s="422">
        <v>559</v>
      </c>
      <c r="G178" s="423">
        <v>5.9400000000000001E-2</v>
      </c>
      <c r="H178" s="423">
        <v>8.0999999999999996E-3</v>
      </c>
      <c r="I178" s="423">
        <v>1.04E-2</v>
      </c>
      <c r="J178" s="423">
        <v>1.54E-2</v>
      </c>
      <c r="K178" s="423">
        <v>0</v>
      </c>
      <c r="L178" s="423">
        <v>1.4508333333333345E-2</v>
      </c>
      <c r="M178" s="424">
        <v>106.26118067978533</v>
      </c>
      <c r="N178" s="422">
        <v>1275</v>
      </c>
      <c r="O178" s="422">
        <v>1466</v>
      </c>
      <c r="P178" s="422">
        <v>1686</v>
      </c>
      <c r="Q178" s="422">
        <v>1940</v>
      </c>
      <c r="R178" s="422">
        <v>2230</v>
      </c>
      <c r="S178" s="422" t="s">
        <v>185</v>
      </c>
      <c r="T178" s="423">
        <v>5.5E-2</v>
      </c>
      <c r="U178" s="423">
        <v>6.3E-2</v>
      </c>
      <c r="V178" s="423">
        <v>7.1999999999999995E-2</v>
      </c>
      <c r="W178" s="423">
        <v>8.3000000000000004E-2</v>
      </c>
      <c r="X178" s="423">
        <v>9.6000000000000002E-2</v>
      </c>
      <c r="Y178" s="423">
        <v>8.0000000000000002E-3</v>
      </c>
      <c r="Z178" s="423">
        <v>0.01</v>
      </c>
      <c r="AA178" s="423">
        <v>1.2999999999999999E-2</v>
      </c>
      <c r="AB178" s="423">
        <v>1.6E-2</v>
      </c>
      <c r="AC178" s="423">
        <v>2.1000000000000001E-2</v>
      </c>
      <c r="AD178" s="423">
        <v>0.01</v>
      </c>
      <c r="AE178" s="423">
        <v>1.0999999999999999E-2</v>
      </c>
      <c r="AF178" s="423">
        <v>1.2E-2</v>
      </c>
      <c r="AG178" s="423">
        <v>1.2999999999999999E-2</v>
      </c>
      <c r="AH178" s="423">
        <v>1.2999999999999999E-2</v>
      </c>
      <c r="AI178" s="423">
        <v>1.6E-2</v>
      </c>
      <c r="AJ178" s="423">
        <v>1.7999999999999999E-2</v>
      </c>
      <c r="AK178" s="423">
        <v>2.1000000000000001E-2</v>
      </c>
      <c r="AL178" s="423">
        <v>2.4E-2</v>
      </c>
      <c r="AM178" s="423">
        <v>2.7E-2</v>
      </c>
      <c r="AN178" s="423">
        <v>5.0000000000000001E-3</v>
      </c>
      <c r="AO178" s="423">
        <v>6.0000000000000001E-3</v>
      </c>
      <c r="AP178" s="423">
        <v>8.0000000000000002E-3</v>
      </c>
      <c r="AQ178" s="423">
        <v>8.9999999999999993E-3</v>
      </c>
      <c r="AR178" s="423">
        <v>1.0999999999999999E-2</v>
      </c>
      <c r="AS178" s="423">
        <v>1.0999999999999999E-2</v>
      </c>
      <c r="AT178" s="423">
        <v>1.2999999999999999E-2</v>
      </c>
      <c r="AU178" s="423">
        <v>1.4E-2</v>
      </c>
      <c r="AV178" s="423">
        <v>1.7000000000000001E-2</v>
      </c>
      <c r="AW178" s="423">
        <v>1.9E-2</v>
      </c>
      <c r="AX178" s="423">
        <v>0</v>
      </c>
      <c r="AY178" s="423">
        <v>0</v>
      </c>
      <c r="AZ178" s="423">
        <v>0</v>
      </c>
      <c r="BA178" s="423">
        <v>0</v>
      </c>
      <c r="BB178" s="423">
        <v>0</v>
      </c>
      <c r="BC178" s="423">
        <v>0</v>
      </c>
      <c r="BD178" s="423">
        <v>0</v>
      </c>
      <c r="BE178" s="423">
        <v>0</v>
      </c>
      <c r="BF178" s="423">
        <v>0</v>
      </c>
      <c r="BG178" s="423">
        <v>0</v>
      </c>
      <c r="BH178" s="423">
        <v>0.3</v>
      </c>
      <c r="BI178" s="423">
        <v>0.3</v>
      </c>
      <c r="BJ178" s="423">
        <v>0.3</v>
      </c>
      <c r="BK178" s="423">
        <v>0.3</v>
      </c>
      <c r="BL178" s="423">
        <v>0.3</v>
      </c>
      <c r="BM178" s="423">
        <v>0</v>
      </c>
      <c r="BN178" s="423">
        <v>0</v>
      </c>
      <c r="BO178" s="423">
        <v>0</v>
      </c>
      <c r="BP178" s="423">
        <v>0</v>
      </c>
      <c r="BQ178" s="423">
        <v>0</v>
      </c>
    </row>
    <row r="179" spans="1:69">
      <c r="A179" s="420" t="s">
        <v>819</v>
      </c>
      <c r="B179" s="421">
        <v>2.5806666666666662</v>
      </c>
      <c r="C179" s="421">
        <v>11</v>
      </c>
      <c r="D179" s="421">
        <v>0</v>
      </c>
      <c r="E179" s="421"/>
      <c r="F179" s="422">
        <v>12423</v>
      </c>
      <c r="G179" s="423">
        <v>0.4819</v>
      </c>
      <c r="H179" s="423">
        <v>0.32640000000000002</v>
      </c>
      <c r="I179" s="423">
        <v>0.63660000000000005</v>
      </c>
      <c r="J179" s="423">
        <v>9.1600000000000001E-2</v>
      </c>
      <c r="K179" s="423">
        <v>0.5</v>
      </c>
      <c r="L179" s="423">
        <v>0.54416666666666602</v>
      </c>
      <c r="M179" s="424">
        <v>38.790952265958303</v>
      </c>
      <c r="N179" s="422">
        <v>12247</v>
      </c>
      <c r="O179" s="422">
        <v>12285</v>
      </c>
      <c r="P179" s="422">
        <v>12317</v>
      </c>
      <c r="Q179" s="422">
        <v>12431</v>
      </c>
      <c r="R179" s="422">
        <v>12576</v>
      </c>
      <c r="S179" s="422" t="s">
        <v>153</v>
      </c>
      <c r="T179" s="423">
        <v>0.505</v>
      </c>
      <c r="U179" s="423">
        <v>0.51</v>
      </c>
      <c r="V179" s="423">
        <v>0.51500000000000001</v>
      </c>
      <c r="W179" s="423">
        <v>0.52</v>
      </c>
      <c r="X179" s="423">
        <v>0.52500000000000002</v>
      </c>
      <c r="Y179" s="423">
        <v>0.26700000000000002</v>
      </c>
      <c r="Z179" s="423">
        <v>0.26700000000000002</v>
      </c>
      <c r="AA179" s="423">
        <v>0.26900000000000002</v>
      </c>
      <c r="AB179" s="423">
        <v>0.27400000000000002</v>
      </c>
      <c r="AC179" s="423">
        <v>0.28100000000000003</v>
      </c>
      <c r="AD179" s="423">
        <v>0.98399999999999999</v>
      </c>
      <c r="AE179" s="423">
        <v>0.98799999999999999</v>
      </c>
      <c r="AF179" s="423">
        <v>0.99199999999999999</v>
      </c>
      <c r="AG179" s="423">
        <v>1.004</v>
      </c>
      <c r="AH179" s="423">
        <v>1.264</v>
      </c>
      <c r="AI179" s="423">
        <v>4.4999999999999998E-2</v>
      </c>
      <c r="AJ179" s="423">
        <v>4.4999999999999998E-2</v>
      </c>
      <c r="AK179" s="423">
        <v>4.5999999999999999E-2</v>
      </c>
      <c r="AL179" s="423">
        <v>4.7E-2</v>
      </c>
      <c r="AM179" s="423">
        <v>4.9000000000000002E-2</v>
      </c>
      <c r="AN179" s="423">
        <v>0.40100000000000002</v>
      </c>
      <c r="AO179" s="423">
        <v>0.40300000000000002</v>
      </c>
      <c r="AP179" s="423">
        <v>0.40699999999999997</v>
      </c>
      <c r="AQ179" s="423">
        <v>0.41099999999999998</v>
      </c>
      <c r="AR179" s="423">
        <v>0.42299999999999999</v>
      </c>
      <c r="AS179" s="423">
        <v>0.75680000000000003</v>
      </c>
      <c r="AT179" s="423">
        <v>0.76060000000000005</v>
      </c>
      <c r="AU179" s="423">
        <v>0.7661</v>
      </c>
      <c r="AV179" s="423">
        <v>0.77539999999999998</v>
      </c>
      <c r="AW179" s="423">
        <v>0.87370000000000003</v>
      </c>
      <c r="AX179" s="423">
        <v>0</v>
      </c>
      <c r="AY179" s="423">
        <v>0</v>
      </c>
      <c r="AZ179" s="423">
        <v>10</v>
      </c>
      <c r="BA179" s="423">
        <v>10</v>
      </c>
      <c r="BB179" s="423">
        <v>10</v>
      </c>
      <c r="BC179" s="423">
        <v>0</v>
      </c>
      <c r="BD179" s="423">
        <v>0</v>
      </c>
      <c r="BE179" s="423">
        <v>0</v>
      </c>
      <c r="BF179" s="423">
        <v>0</v>
      </c>
      <c r="BG179" s="423">
        <v>0</v>
      </c>
      <c r="BH179" s="423">
        <v>0</v>
      </c>
      <c r="BI179" s="423">
        <v>0</v>
      </c>
      <c r="BJ179" s="423">
        <v>0</v>
      </c>
      <c r="BK179" s="423">
        <v>0</v>
      </c>
      <c r="BL179" s="423">
        <v>0</v>
      </c>
      <c r="BM179" s="423">
        <v>0</v>
      </c>
      <c r="BN179" s="423">
        <v>0</v>
      </c>
      <c r="BO179" s="423">
        <v>0</v>
      </c>
      <c r="BP179" s="423">
        <v>0</v>
      </c>
      <c r="BQ179" s="423">
        <v>0</v>
      </c>
    </row>
    <row r="180" spans="1:69">
      <c r="A180" s="420" t="s">
        <v>404</v>
      </c>
      <c r="B180" s="421">
        <v>4.7335833333333328</v>
      </c>
      <c r="C180" s="421">
        <v>25.5</v>
      </c>
      <c r="D180" s="421">
        <v>0.32800000000000001</v>
      </c>
      <c r="E180" s="421"/>
      <c r="F180" s="422">
        <v>25850</v>
      </c>
      <c r="G180" s="423">
        <v>1.671</v>
      </c>
      <c r="H180" s="423">
        <v>0</v>
      </c>
      <c r="I180" s="423">
        <v>1.8919999999999999</v>
      </c>
      <c r="J180" s="423">
        <v>0</v>
      </c>
      <c r="K180" s="423">
        <v>0.39</v>
      </c>
      <c r="L180" s="423">
        <v>0.45258333333333312</v>
      </c>
      <c r="M180" s="424">
        <v>64.642166344293997</v>
      </c>
      <c r="N180" s="422">
        <v>26000</v>
      </c>
      <c r="O180" s="422">
        <v>27000</v>
      </c>
      <c r="P180" s="422">
        <v>30000</v>
      </c>
      <c r="Q180" s="422">
        <v>32800</v>
      </c>
      <c r="R180" s="422">
        <v>35000</v>
      </c>
      <c r="S180" s="422" t="s">
        <v>150</v>
      </c>
      <c r="T180" s="423">
        <v>1.4710000000000001</v>
      </c>
      <c r="U180" s="423">
        <v>1.581</v>
      </c>
      <c r="V180" s="423">
        <v>1.7</v>
      </c>
      <c r="W180" s="423">
        <v>1.87</v>
      </c>
      <c r="X180" s="423">
        <v>2.2429999999999999</v>
      </c>
      <c r="Y180" s="423">
        <v>0.56299999999999994</v>
      </c>
      <c r="Z180" s="423">
        <v>0.60499999999999998</v>
      </c>
      <c r="AA180" s="423">
        <v>0.65</v>
      </c>
      <c r="AB180" s="423">
        <v>0.71499999999999997</v>
      </c>
      <c r="AC180" s="423">
        <v>0.85899999999999999</v>
      </c>
      <c r="AD180" s="423">
        <v>1.127</v>
      </c>
      <c r="AE180" s="423">
        <v>1.2110000000000001</v>
      </c>
      <c r="AF180" s="423">
        <v>1.302</v>
      </c>
      <c r="AG180" s="423">
        <v>1.4319999999999999</v>
      </c>
      <c r="AH180" s="423">
        <v>1.7190000000000001</v>
      </c>
      <c r="AI180" s="423">
        <v>0.188</v>
      </c>
      <c r="AJ180" s="423">
        <v>0.20200000000000001</v>
      </c>
      <c r="AK180" s="423">
        <v>0.217</v>
      </c>
      <c r="AL180" s="423">
        <v>0.23899999999999999</v>
      </c>
      <c r="AM180" s="423">
        <v>0.28699999999999998</v>
      </c>
      <c r="AN180" s="423">
        <v>0.18</v>
      </c>
      <c r="AO180" s="423">
        <v>0.19</v>
      </c>
      <c r="AP180" s="423">
        <v>0.2</v>
      </c>
      <c r="AQ180" s="423">
        <v>0.21</v>
      </c>
      <c r="AR180" s="423">
        <v>0.22</v>
      </c>
      <c r="AS180" s="423">
        <v>0.40600000000000003</v>
      </c>
      <c r="AT180" s="423">
        <v>0.46500000000000002</v>
      </c>
      <c r="AU180" s="423">
        <v>0.53300000000000003</v>
      </c>
      <c r="AV180" s="423">
        <v>0.60899999999999999</v>
      </c>
      <c r="AW180" s="423">
        <v>0.66700000000000004</v>
      </c>
      <c r="AX180" s="423">
        <v>0</v>
      </c>
      <c r="AY180" s="423">
        <v>0</v>
      </c>
      <c r="AZ180" s="423">
        <v>0</v>
      </c>
      <c r="BA180" s="423">
        <v>0</v>
      </c>
      <c r="BB180" s="423">
        <v>0</v>
      </c>
      <c r="BC180" s="423">
        <v>0</v>
      </c>
      <c r="BD180" s="423">
        <v>0</v>
      </c>
      <c r="BE180" s="423">
        <v>0</v>
      </c>
      <c r="BF180" s="423">
        <v>0</v>
      </c>
      <c r="BG180" s="423">
        <v>0</v>
      </c>
      <c r="BH180" s="423">
        <v>0</v>
      </c>
      <c r="BI180" s="423">
        <v>0</v>
      </c>
      <c r="BJ180" s="423">
        <v>0</v>
      </c>
      <c r="BK180" s="423">
        <v>0</v>
      </c>
      <c r="BL180" s="423">
        <v>0</v>
      </c>
      <c r="BM180" s="423">
        <v>0.66600000000000004</v>
      </c>
      <c r="BN180" s="423">
        <v>0.66600000000000004</v>
      </c>
      <c r="BO180" s="423">
        <v>0.66600000000000004</v>
      </c>
      <c r="BP180" s="423">
        <v>0.66600000000000004</v>
      </c>
      <c r="BQ180" s="423">
        <v>0.66600000000000004</v>
      </c>
    </row>
    <row r="181" spans="1:69">
      <c r="A181" s="420" t="s">
        <v>973</v>
      </c>
      <c r="B181" s="421">
        <v>0.90616666666666668</v>
      </c>
      <c r="C181" s="421">
        <v>1.125</v>
      </c>
      <c r="D181" s="421">
        <v>0</v>
      </c>
      <c r="E181" s="421"/>
      <c r="F181" s="422">
        <v>4119</v>
      </c>
      <c r="G181" s="423">
        <v>0.216</v>
      </c>
      <c r="H181" s="423">
        <v>7.8899999999999998E-2</v>
      </c>
      <c r="I181" s="423">
        <v>0.39900000000000002</v>
      </c>
      <c r="J181" s="423">
        <v>1.6E-2</v>
      </c>
      <c r="K181" s="423">
        <v>6.7000000000000002E-3</v>
      </c>
      <c r="L181" s="423">
        <v>0.18956666666666666</v>
      </c>
      <c r="M181" s="424">
        <v>52.439912600145668</v>
      </c>
      <c r="N181" s="422">
        <v>4700</v>
      </c>
      <c r="O181" s="422">
        <v>5100</v>
      </c>
      <c r="P181" s="422">
        <v>5500</v>
      </c>
      <c r="Q181" s="422">
        <v>5900</v>
      </c>
      <c r="R181" s="422">
        <v>6300</v>
      </c>
      <c r="S181" s="422" t="s">
        <v>150</v>
      </c>
      <c r="T181" s="423">
        <v>0.24399999999999999</v>
      </c>
      <c r="U181" s="423">
        <v>0.26500000000000001</v>
      </c>
      <c r="V181" s="423">
        <v>0.28599999999999998</v>
      </c>
      <c r="W181" s="423">
        <v>0.307</v>
      </c>
      <c r="X181" s="423">
        <v>0.32800000000000001</v>
      </c>
      <c r="Y181" s="423">
        <v>9.8000000000000004E-2</v>
      </c>
      <c r="Z181" s="423">
        <v>0.107</v>
      </c>
      <c r="AA181" s="423">
        <v>0.115</v>
      </c>
      <c r="AB181" s="423">
        <v>0.124</v>
      </c>
      <c r="AC181" s="423">
        <v>0.13200000000000001</v>
      </c>
      <c r="AD181" s="423">
        <v>0.45600000000000002</v>
      </c>
      <c r="AE181" s="423">
        <v>0.495</v>
      </c>
      <c r="AF181" s="423">
        <v>0.53300000000000003</v>
      </c>
      <c r="AG181" s="423">
        <v>0.57199999999999995</v>
      </c>
      <c r="AH181" s="423">
        <v>0.61099999999999999</v>
      </c>
      <c r="AI181" s="423">
        <v>4.8000000000000001E-2</v>
      </c>
      <c r="AJ181" s="423">
        <v>5.6000000000000001E-2</v>
      </c>
      <c r="AK181" s="423">
        <v>6.4000000000000001E-2</v>
      </c>
      <c r="AL181" s="423">
        <v>7.1999999999999995E-2</v>
      </c>
      <c r="AM181" s="423">
        <v>0.08</v>
      </c>
      <c r="AN181" s="423">
        <v>4.0000000000000001E-3</v>
      </c>
      <c r="AO181" s="423">
        <v>4.0000000000000001E-3</v>
      </c>
      <c r="AP181" s="423">
        <v>5.0000000000000001E-3</v>
      </c>
      <c r="AQ181" s="423">
        <v>5.0000000000000001E-3</v>
      </c>
      <c r="AR181" s="423">
        <v>5.0000000000000001E-3</v>
      </c>
      <c r="AS181" s="423">
        <v>9.5600000000000004E-2</v>
      </c>
      <c r="AT181" s="423">
        <v>0.1043</v>
      </c>
      <c r="AU181" s="423">
        <v>0.1128</v>
      </c>
      <c r="AV181" s="423">
        <v>0.1215</v>
      </c>
      <c r="AW181" s="423">
        <v>0.13</v>
      </c>
      <c r="AX181" s="423">
        <v>0.5</v>
      </c>
      <c r="AY181" s="423">
        <v>0.5</v>
      </c>
      <c r="AZ181" s="423">
        <v>0.5</v>
      </c>
      <c r="BA181" s="423">
        <v>0.5</v>
      </c>
      <c r="BB181" s="423">
        <v>0.5</v>
      </c>
      <c r="BC181" s="423">
        <v>4.1000000000000002E-2</v>
      </c>
      <c r="BD181" s="423">
        <v>4.1000000000000002E-2</v>
      </c>
      <c r="BE181" s="423">
        <v>4.1000000000000002E-2</v>
      </c>
      <c r="BF181" s="423">
        <v>4.1000000000000002E-2</v>
      </c>
      <c r="BG181" s="423">
        <v>4.1000000000000002E-2</v>
      </c>
      <c r="BH181" s="423">
        <v>1.1659999999999999</v>
      </c>
      <c r="BI181" s="423">
        <v>1.1659999999999999</v>
      </c>
      <c r="BJ181" s="423">
        <v>1.1659999999999999</v>
      </c>
      <c r="BK181" s="423">
        <v>1.1659999999999999</v>
      </c>
      <c r="BL181" s="423">
        <v>1.1659999999999999</v>
      </c>
      <c r="BM181" s="423">
        <v>0</v>
      </c>
      <c r="BN181" s="423">
        <v>0</v>
      </c>
      <c r="BO181" s="423">
        <v>0</v>
      </c>
      <c r="BP181" s="423">
        <v>0</v>
      </c>
      <c r="BQ181" s="423">
        <v>0</v>
      </c>
    </row>
    <row r="182" spans="1:69">
      <c r="A182" s="420" t="s">
        <v>797</v>
      </c>
      <c r="B182" s="421">
        <v>0.59451666666666669</v>
      </c>
      <c r="C182" s="421">
        <v>6.6</v>
      </c>
      <c r="D182" s="421">
        <v>0.12</v>
      </c>
      <c r="E182" s="421"/>
      <c r="F182" s="422">
        <v>2893</v>
      </c>
      <c r="G182" s="423">
        <v>0.1042</v>
      </c>
      <c r="H182" s="423">
        <v>0.10970000000000001</v>
      </c>
      <c r="I182" s="423">
        <v>0.09</v>
      </c>
      <c r="J182" s="423">
        <v>1.9E-3</v>
      </c>
      <c r="K182" s="423">
        <v>9.8400000000000001E-2</v>
      </c>
      <c r="L182" s="423">
        <v>7.0316666666666694E-2</v>
      </c>
      <c r="M182" s="424">
        <v>36.017974421016248</v>
      </c>
      <c r="N182" s="422">
        <v>2893</v>
      </c>
      <c r="O182" s="422">
        <v>2893</v>
      </c>
      <c r="P182" s="422">
        <v>2893</v>
      </c>
      <c r="Q182" s="422">
        <v>2893</v>
      </c>
      <c r="R182" s="422">
        <v>2893</v>
      </c>
      <c r="S182" s="422" t="s">
        <v>150</v>
      </c>
      <c r="T182" s="423">
        <v>0.1042</v>
      </c>
      <c r="U182" s="423">
        <v>0.1042</v>
      </c>
      <c r="V182" s="423">
        <v>0.1042</v>
      </c>
      <c r="W182" s="423">
        <v>0.1042</v>
      </c>
      <c r="X182" s="423">
        <v>0.1042</v>
      </c>
      <c r="Y182" s="423">
        <v>0.10970000000000001</v>
      </c>
      <c r="Z182" s="423">
        <v>0.10970000000000001</v>
      </c>
      <c r="AA182" s="423">
        <v>0.10970000000000001</v>
      </c>
      <c r="AB182" s="423">
        <v>0.10970000000000001</v>
      </c>
      <c r="AC182" s="423">
        <v>0.10970000000000001</v>
      </c>
      <c r="AD182" s="423">
        <v>0.09</v>
      </c>
      <c r="AE182" s="423">
        <v>0.09</v>
      </c>
      <c r="AF182" s="423">
        <v>0.09</v>
      </c>
      <c r="AG182" s="423">
        <v>0.09</v>
      </c>
      <c r="AH182" s="423">
        <v>0.09</v>
      </c>
      <c r="AI182" s="423">
        <v>1.9E-3</v>
      </c>
      <c r="AJ182" s="423">
        <v>1.9E-3</v>
      </c>
      <c r="AK182" s="423">
        <v>1.9E-3</v>
      </c>
      <c r="AL182" s="423">
        <v>1.9E-3</v>
      </c>
      <c r="AM182" s="423">
        <v>1.9E-3</v>
      </c>
      <c r="AN182" s="423">
        <v>9.8400000000000001E-2</v>
      </c>
      <c r="AO182" s="423">
        <v>9.8400000000000001E-2</v>
      </c>
      <c r="AP182" s="423">
        <v>9.8400000000000001E-2</v>
      </c>
      <c r="AQ182" s="423">
        <v>9.8400000000000001E-2</v>
      </c>
      <c r="AR182" s="423">
        <v>9.8400000000000001E-2</v>
      </c>
      <c r="AS182" s="423">
        <v>0.1148</v>
      </c>
      <c r="AT182" s="423">
        <v>0.1148</v>
      </c>
      <c r="AU182" s="423">
        <v>0.1148</v>
      </c>
      <c r="AV182" s="423">
        <v>0.1148</v>
      </c>
      <c r="AW182" s="423">
        <v>0.1148</v>
      </c>
      <c r="AX182" s="423">
        <v>0</v>
      </c>
      <c r="AY182" s="423">
        <v>0</v>
      </c>
      <c r="AZ182" s="423">
        <v>0</v>
      </c>
      <c r="BA182" s="423">
        <v>0</v>
      </c>
      <c r="BB182" s="423">
        <v>0</v>
      </c>
      <c r="BC182" s="423">
        <v>0</v>
      </c>
      <c r="BD182" s="423">
        <v>0</v>
      </c>
      <c r="BE182" s="423">
        <v>0</v>
      </c>
      <c r="BF182" s="423">
        <v>0</v>
      </c>
      <c r="BG182" s="423">
        <v>0</v>
      </c>
      <c r="BH182" s="423">
        <v>0</v>
      </c>
      <c r="BI182" s="423">
        <v>0</v>
      </c>
      <c r="BJ182" s="423">
        <v>0</v>
      </c>
      <c r="BK182" s="423">
        <v>0</v>
      </c>
      <c r="BL182" s="423">
        <v>0</v>
      </c>
      <c r="BM182" s="423">
        <v>0.25</v>
      </c>
      <c r="BN182" s="423">
        <v>0.25</v>
      </c>
      <c r="BO182" s="423">
        <v>0.25</v>
      </c>
      <c r="BP182" s="423">
        <v>0.25</v>
      </c>
      <c r="BQ182" s="423">
        <v>0.25</v>
      </c>
    </row>
    <row r="183" spans="1:69">
      <c r="A183" s="420" t="s">
        <v>671</v>
      </c>
      <c r="B183" s="421">
        <v>0.22171666666666667</v>
      </c>
      <c r="C183" s="421">
        <v>0.55900000000000005</v>
      </c>
      <c r="D183" s="421">
        <v>0</v>
      </c>
      <c r="E183" s="421"/>
      <c r="F183" s="422">
        <v>3558</v>
      </c>
      <c r="G183" s="423">
        <v>0.12839999999999999</v>
      </c>
      <c r="H183" s="423">
        <v>2.7300000000000001E-2</v>
      </c>
      <c r="I183" s="423">
        <v>1.55E-2</v>
      </c>
      <c r="J183" s="423">
        <v>0</v>
      </c>
      <c r="K183" s="423">
        <v>0.01</v>
      </c>
      <c r="L183" s="423">
        <v>4.0516666666666701E-2</v>
      </c>
      <c r="M183" s="424">
        <v>36.087689713322085</v>
      </c>
      <c r="N183" s="422">
        <v>3561</v>
      </c>
      <c r="O183" s="422">
        <v>3575</v>
      </c>
      <c r="P183" s="422">
        <v>3588</v>
      </c>
      <c r="Q183" s="422">
        <v>3601</v>
      </c>
      <c r="R183" s="422">
        <v>3614</v>
      </c>
      <c r="S183" s="422" t="s">
        <v>150</v>
      </c>
      <c r="T183" s="423">
        <v>0.1285</v>
      </c>
      <c r="U183" s="423">
        <v>0.129</v>
      </c>
      <c r="V183" s="423">
        <v>0.12939999999999999</v>
      </c>
      <c r="W183" s="423">
        <v>0.1298</v>
      </c>
      <c r="X183" s="423">
        <v>0.13020000000000001</v>
      </c>
      <c r="Y183" s="423">
        <v>2.7300000000000001E-2</v>
      </c>
      <c r="Z183" s="423">
        <v>2.7400000000000001E-2</v>
      </c>
      <c r="AA183" s="423">
        <v>2.75E-2</v>
      </c>
      <c r="AB183" s="423">
        <v>2.76E-2</v>
      </c>
      <c r="AC183" s="423">
        <v>2.7699999999999999E-2</v>
      </c>
      <c r="AD183" s="423">
        <v>1.55E-2</v>
      </c>
      <c r="AE183" s="423">
        <v>1.55E-2</v>
      </c>
      <c r="AF183" s="423">
        <v>1.55E-2</v>
      </c>
      <c r="AG183" s="423">
        <v>1.55E-2</v>
      </c>
      <c r="AH183" s="423">
        <v>1.55E-2</v>
      </c>
      <c r="AI183" s="423">
        <v>0</v>
      </c>
      <c r="AJ183" s="423">
        <v>0</v>
      </c>
      <c r="AK183" s="423">
        <v>0</v>
      </c>
      <c r="AL183" s="423">
        <v>0</v>
      </c>
      <c r="AM183" s="423">
        <v>0</v>
      </c>
      <c r="AN183" s="423">
        <v>7.0000000000000001E-3</v>
      </c>
      <c r="AO183" s="423">
        <v>7.0000000000000001E-3</v>
      </c>
      <c r="AP183" s="423">
        <v>7.0000000000000001E-3</v>
      </c>
      <c r="AQ183" s="423">
        <v>7.0000000000000001E-3</v>
      </c>
      <c r="AR183" s="423">
        <v>7.0000000000000001E-3</v>
      </c>
      <c r="AS183" s="423">
        <v>0.18940000000000001</v>
      </c>
      <c r="AT183" s="423">
        <v>0.19</v>
      </c>
      <c r="AU183" s="423">
        <v>0.19059999999999999</v>
      </c>
      <c r="AV183" s="423">
        <v>0.19109999999999999</v>
      </c>
      <c r="AW183" s="423">
        <v>0.19159999999999999</v>
      </c>
      <c r="AX183" s="423">
        <v>0</v>
      </c>
      <c r="AY183" s="423">
        <v>0</v>
      </c>
      <c r="AZ183" s="423">
        <v>0</v>
      </c>
      <c r="BA183" s="423">
        <v>0</v>
      </c>
      <c r="BB183" s="423">
        <v>0</v>
      </c>
      <c r="BC183" s="423">
        <v>0</v>
      </c>
      <c r="BD183" s="423">
        <v>0</v>
      </c>
      <c r="BE183" s="423">
        <v>0</v>
      </c>
      <c r="BF183" s="423">
        <v>0</v>
      </c>
      <c r="BG183" s="423">
        <v>0</v>
      </c>
      <c r="BH183" s="423">
        <v>0</v>
      </c>
      <c r="BI183" s="423">
        <v>0</v>
      </c>
      <c r="BJ183" s="423">
        <v>0</v>
      </c>
      <c r="BK183" s="423">
        <v>0</v>
      </c>
      <c r="BL183" s="423">
        <v>0</v>
      </c>
      <c r="BM183" s="423">
        <v>0</v>
      </c>
      <c r="BN183" s="423">
        <v>0</v>
      </c>
      <c r="BO183" s="423">
        <v>0</v>
      </c>
      <c r="BP183" s="423">
        <v>0</v>
      </c>
      <c r="BQ183" s="423">
        <v>0</v>
      </c>
    </row>
    <row r="184" spans="1:69">
      <c r="A184" s="420" t="s">
        <v>403</v>
      </c>
      <c r="B184" s="421">
        <v>0.87775000000000014</v>
      </c>
      <c r="C184" s="421">
        <v>2.0590000000000002</v>
      </c>
      <c r="D184" s="421">
        <v>4.7013698630136991E-3</v>
      </c>
      <c r="E184" s="421"/>
      <c r="F184" s="422">
        <v>12000</v>
      </c>
      <c r="G184" s="423">
        <v>0.46700000000000003</v>
      </c>
      <c r="H184" s="423">
        <v>0.161</v>
      </c>
      <c r="I184" s="423">
        <v>0.14899999999999999</v>
      </c>
      <c r="J184" s="423">
        <v>1.7999999999999999E-2</v>
      </c>
      <c r="K184" s="423">
        <v>1E-3</v>
      </c>
      <c r="L184" s="423">
        <v>7.7048630136986374E-2</v>
      </c>
      <c r="M184" s="424">
        <v>38.916666666666664</v>
      </c>
      <c r="N184" s="422">
        <v>13000</v>
      </c>
      <c r="O184" s="422">
        <v>14000</v>
      </c>
      <c r="P184" s="422">
        <v>15000</v>
      </c>
      <c r="Q184" s="422">
        <v>16000</v>
      </c>
      <c r="R184" s="422">
        <v>17000</v>
      </c>
      <c r="S184" s="422" t="s">
        <v>150</v>
      </c>
      <c r="T184" s="423">
        <v>0.69</v>
      </c>
      <c r="U184" s="423">
        <v>0.7</v>
      </c>
      <c r="V184" s="423">
        <v>0.70499999999999996</v>
      </c>
      <c r="W184" s="423">
        <v>0.71499999999999997</v>
      </c>
      <c r="X184" s="423">
        <v>0.72</v>
      </c>
      <c r="Y184" s="423">
        <v>0.155</v>
      </c>
      <c r="Z184" s="423">
        <v>0.16</v>
      </c>
      <c r="AA184" s="423">
        <v>0.16500000000000001</v>
      </c>
      <c r="AB184" s="423">
        <v>0.17</v>
      </c>
      <c r="AC184" s="423">
        <v>0.17499999999999999</v>
      </c>
      <c r="AD184" s="423">
        <v>3.5000000000000003E-2</v>
      </c>
      <c r="AE184" s="423">
        <v>3.5000000000000003E-2</v>
      </c>
      <c r="AF184" s="423">
        <v>3.5000000000000003E-2</v>
      </c>
      <c r="AG184" s="423">
        <v>3.5000000000000003E-2</v>
      </c>
      <c r="AH184" s="423">
        <v>3.5000000000000003E-2</v>
      </c>
      <c r="AI184" s="423">
        <v>0.04</v>
      </c>
      <c r="AJ184" s="423">
        <v>4.2000000000000003E-2</v>
      </c>
      <c r="AK184" s="423">
        <v>4.3999999999999997E-2</v>
      </c>
      <c r="AL184" s="423">
        <v>4.4999999999999998E-2</v>
      </c>
      <c r="AM184" s="423">
        <v>4.4999999999999998E-2</v>
      </c>
      <c r="AN184" s="423">
        <v>7.0000000000000001E-3</v>
      </c>
      <c r="AO184" s="423">
        <v>7.0000000000000001E-3</v>
      </c>
      <c r="AP184" s="423">
        <v>7.0000000000000001E-3</v>
      </c>
      <c r="AQ184" s="423">
        <v>7.0000000000000001E-3</v>
      </c>
      <c r="AR184" s="423">
        <v>7.0000000000000001E-3</v>
      </c>
      <c r="AS184" s="423">
        <v>0.18</v>
      </c>
      <c r="AT184" s="423">
        <v>0.184</v>
      </c>
      <c r="AU184" s="423">
        <v>0.19</v>
      </c>
      <c r="AV184" s="423">
        <v>0.19500000000000001</v>
      </c>
      <c r="AW184" s="423">
        <v>0.2</v>
      </c>
      <c r="AX184" s="423">
        <v>0</v>
      </c>
      <c r="AY184" s="423">
        <v>0</v>
      </c>
      <c r="AZ184" s="423">
        <v>0</v>
      </c>
      <c r="BA184" s="423">
        <v>0</v>
      </c>
      <c r="BB184" s="423">
        <v>0</v>
      </c>
      <c r="BC184" s="423">
        <v>0</v>
      </c>
      <c r="BD184" s="423">
        <v>0</v>
      </c>
      <c r="BE184" s="423">
        <v>0</v>
      </c>
      <c r="BF184" s="423">
        <v>0</v>
      </c>
      <c r="BG184" s="423">
        <v>0</v>
      </c>
      <c r="BH184" s="423">
        <v>2.0590000000000002</v>
      </c>
      <c r="BI184" s="423">
        <v>2.0590000000000002</v>
      </c>
      <c r="BJ184" s="423">
        <v>2.0590000000000002</v>
      </c>
      <c r="BK184" s="423">
        <v>2.0590000000000002</v>
      </c>
      <c r="BL184" s="423">
        <v>2.0590000000000002</v>
      </c>
      <c r="BM184" s="423">
        <v>3.6000000000000004E-2</v>
      </c>
      <c r="BN184" s="423">
        <v>3.6000000000000004E-2</v>
      </c>
      <c r="BO184" s="423">
        <v>3.6000000000000004E-2</v>
      </c>
      <c r="BP184" s="423">
        <v>3.6000000000000004E-2</v>
      </c>
      <c r="BQ184" s="423">
        <v>3.6000000000000004E-2</v>
      </c>
    </row>
    <row r="185" spans="1:69">
      <c r="A185" s="420" t="s">
        <v>585</v>
      </c>
      <c r="B185" s="421">
        <v>0.12933333333333333</v>
      </c>
      <c r="C185" s="421">
        <v>0.25</v>
      </c>
      <c r="D185" s="421">
        <v>0</v>
      </c>
      <c r="E185" s="421"/>
      <c r="F185" s="422">
        <v>1196</v>
      </c>
      <c r="G185" s="423">
        <v>7.2999999999999995E-2</v>
      </c>
      <c r="H185" s="423">
        <v>1.4E-2</v>
      </c>
      <c r="I185" s="423">
        <v>0</v>
      </c>
      <c r="J185" s="423">
        <v>0</v>
      </c>
      <c r="K185" s="423">
        <v>2.9000000000000001E-2</v>
      </c>
      <c r="L185" s="423">
        <v>1.3333333333333336E-2</v>
      </c>
      <c r="M185" s="424">
        <v>61.036789297658864</v>
      </c>
      <c r="N185" s="422">
        <v>1250</v>
      </c>
      <c r="O185" s="422">
        <v>1300</v>
      </c>
      <c r="P185" s="422">
        <v>1400</v>
      </c>
      <c r="Q185" s="422">
        <v>1500</v>
      </c>
      <c r="R185" s="422">
        <v>1600</v>
      </c>
      <c r="S185" s="422" t="s">
        <v>150</v>
      </c>
      <c r="T185" s="423">
        <v>7.1999999999999995E-2</v>
      </c>
      <c r="U185" s="423">
        <v>7.4999999999999997E-2</v>
      </c>
      <c r="V185" s="423">
        <v>7.8E-2</v>
      </c>
      <c r="W185" s="423">
        <v>8.1000000000000003E-2</v>
      </c>
      <c r="X185" s="423">
        <v>8.5000000000000006E-2</v>
      </c>
      <c r="Y185" s="423">
        <v>1.2999999999999999E-2</v>
      </c>
      <c r="Z185" s="423">
        <v>1.4E-2</v>
      </c>
      <c r="AA185" s="423">
        <v>1.4999999999999999E-2</v>
      </c>
      <c r="AB185" s="423">
        <v>1.6E-2</v>
      </c>
      <c r="AC185" s="423">
        <v>1.7999999999999999E-2</v>
      </c>
      <c r="AD185" s="423">
        <v>5.0000000000000001E-3</v>
      </c>
      <c r="AE185" s="423">
        <v>5.0000000000000001E-3</v>
      </c>
      <c r="AF185" s="423">
        <v>5.0000000000000001E-3</v>
      </c>
      <c r="AG185" s="423">
        <v>5.0000000000000001E-3</v>
      </c>
      <c r="AH185" s="423">
        <v>5.0000000000000001E-3</v>
      </c>
      <c r="AI185" s="423">
        <v>0</v>
      </c>
      <c r="AJ185" s="423">
        <v>0</v>
      </c>
      <c r="AK185" s="423">
        <v>0</v>
      </c>
      <c r="AL185" s="423">
        <v>0</v>
      </c>
      <c r="AM185" s="423">
        <v>0</v>
      </c>
      <c r="AN185" s="423">
        <v>2.1999999999999999E-2</v>
      </c>
      <c r="AO185" s="423">
        <v>2.3E-2</v>
      </c>
      <c r="AP185" s="423">
        <v>2.4E-2</v>
      </c>
      <c r="AQ185" s="423">
        <v>2.5000000000000001E-2</v>
      </c>
      <c r="AR185" s="423">
        <v>2.5999999999999999E-2</v>
      </c>
      <c r="AS185" s="423">
        <v>7.0000000000000001E-3</v>
      </c>
      <c r="AT185" s="423">
        <v>8.0000000000000002E-3</v>
      </c>
      <c r="AU185" s="423">
        <v>8.0000000000000002E-3</v>
      </c>
      <c r="AV185" s="423">
        <v>8.0000000000000002E-3</v>
      </c>
      <c r="AW185" s="423">
        <v>8.9999999999999993E-3</v>
      </c>
      <c r="AX185" s="423">
        <v>0</v>
      </c>
      <c r="AY185" s="423">
        <v>0</v>
      </c>
      <c r="AZ185" s="423">
        <v>0</v>
      </c>
      <c r="BA185" s="423">
        <v>0</v>
      </c>
      <c r="BB185" s="423">
        <v>0</v>
      </c>
      <c r="BC185" s="423">
        <v>0</v>
      </c>
      <c r="BD185" s="423">
        <v>0</v>
      </c>
      <c r="BE185" s="423">
        <v>0</v>
      </c>
      <c r="BF185" s="423">
        <v>0</v>
      </c>
      <c r="BG185" s="423">
        <v>0</v>
      </c>
      <c r="BH185" s="423">
        <v>0.25</v>
      </c>
      <c r="BI185" s="423">
        <v>0.25</v>
      </c>
      <c r="BJ185" s="423">
        <v>0.25</v>
      </c>
      <c r="BK185" s="423">
        <v>0.25</v>
      </c>
      <c r="BL185" s="423">
        <v>0.25</v>
      </c>
      <c r="BM185" s="423">
        <v>0</v>
      </c>
      <c r="BN185" s="423">
        <v>0</v>
      </c>
      <c r="BO185" s="423">
        <v>0</v>
      </c>
      <c r="BP185" s="423">
        <v>0</v>
      </c>
      <c r="BQ185" s="423">
        <v>0</v>
      </c>
    </row>
    <row r="186" spans="1:69">
      <c r="A186" s="420" t="s">
        <v>838</v>
      </c>
      <c r="B186" s="421">
        <v>0.165825</v>
      </c>
      <c r="C186" s="421">
        <v>0.5</v>
      </c>
      <c r="D186" s="421">
        <v>0</v>
      </c>
      <c r="E186" s="421"/>
      <c r="F186" s="422">
        <v>2250</v>
      </c>
      <c r="G186" s="423">
        <v>9.2999999999999999E-2</v>
      </c>
      <c r="H186" s="423">
        <v>2.3E-2</v>
      </c>
      <c r="I186" s="423">
        <v>1.4999999999999999E-2</v>
      </c>
      <c r="J186" s="423">
        <v>1.2E-2</v>
      </c>
      <c r="K186" s="423">
        <v>6.7999999999999996E-3</v>
      </c>
      <c r="L186" s="423">
        <v>1.6024999999999984E-2</v>
      </c>
      <c r="M186" s="424">
        <v>41.333333333333336</v>
      </c>
      <c r="N186" s="422">
        <v>2350</v>
      </c>
      <c r="O186" s="422">
        <v>2400</v>
      </c>
      <c r="P186" s="422">
        <v>2450</v>
      </c>
      <c r="Q186" s="422">
        <v>2500</v>
      </c>
      <c r="R186" s="422">
        <v>2550</v>
      </c>
      <c r="S186" s="422" t="s">
        <v>150</v>
      </c>
      <c r="T186" s="423">
        <v>0.1</v>
      </c>
      <c r="U186" s="423">
        <v>0.10199999999999999</v>
      </c>
      <c r="V186" s="423">
        <v>0.104</v>
      </c>
      <c r="W186" s="423">
        <v>0.106</v>
      </c>
      <c r="X186" s="423">
        <v>0.108</v>
      </c>
      <c r="Y186" s="423">
        <v>2.1999999999999999E-2</v>
      </c>
      <c r="Z186" s="423">
        <v>2.1999999999999999E-2</v>
      </c>
      <c r="AA186" s="423">
        <v>2.3E-2</v>
      </c>
      <c r="AB186" s="423">
        <v>2.3E-2</v>
      </c>
      <c r="AC186" s="423">
        <v>2.4E-2</v>
      </c>
      <c r="AD186" s="423">
        <v>1.2E-2</v>
      </c>
      <c r="AE186" s="423">
        <v>1.2E-2</v>
      </c>
      <c r="AF186" s="423">
        <v>1.2E-2</v>
      </c>
      <c r="AG186" s="423">
        <v>1.2999999999999999E-2</v>
      </c>
      <c r="AH186" s="423">
        <v>1.2999999999999999E-2</v>
      </c>
      <c r="AI186" s="423">
        <v>0.01</v>
      </c>
      <c r="AJ186" s="423">
        <v>0.01</v>
      </c>
      <c r="AK186" s="423">
        <v>0.01</v>
      </c>
      <c r="AL186" s="423">
        <v>1.0999999999999999E-2</v>
      </c>
      <c r="AM186" s="423">
        <v>1.0999999999999999E-2</v>
      </c>
      <c r="AN186" s="423">
        <v>6.0000000000000001E-3</v>
      </c>
      <c r="AO186" s="423">
        <v>6.0000000000000001E-3</v>
      </c>
      <c r="AP186" s="423">
        <v>7.0000000000000001E-3</v>
      </c>
      <c r="AQ186" s="423">
        <v>7.0000000000000001E-3</v>
      </c>
      <c r="AR186" s="423">
        <v>7.0000000000000001E-3</v>
      </c>
      <c r="AS186" s="423">
        <v>1.4999999999999999E-2</v>
      </c>
      <c r="AT186" s="423">
        <v>1.4999999999999999E-2</v>
      </c>
      <c r="AU186" s="423">
        <v>1.6E-2</v>
      </c>
      <c r="AV186" s="423">
        <v>1.6E-2</v>
      </c>
      <c r="AW186" s="423">
        <v>1.6E-2</v>
      </c>
      <c r="AX186" s="423">
        <v>0</v>
      </c>
      <c r="AY186" s="423">
        <v>0</v>
      </c>
      <c r="AZ186" s="423">
        <v>0</v>
      </c>
      <c r="BA186" s="423">
        <v>0</v>
      </c>
      <c r="BB186" s="423">
        <v>0</v>
      </c>
      <c r="BC186" s="423">
        <v>0</v>
      </c>
      <c r="BD186" s="423">
        <v>0</v>
      </c>
      <c r="BE186" s="423">
        <v>0</v>
      </c>
      <c r="BF186" s="423">
        <v>0</v>
      </c>
      <c r="BG186" s="423">
        <v>0</v>
      </c>
      <c r="BH186" s="423">
        <v>0.5</v>
      </c>
      <c r="BI186" s="423">
        <v>0.5</v>
      </c>
      <c r="BJ186" s="423">
        <v>0.5</v>
      </c>
      <c r="BK186" s="423">
        <v>0.5</v>
      </c>
      <c r="BL186" s="423">
        <v>0.5</v>
      </c>
      <c r="BM186" s="423">
        <v>0</v>
      </c>
      <c r="BN186" s="423">
        <v>0</v>
      </c>
      <c r="BO186" s="423">
        <v>0</v>
      </c>
      <c r="BP186" s="423">
        <v>0</v>
      </c>
      <c r="BQ186" s="423">
        <v>0</v>
      </c>
    </row>
    <row r="187" spans="1:69">
      <c r="A187" s="420" t="s">
        <v>550</v>
      </c>
      <c r="B187" s="421">
        <v>4.0174166666666666</v>
      </c>
      <c r="C187" s="421">
        <v>24.17</v>
      </c>
      <c r="D187" s="421">
        <v>0.9446</v>
      </c>
      <c r="E187" s="421"/>
      <c r="F187" s="422">
        <v>15023</v>
      </c>
      <c r="G187" s="423">
        <v>0.78</v>
      </c>
      <c r="H187" s="423">
        <v>0.22600000000000001</v>
      </c>
      <c r="I187" s="423">
        <v>0.129</v>
      </c>
      <c r="J187" s="423">
        <v>0.59899999999999998</v>
      </c>
      <c r="K187" s="423">
        <v>0.87</v>
      </c>
      <c r="L187" s="423">
        <v>0.46881666666666666</v>
      </c>
      <c r="M187" s="424">
        <v>51.920388737269519</v>
      </c>
      <c r="N187" s="422">
        <v>15019</v>
      </c>
      <c r="O187" s="422">
        <v>15000</v>
      </c>
      <c r="P187" s="422">
        <v>14880</v>
      </c>
      <c r="Q187" s="422">
        <v>14850</v>
      </c>
      <c r="R187" s="422">
        <v>14800</v>
      </c>
      <c r="S187" s="422" t="s">
        <v>147</v>
      </c>
      <c r="T187" s="423">
        <v>0.75700000000000001</v>
      </c>
      <c r="U187" s="423">
        <v>0.73399999999999999</v>
      </c>
      <c r="V187" s="423">
        <v>0.71230000000000004</v>
      </c>
      <c r="W187" s="423">
        <v>0.69</v>
      </c>
      <c r="X187" s="423">
        <v>0.67</v>
      </c>
      <c r="Y187" s="423">
        <v>0.22</v>
      </c>
      <c r="Z187" s="423">
        <v>0.21</v>
      </c>
      <c r="AA187" s="423">
        <v>0.2</v>
      </c>
      <c r="AB187" s="423">
        <v>0.19</v>
      </c>
      <c r="AC187" s="423">
        <v>0.18</v>
      </c>
      <c r="AD187" s="423">
        <v>0.13</v>
      </c>
      <c r="AE187" s="423">
        <v>0.14000000000000001</v>
      </c>
      <c r="AF187" s="423">
        <v>0.15</v>
      </c>
      <c r="AG187" s="423">
        <v>0.16</v>
      </c>
      <c r="AH187" s="423">
        <v>0.17</v>
      </c>
      <c r="AI187" s="423">
        <v>0.13800000000000001</v>
      </c>
      <c r="AJ187" s="423">
        <v>0.13700000000000001</v>
      </c>
      <c r="AK187" s="423">
        <v>0.13600000000000001</v>
      </c>
      <c r="AL187" s="423">
        <v>0.13500000000000001</v>
      </c>
      <c r="AM187" s="423">
        <v>0.13400000000000001</v>
      </c>
      <c r="AN187" s="423">
        <v>0.76</v>
      </c>
      <c r="AO187" s="423">
        <v>0.75</v>
      </c>
      <c r="AP187" s="423">
        <v>0.74</v>
      </c>
      <c r="AQ187" s="423">
        <v>0.73</v>
      </c>
      <c r="AR187" s="423">
        <v>0.72</v>
      </c>
      <c r="AS187" s="423">
        <v>0.36299999999999999</v>
      </c>
      <c r="AT187" s="423">
        <v>0.35680000000000001</v>
      </c>
      <c r="AU187" s="423">
        <v>0.35089999999999999</v>
      </c>
      <c r="AV187" s="423">
        <v>0.34489999999999998</v>
      </c>
      <c r="AW187" s="423">
        <v>0.3392</v>
      </c>
      <c r="AX187" s="423">
        <v>0</v>
      </c>
      <c r="AY187" s="423">
        <v>0</v>
      </c>
      <c r="AZ187" s="423">
        <v>0</v>
      </c>
      <c r="BA187" s="423">
        <v>0</v>
      </c>
      <c r="BB187" s="423">
        <v>0</v>
      </c>
      <c r="BC187" s="423">
        <v>0</v>
      </c>
      <c r="BD187" s="423">
        <v>0</v>
      </c>
      <c r="BE187" s="423">
        <v>0</v>
      </c>
      <c r="BF187" s="423">
        <v>0</v>
      </c>
      <c r="BG187" s="423">
        <v>0</v>
      </c>
      <c r="BH187" s="423">
        <v>0</v>
      </c>
      <c r="BI187" s="423">
        <v>0</v>
      </c>
      <c r="BJ187" s="423">
        <v>0</v>
      </c>
      <c r="BK187" s="423">
        <v>0</v>
      </c>
      <c r="BL187" s="423">
        <v>0</v>
      </c>
      <c r="BM187" s="423">
        <v>1.667</v>
      </c>
      <c r="BN187" s="423">
        <v>1.667</v>
      </c>
      <c r="BO187" s="423">
        <v>1.667</v>
      </c>
      <c r="BP187" s="423">
        <v>1.667</v>
      </c>
      <c r="BQ187" s="423">
        <v>1.667</v>
      </c>
    </row>
    <row r="188" spans="1:69">
      <c r="A188" s="420" t="s">
        <v>801</v>
      </c>
      <c r="B188" s="421">
        <v>4.5044999999999993</v>
      </c>
      <c r="C188" s="421">
        <v>19</v>
      </c>
      <c r="D188" s="421">
        <v>0.98550000000000004</v>
      </c>
      <c r="E188" s="421"/>
      <c r="F188" s="422">
        <v>16000</v>
      </c>
      <c r="G188" s="423">
        <v>0.69120000000000004</v>
      </c>
      <c r="H188" s="423">
        <v>0.75129999999999997</v>
      </c>
      <c r="I188" s="423">
        <v>1.0627</v>
      </c>
      <c r="J188" s="423">
        <v>5.6899999999999999E-2</v>
      </c>
      <c r="K188" s="423">
        <v>0.745</v>
      </c>
      <c r="L188" s="423">
        <v>0.21189999999999909</v>
      </c>
      <c r="M188" s="424">
        <v>43.2</v>
      </c>
      <c r="N188" s="422">
        <v>14171</v>
      </c>
      <c r="O188" s="422">
        <v>14313</v>
      </c>
      <c r="P188" s="422">
        <v>14456</v>
      </c>
      <c r="Q188" s="422">
        <v>14600</v>
      </c>
      <c r="R188" s="422">
        <v>14746</v>
      </c>
      <c r="S188" s="422" t="s">
        <v>147</v>
      </c>
      <c r="T188" s="423">
        <v>0.69740000000000002</v>
      </c>
      <c r="U188" s="423">
        <v>0.70440000000000003</v>
      </c>
      <c r="V188" s="423">
        <v>0.71140000000000003</v>
      </c>
      <c r="W188" s="423">
        <v>0.71860000000000002</v>
      </c>
      <c r="X188" s="423">
        <v>0.72570000000000001</v>
      </c>
      <c r="Y188" s="423">
        <v>0.7581</v>
      </c>
      <c r="Z188" s="423">
        <v>0.76559999999999995</v>
      </c>
      <c r="AA188" s="423">
        <v>0.77329999999999999</v>
      </c>
      <c r="AB188" s="423">
        <v>0.78100000000000003</v>
      </c>
      <c r="AC188" s="423">
        <v>0.78879999999999995</v>
      </c>
      <c r="AD188" s="423">
        <v>1.0758000000000001</v>
      </c>
      <c r="AE188" s="423">
        <v>1.083</v>
      </c>
      <c r="AF188" s="423">
        <v>1.0938000000000001</v>
      </c>
      <c r="AG188" s="423">
        <v>1.1048</v>
      </c>
      <c r="AH188" s="423">
        <v>1.1157999999999999</v>
      </c>
      <c r="AI188" s="423">
        <v>5.74E-2</v>
      </c>
      <c r="AJ188" s="423">
        <v>5.8000000000000003E-2</v>
      </c>
      <c r="AK188" s="423">
        <v>5.8599999999999999E-2</v>
      </c>
      <c r="AL188" s="423">
        <v>5.91E-2</v>
      </c>
      <c r="AM188" s="423">
        <v>5.9700000000000003E-2</v>
      </c>
      <c r="AN188" s="423">
        <v>0.75170000000000003</v>
      </c>
      <c r="AO188" s="423">
        <v>0.75919999999999999</v>
      </c>
      <c r="AP188" s="423">
        <v>0.76680000000000004</v>
      </c>
      <c r="AQ188" s="423">
        <v>0.77449999999999997</v>
      </c>
      <c r="AR188" s="423">
        <v>0.78220000000000001</v>
      </c>
      <c r="AS188" s="423">
        <v>0.21149999999999999</v>
      </c>
      <c r="AT188" s="423">
        <v>0.21340000000000001</v>
      </c>
      <c r="AU188" s="423">
        <v>0.2155</v>
      </c>
      <c r="AV188" s="423">
        <v>0.2177</v>
      </c>
      <c r="AW188" s="423">
        <v>0.21990000000000001</v>
      </c>
      <c r="AX188" s="423">
        <v>0</v>
      </c>
      <c r="AY188" s="423">
        <v>0</v>
      </c>
      <c r="AZ188" s="423">
        <v>0</v>
      </c>
      <c r="BA188" s="423">
        <v>0</v>
      </c>
      <c r="BB188" s="423">
        <v>0</v>
      </c>
      <c r="BC188" s="423">
        <v>0</v>
      </c>
      <c r="BD188" s="423">
        <v>0</v>
      </c>
      <c r="BE188" s="423">
        <v>0</v>
      </c>
      <c r="BF188" s="423">
        <v>0</v>
      </c>
      <c r="BG188" s="423">
        <v>0</v>
      </c>
      <c r="BH188" s="423">
        <v>0</v>
      </c>
      <c r="BI188" s="423">
        <v>0</v>
      </c>
      <c r="BJ188" s="423">
        <v>0</v>
      </c>
      <c r="BK188" s="423">
        <v>0</v>
      </c>
      <c r="BL188" s="423">
        <v>0</v>
      </c>
      <c r="BM188" s="423">
        <v>1.55</v>
      </c>
      <c r="BN188" s="423">
        <v>1.55</v>
      </c>
      <c r="BO188" s="423">
        <v>1.55</v>
      </c>
      <c r="BP188" s="423">
        <v>1.55</v>
      </c>
      <c r="BQ188" s="423">
        <v>1.55</v>
      </c>
    </row>
    <row r="189" spans="1:69">
      <c r="A189" s="420" t="s">
        <v>698</v>
      </c>
      <c r="B189" s="421">
        <v>0.71908333333333341</v>
      </c>
      <c r="C189" s="421">
        <v>10</v>
      </c>
      <c r="D189" s="421">
        <v>0.13320000000000001</v>
      </c>
      <c r="E189" s="421"/>
      <c r="F189" s="422">
        <v>2409</v>
      </c>
      <c r="G189" s="423">
        <v>0.1038</v>
      </c>
      <c r="H189" s="423">
        <v>4.8500000000000001E-2</v>
      </c>
      <c r="I189" s="423">
        <v>0.20050000000000001</v>
      </c>
      <c r="J189" s="423">
        <v>1.72E-2</v>
      </c>
      <c r="K189" s="423">
        <v>0.11</v>
      </c>
      <c r="L189" s="423">
        <v>0.10588333333333344</v>
      </c>
      <c r="M189" s="424">
        <v>43.088418430884182</v>
      </c>
      <c r="N189" s="422">
        <v>2955</v>
      </c>
      <c r="O189" s="422">
        <v>3250</v>
      </c>
      <c r="P189" s="422">
        <v>3575</v>
      </c>
      <c r="Q189" s="422">
        <v>3932</v>
      </c>
      <c r="R189" s="422">
        <v>4000</v>
      </c>
      <c r="S189" s="422" t="s">
        <v>147</v>
      </c>
      <c r="T189" s="423">
        <v>0.13600000000000001</v>
      </c>
      <c r="U189" s="423">
        <v>0.14899999999999999</v>
      </c>
      <c r="V189" s="423">
        <v>0.16400000000000001</v>
      </c>
      <c r="W189" s="423">
        <v>0.18</v>
      </c>
      <c r="X189" s="423">
        <v>0.183</v>
      </c>
      <c r="Y189" s="423">
        <v>4.3999999999999997E-2</v>
      </c>
      <c r="Z189" s="423">
        <v>4.3999999999999997E-2</v>
      </c>
      <c r="AA189" s="423">
        <v>4.4999999999999998E-2</v>
      </c>
      <c r="AB189" s="423">
        <v>4.4999999999999998E-2</v>
      </c>
      <c r="AC189" s="423">
        <v>4.4999999999999998E-2</v>
      </c>
      <c r="AD189" s="423">
        <v>0.13300000000000001</v>
      </c>
      <c r="AE189" s="423">
        <v>0.13400000000000001</v>
      </c>
      <c r="AF189" s="423">
        <v>0.13500000000000001</v>
      </c>
      <c r="AG189" s="423">
        <v>0.13600000000000001</v>
      </c>
      <c r="AH189" s="423">
        <v>0.13600000000000001</v>
      </c>
      <c r="AI189" s="423">
        <v>2.1999999999999999E-2</v>
      </c>
      <c r="AJ189" s="423">
        <v>2.1999999999999999E-2</v>
      </c>
      <c r="AK189" s="423">
        <v>2.1999999999999999E-2</v>
      </c>
      <c r="AL189" s="423">
        <v>2.3E-2</v>
      </c>
      <c r="AM189" s="423">
        <v>2.3E-2</v>
      </c>
      <c r="AN189" s="423">
        <v>0.11799999999999999</v>
      </c>
      <c r="AO189" s="423">
        <v>0.11899999999999999</v>
      </c>
      <c r="AP189" s="423">
        <v>0.12</v>
      </c>
      <c r="AQ189" s="423">
        <v>0.121</v>
      </c>
      <c r="AR189" s="423">
        <v>0.121</v>
      </c>
      <c r="AS189" s="423">
        <v>9.98E-2</v>
      </c>
      <c r="AT189" s="423">
        <v>0.1032</v>
      </c>
      <c r="AU189" s="423">
        <v>0.1071</v>
      </c>
      <c r="AV189" s="423">
        <v>0.1113</v>
      </c>
      <c r="AW189" s="423">
        <v>0.112</v>
      </c>
      <c r="AX189" s="423">
        <v>0</v>
      </c>
      <c r="AY189" s="423">
        <v>0</v>
      </c>
      <c r="AZ189" s="423">
        <v>0</v>
      </c>
      <c r="BA189" s="423">
        <v>0</v>
      </c>
      <c r="BB189" s="423">
        <v>0</v>
      </c>
      <c r="BC189" s="423">
        <v>0</v>
      </c>
      <c r="BD189" s="423">
        <v>0</v>
      </c>
      <c r="BE189" s="423">
        <v>0</v>
      </c>
      <c r="BF189" s="423">
        <v>0</v>
      </c>
      <c r="BG189" s="423">
        <v>0</v>
      </c>
      <c r="BH189" s="423">
        <v>0</v>
      </c>
      <c r="BI189" s="423">
        <v>0</v>
      </c>
      <c r="BJ189" s="423">
        <v>0</v>
      </c>
      <c r="BK189" s="423">
        <v>0</v>
      </c>
      <c r="BL189" s="423">
        <v>0</v>
      </c>
      <c r="BM189" s="423">
        <v>0.3</v>
      </c>
      <c r="BN189" s="423">
        <v>0.3</v>
      </c>
      <c r="BO189" s="423">
        <v>0.3</v>
      </c>
      <c r="BP189" s="423">
        <v>0.3</v>
      </c>
      <c r="BQ189" s="423">
        <v>0.3</v>
      </c>
    </row>
    <row r="190" spans="1:69">
      <c r="A190" s="420" t="s">
        <v>169</v>
      </c>
      <c r="B190" s="421">
        <v>0.46958333333333324</v>
      </c>
      <c r="C190" s="421">
        <v>16.100000000000001</v>
      </c>
      <c r="D190" s="421">
        <v>3.9E-2</v>
      </c>
      <c r="E190" s="421"/>
      <c r="F190" s="422">
        <v>2787</v>
      </c>
      <c r="G190" s="423">
        <v>8.7999999999999995E-2</v>
      </c>
      <c r="H190" s="423">
        <v>4.7E-2</v>
      </c>
      <c r="I190" s="423">
        <v>0.192</v>
      </c>
      <c r="J190" s="423">
        <v>0</v>
      </c>
      <c r="K190" s="423">
        <v>7.0000000000000007E-2</v>
      </c>
      <c r="L190" s="423">
        <v>3.3583333333333243E-2</v>
      </c>
      <c r="M190" s="424">
        <v>31.575170434158593</v>
      </c>
      <c r="N190" s="422">
        <v>2907</v>
      </c>
      <c r="O190" s="422">
        <v>3027</v>
      </c>
      <c r="P190" s="422">
        <v>3147</v>
      </c>
      <c r="Q190" s="422">
        <v>3267</v>
      </c>
      <c r="R190" s="422">
        <v>3387</v>
      </c>
      <c r="S190" s="422" t="s">
        <v>147</v>
      </c>
      <c r="T190" s="423">
        <v>0.1</v>
      </c>
      <c r="U190" s="423">
        <v>0.104</v>
      </c>
      <c r="V190" s="423">
        <v>0.108</v>
      </c>
      <c r="W190" s="423">
        <v>0.112</v>
      </c>
      <c r="X190" s="423">
        <v>0.11600000000000001</v>
      </c>
      <c r="Y190" s="423">
        <v>0.04</v>
      </c>
      <c r="Z190" s="423">
        <v>4.1000000000000002E-2</v>
      </c>
      <c r="AA190" s="423">
        <v>4.2000000000000003E-2</v>
      </c>
      <c r="AB190" s="423">
        <v>4.2999999999999997E-2</v>
      </c>
      <c r="AC190" s="423">
        <v>4.3999999999999997E-2</v>
      </c>
      <c r="AD190" s="423">
        <v>0.33400000000000002</v>
      </c>
      <c r="AE190" s="423">
        <v>0.35</v>
      </c>
      <c r="AF190" s="423">
        <v>0.36799999999999999</v>
      </c>
      <c r="AG190" s="423">
        <v>0.38600000000000001</v>
      </c>
      <c r="AH190" s="423">
        <v>0.40400000000000003</v>
      </c>
      <c r="AI190" s="423">
        <v>0</v>
      </c>
      <c r="AJ190" s="423">
        <v>0</v>
      </c>
      <c r="AK190" s="423">
        <v>0</v>
      </c>
      <c r="AL190" s="423">
        <v>0</v>
      </c>
      <c r="AM190" s="423">
        <v>0</v>
      </c>
      <c r="AN190" s="423">
        <v>7.0000000000000007E-2</v>
      </c>
      <c r="AO190" s="423">
        <v>7.1999999999999995E-2</v>
      </c>
      <c r="AP190" s="423">
        <v>7.3999999999999996E-2</v>
      </c>
      <c r="AQ190" s="423">
        <v>7.5999999999999998E-2</v>
      </c>
      <c r="AR190" s="423">
        <v>7.8E-2</v>
      </c>
      <c r="AS190" s="423">
        <v>5.2900000000000003E-2</v>
      </c>
      <c r="AT190" s="423">
        <v>5.5199999999999999E-2</v>
      </c>
      <c r="AU190" s="423">
        <v>5.7599999999999998E-2</v>
      </c>
      <c r="AV190" s="423">
        <v>0.06</v>
      </c>
      <c r="AW190" s="423">
        <v>6.25E-2</v>
      </c>
      <c r="AX190" s="423">
        <v>0</v>
      </c>
      <c r="AY190" s="423">
        <v>0</v>
      </c>
      <c r="AZ190" s="423">
        <v>0</v>
      </c>
      <c r="BA190" s="423">
        <v>0</v>
      </c>
      <c r="BB190" s="423">
        <v>0</v>
      </c>
      <c r="BC190" s="423">
        <v>0</v>
      </c>
      <c r="BD190" s="423">
        <v>0</v>
      </c>
      <c r="BE190" s="423">
        <v>0</v>
      </c>
      <c r="BF190" s="423">
        <v>0</v>
      </c>
      <c r="BG190" s="423">
        <v>0</v>
      </c>
      <c r="BH190" s="423">
        <v>0</v>
      </c>
      <c r="BI190" s="423">
        <v>0</v>
      </c>
      <c r="BJ190" s="423">
        <v>0</v>
      </c>
      <c r="BK190" s="423">
        <v>0</v>
      </c>
      <c r="BL190" s="423">
        <v>0</v>
      </c>
      <c r="BM190" s="423">
        <v>0.2</v>
      </c>
      <c r="BN190" s="423">
        <v>0.2</v>
      </c>
      <c r="BO190" s="423">
        <v>0.2</v>
      </c>
      <c r="BP190" s="423">
        <v>0.2</v>
      </c>
      <c r="BQ190" s="423">
        <v>0.2</v>
      </c>
    </row>
    <row r="191" spans="1:69">
      <c r="A191" s="420" t="s">
        <v>875</v>
      </c>
      <c r="B191" s="421">
        <v>0.13314166666666669</v>
      </c>
      <c r="C191" s="421">
        <v>0.3</v>
      </c>
      <c r="D191" s="421">
        <v>0</v>
      </c>
      <c r="E191" s="421"/>
      <c r="F191" s="422">
        <v>1225</v>
      </c>
      <c r="G191" s="423">
        <v>6.5699999999999995E-2</v>
      </c>
      <c r="H191" s="423">
        <v>7.7000000000000002E-3</v>
      </c>
      <c r="I191" s="423">
        <v>4.4999999999999997E-3</v>
      </c>
      <c r="J191" s="423">
        <v>3.0999999999999999E-3</v>
      </c>
      <c r="K191" s="423">
        <v>3.5000000000000003E-2</v>
      </c>
      <c r="L191" s="423">
        <v>1.714166666666668E-2</v>
      </c>
      <c r="M191" s="424">
        <v>53.632653061224488</v>
      </c>
      <c r="N191" s="422">
        <v>1250</v>
      </c>
      <c r="O191" s="422">
        <v>1260</v>
      </c>
      <c r="P191" s="422">
        <v>1275</v>
      </c>
      <c r="Q191" s="422">
        <v>1290</v>
      </c>
      <c r="R191" s="422">
        <v>1300</v>
      </c>
      <c r="S191" s="422" t="s">
        <v>147</v>
      </c>
      <c r="T191" s="423">
        <v>7.0000000000000007E-2</v>
      </c>
      <c r="U191" s="423">
        <v>0.10100000000000001</v>
      </c>
      <c r="V191" s="423">
        <v>0.10199999999999999</v>
      </c>
      <c r="W191" s="423">
        <v>0.10299999999999999</v>
      </c>
      <c r="X191" s="423">
        <v>0.104</v>
      </c>
      <c r="Y191" s="423">
        <v>1.2999999999999999E-2</v>
      </c>
      <c r="Z191" s="423">
        <v>1.2999999999999999E-2</v>
      </c>
      <c r="AA191" s="423">
        <v>1.4E-2</v>
      </c>
      <c r="AB191" s="423">
        <v>1.4E-2</v>
      </c>
      <c r="AC191" s="423">
        <v>1.4E-2</v>
      </c>
      <c r="AD191" s="423">
        <v>5.0000000000000001E-3</v>
      </c>
      <c r="AE191" s="423">
        <v>8.9999999999999993E-3</v>
      </c>
      <c r="AF191" s="423">
        <v>0.01</v>
      </c>
      <c r="AG191" s="423">
        <v>0.01</v>
      </c>
      <c r="AH191" s="423">
        <v>0.01</v>
      </c>
      <c r="AI191" s="423">
        <v>5.0000000000000001E-3</v>
      </c>
      <c r="AJ191" s="423">
        <v>5.0000000000000001E-3</v>
      </c>
      <c r="AK191" s="423">
        <v>6.0000000000000001E-3</v>
      </c>
      <c r="AL191" s="423">
        <v>6.0000000000000001E-3</v>
      </c>
      <c r="AM191" s="423">
        <v>6.0000000000000001E-3</v>
      </c>
      <c r="AN191" s="423">
        <v>0.02</v>
      </c>
      <c r="AO191" s="423">
        <v>0.02</v>
      </c>
      <c r="AP191" s="423">
        <v>0.02</v>
      </c>
      <c r="AQ191" s="423">
        <v>0.02</v>
      </c>
      <c r="AR191" s="423">
        <v>0.02</v>
      </c>
      <c r="AS191" s="423">
        <v>1.8800000000000001E-2</v>
      </c>
      <c r="AT191" s="423">
        <v>1.89E-2</v>
      </c>
      <c r="AU191" s="423">
        <v>1.95E-2</v>
      </c>
      <c r="AV191" s="423">
        <v>1.9599999999999999E-2</v>
      </c>
      <c r="AW191" s="423">
        <v>1.9800000000000002E-2</v>
      </c>
      <c r="AX191" s="423">
        <v>0</v>
      </c>
      <c r="AY191" s="423">
        <v>0</v>
      </c>
      <c r="AZ191" s="423">
        <v>0</v>
      </c>
      <c r="BA191" s="423">
        <v>0</v>
      </c>
      <c r="BB191" s="423">
        <v>0</v>
      </c>
      <c r="BC191" s="423">
        <v>0</v>
      </c>
      <c r="BD191" s="423">
        <v>0</v>
      </c>
      <c r="BE191" s="423">
        <v>0</v>
      </c>
      <c r="BF191" s="423">
        <v>0</v>
      </c>
      <c r="BG191" s="423">
        <v>0</v>
      </c>
      <c r="BH191" s="423">
        <v>0.3</v>
      </c>
      <c r="BI191" s="423">
        <v>0.3</v>
      </c>
      <c r="BJ191" s="423">
        <v>0.3</v>
      </c>
      <c r="BK191" s="423">
        <v>0.3</v>
      </c>
      <c r="BL191" s="423">
        <v>0.3</v>
      </c>
      <c r="BM191" s="423">
        <v>0</v>
      </c>
      <c r="BN191" s="423">
        <v>0</v>
      </c>
      <c r="BO191" s="423">
        <v>0</v>
      </c>
      <c r="BP191" s="423">
        <v>0</v>
      </c>
      <c r="BQ191" s="423">
        <v>0</v>
      </c>
    </row>
    <row r="192" spans="1:69">
      <c r="A192" s="420" t="s">
        <v>526</v>
      </c>
      <c r="B192" s="421">
        <v>0.94383333333333341</v>
      </c>
      <c r="C192" s="421">
        <v>1.667</v>
      </c>
      <c r="D192" s="421">
        <v>0</v>
      </c>
      <c r="E192" s="421"/>
      <c r="F192" s="422">
        <v>11900</v>
      </c>
      <c r="G192" s="423">
        <v>0.8</v>
      </c>
      <c r="H192" s="423">
        <v>1.4999999999999999E-2</v>
      </c>
      <c r="I192" s="423">
        <v>0.05</v>
      </c>
      <c r="J192" s="423">
        <v>1.4999999999999999E-2</v>
      </c>
      <c r="K192" s="423">
        <v>7.7999999999999996E-3</v>
      </c>
      <c r="L192" s="423">
        <v>5.6033333333333268E-2</v>
      </c>
      <c r="M192" s="424">
        <v>67.226890756302524</v>
      </c>
      <c r="N192" s="422">
        <v>12747</v>
      </c>
      <c r="O192" s="422">
        <v>13499</v>
      </c>
      <c r="P192" s="422">
        <v>14295</v>
      </c>
      <c r="Q192" s="422">
        <v>15138</v>
      </c>
      <c r="R192" s="422">
        <v>15300</v>
      </c>
      <c r="S192" s="422" t="s">
        <v>147</v>
      </c>
      <c r="T192" s="423">
        <v>0.80100000000000005</v>
      </c>
      <c r="U192" s="423">
        <v>0.84899999999999998</v>
      </c>
      <c r="V192" s="423">
        <v>0.89900000000000002</v>
      </c>
      <c r="W192" s="423">
        <v>0.95199999999999996</v>
      </c>
      <c r="X192" s="423">
        <v>0.99</v>
      </c>
      <c r="Y192" s="423">
        <v>1.9E-2</v>
      </c>
      <c r="Z192" s="423">
        <v>2.1000000000000001E-2</v>
      </c>
      <c r="AA192" s="423">
        <v>2.1999999999999999E-2</v>
      </c>
      <c r="AB192" s="423">
        <v>2.3E-2</v>
      </c>
      <c r="AC192" s="423">
        <v>2.5000000000000001E-2</v>
      </c>
      <c r="AD192" s="423">
        <v>0.05</v>
      </c>
      <c r="AE192" s="423">
        <v>0.05</v>
      </c>
      <c r="AF192" s="423">
        <v>0.05</v>
      </c>
      <c r="AG192" s="423">
        <v>0.05</v>
      </c>
      <c r="AH192" s="423">
        <v>0.05</v>
      </c>
      <c r="AI192" s="423">
        <v>1.6E-2</v>
      </c>
      <c r="AJ192" s="423">
        <v>1.7000000000000001E-2</v>
      </c>
      <c r="AK192" s="423">
        <v>1.7999999999999999E-2</v>
      </c>
      <c r="AL192" s="423">
        <v>1.9E-2</v>
      </c>
      <c r="AM192" s="423">
        <v>2.1000000000000001E-2</v>
      </c>
      <c r="AN192" s="423">
        <v>6.0000000000000001E-3</v>
      </c>
      <c r="AO192" s="423">
        <v>6.0000000000000001E-3</v>
      </c>
      <c r="AP192" s="423">
        <v>7.0000000000000001E-3</v>
      </c>
      <c r="AQ192" s="423">
        <v>7.0000000000000001E-3</v>
      </c>
      <c r="AR192" s="423">
        <v>8.0000000000000002E-3</v>
      </c>
      <c r="AS192" s="423">
        <v>0.12470000000000001</v>
      </c>
      <c r="AT192" s="423">
        <v>0.13189999999999999</v>
      </c>
      <c r="AU192" s="423">
        <v>0.13930000000000001</v>
      </c>
      <c r="AV192" s="423">
        <v>0.14699999999999999</v>
      </c>
      <c r="AW192" s="423">
        <v>0.153</v>
      </c>
      <c r="AX192" s="423">
        <v>0</v>
      </c>
      <c r="AY192" s="423">
        <v>0</v>
      </c>
      <c r="AZ192" s="423">
        <v>0</v>
      </c>
      <c r="BA192" s="423">
        <v>0</v>
      </c>
      <c r="BB192" s="423">
        <v>0</v>
      </c>
      <c r="BC192" s="423">
        <v>0</v>
      </c>
      <c r="BD192" s="423">
        <v>0</v>
      </c>
      <c r="BE192" s="423">
        <v>0</v>
      </c>
      <c r="BF192" s="423">
        <v>0</v>
      </c>
      <c r="BG192" s="423">
        <v>0</v>
      </c>
      <c r="BH192" s="423">
        <v>1.667</v>
      </c>
      <c r="BI192" s="423">
        <v>1.667</v>
      </c>
      <c r="BJ192" s="423">
        <v>1.667</v>
      </c>
      <c r="BK192" s="423">
        <v>1.667</v>
      </c>
      <c r="BL192" s="423">
        <v>1.667</v>
      </c>
      <c r="BM192" s="423">
        <v>0</v>
      </c>
      <c r="BN192" s="423">
        <v>0</v>
      </c>
      <c r="BO192" s="423">
        <v>0</v>
      </c>
      <c r="BP192" s="423">
        <v>0</v>
      </c>
      <c r="BQ192" s="423">
        <v>0</v>
      </c>
    </row>
    <row r="193" spans="1:69">
      <c r="A193" s="420" t="s">
        <v>811</v>
      </c>
      <c r="B193" s="421">
        <v>0.10425</v>
      </c>
      <c r="C193" s="421">
        <v>0.75</v>
      </c>
      <c r="D193" s="421">
        <v>0</v>
      </c>
      <c r="E193" s="421"/>
      <c r="F193" s="422">
        <v>1158</v>
      </c>
      <c r="G193" s="423">
        <v>8.4000000000000005E-2</v>
      </c>
      <c r="H193" s="423">
        <v>1.15E-2</v>
      </c>
      <c r="I193" s="423">
        <v>2.9999999999999997E-4</v>
      </c>
      <c r="J193" s="423">
        <v>8.0000000000000002E-3</v>
      </c>
      <c r="K193" s="423">
        <v>2.2000000000000001E-3</v>
      </c>
      <c r="L193" s="423">
        <v>-1.7500000000000016E-3</v>
      </c>
      <c r="M193" s="424">
        <v>72.538860103626945</v>
      </c>
      <c r="N193" s="422">
        <v>1300</v>
      </c>
      <c r="O193" s="422">
        <v>1500</v>
      </c>
      <c r="P193" s="422">
        <v>1700</v>
      </c>
      <c r="Q193" s="422">
        <v>1900</v>
      </c>
      <c r="R193" s="422">
        <v>2100</v>
      </c>
      <c r="S193" s="422" t="s">
        <v>147</v>
      </c>
      <c r="T193" s="423">
        <v>6.5000000000000002E-2</v>
      </c>
      <c r="U193" s="423">
        <v>6.8000000000000005E-2</v>
      </c>
      <c r="V193" s="423">
        <v>7.0999999999999994E-2</v>
      </c>
      <c r="W193" s="423">
        <v>7.4999999999999997E-2</v>
      </c>
      <c r="X193" s="423">
        <v>7.8E-2</v>
      </c>
      <c r="Y193" s="423">
        <v>1.4999999999999999E-2</v>
      </c>
      <c r="Z193" s="423">
        <v>1.7000000000000001E-2</v>
      </c>
      <c r="AA193" s="423">
        <v>1.9E-2</v>
      </c>
      <c r="AB193" s="423">
        <v>2.1000000000000001E-2</v>
      </c>
      <c r="AC193" s="423">
        <v>2.3E-2</v>
      </c>
      <c r="AD193" s="423">
        <v>8.9999999999999993E-3</v>
      </c>
      <c r="AE193" s="423">
        <v>1.0999999999999999E-2</v>
      </c>
      <c r="AF193" s="423">
        <v>1.2999999999999999E-2</v>
      </c>
      <c r="AG193" s="423">
        <v>1.4999999999999999E-2</v>
      </c>
      <c r="AH193" s="423">
        <v>1.7000000000000001E-2</v>
      </c>
      <c r="AI193" s="423">
        <v>1.2999999999999999E-2</v>
      </c>
      <c r="AJ193" s="423">
        <v>1.4999999999999999E-2</v>
      </c>
      <c r="AK193" s="423">
        <v>1.7000000000000001E-2</v>
      </c>
      <c r="AL193" s="423">
        <v>1.9E-2</v>
      </c>
      <c r="AM193" s="423">
        <v>2.1000000000000001E-2</v>
      </c>
      <c r="AN193" s="423">
        <v>0.02</v>
      </c>
      <c r="AO193" s="423">
        <v>0.02</v>
      </c>
      <c r="AP193" s="423">
        <v>0.02</v>
      </c>
      <c r="AQ193" s="423">
        <v>0.02</v>
      </c>
      <c r="AR193" s="423">
        <v>0.02</v>
      </c>
      <c r="AS193" s="423">
        <v>1.4E-2</v>
      </c>
      <c r="AT193" s="423">
        <v>1.4999999999999999E-2</v>
      </c>
      <c r="AU193" s="423">
        <v>1.6E-2</v>
      </c>
      <c r="AV193" s="423">
        <v>1.7000000000000001E-2</v>
      </c>
      <c r="AW193" s="423">
        <v>1.7999999999999999E-2</v>
      </c>
      <c r="AX193" s="423">
        <v>0</v>
      </c>
      <c r="AY193" s="423">
        <v>0</v>
      </c>
      <c r="AZ193" s="423">
        <v>0</v>
      </c>
      <c r="BA193" s="423">
        <v>0</v>
      </c>
      <c r="BB193" s="423">
        <v>0</v>
      </c>
      <c r="BC193" s="423">
        <v>0</v>
      </c>
      <c r="BD193" s="423">
        <v>0</v>
      </c>
      <c r="BE193" s="423">
        <v>0</v>
      </c>
      <c r="BF193" s="423">
        <v>0</v>
      </c>
      <c r="BG193" s="423">
        <v>0</v>
      </c>
      <c r="BH193" s="423">
        <v>0.75</v>
      </c>
      <c r="BI193" s="423">
        <v>0.75</v>
      </c>
      <c r="BJ193" s="423">
        <v>0.75</v>
      </c>
      <c r="BK193" s="423">
        <v>0.75</v>
      </c>
      <c r="BL193" s="423">
        <v>0.75</v>
      </c>
      <c r="BM193" s="423">
        <v>0</v>
      </c>
      <c r="BN193" s="423">
        <v>0</v>
      </c>
      <c r="BO193" s="423">
        <v>0</v>
      </c>
      <c r="BP193" s="423">
        <v>0</v>
      </c>
      <c r="BQ193" s="423">
        <v>0</v>
      </c>
    </row>
    <row r="194" spans="1:69">
      <c r="A194" s="420" t="s">
        <v>649</v>
      </c>
      <c r="B194" s="421">
        <v>1.5023333333333335</v>
      </c>
      <c r="C194" s="421">
        <v>50</v>
      </c>
      <c r="D194" s="421">
        <v>0</v>
      </c>
      <c r="E194" s="421"/>
      <c r="F194" s="422">
        <v>20490</v>
      </c>
      <c r="G194" s="423">
        <v>1.1857</v>
      </c>
      <c r="H194" s="423">
        <v>0.20630000000000001</v>
      </c>
      <c r="I194" s="423">
        <v>2.1499999999999998E-2</v>
      </c>
      <c r="J194" s="423">
        <v>2.5500000000000002E-2</v>
      </c>
      <c r="K194" s="423">
        <v>2.3900000000000001E-2</v>
      </c>
      <c r="L194" s="423">
        <v>3.9433333333333431E-2</v>
      </c>
      <c r="M194" s="424">
        <v>57.867252318204002</v>
      </c>
      <c r="N194" s="422">
        <v>21000</v>
      </c>
      <c r="O194" s="422">
        <v>23100</v>
      </c>
      <c r="P194" s="422">
        <v>25410</v>
      </c>
      <c r="Q194" s="422">
        <v>27950</v>
      </c>
      <c r="R194" s="422">
        <v>30750</v>
      </c>
      <c r="S194" s="422" t="s">
        <v>141</v>
      </c>
      <c r="T194" s="423">
        <v>1.1976</v>
      </c>
      <c r="U194" s="423">
        <v>1.377</v>
      </c>
      <c r="V194" s="423">
        <v>1.5840000000000001</v>
      </c>
      <c r="W194" s="423">
        <v>1.837</v>
      </c>
      <c r="X194" s="423">
        <v>2.1309999999999998</v>
      </c>
      <c r="Y194" s="423">
        <v>0.2084</v>
      </c>
      <c r="Z194" s="423">
        <v>0.23960000000000001</v>
      </c>
      <c r="AA194" s="423">
        <v>0.27560000000000001</v>
      </c>
      <c r="AB194" s="423">
        <v>0.3196</v>
      </c>
      <c r="AC194" s="423">
        <v>0.37080000000000002</v>
      </c>
      <c r="AD194" s="423">
        <v>2.1700000000000001E-2</v>
      </c>
      <c r="AE194" s="423">
        <v>5.0000000000000001E-3</v>
      </c>
      <c r="AF194" s="423">
        <v>2.87E-2</v>
      </c>
      <c r="AG194" s="423">
        <v>3.3300000000000003E-2</v>
      </c>
      <c r="AH194" s="423">
        <v>3.8600000000000002E-2</v>
      </c>
      <c r="AI194" s="423">
        <v>2.58E-2</v>
      </c>
      <c r="AJ194" s="423">
        <v>2.9600000000000001E-2</v>
      </c>
      <c r="AK194" s="423">
        <v>3.4099999999999998E-2</v>
      </c>
      <c r="AL194" s="423">
        <v>3.95E-2</v>
      </c>
      <c r="AM194" s="423">
        <v>4.58E-2</v>
      </c>
      <c r="AN194" s="423">
        <v>2.41E-2</v>
      </c>
      <c r="AO194" s="423">
        <v>2.7799999999999998E-2</v>
      </c>
      <c r="AP194" s="423">
        <v>3.1899999999999998E-2</v>
      </c>
      <c r="AQ194" s="423">
        <v>3.6999999999999998E-2</v>
      </c>
      <c r="AR194" s="423">
        <v>4.2999999999999997E-2</v>
      </c>
      <c r="AS194" s="423">
        <v>3.7499999999999999E-2</v>
      </c>
      <c r="AT194" s="423">
        <v>4.2599999999999999E-2</v>
      </c>
      <c r="AU194" s="423">
        <v>4.9599999999999998E-2</v>
      </c>
      <c r="AV194" s="423">
        <v>5.7500000000000002E-2</v>
      </c>
      <c r="AW194" s="423">
        <v>6.6699999999999995E-2</v>
      </c>
      <c r="AX194" s="423">
        <v>0</v>
      </c>
      <c r="AY194" s="423">
        <v>0</v>
      </c>
      <c r="AZ194" s="423">
        <v>0</v>
      </c>
      <c r="BA194" s="423">
        <v>0</v>
      </c>
      <c r="BB194" s="423">
        <v>0</v>
      </c>
      <c r="BC194" s="423">
        <v>0</v>
      </c>
      <c r="BD194" s="423">
        <v>0</v>
      </c>
      <c r="BE194" s="423">
        <v>0</v>
      </c>
      <c r="BF194" s="423">
        <v>0</v>
      </c>
      <c r="BG194" s="423">
        <v>0</v>
      </c>
      <c r="BH194" s="423">
        <v>0</v>
      </c>
      <c r="BI194" s="423">
        <v>0</v>
      </c>
      <c r="BJ194" s="423">
        <v>0</v>
      </c>
      <c r="BK194" s="423">
        <v>0</v>
      </c>
      <c r="BL194" s="423">
        <v>0</v>
      </c>
      <c r="BM194" s="423">
        <v>0</v>
      </c>
      <c r="BN194" s="423">
        <v>0</v>
      </c>
      <c r="BO194" s="423">
        <v>0</v>
      </c>
      <c r="BP194" s="423">
        <v>0</v>
      </c>
      <c r="BQ194" s="423">
        <v>0</v>
      </c>
    </row>
    <row r="195" spans="1:69">
      <c r="A195" s="420" t="s">
        <v>908</v>
      </c>
      <c r="B195" s="421">
        <v>0.24935000000000004</v>
      </c>
      <c r="C195" s="421">
        <v>0.41</v>
      </c>
      <c r="D195" s="421">
        <v>0</v>
      </c>
      <c r="E195" s="421"/>
      <c r="F195" s="422">
        <v>1820</v>
      </c>
      <c r="G195" s="423">
        <v>6.54E-2</v>
      </c>
      <c r="H195" s="423">
        <v>4.65E-2</v>
      </c>
      <c r="I195" s="423">
        <v>0.13600000000000001</v>
      </c>
      <c r="J195" s="423">
        <v>1.2999999999999999E-3</v>
      </c>
      <c r="K195" s="423">
        <v>1E-3</v>
      </c>
      <c r="L195" s="423">
        <v>-8.4999999999993414E-4</v>
      </c>
      <c r="M195" s="424">
        <v>35.934065934065934</v>
      </c>
      <c r="N195" s="422">
        <v>1824</v>
      </c>
      <c r="O195" s="422">
        <v>1842</v>
      </c>
      <c r="P195" s="422">
        <v>1859</v>
      </c>
      <c r="Q195" s="422">
        <v>1875</v>
      </c>
      <c r="R195" s="422">
        <v>1892</v>
      </c>
      <c r="S195" s="422" t="s">
        <v>141</v>
      </c>
      <c r="T195" s="423">
        <v>6.54E-2</v>
      </c>
      <c r="U195" s="423">
        <v>6.5799999999999997E-2</v>
      </c>
      <c r="V195" s="423">
        <v>6.6299999999999998E-2</v>
      </c>
      <c r="W195" s="423">
        <v>6.6799999999999998E-2</v>
      </c>
      <c r="X195" s="423">
        <v>6.7400000000000002E-2</v>
      </c>
      <c r="Y195" s="423">
        <v>4.65E-2</v>
      </c>
      <c r="Z195" s="423">
        <v>4.4299999999999999E-2</v>
      </c>
      <c r="AA195" s="423">
        <v>4.4699999999999997E-2</v>
      </c>
      <c r="AB195" s="423">
        <v>4.4999999999999998E-2</v>
      </c>
      <c r="AC195" s="423">
        <v>4.5400000000000003E-2</v>
      </c>
      <c r="AD195" s="423">
        <v>0.13619999999999999</v>
      </c>
      <c r="AE195" s="423">
        <v>6.4199999999999993E-2</v>
      </c>
      <c r="AF195" s="423">
        <v>6.4199999999999993E-2</v>
      </c>
      <c r="AG195" s="423">
        <v>6.4199999999999993E-2</v>
      </c>
      <c r="AH195" s="423">
        <v>6.4199999999999993E-2</v>
      </c>
      <c r="AI195" s="423">
        <v>1.2999999999999999E-3</v>
      </c>
      <c r="AJ195" s="423">
        <v>1.1999999999999999E-3</v>
      </c>
      <c r="AK195" s="423">
        <v>1.1999999999999999E-3</v>
      </c>
      <c r="AL195" s="423">
        <v>1.1999999999999999E-3</v>
      </c>
      <c r="AM195" s="423">
        <v>1.1999999999999999E-3</v>
      </c>
      <c r="AN195" s="423">
        <v>1E-3</v>
      </c>
      <c r="AO195" s="423">
        <v>1E-3</v>
      </c>
      <c r="AP195" s="423">
        <v>1E-3</v>
      </c>
      <c r="AQ195" s="423">
        <v>1E-3</v>
      </c>
      <c r="AR195" s="423">
        <v>1E-3</v>
      </c>
      <c r="AS195" s="423">
        <v>6.9900000000000004E-2</v>
      </c>
      <c r="AT195" s="423">
        <v>7.0300000000000001E-2</v>
      </c>
      <c r="AU195" s="423">
        <v>7.0699999999999999E-2</v>
      </c>
      <c r="AV195" s="423">
        <v>7.0999999999999994E-2</v>
      </c>
      <c r="AW195" s="423">
        <v>7.1400000000000005E-2</v>
      </c>
      <c r="AX195" s="423">
        <v>0</v>
      </c>
      <c r="AY195" s="423">
        <v>0</v>
      </c>
      <c r="AZ195" s="423">
        <v>0</v>
      </c>
      <c r="BA195" s="423">
        <v>0</v>
      </c>
      <c r="BB195" s="423">
        <v>0</v>
      </c>
      <c r="BC195" s="423">
        <v>0</v>
      </c>
      <c r="BD195" s="423">
        <v>0</v>
      </c>
      <c r="BE195" s="423">
        <v>0</v>
      </c>
      <c r="BF195" s="423">
        <v>0</v>
      </c>
      <c r="BG195" s="423">
        <v>0</v>
      </c>
      <c r="BH195" s="423">
        <v>3.9699999999999999E-2</v>
      </c>
      <c r="BI195" s="423">
        <v>3.9699999999999999E-2</v>
      </c>
      <c r="BJ195" s="423">
        <v>3.9699999999999999E-2</v>
      </c>
      <c r="BK195" s="423">
        <v>3.9699999999999999E-2</v>
      </c>
      <c r="BL195" s="423">
        <v>3.9699999999999999E-2</v>
      </c>
      <c r="BM195" s="423">
        <v>0</v>
      </c>
      <c r="BN195" s="423">
        <v>0</v>
      </c>
      <c r="BO195" s="423">
        <v>0</v>
      </c>
      <c r="BP195" s="423">
        <v>0</v>
      </c>
      <c r="BQ195" s="423">
        <v>0</v>
      </c>
    </row>
    <row r="196" spans="1:69">
      <c r="A196" s="420" t="s">
        <v>527</v>
      </c>
      <c r="B196" s="421">
        <v>3.85E-2</v>
      </c>
      <c r="C196" s="421">
        <v>5.6000000000000001E-2</v>
      </c>
      <c r="D196" s="421">
        <v>0</v>
      </c>
      <c r="E196" s="421"/>
      <c r="F196" s="422">
        <v>108</v>
      </c>
      <c r="G196" s="423">
        <v>3.5999999999999999E-3</v>
      </c>
      <c r="H196" s="423">
        <v>1.1000000000000001E-3</v>
      </c>
      <c r="I196" s="423">
        <v>0</v>
      </c>
      <c r="J196" s="423">
        <v>1.8800000000000001E-2</v>
      </c>
      <c r="K196" s="423">
        <v>2.5999999999999999E-3</v>
      </c>
      <c r="L196" s="423">
        <v>1.2400000000000001E-2</v>
      </c>
      <c r="M196" s="424">
        <v>33.333333333333336</v>
      </c>
      <c r="N196" s="422">
        <v>135</v>
      </c>
      <c r="O196" s="422">
        <v>140</v>
      </c>
      <c r="P196" s="422">
        <v>145</v>
      </c>
      <c r="Q196" s="422">
        <v>155</v>
      </c>
      <c r="R196" s="422">
        <v>165</v>
      </c>
      <c r="S196" s="422" t="s">
        <v>141</v>
      </c>
      <c r="T196" s="423">
        <v>5.0000000000000001E-3</v>
      </c>
      <c r="U196" s="423">
        <v>5.0000000000000001E-3</v>
      </c>
      <c r="V196" s="423">
        <v>5.0000000000000001E-3</v>
      </c>
      <c r="W196" s="423">
        <v>5.0000000000000001E-3</v>
      </c>
      <c r="X196" s="423">
        <v>6.0000000000000001E-3</v>
      </c>
      <c r="Y196" s="423">
        <v>1E-3</v>
      </c>
      <c r="Z196" s="423">
        <v>1E-3</v>
      </c>
      <c r="AA196" s="423">
        <v>1E-3</v>
      </c>
      <c r="AB196" s="423">
        <v>2E-3</v>
      </c>
      <c r="AC196" s="423">
        <v>2E-3</v>
      </c>
      <c r="AD196" s="423">
        <v>0</v>
      </c>
      <c r="AE196" s="423">
        <v>0</v>
      </c>
      <c r="AF196" s="423">
        <v>0</v>
      </c>
      <c r="AG196" s="423">
        <v>0</v>
      </c>
      <c r="AH196" s="423">
        <v>0</v>
      </c>
      <c r="AI196" s="423">
        <v>2.3E-2</v>
      </c>
      <c r="AJ196" s="423">
        <v>2.3E-2</v>
      </c>
      <c r="AK196" s="423">
        <v>2.4E-2</v>
      </c>
      <c r="AL196" s="423">
        <v>2.4E-2</v>
      </c>
      <c r="AM196" s="423">
        <v>2.5000000000000001E-2</v>
      </c>
      <c r="AN196" s="423">
        <v>3.0000000000000001E-3</v>
      </c>
      <c r="AO196" s="423">
        <v>3.0000000000000001E-3</v>
      </c>
      <c r="AP196" s="423">
        <v>3.0000000000000001E-3</v>
      </c>
      <c r="AQ196" s="423">
        <v>3.0000000000000001E-3</v>
      </c>
      <c r="AR196" s="423">
        <v>3.0000000000000001E-3</v>
      </c>
      <c r="AS196" s="423">
        <v>5.0000000000000001E-3</v>
      </c>
      <c r="AT196" s="423">
        <v>5.0000000000000001E-3</v>
      </c>
      <c r="AU196" s="423">
        <v>6.0000000000000001E-3</v>
      </c>
      <c r="AV196" s="423">
        <v>6.0000000000000001E-3</v>
      </c>
      <c r="AW196" s="423">
        <v>7.0000000000000001E-3</v>
      </c>
      <c r="AX196" s="423">
        <v>0</v>
      </c>
      <c r="AY196" s="423">
        <v>0</v>
      </c>
      <c r="AZ196" s="423">
        <v>0</v>
      </c>
      <c r="BA196" s="423">
        <v>0</v>
      </c>
      <c r="BB196" s="423">
        <v>0</v>
      </c>
      <c r="BC196" s="423">
        <v>0</v>
      </c>
      <c r="BD196" s="423">
        <v>0</v>
      </c>
      <c r="BE196" s="423">
        <v>0</v>
      </c>
      <c r="BF196" s="423">
        <v>0</v>
      </c>
      <c r="BG196" s="423">
        <v>0</v>
      </c>
      <c r="BH196" s="423">
        <v>0</v>
      </c>
      <c r="BI196" s="423">
        <v>0</v>
      </c>
      <c r="BJ196" s="423">
        <v>0</v>
      </c>
      <c r="BK196" s="423">
        <v>0</v>
      </c>
      <c r="BL196" s="423">
        <v>0</v>
      </c>
      <c r="BM196" s="423">
        <v>0</v>
      </c>
      <c r="BN196" s="423">
        <v>0</v>
      </c>
      <c r="BO196" s="423">
        <v>0</v>
      </c>
      <c r="BP196" s="423">
        <v>0</v>
      </c>
      <c r="BQ196" s="423">
        <v>0</v>
      </c>
    </row>
    <row r="197" spans="1:69">
      <c r="A197" s="420" t="s">
        <v>872</v>
      </c>
      <c r="B197" s="421">
        <v>5.1274999999999994E-2</v>
      </c>
      <c r="C197" s="421">
        <v>0.2</v>
      </c>
      <c r="D197" s="421">
        <v>3.9600000000000003E-2</v>
      </c>
      <c r="E197" s="421"/>
      <c r="F197" s="422">
        <v>368</v>
      </c>
      <c r="G197" s="423">
        <v>9.4999999999999998E-3</v>
      </c>
      <c r="H197" s="423">
        <v>8.0000000000000004E-4</v>
      </c>
      <c r="I197" s="423">
        <v>0</v>
      </c>
      <c r="J197" s="423">
        <v>0</v>
      </c>
      <c r="K197" s="423">
        <v>0</v>
      </c>
      <c r="L197" s="423">
        <v>1.3749999999999943E-3</v>
      </c>
      <c r="M197" s="424">
        <v>25.815217391304348</v>
      </c>
      <c r="N197" s="422">
        <v>400</v>
      </c>
      <c r="O197" s="422">
        <v>420</v>
      </c>
      <c r="P197" s="422">
        <v>440</v>
      </c>
      <c r="Q197" s="422">
        <v>460</v>
      </c>
      <c r="R197" s="422">
        <v>460</v>
      </c>
      <c r="S197" s="422" t="s">
        <v>141</v>
      </c>
      <c r="T197" s="423">
        <v>1.2999999999999999E-2</v>
      </c>
      <c r="U197" s="423">
        <v>1.2999999999999999E-2</v>
      </c>
      <c r="V197" s="423">
        <v>1.4E-2</v>
      </c>
      <c r="W197" s="423">
        <v>1.4E-2</v>
      </c>
      <c r="X197" s="423">
        <v>1.4E-2</v>
      </c>
      <c r="Y197" s="423">
        <v>2E-3</v>
      </c>
      <c r="Z197" s="423">
        <v>2E-3</v>
      </c>
      <c r="AA197" s="423">
        <v>2E-3</v>
      </c>
      <c r="AB197" s="423">
        <v>3.0000000000000001E-3</v>
      </c>
      <c r="AC197" s="423">
        <v>3.0000000000000001E-3</v>
      </c>
      <c r="AD197" s="423">
        <v>0</v>
      </c>
      <c r="AE197" s="423">
        <v>0</v>
      </c>
      <c r="AF197" s="423">
        <v>0</v>
      </c>
      <c r="AG197" s="423">
        <v>0</v>
      </c>
      <c r="AH197" s="423">
        <v>0</v>
      </c>
      <c r="AI197" s="423">
        <v>0</v>
      </c>
      <c r="AJ197" s="423">
        <v>0</v>
      </c>
      <c r="AK197" s="423">
        <v>0</v>
      </c>
      <c r="AL197" s="423">
        <v>0</v>
      </c>
      <c r="AM197" s="423">
        <v>0</v>
      </c>
      <c r="AN197" s="423">
        <v>1E-3</v>
      </c>
      <c r="AO197" s="423">
        <v>1E-3</v>
      </c>
      <c r="AP197" s="423">
        <v>1E-3</v>
      </c>
      <c r="AQ197" s="423">
        <v>1E-3</v>
      </c>
      <c r="AR197" s="423">
        <v>1E-3</v>
      </c>
      <c r="AS197" s="423">
        <v>2E-3</v>
      </c>
      <c r="AT197" s="423">
        <v>2E-3</v>
      </c>
      <c r="AU197" s="423">
        <v>2E-3</v>
      </c>
      <c r="AV197" s="423">
        <v>3.0000000000000001E-3</v>
      </c>
      <c r="AW197" s="423">
        <v>3.0000000000000001E-3</v>
      </c>
      <c r="AX197" s="423">
        <v>0</v>
      </c>
      <c r="AY197" s="423">
        <v>0</v>
      </c>
      <c r="AZ197" s="423">
        <v>0</v>
      </c>
      <c r="BA197" s="423">
        <v>0</v>
      </c>
      <c r="BB197" s="423">
        <v>0</v>
      </c>
      <c r="BC197" s="423">
        <v>0.25</v>
      </c>
      <c r="BD197" s="423">
        <v>0.25</v>
      </c>
      <c r="BE197" s="423">
        <v>0</v>
      </c>
      <c r="BF197" s="423">
        <v>0</v>
      </c>
      <c r="BG197" s="423">
        <v>0</v>
      </c>
      <c r="BH197" s="423">
        <v>0.2</v>
      </c>
      <c r="BI197" s="423">
        <v>0.2</v>
      </c>
      <c r="BJ197" s="423">
        <v>0.2</v>
      </c>
      <c r="BK197" s="423">
        <v>0.2</v>
      </c>
      <c r="BL197" s="423">
        <v>0.2</v>
      </c>
      <c r="BM197" s="423">
        <v>0.05</v>
      </c>
      <c r="BN197" s="423">
        <v>0.05</v>
      </c>
      <c r="BO197" s="423">
        <v>0</v>
      </c>
      <c r="BP197" s="423">
        <v>0</v>
      </c>
      <c r="BQ197" s="423">
        <v>0</v>
      </c>
    </row>
    <row r="198" spans="1:69">
      <c r="A198" s="420" t="s">
        <v>725</v>
      </c>
      <c r="B198" s="421">
        <v>2.2175833333333337</v>
      </c>
      <c r="C198" s="421">
        <v>15.3</v>
      </c>
      <c r="D198" s="421">
        <v>0.22329999999999997</v>
      </c>
      <c r="E198" s="421"/>
      <c r="F198" s="422">
        <v>10417</v>
      </c>
      <c r="G198" s="423">
        <v>0.49199999999999999</v>
      </c>
      <c r="H198" s="423">
        <v>0.54600000000000004</v>
      </c>
      <c r="I198" s="423">
        <v>0.186</v>
      </c>
      <c r="J198" s="423">
        <v>9.2999999999999999E-2</v>
      </c>
      <c r="K198" s="423">
        <v>0.44</v>
      </c>
      <c r="L198" s="423">
        <v>0.23728333333333373</v>
      </c>
      <c r="M198" s="424">
        <v>47.230488624364021</v>
      </c>
      <c r="N198" s="422">
        <v>10800</v>
      </c>
      <c r="O198" s="422">
        <v>12500</v>
      </c>
      <c r="P198" s="422">
        <v>14400</v>
      </c>
      <c r="Q198" s="422">
        <v>16600</v>
      </c>
      <c r="R198" s="422">
        <v>19100</v>
      </c>
      <c r="S198" s="422" t="s">
        <v>140</v>
      </c>
      <c r="T198" s="423">
        <v>0.54</v>
      </c>
      <c r="U198" s="423">
        <v>0.625</v>
      </c>
      <c r="V198" s="423">
        <v>0.72</v>
      </c>
      <c r="W198" s="423">
        <v>0.83</v>
      </c>
      <c r="X198" s="423">
        <v>0.95499999999999996</v>
      </c>
      <c r="Y198" s="423">
        <v>0.54</v>
      </c>
      <c r="Z198" s="423">
        <v>0.625</v>
      </c>
      <c r="AA198" s="423">
        <v>0.72</v>
      </c>
      <c r="AB198" s="423">
        <v>0.83</v>
      </c>
      <c r="AC198" s="423">
        <v>0.95499999999999996</v>
      </c>
      <c r="AD198" s="423">
        <v>0.32500000000000001</v>
      </c>
      <c r="AE198" s="423">
        <v>0.375</v>
      </c>
      <c r="AF198" s="423">
        <v>0.43</v>
      </c>
      <c r="AG198" s="423">
        <v>0.5</v>
      </c>
      <c r="AH198" s="423">
        <v>0.56999999999999995</v>
      </c>
      <c r="AI198" s="423">
        <v>0.2</v>
      </c>
      <c r="AJ198" s="423">
        <v>0.25</v>
      </c>
      <c r="AK198" s="423">
        <v>0.3</v>
      </c>
      <c r="AL198" s="423">
        <v>0.35</v>
      </c>
      <c r="AM198" s="423">
        <v>0.4</v>
      </c>
      <c r="AN198" s="423">
        <v>0.32500000000000001</v>
      </c>
      <c r="AO198" s="423">
        <v>0.375</v>
      </c>
      <c r="AP198" s="423">
        <v>0.43</v>
      </c>
      <c r="AQ198" s="423">
        <v>0.49</v>
      </c>
      <c r="AR198" s="423">
        <v>0.56000000000000005</v>
      </c>
      <c r="AS198" s="423">
        <v>0.38500000000000001</v>
      </c>
      <c r="AT198" s="423">
        <v>0.44</v>
      </c>
      <c r="AU198" s="423">
        <v>0.5</v>
      </c>
      <c r="AV198" s="423">
        <v>0.56999999999999995</v>
      </c>
      <c r="AW198" s="423">
        <v>0.65</v>
      </c>
      <c r="AX198" s="423">
        <v>0</v>
      </c>
      <c r="AY198" s="423">
        <v>0</v>
      </c>
      <c r="AZ198" s="423">
        <v>0</v>
      </c>
      <c r="BA198" s="423">
        <v>0</v>
      </c>
      <c r="BB198" s="423">
        <v>0</v>
      </c>
      <c r="BC198" s="423">
        <v>0</v>
      </c>
      <c r="BD198" s="423">
        <v>0</v>
      </c>
      <c r="BE198" s="423">
        <v>0</v>
      </c>
      <c r="BF198" s="423">
        <v>0</v>
      </c>
      <c r="BG198" s="423">
        <v>0</v>
      </c>
      <c r="BH198" s="423">
        <v>0</v>
      </c>
      <c r="BI198" s="423">
        <v>0</v>
      </c>
      <c r="BJ198" s="423">
        <v>0</v>
      </c>
      <c r="BK198" s="423">
        <v>0</v>
      </c>
      <c r="BL198" s="423">
        <v>0</v>
      </c>
      <c r="BM198" s="423">
        <v>0.22849999999999998</v>
      </c>
      <c r="BN198" s="423">
        <v>0.22849999999999998</v>
      </c>
      <c r="BO198" s="423">
        <v>0.22849999999999998</v>
      </c>
      <c r="BP198" s="423">
        <v>0.22849999999999998</v>
      </c>
      <c r="BQ198" s="423">
        <v>0.22849999999999998</v>
      </c>
    </row>
    <row r="199" spans="1:69">
      <c r="A199" s="420" t="s">
        <v>556</v>
      </c>
      <c r="B199" s="421">
        <v>0.91541666666666666</v>
      </c>
      <c r="C199" s="421">
        <v>5.8</v>
      </c>
      <c r="D199" s="421">
        <v>0.12059999999999998</v>
      </c>
      <c r="E199" s="421"/>
      <c r="F199" s="422">
        <v>4024</v>
      </c>
      <c r="G199" s="423">
        <v>0.14499999999999999</v>
      </c>
      <c r="H199" s="423">
        <v>0.16600000000000001</v>
      </c>
      <c r="I199" s="423">
        <v>0.18200000000000002</v>
      </c>
      <c r="J199" s="423">
        <v>6.5000000000000002E-2</v>
      </c>
      <c r="K199" s="423">
        <v>8.5000000000000006E-2</v>
      </c>
      <c r="L199" s="423">
        <v>0.1518166666666666</v>
      </c>
      <c r="M199" s="424">
        <v>36.033797216699803</v>
      </c>
      <c r="N199" s="422">
        <v>4100</v>
      </c>
      <c r="O199" s="422">
        <v>4150</v>
      </c>
      <c r="P199" s="422">
        <v>4480</v>
      </c>
      <c r="Q199" s="422">
        <v>4600</v>
      </c>
      <c r="R199" s="422">
        <v>4840</v>
      </c>
      <c r="S199" s="422" t="s">
        <v>140</v>
      </c>
      <c r="T199" s="423">
        <v>0.17</v>
      </c>
      <c r="U199" s="423">
        <v>0.17499999999999999</v>
      </c>
      <c r="V199" s="423">
        <v>0.18</v>
      </c>
      <c r="W199" s="423">
        <v>0.185</v>
      </c>
      <c r="X199" s="423">
        <v>0.19</v>
      </c>
      <c r="Y199" s="423">
        <v>0.18</v>
      </c>
      <c r="Z199" s="423">
        <v>0.182</v>
      </c>
      <c r="AA199" s="423">
        <v>0.185</v>
      </c>
      <c r="AB199" s="423">
        <v>0.187</v>
      </c>
      <c r="AC199" s="423">
        <v>0.189</v>
      </c>
      <c r="AD199" s="423">
        <v>9.5000000000000001E-2</v>
      </c>
      <c r="AE199" s="423">
        <v>9.6000000000000002E-2</v>
      </c>
      <c r="AF199" s="423">
        <v>9.7000000000000003E-2</v>
      </c>
      <c r="AG199" s="423">
        <v>9.8000000000000004E-2</v>
      </c>
      <c r="AH199" s="423">
        <v>0.1</v>
      </c>
      <c r="AI199" s="423">
        <v>0.09</v>
      </c>
      <c r="AJ199" s="423">
        <v>9.1999999999999998E-2</v>
      </c>
      <c r="AK199" s="423">
        <v>9.5000000000000001E-2</v>
      </c>
      <c r="AL199" s="423">
        <v>9.8000000000000004E-2</v>
      </c>
      <c r="AM199" s="423">
        <v>0.1</v>
      </c>
      <c r="AN199" s="423">
        <v>5.5E-2</v>
      </c>
      <c r="AO199" s="423">
        <v>5.5E-2</v>
      </c>
      <c r="AP199" s="423">
        <v>5.5E-2</v>
      </c>
      <c r="AQ199" s="423">
        <v>5.5E-2</v>
      </c>
      <c r="AR199" s="423">
        <v>5.5E-2</v>
      </c>
      <c r="AS199" s="423">
        <v>9.0999999999999998E-2</v>
      </c>
      <c r="AT199" s="423">
        <v>9.4E-2</v>
      </c>
      <c r="AU199" s="423">
        <v>9.9000000000000005E-2</v>
      </c>
      <c r="AV199" s="423">
        <v>0.10100000000000001</v>
      </c>
      <c r="AW199" s="423">
        <v>0.104</v>
      </c>
      <c r="AX199" s="423">
        <v>0</v>
      </c>
      <c r="AY199" s="423">
        <v>0</v>
      </c>
      <c r="AZ199" s="423">
        <v>0</v>
      </c>
      <c r="BA199" s="423">
        <v>0</v>
      </c>
      <c r="BB199" s="423">
        <v>0</v>
      </c>
      <c r="BC199" s="423">
        <v>0</v>
      </c>
      <c r="BD199" s="423">
        <v>0</v>
      </c>
      <c r="BE199" s="423">
        <v>0</v>
      </c>
      <c r="BF199" s="423">
        <v>0</v>
      </c>
      <c r="BG199" s="423">
        <v>0</v>
      </c>
      <c r="BH199" s="423">
        <v>0</v>
      </c>
      <c r="BI199" s="423">
        <v>0</v>
      </c>
      <c r="BJ199" s="423">
        <v>0</v>
      </c>
      <c r="BK199" s="423">
        <v>0</v>
      </c>
      <c r="BL199" s="423">
        <v>0</v>
      </c>
      <c r="BM199" s="423">
        <v>0.60000000000000009</v>
      </c>
      <c r="BN199" s="423">
        <v>0.60000000000000009</v>
      </c>
      <c r="BO199" s="423">
        <v>0.60000000000000009</v>
      </c>
      <c r="BP199" s="423">
        <v>0.60000000000000009</v>
      </c>
      <c r="BQ199" s="423">
        <v>0.60000000000000009</v>
      </c>
    </row>
    <row r="200" spans="1:69">
      <c r="A200" s="420" t="s">
        <v>1038</v>
      </c>
      <c r="B200" s="421">
        <v>0.21389166666666667</v>
      </c>
      <c r="C200" s="421">
        <v>2.25</v>
      </c>
      <c r="D200" s="421">
        <v>0</v>
      </c>
      <c r="E200" s="421"/>
      <c r="F200" s="422">
        <v>1947</v>
      </c>
      <c r="G200" s="423">
        <v>8.9499999999999996E-2</v>
      </c>
      <c r="H200" s="423">
        <v>2.4799999999999999E-2</v>
      </c>
      <c r="I200" s="423">
        <v>1E-3</v>
      </c>
      <c r="J200" s="423">
        <v>5.4600000000000003E-2</v>
      </c>
      <c r="K200" s="423">
        <v>1E-3</v>
      </c>
      <c r="L200" s="423">
        <v>4.2991666666666678E-2</v>
      </c>
      <c r="M200" s="424">
        <v>45.968156137647661</v>
      </c>
      <c r="N200" s="422">
        <v>1956</v>
      </c>
      <c r="O200" s="422">
        <v>2004</v>
      </c>
      <c r="P200" s="422">
        <v>2048</v>
      </c>
      <c r="Q200" s="422">
        <v>2092</v>
      </c>
      <c r="R200" s="422">
        <v>2138</v>
      </c>
      <c r="S200" s="422" t="s">
        <v>140</v>
      </c>
      <c r="T200" s="423">
        <v>8.9899999999999994E-2</v>
      </c>
      <c r="U200" s="423">
        <v>9.2100000000000001E-2</v>
      </c>
      <c r="V200" s="423">
        <v>9.4100000000000003E-2</v>
      </c>
      <c r="W200" s="423">
        <v>9.6100000000000005E-2</v>
      </c>
      <c r="X200" s="423">
        <v>9.8199999999999996E-2</v>
      </c>
      <c r="Y200" s="423">
        <v>2.5000000000000001E-2</v>
      </c>
      <c r="Z200" s="423">
        <v>0.03</v>
      </c>
      <c r="AA200" s="423">
        <v>3.5000000000000003E-2</v>
      </c>
      <c r="AB200" s="423">
        <v>0.04</v>
      </c>
      <c r="AC200" s="423">
        <v>4.4999999999999998E-2</v>
      </c>
      <c r="AD200" s="423">
        <v>1E-3</v>
      </c>
      <c r="AE200" s="423">
        <v>1E-3</v>
      </c>
      <c r="AF200" s="423">
        <v>1E-3</v>
      </c>
      <c r="AG200" s="423">
        <v>1E-3</v>
      </c>
      <c r="AH200" s="423">
        <v>1E-3</v>
      </c>
      <c r="AI200" s="423">
        <v>5.5E-2</v>
      </c>
      <c r="AJ200" s="423">
        <v>6.0999999999999999E-2</v>
      </c>
      <c r="AK200" s="423">
        <v>6.2E-2</v>
      </c>
      <c r="AL200" s="423">
        <v>6.3E-2</v>
      </c>
      <c r="AM200" s="423">
        <v>6.4000000000000001E-2</v>
      </c>
      <c r="AN200" s="423">
        <v>1E-3</v>
      </c>
      <c r="AO200" s="423">
        <v>1E-3</v>
      </c>
      <c r="AP200" s="423">
        <v>1E-3</v>
      </c>
      <c r="AQ200" s="423">
        <v>1E-3</v>
      </c>
      <c r="AR200" s="423">
        <v>1E-3</v>
      </c>
      <c r="AS200" s="423">
        <v>4.3200000000000002E-2</v>
      </c>
      <c r="AT200" s="423">
        <v>4.65E-2</v>
      </c>
      <c r="AU200" s="423">
        <v>4.8500000000000001E-2</v>
      </c>
      <c r="AV200" s="423">
        <v>5.0500000000000003E-2</v>
      </c>
      <c r="AW200" s="423">
        <v>5.2499999999999998E-2</v>
      </c>
      <c r="AX200" s="423">
        <v>0</v>
      </c>
      <c r="AY200" s="423">
        <v>0</v>
      </c>
      <c r="AZ200" s="423">
        <v>0</v>
      </c>
      <c r="BA200" s="423">
        <v>0</v>
      </c>
      <c r="BB200" s="423">
        <v>0</v>
      </c>
      <c r="BC200" s="423">
        <v>0</v>
      </c>
      <c r="BD200" s="423">
        <v>0</v>
      </c>
      <c r="BE200" s="423">
        <v>0</v>
      </c>
      <c r="BF200" s="423">
        <v>0</v>
      </c>
      <c r="BG200" s="423">
        <v>0</v>
      </c>
      <c r="BH200" s="423">
        <v>0</v>
      </c>
      <c r="BI200" s="423">
        <v>0</v>
      </c>
      <c r="BJ200" s="423">
        <v>0</v>
      </c>
      <c r="BK200" s="423">
        <v>0</v>
      </c>
      <c r="BL200" s="423">
        <v>0</v>
      </c>
      <c r="BM200" s="423">
        <v>0</v>
      </c>
      <c r="BN200" s="423">
        <v>0</v>
      </c>
      <c r="BO200" s="423">
        <v>0</v>
      </c>
      <c r="BP200" s="423">
        <v>0</v>
      </c>
      <c r="BQ200" s="423">
        <v>0</v>
      </c>
    </row>
    <row r="201" spans="1:69">
      <c r="A201" s="420" t="s">
        <v>535</v>
      </c>
      <c r="B201" s="421">
        <v>1.0139166666666666</v>
      </c>
      <c r="C201" s="421">
        <v>2.2400000000000002</v>
      </c>
      <c r="D201" s="421">
        <v>0</v>
      </c>
      <c r="E201" s="421"/>
      <c r="F201" s="422">
        <v>2200</v>
      </c>
      <c r="G201" s="423">
        <v>9.1999999999999998E-2</v>
      </c>
      <c r="H201" s="423">
        <v>7.4999999999999997E-2</v>
      </c>
      <c r="I201" s="423">
        <v>0.50900000000000001</v>
      </c>
      <c r="J201" s="423">
        <v>0.17499999999999999</v>
      </c>
      <c r="K201" s="423">
        <v>7.0000000000000001E-3</v>
      </c>
      <c r="L201" s="423">
        <v>0.15591666666666659</v>
      </c>
      <c r="M201" s="424">
        <v>41.81818181818182</v>
      </c>
      <c r="N201" s="422">
        <v>2222</v>
      </c>
      <c r="O201" s="422">
        <v>2266</v>
      </c>
      <c r="P201" s="422">
        <v>2310</v>
      </c>
      <c r="Q201" s="422">
        <v>2354</v>
      </c>
      <c r="R201" s="422">
        <v>2398</v>
      </c>
      <c r="S201" s="422" t="s">
        <v>140</v>
      </c>
      <c r="T201" s="423">
        <v>0.10100000000000001</v>
      </c>
      <c r="U201" s="423">
        <v>0.10299999999999999</v>
      </c>
      <c r="V201" s="423">
        <v>0.104</v>
      </c>
      <c r="W201" s="423">
        <v>0.106</v>
      </c>
      <c r="X201" s="423">
        <v>0.107</v>
      </c>
      <c r="Y201" s="423">
        <v>0.10299999999999999</v>
      </c>
      <c r="Z201" s="423">
        <v>0.105</v>
      </c>
      <c r="AA201" s="423">
        <v>0.11</v>
      </c>
      <c r="AB201" s="423">
        <v>0.115</v>
      </c>
      <c r="AC201" s="423">
        <v>0.12</v>
      </c>
      <c r="AD201" s="423">
        <v>0.56299999999999994</v>
      </c>
      <c r="AE201" s="423">
        <v>0.56499999999999995</v>
      </c>
      <c r="AF201" s="423">
        <v>0.56999999999999995</v>
      </c>
      <c r="AG201" s="423">
        <v>0.57499999999999996</v>
      </c>
      <c r="AH201" s="423">
        <v>0.57999999999999996</v>
      </c>
      <c r="AI201" s="423">
        <v>2.1999999999999999E-2</v>
      </c>
      <c r="AJ201" s="423">
        <v>2.3E-2</v>
      </c>
      <c r="AK201" s="423">
        <v>2.4E-2</v>
      </c>
      <c r="AL201" s="423">
        <v>2.5000000000000001E-2</v>
      </c>
      <c r="AM201" s="423">
        <v>2.5999999999999999E-2</v>
      </c>
      <c r="AN201" s="423">
        <v>1.6E-2</v>
      </c>
      <c r="AO201" s="423">
        <v>1.6E-2</v>
      </c>
      <c r="AP201" s="423">
        <v>1.6E-2</v>
      </c>
      <c r="AQ201" s="423">
        <v>1.6E-2</v>
      </c>
      <c r="AR201" s="423">
        <v>1.6E-2</v>
      </c>
      <c r="AS201" s="423">
        <v>6.4399999999999999E-2</v>
      </c>
      <c r="AT201" s="423">
        <v>6.4899999999999999E-2</v>
      </c>
      <c r="AU201" s="423">
        <v>6.59E-2</v>
      </c>
      <c r="AV201" s="423">
        <v>6.6900000000000001E-2</v>
      </c>
      <c r="AW201" s="423">
        <v>6.7900000000000002E-2</v>
      </c>
      <c r="AX201" s="423">
        <v>0</v>
      </c>
      <c r="AY201" s="423">
        <v>0</v>
      </c>
      <c r="AZ201" s="423">
        <v>0</v>
      </c>
      <c r="BA201" s="423">
        <v>0</v>
      </c>
      <c r="BB201" s="423">
        <v>0</v>
      </c>
      <c r="BC201" s="423">
        <v>0</v>
      </c>
      <c r="BD201" s="423">
        <v>0</v>
      </c>
      <c r="BE201" s="423">
        <v>0</v>
      </c>
      <c r="BF201" s="423">
        <v>0</v>
      </c>
      <c r="BG201" s="423">
        <v>0</v>
      </c>
      <c r="BH201" s="423">
        <v>0</v>
      </c>
      <c r="BI201" s="423">
        <v>0</v>
      </c>
      <c r="BJ201" s="423">
        <v>0</v>
      </c>
      <c r="BK201" s="423">
        <v>0</v>
      </c>
      <c r="BL201" s="423">
        <v>0</v>
      </c>
      <c r="BM201" s="423">
        <v>0</v>
      </c>
      <c r="BN201" s="423">
        <v>0</v>
      </c>
      <c r="BO201" s="423">
        <v>0</v>
      </c>
      <c r="BP201" s="423">
        <v>0</v>
      </c>
      <c r="BQ201" s="423">
        <v>0</v>
      </c>
    </row>
    <row r="202" spans="1:69">
      <c r="A202" s="420" t="s">
        <v>647</v>
      </c>
      <c r="B202" s="421">
        <v>6.8531666666666666</v>
      </c>
      <c r="C202" s="421">
        <v>20</v>
      </c>
      <c r="D202" s="421">
        <v>4.4859999999999998</v>
      </c>
      <c r="E202" s="421"/>
      <c r="F202" s="422">
        <v>15368</v>
      </c>
      <c r="G202" s="423">
        <v>1.0165</v>
      </c>
      <c r="H202" s="423">
        <v>1.0401</v>
      </c>
      <c r="I202" s="423">
        <v>1.4999999999999999E-2</v>
      </c>
      <c r="J202" s="423">
        <v>0</v>
      </c>
      <c r="K202" s="423">
        <v>0.14000000000000001</v>
      </c>
      <c r="L202" s="423">
        <v>0.15556666666666707</v>
      </c>
      <c r="M202" s="424">
        <v>66.143935450286307</v>
      </c>
      <c r="N202" s="422">
        <v>15675</v>
      </c>
      <c r="O202" s="422">
        <v>16302</v>
      </c>
      <c r="P202" s="422">
        <v>17280</v>
      </c>
      <c r="Q202" s="422">
        <v>18662</v>
      </c>
      <c r="R202" s="422">
        <v>20528</v>
      </c>
      <c r="S202" s="422" t="s">
        <v>135</v>
      </c>
      <c r="T202" s="423">
        <v>1.0543</v>
      </c>
      <c r="U202" s="423">
        <v>1.3759999999999999</v>
      </c>
      <c r="V202" s="423">
        <v>1.5720000000000001</v>
      </c>
      <c r="W202" s="423">
        <v>1.72</v>
      </c>
      <c r="X202" s="423">
        <v>1.7689999999999999</v>
      </c>
      <c r="Y202" s="423">
        <v>1.0609</v>
      </c>
      <c r="Z202" s="423">
        <v>1.0821000000000001</v>
      </c>
      <c r="AA202" s="423">
        <v>1.1036999999999999</v>
      </c>
      <c r="AB202" s="423">
        <v>1.1257999999999999</v>
      </c>
      <c r="AC202" s="423">
        <v>1.1483000000000001</v>
      </c>
      <c r="AD202" s="423">
        <v>1.5299999999999999E-2</v>
      </c>
      <c r="AE202" s="423">
        <v>1.5599999999999999E-2</v>
      </c>
      <c r="AF202" s="423">
        <v>1.5900000000000001E-2</v>
      </c>
      <c r="AG202" s="423">
        <v>1.6199999999999999E-2</v>
      </c>
      <c r="AH202" s="423">
        <v>1.6500000000000001E-2</v>
      </c>
      <c r="AI202" s="423">
        <v>0</v>
      </c>
      <c r="AJ202" s="423">
        <v>0</v>
      </c>
      <c r="AK202" s="423">
        <v>0</v>
      </c>
      <c r="AL202" s="423">
        <v>0</v>
      </c>
      <c r="AM202" s="423">
        <v>0</v>
      </c>
      <c r="AN202" s="423">
        <v>0.24</v>
      </c>
      <c r="AO202" s="423">
        <v>0.24479999999999999</v>
      </c>
      <c r="AP202" s="423">
        <v>0.24959999999999999</v>
      </c>
      <c r="AQ202" s="423">
        <v>0.25459999999999999</v>
      </c>
      <c r="AR202" s="423">
        <v>0.25969999999999999</v>
      </c>
      <c r="AS202" s="423">
        <v>0.15629999999999999</v>
      </c>
      <c r="AT202" s="423">
        <v>0.1792</v>
      </c>
      <c r="AU202" s="423">
        <v>0.19389999999999999</v>
      </c>
      <c r="AV202" s="423">
        <v>0.20549999999999999</v>
      </c>
      <c r="AW202" s="423">
        <v>0.21049999999999999</v>
      </c>
      <c r="AX202" s="423">
        <v>0</v>
      </c>
      <c r="AY202" s="423">
        <v>0</v>
      </c>
      <c r="AZ202" s="423">
        <v>0</v>
      </c>
      <c r="BA202" s="423">
        <v>0</v>
      </c>
      <c r="BB202" s="423">
        <v>0</v>
      </c>
      <c r="BC202" s="423">
        <v>0</v>
      </c>
      <c r="BD202" s="423">
        <v>3</v>
      </c>
      <c r="BE202" s="423">
        <v>3</v>
      </c>
      <c r="BF202" s="423">
        <v>3</v>
      </c>
      <c r="BG202" s="423">
        <v>3</v>
      </c>
      <c r="BH202" s="423">
        <v>0</v>
      </c>
      <c r="BI202" s="423">
        <v>0</v>
      </c>
      <c r="BJ202" s="423">
        <v>0</v>
      </c>
      <c r="BK202" s="423">
        <v>0</v>
      </c>
      <c r="BL202" s="423">
        <v>0</v>
      </c>
      <c r="BM202" s="423">
        <v>7.3250000000000002</v>
      </c>
      <c r="BN202" s="423">
        <v>7.3250000000000002</v>
      </c>
      <c r="BO202" s="423">
        <v>7.3250000000000002</v>
      </c>
      <c r="BP202" s="423">
        <v>7.3250000000000002</v>
      </c>
      <c r="BQ202" s="423">
        <v>7.3250000000000002</v>
      </c>
    </row>
    <row r="203" spans="1:69">
      <c r="A203" s="420" t="s">
        <v>913</v>
      </c>
      <c r="B203" s="421">
        <v>0.21280833333333335</v>
      </c>
      <c r="C203" s="421">
        <v>0.4</v>
      </c>
      <c r="D203" s="421">
        <v>0</v>
      </c>
      <c r="E203" s="421"/>
      <c r="F203" s="422">
        <v>2250</v>
      </c>
      <c r="G203" s="423">
        <v>8.6699999999999999E-2</v>
      </c>
      <c r="H203" s="423">
        <v>1.8100000000000002E-2</v>
      </c>
      <c r="I203" s="423">
        <v>3.5000000000000003E-2</v>
      </c>
      <c r="J203" s="423">
        <v>3.32E-2</v>
      </c>
      <c r="K203" s="423">
        <v>1.4999999999999999E-2</v>
      </c>
      <c r="L203" s="423">
        <v>2.4808333333333349E-2</v>
      </c>
      <c r="M203" s="424">
        <v>38.533333333333331</v>
      </c>
      <c r="N203" s="422">
        <v>2250</v>
      </c>
      <c r="O203" s="422">
        <v>2250</v>
      </c>
      <c r="P203" s="422">
        <v>2250</v>
      </c>
      <c r="Q203" s="422">
        <v>2250</v>
      </c>
      <c r="R203" s="422">
        <v>2250</v>
      </c>
      <c r="S203" s="422" t="s">
        <v>133</v>
      </c>
      <c r="T203" s="423">
        <v>8.6999999999999994E-2</v>
      </c>
      <c r="U203" s="423">
        <v>8.6999999999999994E-2</v>
      </c>
      <c r="V203" s="423">
        <v>8.6999999999999994E-2</v>
      </c>
      <c r="W203" s="423">
        <v>8.6999999999999994E-2</v>
      </c>
      <c r="X203" s="423">
        <v>8.6999999999999994E-2</v>
      </c>
      <c r="Y203" s="423">
        <v>2.1999999999999999E-2</v>
      </c>
      <c r="Z203" s="423">
        <v>2.1999999999999999E-2</v>
      </c>
      <c r="AA203" s="423">
        <v>2.1999999999999999E-2</v>
      </c>
      <c r="AB203" s="423">
        <v>2.1999999999999999E-2</v>
      </c>
      <c r="AC203" s="423">
        <v>2.1999999999999999E-2</v>
      </c>
      <c r="AD203" s="423">
        <v>3.5000000000000003E-2</v>
      </c>
      <c r="AE203" s="423">
        <v>3.5000000000000003E-2</v>
      </c>
      <c r="AF203" s="423">
        <v>3.5000000000000003E-2</v>
      </c>
      <c r="AG203" s="423">
        <v>3.5000000000000003E-2</v>
      </c>
      <c r="AH203" s="423">
        <v>3.5000000000000003E-2</v>
      </c>
      <c r="AI203" s="423">
        <v>3.5000000000000003E-2</v>
      </c>
      <c r="AJ203" s="423">
        <v>3.5000000000000003E-2</v>
      </c>
      <c r="AK203" s="423">
        <v>3.5000000000000003E-2</v>
      </c>
      <c r="AL203" s="423">
        <v>3.5000000000000003E-2</v>
      </c>
      <c r="AM203" s="423">
        <v>3.5000000000000003E-2</v>
      </c>
      <c r="AN203" s="423">
        <v>0.01</v>
      </c>
      <c r="AO203" s="423">
        <v>0.01</v>
      </c>
      <c r="AP203" s="423">
        <v>0.01</v>
      </c>
      <c r="AQ203" s="423">
        <v>0.01</v>
      </c>
      <c r="AR203" s="423">
        <v>0.01</v>
      </c>
      <c r="AS203" s="423">
        <v>2.4899999999999999E-2</v>
      </c>
      <c r="AT203" s="423">
        <v>2.4899999999999999E-2</v>
      </c>
      <c r="AU203" s="423">
        <v>2.4899999999999999E-2</v>
      </c>
      <c r="AV203" s="423">
        <v>2.4899999999999999E-2</v>
      </c>
      <c r="AW203" s="423">
        <v>2.4899999999999999E-2</v>
      </c>
      <c r="AX203" s="423">
        <v>0</v>
      </c>
      <c r="AY203" s="423">
        <v>0</v>
      </c>
      <c r="AZ203" s="423">
        <v>0</v>
      </c>
      <c r="BA203" s="423">
        <v>0</v>
      </c>
      <c r="BB203" s="423">
        <v>0</v>
      </c>
      <c r="BC203" s="423">
        <v>0</v>
      </c>
      <c r="BD203" s="423">
        <v>0</v>
      </c>
      <c r="BE203" s="423">
        <v>0</v>
      </c>
      <c r="BF203" s="423">
        <v>0</v>
      </c>
      <c r="BG203" s="423">
        <v>0</v>
      </c>
      <c r="BH203" s="423">
        <v>0.4</v>
      </c>
      <c r="BI203" s="423">
        <v>0.4</v>
      </c>
      <c r="BJ203" s="423">
        <v>0.4</v>
      </c>
      <c r="BK203" s="423">
        <v>0.4</v>
      </c>
      <c r="BL203" s="423">
        <v>0.4</v>
      </c>
      <c r="BM203" s="423">
        <v>0</v>
      </c>
      <c r="BN203" s="423">
        <v>0</v>
      </c>
      <c r="BO203" s="423">
        <v>0</v>
      </c>
      <c r="BP203" s="423">
        <v>0</v>
      </c>
      <c r="BQ203" s="423">
        <v>0</v>
      </c>
    </row>
    <row r="204" spans="1:69">
      <c r="A204" s="420" t="s">
        <v>911</v>
      </c>
      <c r="B204" s="421">
        <v>0.95366666666666655</v>
      </c>
      <c r="C204" s="421">
        <v>2</v>
      </c>
      <c r="D204" s="421">
        <v>0.31900000000000001</v>
      </c>
      <c r="E204" s="421"/>
      <c r="F204" s="422">
        <v>9456</v>
      </c>
      <c r="G204" s="423">
        <v>0.42099999999999999</v>
      </c>
      <c r="H204" s="423">
        <v>8.9999999999999993E-3</v>
      </c>
      <c r="I204" s="423">
        <v>2.7E-2</v>
      </c>
      <c r="J204" s="423">
        <v>0.13200000000000001</v>
      </c>
      <c r="K204" s="423">
        <v>0</v>
      </c>
      <c r="L204" s="423">
        <v>4.5666666666666633E-2</v>
      </c>
      <c r="M204" s="424">
        <v>44.521996615905245</v>
      </c>
      <c r="N204" s="422">
        <v>9500</v>
      </c>
      <c r="O204" s="422">
        <v>9575</v>
      </c>
      <c r="P204" s="422">
        <v>9650</v>
      </c>
      <c r="Q204" s="422">
        <v>9800</v>
      </c>
      <c r="R204" s="422">
        <v>9900</v>
      </c>
      <c r="S204" s="422" t="s">
        <v>133</v>
      </c>
      <c r="T204" s="423">
        <v>0.42299999999999999</v>
      </c>
      <c r="U204" s="423">
        <v>0.42599999999999999</v>
      </c>
      <c r="V204" s="423">
        <v>0.43</v>
      </c>
      <c r="W204" s="423">
        <v>0.436</v>
      </c>
      <c r="X204" s="423">
        <v>0.441</v>
      </c>
      <c r="Y204" s="423">
        <v>8.9999999999999993E-3</v>
      </c>
      <c r="Z204" s="423">
        <v>0.01</v>
      </c>
      <c r="AA204" s="423">
        <v>1.0999999999999999E-2</v>
      </c>
      <c r="AB204" s="423">
        <v>1.2E-2</v>
      </c>
      <c r="AC204" s="423">
        <v>1.2999999999999999E-2</v>
      </c>
      <c r="AD204" s="423">
        <v>0.06</v>
      </c>
      <c r="AE204" s="423">
        <v>7.0000000000000007E-2</v>
      </c>
      <c r="AF204" s="423">
        <v>7.0000000000000007E-2</v>
      </c>
      <c r="AG204" s="423">
        <v>7.0000000000000007E-2</v>
      </c>
      <c r="AH204" s="423">
        <v>7.0000000000000007E-2</v>
      </c>
      <c r="AI204" s="423">
        <v>0.156</v>
      </c>
      <c r="AJ204" s="423">
        <v>0.157</v>
      </c>
      <c r="AK204" s="423">
        <v>0.158</v>
      </c>
      <c r="AL204" s="423">
        <v>0.159</v>
      </c>
      <c r="AM204" s="423">
        <v>0.16</v>
      </c>
      <c r="AN204" s="423">
        <v>0.01</v>
      </c>
      <c r="AO204" s="423">
        <v>0.01</v>
      </c>
      <c r="AP204" s="423">
        <v>0.01</v>
      </c>
      <c r="AQ204" s="423">
        <v>0.01</v>
      </c>
      <c r="AR204" s="423">
        <v>0.01</v>
      </c>
      <c r="AS204" s="423">
        <v>6.2600000000000003E-2</v>
      </c>
      <c r="AT204" s="423">
        <v>6.4000000000000001E-2</v>
      </c>
      <c r="AU204" s="423">
        <v>6.4600000000000005E-2</v>
      </c>
      <c r="AV204" s="423">
        <v>6.5299999999999997E-2</v>
      </c>
      <c r="AW204" s="423">
        <v>6.6000000000000003E-2</v>
      </c>
      <c r="AX204" s="423">
        <v>0</v>
      </c>
      <c r="AY204" s="423">
        <v>0</v>
      </c>
      <c r="AZ204" s="423">
        <v>0</v>
      </c>
      <c r="BA204" s="423">
        <v>0</v>
      </c>
      <c r="BB204" s="423">
        <v>0</v>
      </c>
      <c r="BC204" s="423">
        <v>0</v>
      </c>
      <c r="BD204" s="423">
        <v>0</v>
      </c>
      <c r="BE204" s="423">
        <v>0</v>
      </c>
      <c r="BF204" s="423">
        <v>0</v>
      </c>
      <c r="BG204" s="423">
        <v>0</v>
      </c>
      <c r="BH204" s="423">
        <v>2</v>
      </c>
      <c r="BI204" s="423">
        <v>2</v>
      </c>
      <c r="BJ204" s="423">
        <v>2</v>
      </c>
      <c r="BK204" s="423">
        <v>2</v>
      </c>
      <c r="BL204" s="423">
        <v>2</v>
      </c>
      <c r="BM204" s="423">
        <v>0.60000000000000009</v>
      </c>
      <c r="BN204" s="423">
        <v>0.60000000000000009</v>
      </c>
      <c r="BO204" s="423">
        <v>0.60000000000000009</v>
      </c>
      <c r="BP204" s="423">
        <v>0.60000000000000009</v>
      </c>
      <c r="BQ204" s="423">
        <v>0.60000000000000009</v>
      </c>
    </row>
    <row r="205" spans="1:69">
      <c r="A205" s="420" t="s">
        <v>744</v>
      </c>
      <c r="B205" s="421">
        <v>9.6916666666666665E-2</v>
      </c>
      <c r="C205" s="421">
        <v>0.2</v>
      </c>
      <c r="D205" s="421">
        <v>0</v>
      </c>
      <c r="E205" s="421"/>
      <c r="F205" s="422">
        <v>1190</v>
      </c>
      <c r="G205" s="423">
        <v>3.5000000000000003E-2</v>
      </c>
      <c r="H205" s="423">
        <v>1.2E-2</v>
      </c>
      <c r="I205" s="423">
        <v>0.02</v>
      </c>
      <c r="J205" s="423">
        <v>2.2499999999999999E-2</v>
      </c>
      <c r="K205" s="423">
        <v>5.0000000000000001E-4</v>
      </c>
      <c r="L205" s="423">
        <v>6.9166666666666682E-3</v>
      </c>
      <c r="M205" s="424">
        <v>29.411764705882351</v>
      </c>
      <c r="N205" s="422">
        <v>1110</v>
      </c>
      <c r="O205" s="422">
        <v>1115</v>
      </c>
      <c r="P205" s="422">
        <v>1120</v>
      </c>
      <c r="Q205" s="422">
        <v>1125</v>
      </c>
      <c r="R205" s="422">
        <v>1130</v>
      </c>
      <c r="S205" s="422" t="s">
        <v>133</v>
      </c>
      <c r="T205" s="423">
        <v>3.5499999999999997E-2</v>
      </c>
      <c r="U205" s="423">
        <v>3.5700000000000003E-2</v>
      </c>
      <c r="V205" s="423">
        <v>3.5799999999999998E-2</v>
      </c>
      <c r="W205" s="423">
        <v>3.5999999999999997E-2</v>
      </c>
      <c r="X205" s="423">
        <v>3.6200000000000003E-2</v>
      </c>
      <c r="Y205" s="423">
        <v>1.2E-2</v>
      </c>
      <c r="Z205" s="423">
        <v>1.2E-2</v>
      </c>
      <c r="AA205" s="423">
        <v>1.2E-2</v>
      </c>
      <c r="AB205" s="423">
        <v>1.2E-2</v>
      </c>
      <c r="AC205" s="423">
        <v>1.2E-2</v>
      </c>
      <c r="AD205" s="423">
        <v>2.3E-2</v>
      </c>
      <c r="AE205" s="423">
        <v>2.3E-2</v>
      </c>
      <c r="AF205" s="423">
        <v>2.3E-2</v>
      </c>
      <c r="AG205" s="423">
        <v>2.3E-2</v>
      </c>
      <c r="AH205" s="423">
        <v>2.3E-2</v>
      </c>
      <c r="AI205" s="423">
        <v>0.02</v>
      </c>
      <c r="AJ205" s="423">
        <v>2.0500000000000001E-2</v>
      </c>
      <c r="AK205" s="423">
        <v>2.1000000000000001E-2</v>
      </c>
      <c r="AL205" s="423">
        <v>2.1499999999999998E-2</v>
      </c>
      <c r="AM205" s="423">
        <v>2.1999999999999999E-2</v>
      </c>
      <c r="AN205" s="423">
        <v>5.0000000000000001E-4</v>
      </c>
      <c r="AO205" s="423">
        <v>5.0000000000000001E-4</v>
      </c>
      <c r="AP205" s="423">
        <v>5.0000000000000001E-4</v>
      </c>
      <c r="AQ205" s="423">
        <v>5.0000000000000001E-4</v>
      </c>
      <c r="AR205" s="423">
        <v>5.0000000000000001E-4</v>
      </c>
      <c r="AS205" s="423">
        <v>9.5999999999999992E-3</v>
      </c>
      <c r="AT205" s="423">
        <v>9.7999999999999997E-3</v>
      </c>
      <c r="AU205" s="423">
        <v>9.9000000000000008E-3</v>
      </c>
      <c r="AV205" s="423">
        <v>1.01E-2</v>
      </c>
      <c r="AW205" s="423">
        <v>1.0200000000000001E-2</v>
      </c>
      <c r="AX205" s="423">
        <v>0</v>
      </c>
      <c r="AY205" s="423">
        <v>0</v>
      </c>
      <c r="AZ205" s="423">
        <v>0</v>
      </c>
      <c r="BA205" s="423">
        <v>0</v>
      </c>
      <c r="BB205" s="423">
        <v>0</v>
      </c>
      <c r="BC205" s="423">
        <v>0</v>
      </c>
      <c r="BD205" s="423">
        <v>0</v>
      </c>
      <c r="BE205" s="423">
        <v>0</v>
      </c>
      <c r="BF205" s="423">
        <v>0</v>
      </c>
      <c r="BG205" s="423">
        <v>0</v>
      </c>
      <c r="BH205" s="423">
        <v>0.2</v>
      </c>
      <c r="BI205" s="423">
        <v>0.2</v>
      </c>
      <c r="BJ205" s="423">
        <v>0.2</v>
      </c>
      <c r="BK205" s="423">
        <v>0.2</v>
      </c>
      <c r="BL205" s="423">
        <v>0.2</v>
      </c>
      <c r="BM205" s="423">
        <v>0</v>
      </c>
      <c r="BN205" s="423">
        <v>0</v>
      </c>
      <c r="BO205" s="423">
        <v>0</v>
      </c>
      <c r="BP205" s="423">
        <v>0</v>
      </c>
      <c r="BQ205" s="423">
        <v>0</v>
      </c>
    </row>
    <row r="206" spans="1:69">
      <c r="A206" s="420" t="s">
        <v>642</v>
      </c>
      <c r="B206" s="421">
        <v>0.44724999999999998</v>
      </c>
      <c r="C206" s="421">
        <v>40.823999999999998</v>
      </c>
      <c r="D206" s="421">
        <v>4.3999999999999997E-2</v>
      </c>
      <c r="E206" s="421"/>
      <c r="F206" s="422">
        <v>2250</v>
      </c>
      <c r="G206" s="423">
        <v>0.16500000000000001</v>
      </c>
      <c r="H206" s="423">
        <v>0.13500000000000001</v>
      </c>
      <c r="I206" s="423">
        <v>8.9999999999999993E-3</v>
      </c>
      <c r="J206" s="423">
        <v>9.1000000000000004E-3</v>
      </c>
      <c r="K206" s="423">
        <v>5.7000000000000002E-3</v>
      </c>
      <c r="L206" s="423">
        <v>7.9449999999999965E-2</v>
      </c>
      <c r="M206" s="424">
        <v>73.333333333333329</v>
      </c>
      <c r="N206" s="422">
        <v>2256</v>
      </c>
      <c r="O206" s="422">
        <v>2285</v>
      </c>
      <c r="P206" s="422">
        <v>2312</v>
      </c>
      <c r="Q206" s="422">
        <v>2339</v>
      </c>
      <c r="R206" s="422">
        <v>2367</v>
      </c>
      <c r="S206" s="422" t="s">
        <v>127</v>
      </c>
      <c r="T206" s="423">
        <v>0.16600000000000001</v>
      </c>
      <c r="U206" s="423">
        <v>0.16900000000000001</v>
      </c>
      <c r="V206" s="423">
        <v>0.17199999999999999</v>
      </c>
      <c r="W206" s="423">
        <v>0.17499999999999999</v>
      </c>
      <c r="X206" s="423">
        <v>0.18</v>
      </c>
      <c r="Y206" s="423">
        <v>0.13600000000000001</v>
      </c>
      <c r="Z206" s="423">
        <v>0.13900000000000001</v>
      </c>
      <c r="AA206" s="423">
        <v>0.14199999999999999</v>
      </c>
      <c r="AB206" s="423">
        <v>0.14499999999999999</v>
      </c>
      <c r="AC206" s="423">
        <v>0.14899999999999999</v>
      </c>
      <c r="AD206" s="423">
        <v>9.2999999999999992E-3</v>
      </c>
      <c r="AE206" s="423">
        <v>9.4000000000000004E-3</v>
      </c>
      <c r="AF206" s="423">
        <v>9.5999999999999992E-3</v>
      </c>
      <c r="AG206" s="423">
        <v>9.7999999999999997E-3</v>
      </c>
      <c r="AH206" s="423">
        <v>1.0999999999999999E-2</v>
      </c>
      <c r="AI206" s="423">
        <v>1.1999999999999999E-3</v>
      </c>
      <c r="AJ206" s="423">
        <v>1.2999999999999999E-3</v>
      </c>
      <c r="AK206" s="423">
        <v>1.2999999999999999E-3</v>
      </c>
      <c r="AL206" s="423">
        <v>1.2999999999999999E-3</v>
      </c>
      <c r="AM206" s="423">
        <v>0</v>
      </c>
      <c r="AN206" s="423">
        <v>5.7000000000000002E-3</v>
      </c>
      <c r="AO206" s="423">
        <v>5.7999999999999996E-3</v>
      </c>
      <c r="AP206" s="423">
        <v>6.0000000000000001E-3</v>
      </c>
      <c r="AQ206" s="423">
        <v>6.4000000000000003E-3</v>
      </c>
      <c r="AR206" s="423">
        <v>6.7000000000000002E-3</v>
      </c>
      <c r="AS206" s="423">
        <v>0.182</v>
      </c>
      <c r="AT206" s="423">
        <v>0.1842</v>
      </c>
      <c r="AU206" s="423">
        <v>0.18629999999999999</v>
      </c>
      <c r="AV206" s="423">
        <v>0.1883</v>
      </c>
      <c r="AW206" s="423">
        <v>0.1903</v>
      </c>
      <c r="AX206" s="423">
        <v>0</v>
      </c>
      <c r="AY206" s="423">
        <v>0</v>
      </c>
      <c r="AZ206" s="423">
        <v>0</v>
      </c>
      <c r="BA206" s="423">
        <v>0</v>
      </c>
      <c r="BB206" s="423">
        <v>0</v>
      </c>
      <c r="BC206" s="423">
        <v>0</v>
      </c>
      <c r="BD206" s="423">
        <v>0</v>
      </c>
      <c r="BE206" s="423">
        <v>0</v>
      </c>
      <c r="BF206" s="423">
        <v>0</v>
      </c>
      <c r="BG206" s="423">
        <v>0</v>
      </c>
      <c r="BH206" s="423">
        <v>0</v>
      </c>
      <c r="BI206" s="423">
        <v>0</v>
      </c>
      <c r="BJ206" s="423">
        <v>0</v>
      </c>
      <c r="BK206" s="423">
        <v>0</v>
      </c>
      <c r="BL206" s="423">
        <v>0</v>
      </c>
      <c r="BM206" s="423">
        <v>0.2</v>
      </c>
      <c r="BN206" s="423">
        <v>0.2</v>
      </c>
      <c r="BO206" s="423">
        <v>0.2</v>
      </c>
      <c r="BP206" s="423">
        <v>0.2</v>
      </c>
      <c r="BQ206" s="423">
        <v>0.2</v>
      </c>
    </row>
    <row r="207" spans="1:69">
      <c r="A207" s="420" t="s">
        <v>947</v>
      </c>
      <c r="B207" s="421">
        <v>0.84275</v>
      </c>
      <c r="C207" s="421">
        <v>1.88</v>
      </c>
      <c r="D207" s="421">
        <v>0</v>
      </c>
      <c r="E207" s="421"/>
      <c r="F207" s="422">
        <v>2938</v>
      </c>
      <c r="G207" s="423">
        <v>9.5000000000000001E-2</v>
      </c>
      <c r="H207" s="423">
        <v>9.9000000000000005E-2</v>
      </c>
      <c r="I207" s="423">
        <v>0.35199999999999998</v>
      </c>
      <c r="J207" s="423">
        <v>6.2E-2</v>
      </c>
      <c r="K207" s="423">
        <v>7.5999999999999998E-2</v>
      </c>
      <c r="L207" s="423">
        <v>0.15874999999999995</v>
      </c>
      <c r="M207" s="424">
        <v>32.334921715452687</v>
      </c>
      <c r="N207" s="422">
        <v>3000</v>
      </c>
      <c r="O207" s="422">
        <v>3300</v>
      </c>
      <c r="P207" s="422">
        <v>3700</v>
      </c>
      <c r="Q207" s="422">
        <v>4200</v>
      </c>
      <c r="R207" s="422">
        <v>4800</v>
      </c>
      <c r="S207" s="422" t="s">
        <v>127</v>
      </c>
      <c r="T207" s="423">
        <v>0.16300000000000001</v>
      </c>
      <c r="U207" s="423">
        <v>0.17199999999999999</v>
      </c>
      <c r="V207" s="423">
        <v>0.185</v>
      </c>
      <c r="W207" s="423">
        <v>0.21</v>
      </c>
      <c r="X207" s="423">
        <v>0.24</v>
      </c>
      <c r="Y207" s="423">
        <v>0.1</v>
      </c>
      <c r="Z207" s="423">
        <v>0.11</v>
      </c>
      <c r="AA207" s="423">
        <v>0.12</v>
      </c>
      <c r="AB207" s="423">
        <v>0.13</v>
      </c>
      <c r="AC207" s="423">
        <v>0.14000000000000001</v>
      </c>
      <c r="AD207" s="423">
        <v>0.33400000000000002</v>
      </c>
      <c r="AE207" s="423">
        <v>0.36899999999999999</v>
      </c>
      <c r="AF207" s="423">
        <v>0.40699999999999997</v>
      </c>
      <c r="AG207" s="423">
        <v>0.45</v>
      </c>
      <c r="AH207" s="423">
        <v>0.5</v>
      </c>
      <c r="AI207" s="423">
        <v>0.06</v>
      </c>
      <c r="AJ207" s="423">
        <v>6.6000000000000003E-2</v>
      </c>
      <c r="AK207" s="423">
        <v>7.3999999999999996E-2</v>
      </c>
      <c r="AL207" s="423">
        <v>8.4000000000000005E-2</v>
      </c>
      <c r="AM207" s="423">
        <v>9.6000000000000002E-2</v>
      </c>
      <c r="AN207" s="423">
        <v>0.06</v>
      </c>
      <c r="AO207" s="423">
        <v>6.3E-2</v>
      </c>
      <c r="AP207" s="423">
        <v>6.5000000000000002E-2</v>
      </c>
      <c r="AQ207" s="423">
        <v>6.7000000000000004E-2</v>
      </c>
      <c r="AR207" s="423">
        <v>7.1999999999999995E-2</v>
      </c>
      <c r="AS207" s="423">
        <v>0.155</v>
      </c>
      <c r="AT207" s="423">
        <v>0.16</v>
      </c>
      <c r="AU207" s="423">
        <v>0.17</v>
      </c>
      <c r="AV207" s="423">
        <v>0.18</v>
      </c>
      <c r="AW207" s="423">
        <v>0.19</v>
      </c>
      <c r="AX207" s="423">
        <v>0</v>
      </c>
      <c r="AY207" s="423">
        <v>0</v>
      </c>
      <c r="AZ207" s="423">
        <v>0</v>
      </c>
      <c r="BA207" s="423">
        <v>0</v>
      </c>
      <c r="BB207" s="423">
        <v>0</v>
      </c>
      <c r="BC207" s="423">
        <v>0</v>
      </c>
      <c r="BD207" s="423">
        <v>0</v>
      </c>
      <c r="BE207" s="423">
        <v>0</v>
      </c>
      <c r="BF207" s="423">
        <v>0</v>
      </c>
      <c r="BG207" s="423">
        <v>0</v>
      </c>
      <c r="BH207" s="423">
        <v>0</v>
      </c>
      <c r="BI207" s="423">
        <v>0</v>
      </c>
      <c r="BJ207" s="423">
        <v>0</v>
      </c>
      <c r="BK207" s="423">
        <v>0</v>
      </c>
      <c r="BL207" s="423">
        <v>0</v>
      </c>
      <c r="BM207" s="423">
        <v>0</v>
      </c>
      <c r="BN207" s="423">
        <v>0</v>
      </c>
      <c r="BO207" s="423">
        <v>0</v>
      </c>
      <c r="BP207" s="423">
        <v>0</v>
      </c>
      <c r="BQ207" s="423">
        <v>0</v>
      </c>
    </row>
    <row r="208" spans="1:69">
      <c r="A208" s="420" t="s">
        <v>446</v>
      </c>
      <c r="B208" s="421">
        <v>0.1653333333333333</v>
      </c>
      <c r="C208" s="421">
        <v>0.35299999999999998</v>
      </c>
      <c r="D208" s="421">
        <v>0</v>
      </c>
      <c r="E208" s="421"/>
      <c r="F208" s="422">
        <v>1185</v>
      </c>
      <c r="G208" s="423">
        <v>6.5000000000000002E-2</v>
      </c>
      <c r="H208" s="423">
        <v>8.3000000000000001E-3</v>
      </c>
      <c r="I208" s="423">
        <v>0</v>
      </c>
      <c r="J208" s="423">
        <v>1E-3</v>
      </c>
      <c r="K208" s="423">
        <v>1.1000000000000001E-3</v>
      </c>
      <c r="L208" s="423">
        <v>8.9933333333333296E-2</v>
      </c>
      <c r="M208" s="424">
        <v>54.852320675105489</v>
      </c>
      <c r="N208" s="422">
        <v>1803</v>
      </c>
      <c r="O208" s="422">
        <v>1826</v>
      </c>
      <c r="P208" s="422">
        <v>1848</v>
      </c>
      <c r="Q208" s="422">
        <v>1869</v>
      </c>
      <c r="R208" s="422">
        <v>1891</v>
      </c>
      <c r="S208" s="422" t="s">
        <v>127</v>
      </c>
      <c r="T208" s="423">
        <v>7.5600000000000001E-2</v>
      </c>
      <c r="U208" s="423">
        <v>7.6499999999999999E-2</v>
      </c>
      <c r="V208" s="423">
        <v>7.7299999999999994E-2</v>
      </c>
      <c r="W208" s="423">
        <v>7.8200000000000006E-2</v>
      </c>
      <c r="X208" s="423">
        <v>7.9100000000000004E-2</v>
      </c>
      <c r="Y208" s="423">
        <v>2.4299999999999999E-2</v>
      </c>
      <c r="Z208" s="423">
        <v>2.46E-2</v>
      </c>
      <c r="AA208" s="423">
        <v>2.4799999999999999E-2</v>
      </c>
      <c r="AB208" s="423">
        <v>2.5100000000000001E-2</v>
      </c>
      <c r="AC208" s="423">
        <v>2.5399999999999999E-2</v>
      </c>
      <c r="AD208" s="423">
        <v>0</v>
      </c>
      <c r="AE208" s="423">
        <v>0</v>
      </c>
      <c r="AF208" s="423">
        <v>0</v>
      </c>
      <c r="AG208" s="423">
        <v>0</v>
      </c>
      <c r="AH208" s="423">
        <v>0</v>
      </c>
      <c r="AI208" s="423">
        <v>7.1000000000000004E-3</v>
      </c>
      <c r="AJ208" s="423">
        <v>7.1000000000000004E-3</v>
      </c>
      <c r="AK208" s="423">
        <v>7.1999999999999998E-3</v>
      </c>
      <c r="AL208" s="423">
        <v>7.1999999999999998E-3</v>
      </c>
      <c r="AM208" s="423">
        <v>7.3000000000000001E-3</v>
      </c>
      <c r="AN208" s="423">
        <v>5.0000000000000001E-3</v>
      </c>
      <c r="AO208" s="423">
        <v>5.0000000000000001E-3</v>
      </c>
      <c r="AP208" s="423">
        <v>5.0000000000000001E-3</v>
      </c>
      <c r="AQ208" s="423">
        <v>5.0000000000000001E-3</v>
      </c>
      <c r="AR208" s="423">
        <v>5.0000000000000001E-3</v>
      </c>
      <c r="AS208" s="423">
        <v>0.13370000000000001</v>
      </c>
      <c r="AT208" s="423">
        <v>0.1351</v>
      </c>
      <c r="AU208" s="423">
        <v>0.13639999999999999</v>
      </c>
      <c r="AV208" s="423">
        <v>0.13789999999999999</v>
      </c>
      <c r="AW208" s="423">
        <v>0.1394</v>
      </c>
      <c r="AX208" s="423">
        <v>0.25</v>
      </c>
      <c r="AY208" s="423">
        <v>0.25</v>
      </c>
      <c r="AZ208" s="423">
        <v>0.25</v>
      </c>
      <c r="BA208" s="423">
        <v>0.25</v>
      </c>
      <c r="BB208" s="423">
        <v>0.25</v>
      </c>
      <c r="BC208" s="423">
        <v>0</v>
      </c>
      <c r="BD208" s="423">
        <v>0</v>
      </c>
      <c r="BE208" s="423">
        <v>0</v>
      </c>
      <c r="BF208" s="423">
        <v>0</v>
      </c>
      <c r="BG208" s="423">
        <v>0</v>
      </c>
      <c r="BH208" s="423">
        <v>0</v>
      </c>
      <c r="BI208" s="423">
        <v>0</v>
      </c>
      <c r="BJ208" s="423">
        <v>0</v>
      </c>
      <c r="BK208" s="423">
        <v>0</v>
      </c>
      <c r="BL208" s="423">
        <v>0</v>
      </c>
      <c r="BM208" s="423">
        <v>0</v>
      </c>
      <c r="BN208" s="423">
        <v>0</v>
      </c>
      <c r="BO208" s="423">
        <v>0</v>
      </c>
      <c r="BP208" s="423">
        <v>0</v>
      </c>
      <c r="BQ208" s="423">
        <v>0</v>
      </c>
    </row>
    <row r="209" spans="1:69">
      <c r="A209" s="420" t="s">
        <v>545</v>
      </c>
      <c r="B209" s="421">
        <v>4.6733333333333342E-2</v>
      </c>
      <c r="C209" s="421">
        <v>1</v>
      </c>
      <c r="D209" s="421">
        <v>0</v>
      </c>
      <c r="E209" s="421"/>
      <c r="F209" s="422">
        <v>1466</v>
      </c>
      <c r="G209" s="423">
        <v>3.5400000000000001E-2</v>
      </c>
      <c r="H209" s="423">
        <v>5.8999999999999999E-3</v>
      </c>
      <c r="I209" s="423">
        <v>1E-4</v>
      </c>
      <c r="J209" s="423">
        <v>1.1000000000000001E-3</v>
      </c>
      <c r="K209" s="423">
        <v>1E-4</v>
      </c>
      <c r="L209" s="423">
        <v>4.1333333333333361E-3</v>
      </c>
      <c r="M209" s="424">
        <v>24.147339699863576</v>
      </c>
      <c r="N209" s="422">
        <v>1470</v>
      </c>
      <c r="O209" s="422">
        <v>1489</v>
      </c>
      <c r="P209" s="422">
        <v>1507</v>
      </c>
      <c r="Q209" s="422">
        <v>1524</v>
      </c>
      <c r="R209" s="422">
        <v>1542</v>
      </c>
      <c r="S209" s="422" t="s">
        <v>127</v>
      </c>
      <c r="T209" s="423">
        <v>3.56E-2</v>
      </c>
      <c r="U209" s="423">
        <v>3.5999999999999997E-2</v>
      </c>
      <c r="V209" s="423">
        <v>3.6400000000000002E-2</v>
      </c>
      <c r="W209" s="423">
        <v>3.6799999999999999E-2</v>
      </c>
      <c r="X209" s="423">
        <v>3.7199999999999997E-2</v>
      </c>
      <c r="Y209" s="423">
        <v>6.0000000000000001E-3</v>
      </c>
      <c r="Z209" s="423">
        <v>6.1000000000000004E-3</v>
      </c>
      <c r="AA209" s="423">
        <v>6.1000000000000004E-3</v>
      </c>
      <c r="AB209" s="423">
        <v>6.1999999999999998E-3</v>
      </c>
      <c r="AC209" s="423">
        <v>6.3E-3</v>
      </c>
      <c r="AD209" s="423">
        <v>1E-4</v>
      </c>
      <c r="AE209" s="423">
        <v>1E-4</v>
      </c>
      <c r="AF209" s="423">
        <v>1E-4</v>
      </c>
      <c r="AG209" s="423">
        <v>1E-4</v>
      </c>
      <c r="AH209" s="423">
        <v>1E-4</v>
      </c>
      <c r="AI209" s="423">
        <v>1.5E-3</v>
      </c>
      <c r="AJ209" s="423">
        <v>1.5E-3</v>
      </c>
      <c r="AK209" s="423">
        <v>1.5E-3</v>
      </c>
      <c r="AL209" s="423">
        <v>1.5E-3</v>
      </c>
      <c r="AM209" s="423">
        <v>1.6000000000000001E-3</v>
      </c>
      <c r="AN209" s="423">
        <v>1E-4</v>
      </c>
      <c r="AO209" s="423">
        <v>1E-4</v>
      </c>
      <c r="AP209" s="423">
        <v>1E-4</v>
      </c>
      <c r="AQ209" s="423">
        <v>1E-4</v>
      </c>
      <c r="AR209" s="423">
        <v>1E-4</v>
      </c>
      <c r="AS209" s="423">
        <v>3.8999999999999998E-3</v>
      </c>
      <c r="AT209" s="423">
        <v>3.8999999999999998E-3</v>
      </c>
      <c r="AU209" s="423">
        <v>3.8999999999999998E-3</v>
      </c>
      <c r="AV209" s="423">
        <v>4.0000000000000001E-3</v>
      </c>
      <c r="AW209" s="423">
        <v>4.0000000000000001E-3</v>
      </c>
      <c r="AX209" s="423">
        <v>0</v>
      </c>
      <c r="AY209" s="423">
        <v>0</v>
      </c>
      <c r="AZ209" s="423">
        <v>0</v>
      </c>
      <c r="BA209" s="423">
        <v>0</v>
      </c>
      <c r="BB209" s="423">
        <v>0</v>
      </c>
      <c r="BC209" s="423">
        <v>0</v>
      </c>
      <c r="BD209" s="423">
        <v>0</v>
      </c>
      <c r="BE209" s="423">
        <v>0</v>
      </c>
      <c r="BF209" s="423">
        <v>0</v>
      </c>
      <c r="BG209" s="423">
        <v>0</v>
      </c>
      <c r="BH209" s="423">
        <v>1</v>
      </c>
      <c r="BI209" s="423">
        <v>1</v>
      </c>
      <c r="BJ209" s="423">
        <v>1</v>
      </c>
      <c r="BK209" s="423">
        <v>1</v>
      </c>
      <c r="BL209" s="423">
        <v>1</v>
      </c>
      <c r="BM209" s="423">
        <v>0</v>
      </c>
      <c r="BN209" s="423">
        <v>0</v>
      </c>
      <c r="BO209" s="423">
        <v>0</v>
      </c>
      <c r="BP209" s="423">
        <v>0</v>
      </c>
      <c r="BQ209" s="423">
        <v>0</v>
      </c>
    </row>
    <row r="210" spans="1:69">
      <c r="A210" s="420" t="s">
        <v>399</v>
      </c>
      <c r="B210" s="421">
        <v>7.9944166666666661</v>
      </c>
      <c r="C210" s="421">
        <v>16</v>
      </c>
      <c r="D210" s="421">
        <v>4.0883945205479453</v>
      </c>
      <c r="E210" s="421"/>
      <c r="F210" s="422">
        <v>26000</v>
      </c>
      <c r="G210" s="423">
        <v>0.93759999999999999</v>
      </c>
      <c r="H210" s="423">
        <v>0.4012</v>
      </c>
      <c r="I210" s="423">
        <v>0.39150000000000001</v>
      </c>
      <c r="J210" s="423">
        <v>0.24510000000000001</v>
      </c>
      <c r="K210" s="423">
        <v>1</v>
      </c>
      <c r="L210" s="423">
        <v>0.93062214611872029</v>
      </c>
      <c r="M210" s="424">
        <v>36.061538461538461</v>
      </c>
      <c r="N210" s="422">
        <v>24909</v>
      </c>
      <c r="O210" s="422">
        <v>24094</v>
      </c>
      <c r="P210" s="422">
        <v>24500</v>
      </c>
      <c r="Q210" s="422">
        <v>25000</v>
      </c>
      <c r="R210" s="422">
        <v>25500</v>
      </c>
      <c r="S210" s="422" t="s">
        <v>222</v>
      </c>
      <c r="T210" s="423">
        <v>0.8</v>
      </c>
      <c r="U210" s="423">
        <v>0.83</v>
      </c>
      <c r="V210" s="423">
        <v>0.86</v>
      </c>
      <c r="W210" s="423">
        <v>0.93</v>
      </c>
      <c r="X210" s="423">
        <v>0.97</v>
      </c>
      <c r="Y210" s="423">
        <v>0.32</v>
      </c>
      <c r="Z210" s="423">
        <v>0.35</v>
      </c>
      <c r="AA210" s="423">
        <v>0.38</v>
      </c>
      <c r="AB210" s="423">
        <v>0.41</v>
      </c>
      <c r="AC210" s="423">
        <v>0.44</v>
      </c>
      <c r="AD210" s="423">
        <v>0.42099999999999999</v>
      </c>
      <c r="AE210" s="423">
        <v>0.42399999999999999</v>
      </c>
      <c r="AF210" s="423">
        <v>0.42699999999999999</v>
      </c>
      <c r="AG210" s="423">
        <v>0.43</v>
      </c>
      <c r="AH210" s="423">
        <v>0.433</v>
      </c>
      <c r="AI210" s="423">
        <v>0.3</v>
      </c>
      <c r="AJ210" s="423">
        <v>0.3</v>
      </c>
      <c r="AK210" s="423">
        <v>0.32</v>
      </c>
      <c r="AL210" s="423">
        <v>0.35</v>
      </c>
      <c r="AM210" s="423">
        <v>0.37</v>
      </c>
      <c r="AN210" s="423">
        <v>0.72</v>
      </c>
      <c r="AO210" s="423">
        <v>0.79</v>
      </c>
      <c r="AP210" s="423">
        <v>0.8</v>
      </c>
      <c r="AQ210" s="423">
        <v>0.82</v>
      </c>
      <c r="AR210" s="423">
        <v>0.86</v>
      </c>
      <c r="AS210" s="423">
        <v>0.83199999999999996</v>
      </c>
      <c r="AT210" s="423">
        <v>0.875</v>
      </c>
      <c r="AU210" s="423">
        <v>0.88600000000000001</v>
      </c>
      <c r="AV210" s="423">
        <v>0.95499999999999996</v>
      </c>
      <c r="AW210" s="423">
        <v>0.998</v>
      </c>
      <c r="AX210" s="423">
        <v>0</v>
      </c>
      <c r="AY210" s="423">
        <v>0</v>
      </c>
      <c r="AZ210" s="423">
        <v>0</v>
      </c>
      <c r="BA210" s="423">
        <v>0</v>
      </c>
      <c r="BB210" s="423">
        <v>0</v>
      </c>
      <c r="BC210" s="423">
        <v>0</v>
      </c>
      <c r="BD210" s="423">
        <v>0</v>
      </c>
      <c r="BE210" s="423">
        <v>0</v>
      </c>
      <c r="BF210" s="423">
        <v>0</v>
      </c>
      <c r="BG210" s="423">
        <v>0</v>
      </c>
      <c r="BH210" s="423">
        <v>0</v>
      </c>
      <c r="BI210" s="423">
        <v>0</v>
      </c>
      <c r="BJ210" s="423">
        <v>0</v>
      </c>
      <c r="BK210" s="423">
        <v>0</v>
      </c>
      <c r="BL210" s="423">
        <v>0</v>
      </c>
      <c r="BM210" s="423">
        <v>8.86</v>
      </c>
      <c r="BN210" s="423">
        <v>8.86</v>
      </c>
      <c r="BO210" s="423">
        <v>8.86</v>
      </c>
      <c r="BP210" s="423">
        <v>8.86</v>
      </c>
      <c r="BQ210" s="423">
        <v>8.86</v>
      </c>
    </row>
    <row r="211" spans="1:69">
      <c r="A211" s="420" t="s">
        <v>400</v>
      </c>
      <c r="B211" s="421">
        <v>0.18483333333333332</v>
      </c>
      <c r="C211" s="421">
        <v>0.3</v>
      </c>
      <c r="D211" s="421">
        <v>0</v>
      </c>
      <c r="E211" s="421"/>
      <c r="F211" s="422">
        <v>1112</v>
      </c>
      <c r="G211" s="423">
        <v>6.2E-2</v>
      </c>
      <c r="H211" s="423">
        <v>3.5000000000000003E-2</v>
      </c>
      <c r="I211" s="423">
        <v>0</v>
      </c>
      <c r="J211" s="423">
        <v>0</v>
      </c>
      <c r="K211" s="423">
        <v>1.2E-2</v>
      </c>
      <c r="L211" s="423">
        <v>7.5833333333333322E-2</v>
      </c>
      <c r="M211" s="424">
        <v>55.755395683453237</v>
      </c>
      <c r="N211" s="422">
        <v>1122</v>
      </c>
      <c r="O211" s="422">
        <v>1184</v>
      </c>
      <c r="P211" s="422">
        <v>1248</v>
      </c>
      <c r="Q211" s="422">
        <v>1305</v>
      </c>
      <c r="R211" s="422">
        <v>1369</v>
      </c>
      <c r="S211" s="422" t="s">
        <v>222</v>
      </c>
      <c r="T211" s="423">
        <v>6.2E-2</v>
      </c>
      <c r="U211" s="423">
        <v>6.6000000000000003E-2</v>
      </c>
      <c r="V211" s="423">
        <v>6.9400000000000003E-2</v>
      </c>
      <c r="W211" s="423">
        <v>7.2499999999999995E-2</v>
      </c>
      <c r="X211" s="423">
        <v>7.5999999999999998E-2</v>
      </c>
      <c r="Y211" s="423">
        <v>3.5000000000000003E-2</v>
      </c>
      <c r="Z211" s="423">
        <v>3.9E-2</v>
      </c>
      <c r="AA211" s="423">
        <v>4.2000000000000003E-2</v>
      </c>
      <c r="AB211" s="423">
        <v>4.4999999999999998E-2</v>
      </c>
      <c r="AC211" s="423">
        <v>4.9000000000000002E-2</v>
      </c>
      <c r="AD211" s="423">
        <v>0</v>
      </c>
      <c r="AE211" s="423">
        <v>0</v>
      </c>
      <c r="AF211" s="423">
        <v>0</v>
      </c>
      <c r="AG211" s="423">
        <v>0</v>
      </c>
      <c r="AH211" s="423">
        <v>0</v>
      </c>
      <c r="AI211" s="423">
        <v>0</v>
      </c>
      <c r="AJ211" s="423">
        <v>0</v>
      </c>
      <c r="AK211" s="423">
        <v>0</v>
      </c>
      <c r="AL211" s="423">
        <v>0</v>
      </c>
      <c r="AM211" s="423">
        <v>0</v>
      </c>
      <c r="AN211" s="423">
        <v>1.2E-2</v>
      </c>
      <c r="AO211" s="423">
        <v>0.01</v>
      </c>
      <c r="AP211" s="423">
        <v>1.2E-2</v>
      </c>
      <c r="AQ211" s="423">
        <v>1.2E-2</v>
      </c>
      <c r="AR211" s="423">
        <v>1.2E-2</v>
      </c>
      <c r="AS211" s="423">
        <v>7.5999999999999998E-2</v>
      </c>
      <c r="AT211" s="423">
        <v>8.0199999999999994E-2</v>
      </c>
      <c r="AU211" s="423">
        <v>8.5999999999999993E-2</v>
      </c>
      <c r="AV211" s="423">
        <v>9.0300000000000005E-2</v>
      </c>
      <c r="AW211" s="423">
        <v>9.5500000000000002E-2</v>
      </c>
      <c r="AX211" s="423">
        <v>0</v>
      </c>
      <c r="AY211" s="423">
        <v>0</v>
      </c>
      <c r="AZ211" s="423">
        <v>0</v>
      </c>
      <c r="BA211" s="423">
        <v>0</v>
      </c>
      <c r="BB211" s="423">
        <v>0</v>
      </c>
      <c r="BC211" s="423">
        <v>0</v>
      </c>
      <c r="BD211" s="423">
        <v>0</v>
      </c>
      <c r="BE211" s="423">
        <v>0</v>
      </c>
      <c r="BF211" s="423">
        <v>0</v>
      </c>
      <c r="BG211" s="423">
        <v>0</v>
      </c>
      <c r="BH211" s="423">
        <v>0.3</v>
      </c>
      <c r="BI211" s="423">
        <v>0.3</v>
      </c>
      <c r="BJ211" s="423">
        <v>0.3</v>
      </c>
      <c r="BK211" s="423">
        <v>0.3</v>
      </c>
      <c r="BL211" s="423">
        <v>0.3</v>
      </c>
      <c r="BM211" s="423">
        <v>0</v>
      </c>
      <c r="BN211" s="423">
        <v>0</v>
      </c>
      <c r="BO211" s="423">
        <v>0</v>
      </c>
      <c r="BP211" s="423">
        <v>0</v>
      </c>
      <c r="BQ211" s="423">
        <v>0</v>
      </c>
    </row>
    <row r="212" spans="1:69">
      <c r="A212" s="420" t="s">
        <v>905</v>
      </c>
      <c r="B212" s="421">
        <v>0.71479166666666671</v>
      </c>
      <c r="C212" s="421">
        <v>2.6</v>
      </c>
      <c r="D212" s="421">
        <v>0</v>
      </c>
      <c r="E212" s="421"/>
      <c r="F212" s="422">
        <v>5506</v>
      </c>
      <c r="G212" s="423">
        <v>0.25159999999999999</v>
      </c>
      <c r="H212" s="423">
        <v>0.20830000000000001</v>
      </c>
      <c r="I212" s="423">
        <v>0.21249999999999999</v>
      </c>
      <c r="J212" s="423">
        <v>1.2999999999999999E-3</v>
      </c>
      <c r="K212" s="423">
        <v>1E-3</v>
      </c>
      <c r="L212" s="423">
        <v>4.0091666666666748E-2</v>
      </c>
      <c r="M212" s="424">
        <v>45.695604794769345</v>
      </c>
      <c r="N212" s="422">
        <v>5506</v>
      </c>
      <c r="O212" s="422">
        <v>5506</v>
      </c>
      <c r="P212" s="422">
        <v>5506</v>
      </c>
      <c r="Q212" s="422">
        <v>5506</v>
      </c>
      <c r="R212" s="422">
        <v>5506</v>
      </c>
      <c r="S212" s="422" t="s">
        <v>222</v>
      </c>
      <c r="T212" s="423">
        <v>0.25159999999999999</v>
      </c>
      <c r="U212" s="423">
        <v>0.25159999999999999</v>
      </c>
      <c r="V212" s="423">
        <v>0.25159999999999999</v>
      </c>
      <c r="W212" s="423">
        <v>0.25159999999999999</v>
      </c>
      <c r="X212" s="423">
        <v>0.25159999999999999</v>
      </c>
      <c r="Y212" s="423">
        <v>0.20830000000000001</v>
      </c>
      <c r="Z212" s="423">
        <v>0.20830000000000001</v>
      </c>
      <c r="AA212" s="423">
        <v>0.20830000000000001</v>
      </c>
      <c r="AB212" s="423">
        <v>0.20830000000000001</v>
      </c>
      <c r="AC212" s="423">
        <v>0.20830000000000001</v>
      </c>
      <c r="AD212" s="423">
        <v>0.21249999999999999</v>
      </c>
      <c r="AE212" s="423">
        <v>0.21249999999999999</v>
      </c>
      <c r="AF212" s="423">
        <v>0.21249999999999999</v>
      </c>
      <c r="AG212" s="423">
        <v>0.21249999999999999</v>
      </c>
      <c r="AH212" s="423">
        <v>0.21249999999999999</v>
      </c>
      <c r="AI212" s="423">
        <v>1.2999999999999999E-3</v>
      </c>
      <c r="AJ212" s="423">
        <v>1.2999999999999999E-3</v>
      </c>
      <c r="AK212" s="423">
        <v>1.2999999999999999E-3</v>
      </c>
      <c r="AL212" s="423">
        <v>1.2999999999999999E-3</v>
      </c>
      <c r="AM212" s="423">
        <v>1.2999999999999999E-3</v>
      </c>
      <c r="AN212" s="423">
        <v>1E-3</v>
      </c>
      <c r="AO212" s="423">
        <v>1E-3</v>
      </c>
      <c r="AP212" s="423">
        <v>1E-3</v>
      </c>
      <c r="AQ212" s="423">
        <v>1E-3</v>
      </c>
      <c r="AR212" s="423">
        <v>1E-3</v>
      </c>
      <c r="AS212" s="423">
        <v>4.0099999999999997E-2</v>
      </c>
      <c r="AT212" s="423">
        <v>4.0099999999999997E-2</v>
      </c>
      <c r="AU212" s="423">
        <v>4.0099999999999997E-2</v>
      </c>
      <c r="AV212" s="423">
        <v>4.0099999999999997E-2</v>
      </c>
      <c r="AW212" s="423">
        <v>4.0099999999999997E-2</v>
      </c>
      <c r="AX212" s="423">
        <v>0</v>
      </c>
      <c r="AY212" s="423">
        <v>0</v>
      </c>
      <c r="AZ212" s="423">
        <v>0</v>
      </c>
      <c r="BA212" s="423">
        <v>0</v>
      </c>
      <c r="BB212" s="423">
        <v>0</v>
      </c>
      <c r="BC212" s="423">
        <v>0</v>
      </c>
      <c r="BD212" s="423">
        <v>0</v>
      </c>
      <c r="BE212" s="423">
        <v>0</v>
      </c>
      <c r="BF212" s="423">
        <v>0</v>
      </c>
      <c r="BG212" s="423">
        <v>0</v>
      </c>
      <c r="BH212" s="423">
        <v>2.6</v>
      </c>
      <c r="BI212" s="423">
        <v>2.6</v>
      </c>
      <c r="BJ212" s="423">
        <v>2.6</v>
      </c>
      <c r="BK212" s="423">
        <v>2.6</v>
      </c>
      <c r="BL212" s="423">
        <v>2.6</v>
      </c>
      <c r="BM212" s="423">
        <v>0</v>
      </c>
      <c r="BN212" s="423">
        <v>0</v>
      </c>
      <c r="BO212" s="423">
        <v>0</v>
      </c>
      <c r="BP212" s="423">
        <v>0</v>
      </c>
      <c r="BQ212" s="423">
        <v>0</v>
      </c>
    </row>
    <row r="213" spans="1:69">
      <c r="A213" s="420" t="s">
        <v>672</v>
      </c>
      <c r="B213" s="421">
        <v>3.8450000000000005E-2</v>
      </c>
      <c r="C213" s="421">
        <v>0.06</v>
      </c>
      <c r="D213" s="421">
        <v>0</v>
      </c>
      <c r="E213" s="421"/>
      <c r="F213" s="422">
        <v>900</v>
      </c>
      <c r="G213" s="423">
        <v>3.3500000000000002E-2</v>
      </c>
      <c r="H213" s="423">
        <v>2.0999999999999999E-3</v>
      </c>
      <c r="I213" s="423">
        <v>0</v>
      </c>
      <c r="J213" s="423">
        <v>0</v>
      </c>
      <c r="K213" s="423">
        <v>1E-3</v>
      </c>
      <c r="L213" s="423">
        <v>1.8500000000000044E-3</v>
      </c>
      <c r="M213" s="424">
        <v>37.222222222222221</v>
      </c>
      <c r="N213" s="422">
        <v>900</v>
      </c>
      <c r="O213" s="422">
        <v>901</v>
      </c>
      <c r="P213" s="422">
        <v>902</v>
      </c>
      <c r="Q213" s="422">
        <v>903</v>
      </c>
      <c r="R213" s="422">
        <v>904</v>
      </c>
      <c r="S213" s="422" t="s">
        <v>222</v>
      </c>
      <c r="T213" s="423">
        <v>3.3500000000000002E-2</v>
      </c>
      <c r="U213" s="423">
        <v>3.3500000000000002E-2</v>
      </c>
      <c r="V213" s="423">
        <v>3.3500000000000002E-2</v>
      </c>
      <c r="W213" s="423">
        <v>3.3500000000000002E-2</v>
      </c>
      <c r="X213" s="423">
        <v>3.3500000000000002E-2</v>
      </c>
      <c r="Y213" s="423">
        <v>2.0999999999999999E-3</v>
      </c>
      <c r="Z213" s="423">
        <v>2.0999999999999999E-3</v>
      </c>
      <c r="AA213" s="423">
        <v>2.0999999999999999E-3</v>
      </c>
      <c r="AB213" s="423">
        <v>2.0999999999999999E-3</v>
      </c>
      <c r="AC213" s="423">
        <v>2.0999999999999999E-3</v>
      </c>
      <c r="AD213" s="423">
        <v>0</v>
      </c>
      <c r="AE213" s="423">
        <v>0</v>
      </c>
      <c r="AF213" s="423">
        <v>0</v>
      </c>
      <c r="AG213" s="423">
        <v>0</v>
      </c>
      <c r="AH213" s="423">
        <v>0</v>
      </c>
      <c r="AI213" s="423">
        <v>0</v>
      </c>
      <c r="AJ213" s="423">
        <v>0</v>
      </c>
      <c r="AK213" s="423">
        <v>0</v>
      </c>
      <c r="AL213" s="423">
        <v>0</v>
      </c>
      <c r="AM213" s="423">
        <v>0</v>
      </c>
      <c r="AN213" s="423">
        <v>1E-3</v>
      </c>
      <c r="AO213" s="423">
        <v>1E-3</v>
      </c>
      <c r="AP213" s="423">
        <v>1E-3</v>
      </c>
      <c r="AQ213" s="423">
        <v>1E-3</v>
      </c>
      <c r="AR213" s="423">
        <v>1E-3</v>
      </c>
      <c r="AS213" s="423">
        <v>1.9E-3</v>
      </c>
      <c r="AT213" s="423">
        <v>1.9E-3</v>
      </c>
      <c r="AU213" s="423">
        <v>1.9E-3</v>
      </c>
      <c r="AV213" s="423">
        <v>1.9E-3</v>
      </c>
      <c r="AW213" s="423">
        <v>1.9E-3</v>
      </c>
      <c r="AX213" s="423">
        <v>0</v>
      </c>
      <c r="AY213" s="423">
        <v>0</v>
      </c>
      <c r="AZ213" s="423">
        <v>0</v>
      </c>
      <c r="BA213" s="423">
        <v>0</v>
      </c>
      <c r="BB213" s="423">
        <v>0</v>
      </c>
      <c r="BC213" s="423">
        <v>0</v>
      </c>
      <c r="BD213" s="423">
        <v>0</v>
      </c>
      <c r="BE213" s="423">
        <v>0</v>
      </c>
      <c r="BF213" s="423">
        <v>0</v>
      </c>
      <c r="BG213" s="423">
        <v>0</v>
      </c>
      <c r="BH213" s="423">
        <v>0.06</v>
      </c>
      <c r="BI213" s="423">
        <v>0.06</v>
      </c>
      <c r="BJ213" s="423">
        <v>0.06</v>
      </c>
      <c r="BK213" s="423">
        <v>0.06</v>
      </c>
      <c r="BL213" s="423">
        <v>0.06</v>
      </c>
      <c r="BM213" s="423">
        <v>0</v>
      </c>
      <c r="BN213" s="423">
        <v>0</v>
      </c>
      <c r="BO213" s="423">
        <v>0</v>
      </c>
      <c r="BP213" s="423">
        <v>0</v>
      </c>
      <c r="BQ213" s="423">
        <v>0</v>
      </c>
    </row>
    <row r="214" spans="1:69">
      <c r="A214" s="420" t="s">
        <v>790</v>
      </c>
      <c r="B214" s="421">
        <v>6.3649999999999998E-2</v>
      </c>
      <c r="C214" s="421">
        <v>0.08</v>
      </c>
      <c r="D214" s="421">
        <v>0</v>
      </c>
      <c r="E214" s="421"/>
      <c r="F214" s="422">
        <v>838</v>
      </c>
      <c r="G214" s="423">
        <v>3.6200000000000003E-2</v>
      </c>
      <c r="H214" s="423">
        <v>1.67E-2</v>
      </c>
      <c r="I214" s="423">
        <v>0</v>
      </c>
      <c r="J214" s="423">
        <v>0</v>
      </c>
      <c r="K214" s="423">
        <v>1E-3</v>
      </c>
      <c r="L214" s="423">
        <v>9.7499999999999948E-3</v>
      </c>
      <c r="M214" s="424">
        <v>43.198090692124104</v>
      </c>
      <c r="N214" s="422">
        <v>839</v>
      </c>
      <c r="O214" s="422">
        <v>838</v>
      </c>
      <c r="P214" s="422">
        <v>838</v>
      </c>
      <c r="Q214" s="422">
        <v>838</v>
      </c>
      <c r="R214" s="422">
        <v>838</v>
      </c>
      <c r="S214" s="422" t="s">
        <v>222</v>
      </c>
      <c r="T214" s="423">
        <v>3.6200000000000003E-2</v>
      </c>
      <c r="U214" s="423">
        <v>3.6200000000000003E-2</v>
      </c>
      <c r="V214" s="423">
        <v>3.6200000000000003E-2</v>
      </c>
      <c r="W214" s="423">
        <v>3.6200000000000003E-2</v>
      </c>
      <c r="X214" s="423">
        <v>3.6200000000000003E-2</v>
      </c>
      <c r="Y214" s="423">
        <v>1.67E-2</v>
      </c>
      <c r="Z214" s="423">
        <v>1.67E-2</v>
      </c>
      <c r="AA214" s="423">
        <v>1.67E-2</v>
      </c>
      <c r="AB214" s="423">
        <v>1.67E-2</v>
      </c>
      <c r="AC214" s="423">
        <v>1.67E-2</v>
      </c>
      <c r="AD214" s="423">
        <v>0</v>
      </c>
      <c r="AE214" s="423">
        <v>0</v>
      </c>
      <c r="AF214" s="423">
        <v>0</v>
      </c>
      <c r="AG214" s="423">
        <v>0</v>
      </c>
      <c r="AH214" s="423">
        <v>0</v>
      </c>
      <c r="AI214" s="423">
        <v>0</v>
      </c>
      <c r="AJ214" s="423">
        <v>0</v>
      </c>
      <c r="AK214" s="423">
        <v>0</v>
      </c>
      <c r="AL214" s="423">
        <v>0</v>
      </c>
      <c r="AM214" s="423">
        <v>0</v>
      </c>
      <c r="AN214" s="423">
        <v>1E-3</v>
      </c>
      <c r="AO214" s="423">
        <v>1E-3</v>
      </c>
      <c r="AP214" s="423">
        <v>1E-3</v>
      </c>
      <c r="AQ214" s="423">
        <v>1E-3</v>
      </c>
      <c r="AR214" s="423">
        <v>1E-3</v>
      </c>
      <c r="AS214" s="423">
        <v>9.7999999999999997E-3</v>
      </c>
      <c r="AT214" s="423">
        <v>9.7999999999999997E-3</v>
      </c>
      <c r="AU214" s="423">
        <v>9.7999999999999997E-3</v>
      </c>
      <c r="AV214" s="423">
        <v>9.7999999999999997E-3</v>
      </c>
      <c r="AW214" s="423">
        <v>9.7999999999999997E-3</v>
      </c>
      <c r="AX214" s="423">
        <v>0</v>
      </c>
      <c r="AY214" s="423">
        <v>0</v>
      </c>
      <c r="AZ214" s="423">
        <v>0</v>
      </c>
      <c r="BA214" s="423">
        <v>0</v>
      </c>
      <c r="BB214" s="423">
        <v>0</v>
      </c>
      <c r="BC214" s="423">
        <v>0</v>
      </c>
      <c r="BD214" s="423">
        <v>0</v>
      </c>
      <c r="BE214" s="423">
        <v>0</v>
      </c>
      <c r="BF214" s="423">
        <v>0</v>
      </c>
      <c r="BG214" s="423">
        <v>0</v>
      </c>
      <c r="BH214" s="423">
        <v>0.08</v>
      </c>
      <c r="BI214" s="423">
        <v>0.08</v>
      </c>
      <c r="BJ214" s="423">
        <v>0.08</v>
      </c>
      <c r="BK214" s="423">
        <v>0.08</v>
      </c>
      <c r="BL214" s="423">
        <v>0.08</v>
      </c>
      <c r="BM214" s="423">
        <v>0</v>
      </c>
      <c r="BN214" s="423">
        <v>0</v>
      </c>
      <c r="BO214" s="423">
        <v>0</v>
      </c>
      <c r="BP214" s="423">
        <v>0</v>
      </c>
      <c r="BQ214" s="423">
        <v>0</v>
      </c>
    </row>
    <row r="215" spans="1:69">
      <c r="A215" s="420" t="s">
        <v>773</v>
      </c>
      <c r="B215" s="421">
        <v>2.8333333333333339E-2</v>
      </c>
      <c r="C215" s="421">
        <v>0.06</v>
      </c>
      <c r="D215" s="421">
        <v>0</v>
      </c>
      <c r="E215" s="421"/>
      <c r="F215" s="422">
        <v>423</v>
      </c>
      <c r="G215" s="423">
        <v>1.89E-2</v>
      </c>
      <c r="H215" s="423">
        <v>1.5E-3</v>
      </c>
      <c r="I215" s="423">
        <v>0</v>
      </c>
      <c r="J215" s="423">
        <v>0</v>
      </c>
      <c r="K215" s="423">
        <v>1E-3</v>
      </c>
      <c r="L215" s="423">
        <v>6.9333333333333365E-3</v>
      </c>
      <c r="M215" s="424">
        <v>44.680851063829785</v>
      </c>
      <c r="N215" s="422">
        <v>423</v>
      </c>
      <c r="O215" s="422">
        <v>424</v>
      </c>
      <c r="P215" s="422">
        <v>424</v>
      </c>
      <c r="Q215" s="422">
        <v>424</v>
      </c>
      <c r="R215" s="422">
        <v>425</v>
      </c>
      <c r="S215" s="422" t="s">
        <v>222</v>
      </c>
      <c r="T215" s="423">
        <v>1.89E-2</v>
      </c>
      <c r="U215" s="423">
        <v>1.89E-2</v>
      </c>
      <c r="V215" s="423">
        <v>1.89E-2</v>
      </c>
      <c r="W215" s="423">
        <v>1.89E-2</v>
      </c>
      <c r="X215" s="423">
        <v>1.89E-2</v>
      </c>
      <c r="Y215" s="423">
        <v>1.5E-3</v>
      </c>
      <c r="Z215" s="423">
        <v>1.5E-3</v>
      </c>
      <c r="AA215" s="423">
        <v>1.5E-3</v>
      </c>
      <c r="AB215" s="423">
        <v>1.5E-3</v>
      </c>
      <c r="AC215" s="423">
        <v>1.5E-3</v>
      </c>
      <c r="AD215" s="423">
        <v>0</v>
      </c>
      <c r="AE215" s="423">
        <v>0</v>
      </c>
      <c r="AF215" s="423">
        <v>0</v>
      </c>
      <c r="AG215" s="423">
        <v>0</v>
      </c>
      <c r="AH215" s="423">
        <v>0</v>
      </c>
      <c r="AI215" s="423">
        <v>0</v>
      </c>
      <c r="AJ215" s="423">
        <v>0</v>
      </c>
      <c r="AK215" s="423">
        <v>0</v>
      </c>
      <c r="AL215" s="423">
        <v>0</v>
      </c>
      <c r="AM215" s="423">
        <v>0</v>
      </c>
      <c r="AN215" s="423">
        <v>1E-3</v>
      </c>
      <c r="AO215" s="423">
        <v>1E-3</v>
      </c>
      <c r="AP215" s="423">
        <v>1E-3</v>
      </c>
      <c r="AQ215" s="423">
        <v>1E-3</v>
      </c>
      <c r="AR215" s="423">
        <v>1E-3</v>
      </c>
      <c r="AS215" s="423">
        <v>6.6E-3</v>
      </c>
      <c r="AT215" s="423">
        <v>6.6E-3</v>
      </c>
      <c r="AU215" s="423">
        <v>6.6E-3</v>
      </c>
      <c r="AV215" s="423">
        <v>6.6E-3</v>
      </c>
      <c r="AW215" s="423">
        <v>6.6E-3</v>
      </c>
      <c r="AX215" s="423">
        <v>0</v>
      </c>
      <c r="AY215" s="423">
        <v>0</v>
      </c>
      <c r="AZ215" s="423">
        <v>0</v>
      </c>
      <c r="BA215" s="423">
        <v>0</v>
      </c>
      <c r="BB215" s="423">
        <v>0</v>
      </c>
      <c r="BC215" s="423">
        <v>0</v>
      </c>
      <c r="BD215" s="423">
        <v>0</v>
      </c>
      <c r="BE215" s="423">
        <v>0</v>
      </c>
      <c r="BF215" s="423">
        <v>0</v>
      </c>
      <c r="BG215" s="423">
        <v>0</v>
      </c>
      <c r="BH215" s="423">
        <v>0.06</v>
      </c>
      <c r="BI215" s="423">
        <v>0.06</v>
      </c>
      <c r="BJ215" s="423">
        <v>0.06</v>
      </c>
      <c r="BK215" s="423">
        <v>0.06</v>
      </c>
      <c r="BL215" s="423">
        <v>0.06</v>
      </c>
      <c r="BM215" s="423">
        <v>0</v>
      </c>
      <c r="BN215" s="423">
        <v>0</v>
      </c>
      <c r="BO215" s="423">
        <v>0</v>
      </c>
      <c r="BP215" s="423">
        <v>0</v>
      </c>
      <c r="BQ215" s="423">
        <v>0</v>
      </c>
    </row>
    <row r="216" spans="1:69">
      <c r="A216" s="420" t="s">
        <v>724</v>
      </c>
      <c r="B216" s="421">
        <v>4.3924999999999999E-2</v>
      </c>
      <c r="C216" s="421">
        <v>0.06</v>
      </c>
      <c r="D216" s="421">
        <v>0</v>
      </c>
      <c r="E216" s="421"/>
      <c r="F216" s="422">
        <v>512</v>
      </c>
      <c r="G216" s="423">
        <v>3.95E-2</v>
      </c>
      <c r="H216" s="423">
        <v>0</v>
      </c>
      <c r="I216" s="423">
        <v>0</v>
      </c>
      <c r="J216" s="423">
        <v>0</v>
      </c>
      <c r="K216" s="423">
        <v>1E-4</v>
      </c>
      <c r="L216" s="423">
        <v>4.3249999999999955E-3</v>
      </c>
      <c r="M216" s="424">
        <v>77.1484375</v>
      </c>
      <c r="N216" s="422">
        <v>512</v>
      </c>
      <c r="O216" s="422">
        <v>512</v>
      </c>
      <c r="P216" s="422">
        <v>512</v>
      </c>
      <c r="Q216" s="422">
        <v>512</v>
      </c>
      <c r="R216" s="422">
        <v>512</v>
      </c>
      <c r="S216" s="422" t="s">
        <v>222</v>
      </c>
      <c r="T216" s="423">
        <v>4.2700000000000002E-2</v>
      </c>
      <c r="U216" s="423">
        <v>4.2700000000000002E-2</v>
      </c>
      <c r="V216" s="423">
        <v>4.2700000000000002E-2</v>
      </c>
      <c r="W216" s="423">
        <v>4.2700000000000002E-2</v>
      </c>
      <c r="X216" s="423">
        <v>4.2700000000000002E-2</v>
      </c>
      <c r="Y216" s="423">
        <v>0</v>
      </c>
      <c r="Z216" s="423">
        <v>0</v>
      </c>
      <c r="AA216" s="423">
        <v>0</v>
      </c>
      <c r="AB216" s="423">
        <v>0</v>
      </c>
      <c r="AC216" s="423">
        <v>0</v>
      </c>
      <c r="AD216" s="423">
        <v>0</v>
      </c>
      <c r="AE216" s="423">
        <v>0</v>
      </c>
      <c r="AF216" s="423">
        <v>0</v>
      </c>
      <c r="AG216" s="423">
        <v>0</v>
      </c>
      <c r="AH216" s="423">
        <v>0</v>
      </c>
      <c r="AI216" s="423">
        <v>0</v>
      </c>
      <c r="AJ216" s="423">
        <v>0</v>
      </c>
      <c r="AK216" s="423">
        <v>0</v>
      </c>
      <c r="AL216" s="423">
        <v>0</v>
      </c>
      <c r="AM216" s="423">
        <v>0</v>
      </c>
      <c r="AN216" s="423">
        <v>1E-3</v>
      </c>
      <c r="AO216" s="423">
        <v>1E-3</v>
      </c>
      <c r="AP216" s="423">
        <v>1E-3</v>
      </c>
      <c r="AQ216" s="423">
        <v>1E-3</v>
      </c>
      <c r="AR216" s="423">
        <v>1E-3</v>
      </c>
      <c r="AS216" s="423">
        <v>4.4000000000000003E-3</v>
      </c>
      <c r="AT216" s="423">
        <v>4.4000000000000003E-3</v>
      </c>
      <c r="AU216" s="423">
        <v>4.4000000000000003E-3</v>
      </c>
      <c r="AV216" s="423">
        <v>4.4000000000000003E-3</v>
      </c>
      <c r="AW216" s="423">
        <v>4.4000000000000003E-3</v>
      </c>
      <c r="AX216" s="423">
        <v>0</v>
      </c>
      <c r="AY216" s="423">
        <v>0</v>
      </c>
      <c r="AZ216" s="423">
        <v>0</v>
      </c>
      <c r="BA216" s="423">
        <v>0</v>
      </c>
      <c r="BB216" s="423">
        <v>0</v>
      </c>
      <c r="BC216" s="423">
        <v>0</v>
      </c>
      <c r="BD216" s="423">
        <v>0</v>
      </c>
      <c r="BE216" s="423">
        <v>0</v>
      </c>
      <c r="BF216" s="423">
        <v>0</v>
      </c>
      <c r="BG216" s="423">
        <v>0</v>
      </c>
      <c r="BH216" s="423">
        <v>0.06</v>
      </c>
      <c r="BI216" s="423">
        <v>0.06</v>
      </c>
      <c r="BJ216" s="423">
        <v>0.06</v>
      </c>
      <c r="BK216" s="423">
        <v>0.06</v>
      </c>
      <c r="BL216" s="423">
        <v>0.06</v>
      </c>
      <c r="BM216" s="423">
        <v>0</v>
      </c>
      <c r="BN216" s="423">
        <v>0</v>
      </c>
      <c r="BO216" s="423">
        <v>0</v>
      </c>
      <c r="BP216" s="423">
        <v>0</v>
      </c>
      <c r="BQ216" s="423">
        <v>0</v>
      </c>
    </row>
    <row r="217" spans="1:69">
      <c r="A217" s="420" t="s">
        <v>988</v>
      </c>
      <c r="B217" s="421">
        <v>0.42416666666666664</v>
      </c>
      <c r="C217" s="421">
        <v>1.27</v>
      </c>
      <c r="D217" s="421">
        <v>0</v>
      </c>
      <c r="E217" s="421"/>
      <c r="F217" s="422">
        <v>3583</v>
      </c>
      <c r="G217" s="423">
        <v>0.185</v>
      </c>
      <c r="H217" s="423">
        <v>7.0599999999999996E-2</v>
      </c>
      <c r="I217" s="423">
        <v>1.44E-2</v>
      </c>
      <c r="J217" s="423">
        <v>0.1045</v>
      </c>
      <c r="K217" s="423">
        <v>1.95E-2</v>
      </c>
      <c r="L217" s="423">
        <v>3.0166666666666619E-2</v>
      </c>
      <c r="M217" s="424">
        <v>51.632710019536702</v>
      </c>
      <c r="N217" s="422">
        <v>3583</v>
      </c>
      <c r="O217" s="422">
        <v>3583</v>
      </c>
      <c r="P217" s="422">
        <v>3583</v>
      </c>
      <c r="Q217" s="422">
        <v>3583</v>
      </c>
      <c r="R217" s="422">
        <v>3583</v>
      </c>
      <c r="S217" s="422" t="s">
        <v>217</v>
      </c>
      <c r="T217" s="423">
        <v>0.185</v>
      </c>
      <c r="U217" s="423">
        <v>0.185</v>
      </c>
      <c r="V217" s="423">
        <v>0.185</v>
      </c>
      <c r="W217" s="423">
        <v>0.185</v>
      </c>
      <c r="X217" s="423">
        <v>0.185</v>
      </c>
      <c r="Y217" s="423">
        <v>7.0599999999999996E-2</v>
      </c>
      <c r="Z217" s="423">
        <v>7.0599999999999996E-2</v>
      </c>
      <c r="AA217" s="423">
        <v>7.0599999999999996E-2</v>
      </c>
      <c r="AB217" s="423">
        <v>7.0599999999999996E-2</v>
      </c>
      <c r="AC217" s="423">
        <v>7.0599999999999996E-2</v>
      </c>
      <c r="AD217" s="423">
        <v>1.44E-2</v>
      </c>
      <c r="AE217" s="423">
        <v>1.44E-2</v>
      </c>
      <c r="AF217" s="423">
        <v>1.44E-2</v>
      </c>
      <c r="AG217" s="423">
        <v>1.44E-2</v>
      </c>
      <c r="AH217" s="423">
        <v>1.44E-2</v>
      </c>
      <c r="AI217" s="423">
        <v>0.1045</v>
      </c>
      <c r="AJ217" s="423">
        <v>0.1045</v>
      </c>
      <c r="AK217" s="423">
        <v>0.1045</v>
      </c>
      <c r="AL217" s="423">
        <v>0.1045</v>
      </c>
      <c r="AM217" s="423">
        <v>0.1045</v>
      </c>
      <c r="AN217" s="423">
        <v>1.95E-2</v>
      </c>
      <c r="AO217" s="423">
        <v>1.95E-2</v>
      </c>
      <c r="AP217" s="423">
        <v>1.95E-2</v>
      </c>
      <c r="AQ217" s="423">
        <v>1.95E-2</v>
      </c>
      <c r="AR217" s="423">
        <v>1.95E-2</v>
      </c>
      <c r="AS217" s="423">
        <v>6.0199999999999997E-2</v>
      </c>
      <c r="AT217" s="423">
        <v>6.0199999999999997E-2</v>
      </c>
      <c r="AU217" s="423">
        <v>6.0199999999999997E-2</v>
      </c>
      <c r="AV217" s="423">
        <v>6.0199999999999997E-2</v>
      </c>
      <c r="AW217" s="423">
        <v>6.0199999999999997E-2</v>
      </c>
      <c r="AX217" s="423">
        <v>0</v>
      </c>
      <c r="AY217" s="423">
        <v>0</v>
      </c>
      <c r="AZ217" s="423">
        <v>0</v>
      </c>
      <c r="BA217" s="423">
        <v>0</v>
      </c>
      <c r="BB217" s="423">
        <v>0</v>
      </c>
      <c r="BC217" s="423">
        <v>0</v>
      </c>
      <c r="BD217" s="423">
        <v>0</v>
      </c>
      <c r="BE217" s="423">
        <v>0</v>
      </c>
      <c r="BF217" s="423">
        <v>0</v>
      </c>
      <c r="BG217" s="423">
        <v>0</v>
      </c>
      <c r="BH217" s="423">
        <v>0</v>
      </c>
      <c r="BI217" s="423">
        <v>0</v>
      </c>
      <c r="BJ217" s="423">
        <v>0</v>
      </c>
      <c r="BK217" s="423">
        <v>0</v>
      </c>
      <c r="BL217" s="423">
        <v>0</v>
      </c>
      <c r="BM217" s="423">
        <v>0</v>
      </c>
      <c r="BN217" s="423">
        <v>0</v>
      </c>
      <c r="BO217" s="423">
        <v>0</v>
      </c>
      <c r="BP217" s="423">
        <v>0</v>
      </c>
      <c r="BQ217" s="423">
        <v>0</v>
      </c>
    </row>
    <row r="218" spans="1:69">
      <c r="A218" s="420" t="s">
        <v>438</v>
      </c>
      <c r="B218" s="421">
        <v>0.16494166666666668</v>
      </c>
      <c r="C218" s="421">
        <v>0.73599999999999999</v>
      </c>
      <c r="D218" s="421">
        <v>0</v>
      </c>
      <c r="E218" s="421"/>
      <c r="F218" s="422">
        <v>3225</v>
      </c>
      <c r="G218" s="423">
        <v>8.5500000000000007E-2</v>
      </c>
      <c r="H218" s="423">
        <v>2.4E-2</v>
      </c>
      <c r="I218" s="423">
        <v>4.4999999999999997E-3</v>
      </c>
      <c r="J218" s="423">
        <v>0</v>
      </c>
      <c r="K218" s="423">
        <v>1E-3</v>
      </c>
      <c r="L218" s="423">
        <v>4.9941666666666662E-2</v>
      </c>
      <c r="M218" s="424">
        <v>26.511627906976745</v>
      </c>
      <c r="N218" s="422">
        <v>3225</v>
      </c>
      <c r="O218" s="422">
        <v>3225</v>
      </c>
      <c r="P218" s="422">
        <v>3225</v>
      </c>
      <c r="Q218" s="422">
        <v>3225</v>
      </c>
      <c r="R218" s="422">
        <v>3225</v>
      </c>
      <c r="S218" s="422" t="s">
        <v>217</v>
      </c>
      <c r="T218" s="423">
        <v>8.5500000000000007E-2</v>
      </c>
      <c r="U218" s="423">
        <v>8.5500000000000007E-2</v>
      </c>
      <c r="V218" s="423">
        <v>8.5500000000000007E-2</v>
      </c>
      <c r="W218" s="423">
        <v>8.5500000000000007E-2</v>
      </c>
      <c r="X218" s="423">
        <v>8.5500000000000007E-2</v>
      </c>
      <c r="Y218" s="423">
        <v>2.4E-2</v>
      </c>
      <c r="Z218" s="423">
        <v>2.4E-2</v>
      </c>
      <c r="AA218" s="423">
        <v>2.4E-2</v>
      </c>
      <c r="AB218" s="423">
        <v>2.4E-2</v>
      </c>
      <c r="AC218" s="423">
        <v>2.4E-2</v>
      </c>
      <c r="AD218" s="423">
        <v>4.4999999999999997E-3</v>
      </c>
      <c r="AE218" s="423">
        <v>4.4999999999999997E-3</v>
      </c>
      <c r="AF218" s="423">
        <v>4.4999999999999997E-3</v>
      </c>
      <c r="AG218" s="423">
        <v>4.4999999999999997E-3</v>
      </c>
      <c r="AH218" s="423">
        <v>4.4999999999999997E-3</v>
      </c>
      <c r="AI218" s="423">
        <v>0</v>
      </c>
      <c r="AJ218" s="423">
        <v>0</v>
      </c>
      <c r="AK218" s="423">
        <v>0</v>
      </c>
      <c r="AL218" s="423">
        <v>0</v>
      </c>
      <c r="AM218" s="423">
        <v>0</v>
      </c>
      <c r="AN218" s="423">
        <v>1E-3</v>
      </c>
      <c r="AO218" s="423">
        <v>1E-3</v>
      </c>
      <c r="AP218" s="423">
        <v>1E-3</v>
      </c>
      <c r="AQ218" s="423">
        <v>1E-3</v>
      </c>
      <c r="AR218" s="423">
        <v>1E-3</v>
      </c>
      <c r="AS218" s="423">
        <v>1.4999999999999999E-2</v>
      </c>
      <c r="AT218" s="423">
        <v>1.4999999999999999E-2</v>
      </c>
      <c r="AU218" s="423">
        <v>1.4999999999999999E-2</v>
      </c>
      <c r="AV218" s="423">
        <v>1.4999999999999999E-2</v>
      </c>
      <c r="AW218" s="423">
        <v>1.4999999999999999E-2</v>
      </c>
      <c r="AX218" s="423">
        <v>0</v>
      </c>
      <c r="AY218" s="423">
        <v>0</v>
      </c>
      <c r="AZ218" s="423">
        <v>0</v>
      </c>
      <c r="BA218" s="423">
        <v>0</v>
      </c>
      <c r="BB218" s="423">
        <v>0</v>
      </c>
      <c r="BC218" s="423">
        <v>0</v>
      </c>
      <c r="BD218" s="423">
        <v>0</v>
      </c>
      <c r="BE218" s="423">
        <v>0</v>
      </c>
      <c r="BF218" s="423">
        <v>0</v>
      </c>
      <c r="BG218" s="423">
        <v>0</v>
      </c>
      <c r="BH218" s="423">
        <v>0</v>
      </c>
      <c r="BI218" s="423">
        <v>0</v>
      </c>
      <c r="BJ218" s="423">
        <v>0</v>
      </c>
      <c r="BK218" s="423">
        <v>0</v>
      </c>
      <c r="BL218" s="423">
        <v>0</v>
      </c>
      <c r="BM218" s="423">
        <v>0</v>
      </c>
      <c r="BN218" s="423">
        <v>0</v>
      </c>
      <c r="BO218" s="423">
        <v>0</v>
      </c>
      <c r="BP218" s="423">
        <v>0</v>
      </c>
      <c r="BQ218" s="423">
        <v>0</v>
      </c>
    </row>
    <row r="219" spans="1:69">
      <c r="A219" s="420" t="s">
        <v>500</v>
      </c>
      <c r="B219" s="421">
        <v>0.19903333333333331</v>
      </c>
      <c r="C219" s="421">
        <v>0.68400000000000005</v>
      </c>
      <c r="D219" s="421">
        <v>0</v>
      </c>
      <c r="E219" s="421"/>
      <c r="F219" s="422">
        <v>1500</v>
      </c>
      <c r="G219" s="423">
        <v>0.1482</v>
      </c>
      <c r="H219" s="423">
        <v>9.4999999999999998E-3</v>
      </c>
      <c r="I219" s="423">
        <v>2.3999999999999998E-3</v>
      </c>
      <c r="J219" s="423">
        <v>2.3999999999999998E-3</v>
      </c>
      <c r="K219" s="423">
        <v>1.7999999999999999E-2</v>
      </c>
      <c r="L219" s="423">
        <v>1.8533333333333291E-2</v>
      </c>
      <c r="M219" s="424">
        <v>98.8</v>
      </c>
      <c r="N219" s="422">
        <v>1500</v>
      </c>
      <c r="O219" s="422">
        <v>1500</v>
      </c>
      <c r="P219" s="422">
        <v>1500</v>
      </c>
      <c r="Q219" s="422">
        <v>1500</v>
      </c>
      <c r="R219" s="422">
        <v>1500</v>
      </c>
      <c r="S219" s="422" t="s">
        <v>217</v>
      </c>
      <c r="T219" s="423">
        <v>0.1482</v>
      </c>
      <c r="U219" s="423">
        <v>0.1482</v>
      </c>
      <c r="V219" s="423">
        <v>0.1482</v>
      </c>
      <c r="W219" s="423">
        <v>0.1482</v>
      </c>
      <c r="X219" s="423">
        <v>0.1482</v>
      </c>
      <c r="Y219" s="423">
        <v>9.4999999999999998E-3</v>
      </c>
      <c r="Z219" s="423">
        <v>9.4999999999999998E-3</v>
      </c>
      <c r="AA219" s="423">
        <v>9.4999999999999998E-3</v>
      </c>
      <c r="AB219" s="423">
        <v>9.4999999999999998E-3</v>
      </c>
      <c r="AC219" s="423">
        <v>9.4999999999999998E-3</v>
      </c>
      <c r="AD219" s="423">
        <v>2.3999999999999998E-3</v>
      </c>
      <c r="AE219" s="423">
        <v>2.3999999999999998E-3</v>
      </c>
      <c r="AF219" s="423">
        <v>2.3999999999999998E-3</v>
      </c>
      <c r="AG219" s="423">
        <v>2.3999999999999998E-3</v>
      </c>
      <c r="AH219" s="423">
        <v>2.3999999999999998E-3</v>
      </c>
      <c r="AI219" s="423">
        <v>2.3999999999999998E-3</v>
      </c>
      <c r="AJ219" s="423">
        <v>2.3999999999999998E-3</v>
      </c>
      <c r="AK219" s="423">
        <v>2.3999999999999998E-3</v>
      </c>
      <c r="AL219" s="423">
        <v>2.3999999999999998E-3</v>
      </c>
      <c r="AM219" s="423">
        <v>2.3999999999999998E-3</v>
      </c>
      <c r="AN219" s="423">
        <v>1.7999999999999999E-2</v>
      </c>
      <c r="AO219" s="423">
        <v>1.7999999999999999E-2</v>
      </c>
      <c r="AP219" s="423">
        <v>1.7999999999999999E-2</v>
      </c>
      <c r="AQ219" s="423">
        <v>1.7999999999999999E-2</v>
      </c>
      <c r="AR219" s="423">
        <v>1.7999999999999999E-2</v>
      </c>
      <c r="AS219" s="423">
        <v>1.9099999999999999E-2</v>
      </c>
      <c r="AT219" s="423">
        <v>1.9099999999999999E-2</v>
      </c>
      <c r="AU219" s="423">
        <v>1.9099999999999999E-2</v>
      </c>
      <c r="AV219" s="423">
        <v>1.9099999999999999E-2</v>
      </c>
      <c r="AW219" s="423">
        <v>1.9099999999999999E-2</v>
      </c>
      <c r="AX219" s="423">
        <v>0</v>
      </c>
      <c r="AY219" s="423">
        <v>0</v>
      </c>
      <c r="AZ219" s="423">
        <v>0</v>
      </c>
      <c r="BA219" s="423">
        <v>0</v>
      </c>
      <c r="BB219" s="423">
        <v>0</v>
      </c>
      <c r="BC219" s="423">
        <v>0</v>
      </c>
      <c r="BD219" s="423">
        <v>0</v>
      </c>
      <c r="BE219" s="423">
        <v>0</v>
      </c>
      <c r="BF219" s="423">
        <v>0</v>
      </c>
      <c r="BG219" s="423">
        <v>0</v>
      </c>
      <c r="BH219" s="423">
        <v>0</v>
      </c>
      <c r="BI219" s="423">
        <v>0</v>
      </c>
      <c r="BJ219" s="423">
        <v>0</v>
      </c>
      <c r="BK219" s="423">
        <v>0</v>
      </c>
      <c r="BL219" s="423">
        <v>0</v>
      </c>
      <c r="BM219" s="423">
        <v>0</v>
      </c>
      <c r="BN219" s="423">
        <v>0</v>
      </c>
      <c r="BO219" s="423">
        <v>0</v>
      </c>
      <c r="BP219" s="423">
        <v>0</v>
      </c>
      <c r="BQ219" s="423">
        <v>0</v>
      </c>
    </row>
    <row r="220" spans="1:69">
      <c r="A220" s="420" t="s">
        <v>539</v>
      </c>
      <c r="B220" s="421">
        <v>2.8250000000000001E-2</v>
      </c>
      <c r="C220" s="421">
        <v>0.15</v>
      </c>
      <c r="D220" s="421">
        <v>0</v>
      </c>
      <c r="E220" s="421"/>
      <c r="F220" s="422">
        <v>477</v>
      </c>
      <c r="G220" s="423">
        <v>2.5899999999999999E-2</v>
      </c>
      <c r="H220" s="423">
        <v>0</v>
      </c>
      <c r="I220" s="423">
        <v>0</v>
      </c>
      <c r="J220" s="423">
        <v>0</v>
      </c>
      <c r="K220" s="423">
        <v>1E-3</v>
      </c>
      <c r="L220" s="423">
        <v>1.3500000000000005E-3</v>
      </c>
      <c r="M220" s="424">
        <v>54.297693920335426</v>
      </c>
      <c r="N220" s="422">
        <v>477</v>
      </c>
      <c r="O220" s="422">
        <v>477</v>
      </c>
      <c r="P220" s="422">
        <v>477</v>
      </c>
      <c r="Q220" s="422">
        <v>477</v>
      </c>
      <c r="R220" s="422">
        <v>477</v>
      </c>
      <c r="S220" s="422" t="s">
        <v>217</v>
      </c>
      <c r="T220" s="423">
        <v>2.5899999999999999E-2</v>
      </c>
      <c r="U220" s="423">
        <v>2.5899999999999999E-2</v>
      </c>
      <c r="V220" s="423">
        <v>2.5899999999999999E-2</v>
      </c>
      <c r="W220" s="423">
        <v>2.5899999999999999E-2</v>
      </c>
      <c r="X220" s="423">
        <v>2.5899999999999999E-2</v>
      </c>
      <c r="Y220" s="423">
        <v>0</v>
      </c>
      <c r="Z220" s="423">
        <v>0</v>
      </c>
      <c r="AA220" s="423">
        <v>0</v>
      </c>
      <c r="AB220" s="423">
        <v>0</v>
      </c>
      <c r="AC220" s="423">
        <v>0</v>
      </c>
      <c r="AD220" s="423">
        <v>0</v>
      </c>
      <c r="AE220" s="423">
        <v>0</v>
      </c>
      <c r="AF220" s="423">
        <v>0</v>
      </c>
      <c r="AG220" s="423">
        <v>0</v>
      </c>
      <c r="AH220" s="423">
        <v>0</v>
      </c>
      <c r="AI220" s="423">
        <v>0</v>
      </c>
      <c r="AJ220" s="423">
        <v>0</v>
      </c>
      <c r="AK220" s="423">
        <v>0</v>
      </c>
      <c r="AL220" s="423">
        <v>0</v>
      </c>
      <c r="AM220" s="423">
        <v>0</v>
      </c>
      <c r="AN220" s="423">
        <v>1E-3</v>
      </c>
      <c r="AO220" s="423">
        <v>1E-3</v>
      </c>
      <c r="AP220" s="423">
        <v>1E-3</v>
      </c>
      <c r="AQ220" s="423">
        <v>1E-3</v>
      </c>
      <c r="AR220" s="423">
        <v>1E-3</v>
      </c>
      <c r="AS220" s="423">
        <v>1.4E-3</v>
      </c>
      <c r="AT220" s="423">
        <v>1.4E-3</v>
      </c>
      <c r="AU220" s="423">
        <v>1.4E-3</v>
      </c>
      <c r="AV220" s="423">
        <v>1.4E-3</v>
      </c>
      <c r="AW220" s="423">
        <v>1.4E-3</v>
      </c>
      <c r="AX220" s="423">
        <v>0</v>
      </c>
      <c r="AY220" s="423">
        <v>0</v>
      </c>
      <c r="AZ220" s="423">
        <v>0</v>
      </c>
      <c r="BA220" s="423">
        <v>0</v>
      </c>
      <c r="BB220" s="423">
        <v>0</v>
      </c>
      <c r="BC220" s="423">
        <v>0</v>
      </c>
      <c r="BD220" s="423">
        <v>0</v>
      </c>
      <c r="BE220" s="423">
        <v>0</v>
      </c>
      <c r="BF220" s="423">
        <v>0</v>
      </c>
      <c r="BG220" s="423">
        <v>0</v>
      </c>
      <c r="BH220" s="423">
        <v>0</v>
      </c>
      <c r="BI220" s="423">
        <v>0</v>
      </c>
      <c r="BJ220" s="423">
        <v>0</v>
      </c>
      <c r="BK220" s="423">
        <v>0</v>
      </c>
      <c r="BL220" s="423">
        <v>0</v>
      </c>
      <c r="BM220" s="423">
        <v>0</v>
      </c>
      <c r="BN220" s="423">
        <v>0</v>
      </c>
      <c r="BO220" s="423">
        <v>0</v>
      </c>
      <c r="BP220" s="423">
        <v>0</v>
      </c>
      <c r="BQ220" s="423">
        <v>0</v>
      </c>
    </row>
    <row r="221" spans="1:69">
      <c r="A221" s="420" t="s">
        <v>928</v>
      </c>
      <c r="B221" s="421">
        <v>0.20358333333333331</v>
      </c>
      <c r="C221" s="421">
        <v>0.95</v>
      </c>
      <c r="D221" s="421">
        <v>0</v>
      </c>
      <c r="E221" s="421"/>
      <c r="F221" s="422">
        <v>862</v>
      </c>
      <c r="G221" s="423">
        <v>0.12859999999999999</v>
      </c>
      <c r="H221" s="423">
        <v>2.7099999999999999E-2</v>
      </c>
      <c r="I221" s="423">
        <v>0</v>
      </c>
      <c r="J221" s="423">
        <v>2.2000000000000001E-3</v>
      </c>
      <c r="K221" s="423">
        <v>8.0000000000000002E-3</v>
      </c>
      <c r="L221" s="423">
        <v>3.7683333333333291E-2</v>
      </c>
      <c r="M221" s="424">
        <v>149.18793503480276</v>
      </c>
      <c r="N221" s="422">
        <v>1000</v>
      </c>
      <c r="O221" s="422">
        <v>1010</v>
      </c>
      <c r="P221" s="422">
        <v>1015</v>
      </c>
      <c r="Q221" s="422">
        <v>1015</v>
      </c>
      <c r="R221" s="422">
        <v>1015</v>
      </c>
      <c r="S221" s="422" t="s">
        <v>217</v>
      </c>
      <c r="T221" s="423">
        <v>0.12</v>
      </c>
      <c r="U221" s="423">
        <v>0.13</v>
      </c>
      <c r="V221" s="423">
        <v>0.14000000000000001</v>
      </c>
      <c r="W221" s="423">
        <v>0.15</v>
      </c>
      <c r="X221" s="423">
        <v>0.16</v>
      </c>
      <c r="Y221" s="423">
        <v>3.5000000000000003E-2</v>
      </c>
      <c r="Z221" s="423">
        <v>3.5000000000000003E-2</v>
      </c>
      <c r="AA221" s="423">
        <v>3.5000000000000003E-2</v>
      </c>
      <c r="AB221" s="423">
        <v>3.5000000000000003E-2</v>
      </c>
      <c r="AC221" s="423">
        <v>3.5000000000000003E-2</v>
      </c>
      <c r="AD221" s="423">
        <v>0</v>
      </c>
      <c r="AE221" s="423">
        <v>0</v>
      </c>
      <c r="AF221" s="423">
        <v>0</v>
      </c>
      <c r="AG221" s="423">
        <v>0</v>
      </c>
      <c r="AH221" s="423">
        <v>0</v>
      </c>
      <c r="AI221" s="423">
        <v>1.9E-3</v>
      </c>
      <c r="AJ221" s="423">
        <v>2E-3</v>
      </c>
      <c r="AK221" s="423">
        <v>2.0999999999999999E-3</v>
      </c>
      <c r="AL221" s="423">
        <v>2.2000000000000001E-3</v>
      </c>
      <c r="AM221" s="423">
        <v>2.2000000000000001E-3</v>
      </c>
      <c r="AN221" s="423">
        <v>1.9E-2</v>
      </c>
      <c r="AO221" s="423">
        <v>1.9E-2</v>
      </c>
      <c r="AP221" s="423">
        <v>1.9E-2</v>
      </c>
      <c r="AQ221" s="423">
        <v>1.9E-2</v>
      </c>
      <c r="AR221" s="423">
        <v>1.9E-2</v>
      </c>
      <c r="AS221" s="423">
        <v>1.3599999999999999E-2</v>
      </c>
      <c r="AT221" s="423">
        <v>1.3599999999999999E-2</v>
      </c>
      <c r="AU221" s="423">
        <v>1.37E-2</v>
      </c>
      <c r="AV221" s="423">
        <v>1.37E-2</v>
      </c>
      <c r="AW221" s="423">
        <v>1.37E-2</v>
      </c>
      <c r="AX221" s="423">
        <v>0</v>
      </c>
      <c r="AY221" s="423">
        <v>0</v>
      </c>
      <c r="AZ221" s="423">
        <v>0</v>
      </c>
      <c r="BA221" s="423">
        <v>0</v>
      </c>
      <c r="BB221" s="423">
        <v>0</v>
      </c>
      <c r="BC221" s="423">
        <v>0</v>
      </c>
      <c r="BD221" s="423">
        <v>0</v>
      </c>
      <c r="BE221" s="423">
        <v>0</v>
      </c>
      <c r="BF221" s="423">
        <v>0</v>
      </c>
      <c r="BG221" s="423">
        <v>0</v>
      </c>
      <c r="BH221" s="423">
        <v>0</v>
      </c>
      <c r="BI221" s="423">
        <v>0</v>
      </c>
      <c r="BJ221" s="423">
        <v>0</v>
      </c>
      <c r="BK221" s="423">
        <v>0</v>
      </c>
      <c r="BL221" s="423">
        <v>0</v>
      </c>
      <c r="BM221" s="423">
        <v>0</v>
      </c>
      <c r="BN221" s="423">
        <v>0</v>
      </c>
      <c r="BO221" s="423">
        <v>0</v>
      </c>
      <c r="BP221" s="423">
        <v>0</v>
      </c>
      <c r="BQ221" s="423">
        <v>0</v>
      </c>
    </row>
    <row r="222" spans="1:69">
      <c r="A222" s="420" t="s">
        <v>544</v>
      </c>
      <c r="B222" s="421">
        <v>0.14164166666666667</v>
      </c>
      <c r="C222" s="421">
        <v>0.47</v>
      </c>
      <c r="D222" s="421">
        <v>1.7999999999999999E-2</v>
      </c>
      <c r="E222" s="421"/>
      <c r="F222" s="422">
        <v>609</v>
      </c>
      <c r="G222" s="423">
        <v>1.4200000000000001E-2</v>
      </c>
      <c r="H222" s="423">
        <v>2.1499999999999998E-2</v>
      </c>
      <c r="I222" s="423">
        <v>0</v>
      </c>
      <c r="J222" s="423">
        <v>0</v>
      </c>
      <c r="K222" s="423">
        <v>1E-3</v>
      </c>
      <c r="L222" s="423">
        <v>8.6941666666666667E-2</v>
      </c>
      <c r="M222" s="424">
        <v>23.316912972085387</v>
      </c>
      <c r="N222" s="422">
        <v>610</v>
      </c>
      <c r="O222" s="422">
        <v>610</v>
      </c>
      <c r="P222" s="422">
        <v>610</v>
      </c>
      <c r="Q222" s="422">
        <v>611</v>
      </c>
      <c r="R222" s="422">
        <v>611</v>
      </c>
      <c r="S222" s="422" t="s">
        <v>217</v>
      </c>
      <c r="T222" s="423">
        <v>1.4200000000000001E-2</v>
      </c>
      <c r="U222" s="423">
        <v>1.4200000000000001E-2</v>
      </c>
      <c r="V222" s="423">
        <v>1.4200000000000001E-2</v>
      </c>
      <c r="W222" s="423">
        <v>1.4200000000000001E-2</v>
      </c>
      <c r="X222" s="423">
        <v>1.4200000000000001E-2</v>
      </c>
      <c r="Y222" s="423">
        <v>2.1499999999999998E-2</v>
      </c>
      <c r="Z222" s="423">
        <v>2.1499999999999998E-2</v>
      </c>
      <c r="AA222" s="423">
        <v>2.1499999999999998E-2</v>
      </c>
      <c r="AB222" s="423">
        <v>2.1499999999999998E-2</v>
      </c>
      <c r="AC222" s="423">
        <v>2.1499999999999998E-2</v>
      </c>
      <c r="AD222" s="423">
        <v>0</v>
      </c>
      <c r="AE222" s="423">
        <v>0</v>
      </c>
      <c r="AF222" s="423">
        <v>0</v>
      </c>
      <c r="AG222" s="423">
        <v>0</v>
      </c>
      <c r="AH222" s="423">
        <v>0</v>
      </c>
      <c r="AI222" s="423">
        <v>0</v>
      </c>
      <c r="AJ222" s="423">
        <v>0</v>
      </c>
      <c r="AK222" s="423">
        <v>0</v>
      </c>
      <c r="AL222" s="423">
        <v>0</v>
      </c>
      <c r="AM222" s="423">
        <v>0</v>
      </c>
      <c r="AN222" s="423">
        <v>1E-3</v>
      </c>
      <c r="AO222" s="423">
        <v>1E-3</v>
      </c>
      <c r="AP222" s="423">
        <v>1E-3</v>
      </c>
      <c r="AQ222" s="423">
        <v>1E-3</v>
      </c>
      <c r="AR222" s="423">
        <v>1E-3</v>
      </c>
      <c r="AS222" s="423">
        <v>8.6900000000000005E-2</v>
      </c>
      <c r="AT222" s="423">
        <v>8.6900000000000005E-2</v>
      </c>
      <c r="AU222" s="423">
        <v>8.6900000000000005E-2</v>
      </c>
      <c r="AV222" s="423">
        <v>8.6900000000000005E-2</v>
      </c>
      <c r="AW222" s="423">
        <v>8.6900000000000005E-2</v>
      </c>
      <c r="AX222" s="423">
        <v>0</v>
      </c>
      <c r="AY222" s="423">
        <v>0</v>
      </c>
      <c r="AZ222" s="423">
        <v>0</v>
      </c>
      <c r="BA222" s="423">
        <v>0</v>
      </c>
      <c r="BB222" s="423">
        <v>0</v>
      </c>
      <c r="BC222" s="423">
        <v>0</v>
      </c>
      <c r="BD222" s="423">
        <v>0</v>
      </c>
      <c r="BE222" s="423">
        <v>0</v>
      </c>
      <c r="BF222" s="423">
        <v>0</v>
      </c>
      <c r="BG222" s="423">
        <v>0</v>
      </c>
      <c r="BH222" s="423">
        <v>0</v>
      </c>
      <c r="BI222" s="423">
        <v>0</v>
      </c>
      <c r="BJ222" s="423">
        <v>0</v>
      </c>
      <c r="BK222" s="423">
        <v>0</v>
      </c>
      <c r="BL222" s="423">
        <v>0</v>
      </c>
      <c r="BM222" s="423">
        <v>0.03</v>
      </c>
      <c r="BN222" s="423">
        <v>0.03</v>
      </c>
      <c r="BO222" s="423">
        <v>0.03</v>
      </c>
      <c r="BP222" s="423">
        <v>0.03</v>
      </c>
      <c r="BQ222" s="423">
        <v>0.03</v>
      </c>
    </row>
    <row r="223" spans="1:69">
      <c r="A223" s="420" t="s">
        <v>437</v>
      </c>
      <c r="B223" s="421">
        <v>0.97250000000000003</v>
      </c>
      <c r="C223" s="421">
        <v>1.637</v>
      </c>
      <c r="D223" s="421">
        <v>0</v>
      </c>
      <c r="E223" s="421"/>
      <c r="F223" s="422">
        <v>4727</v>
      </c>
      <c r="G223" s="423">
        <v>0.65</v>
      </c>
      <c r="H223" s="423">
        <v>7.0000000000000007E-2</v>
      </c>
      <c r="I223" s="423">
        <v>0.04</v>
      </c>
      <c r="J223" s="423">
        <v>0</v>
      </c>
      <c r="K223" s="423">
        <v>0.16</v>
      </c>
      <c r="L223" s="423">
        <v>5.2499999999999991E-2</v>
      </c>
      <c r="M223" s="424">
        <v>137.50793314998941</v>
      </c>
      <c r="N223" s="422">
        <v>4730</v>
      </c>
      <c r="O223" s="422">
        <v>4740</v>
      </c>
      <c r="P223" s="422">
        <v>4790</v>
      </c>
      <c r="Q223" s="422">
        <v>4840</v>
      </c>
      <c r="R223" s="422">
        <v>4890</v>
      </c>
      <c r="S223" s="422" t="s">
        <v>217</v>
      </c>
      <c r="T223" s="423">
        <v>0.55000000000000004</v>
      </c>
      <c r="U223" s="423">
        <v>0.56999999999999995</v>
      </c>
      <c r="V223" s="423">
        <v>0.59</v>
      </c>
      <c r="W223" s="423">
        <v>0.6</v>
      </c>
      <c r="X223" s="423">
        <v>0.61</v>
      </c>
      <c r="Y223" s="423">
        <v>5.8000000000000003E-2</v>
      </c>
      <c r="Z223" s="423">
        <v>6.2E-2</v>
      </c>
      <c r="AA223" s="423">
        <v>6.6000000000000003E-2</v>
      </c>
      <c r="AB223" s="423">
        <v>7.0999999999999994E-2</v>
      </c>
      <c r="AC223" s="423">
        <v>7.5999999999999998E-2</v>
      </c>
      <c r="AD223" s="423">
        <v>3.1E-2</v>
      </c>
      <c r="AE223" s="423">
        <v>3.1E-2</v>
      </c>
      <c r="AF223" s="423">
        <v>3.2000000000000001E-2</v>
      </c>
      <c r="AG223" s="423">
        <v>3.2000000000000001E-2</v>
      </c>
      <c r="AH223" s="423">
        <v>3.3000000000000002E-2</v>
      </c>
      <c r="AI223" s="423">
        <v>0</v>
      </c>
      <c r="AJ223" s="423">
        <v>0</v>
      </c>
      <c r="AK223" s="423">
        <v>0</v>
      </c>
      <c r="AL223" s="423">
        <v>0</v>
      </c>
      <c r="AM223" s="423">
        <v>0</v>
      </c>
      <c r="AN223" s="423">
        <v>0.17</v>
      </c>
      <c r="AO223" s="423">
        <v>0.17019999999999999</v>
      </c>
      <c r="AP223" s="423">
        <v>0.1804</v>
      </c>
      <c r="AQ223" s="423">
        <v>0.1804</v>
      </c>
      <c r="AR223" s="423">
        <v>0.18049999999999999</v>
      </c>
      <c r="AS223" s="423">
        <v>0.108</v>
      </c>
      <c r="AT223" s="423">
        <v>0.112</v>
      </c>
      <c r="AU223" s="423">
        <v>0.11600000000000001</v>
      </c>
      <c r="AV223" s="423">
        <v>0.11899999999999999</v>
      </c>
      <c r="AW223" s="423">
        <v>0.122</v>
      </c>
      <c r="AX223" s="423">
        <v>0</v>
      </c>
      <c r="AY223" s="423">
        <v>0</v>
      </c>
      <c r="AZ223" s="423">
        <v>0</v>
      </c>
      <c r="BA223" s="423">
        <v>0</v>
      </c>
      <c r="BB223" s="423">
        <v>0</v>
      </c>
      <c r="BC223" s="423">
        <v>0</v>
      </c>
      <c r="BD223" s="423">
        <v>0</v>
      </c>
      <c r="BE223" s="423">
        <v>0</v>
      </c>
      <c r="BF223" s="423">
        <v>0</v>
      </c>
      <c r="BG223" s="423">
        <v>0</v>
      </c>
      <c r="BH223" s="423">
        <v>0</v>
      </c>
      <c r="BI223" s="423">
        <v>0</v>
      </c>
      <c r="BJ223" s="423">
        <v>0</v>
      </c>
      <c r="BK223" s="423">
        <v>0</v>
      </c>
      <c r="BL223" s="423">
        <v>0</v>
      </c>
      <c r="BM223" s="423">
        <v>0</v>
      </c>
      <c r="BN223" s="423">
        <v>0</v>
      </c>
      <c r="BO223" s="423">
        <v>0</v>
      </c>
      <c r="BP223" s="423">
        <v>0</v>
      </c>
      <c r="BQ223" s="423">
        <v>0</v>
      </c>
    </row>
    <row r="224" spans="1:69">
      <c r="A224" s="420" t="s">
        <v>436</v>
      </c>
      <c r="B224" s="421">
        <v>0.27916666666666667</v>
      </c>
      <c r="C224" s="421">
        <v>0.60699999999999998</v>
      </c>
      <c r="D224" s="421">
        <v>0</v>
      </c>
      <c r="E224" s="421"/>
      <c r="F224" s="422">
        <v>1543</v>
      </c>
      <c r="G224" s="423">
        <v>0.219</v>
      </c>
      <c r="H224" s="423">
        <v>1.2999999999999999E-2</v>
      </c>
      <c r="I224" s="423">
        <v>0</v>
      </c>
      <c r="J224" s="423">
        <v>0</v>
      </c>
      <c r="K224" s="423">
        <v>6.0000000000000001E-3</v>
      </c>
      <c r="L224" s="423">
        <v>4.1166666666666657E-2</v>
      </c>
      <c r="M224" s="424">
        <v>141.93130265716138</v>
      </c>
      <c r="N224" s="422">
        <v>1550</v>
      </c>
      <c r="O224" s="422">
        <v>1555</v>
      </c>
      <c r="P224" s="422">
        <v>1560</v>
      </c>
      <c r="Q224" s="422">
        <v>1565</v>
      </c>
      <c r="R224" s="422">
        <v>1570</v>
      </c>
      <c r="S224" s="422" t="s">
        <v>217</v>
      </c>
      <c r="T224" s="423">
        <v>0.153</v>
      </c>
      <c r="U224" s="423">
        <v>0.158</v>
      </c>
      <c r="V224" s="423">
        <v>0.16300000000000001</v>
      </c>
      <c r="W224" s="423">
        <v>0.16800000000000001</v>
      </c>
      <c r="X224" s="423">
        <v>0.17299999999999999</v>
      </c>
      <c r="Y224" s="423">
        <v>2.1000000000000001E-2</v>
      </c>
      <c r="Z224" s="423">
        <v>2.1000000000000001E-2</v>
      </c>
      <c r="AA224" s="423">
        <v>2.1000000000000001E-2</v>
      </c>
      <c r="AB224" s="423">
        <v>2.1000000000000001E-2</v>
      </c>
      <c r="AC224" s="423">
        <v>2.1000000000000001E-2</v>
      </c>
      <c r="AD224" s="423">
        <v>0</v>
      </c>
      <c r="AE224" s="423">
        <v>0</v>
      </c>
      <c r="AF224" s="423">
        <v>0</v>
      </c>
      <c r="AG224" s="423">
        <v>0</v>
      </c>
      <c r="AH224" s="423">
        <v>0</v>
      </c>
      <c r="AI224" s="423">
        <v>0</v>
      </c>
      <c r="AJ224" s="423">
        <v>0</v>
      </c>
      <c r="AK224" s="423">
        <v>0</v>
      </c>
      <c r="AL224" s="423">
        <v>0</v>
      </c>
      <c r="AM224" s="423">
        <v>0</v>
      </c>
      <c r="AN224" s="423">
        <v>0</v>
      </c>
      <c r="AO224" s="423">
        <v>0</v>
      </c>
      <c r="AP224" s="423">
        <v>0</v>
      </c>
      <c r="AQ224" s="423">
        <v>0</v>
      </c>
      <c r="AR224" s="423">
        <v>0</v>
      </c>
      <c r="AS224" s="423">
        <v>0.03</v>
      </c>
      <c r="AT224" s="423">
        <v>3.1E-2</v>
      </c>
      <c r="AU224" s="423">
        <v>3.2000000000000001E-2</v>
      </c>
      <c r="AV224" s="423">
        <v>3.3000000000000002E-2</v>
      </c>
      <c r="AW224" s="423">
        <v>3.4000000000000002E-2</v>
      </c>
      <c r="AX224" s="423">
        <v>0</v>
      </c>
      <c r="AY224" s="423">
        <v>0</v>
      </c>
      <c r="AZ224" s="423">
        <v>0</v>
      </c>
      <c r="BA224" s="423">
        <v>0</v>
      </c>
      <c r="BB224" s="423">
        <v>0</v>
      </c>
      <c r="BC224" s="423">
        <v>0</v>
      </c>
      <c r="BD224" s="423">
        <v>0</v>
      </c>
      <c r="BE224" s="423">
        <v>0</v>
      </c>
      <c r="BF224" s="423">
        <v>0</v>
      </c>
      <c r="BG224" s="423">
        <v>0</v>
      </c>
      <c r="BH224" s="423">
        <v>0</v>
      </c>
      <c r="BI224" s="423">
        <v>0</v>
      </c>
      <c r="BJ224" s="423">
        <v>0</v>
      </c>
      <c r="BK224" s="423">
        <v>0</v>
      </c>
      <c r="BL224" s="423">
        <v>0</v>
      </c>
      <c r="BM224" s="423">
        <v>0</v>
      </c>
      <c r="BN224" s="423">
        <v>0</v>
      </c>
      <c r="BO224" s="423">
        <v>0</v>
      </c>
      <c r="BP224" s="423">
        <v>0</v>
      </c>
      <c r="BQ224" s="423">
        <v>0</v>
      </c>
    </row>
    <row r="225" spans="1:69">
      <c r="A225" s="420" t="s">
        <v>847</v>
      </c>
      <c r="B225" s="421">
        <v>2.6287416666666665</v>
      </c>
      <c r="C225" s="421">
        <v>4</v>
      </c>
      <c r="D225" s="421">
        <v>7.4499999999999997E-2</v>
      </c>
      <c r="E225" s="421"/>
      <c r="F225" s="422">
        <v>8501</v>
      </c>
      <c r="G225" s="423">
        <v>0.46789999999999998</v>
      </c>
      <c r="H225" s="423">
        <v>0.45660000000000001</v>
      </c>
      <c r="I225" s="423">
        <v>1.0808</v>
      </c>
      <c r="J225" s="423">
        <v>4.9200000000000001E-2</v>
      </c>
      <c r="K225" s="423">
        <v>0.2195</v>
      </c>
      <c r="L225" s="423">
        <v>0.2802416666666665</v>
      </c>
      <c r="M225" s="424">
        <v>55.040583460769319</v>
      </c>
      <c r="N225" s="422">
        <v>8827</v>
      </c>
      <c r="O225" s="422">
        <v>10655</v>
      </c>
      <c r="P225" s="422">
        <v>12622</v>
      </c>
      <c r="Q225" s="422">
        <v>14952</v>
      </c>
      <c r="R225" s="422">
        <v>17712</v>
      </c>
      <c r="S225" s="422" t="s">
        <v>207</v>
      </c>
      <c r="T225" s="423">
        <v>0.47899999999999998</v>
      </c>
      <c r="U225" s="423">
        <v>0.57799999999999996</v>
      </c>
      <c r="V225" s="423">
        <v>0.68500000000000005</v>
      </c>
      <c r="W225" s="423">
        <v>0.81100000000000005</v>
      </c>
      <c r="X225" s="423">
        <v>0.96099999999999997</v>
      </c>
      <c r="Y225" s="423">
        <v>0.46700000000000003</v>
      </c>
      <c r="Z225" s="423">
        <v>0.56399999999999995</v>
      </c>
      <c r="AA225" s="423">
        <v>0.66800000000000004</v>
      </c>
      <c r="AB225" s="423">
        <v>0.79100000000000004</v>
      </c>
      <c r="AC225" s="423">
        <v>0.93700000000000006</v>
      </c>
      <c r="AD225" s="423">
        <v>0.86309999999999998</v>
      </c>
      <c r="AE225" s="423">
        <v>0.86309999999999998</v>
      </c>
      <c r="AF225" s="423">
        <v>0.86309999999999998</v>
      </c>
      <c r="AG225" s="423">
        <v>0.86309999999999998</v>
      </c>
      <c r="AH225" s="423">
        <v>0.86309999999999998</v>
      </c>
      <c r="AI225" s="423">
        <v>0.05</v>
      </c>
      <c r="AJ225" s="423">
        <v>0.06</v>
      </c>
      <c r="AK225" s="423">
        <v>7.1999999999999995E-2</v>
      </c>
      <c r="AL225" s="423">
        <v>8.5000000000000006E-2</v>
      </c>
      <c r="AM225" s="423">
        <v>0.10100000000000001</v>
      </c>
      <c r="AN225" s="423">
        <v>7.3400000000000007E-2</v>
      </c>
      <c r="AO225" s="423">
        <v>7.3400000000000007E-2</v>
      </c>
      <c r="AP225" s="423">
        <v>7.3400000000000007E-2</v>
      </c>
      <c r="AQ225" s="423">
        <v>7.3400000000000007E-2</v>
      </c>
      <c r="AR225" s="423">
        <v>7.3400000000000007E-2</v>
      </c>
      <c r="AS225" s="423">
        <v>0.2999</v>
      </c>
      <c r="AT225" s="423">
        <v>0.32540000000000002</v>
      </c>
      <c r="AU225" s="423">
        <v>0.35310000000000002</v>
      </c>
      <c r="AV225" s="423">
        <v>0.3856</v>
      </c>
      <c r="AW225" s="423">
        <v>0.42430000000000001</v>
      </c>
      <c r="AX225" s="423">
        <v>1</v>
      </c>
      <c r="AY225" s="423">
        <v>1</v>
      </c>
      <c r="AZ225" s="423">
        <v>1</v>
      </c>
      <c r="BA225" s="423">
        <v>1</v>
      </c>
      <c r="BB225" s="423">
        <v>1</v>
      </c>
      <c r="BC225" s="423">
        <v>0</v>
      </c>
      <c r="BD225" s="423">
        <v>0</v>
      </c>
      <c r="BE225" s="423">
        <v>0</v>
      </c>
      <c r="BF225" s="423">
        <v>0</v>
      </c>
      <c r="BG225" s="423">
        <v>0</v>
      </c>
      <c r="BH225" s="423">
        <v>1.18E-2</v>
      </c>
      <c r="BI225" s="423">
        <v>1.18E-2</v>
      </c>
      <c r="BJ225" s="423">
        <v>1.18E-2</v>
      </c>
      <c r="BK225" s="423">
        <v>1.18E-2</v>
      </c>
      <c r="BL225" s="423">
        <v>1.18E-2</v>
      </c>
      <c r="BM225" s="423">
        <v>0.5</v>
      </c>
      <c r="BN225" s="423">
        <v>0.5</v>
      </c>
      <c r="BO225" s="423">
        <v>0.5</v>
      </c>
      <c r="BP225" s="423">
        <v>0.5</v>
      </c>
      <c r="BQ225" s="423">
        <v>0.5</v>
      </c>
    </row>
    <row r="226" spans="1:69">
      <c r="A226" s="420" t="s">
        <v>786</v>
      </c>
      <c r="B226" s="421">
        <v>0.60116666666666674</v>
      </c>
      <c r="C226" s="421">
        <v>2</v>
      </c>
      <c r="D226" s="421">
        <v>6.3E-2</v>
      </c>
      <c r="E226" s="421"/>
      <c r="F226" s="422">
        <v>4667</v>
      </c>
      <c r="G226" s="423">
        <v>0.25</v>
      </c>
      <c r="H226" s="423">
        <v>0.122</v>
      </c>
      <c r="I226" s="423">
        <v>0</v>
      </c>
      <c r="J226" s="423">
        <v>2.9000000000000001E-2</v>
      </c>
      <c r="K226" s="423">
        <v>0.1</v>
      </c>
      <c r="L226" s="423">
        <v>3.7166666666666681E-2</v>
      </c>
      <c r="M226" s="424">
        <v>53.567602314120421</v>
      </c>
      <c r="N226" s="422">
        <v>4817</v>
      </c>
      <c r="O226" s="422">
        <v>20609</v>
      </c>
      <c r="P226" s="422">
        <v>51522</v>
      </c>
      <c r="Q226" s="422">
        <v>61826</v>
      </c>
      <c r="R226" s="422">
        <v>74191</v>
      </c>
      <c r="S226" s="422" t="s">
        <v>207</v>
      </c>
      <c r="T226" s="423">
        <v>0.26</v>
      </c>
      <c r="U226" s="423">
        <v>1</v>
      </c>
      <c r="V226" s="423">
        <v>2.5</v>
      </c>
      <c r="W226" s="423">
        <v>3.2</v>
      </c>
      <c r="X226" s="423">
        <v>4</v>
      </c>
      <c r="Y226" s="423">
        <v>0.122</v>
      </c>
      <c r="Z226" s="423">
        <v>0.27</v>
      </c>
      <c r="AA226" s="423">
        <v>0.3</v>
      </c>
      <c r="AB226" s="423">
        <v>0.9</v>
      </c>
      <c r="AC226" s="423">
        <v>1.55</v>
      </c>
      <c r="AD226" s="423">
        <v>0</v>
      </c>
      <c r="AE226" s="423">
        <v>0</v>
      </c>
      <c r="AF226" s="423">
        <v>0</v>
      </c>
      <c r="AG226" s="423">
        <v>0</v>
      </c>
      <c r="AH226" s="423">
        <v>0</v>
      </c>
      <c r="AI226" s="423">
        <v>2.9000000000000001E-2</v>
      </c>
      <c r="AJ226" s="423">
        <v>3.9E-2</v>
      </c>
      <c r="AK226" s="423">
        <v>4.4999999999999998E-2</v>
      </c>
      <c r="AL226" s="423">
        <v>0.05</v>
      </c>
      <c r="AM226" s="423">
        <v>0.06</v>
      </c>
      <c r="AN226" s="423">
        <v>0.1</v>
      </c>
      <c r="AO226" s="423">
        <v>0.2</v>
      </c>
      <c r="AP226" s="423">
        <v>0.25</v>
      </c>
      <c r="AQ226" s="423">
        <v>0.3</v>
      </c>
      <c r="AR226" s="423">
        <v>0.35</v>
      </c>
      <c r="AS226" s="423">
        <v>6.7299999999999999E-2</v>
      </c>
      <c r="AT226" s="423">
        <v>0.1988</v>
      </c>
      <c r="AU226" s="423">
        <v>0.40770000000000001</v>
      </c>
      <c r="AV226" s="423">
        <v>0.58620000000000005</v>
      </c>
      <c r="AW226" s="423">
        <v>0.78510000000000002</v>
      </c>
      <c r="AX226" s="423">
        <v>0</v>
      </c>
      <c r="AY226" s="423">
        <v>2</v>
      </c>
      <c r="AZ226" s="423">
        <v>4</v>
      </c>
      <c r="BA226" s="423">
        <v>8</v>
      </c>
      <c r="BB226" s="423">
        <v>10</v>
      </c>
      <c r="BC226" s="423">
        <v>0</v>
      </c>
      <c r="BD226" s="423">
        <v>4.7E-2</v>
      </c>
      <c r="BE226" s="423">
        <v>8.6999999999999994E-2</v>
      </c>
      <c r="BF226" s="423">
        <v>0.217</v>
      </c>
      <c r="BG226" s="423">
        <v>0.33700000000000002</v>
      </c>
      <c r="BH226" s="423">
        <v>0</v>
      </c>
      <c r="BI226" s="423">
        <v>0</v>
      </c>
      <c r="BJ226" s="423">
        <v>0</v>
      </c>
      <c r="BK226" s="423">
        <v>0</v>
      </c>
      <c r="BL226" s="423">
        <v>0</v>
      </c>
      <c r="BM226" s="423">
        <v>6.3E-2</v>
      </c>
      <c r="BN226" s="423">
        <v>6.3E-2</v>
      </c>
      <c r="BO226" s="423">
        <v>6.3E-2</v>
      </c>
      <c r="BP226" s="423">
        <v>6.3E-2</v>
      </c>
      <c r="BQ226" s="423">
        <v>6.3E-2</v>
      </c>
    </row>
    <row r="227" spans="1:69">
      <c r="A227" s="420" t="s">
        <v>595</v>
      </c>
      <c r="B227" s="421">
        <v>7.3833333333333334E-2</v>
      </c>
      <c r="C227" s="421">
        <v>0.25</v>
      </c>
      <c r="D227" s="421">
        <v>0</v>
      </c>
      <c r="E227" s="421"/>
      <c r="F227" s="422">
        <v>1251</v>
      </c>
      <c r="G227" s="423">
        <v>5.7000000000000002E-2</v>
      </c>
      <c r="H227" s="423">
        <v>0</v>
      </c>
      <c r="I227" s="423">
        <v>0</v>
      </c>
      <c r="J227" s="423">
        <v>0</v>
      </c>
      <c r="K227" s="423">
        <v>3.0000000000000001E-3</v>
      </c>
      <c r="L227" s="423">
        <v>1.3833333333333329E-2</v>
      </c>
      <c r="M227" s="424">
        <v>45.563549160671464</v>
      </c>
      <c r="N227" s="422">
        <v>1251</v>
      </c>
      <c r="O227" s="422">
        <v>1251</v>
      </c>
      <c r="P227" s="422">
        <v>1251</v>
      </c>
      <c r="Q227" s="422">
        <v>1251</v>
      </c>
      <c r="R227" s="422">
        <v>1251</v>
      </c>
      <c r="S227" s="422" t="s">
        <v>207</v>
      </c>
      <c r="T227" s="423">
        <v>5.7000000000000002E-2</v>
      </c>
      <c r="U227" s="423">
        <v>5.7000000000000002E-2</v>
      </c>
      <c r="V227" s="423">
        <v>5.7000000000000002E-2</v>
      </c>
      <c r="W227" s="423">
        <v>5.7000000000000002E-2</v>
      </c>
      <c r="X227" s="423">
        <v>5.7000000000000002E-2</v>
      </c>
      <c r="Y227" s="423">
        <v>0</v>
      </c>
      <c r="Z227" s="423">
        <v>0</v>
      </c>
      <c r="AA227" s="423">
        <v>0</v>
      </c>
      <c r="AB227" s="423">
        <v>0</v>
      </c>
      <c r="AC227" s="423">
        <v>0</v>
      </c>
      <c r="AD227" s="423">
        <v>0</v>
      </c>
      <c r="AE227" s="423">
        <v>0</v>
      </c>
      <c r="AF227" s="423">
        <v>0</v>
      </c>
      <c r="AG227" s="423">
        <v>0</v>
      </c>
      <c r="AH227" s="423">
        <v>0</v>
      </c>
      <c r="AI227" s="423">
        <v>0</v>
      </c>
      <c r="AJ227" s="423">
        <v>0</v>
      </c>
      <c r="AK227" s="423">
        <v>0</v>
      </c>
      <c r="AL227" s="423">
        <v>0</v>
      </c>
      <c r="AM227" s="423">
        <v>0</v>
      </c>
      <c r="AN227" s="423">
        <v>3.0000000000000001E-3</v>
      </c>
      <c r="AO227" s="423">
        <v>3.0000000000000001E-3</v>
      </c>
      <c r="AP227" s="423">
        <v>3.0000000000000001E-3</v>
      </c>
      <c r="AQ227" s="423">
        <v>3.0000000000000001E-3</v>
      </c>
      <c r="AR227" s="423">
        <v>3.0000000000000001E-3</v>
      </c>
      <c r="AS227" s="423">
        <v>8.0000000000000002E-3</v>
      </c>
      <c r="AT227" s="423">
        <v>8.0000000000000002E-3</v>
      </c>
      <c r="AU227" s="423">
        <v>8.0000000000000002E-3</v>
      </c>
      <c r="AV227" s="423">
        <v>8.0000000000000002E-3</v>
      </c>
      <c r="AW227" s="423">
        <v>8.0000000000000002E-3</v>
      </c>
      <c r="AX227" s="423">
        <v>0</v>
      </c>
      <c r="AY227" s="423">
        <v>0</v>
      </c>
      <c r="AZ227" s="423">
        <v>0</v>
      </c>
      <c r="BA227" s="423">
        <v>0</v>
      </c>
      <c r="BB227" s="423">
        <v>0</v>
      </c>
      <c r="BC227" s="423">
        <v>0</v>
      </c>
      <c r="BD227" s="423">
        <v>0</v>
      </c>
      <c r="BE227" s="423">
        <v>0</v>
      </c>
      <c r="BF227" s="423">
        <v>0</v>
      </c>
      <c r="BG227" s="423">
        <v>0</v>
      </c>
      <c r="BH227" s="423">
        <v>0.25</v>
      </c>
      <c r="BI227" s="423">
        <v>0.25</v>
      </c>
      <c r="BJ227" s="423">
        <v>0.25</v>
      </c>
      <c r="BK227" s="423">
        <v>0.25</v>
      </c>
      <c r="BL227" s="423">
        <v>0.25</v>
      </c>
      <c r="BM227" s="423">
        <v>0</v>
      </c>
      <c r="BN227" s="423">
        <v>0</v>
      </c>
      <c r="BO227" s="423">
        <v>0</v>
      </c>
      <c r="BP227" s="423">
        <v>0</v>
      </c>
      <c r="BQ227" s="423">
        <v>0</v>
      </c>
    </row>
    <row r="228" spans="1:69">
      <c r="A228" s="420" t="s">
        <v>491</v>
      </c>
      <c r="B228" s="421">
        <v>0.31816666666666665</v>
      </c>
      <c r="C228" s="421">
        <v>0.5</v>
      </c>
      <c r="D228" s="421">
        <v>1.2300000000000002E-2</v>
      </c>
      <c r="E228" s="421"/>
      <c r="F228" s="422">
        <v>2132</v>
      </c>
      <c r="G228" s="423">
        <v>9.6299999999999997E-2</v>
      </c>
      <c r="H228" s="423">
        <v>5.6000000000000001E-2</v>
      </c>
      <c r="I228" s="423">
        <v>5.3400000000000003E-2</v>
      </c>
      <c r="J228" s="423">
        <v>1.46E-2</v>
      </c>
      <c r="K228" s="423">
        <v>5.2299999999999999E-2</v>
      </c>
      <c r="L228" s="423">
        <v>3.3266666666666667E-2</v>
      </c>
      <c r="M228" s="424">
        <v>45.168855534709195</v>
      </c>
      <c r="N228" s="422">
        <v>2601</v>
      </c>
      <c r="O228" s="422">
        <v>3019</v>
      </c>
      <c r="P228" s="422">
        <v>3503</v>
      </c>
      <c r="Q228" s="422">
        <v>4066</v>
      </c>
      <c r="R228" s="422">
        <v>4719</v>
      </c>
      <c r="S228" s="422" t="s">
        <v>207</v>
      </c>
      <c r="T228" s="423">
        <v>0.104</v>
      </c>
      <c r="U228" s="423">
        <v>0.121</v>
      </c>
      <c r="V228" s="423">
        <v>0.14000000000000001</v>
      </c>
      <c r="W228" s="423">
        <v>0.16300000000000001</v>
      </c>
      <c r="X228" s="423">
        <v>0.189</v>
      </c>
      <c r="Y228" s="423">
        <v>1.7999999999999999E-2</v>
      </c>
      <c r="Z228" s="423">
        <v>2.1000000000000001E-2</v>
      </c>
      <c r="AA228" s="423">
        <v>2.4E-2</v>
      </c>
      <c r="AB228" s="423">
        <v>2.9000000000000001E-2</v>
      </c>
      <c r="AC228" s="423">
        <v>3.3000000000000002E-2</v>
      </c>
      <c r="AD228" s="423">
        <v>9.5000000000000001E-2</v>
      </c>
      <c r="AE228" s="423">
        <v>0.111</v>
      </c>
      <c r="AF228" s="423">
        <v>0.129</v>
      </c>
      <c r="AG228" s="423">
        <v>0.14899999999999999</v>
      </c>
      <c r="AH228" s="423">
        <v>0.16300000000000001</v>
      </c>
      <c r="AI228" s="423">
        <v>6.0000000000000001E-3</v>
      </c>
      <c r="AJ228" s="423">
        <v>7.0000000000000001E-3</v>
      </c>
      <c r="AK228" s="423">
        <v>8.0000000000000002E-3</v>
      </c>
      <c r="AL228" s="423">
        <v>0.01</v>
      </c>
      <c r="AM228" s="423">
        <v>1.0999999999999999E-2</v>
      </c>
      <c r="AN228" s="423">
        <v>3.4000000000000002E-2</v>
      </c>
      <c r="AO228" s="423">
        <v>3.4000000000000002E-2</v>
      </c>
      <c r="AP228" s="423">
        <v>3.4000000000000002E-2</v>
      </c>
      <c r="AQ228" s="423">
        <v>3.4000000000000002E-2</v>
      </c>
      <c r="AR228" s="423">
        <v>3.4000000000000002E-2</v>
      </c>
      <c r="AS228" s="423">
        <v>0.04</v>
      </c>
      <c r="AT228" s="423">
        <v>4.5999999999999999E-2</v>
      </c>
      <c r="AU228" s="423">
        <v>5.1999999999999998E-2</v>
      </c>
      <c r="AV228" s="423">
        <v>0.06</v>
      </c>
      <c r="AW228" s="423">
        <v>6.7000000000000004E-2</v>
      </c>
      <c r="AX228" s="423">
        <v>0</v>
      </c>
      <c r="AY228" s="423">
        <v>0.5</v>
      </c>
      <c r="AZ228" s="423">
        <v>0.5</v>
      </c>
      <c r="BA228" s="423">
        <v>0.5</v>
      </c>
      <c r="BB228" s="423">
        <v>0.5</v>
      </c>
      <c r="BC228" s="423">
        <v>0</v>
      </c>
      <c r="BD228" s="423">
        <v>0</v>
      </c>
      <c r="BE228" s="423">
        <v>0</v>
      </c>
      <c r="BF228" s="423">
        <v>0</v>
      </c>
      <c r="BG228" s="423">
        <v>0</v>
      </c>
      <c r="BH228" s="423">
        <v>0.76819999999999999</v>
      </c>
      <c r="BI228" s="423">
        <v>0.76819999999999999</v>
      </c>
      <c r="BJ228" s="423">
        <v>0.76819999999999999</v>
      </c>
      <c r="BK228" s="423">
        <v>0.76819999999999999</v>
      </c>
      <c r="BL228" s="423">
        <v>0.76819999999999999</v>
      </c>
      <c r="BM228" s="423">
        <v>2.5000000000000001E-2</v>
      </c>
      <c r="BN228" s="423">
        <v>2.5000000000000001E-2</v>
      </c>
      <c r="BO228" s="423">
        <v>2.5000000000000001E-2</v>
      </c>
      <c r="BP228" s="423">
        <v>2.5000000000000001E-2</v>
      </c>
      <c r="BQ228" s="423">
        <v>2.5000000000000001E-2</v>
      </c>
    </row>
    <row r="229" spans="1:69">
      <c r="A229" s="420" t="s">
        <v>490</v>
      </c>
      <c r="B229" s="421">
        <v>1.9348000000000001</v>
      </c>
      <c r="C229" s="421">
        <v>7</v>
      </c>
      <c r="D229" s="421">
        <v>0</v>
      </c>
      <c r="E229" s="421"/>
      <c r="F229" s="422">
        <v>20277</v>
      </c>
      <c r="G229" s="423">
        <v>1.4177</v>
      </c>
      <c r="H229" s="423">
        <v>0.13880000000000001</v>
      </c>
      <c r="I229" s="423">
        <v>0.20219999999999999</v>
      </c>
      <c r="J229" s="423">
        <v>2.8899999999999999E-2</v>
      </c>
      <c r="K229" s="423">
        <v>9.5200000000000007E-2</v>
      </c>
      <c r="L229" s="423">
        <v>5.2000000000000268E-2</v>
      </c>
      <c r="M229" s="424">
        <v>69.916654337426635</v>
      </c>
      <c r="N229" s="422">
        <v>25883</v>
      </c>
      <c r="O229" s="422">
        <v>41610</v>
      </c>
      <c r="P229" s="422">
        <v>57338</v>
      </c>
      <c r="Q229" s="422">
        <v>73998</v>
      </c>
      <c r="R229" s="422">
        <v>93995</v>
      </c>
      <c r="S229" s="422" t="s">
        <v>207</v>
      </c>
      <c r="T229" s="423">
        <v>2.4</v>
      </c>
      <c r="U229" s="423">
        <v>3.95</v>
      </c>
      <c r="V229" s="423">
        <v>5.45</v>
      </c>
      <c r="W229" s="423">
        <v>6.97</v>
      </c>
      <c r="X229" s="423">
        <v>8.93</v>
      </c>
      <c r="Y229" s="423">
        <v>0.27700000000000002</v>
      </c>
      <c r="Z229" s="423">
        <v>0.53100000000000003</v>
      </c>
      <c r="AA229" s="423">
        <v>0.83899999999999997</v>
      </c>
      <c r="AB229" s="423">
        <v>1.0740000000000001</v>
      </c>
      <c r="AC229" s="423">
        <v>1.3740000000000001</v>
      </c>
      <c r="AD229" s="423">
        <v>0.36</v>
      </c>
      <c r="AE229" s="423">
        <v>0.69</v>
      </c>
      <c r="AF229" s="423">
        <v>1.0900000000000001</v>
      </c>
      <c r="AG229" s="423">
        <v>1.395</v>
      </c>
      <c r="AH229" s="423">
        <v>1.7849999999999999</v>
      </c>
      <c r="AI229" s="423">
        <v>8.3000000000000004E-2</v>
      </c>
      <c r="AJ229" s="423">
        <v>0.159</v>
      </c>
      <c r="AK229" s="423">
        <v>0.251</v>
      </c>
      <c r="AL229" s="423">
        <v>0.32100000000000001</v>
      </c>
      <c r="AM229" s="423">
        <v>0.41099999999999998</v>
      </c>
      <c r="AN229" s="423">
        <v>0.15</v>
      </c>
      <c r="AO229" s="423">
        <v>0.25</v>
      </c>
      <c r="AP229" s="423">
        <v>0.35</v>
      </c>
      <c r="AQ229" s="423">
        <v>0.45</v>
      </c>
      <c r="AR229" s="423">
        <v>0.6</v>
      </c>
      <c r="AS229" s="423">
        <v>0.47399999999999998</v>
      </c>
      <c r="AT229" s="423">
        <v>0.80900000000000005</v>
      </c>
      <c r="AU229" s="423">
        <v>1.1559999999999999</v>
      </c>
      <c r="AV229" s="423">
        <v>1.48</v>
      </c>
      <c r="AW229" s="423">
        <v>1.8979999999999999</v>
      </c>
      <c r="AX229" s="423">
        <v>7</v>
      </c>
      <c r="AY229" s="423">
        <v>7</v>
      </c>
      <c r="AZ229" s="423">
        <v>12</v>
      </c>
      <c r="BA229" s="423">
        <v>12</v>
      </c>
      <c r="BB229" s="423">
        <v>12</v>
      </c>
      <c r="BC229" s="423">
        <v>0</v>
      </c>
      <c r="BD229" s="423">
        <v>0</v>
      </c>
      <c r="BE229" s="423">
        <v>0</v>
      </c>
      <c r="BF229" s="423">
        <v>0</v>
      </c>
      <c r="BG229" s="423">
        <v>0</v>
      </c>
      <c r="BH229" s="423">
        <v>4</v>
      </c>
      <c r="BI229" s="423">
        <v>4</v>
      </c>
      <c r="BJ229" s="423">
        <v>4</v>
      </c>
      <c r="BK229" s="423">
        <v>4</v>
      </c>
      <c r="BL229" s="423">
        <v>4</v>
      </c>
      <c r="BM229" s="423">
        <v>0</v>
      </c>
      <c r="BN229" s="423">
        <v>0</v>
      </c>
      <c r="BO229" s="423">
        <v>0</v>
      </c>
      <c r="BP229" s="423">
        <v>0</v>
      </c>
      <c r="BQ229" s="423">
        <v>0</v>
      </c>
    </row>
    <row r="230" spans="1:69">
      <c r="A230" s="420" t="s">
        <v>573</v>
      </c>
      <c r="B230" s="421">
        <v>28.041250000000002</v>
      </c>
      <c r="C230" s="421">
        <v>85.8</v>
      </c>
      <c r="D230" s="421">
        <v>3.3496000000000001</v>
      </c>
      <c r="E230" s="421"/>
      <c r="F230" s="422">
        <v>205050</v>
      </c>
      <c r="G230" s="423">
        <v>10.664</v>
      </c>
      <c r="H230" s="423">
        <v>5.5190000000000001</v>
      </c>
      <c r="I230" s="423">
        <v>2.69</v>
      </c>
      <c r="J230" s="423">
        <v>0</v>
      </c>
      <c r="K230" s="423">
        <v>3.9580000000000002</v>
      </c>
      <c r="L230" s="423">
        <v>1.8606499999999997</v>
      </c>
      <c r="M230" s="424">
        <v>52.006827603023652</v>
      </c>
      <c r="N230" s="422">
        <v>238298</v>
      </c>
      <c r="O230" s="422">
        <v>287012</v>
      </c>
      <c r="P230" s="422">
        <v>339405</v>
      </c>
      <c r="Q230" s="422">
        <v>355921</v>
      </c>
      <c r="R230" s="422">
        <v>372438</v>
      </c>
      <c r="S230" s="422" t="s">
        <v>200</v>
      </c>
      <c r="T230" s="423">
        <v>11.67</v>
      </c>
      <c r="U230" s="423">
        <v>15.86</v>
      </c>
      <c r="V230" s="423">
        <v>18.760000000000002</v>
      </c>
      <c r="W230" s="423">
        <v>19.670000000000002</v>
      </c>
      <c r="X230" s="423">
        <v>20.58</v>
      </c>
      <c r="Y230" s="423">
        <v>6.15</v>
      </c>
      <c r="Z230" s="423">
        <v>8.3699999999999992</v>
      </c>
      <c r="AA230" s="423">
        <v>9.9</v>
      </c>
      <c r="AB230" s="423">
        <v>10.38</v>
      </c>
      <c r="AC230" s="423">
        <v>10.86</v>
      </c>
      <c r="AD230" s="423">
        <v>5.81</v>
      </c>
      <c r="AE230" s="423">
        <v>9.77</v>
      </c>
      <c r="AF230" s="423">
        <v>13.51</v>
      </c>
      <c r="AG230" s="423">
        <v>18.57</v>
      </c>
      <c r="AH230" s="423">
        <v>23.63</v>
      </c>
      <c r="AI230" s="423">
        <v>0</v>
      </c>
      <c r="AJ230" s="423">
        <v>0</v>
      </c>
      <c r="AK230" s="423">
        <v>0</v>
      </c>
      <c r="AL230" s="423">
        <v>0</v>
      </c>
      <c r="AM230" s="423">
        <v>0</v>
      </c>
      <c r="AN230" s="423">
        <v>2.6890000000000001</v>
      </c>
      <c r="AO230" s="423">
        <v>4.1500000000000004</v>
      </c>
      <c r="AP230" s="423">
        <v>5.0529999999999999</v>
      </c>
      <c r="AQ230" s="423">
        <v>5.7619999999999996</v>
      </c>
      <c r="AR230" s="423">
        <v>6.4459999999999997</v>
      </c>
      <c r="AS230" s="423">
        <v>1.8620000000000001</v>
      </c>
      <c r="AT230" s="423">
        <v>2.8740000000000001</v>
      </c>
      <c r="AU230" s="423">
        <v>3.4990000000000001</v>
      </c>
      <c r="AV230" s="423">
        <v>3.99</v>
      </c>
      <c r="AW230" s="423">
        <v>4.4640000000000004</v>
      </c>
      <c r="AX230" s="423">
        <v>0</v>
      </c>
      <c r="AY230" s="423">
        <v>0</v>
      </c>
      <c r="AZ230" s="423">
        <v>0</v>
      </c>
      <c r="BA230" s="423">
        <v>0</v>
      </c>
      <c r="BB230" s="423">
        <v>0</v>
      </c>
      <c r="BC230" s="423">
        <v>0.35299999999999998</v>
      </c>
      <c r="BD230" s="423">
        <v>0.55700000000000005</v>
      </c>
      <c r="BE230" s="423">
        <v>0.77700000000000002</v>
      </c>
      <c r="BF230" s="423">
        <v>1.2750000000000001</v>
      </c>
      <c r="BG230" s="423">
        <v>1.5249999999999999</v>
      </c>
      <c r="BH230" s="423">
        <v>0</v>
      </c>
      <c r="BI230" s="423">
        <v>0</v>
      </c>
      <c r="BJ230" s="423">
        <v>0</v>
      </c>
      <c r="BK230" s="423">
        <v>0</v>
      </c>
      <c r="BL230" s="423">
        <v>0</v>
      </c>
      <c r="BM230" s="423">
        <v>4.4205999999999994</v>
      </c>
      <c r="BN230" s="423">
        <v>4.4205999999999994</v>
      </c>
      <c r="BO230" s="423">
        <v>4.4205999999999994</v>
      </c>
      <c r="BP230" s="423">
        <v>4.4205999999999994</v>
      </c>
      <c r="BQ230" s="423">
        <v>4.4205999999999994</v>
      </c>
    </row>
    <row r="231" spans="1:69">
      <c r="A231" s="420" t="s">
        <v>863</v>
      </c>
      <c r="B231" s="421">
        <v>0.92489166666666656</v>
      </c>
      <c r="C231" s="421">
        <v>2.0569999999999999</v>
      </c>
      <c r="D231" s="421">
        <v>4.7E-2</v>
      </c>
      <c r="E231" s="421"/>
      <c r="F231" s="422">
        <v>8949</v>
      </c>
      <c r="G231" s="423">
        <v>0.36</v>
      </c>
      <c r="H231" s="423">
        <v>0.21</v>
      </c>
      <c r="I231" s="423">
        <v>2.5999999999999999E-2</v>
      </c>
      <c r="J231" s="423">
        <v>2.3400000000000001E-2</v>
      </c>
      <c r="K231" s="423">
        <v>0.09</v>
      </c>
      <c r="L231" s="423">
        <v>0.1684916666666666</v>
      </c>
      <c r="M231" s="424">
        <v>40.22795843110962</v>
      </c>
      <c r="N231" s="422">
        <v>9048</v>
      </c>
      <c r="O231" s="422">
        <v>10094</v>
      </c>
      <c r="P231" s="422">
        <v>11260</v>
      </c>
      <c r="Q231" s="422">
        <v>12562</v>
      </c>
      <c r="R231" s="422">
        <v>14014</v>
      </c>
      <c r="S231" s="422" t="s">
        <v>200</v>
      </c>
      <c r="T231" s="423">
        <v>0.37</v>
      </c>
      <c r="U231" s="423">
        <v>0.42</v>
      </c>
      <c r="V231" s="423">
        <v>0.47</v>
      </c>
      <c r="W231" s="423">
        <v>0.51</v>
      </c>
      <c r="X231" s="423">
        <v>0.56000000000000005</v>
      </c>
      <c r="Y231" s="423">
        <v>0.21</v>
      </c>
      <c r="Z231" s="423">
        <v>0.23</v>
      </c>
      <c r="AA231" s="423">
        <v>0.26</v>
      </c>
      <c r="AB231" s="423">
        <v>0.28999999999999998</v>
      </c>
      <c r="AC231" s="423">
        <v>0.33</v>
      </c>
      <c r="AD231" s="423">
        <v>0.03</v>
      </c>
      <c r="AE231" s="423">
        <v>3.4000000000000002E-2</v>
      </c>
      <c r="AF231" s="423">
        <v>3.9E-2</v>
      </c>
      <c r="AG231" s="423">
        <v>4.2000000000000003E-2</v>
      </c>
      <c r="AH231" s="423">
        <v>4.5999999999999999E-2</v>
      </c>
      <c r="AI231" s="423">
        <v>2.9000000000000001E-2</v>
      </c>
      <c r="AJ231" s="423">
        <v>3.3000000000000002E-2</v>
      </c>
      <c r="AK231" s="423">
        <v>3.6999999999999998E-2</v>
      </c>
      <c r="AL231" s="423">
        <v>4.1000000000000002E-2</v>
      </c>
      <c r="AM231" s="423">
        <v>4.3999999999999997E-2</v>
      </c>
      <c r="AN231" s="423">
        <v>0.12</v>
      </c>
      <c r="AO231" s="423">
        <v>0.12</v>
      </c>
      <c r="AP231" s="423">
        <v>0.12</v>
      </c>
      <c r="AQ231" s="423">
        <v>0.12</v>
      </c>
      <c r="AR231" s="423">
        <v>0.12</v>
      </c>
      <c r="AS231" s="423">
        <v>0.2114</v>
      </c>
      <c r="AT231" s="423">
        <v>0.2331</v>
      </c>
      <c r="AU231" s="423">
        <v>0.25790000000000002</v>
      </c>
      <c r="AV231" s="423">
        <v>0.27939999999999998</v>
      </c>
      <c r="AW231" s="423">
        <v>0.30640000000000001</v>
      </c>
      <c r="AX231" s="423">
        <v>0</v>
      </c>
      <c r="AY231" s="423">
        <v>0</v>
      </c>
      <c r="AZ231" s="423">
        <v>0</v>
      </c>
      <c r="BA231" s="423">
        <v>0</v>
      </c>
      <c r="BB231" s="423">
        <v>0</v>
      </c>
      <c r="BC231" s="423">
        <v>0</v>
      </c>
      <c r="BD231" s="423">
        <v>0</v>
      </c>
      <c r="BE231" s="423">
        <v>0</v>
      </c>
      <c r="BF231" s="423">
        <v>0</v>
      </c>
      <c r="BG231" s="423">
        <v>0</v>
      </c>
      <c r="BH231" s="423">
        <v>2.0569999999999999</v>
      </c>
      <c r="BI231" s="423">
        <v>2.0569999999999999</v>
      </c>
      <c r="BJ231" s="423">
        <v>2.0569999999999999</v>
      </c>
      <c r="BK231" s="423">
        <v>2.0569999999999999</v>
      </c>
      <c r="BL231" s="423">
        <v>2.0569999999999999</v>
      </c>
      <c r="BM231" s="423">
        <v>4.7E-2</v>
      </c>
      <c r="BN231" s="423">
        <v>4.7E-2</v>
      </c>
      <c r="BO231" s="423">
        <v>4.7E-2</v>
      </c>
      <c r="BP231" s="423">
        <v>4.7E-2</v>
      </c>
      <c r="BQ231" s="423">
        <v>4.7E-2</v>
      </c>
    </row>
    <row r="232" spans="1:69">
      <c r="A232" s="420" t="s">
        <v>871</v>
      </c>
      <c r="B232" s="421">
        <v>7.0724999999999996E-2</v>
      </c>
      <c r="C232" s="421">
        <v>0.11600000000000001</v>
      </c>
      <c r="D232" s="421">
        <v>3.0000000000000001E-3</v>
      </c>
      <c r="E232" s="421"/>
      <c r="F232" s="422">
        <v>1090</v>
      </c>
      <c r="G232" s="423">
        <v>0.06</v>
      </c>
      <c r="H232" s="423">
        <v>0.01</v>
      </c>
      <c r="I232" s="423">
        <v>0</v>
      </c>
      <c r="J232" s="423">
        <v>3.0000000000000001E-3</v>
      </c>
      <c r="K232" s="423">
        <v>0</v>
      </c>
      <c r="L232" s="423">
        <v>-5.2750000000000019E-3</v>
      </c>
      <c r="M232" s="424">
        <v>55.045871559633028</v>
      </c>
      <c r="N232" s="422">
        <v>1187</v>
      </c>
      <c r="O232" s="422">
        <v>1200</v>
      </c>
      <c r="P232" s="422">
        <v>1225</v>
      </c>
      <c r="Q232" s="422">
        <v>1250</v>
      </c>
      <c r="R232" s="422">
        <v>1275</v>
      </c>
      <c r="S232" s="422" t="s">
        <v>200</v>
      </c>
      <c r="T232" s="423">
        <v>5.8999999999999997E-2</v>
      </c>
      <c r="U232" s="423">
        <v>6.6000000000000003E-2</v>
      </c>
      <c r="V232" s="423">
        <v>0.08</v>
      </c>
      <c r="W232" s="423">
        <v>8.1000000000000003E-2</v>
      </c>
      <c r="X232" s="423">
        <v>8.2000000000000003E-2</v>
      </c>
      <c r="Y232" s="423">
        <v>5.0000000000000001E-3</v>
      </c>
      <c r="Z232" s="423">
        <v>6.0000000000000001E-3</v>
      </c>
      <c r="AA232" s="423">
        <v>7.0000000000000001E-3</v>
      </c>
      <c r="AB232" s="423">
        <v>8.0000000000000002E-3</v>
      </c>
      <c r="AC232" s="423">
        <v>8.9999999999999993E-3</v>
      </c>
      <c r="AD232" s="423">
        <v>0</v>
      </c>
      <c r="AE232" s="423">
        <v>0</v>
      </c>
      <c r="AF232" s="423">
        <v>0</v>
      </c>
      <c r="AG232" s="423">
        <v>0</v>
      </c>
      <c r="AH232" s="423">
        <v>0</v>
      </c>
      <c r="AI232" s="423">
        <v>0.01</v>
      </c>
      <c r="AJ232" s="423">
        <v>0.01</v>
      </c>
      <c r="AK232" s="423">
        <v>0.01</v>
      </c>
      <c r="AL232" s="423">
        <v>1.0999999999999999E-2</v>
      </c>
      <c r="AM232" s="423">
        <v>1.2E-2</v>
      </c>
      <c r="AN232" s="423">
        <v>0</v>
      </c>
      <c r="AO232" s="423">
        <v>0</v>
      </c>
      <c r="AP232" s="423">
        <v>0</v>
      </c>
      <c r="AQ232" s="423">
        <v>0</v>
      </c>
      <c r="AR232" s="423">
        <v>0</v>
      </c>
      <c r="AS232" s="423">
        <v>1.4E-2</v>
      </c>
      <c r="AT232" s="423">
        <v>1.4999999999999999E-2</v>
      </c>
      <c r="AU232" s="423">
        <v>1.6E-2</v>
      </c>
      <c r="AV232" s="423">
        <v>1.7000000000000001E-2</v>
      </c>
      <c r="AW232" s="423">
        <v>1.7999999999999999E-2</v>
      </c>
      <c r="AX232" s="423">
        <v>0</v>
      </c>
      <c r="AY232" s="423">
        <v>0</v>
      </c>
      <c r="AZ232" s="423">
        <v>0</v>
      </c>
      <c r="BA232" s="423">
        <v>0</v>
      </c>
      <c r="BB232" s="423">
        <v>0</v>
      </c>
      <c r="BC232" s="423">
        <v>0</v>
      </c>
      <c r="BD232" s="423">
        <v>0</v>
      </c>
      <c r="BE232" s="423">
        <v>0</v>
      </c>
      <c r="BF232" s="423">
        <v>0</v>
      </c>
      <c r="BG232" s="423">
        <v>0</v>
      </c>
      <c r="BH232" s="423">
        <v>0.11600000000000001</v>
      </c>
      <c r="BI232" s="423">
        <v>0.11600000000000001</v>
      </c>
      <c r="BJ232" s="423">
        <v>0.11600000000000001</v>
      </c>
      <c r="BK232" s="423">
        <v>0.11600000000000001</v>
      </c>
      <c r="BL232" s="423">
        <v>0.11600000000000001</v>
      </c>
      <c r="BM232" s="423">
        <v>3.0000000000000001E-3</v>
      </c>
      <c r="BN232" s="423">
        <v>3.0000000000000001E-3</v>
      </c>
      <c r="BO232" s="423">
        <v>3.0000000000000001E-3</v>
      </c>
      <c r="BP232" s="423">
        <v>3.0000000000000001E-3</v>
      </c>
      <c r="BQ232" s="423">
        <v>3.0000000000000001E-3</v>
      </c>
    </row>
    <row r="233" spans="1:69">
      <c r="A233" s="420" t="s">
        <v>570</v>
      </c>
      <c r="B233" s="421">
        <v>8.8249999999999995E-2</v>
      </c>
      <c r="C233" s="421">
        <v>0.2</v>
      </c>
      <c r="D233" s="421">
        <v>9.4999999999999998E-3</v>
      </c>
      <c r="E233" s="421"/>
      <c r="F233" s="422">
        <v>731</v>
      </c>
      <c r="G233" s="423">
        <v>3.5999999999999997E-2</v>
      </c>
      <c r="H233" s="423">
        <v>0.03</v>
      </c>
      <c r="I233" s="423">
        <v>0</v>
      </c>
      <c r="J233" s="423">
        <v>1.15E-2</v>
      </c>
      <c r="K233" s="423">
        <v>0</v>
      </c>
      <c r="L233" s="423">
        <v>1.2500000000000011E-3</v>
      </c>
      <c r="M233" s="424">
        <v>49.247606019151846</v>
      </c>
      <c r="N233" s="422">
        <v>719</v>
      </c>
      <c r="O233" s="422">
        <v>740</v>
      </c>
      <c r="P233" s="422">
        <v>748</v>
      </c>
      <c r="Q233" s="422">
        <v>755</v>
      </c>
      <c r="R233" s="422">
        <v>763</v>
      </c>
      <c r="S233" s="422" t="s">
        <v>200</v>
      </c>
      <c r="T233" s="423">
        <v>5.8999999999999997E-2</v>
      </c>
      <c r="U233" s="423">
        <v>6.2E-2</v>
      </c>
      <c r="V233" s="423">
        <v>6.3E-2</v>
      </c>
      <c r="W233" s="423">
        <v>6.3E-2</v>
      </c>
      <c r="X233" s="423">
        <v>6.4000000000000001E-2</v>
      </c>
      <c r="Y233" s="423">
        <v>3.4000000000000002E-2</v>
      </c>
      <c r="Z233" s="423">
        <v>3.4000000000000002E-2</v>
      </c>
      <c r="AA233" s="423">
        <v>3.5000000000000003E-2</v>
      </c>
      <c r="AB233" s="423">
        <v>3.5000000000000003E-2</v>
      </c>
      <c r="AC233" s="423">
        <v>3.5000000000000003E-2</v>
      </c>
      <c r="AD233" s="423">
        <v>0</v>
      </c>
      <c r="AE233" s="423">
        <v>0</v>
      </c>
      <c r="AF233" s="423">
        <v>0</v>
      </c>
      <c r="AG233" s="423">
        <v>0</v>
      </c>
      <c r="AH233" s="423">
        <v>0</v>
      </c>
      <c r="AI233" s="423">
        <v>1.2E-2</v>
      </c>
      <c r="AJ233" s="423">
        <v>1.2999999999999999E-2</v>
      </c>
      <c r="AK233" s="423">
        <v>1.2999999999999999E-2</v>
      </c>
      <c r="AL233" s="423">
        <v>1.4E-2</v>
      </c>
      <c r="AM233" s="423">
        <v>1.4999999999999999E-2</v>
      </c>
      <c r="AN233" s="423">
        <v>1E-3</v>
      </c>
      <c r="AO233" s="423">
        <v>1E-3</v>
      </c>
      <c r="AP233" s="423">
        <v>1E-3</v>
      </c>
      <c r="AQ233" s="423">
        <v>1E-3</v>
      </c>
      <c r="AR233" s="423">
        <v>1E-3</v>
      </c>
      <c r="AS233" s="423">
        <v>6.0000000000000001E-3</v>
      </c>
      <c r="AT233" s="423">
        <v>6.0000000000000001E-3</v>
      </c>
      <c r="AU233" s="423">
        <v>6.0000000000000001E-3</v>
      </c>
      <c r="AV233" s="423">
        <v>6.0000000000000001E-3</v>
      </c>
      <c r="AW233" s="423">
        <v>6.0000000000000001E-3</v>
      </c>
      <c r="AX233" s="423">
        <v>0</v>
      </c>
      <c r="AY233" s="423">
        <v>0</v>
      </c>
      <c r="AZ233" s="423">
        <v>0</v>
      </c>
      <c r="BA233" s="423">
        <v>0</v>
      </c>
      <c r="BB233" s="423">
        <v>0</v>
      </c>
      <c r="BC233" s="423">
        <v>0</v>
      </c>
      <c r="BD233" s="423">
        <v>0</v>
      </c>
      <c r="BE233" s="423">
        <v>0</v>
      </c>
      <c r="BF233" s="423">
        <v>0</v>
      </c>
      <c r="BG233" s="423">
        <v>0</v>
      </c>
      <c r="BH233" s="423">
        <v>0.2</v>
      </c>
      <c r="BI233" s="423">
        <v>0.2</v>
      </c>
      <c r="BJ233" s="423">
        <v>0.2</v>
      </c>
      <c r="BK233" s="423">
        <v>0.2</v>
      </c>
      <c r="BL233" s="423">
        <v>0.2</v>
      </c>
      <c r="BM233" s="423">
        <v>0.04</v>
      </c>
      <c r="BN233" s="423">
        <v>0.04</v>
      </c>
      <c r="BO233" s="423">
        <v>0.04</v>
      </c>
      <c r="BP233" s="423">
        <v>0.04</v>
      </c>
      <c r="BQ233" s="423">
        <v>0.04</v>
      </c>
    </row>
    <row r="234" spans="1:69">
      <c r="A234" s="420" t="s">
        <v>904</v>
      </c>
      <c r="B234" s="421">
        <v>4.3416666666666659E-2</v>
      </c>
      <c r="C234" s="421">
        <v>0.34399999999999997</v>
      </c>
      <c r="D234" s="421">
        <v>0</v>
      </c>
      <c r="E234" s="421"/>
      <c r="F234" s="422">
        <v>634</v>
      </c>
      <c r="G234" s="423">
        <v>3.3000000000000002E-2</v>
      </c>
      <c r="H234" s="423">
        <v>1.9E-3</v>
      </c>
      <c r="I234" s="423">
        <v>0</v>
      </c>
      <c r="J234" s="423">
        <v>3.4000000000000002E-3</v>
      </c>
      <c r="K234" s="423">
        <v>5.9999999999999995E-4</v>
      </c>
      <c r="L234" s="423">
        <v>4.516666666666655E-3</v>
      </c>
      <c r="M234" s="424">
        <v>52.050473186119874</v>
      </c>
      <c r="N234" s="422">
        <v>628</v>
      </c>
      <c r="O234" s="422">
        <v>634</v>
      </c>
      <c r="P234" s="422">
        <v>640</v>
      </c>
      <c r="Q234" s="422">
        <v>646</v>
      </c>
      <c r="R234" s="422">
        <v>653</v>
      </c>
      <c r="S234" s="422" t="s">
        <v>200</v>
      </c>
      <c r="T234" s="423">
        <v>3.4500000000000003E-2</v>
      </c>
      <c r="U234" s="423">
        <v>3.49E-2</v>
      </c>
      <c r="V234" s="423">
        <v>3.5200000000000002E-2</v>
      </c>
      <c r="W234" s="423">
        <v>3.56E-2</v>
      </c>
      <c r="X234" s="423">
        <v>3.5900000000000001E-2</v>
      </c>
      <c r="Y234" s="423">
        <v>3.0000000000000001E-3</v>
      </c>
      <c r="Z234" s="423">
        <v>3.0000000000000001E-3</v>
      </c>
      <c r="AA234" s="423">
        <v>3.0999999999999999E-3</v>
      </c>
      <c r="AB234" s="423">
        <v>3.0999999999999999E-3</v>
      </c>
      <c r="AC234" s="423">
        <v>3.2000000000000002E-3</v>
      </c>
      <c r="AD234" s="423">
        <v>0</v>
      </c>
      <c r="AE234" s="423">
        <v>0</v>
      </c>
      <c r="AF234" s="423">
        <v>0</v>
      </c>
      <c r="AG234" s="423">
        <v>0</v>
      </c>
      <c r="AH234" s="423">
        <v>0</v>
      </c>
      <c r="AI234" s="423">
        <v>6.0000000000000001E-3</v>
      </c>
      <c r="AJ234" s="423">
        <v>6.1000000000000004E-3</v>
      </c>
      <c r="AK234" s="423">
        <v>6.1000000000000004E-3</v>
      </c>
      <c r="AL234" s="423">
        <v>6.1999999999999998E-3</v>
      </c>
      <c r="AM234" s="423">
        <v>6.1999999999999998E-3</v>
      </c>
      <c r="AN234" s="423">
        <v>2E-3</v>
      </c>
      <c r="AO234" s="423">
        <v>2E-3</v>
      </c>
      <c r="AP234" s="423">
        <v>2E-3</v>
      </c>
      <c r="AQ234" s="423">
        <v>2E-3</v>
      </c>
      <c r="AR234" s="423">
        <v>2E-3</v>
      </c>
      <c r="AS234" s="423">
        <v>6.0000000000000001E-3</v>
      </c>
      <c r="AT234" s="423">
        <v>6.0000000000000001E-3</v>
      </c>
      <c r="AU234" s="423">
        <v>6.0000000000000001E-3</v>
      </c>
      <c r="AV234" s="423">
        <v>6.0000000000000001E-3</v>
      </c>
      <c r="AW234" s="423">
        <v>6.0000000000000001E-3</v>
      </c>
      <c r="AX234" s="423">
        <v>0</v>
      </c>
      <c r="AY234" s="423">
        <v>0</v>
      </c>
      <c r="AZ234" s="423">
        <v>0</v>
      </c>
      <c r="BA234" s="423">
        <v>0</v>
      </c>
      <c r="BB234" s="423">
        <v>0</v>
      </c>
      <c r="BC234" s="423">
        <v>0</v>
      </c>
      <c r="BD234" s="423">
        <v>0</v>
      </c>
      <c r="BE234" s="423">
        <v>0</v>
      </c>
      <c r="BF234" s="423">
        <v>0</v>
      </c>
      <c r="BG234" s="423">
        <v>0</v>
      </c>
      <c r="BH234" s="423">
        <v>0</v>
      </c>
      <c r="BI234" s="423">
        <v>0</v>
      </c>
      <c r="BJ234" s="423">
        <v>0</v>
      </c>
      <c r="BK234" s="423">
        <v>0</v>
      </c>
      <c r="BL234" s="423">
        <v>0</v>
      </c>
      <c r="BM234" s="423">
        <v>0</v>
      </c>
      <c r="BN234" s="423">
        <v>0</v>
      </c>
      <c r="BO234" s="423">
        <v>0</v>
      </c>
      <c r="BP234" s="423">
        <v>0</v>
      </c>
      <c r="BQ234" s="423">
        <v>0</v>
      </c>
    </row>
    <row r="235" spans="1:69">
      <c r="A235" s="420" t="s">
        <v>676</v>
      </c>
      <c r="B235" s="421">
        <v>0.13510000000000003</v>
      </c>
      <c r="C235" s="421">
        <v>0.25</v>
      </c>
      <c r="D235" s="421">
        <v>5.0000000000000001E-3</v>
      </c>
      <c r="E235" s="421"/>
      <c r="F235" s="422">
        <v>1973</v>
      </c>
      <c r="G235" s="423">
        <v>0.1052</v>
      </c>
      <c r="H235" s="423">
        <v>1.12E-2</v>
      </c>
      <c r="I235" s="423">
        <v>0</v>
      </c>
      <c r="J235" s="423">
        <v>1.2999999999999999E-3</v>
      </c>
      <c r="K235" s="423">
        <v>1E-3</v>
      </c>
      <c r="L235" s="423">
        <v>1.1400000000000021E-2</v>
      </c>
      <c r="M235" s="424">
        <v>53.319817536746072</v>
      </c>
      <c r="N235" s="422">
        <v>2034</v>
      </c>
      <c r="O235" s="422">
        <v>2370</v>
      </c>
      <c r="P235" s="422">
        <v>2420</v>
      </c>
      <c r="Q235" s="422">
        <v>3121</v>
      </c>
      <c r="R235" s="422">
        <v>3581</v>
      </c>
      <c r="S235" s="422" t="s">
        <v>200</v>
      </c>
      <c r="T235" s="423">
        <v>0.1084</v>
      </c>
      <c r="U235" s="423">
        <v>0.12620000000000001</v>
      </c>
      <c r="V235" s="423">
        <v>0.14480000000000001</v>
      </c>
      <c r="W235" s="423">
        <v>0.1661</v>
      </c>
      <c r="X235" s="423">
        <v>0.1905</v>
      </c>
      <c r="Y235" s="423">
        <v>1.15E-2</v>
      </c>
      <c r="Z235" s="423">
        <v>1.34E-2</v>
      </c>
      <c r="AA235" s="423">
        <v>1.54E-2</v>
      </c>
      <c r="AB235" s="423">
        <v>1.77E-2</v>
      </c>
      <c r="AC235" s="423">
        <v>2.0299999999999999E-2</v>
      </c>
      <c r="AD235" s="423">
        <v>0</v>
      </c>
      <c r="AE235" s="423">
        <v>0</v>
      </c>
      <c r="AF235" s="423">
        <v>0</v>
      </c>
      <c r="AG235" s="423">
        <v>0</v>
      </c>
      <c r="AH235" s="423">
        <v>0</v>
      </c>
      <c r="AI235" s="423">
        <v>4.1000000000000003E-3</v>
      </c>
      <c r="AJ235" s="423">
        <v>4.7999999999999996E-3</v>
      </c>
      <c r="AK235" s="423">
        <v>5.4999999999999997E-3</v>
      </c>
      <c r="AL235" s="423">
        <v>6.3E-3</v>
      </c>
      <c r="AM235" s="423">
        <v>7.1999999999999998E-3</v>
      </c>
      <c r="AN235" s="423">
        <v>1E-3</v>
      </c>
      <c r="AO235" s="423">
        <v>1E-3</v>
      </c>
      <c r="AP235" s="423">
        <v>1E-3</v>
      </c>
      <c r="AQ235" s="423">
        <v>1E-3</v>
      </c>
      <c r="AR235" s="423">
        <v>1E-3</v>
      </c>
      <c r="AS235" s="423">
        <v>1.23E-2</v>
      </c>
      <c r="AT235" s="423">
        <v>1.43E-2</v>
      </c>
      <c r="AU235" s="423">
        <v>1.6400000000000001E-2</v>
      </c>
      <c r="AV235" s="423">
        <v>1.8800000000000001E-2</v>
      </c>
      <c r="AW235" s="423">
        <v>2.1600000000000001E-2</v>
      </c>
      <c r="AX235" s="423">
        <v>0</v>
      </c>
      <c r="AY235" s="423">
        <v>0</v>
      </c>
      <c r="AZ235" s="423">
        <v>0</v>
      </c>
      <c r="BA235" s="423">
        <v>0</v>
      </c>
      <c r="BB235" s="423">
        <v>0</v>
      </c>
      <c r="BC235" s="423">
        <v>0</v>
      </c>
      <c r="BD235" s="423">
        <v>0</v>
      </c>
      <c r="BE235" s="423">
        <v>0</v>
      </c>
      <c r="BF235" s="423">
        <v>0</v>
      </c>
      <c r="BG235" s="423">
        <v>0</v>
      </c>
      <c r="BH235" s="423">
        <v>0.25</v>
      </c>
      <c r="BI235" s="423">
        <v>0.25</v>
      </c>
      <c r="BJ235" s="423">
        <v>0.25</v>
      </c>
      <c r="BK235" s="423">
        <v>0.25</v>
      </c>
      <c r="BL235" s="423">
        <v>0.25</v>
      </c>
      <c r="BM235" s="423">
        <v>5.0000000000000001E-3</v>
      </c>
      <c r="BN235" s="423">
        <v>5.0000000000000001E-3</v>
      </c>
      <c r="BO235" s="423">
        <v>5.0000000000000001E-3</v>
      </c>
      <c r="BP235" s="423">
        <v>5.0000000000000001E-3</v>
      </c>
      <c r="BQ235" s="423">
        <v>5.0000000000000001E-3</v>
      </c>
    </row>
    <row r="236" spans="1:69">
      <c r="A236" s="420" t="s">
        <v>593</v>
      </c>
      <c r="B236" s="421">
        <v>1.0916666666666665E-2</v>
      </c>
      <c r="C236" s="421">
        <v>0.04</v>
      </c>
      <c r="D236" s="421">
        <v>0</v>
      </c>
      <c r="E236" s="421"/>
      <c r="F236" s="422">
        <v>275</v>
      </c>
      <c r="G236" s="423">
        <v>1.06E-2</v>
      </c>
      <c r="H236" s="423">
        <v>0</v>
      </c>
      <c r="I236" s="423">
        <v>0</v>
      </c>
      <c r="J236" s="423">
        <v>2.9999999999999997E-4</v>
      </c>
      <c r="K236" s="423">
        <v>1E-4</v>
      </c>
      <c r="L236" s="423">
        <v>-8.3333333333334564E-5</v>
      </c>
      <c r="M236" s="424">
        <v>38.545454545454547</v>
      </c>
      <c r="N236" s="422">
        <v>275</v>
      </c>
      <c r="O236" s="422">
        <v>285</v>
      </c>
      <c r="P236" s="422">
        <v>295</v>
      </c>
      <c r="Q236" s="422">
        <v>305</v>
      </c>
      <c r="R236" s="422">
        <v>315</v>
      </c>
      <c r="S236" s="422" t="s">
        <v>200</v>
      </c>
      <c r="T236" s="423">
        <v>1.06E-2</v>
      </c>
      <c r="U236" s="423">
        <v>1.0999999999999999E-2</v>
      </c>
      <c r="V236" s="423">
        <v>1.2E-2</v>
      </c>
      <c r="W236" s="423">
        <v>1.23E-2</v>
      </c>
      <c r="X236" s="423">
        <v>1.24E-2</v>
      </c>
      <c r="Y236" s="423">
        <v>0</v>
      </c>
      <c r="Z236" s="423">
        <v>0</v>
      </c>
      <c r="AA236" s="423">
        <v>0</v>
      </c>
      <c r="AB236" s="423">
        <v>0</v>
      </c>
      <c r="AC236" s="423">
        <v>0</v>
      </c>
      <c r="AD236" s="423">
        <v>0</v>
      </c>
      <c r="AE236" s="423">
        <v>0</v>
      </c>
      <c r="AF236" s="423">
        <v>0</v>
      </c>
      <c r="AG236" s="423">
        <v>0</v>
      </c>
      <c r="AH236" s="423">
        <v>0</v>
      </c>
      <c r="AI236" s="423">
        <v>2.9999999999999997E-4</v>
      </c>
      <c r="AJ236" s="423">
        <v>2.9999999999999997E-4</v>
      </c>
      <c r="AK236" s="423">
        <v>4.0000000000000002E-4</v>
      </c>
      <c r="AL236" s="423">
        <v>4.0000000000000002E-4</v>
      </c>
      <c r="AM236" s="423">
        <v>4.0000000000000001E-3</v>
      </c>
      <c r="AN236" s="423">
        <v>1E-4</v>
      </c>
      <c r="AO236" s="423">
        <v>1E-4</v>
      </c>
      <c r="AP236" s="423">
        <v>1E-4</v>
      </c>
      <c r="AQ236" s="423">
        <v>1E-4</v>
      </c>
      <c r="AR236" s="423">
        <v>1E-4</v>
      </c>
      <c r="AS236" s="423">
        <v>2.9999999999999997E-4</v>
      </c>
      <c r="AT236" s="423">
        <v>2.9999999999999997E-4</v>
      </c>
      <c r="AU236" s="423">
        <v>2.9999999999999997E-4</v>
      </c>
      <c r="AV236" s="423">
        <v>4.0000000000000002E-4</v>
      </c>
      <c r="AW236" s="423">
        <v>4.0000000000000002E-4</v>
      </c>
      <c r="AX236" s="423">
        <v>0</v>
      </c>
      <c r="AY236" s="423">
        <v>0</v>
      </c>
      <c r="AZ236" s="423">
        <v>0</v>
      </c>
      <c r="BA236" s="423">
        <v>0</v>
      </c>
      <c r="BB236" s="423">
        <v>0</v>
      </c>
      <c r="BC236" s="423">
        <v>0</v>
      </c>
      <c r="BD236" s="423">
        <v>0</v>
      </c>
      <c r="BE236" s="423">
        <v>0</v>
      </c>
      <c r="BF236" s="423">
        <v>0</v>
      </c>
      <c r="BG236" s="423">
        <v>0</v>
      </c>
      <c r="BH236" s="423">
        <v>0.04</v>
      </c>
      <c r="BI236" s="423">
        <v>0.04</v>
      </c>
      <c r="BJ236" s="423">
        <v>0.04</v>
      </c>
      <c r="BK236" s="423">
        <v>0.04</v>
      </c>
      <c r="BL236" s="423">
        <v>0.04</v>
      </c>
      <c r="BM236" s="423">
        <v>0</v>
      </c>
      <c r="BN236" s="423">
        <v>0</v>
      </c>
      <c r="BO236" s="423">
        <v>0</v>
      </c>
      <c r="BP236" s="423">
        <v>0</v>
      </c>
      <c r="BQ236" s="423">
        <v>0</v>
      </c>
    </row>
    <row r="237" spans="1:69">
      <c r="A237" s="420" t="s">
        <v>455</v>
      </c>
      <c r="B237" s="421">
        <v>1.2198333333333333</v>
      </c>
      <c r="C237" s="421">
        <v>2.452</v>
      </c>
      <c r="D237" s="421">
        <v>0</v>
      </c>
      <c r="E237" s="421"/>
      <c r="F237" s="422">
        <v>15615</v>
      </c>
      <c r="G237" s="423">
        <v>1.018</v>
      </c>
      <c r="H237" s="423">
        <v>6.2E-2</v>
      </c>
      <c r="I237" s="423">
        <v>0</v>
      </c>
      <c r="J237" s="423">
        <v>0</v>
      </c>
      <c r="K237" s="423">
        <v>1E-4</v>
      </c>
      <c r="L237" s="423">
        <v>0.13973333333333327</v>
      </c>
      <c r="M237" s="424">
        <v>65.193723983349344</v>
      </c>
      <c r="N237" s="422">
        <v>16800</v>
      </c>
      <c r="O237" s="422">
        <v>16750</v>
      </c>
      <c r="P237" s="422">
        <v>16700</v>
      </c>
      <c r="Q237" s="422">
        <v>16650</v>
      </c>
      <c r="R237" s="422">
        <v>16600</v>
      </c>
      <c r="S237" s="422" t="s">
        <v>200</v>
      </c>
      <c r="T237" s="423">
        <v>1.05</v>
      </c>
      <c r="U237" s="423">
        <v>1</v>
      </c>
      <c r="V237" s="423">
        <v>0.95</v>
      </c>
      <c r="W237" s="423">
        <v>0.9</v>
      </c>
      <c r="X237" s="423">
        <v>0.85</v>
      </c>
      <c r="Y237" s="423">
        <v>6.8000000000000005E-2</v>
      </c>
      <c r="Z237" s="423">
        <v>6.5000000000000002E-2</v>
      </c>
      <c r="AA237" s="423">
        <v>6.3E-2</v>
      </c>
      <c r="AB237" s="423">
        <v>0.06</v>
      </c>
      <c r="AC237" s="423">
        <v>5.5E-2</v>
      </c>
      <c r="AD237" s="423">
        <v>0</v>
      </c>
      <c r="AE237" s="423">
        <v>0</v>
      </c>
      <c r="AF237" s="423">
        <v>0</v>
      </c>
      <c r="AG237" s="423">
        <v>0</v>
      </c>
      <c r="AH237" s="423">
        <v>0</v>
      </c>
      <c r="AI237" s="423">
        <v>0</v>
      </c>
      <c r="AJ237" s="423">
        <v>0</v>
      </c>
      <c r="AK237" s="423">
        <v>0</v>
      </c>
      <c r="AL237" s="423">
        <v>0</v>
      </c>
      <c r="AM237" s="423">
        <v>0</v>
      </c>
      <c r="AN237" s="423">
        <v>0</v>
      </c>
      <c r="AO237" s="423">
        <v>0</v>
      </c>
      <c r="AP237" s="423">
        <v>0</v>
      </c>
      <c r="AQ237" s="423">
        <v>0</v>
      </c>
      <c r="AR237" s="423">
        <v>0</v>
      </c>
      <c r="AS237" s="423">
        <v>3.1E-2</v>
      </c>
      <c r="AT237" s="423">
        <v>2.9000000000000001E-2</v>
      </c>
      <c r="AU237" s="423">
        <v>2.8000000000000001E-2</v>
      </c>
      <c r="AV237" s="423">
        <v>2.5999999999999999E-2</v>
      </c>
      <c r="AW237" s="423">
        <v>2.5000000000000001E-2</v>
      </c>
      <c r="AX237" s="423">
        <v>0</v>
      </c>
      <c r="AY237" s="423">
        <v>0</v>
      </c>
      <c r="AZ237" s="423">
        <v>0</v>
      </c>
      <c r="BA237" s="423">
        <v>0</v>
      </c>
      <c r="BB237" s="423">
        <v>0</v>
      </c>
      <c r="BC237" s="423">
        <v>0</v>
      </c>
      <c r="BD237" s="423">
        <v>0</v>
      </c>
      <c r="BE237" s="423">
        <v>0</v>
      </c>
      <c r="BF237" s="423">
        <v>0</v>
      </c>
      <c r="BG237" s="423">
        <v>0</v>
      </c>
      <c r="BH237" s="423">
        <v>0</v>
      </c>
      <c r="BI237" s="423">
        <v>0</v>
      </c>
      <c r="BJ237" s="423">
        <v>0</v>
      </c>
      <c r="BK237" s="423">
        <v>0</v>
      </c>
      <c r="BL237" s="423">
        <v>0</v>
      </c>
      <c r="BM237" s="423">
        <v>0</v>
      </c>
      <c r="BN237" s="423">
        <v>0</v>
      </c>
      <c r="BO237" s="423">
        <v>0</v>
      </c>
      <c r="BP237" s="423">
        <v>0</v>
      </c>
      <c r="BQ237" s="423">
        <v>0</v>
      </c>
    </row>
    <row r="238" spans="1:69">
      <c r="A238" s="420" t="s">
        <v>504</v>
      </c>
      <c r="B238" s="421">
        <v>1.1100416666666668</v>
      </c>
      <c r="C238" s="421">
        <v>1.974</v>
      </c>
      <c r="D238" s="421">
        <v>0</v>
      </c>
      <c r="E238" s="421"/>
      <c r="F238" s="422">
        <v>15160</v>
      </c>
      <c r="G238" s="423">
        <v>1.018</v>
      </c>
      <c r="H238" s="423">
        <v>1.7000000000000001E-2</v>
      </c>
      <c r="I238" s="423">
        <v>0</v>
      </c>
      <c r="J238" s="423">
        <v>0</v>
      </c>
      <c r="K238" s="423">
        <v>1E-4</v>
      </c>
      <c r="L238" s="423">
        <v>7.4941666666666906E-2</v>
      </c>
      <c r="M238" s="424">
        <v>67.150395778364114</v>
      </c>
      <c r="N238" s="422">
        <v>14080</v>
      </c>
      <c r="O238" s="422">
        <v>14000</v>
      </c>
      <c r="P238" s="422">
        <v>13900</v>
      </c>
      <c r="Q238" s="422">
        <v>13800</v>
      </c>
      <c r="R238" s="422">
        <v>13700</v>
      </c>
      <c r="S238" s="422" t="s">
        <v>200</v>
      </c>
      <c r="T238" s="423">
        <v>1</v>
      </c>
      <c r="U238" s="423">
        <v>0.98</v>
      </c>
      <c r="V238" s="423">
        <v>0.97499999999999998</v>
      </c>
      <c r="W238" s="423">
        <v>0.95</v>
      </c>
      <c r="X238" s="423">
        <v>0.9</v>
      </c>
      <c r="Y238" s="423">
        <v>2.1999999999999999E-2</v>
      </c>
      <c r="Z238" s="423">
        <v>0.02</v>
      </c>
      <c r="AA238" s="423">
        <v>1.7999999999999999E-2</v>
      </c>
      <c r="AB238" s="423">
        <v>1.4999999999999999E-2</v>
      </c>
      <c r="AC238" s="423">
        <v>1.2E-2</v>
      </c>
      <c r="AD238" s="423">
        <v>0</v>
      </c>
      <c r="AE238" s="423">
        <v>0</v>
      </c>
      <c r="AF238" s="423">
        <v>0</v>
      </c>
      <c r="AG238" s="423">
        <v>0</v>
      </c>
      <c r="AH238" s="423">
        <v>0</v>
      </c>
      <c r="AI238" s="423">
        <v>0</v>
      </c>
      <c r="AJ238" s="423">
        <v>0</v>
      </c>
      <c r="AK238" s="423">
        <v>0</v>
      </c>
      <c r="AL238" s="423">
        <v>0</v>
      </c>
      <c r="AM238" s="423">
        <v>0</v>
      </c>
      <c r="AN238" s="423">
        <v>0</v>
      </c>
      <c r="AO238" s="423">
        <v>0</v>
      </c>
      <c r="AP238" s="423">
        <v>0</v>
      </c>
      <c r="AQ238" s="423">
        <v>0</v>
      </c>
      <c r="AR238" s="423">
        <v>0</v>
      </c>
      <c r="AS238" s="423">
        <v>1.4999999999999999E-2</v>
      </c>
      <c r="AT238" s="423">
        <v>1.4999999999999999E-2</v>
      </c>
      <c r="AU238" s="423">
        <v>1.4999999999999999E-2</v>
      </c>
      <c r="AV238" s="423">
        <v>1.4E-2</v>
      </c>
      <c r="AW238" s="423">
        <v>1.2999999999999999E-2</v>
      </c>
      <c r="AX238" s="423">
        <v>0</v>
      </c>
      <c r="AY238" s="423">
        <v>0</v>
      </c>
      <c r="AZ238" s="423">
        <v>0</v>
      </c>
      <c r="BA238" s="423">
        <v>0</v>
      </c>
      <c r="BB238" s="423">
        <v>0</v>
      </c>
      <c r="BC238" s="423">
        <v>0</v>
      </c>
      <c r="BD238" s="423">
        <v>0</v>
      </c>
      <c r="BE238" s="423">
        <v>0</v>
      </c>
      <c r="BF238" s="423">
        <v>0</v>
      </c>
      <c r="BG238" s="423">
        <v>0</v>
      </c>
      <c r="BH238" s="423">
        <v>0</v>
      </c>
      <c r="BI238" s="423">
        <v>0</v>
      </c>
      <c r="BJ238" s="423">
        <v>0</v>
      </c>
      <c r="BK238" s="423">
        <v>0</v>
      </c>
      <c r="BL238" s="423">
        <v>0</v>
      </c>
      <c r="BM238" s="423">
        <v>0</v>
      </c>
      <c r="BN238" s="423">
        <v>0</v>
      </c>
      <c r="BO238" s="423">
        <v>0</v>
      </c>
      <c r="BP238" s="423">
        <v>0</v>
      </c>
      <c r="BQ238" s="423">
        <v>0</v>
      </c>
    </row>
    <row r="239" spans="1:69">
      <c r="A239" s="420" t="s">
        <v>194</v>
      </c>
      <c r="B239" s="421">
        <v>29.58666666666667</v>
      </c>
      <c r="C239" s="421">
        <v>44.4</v>
      </c>
      <c r="D239" s="421">
        <v>9.2580821917808212E-2</v>
      </c>
      <c r="E239" s="421"/>
      <c r="F239" s="422">
        <v>289076</v>
      </c>
      <c r="G239" s="423">
        <v>13.88</v>
      </c>
      <c r="H239" s="423">
        <v>6.25</v>
      </c>
      <c r="I239" s="423">
        <v>2.35</v>
      </c>
      <c r="J239" s="423">
        <v>3.54</v>
      </c>
      <c r="K239" s="423">
        <v>0.78</v>
      </c>
      <c r="L239" s="423">
        <v>2.6940858447488587</v>
      </c>
      <c r="M239" s="424">
        <v>48.015054864464709</v>
      </c>
      <c r="N239" s="422">
        <v>292743</v>
      </c>
      <c r="O239" s="422">
        <v>329421</v>
      </c>
      <c r="P239" s="422">
        <v>372423</v>
      </c>
      <c r="Q239" s="422">
        <v>415425</v>
      </c>
      <c r="R239" s="422">
        <v>458426</v>
      </c>
      <c r="S239" s="422" t="s">
        <v>194</v>
      </c>
      <c r="T239" s="423">
        <v>15.47</v>
      </c>
      <c r="U239" s="423">
        <v>17.46</v>
      </c>
      <c r="V239" s="423">
        <v>19.37</v>
      </c>
      <c r="W239" s="423">
        <v>21.19</v>
      </c>
      <c r="X239" s="423">
        <v>22.92</v>
      </c>
      <c r="Y239" s="423">
        <v>7.19</v>
      </c>
      <c r="Z239" s="423">
        <v>8.4</v>
      </c>
      <c r="AA239" s="423">
        <v>9.5</v>
      </c>
      <c r="AB239" s="423">
        <v>10.53</v>
      </c>
      <c r="AC239" s="423">
        <v>11.49</v>
      </c>
      <c r="AD239" s="423">
        <v>1.24</v>
      </c>
      <c r="AE239" s="423">
        <v>1.47</v>
      </c>
      <c r="AF239" s="423">
        <v>1.68</v>
      </c>
      <c r="AG239" s="423">
        <v>1.89</v>
      </c>
      <c r="AH239" s="423">
        <v>2.0699999999999998</v>
      </c>
      <c r="AI239" s="423">
        <v>2.19</v>
      </c>
      <c r="AJ239" s="423">
        <v>2.41</v>
      </c>
      <c r="AK239" s="423">
        <v>2.63</v>
      </c>
      <c r="AL239" s="423">
        <v>2.84</v>
      </c>
      <c r="AM239" s="423">
        <v>3.05</v>
      </c>
      <c r="AN239" s="423">
        <v>1.04</v>
      </c>
      <c r="AO239" s="423">
        <v>1.1599999999999999</v>
      </c>
      <c r="AP239" s="423">
        <v>1.3</v>
      </c>
      <c r="AQ239" s="423">
        <v>1.42</v>
      </c>
      <c r="AR239" s="423">
        <v>1.51</v>
      </c>
      <c r="AS239" s="423">
        <v>3.53</v>
      </c>
      <c r="AT239" s="423">
        <v>3.24</v>
      </c>
      <c r="AU239" s="423">
        <v>3.62</v>
      </c>
      <c r="AV239" s="423">
        <v>3.98</v>
      </c>
      <c r="AW239" s="423">
        <v>3.33</v>
      </c>
      <c r="AX239" s="423">
        <v>0</v>
      </c>
      <c r="AY239" s="423">
        <v>5.2</v>
      </c>
      <c r="AZ239" s="423">
        <v>5.2</v>
      </c>
      <c r="BA239" s="423">
        <v>5.2</v>
      </c>
      <c r="BB239" s="423">
        <v>5.2</v>
      </c>
      <c r="BC239" s="423">
        <v>0</v>
      </c>
      <c r="BD239" s="423">
        <v>0</v>
      </c>
      <c r="BE239" s="423">
        <v>0</v>
      </c>
      <c r="BF239" s="423">
        <v>0</v>
      </c>
      <c r="BG239" s="423">
        <v>0</v>
      </c>
      <c r="BH239" s="423">
        <v>0</v>
      </c>
      <c r="BI239" s="423">
        <v>0</v>
      </c>
      <c r="BJ239" s="423">
        <v>0</v>
      </c>
      <c r="BK239" s="423">
        <v>0</v>
      </c>
      <c r="BL239" s="423">
        <v>0</v>
      </c>
      <c r="BM239" s="423">
        <v>4</v>
      </c>
      <c r="BN239" s="423">
        <v>0</v>
      </c>
      <c r="BO239" s="423">
        <v>0</v>
      </c>
      <c r="BP239" s="423">
        <v>0</v>
      </c>
      <c r="BQ239" s="423">
        <v>0</v>
      </c>
    </row>
    <row r="240" spans="1:69">
      <c r="A240" s="420" t="s">
        <v>540</v>
      </c>
      <c r="B240" s="421">
        <v>2.8855833333333329</v>
      </c>
      <c r="C240" s="421">
        <v>12</v>
      </c>
      <c r="D240" s="421">
        <v>1.4239999999999999</v>
      </c>
      <c r="E240" s="421"/>
      <c r="F240" s="422">
        <v>9541</v>
      </c>
      <c r="G240" s="423">
        <v>0.48499999999999999</v>
      </c>
      <c r="H240" s="423">
        <v>0.371</v>
      </c>
      <c r="I240" s="423">
        <v>2.5000000000000001E-2</v>
      </c>
      <c r="J240" s="423">
        <v>4.4999999999999998E-2</v>
      </c>
      <c r="K240" s="423">
        <v>0.15</v>
      </c>
      <c r="L240" s="423">
        <v>0.38558333333333294</v>
      </c>
      <c r="M240" s="424">
        <v>50.833245990986271</v>
      </c>
      <c r="N240" s="422">
        <v>9900</v>
      </c>
      <c r="O240" s="422">
        <v>10000</v>
      </c>
      <c r="P240" s="422">
        <v>10100</v>
      </c>
      <c r="Q240" s="422">
        <v>10200</v>
      </c>
      <c r="R240" s="422">
        <v>10300</v>
      </c>
      <c r="S240" s="422" t="s">
        <v>183</v>
      </c>
      <c r="T240" s="423">
        <v>0.5</v>
      </c>
      <c r="U240" s="423">
        <v>0.51500000000000001</v>
      </c>
      <c r="V240" s="423">
        <v>0.52500000000000002</v>
      </c>
      <c r="W240" s="423">
        <v>0.53500000000000003</v>
      </c>
      <c r="X240" s="423">
        <v>0.54500000000000004</v>
      </c>
      <c r="Y240" s="423">
        <v>0.38</v>
      </c>
      <c r="Z240" s="423">
        <v>0.4</v>
      </c>
      <c r="AA240" s="423">
        <v>0.42</v>
      </c>
      <c r="AB240" s="423">
        <v>0.44</v>
      </c>
      <c r="AC240" s="423">
        <v>0.46</v>
      </c>
      <c r="AD240" s="423">
        <v>0.03</v>
      </c>
      <c r="AE240" s="423">
        <v>3.5000000000000003E-2</v>
      </c>
      <c r="AF240" s="423">
        <v>0.04</v>
      </c>
      <c r="AG240" s="423">
        <v>4.4999999999999998E-2</v>
      </c>
      <c r="AH240" s="423">
        <v>0.05</v>
      </c>
      <c r="AI240" s="423">
        <v>0.05</v>
      </c>
      <c r="AJ240" s="423">
        <v>5.5E-2</v>
      </c>
      <c r="AK240" s="423">
        <v>0.06</v>
      </c>
      <c r="AL240" s="423">
        <v>6.5000000000000002E-2</v>
      </c>
      <c r="AM240" s="423">
        <v>7.0000000000000007E-2</v>
      </c>
      <c r="AN240" s="423">
        <v>0.155</v>
      </c>
      <c r="AO240" s="423">
        <v>0.16</v>
      </c>
      <c r="AP240" s="423">
        <v>0.16500000000000001</v>
      </c>
      <c r="AQ240" s="423">
        <v>0.17</v>
      </c>
      <c r="AR240" s="423">
        <v>0.17499999999999999</v>
      </c>
      <c r="AS240" s="423">
        <v>0.4</v>
      </c>
      <c r="AT240" s="423">
        <v>0.41789999999999999</v>
      </c>
      <c r="AU240" s="423">
        <v>0.43409999999999999</v>
      </c>
      <c r="AV240" s="423">
        <v>0.45019999999999999</v>
      </c>
      <c r="AW240" s="423">
        <v>0.46639999999999998</v>
      </c>
      <c r="AX240" s="423">
        <v>0</v>
      </c>
      <c r="AY240" s="423">
        <v>0</v>
      </c>
      <c r="AZ240" s="423">
        <v>0</v>
      </c>
      <c r="BA240" s="423">
        <v>0</v>
      </c>
      <c r="BB240" s="423">
        <v>0</v>
      </c>
      <c r="BC240" s="423">
        <v>0</v>
      </c>
      <c r="BD240" s="423">
        <v>0</v>
      </c>
      <c r="BE240" s="423">
        <v>0</v>
      </c>
      <c r="BF240" s="423">
        <v>0</v>
      </c>
      <c r="BG240" s="423">
        <v>0</v>
      </c>
      <c r="BH240" s="423">
        <v>0</v>
      </c>
      <c r="BI240" s="423">
        <v>0</v>
      </c>
      <c r="BJ240" s="423">
        <v>0</v>
      </c>
      <c r="BK240" s="423">
        <v>0</v>
      </c>
      <c r="BL240" s="423">
        <v>0</v>
      </c>
      <c r="BM240" s="423">
        <v>3.5620000000000003</v>
      </c>
      <c r="BN240" s="423">
        <v>3.5620000000000003</v>
      </c>
      <c r="BO240" s="423">
        <v>3.5620000000000003</v>
      </c>
      <c r="BP240" s="423">
        <v>3.5620000000000003</v>
      </c>
      <c r="BQ240" s="423">
        <v>3.5620000000000003</v>
      </c>
    </row>
    <row r="241" spans="1:69">
      <c r="A241" s="420" t="s">
        <v>398</v>
      </c>
      <c r="B241" s="421">
        <v>0.47275000000000006</v>
      </c>
      <c r="C241" s="421">
        <v>2.02</v>
      </c>
      <c r="D241" s="421">
        <v>0</v>
      </c>
      <c r="E241" s="421"/>
      <c r="F241" s="422">
        <v>6457</v>
      </c>
      <c r="G241" s="423">
        <v>0.30199999999999999</v>
      </c>
      <c r="H241" s="423">
        <v>4.8000000000000001E-2</v>
      </c>
      <c r="I241" s="423">
        <v>6.0000000000000001E-3</v>
      </c>
      <c r="J241" s="423">
        <v>1.7999999999999999E-2</v>
      </c>
      <c r="K241" s="423">
        <v>2.4199999999999999E-2</v>
      </c>
      <c r="L241" s="423">
        <v>7.4550000000000061E-2</v>
      </c>
      <c r="M241" s="424">
        <v>46.770946259873007</v>
      </c>
      <c r="N241" s="422">
        <v>8000</v>
      </c>
      <c r="O241" s="422">
        <v>10000</v>
      </c>
      <c r="P241" s="422">
        <v>15000</v>
      </c>
      <c r="Q241" s="422">
        <v>20000</v>
      </c>
      <c r="R241" s="422">
        <v>25000</v>
      </c>
      <c r="S241" s="422" t="s">
        <v>183</v>
      </c>
      <c r="T241" s="423">
        <v>0.4</v>
      </c>
      <c r="U241" s="423">
        <v>0.48699999999999999</v>
      </c>
      <c r="V241" s="423">
        <v>0.73099999999999998</v>
      </c>
      <c r="W241" s="423">
        <v>0.97399999999999998</v>
      </c>
      <c r="X241" s="423">
        <v>1.2</v>
      </c>
      <c r="Y241" s="423">
        <v>6.0999999999999999E-2</v>
      </c>
      <c r="Z241" s="423">
        <v>8.5000000000000006E-2</v>
      </c>
      <c r="AA241" s="423">
        <v>0.1</v>
      </c>
      <c r="AB241" s="423">
        <v>0.125</v>
      </c>
      <c r="AC241" s="423">
        <v>0.15</v>
      </c>
      <c r="AD241" s="423">
        <v>6.0000000000000001E-3</v>
      </c>
      <c r="AE241" s="423">
        <v>0.01</v>
      </c>
      <c r="AF241" s="423">
        <v>1.2999999999999999E-2</v>
      </c>
      <c r="AG241" s="423">
        <v>1.6E-2</v>
      </c>
      <c r="AH241" s="423">
        <v>1.9E-2</v>
      </c>
      <c r="AI241" s="423">
        <v>6.0000000000000001E-3</v>
      </c>
      <c r="AJ241" s="423">
        <v>0.01</v>
      </c>
      <c r="AK241" s="423">
        <v>1.2E-2</v>
      </c>
      <c r="AL241" s="423">
        <v>1.4999999999999999E-2</v>
      </c>
      <c r="AM241" s="423">
        <v>1.7999999999999999E-2</v>
      </c>
      <c r="AN241" s="423">
        <v>6.0000000000000001E-3</v>
      </c>
      <c r="AO241" s="423">
        <v>8.0000000000000002E-3</v>
      </c>
      <c r="AP241" s="423">
        <v>8.9999999999999993E-3</v>
      </c>
      <c r="AQ241" s="423">
        <v>0.01</v>
      </c>
      <c r="AR241" s="423">
        <v>1.0999999999999999E-2</v>
      </c>
      <c r="AS241" s="423">
        <v>7.6999999999999999E-2</v>
      </c>
      <c r="AT241" s="423">
        <v>0.12</v>
      </c>
      <c r="AU241" s="423">
        <v>0.14799999999999999</v>
      </c>
      <c r="AV241" s="423">
        <v>0.23</v>
      </c>
      <c r="AW241" s="423">
        <v>0.24</v>
      </c>
      <c r="AX241" s="423">
        <v>0</v>
      </c>
      <c r="AY241" s="423">
        <v>0</v>
      </c>
      <c r="AZ241" s="423">
        <v>0</v>
      </c>
      <c r="BA241" s="423">
        <v>0</v>
      </c>
      <c r="BB241" s="423">
        <v>0</v>
      </c>
      <c r="BC241" s="423">
        <v>0</v>
      </c>
      <c r="BD241" s="423">
        <v>0</v>
      </c>
      <c r="BE241" s="423">
        <v>0</v>
      </c>
      <c r="BF241" s="423">
        <v>0</v>
      </c>
      <c r="BG241" s="423">
        <v>0</v>
      </c>
      <c r="BH241" s="423">
        <v>2.02</v>
      </c>
      <c r="BI241" s="423">
        <v>2.02</v>
      </c>
      <c r="BJ241" s="423">
        <v>2.02</v>
      </c>
      <c r="BK241" s="423">
        <v>2.02</v>
      </c>
      <c r="BL241" s="423">
        <v>2.02</v>
      </c>
      <c r="BM241" s="423">
        <v>0</v>
      </c>
      <c r="BN241" s="423">
        <v>0</v>
      </c>
      <c r="BO241" s="423">
        <v>0</v>
      </c>
      <c r="BP241" s="423">
        <v>0</v>
      </c>
      <c r="BQ241" s="423">
        <v>0</v>
      </c>
    </row>
    <row r="242" spans="1:69">
      <c r="A242" s="420" t="s">
        <v>507</v>
      </c>
      <c r="B242" s="421">
        <v>0.14753333333333332</v>
      </c>
      <c r="C242" s="421">
        <v>0.72</v>
      </c>
      <c r="D242" s="421">
        <v>0</v>
      </c>
      <c r="E242" s="421"/>
      <c r="F242" s="422">
        <v>2692</v>
      </c>
      <c r="G242" s="423">
        <v>0.10929999999999999</v>
      </c>
      <c r="H242" s="423">
        <v>1.6E-2</v>
      </c>
      <c r="I242" s="423">
        <v>0</v>
      </c>
      <c r="J242" s="423">
        <v>4.0000000000000001E-3</v>
      </c>
      <c r="K242" s="423">
        <v>1E-3</v>
      </c>
      <c r="L242" s="423">
        <v>1.7233333333333323E-2</v>
      </c>
      <c r="M242" s="424">
        <v>40.60178306092125</v>
      </c>
      <c r="N242" s="422">
        <v>2772</v>
      </c>
      <c r="O242" s="422">
        <v>3211</v>
      </c>
      <c r="P242" s="422">
        <v>3665</v>
      </c>
      <c r="Q242" s="422">
        <v>4183</v>
      </c>
      <c r="R242" s="422">
        <v>4774</v>
      </c>
      <c r="S242" s="422" t="s">
        <v>183</v>
      </c>
      <c r="T242" s="423">
        <v>0.112</v>
      </c>
      <c r="U242" s="423">
        <v>0.1303</v>
      </c>
      <c r="V242" s="423">
        <v>0.1487</v>
      </c>
      <c r="W242" s="423">
        <v>0.16969999999999999</v>
      </c>
      <c r="X242" s="423">
        <v>0.19359999999999999</v>
      </c>
      <c r="Y242" s="423">
        <v>1.6500000000000001E-2</v>
      </c>
      <c r="Z242" s="423">
        <v>0.19070000000000001</v>
      </c>
      <c r="AA242" s="423">
        <v>0.2177</v>
      </c>
      <c r="AB242" s="423">
        <v>0.24840000000000001</v>
      </c>
      <c r="AC242" s="423">
        <v>0.28339999999999999</v>
      </c>
      <c r="AD242" s="423">
        <v>0</v>
      </c>
      <c r="AE242" s="423">
        <v>0</v>
      </c>
      <c r="AF242" s="423">
        <v>0</v>
      </c>
      <c r="AG242" s="423">
        <v>0</v>
      </c>
      <c r="AH242" s="423">
        <v>0</v>
      </c>
      <c r="AI242" s="423">
        <v>4.1000000000000003E-3</v>
      </c>
      <c r="AJ242" s="423">
        <v>4.7999999999999996E-3</v>
      </c>
      <c r="AK242" s="423">
        <v>5.4000000000000003E-3</v>
      </c>
      <c r="AL242" s="423">
        <v>6.1999999999999998E-3</v>
      </c>
      <c r="AM242" s="423">
        <v>7.1000000000000004E-3</v>
      </c>
      <c r="AN242" s="423">
        <v>1E-3</v>
      </c>
      <c r="AO242" s="423">
        <v>1E-3</v>
      </c>
      <c r="AP242" s="423">
        <v>1.1000000000000001E-3</v>
      </c>
      <c r="AQ242" s="423">
        <v>1.1000000000000001E-3</v>
      </c>
      <c r="AR242" s="423">
        <v>1.1000000000000001E-3</v>
      </c>
      <c r="AS242" s="423">
        <v>1.7100000000000001E-2</v>
      </c>
      <c r="AT242" s="423">
        <v>4.19E-2</v>
      </c>
      <c r="AU242" s="423">
        <v>4.7800000000000002E-2</v>
      </c>
      <c r="AV242" s="423">
        <v>5.45E-2</v>
      </c>
      <c r="AW242" s="423">
        <v>6.2199999999999998E-2</v>
      </c>
      <c r="AX242" s="423">
        <v>0</v>
      </c>
      <c r="AY242" s="423">
        <v>0</v>
      </c>
      <c r="AZ242" s="423">
        <v>0</v>
      </c>
      <c r="BA242" s="423">
        <v>0</v>
      </c>
      <c r="BB242" s="423">
        <v>0</v>
      </c>
      <c r="BC242" s="423">
        <v>0</v>
      </c>
      <c r="BD242" s="423">
        <v>0</v>
      </c>
      <c r="BE242" s="423">
        <v>0</v>
      </c>
      <c r="BF242" s="423">
        <v>0</v>
      </c>
      <c r="BG242" s="423">
        <v>0</v>
      </c>
      <c r="BH242" s="423">
        <v>0.72</v>
      </c>
      <c r="BI242" s="423">
        <v>0.72</v>
      </c>
      <c r="BJ242" s="423">
        <v>0.72</v>
      </c>
      <c r="BK242" s="423">
        <v>0.72</v>
      </c>
      <c r="BL242" s="423">
        <v>0.72</v>
      </c>
      <c r="BM242" s="423">
        <v>0</v>
      </c>
      <c r="BN242" s="423">
        <v>0</v>
      </c>
      <c r="BO242" s="423">
        <v>0</v>
      </c>
      <c r="BP242" s="423">
        <v>0</v>
      </c>
      <c r="BQ242" s="423">
        <v>0</v>
      </c>
    </row>
    <row r="243" spans="1:69">
      <c r="A243" s="420" t="s">
        <v>673</v>
      </c>
      <c r="B243" s="421">
        <v>0.37735833333333341</v>
      </c>
      <c r="C243" s="421">
        <v>2</v>
      </c>
      <c r="D243" s="421">
        <v>3.6799999999999999E-2</v>
      </c>
      <c r="E243" s="421"/>
      <c r="F243" s="422">
        <v>3883</v>
      </c>
      <c r="G243" s="423">
        <v>0.1096</v>
      </c>
      <c r="H243" s="423">
        <v>3.39E-2</v>
      </c>
      <c r="I243" s="423">
        <v>8.3000000000000001E-3</v>
      </c>
      <c r="J243" s="423">
        <v>0.1124</v>
      </c>
      <c r="K243" s="423">
        <v>1E-3</v>
      </c>
      <c r="L243" s="423">
        <v>7.5358333333333416E-2</v>
      </c>
      <c r="M243" s="424">
        <v>28.225598763842388</v>
      </c>
      <c r="N243" s="422">
        <v>4032</v>
      </c>
      <c r="O243" s="422">
        <v>4067</v>
      </c>
      <c r="P243" s="422">
        <v>5765</v>
      </c>
      <c r="Q243" s="422">
        <v>6830</v>
      </c>
      <c r="R243" s="422">
        <v>8090</v>
      </c>
      <c r="S243" s="422" t="s">
        <v>183</v>
      </c>
      <c r="T243" s="423">
        <v>0.1138</v>
      </c>
      <c r="U243" s="423">
        <v>0.13730000000000001</v>
      </c>
      <c r="V243" s="423">
        <v>0.16259999999999999</v>
      </c>
      <c r="W243" s="423">
        <v>0.19259999999999999</v>
      </c>
      <c r="X243" s="423">
        <v>0.2281</v>
      </c>
      <c r="Y243" s="423">
        <v>3.5200000000000002E-2</v>
      </c>
      <c r="Z243" s="423">
        <v>4.24E-2</v>
      </c>
      <c r="AA243" s="423">
        <v>5.0200000000000002E-2</v>
      </c>
      <c r="AB243" s="423">
        <v>5.9499999999999997E-2</v>
      </c>
      <c r="AC243" s="423">
        <v>7.0499999999999993E-2</v>
      </c>
      <c r="AD243" s="423">
        <v>8.3000000000000001E-3</v>
      </c>
      <c r="AE243" s="423">
        <v>8.3000000000000001E-3</v>
      </c>
      <c r="AF243" s="423">
        <v>5.3E-3</v>
      </c>
      <c r="AG243" s="423">
        <v>8.3000000000000001E-3</v>
      </c>
      <c r="AH243" s="423">
        <v>8.3000000000000001E-3</v>
      </c>
      <c r="AI243" s="423">
        <v>0.1167</v>
      </c>
      <c r="AJ243" s="423">
        <v>0.14080000000000001</v>
      </c>
      <c r="AK243" s="423">
        <v>0.16669999999999999</v>
      </c>
      <c r="AL243" s="423">
        <v>0.19750000000000001</v>
      </c>
      <c r="AM243" s="423">
        <v>0.2339</v>
      </c>
      <c r="AN243" s="423">
        <v>1E-3</v>
      </c>
      <c r="AO243" s="423">
        <v>1E-3</v>
      </c>
      <c r="AP243" s="423">
        <v>1E-3</v>
      </c>
      <c r="AQ243" s="423">
        <v>1E-3</v>
      </c>
      <c r="AR243" s="423">
        <v>1E-3</v>
      </c>
      <c r="AS243" s="423">
        <v>7.7100000000000002E-2</v>
      </c>
      <c r="AT243" s="423">
        <v>9.2499999999999999E-2</v>
      </c>
      <c r="AU243" s="423">
        <v>0.1082</v>
      </c>
      <c r="AV243" s="423">
        <v>0.12870000000000001</v>
      </c>
      <c r="AW243" s="423">
        <v>0.152</v>
      </c>
      <c r="AX243" s="423">
        <v>0</v>
      </c>
      <c r="AY243" s="423">
        <v>0</v>
      </c>
      <c r="AZ243" s="423">
        <v>0</v>
      </c>
      <c r="BA243" s="423">
        <v>0</v>
      </c>
      <c r="BB243" s="423">
        <v>0</v>
      </c>
      <c r="BC243" s="423">
        <v>0</v>
      </c>
      <c r="BD243" s="423">
        <v>0</v>
      </c>
      <c r="BE243" s="423">
        <v>0</v>
      </c>
      <c r="BF243" s="423">
        <v>0</v>
      </c>
      <c r="BG243" s="423">
        <v>0</v>
      </c>
      <c r="BH243" s="423">
        <v>2</v>
      </c>
      <c r="BI243" s="423">
        <v>2</v>
      </c>
      <c r="BJ243" s="423">
        <v>2</v>
      </c>
      <c r="BK243" s="423">
        <v>2</v>
      </c>
      <c r="BL243" s="423">
        <v>2</v>
      </c>
      <c r="BM243" s="423">
        <v>3.6799999999999999E-2</v>
      </c>
      <c r="BN243" s="423">
        <v>3.6799999999999999E-2</v>
      </c>
      <c r="BO243" s="423">
        <v>3.6799999999999999E-2</v>
      </c>
      <c r="BP243" s="423">
        <v>3.6799999999999999E-2</v>
      </c>
      <c r="BQ243" s="423">
        <v>3.6799999999999999E-2</v>
      </c>
    </row>
    <row r="244" spans="1:69">
      <c r="A244" s="420" t="s">
        <v>610</v>
      </c>
      <c r="B244" s="421">
        <v>19.170249999999999</v>
      </c>
      <c r="C244" s="421">
        <v>59.435699999999997</v>
      </c>
      <c r="D244" s="421">
        <v>10.503317808219176</v>
      </c>
      <c r="E244" s="421"/>
      <c r="F244" s="422">
        <v>101389</v>
      </c>
      <c r="G244" s="423">
        <v>5.1859999999999999</v>
      </c>
      <c r="H244" s="423">
        <v>0.33800000000000002</v>
      </c>
      <c r="I244" s="423">
        <v>1.29E-2</v>
      </c>
      <c r="J244" s="423">
        <v>0.17599999999999999</v>
      </c>
      <c r="K244" s="423">
        <v>1.111</v>
      </c>
      <c r="L244" s="423">
        <v>1.843032191780825</v>
      </c>
      <c r="M244" s="424">
        <v>51.149532986813163</v>
      </c>
      <c r="N244" s="422">
        <v>123622</v>
      </c>
      <c r="O244" s="422">
        <v>142707</v>
      </c>
      <c r="P244" s="422">
        <v>161791</v>
      </c>
      <c r="Q244" s="422">
        <v>180876</v>
      </c>
      <c r="R244" s="422">
        <v>199960</v>
      </c>
      <c r="S244" s="422" t="s">
        <v>183</v>
      </c>
      <c r="T244" s="423">
        <v>6.3049999999999997</v>
      </c>
      <c r="U244" s="423">
        <v>7.2779999999999996</v>
      </c>
      <c r="V244" s="423">
        <v>8.2509999999999994</v>
      </c>
      <c r="W244" s="423">
        <v>9.2249999999999996</v>
      </c>
      <c r="X244" s="423">
        <v>10.198</v>
      </c>
      <c r="Y244" s="423">
        <v>0.34139999999999998</v>
      </c>
      <c r="Z244" s="423">
        <v>0.37709999999999999</v>
      </c>
      <c r="AA244" s="423">
        <v>0.41649999999999998</v>
      </c>
      <c r="AB244" s="423">
        <v>0.46010000000000001</v>
      </c>
      <c r="AC244" s="423">
        <v>0.50829999999999997</v>
      </c>
      <c r="AD244" s="423">
        <v>1.2999999999999999E-2</v>
      </c>
      <c r="AE244" s="423">
        <v>1.44E-2</v>
      </c>
      <c r="AF244" s="423">
        <v>1.5900000000000001E-2</v>
      </c>
      <c r="AG244" s="423">
        <v>1.7600000000000001E-2</v>
      </c>
      <c r="AH244" s="423">
        <v>1.9400000000000001E-2</v>
      </c>
      <c r="AI244" s="423">
        <v>0.17780000000000001</v>
      </c>
      <c r="AJ244" s="423">
        <v>0.19639999999999999</v>
      </c>
      <c r="AK244" s="423">
        <v>0.21690000000000001</v>
      </c>
      <c r="AL244" s="423">
        <v>0.23960000000000001</v>
      </c>
      <c r="AM244" s="423">
        <v>0.26469999999999999</v>
      </c>
      <c r="AN244" s="423">
        <v>1.1221000000000001</v>
      </c>
      <c r="AO244" s="423">
        <v>1.2395</v>
      </c>
      <c r="AP244" s="423">
        <v>1.3692</v>
      </c>
      <c r="AQ244" s="423">
        <v>1.5124</v>
      </c>
      <c r="AR244" s="423">
        <v>1.6707000000000001</v>
      </c>
      <c r="AS244" s="423">
        <v>2.1494</v>
      </c>
      <c r="AT244" s="423">
        <v>2.4588999999999999</v>
      </c>
      <c r="AU244" s="423">
        <v>2.7732999999999999</v>
      </c>
      <c r="AV244" s="423">
        <v>3.0933999999999999</v>
      </c>
      <c r="AW244" s="423">
        <v>3.4190999999999998</v>
      </c>
      <c r="AX244" s="423">
        <v>0</v>
      </c>
      <c r="AY244" s="423">
        <v>0</v>
      </c>
      <c r="AZ244" s="423">
        <v>0</v>
      </c>
      <c r="BA244" s="423">
        <v>0</v>
      </c>
      <c r="BB244" s="423">
        <v>0</v>
      </c>
      <c r="BC244" s="423">
        <v>0</v>
      </c>
      <c r="BD244" s="423">
        <v>0</v>
      </c>
      <c r="BE244" s="423">
        <v>0</v>
      </c>
      <c r="BF244" s="423">
        <v>0</v>
      </c>
      <c r="BG244" s="423">
        <v>0</v>
      </c>
      <c r="BH244" s="423">
        <v>1</v>
      </c>
      <c r="BI244" s="423">
        <v>1</v>
      </c>
      <c r="BJ244" s="423">
        <v>1</v>
      </c>
      <c r="BK244" s="423">
        <v>1</v>
      </c>
      <c r="BL244" s="423">
        <v>1</v>
      </c>
      <c r="BM244" s="423">
        <v>32.28</v>
      </c>
      <c r="BN244" s="423">
        <v>32.28</v>
      </c>
      <c r="BO244" s="423">
        <v>32.28</v>
      </c>
      <c r="BP244" s="423">
        <v>32.28</v>
      </c>
      <c r="BQ244" s="423">
        <v>32.28</v>
      </c>
    </row>
    <row r="245" spans="1:69">
      <c r="A245" s="420" t="s">
        <v>795</v>
      </c>
      <c r="B245" s="421">
        <v>1.0450000000000002</v>
      </c>
      <c r="C245" s="421">
        <v>3.5270000000000001</v>
      </c>
      <c r="D245" s="421">
        <v>0</v>
      </c>
      <c r="E245" s="421"/>
      <c r="F245" s="422">
        <v>4983</v>
      </c>
      <c r="G245" s="423">
        <v>0.27260000000000001</v>
      </c>
      <c r="H245" s="423">
        <v>0.13700000000000001</v>
      </c>
      <c r="I245" s="423">
        <v>0.39529999999999998</v>
      </c>
      <c r="J245" s="423">
        <v>0.01</v>
      </c>
      <c r="K245" s="423">
        <v>0</v>
      </c>
      <c r="L245" s="423">
        <v>0.23010000000000019</v>
      </c>
      <c r="M245" s="424">
        <v>54.706000401364641</v>
      </c>
      <c r="N245" s="422">
        <v>4800</v>
      </c>
      <c r="O245" s="422">
        <v>5280</v>
      </c>
      <c r="P245" s="422">
        <v>5800</v>
      </c>
      <c r="Q245" s="422">
        <v>6300</v>
      </c>
      <c r="R245" s="422">
        <v>6800</v>
      </c>
      <c r="S245" s="422" t="s">
        <v>179</v>
      </c>
      <c r="T245" s="423">
        <v>0.26400000000000001</v>
      </c>
      <c r="U245" s="423">
        <v>0.29039999999999999</v>
      </c>
      <c r="V245" s="423">
        <v>0.31900000000000001</v>
      </c>
      <c r="W245" s="423">
        <v>0.34649999999999997</v>
      </c>
      <c r="X245" s="423">
        <v>0.374</v>
      </c>
      <c r="Y245" s="423">
        <v>0.16</v>
      </c>
      <c r="Z245" s="423">
        <v>0.17</v>
      </c>
      <c r="AA245" s="423">
        <v>0.18</v>
      </c>
      <c r="AB245" s="423">
        <v>0.19</v>
      </c>
      <c r="AC245" s="423">
        <v>0.2</v>
      </c>
      <c r="AD245" s="423">
        <v>0.44209999999999999</v>
      </c>
      <c r="AE245" s="423">
        <v>0.44259999999999999</v>
      </c>
      <c r="AF245" s="423">
        <v>0.443</v>
      </c>
      <c r="AG245" s="423">
        <v>0.44350000000000001</v>
      </c>
      <c r="AH245" s="423">
        <v>0.44390000000000002</v>
      </c>
      <c r="AI245" s="423">
        <v>1.2999999999999999E-2</v>
      </c>
      <c r="AJ245" s="423">
        <v>1.4E-2</v>
      </c>
      <c r="AK245" s="423">
        <v>1.4999999999999999E-2</v>
      </c>
      <c r="AL245" s="423">
        <v>1.6E-2</v>
      </c>
      <c r="AM245" s="423">
        <v>1.7000000000000001E-2</v>
      </c>
      <c r="AN245" s="423">
        <v>0</v>
      </c>
      <c r="AO245" s="423">
        <v>0</v>
      </c>
      <c r="AP245" s="423">
        <v>0</v>
      </c>
      <c r="AQ245" s="423">
        <v>0</v>
      </c>
      <c r="AR245" s="423">
        <v>0</v>
      </c>
      <c r="AS245" s="423">
        <v>0.13</v>
      </c>
      <c r="AT245" s="423">
        <v>0.1305</v>
      </c>
      <c r="AU245" s="423">
        <v>0.13100000000000001</v>
      </c>
      <c r="AV245" s="423">
        <v>0.13150000000000001</v>
      </c>
      <c r="AW245" s="423">
        <v>0.13200000000000001</v>
      </c>
      <c r="AX245" s="423">
        <v>0</v>
      </c>
      <c r="AY245" s="423">
        <v>0</v>
      </c>
      <c r="AZ245" s="423">
        <v>0</v>
      </c>
      <c r="BA245" s="423">
        <v>0</v>
      </c>
      <c r="BB245" s="423">
        <v>0</v>
      </c>
      <c r="BC245" s="423">
        <v>0</v>
      </c>
      <c r="BD245" s="423">
        <v>0</v>
      </c>
      <c r="BE245" s="423">
        <v>0</v>
      </c>
      <c r="BF245" s="423">
        <v>0</v>
      </c>
      <c r="BG245" s="423">
        <v>0</v>
      </c>
      <c r="BH245" s="423">
        <v>0</v>
      </c>
      <c r="BI245" s="423">
        <v>0</v>
      </c>
      <c r="BJ245" s="423">
        <v>0</v>
      </c>
      <c r="BK245" s="423">
        <v>0</v>
      </c>
      <c r="BL245" s="423">
        <v>0</v>
      </c>
      <c r="BM245" s="423">
        <v>0</v>
      </c>
      <c r="BN245" s="423">
        <v>0</v>
      </c>
      <c r="BO245" s="423">
        <v>0</v>
      </c>
      <c r="BP245" s="423">
        <v>0</v>
      </c>
      <c r="BQ245" s="423">
        <v>0</v>
      </c>
    </row>
    <row r="246" spans="1:69">
      <c r="A246" s="420" t="s">
        <v>625</v>
      </c>
      <c r="B246" s="421" t="s">
        <v>395</v>
      </c>
      <c r="C246" s="421">
        <v>3.8529999999999998</v>
      </c>
      <c r="D246" s="421">
        <v>0</v>
      </c>
      <c r="E246" s="421"/>
      <c r="F246" s="422">
        <v>0</v>
      </c>
      <c r="G246" s="423">
        <v>0</v>
      </c>
      <c r="H246" s="423">
        <v>0</v>
      </c>
      <c r="I246" s="423">
        <v>0</v>
      </c>
      <c r="J246" s="423">
        <v>0</v>
      </c>
      <c r="K246" s="423">
        <v>0</v>
      </c>
      <c r="L246" s="423" t="e">
        <v>#VALUE!</v>
      </c>
      <c r="M246" s="424" t="s">
        <v>395</v>
      </c>
      <c r="N246" s="422">
        <v>48000</v>
      </c>
      <c r="O246" s="422">
        <v>53000</v>
      </c>
      <c r="P246" s="422">
        <v>58000</v>
      </c>
      <c r="Q246" s="422">
        <v>63000</v>
      </c>
      <c r="R246" s="422">
        <v>68000</v>
      </c>
      <c r="S246" s="422" t="s">
        <v>179</v>
      </c>
      <c r="T246" s="423">
        <v>2.16</v>
      </c>
      <c r="U246" s="423">
        <v>2.3849999999999998</v>
      </c>
      <c r="V246" s="423">
        <v>2.61</v>
      </c>
      <c r="W246" s="423">
        <v>2.835</v>
      </c>
      <c r="X246" s="423">
        <v>3.06</v>
      </c>
      <c r="Y246" s="423">
        <v>0.17</v>
      </c>
      <c r="Z246" s="423">
        <v>0.187</v>
      </c>
      <c r="AA246" s="423">
        <v>0.20599999999999999</v>
      </c>
      <c r="AB246" s="423">
        <v>0.22600000000000001</v>
      </c>
      <c r="AC246" s="423">
        <v>0.249</v>
      </c>
      <c r="AD246" s="423">
        <v>0</v>
      </c>
      <c r="AE246" s="423">
        <v>0</v>
      </c>
      <c r="AF246" s="423">
        <v>0</v>
      </c>
      <c r="AG246" s="423">
        <v>0</v>
      </c>
      <c r="AH246" s="423">
        <v>0</v>
      </c>
      <c r="AI246" s="423">
        <v>0</v>
      </c>
      <c r="AJ246" s="423">
        <v>0</v>
      </c>
      <c r="AK246" s="423">
        <v>0</v>
      </c>
      <c r="AL246" s="423">
        <v>0</v>
      </c>
      <c r="AM246" s="423">
        <v>0</v>
      </c>
      <c r="AN246" s="423">
        <v>0.15</v>
      </c>
      <c r="AO246" s="423">
        <v>0.16500000000000001</v>
      </c>
      <c r="AP246" s="423">
        <v>0.18</v>
      </c>
      <c r="AQ246" s="423">
        <v>0.19500000000000001</v>
      </c>
      <c r="AR246" s="423">
        <v>0.21</v>
      </c>
      <c r="AS246" s="423">
        <v>0.38300000000000001</v>
      </c>
      <c r="AT246" s="423">
        <v>0.433</v>
      </c>
      <c r="AU246" s="423">
        <v>0.47499999999999998</v>
      </c>
      <c r="AV246" s="423">
        <v>0.51600000000000001</v>
      </c>
      <c r="AW246" s="423">
        <v>0.55800000000000005</v>
      </c>
      <c r="AX246" s="423">
        <v>0</v>
      </c>
      <c r="AY246" s="423">
        <v>0</v>
      </c>
      <c r="AZ246" s="423">
        <v>0</v>
      </c>
      <c r="BA246" s="423">
        <v>0</v>
      </c>
      <c r="BB246" s="423">
        <v>0</v>
      </c>
      <c r="BC246" s="423">
        <v>0</v>
      </c>
      <c r="BD246" s="423">
        <v>0</v>
      </c>
      <c r="BE246" s="423">
        <v>0</v>
      </c>
      <c r="BF246" s="423">
        <v>0</v>
      </c>
      <c r="BG246" s="423">
        <v>0</v>
      </c>
      <c r="BH246" s="423">
        <v>1.0250000000000001</v>
      </c>
      <c r="BI246" s="423">
        <v>1.0250000000000001</v>
      </c>
      <c r="BJ246" s="423">
        <v>1.0250000000000001</v>
      </c>
      <c r="BK246" s="423">
        <v>1.0250000000000001</v>
      </c>
      <c r="BL246" s="423">
        <v>1.0250000000000001</v>
      </c>
      <c r="BM246" s="423">
        <v>0</v>
      </c>
      <c r="BN246" s="423">
        <v>0</v>
      </c>
      <c r="BO246" s="423">
        <v>0</v>
      </c>
      <c r="BP246" s="423">
        <v>0</v>
      </c>
      <c r="BQ246" s="423">
        <v>0</v>
      </c>
    </row>
    <row r="247" spans="1:69">
      <c r="A247" s="420" t="s">
        <v>849</v>
      </c>
      <c r="B247" s="421">
        <v>3.8653333333333326</v>
      </c>
      <c r="C247" s="421">
        <v>6.2</v>
      </c>
      <c r="D247" s="421">
        <v>2.3620000000000001</v>
      </c>
      <c r="E247" s="421"/>
      <c r="F247" s="422">
        <v>12500</v>
      </c>
      <c r="G247" s="423">
        <v>1.0029999999999999</v>
      </c>
      <c r="H247" s="423">
        <v>0.26900000000000002</v>
      </c>
      <c r="I247" s="423">
        <v>6.0000000000000001E-3</v>
      </c>
      <c r="J247" s="423">
        <v>3.1199999999999999E-2</v>
      </c>
      <c r="K247" s="423">
        <v>7.4999999999999997E-2</v>
      </c>
      <c r="L247" s="423">
        <v>0.11913333333333265</v>
      </c>
      <c r="M247" s="424">
        <v>80.239999999999995</v>
      </c>
      <c r="N247" s="422">
        <v>12500</v>
      </c>
      <c r="O247" s="422">
        <v>12650</v>
      </c>
      <c r="P247" s="422">
        <v>12750</v>
      </c>
      <c r="Q247" s="422">
        <v>12850</v>
      </c>
      <c r="R247" s="422">
        <v>12950</v>
      </c>
      <c r="S247" s="422" t="s">
        <v>175</v>
      </c>
      <c r="T247" s="423">
        <v>1.1773</v>
      </c>
      <c r="U247" s="423">
        <v>1.1891</v>
      </c>
      <c r="V247" s="423">
        <v>1.1984999999999999</v>
      </c>
      <c r="W247" s="423">
        <v>1.2079</v>
      </c>
      <c r="X247" s="423">
        <v>1.2173</v>
      </c>
      <c r="Y247" s="423">
        <v>0.26</v>
      </c>
      <c r="Z247" s="423">
        <v>0.26779999999999998</v>
      </c>
      <c r="AA247" s="423">
        <v>0.27579999999999999</v>
      </c>
      <c r="AB247" s="423">
        <v>0.28410000000000002</v>
      </c>
      <c r="AC247" s="423">
        <v>0.29260000000000003</v>
      </c>
      <c r="AD247" s="423">
        <v>4.5999999999999999E-3</v>
      </c>
      <c r="AE247" s="423">
        <v>4.5999999999999999E-3</v>
      </c>
      <c r="AF247" s="423">
        <v>4.5999999999999999E-3</v>
      </c>
      <c r="AG247" s="423">
        <v>4.5999999999999999E-3</v>
      </c>
      <c r="AH247" s="423">
        <v>4.5999999999999999E-3</v>
      </c>
      <c r="AI247" s="423">
        <v>2.2499999999999999E-2</v>
      </c>
      <c r="AJ247" s="423">
        <v>2.2499999999999999E-2</v>
      </c>
      <c r="AK247" s="423">
        <v>2.2499999999999999E-2</v>
      </c>
      <c r="AL247" s="423">
        <v>2.2499999999999999E-2</v>
      </c>
      <c r="AM247" s="423">
        <v>2.2499999999999999E-2</v>
      </c>
      <c r="AN247" s="423">
        <v>0.188</v>
      </c>
      <c r="AO247" s="423">
        <v>0.19</v>
      </c>
      <c r="AP247" s="423">
        <v>0.192</v>
      </c>
      <c r="AQ247" s="423">
        <v>0.19400000000000001</v>
      </c>
      <c r="AR247" s="423">
        <v>0.19600000000000001</v>
      </c>
      <c r="AS247" s="423">
        <v>0.1</v>
      </c>
      <c r="AT247" s="423">
        <v>0.1</v>
      </c>
      <c r="AU247" s="423">
        <v>0.1</v>
      </c>
      <c r="AV247" s="423">
        <v>0.1</v>
      </c>
      <c r="AW247" s="423">
        <v>0.1</v>
      </c>
      <c r="AX247" s="423">
        <v>0</v>
      </c>
      <c r="AY247" s="423">
        <v>0</v>
      </c>
      <c r="AZ247" s="423">
        <v>0</v>
      </c>
      <c r="BA247" s="423">
        <v>0</v>
      </c>
      <c r="BB247" s="423">
        <v>0</v>
      </c>
      <c r="BC247" s="423">
        <v>0</v>
      </c>
      <c r="BD247" s="423">
        <v>0</v>
      </c>
      <c r="BE247" s="423">
        <v>0</v>
      </c>
      <c r="BF247" s="423">
        <v>0</v>
      </c>
      <c r="BG247" s="423">
        <v>0</v>
      </c>
      <c r="BH247" s="423">
        <v>0</v>
      </c>
      <c r="BI247" s="423">
        <v>0</v>
      </c>
      <c r="BJ247" s="423">
        <v>0</v>
      </c>
      <c r="BK247" s="423">
        <v>0</v>
      </c>
      <c r="BL247" s="423">
        <v>0</v>
      </c>
      <c r="BM247" s="423">
        <v>2.5</v>
      </c>
      <c r="BN247" s="423">
        <v>2.5</v>
      </c>
      <c r="BO247" s="423">
        <v>2.5</v>
      </c>
      <c r="BP247" s="423">
        <v>2.5</v>
      </c>
      <c r="BQ247" s="423">
        <v>2.5</v>
      </c>
    </row>
    <row r="248" spans="1:69">
      <c r="A248" s="420" t="s">
        <v>1057</v>
      </c>
      <c r="B248" s="421">
        <v>0.62816666666666665</v>
      </c>
      <c r="C248" s="421">
        <v>1.55</v>
      </c>
      <c r="D248" s="421">
        <v>0</v>
      </c>
      <c r="E248" s="421"/>
      <c r="F248" s="422">
        <v>6138</v>
      </c>
      <c r="G248" s="423">
        <v>0.249</v>
      </c>
      <c r="H248" s="423">
        <v>0.21199999999999999</v>
      </c>
      <c r="I248" s="423">
        <v>0</v>
      </c>
      <c r="J248" s="423">
        <v>0</v>
      </c>
      <c r="K248" s="423">
        <v>5.1700000000000003E-2</v>
      </c>
      <c r="L248" s="423">
        <v>0.11546666666666672</v>
      </c>
      <c r="M248" s="424">
        <v>40.566959921798635</v>
      </c>
      <c r="N248" s="422">
        <v>6156</v>
      </c>
      <c r="O248" s="422">
        <v>6256</v>
      </c>
      <c r="P248" s="422">
        <v>6356</v>
      </c>
      <c r="Q248" s="422">
        <v>6456</v>
      </c>
      <c r="R248" s="422">
        <v>6556</v>
      </c>
      <c r="S248" s="422" t="s">
        <v>175</v>
      </c>
      <c r="T248" s="423">
        <v>0.26379999999999998</v>
      </c>
      <c r="U248" s="423">
        <v>0.26</v>
      </c>
      <c r="V248" s="423">
        <v>0.27</v>
      </c>
      <c r="W248" s="423">
        <v>0.2712</v>
      </c>
      <c r="X248" s="423">
        <v>0.27539999999999998</v>
      </c>
      <c r="Y248" s="423">
        <v>0.21299999999999999</v>
      </c>
      <c r="Z248" s="423">
        <v>0.223</v>
      </c>
      <c r="AA248" s="423">
        <v>0.23300000000000001</v>
      </c>
      <c r="AB248" s="423">
        <v>0.24299999999999999</v>
      </c>
      <c r="AC248" s="423">
        <v>0.253</v>
      </c>
      <c r="AD248" s="423">
        <v>0</v>
      </c>
      <c r="AE248" s="423">
        <v>0</v>
      </c>
      <c r="AF248" s="423">
        <v>0</v>
      </c>
      <c r="AG248" s="423">
        <v>0</v>
      </c>
      <c r="AH248" s="423">
        <v>0</v>
      </c>
      <c r="AI248" s="423">
        <v>0</v>
      </c>
      <c r="AJ248" s="423">
        <v>0</v>
      </c>
      <c r="AK248" s="423">
        <v>0</v>
      </c>
      <c r="AL248" s="423">
        <v>0</v>
      </c>
      <c r="AM248" s="423">
        <v>0</v>
      </c>
      <c r="AN248" s="423">
        <v>5.1999999999999998E-2</v>
      </c>
      <c r="AO248" s="423">
        <v>5.2999999999999999E-2</v>
      </c>
      <c r="AP248" s="423">
        <v>5.3999999999999999E-2</v>
      </c>
      <c r="AQ248" s="423">
        <v>5.5E-2</v>
      </c>
      <c r="AR248" s="423">
        <v>5.6000000000000001E-2</v>
      </c>
      <c r="AS248" s="423">
        <v>0.1135</v>
      </c>
      <c r="AT248" s="423">
        <v>0.1181</v>
      </c>
      <c r="AU248" s="423">
        <v>0.12280000000000001</v>
      </c>
      <c r="AV248" s="423">
        <v>0.12740000000000001</v>
      </c>
      <c r="AW248" s="423">
        <v>0.13200000000000001</v>
      </c>
      <c r="AX248" s="423">
        <v>0</v>
      </c>
      <c r="AY248" s="423">
        <v>0</v>
      </c>
      <c r="AZ248" s="423">
        <v>0</v>
      </c>
      <c r="BA248" s="423">
        <v>0</v>
      </c>
      <c r="BB248" s="423">
        <v>0</v>
      </c>
      <c r="BC248" s="423">
        <v>0</v>
      </c>
      <c r="BD248" s="423">
        <v>0</v>
      </c>
      <c r="BE248" s="423">
        <v>0</v>
      </c>
      <c r="BF248" s="423">
        <v>0</v>
      </c>
      <c r="BG248" s="423">
        <v>0</v>
      </c>
      <c r="BH248" s="423">
        <v>0</v>
      </c>
      <c r="BI248" s="423">
        <v>0</v>
      </c>
      <c r="BJ248" s="423">
        <v>0</v>
      </c>
      <c r="BK248" s="423">
        <v>0</v>
      </c>
      <c r="BL248" s="423">
        <v>0</v>
      </c>
      <c r="BM248" s="423">
        <v>0</v>
      </c>
      <c r="BN248" s="423">
        <v>0</v>
      </c>
      <c r="BO248" s="423">
        <v>0</v>
      </c>
      <c r="BP248" s="423">
        <v>0</v>
      </c>
      <c r="BQ248" s="423">
        <v>0</v>
      </c>
    </row>
    <row r="249" spans="1:69">
      <c r="A249" s="420" t="s">
        <v>502</v>
      </c>
      <c r="B249" s="421">
        <v>3.9190000000000005</v>
      </c>
      <c r="C249" s="421">
        <v>4.75</v>
      </c>
      <c r="D249" s="421">
        <v>0</v>
      </c>
      <c r="E249" s="421"/>
      <c r="F249" s="422">
        <v>23229</v>
      </c>
      <c r="G249" s="423">
        <v>1.9330000000000001</v>
      </c>
      <c r="H249" s="423">
        <v>0.433</v>
      </c>
      <c r="I249" s="423">
        <v>1.117</v>
      </c>
      <c r="J249" s="423">
        <v>0.152</v>
      </c>
      <c r="K249" s="423">
        <v>0.02</v>
      </c>
      <c r="L249" s="423">
        <v>0.26400000000000023</v>
      </c>
      <c r="M249" s="424">
        <v>83.214946833699258</v>
      </c>
      <c r="N249" s="422">
        <v>25234</v>
      </c>
      <c r="O249" s="422">
        <v>33912</v>
      </c>
      <c r="P249" s="422">
        <v>45575</v>
      </c>
      <c r="Q249" s="422">
        <v>61248</v>
      </c>
      <c r="R249" s="422">
        <v>82313</v>
      </c>
      <c r="S249" s="422" t="s">
        <v>175</v>
      </c>
      <c r="T249" s="423">
        <v>1.9910000000000001</v>
      </c>
      <c r="U249" s="423">
        <v>2.6760000000000002</v>
      </c>
      <c r="V249" s="423">
        <v>3.5960000000000001</v>
      </c>
      <c r="W249" s="423">
        <v>4.8330000000000002</v>
      </c>
      <c r="X249" s="423">
        <v>6.4950000000000001</v>
      </c>
      <c r="Y249" s="423">
        <v>0.44600000000000001</v>
      </c>
      <c r="Z249" s="423">
        <v>0.59899999999999998</v>
      </c>
      <c r="AA249" s="423">
        <v>0.80600000000000005</v>
      </c>
      <c r="AB249" s="423">
        <v>1.083</v>
      </c>
      <c r="AC249" s="423">
        <v>1.4550000000000001</v>
      </c>
      <c r="AD249" s="423">
        <v>1.401</v>
      </c>
      <c r="AE249" s="423">
        <v>3.512</v>
      </c>
      <c r="AF249" s="423">
        <v>4.7190000000000003</v>
      </c>
      <c r="AG249" s="423">
        <v>6.3419999999999996</v>
      </c>
      <c r="AH249" s="423">
        <v>8.5239999999999991</v>
      </c>
      <c r="AI249" s="423">
        <v>0.157</v>
      </c>
      <c r="AJ249" s="423">
        <v>0.21</v>
      </c>
      <c r="AK249" s="423">
        <v>0.28299999999999997</v>
      </c>
      <c r="AL249" s="423">
        <v>0.38</v>
      </c>
      <c r="AM249" s="423">
        <v>0.51100000000000001</v>
      </c>
      <c r="AN249" s="423">
        <v>2.1000000000000001E-2</v>
      </c>
      <c r="AO249" s="423">
        <v>2.8000000000000001E-2</v>
      </c>
      <c r="AP249" s="423">
        <v>3.6999999999999998E-2</v>
      </c>
      <c r="AQ249" s="423">
        <v>0.05</v>
      </c>
      <c r="AR249" s="423">
        <v>6.7000000000000004E-2</v>
      </c>
      <c r="AS249" s="423">
        <v>0.435</v>
      </c>
      <c r="AT249" s="423">
        <v>0.53100000000000003</v>
      </c>
      <c r="AU249" s="423">
        <v>0.64700000000000002</v>
      </c>
      <c r="AV249" s="423">
        <v>0.78900000000000003</v>
      </c>
      <c r="AW249" s="423">
        <v>1.62</v>
      </c>
      <c r="AX249" s="423">
        <v>1</v>
      </c>
      <c r="AY249" s="423">
        <v>5</v>
      </c>
      <c r="AZ249" s="423">
        <v>8.5</v>
      </c>
      <c r="BA249" s="423">
        <v>12.85</v>
      </c>
      <c r="BB249" s="423">
        <v>18.850000000000001</v>
      </c>
      <c r="BC249" s="423">
        <v>0</v>
      </c>
      <c r="BD249" s="423">
        <v>0</v>
      </c>
      <c r="BE249" s="423">
        <v>0</v>
      </c>
      <c r="BF249" s="423">
        <v>0</v>
      </c>
      <c r="BG249" s="423">
        <v>0</v>
      </c>
      <c r="BH249" s="423">
        <v>4.75</v>
      </c>
      <c r="BI249" s="423">
        <v>4.75</v>
      </c>
      <c r="BJ249" s="423">
        <v>4.75</v>
      </c>
      <c r="BK249" s="423">
        <v>4.75</v>
      </c>
      <c r="BL249" s="423">
        <v>4.75</v>
      </c>
      <c r="BM249" s="423">
        <v>0</v>
      </c>
      <c r="BN249" s="423">
        <v>0</v>
      </c>
      <c r="BO249" s="423">
        <v>0</v>
      </c>
      <c r="BP249" s="423">
        <v>0</v>
      </c>
      <c r="BQ249" s="423">
        <v>0</v>
      </c>
    </row>
    <row r="250" spans="1:69">
      <c r="A250" s="420" t="s">
        <v>425</v>
      </c>
      <c r="B250" s="421">
        <v>0.81191666666666673</v>
      </c>
      <c r="C250" s="421">
        <v>1.29</v>
      </c>
      <c r="D250" s="421">
        <v>2E-3</v>
      </c>
      <c r="E250" s="421"/>
      <c r="F250" s="422">
        <v>4000</v>
      </c>
      <c r="G250" s="423">
        <v>0.186</v>
      </c>
      <c r="H250" s="423">
        <v>0.10100000000000001</v>
      </c>
      <c r="I250" s="423">
        <v>0.37</v>
      </c>
      <c r="J250" s="423">
        <v>1.2E-2</v>
      </c>
      <c r="K250" s="423">
        <v>6.8000000000000005E-2</v>
      </c>
      <c r="L250" s="423">
        <v>7.291666666666663E-2</v>
      </c>
      <c r="M250" s="424">
        <v>46.5</v>
      </c>
      <c r="N250" s="422">
        <v>4050</v>
      </c>
      <c r="O250" s="422">
        <v>4550</v>
      </c>
      <c r="P250" s="422">
        <v>5150</v>
      </c>
      <c r="Q250" s="422">
        <v>5650</v>
      </c>
      <c r="R250" s="422">
        <v>6150</v>
      </c>
      <c r="S250" s="422" t="s">
        <v>175</v>
      </c>
      <c r="T250" s="423">
        <v>0.20499999999999999</v>
      </c>
      <c r="U250" s="423">
        <v>0.21</v>
      </c>
      <c r="V250" s="423">
        <v>0.22</v>
      </c>
      <c r="W250" s="423">
        <v>0.23</v>
      </c>
      <c r="X250" s="423">
        <v>0.23499999999999999</v>
      </c>
      <c r="Y250" s="423">
        <v>0.10299999999999999</v>
      </c>
      <c r="Z250" s="423">
        <v>0.105</v>
      </c>
      <c r="AA250" s="423">
        <v>0.107</v>
      </c>
      <c r="AB250" s="423">
        <v>0.121</v>
      </c>
      <c r="AC250" s="423">
        <v>0.122</v>
      </c>
      <c r="AD250" s="423">
        <v>0.37</v>
      </c>
      <c r="AE250" s="423">
        <v>0.37</v>
      </c>
      <c r="AF250" s="423">
        <v>0.37</v>
      </c>
      <c r="AG250" s="423">
        <v>0.37</v>
      </c>
      <c r="AH250" s="423">
        <v>0.37</v>
      </c>
      <c r="AI250" s="423">
        <v>1.4E-2</v>
      </c>
      <c r="AJ250" s="423">
        <v>1.6E-2</v>
      </c>
      <c r="AK250" s="423">
        <v>1.6E-2</v>
      </c>
      <c r="AL250" s="423">
        <v>1.6E-2</v>
      </c>
      <c r="AM250" s="423">
        <v>1.6E-2</v>
      </c>
      <c r="AN250" s="423">
        <v>6.5000000000000002E-2</v>
      </c>
      <c r="AO250" s="423">
        <v>0.06</v>
      </c>
      <c r="AP250" s="423">
        <v>5.5E-2</v>
      </c>
      <c r="AQ250" s="423">
        <v>0.05</v>
      </c>
      <c r="AR250" s="423">
        <v>4.4999999999999998E-2</v>
      </c>
      <c r="AS250" s="423">
        <v>6.9699999999999998E-2</v>
      </c>
      <c r="AT250" s="423">
        <v>7.1099999999999997E-2</v>
      </c>
      <c r="AU250" s="423">
        <v>7.1499999999999994E-2</v>
      </c>
      <c r="AV250" s="423">
        <v>7.3499999999999996E-2</v>
      </c>
      <c r="AW250" s="423">
        <v>7.3999999999999996E-2</v>
      </c>
      <c r="AX250" s="423">
        <v>0</v>
      </c>
      <c r="AY250" s="423">
        <v>0</v>
      </c>
      <c r="AZ250" s="423">
        <v>0</v>
      </c>
      <c r="BA250" s="423">
        <v>0</v>
      </c>
      <c r="BB250" s="423">
        <v>0</v>
      </c>
      <c r="BC250" s="423">
        <v>0</v>
      </c>
      <c r="BD250" s="423">
        <v>0</v>
      </c>
      <c r="BE250" s="423">
        <v>0</v>
      </c>
      <c r="BF250" s="423">
        <v>0</v>
      </c>
      <c r="BG250" s="423">
        <v>0</v>
      </c>
      <c r="BH250" s="423">
        <v>1.29</v>
      </c>
      <c r="BI250" s="423">
        <v>1.29</v>
      </c>
      <c r="BJ250" s="423">
        <v>1.29</v>
      </c>
      <c r="BK250" s="423">
        <v>1.29</v>
      </c>
      <c r="BL250" s="423">
        <v>1.29</v>
      </c>
      <c r="BM250" s="423">
        <v>0.01</v>
      </c>
      <c r="BN250" s="423">
        <v>0.01</v>
      </c>
      <c r="BO250" s="423">
        <v>0.01</v>
      </c>
      <c r="BP250" s="423">
        <v>0.01</v>
      </c>
      <c r="BQ250" s="423">
        <v>0.01</v>
      </c>
    </row>
    <row r="251" spans="1:69">
      <c r="A251" s="420" t="s">
        <v>646</v>
      </c>
      <c r="B251" s="421">
        <v>0.16800000000000001</v>
      </c>
      <c r="C251" s="421">
        <v>0.3</v>
      </c>
      <c r="D251" s="421">
        <v>0</v>
      </c>
      <c r="E251" s="421"/>
      <c r="F251" s="422">
        <v>1400</v>
      </c>
      <c r="G251" s="423">
        <v>5.33E-2</v>
      </c>
      <c r="H251" s="423">
        <v>0.1055</v>
      </c>
      <c r="I251" s="423">
        <v>0</v>
      </c>
      <c r="J251" s="423">
        <v>1E-4</v>
      </c>
      <c r="K251" s="423">
        <v>8.9999999999999998E-4</v>
      </c>
      <c r="L251" s="423">
        <v>8.2000000000000128E-3</v>
      </c>
      <c r="M251" s="424">
        <v>38.071428571428569</v>
      </c>
      <c r="N251" s="422">
        <v>1400</v>
      </c>
      <c r="O251" s="422">
        <v>1414</v>
      </c>
      <c r="P251" s="422">
        <v>1428</v>
      </c>
      <c r="Q251" s="422">
        <v>1442</v>
      </c>
      <c r="R251" s="422">
        <v>1457</v>
      </c>
      <c r="S251" s="422" t="s">
        <v>175</v>
      </c>
      <c r="T251" s="423">
        <v>6.3E-2</v>
      </c>
      <c r="U251" s="423">
        <v>6.3600000000000004E-2</v>
      </c>
      <c r="V251" s="423">
        <v>6.4299999999999996E-2</v>
      </c>
      <c r="W251" s="423">
        <v>6.4899999999999999E-2</v>
      </c>
      <c r="X251" s="423">
        <v>6.5600000000000006E-2</v>
      </c>
      <c r="Y251" s="423">
        <v>0.12</v>
      </c>
      <c r="Z251" s="423">
        <v>0.122</v>
      </c>
      <c r="AA251" s="423">
        <v>0.124</v>
      </c>
      <c r="AB251" s="423">
        <v>0.126</v>
      </c>
      <c r="AC251" s="423">
        <v>0.128</v>
      </c>
      <c r="AD251" s="423">
        <v>0</v>
      </c>
      <c r="AE251" s="423">
        <v>0</v>
      </c>
      <c r="AF251" s="423">
        <v>0</v>
      </c>
      <c r="AG251" s="423">
        <v>0</v>
      </c>
      <c r="AH251" s="423">
        <v>0</v>
      </c>
      <c r="AI251" s="423">
        <v>2E-3</v>
      </c>
      <c r="AJ251" s="423">
        <v>2E-3</v>
      </c>
      <c r="AK251" s="423">
        <v>2E-3</v>
      </c>
      <c r="AL251" s="423">
        <v>2E-3</v>
      </c>
      <c r="AM251" s="423">
        <v>2E-3</v>
      </c>
      <c r="AN251" s="423">
        <v>1E-3</v>
      </c>
      <c r="AO251" s="423">
        <v>1E-3</v>
      </c>
      <c r="AP251" s="423">
        <v>1E-3</v>
      </c>
      <c r="AQ251" s="423">
        <v>1E-3</v>
      </c>
      <c r="AR251" s="423">
        <v>1E-3</v>
      </c>
      <c r="AS251" s="423">
        <v>1.2E-2</v>
      </c>
      <c r="AT251" s="423">
        <v>1.2E-2</v>
      </c>
      <c r="AU251" s="423">
        <v>1.2E-2</v>
      </c>
      <c r="AV251" s="423">
        <v>1.2E-2</v>
      </c>
      <c r="AW251" s="423">
        <v>1.2E-2</v>
      </c>
      <c r="AX251" s="423">
        <v>0</v>
      </c>
      <c r="AY251" s="423">
        <v>0</v>
      </c>
      <c r="AZ251" s="423">
        <v>0</v>
      </c>
      <c r="BA251" s="423">
        <v>0</v>
      </c>
      <c r="BB251" s="423">
        <v>0</v>
      </c>
      <c r="BC251" s="423">
        <v>0</v>
      </c>
      <c r="BD251" s="423">
        <v>0</v>
      </c>
      <c r="BE251" s="423">
        <v>0</v>
      </c>
      <c r="BF251" s="423">
        <v>0</v>
      </c>
      <c r="BG251" s="423">
        <v>0</v>
      </c>
      <c r="BH251" s="423">
        <v>0.3</v>
      </c>
      <c r="BI251" s="423">
        <v>0.3</v>
      </c>
      <c r="BJ251" s="423">
        <v>0.3</v>
      </c>
      <c r="BK251" s="423">
        <v>0.3</v>
      </c>
      <c r="BL251" s="423">
        <v>0.3</v>
      </c>
      <c r="BM251" s="423">
        <v>0</v>
      </c>
      <c r="BN251" s="423">
        <v>0</v>
      </c>
      <c r="BO251" s="423">
        <v>0</v>
      </c>
      <c r="BP251" s="423">
        <v>0</v>
      </c>
      <c r="BQ251" s="423">
        <v>0</v>
      </c>
    </row>
    <row r="252" spans="1:69">
      <c r="A252" s="420" t="s">
        <v>581</v>
      </c>
      <c r="B252" s="421">
        <v>0.27889999999999998</v>
      </c>
      <c r="C252" s="421">
        <v>0.3</v>
      </c>
      <c r="D252" s="421">
        <v>0</v>
      </c>
      <c r="E252" s="421"/>
      <c r="F252" s="422">
        <v>2934</v>
      </c>
      <c r="G252" s="423">
        <v>0.1479</v>
      </c>
      <c r="H252" s="423">
        <v>7.9100000000000004E-2</v>
      </c>
      <c r="I252" s="423">
        <v>2.5999999999999999E-3</v>
      </c>
      <c r="J252" s="423">
        <v>1.5900000000000001E-2</v>
      </c>
      <c r="K252" s="423">
        <v>1.5299999999999999E-2</v>
      </c>
      <c r="L252" s="423">
        <v>1.8100000000000005E-2</v>
      </c>
      <c r="M252" s="424">
        <v>50.408997955010221</v>
      </c>
      <c r="N252" s="422">
        <v>3200</v>
      </c>
      <c r="O252" s="422">
        <v>3500</v>
      </c>
      <c r="P252" s="422">
        <v>3875</v>
      </c>
      <c r="Q252" s="422">
        <v>4150</v>
      </c>
      <c r="R252" s="422">
        <v>4850</v>
      </c>
      <c r="S252" s="422" t="s">
        <v>175</v>
      </c>
      <c r="T252" s="423">
        <v>0.16</v>
      </c>
      <c r="U252" s="423">
        <v>0.17499999999999999</v>
      </c>
      <c r="V252" s="423">
        <v>0.1938</v>
      </c>
      <c r="W252" s="423">
        <v>0.20749999999999999</v>
      </c>
      <c r="X252" s="423">
        <v>0.24249999999999999</v>
      </c>
      <c r="Y252" s="423">
        <v>8.4900000000000003E-2</v>
      </c>
      <c r="Z252" s="423">
        <v>0.13830000000000001</v>
      </c>
      <c r="AA252" s="423">
        <v>0.2253</v>
      </c>
      <c r="AB252" s="423">
        <v>0.36699999999999999</v>
      </c>
      <c r="AC252" s="423">
        <v>0.5978</v>
      </c>
      <c r="AD252" s="423">
        <v>7.3000000000000001E-3</v>
      </c>
      <c r="AE252" s="423">
        <v>8.6999999999999994E-3</v>
      </c>
      <c r="AF252" s="423">
        <v>1.0500000000000001E-2</v>
      </c>
      <c r="AG252" s="423">
        <v>1.26E-2</v>
      </c>
      <c r="AH252" s="423">
        <v>1.5100000000000001E-2</v>
      </c>
      <c r="AI252" s="423">
        <v>1.7999999999999999E-2</v>
      </c>
      <c r="AJ252" s="423">
        <v>2.93E-2</v>
      </c>
      <c r="AK252" s="423">
        <v>4.7699999999999999E-2</v>
      </c>
      <c r="AL252" s="423">
        <v>7.7700000000000005E-2</v>
      </c>
      <c r="AM252" s="423">
        <v>0.12659999999999999</v>
      </c>
      <c r="AN252" s="423">
        <v>8.9999999999999993E-3</v>
      </c>
      <c r="AO252" s="423">
        <v>1.0800000000000001E-2</v>
      </c>
      <c r="AP252" s="423">
        <v>1.2999999999999999E-2</v>
      </c>
      <c r="AQ252" s="423">
        <v>1.5599999999999999E-2</v>
      </c>
      <c r="AR252" s="423">
        <v>1.8700000000000001E-2</v>
      </c>
      <c r="AS252" s="423">
        <v>2.1000000000000001E-2</v>
      </c>
      <c r="AT252" s="423">
        <v>2.3E-2</v>
      </c>
      <c r="AU252" s="423">
        <v>2.5999999999999999E-2</v>
      </c>
      <c r="AV252" s="423">
        <v>3.5000000000000003E-2</v>
      </c>
      <c r="AW252" s="423">
        <v>0.05</v>
      </c>
      <c r="AX252" s="423">
        <v>0.35</v>
      </c>
      <c r="AY252" s="423">
        <v>0.35</v>
      </c>
      <c r="AZ252" s="423">
        <v>0.35</v>
      </c>
      <c r="BA252" s="423">
        <v>0.35</v>
      </c>
      <c r="BB252" s="423">
        <v>0.35</v>
      </c>
      <c r="BC252" s="423">
        <v>0</v>
      </c>
      <c r="BD252" s="423">
        <v>0</v>
      </c>
      <c r="BE252" s="423">
        <v>0</v>
      </c>
      <c r="BF252" s="423">
        <v>0</v>
      </c>
      <c r="BG252" s="423">
        <v>0</v>
      </c>
      <c r="BH252" s="423">
        <v>0.3</v>
      </c>
      <c r="BI252" s="423">
        <v>0.3</v>
      </c>
      <c r="BJ252" s="423">
        <v>0.3</v>
      </c>
      <c r="BK252" s="423">
        <v>0.3</v>
      </c>
      <c r="BL252" s="423">
        <v>0.3</v>
      </c>
      <c r="BM252" s="423">
        <v>0</v>
      </c>
      <c r="BN252" s="423">
        <v>0</v>
      </c>
      <c r="BO252" s="423">
        <v>0</v>
      </c>
      <c r="BP252" s="423">
        <v>0</v>
      </c>
      <c r="BQ252" s="423">
        <v>0</v>
      </c>
    </row>
    <row r="253" spans="1:69">
      <c r="A253" s="420" t="s">
        <v>782</v>
      </c>
      <c r="B253" s="421">
        <v>0.15380833333333335</v>
      </c>
      <c r="C253" s="421">
        <v>0.33699999999999997</v>
      </c>
      <c r="D253" s="421">
        <v>0</v>
      </c>
      <c r="E253" s="421"/>
      <c r="F253" s="422">
        <v>1875</v>
      </c>
      <c r="G253" s="423">
        <v>0.12640000000000001</v>
      </c>
      <c r="H253" s="423">
        <v>7.1000000000000004E-3</v>
      </c>
      <c r="I253" s="423">
        <v>1.1000000000000001E-3</v>
      </c>
      <c r="J253" s="423">
        <v>2.8999999999999998E-3</v>
      </c>
      <c r="K253" s="423">
        <v>4.8999999999999998E-3</v>
      </c>
      <c r="L253" s="423">
        <v>1.1408333333333354E-2</v>
      </c>
      <c r="M253" s="424">
        <v>67.413333333333341</v>
      </c>
      <c r="N253" s="422">
        <v>1910</v>
      </c>
      <c r="O253" s="422">
        <v>2195</v>
      </c>
      <c r="P253" s="422">
        <v>2525</v>
      </c>
      <c r="Q253" s="422">
        <v>2900</v>
      </c>
      <c r="R253" s="422">
        <v>3340</v>
      </c>
      <c r="S253" s="422" t="s">
        <v>175</v>
      </c>
      <c r="T253" s="423">
        <v>0.1203</v>
      </c>
      <c r="U253" s="423">
        <v>0.13830000000000001</v>
      </c>
      <c r="V253" s="423">
        <v>0.15909999999999999</v>
      </c>
      <c r="W253" s="423">
        <v>0.1827</v>
      </c>
      <c r="X253" s="423">
        <v>0.2104</v>
      </c>
      <c r="Y253" s="423">
        <v>7.0000000000000001E-3</v>
      </c>
      <c r="Z253" s="423">
        <v>8.0999999999999996E-3</v>
      </c>
      <c r="AA253" s="423">
        <v>9.2999999999999992E-3</v>
      </c>
      <c r="AB253" s="423">
        <v>1.06E-2</v>
      </c>
      <c r="AC253" s="423">
        <v>1.2200000000000001E-2</v>
      </c>
      <c r="AD253" s="423">
        <v>1.2999999999999999E-3</v>
      </c>
      <c r="AE253" s="423">
        <v>1.5E-3</v>
      </c>
      <c r="AF253" s="423">
        <v>1.8E-3</v>
      </c>
      <c r="AG253" s="423">
        <v>2E-3</v>
      </c>
      <c r="AH253" s="423">
        <v>2.3E-3</v>
      </c>
      <c r="AI253" s="423">
        <v>2.5999999999999999E-3</v>
      </c>
      <c r="AJ253" s="423">
        <v>3.0000000000000001E-3</v>
      </c>
      <c r="AK253" s="423">
        <v>3.3999999999999998E-3</v>
      </c>
      <c r="AL253" s="423">
        <v>4.0000000000000001E-3</v>
      </c>
      <c r="AM253" s="423">
        <v>4.4999999999999997E-3</v>
      </c>
      <c r="AN253" s="423">
        <v>3.0000000000000001E-3</v>
      </c>
      <c r="AO253" s="423">
        <v>3.2000000000000002E-3</v>
      </c>
      <c r="AP253" s="423">
        <v>3.3E-3</v>
      </c>
      <c r="AQ253" s="423">
        <v>3.5000000000000001E-3</v>
      </c>
      <c r="AR253" s="423">
        <v>3.5999999999999999E-3</v>
      </c>
      <c r="AS253" s="423">
        <v>8.9999999999999993E-3</v>
      </c>
      <c r="AT253" s="423">
        <v>8.9999999999999993E-3</v>
      </c>
      <c r="AU253" s="423">
        <v>1.0999999999999999E-2</v>
      </c>
      <c r="AV253" s="423">
        <v>1.2999999999999999E-2</v>
      </c>
      <c r="AW253" s="423">
        <v>1.4E-2</v>
      </c>
      <c r="AX253" s="423">
        <v>0</v>
      </c>
      <c r="AY253" s="423">
        <v>0</v>
      </c>
      <c r="AZ253" s="423">
        <v>0</v>
      </c>
      <c r="BA253" s="423">
        <v>0</v>
      </c>
      <c r="BB253" s="423">
        <v>0</v>
      </c>
      <c r="BC253" s="423">
        <v>0</v>
      </c>
      <c r="BD253" s="423">
        <v>0</v>
      </c>
      <c r="BE253" s="423">
        <v>0</v>
      </c>
      <c r="BF253" s="423">
        <v>0</v>
      </c>
      <c r="BG253" s="423">
        <v>0</v>
      </c>
      <c r="BH253" s="423">
        <v>3.6999999999999998E-2</v>
      </c>
      <c r="BI253" s="423">
        <v>3.6999999999999998E-2</v>
      </c>
      <c r="BJ253" s="423">
        <v>3.6999999999999998E-2</v>
      </c>
      <c r="BK253" s="423">
        <v>3.6999999999999998E-2</v>
      </c>
      <c r="BL253" s="423">
        <v>3.6999999999999998E-2</v>
      </c>
      <c r="BM253" s="423">
        <v>0</v>
      </c>
      <c r="BN253" s="423">
        <v>0</v>
      </c>
      <c r="BO253" s="423">
        <v>0</v>
      </c>
      <c r="BP253" s="423">
        <v>0</v>
      </c>
      <c r="BQ253" s="423">
        <v>0</v>
      </c>
    </row>
    <row r="254" spans="1:69">
      <c r="A254" s="420" t="s">
        <v>704</v>
      </c>
      <c r="B254" s="421">
        <v>4.166666666666665E-2</v>
      </c>
      <c r="C254" s="421">
        <v>0.17499999999999999</v>
      </c>
      <c r="D254" s="421">
        <v>0</v>
      </c>
      <c r="E254" s="421"/>
      <c r="F254" s="422">
        <v>444</v>
      </c>
      <c r="G254" s="423">
        <v>2.7E-2</v>
      </c>
      <c r="H254" s="423">
        <v>2E-3</v>
      </c>
      <c r="I254" s="423">
        <v>0</v>
      </c>
      <c r="J254" s="423">
        <v>1.0999999999999999E-2</v>
      </c>
      <c r="K254" s="423">
        <v>1E-3</v>
      </c>
      <c r="L254" s="423">
        <v>6.6666666666665569E-4</v>
      </c>
      <c r="M254" s="424">
        <v>60.810810810810814</v>
      </c>
      <c r="N254" s="422">
        <v>470</v>
      </c>
      <c r="O254" s="422">
        <v>629</v>
      </c>
      <c r="P254" s="422">
        <v>816</v>
      </c>
      <c r="Q254" s="422">
        <v>1059</v>
      </c>
      <c r="R254" s="422">
        <v>1375</v>
      </c>
      <c r="S254" s="422" t="s">
        <v>175</v>
      </c>
      <c r="T254" s="423">
        <v>3.0700000000000002E-2</v>
      </c>
      <c r="U254" s="423">
        <v>4.1000000000000002E-2</v>
      </c>
      <c r="V254" s="423">
        <v>5.3199999999999997E-2</v>
      </c>
      <c r="W254" s="423">
        <v>6.9000000000000006E-2</v>
      </c>
      <c r="X254" s="423">
        <v>8.9499999999999996E-2</v>
      </c>
      <c r="Y254" s="423">
        <v>2.0999999999999999E-3</v>
      </c>
      <c r="Z254" s="423">
        <v>2.8E-3</v>
      </c>
      <c r="AA254" s="423">
        <v>3.7000000000000002E-3</v>
      </c>
      <c r="AB254" s="423">
        <v>4.7999999999999996E-3</v>
      </c>
      <c r="AC254" s="423">
        <v>6.1999999999999998E-3</v>
      </c>
      <c r="AD254" s="423">
        <v>0</v>
      </c>
      <c r="AE254" s="423">
        <v>0</v>
      </c>
      <c r="AF254" s="423">
        <v>0</v>
      </c>
      <c r="AG254" s="423">
        <v>0</v>
      </c>
      <c r="AH254" s="423">
        <v>0</v>
      </c>
      <c r="AI254" s="423">
        <v>1.35E-2</v>
      </c>
      <c r="AJ254" s="423">
        <v>1.6199999999999999E-2</v>
      </c>
      <c r="AK254" s="423">
        <v>1.9400000000000001E-2</v>
      </c>
      <c r="AL254" s="423">
        <v>2.3300000000000001E-2</v>
      </c>
      <c r="AM254" s="423">
        <v>2.8000000000000001E-2</v>
      </c>
      <c r="AN254" s="423">
        <v>1E-3</v>
      </c>
      <c r="AO254" s="423">
        <v>1E-3</v>
      </c>
      <c r="AP254" s="423">
        <v>1E-3</v>
      </c>
      <c r="AQ254" s="423">
        <v>1E-3</v>
      </c>
      <c r="AR254" s="423">
        <v>1E-3</v>
      </c>
      <c r="AS254" s="423">
        <v>3.0000000000000001E-3</v>
      </c>
      <c r="AT254" s="423">
        <v>3.5000000000000001E-3</v>
      </c>
      <c r="AU254" s="423">
        <v>4.0000000000000001E-3</v>
      </c>
      <c r="AV254" s="423">
        <v>4.7999999999999996E-3</v>
      </c>
      <c r="AW254" s="423">
        <v>6.0000000000000001E-3</v>
      </c>
      <c r="AX254" s="423">
        <v>0</v>
      </c>
      <c r="AY254" s="423">
        <v>0</v>
      </c>
      <c r="AZ254" s="423">
        <v>0</v>
      </c>
      <c r="BA254" s="423">
        <v>0</v>
      </c>
      <c r="BB254" s="423">
        <v>0</v>
      </c>
      <c r="BC254" s="423">
        <v>0</v>
      </c>
      <c r="BD254" s="423">
        <v>0</v>
      </c>
      <c r="BE254" s="423">
        <v>0</v>
      </c>
      <c r="BF254" s="423">
        <v>0</v>
      </c>
      <c r="BG254" s="423">
        <v>0</v>
      </c>
      <c r="BH254" s="423">
        <v>0</v>
      </c>
      <c r="BI254" s="423">
        <v>0</v>
      </c>
      <c r="BJ254" s="423">
        <v>0</v>
      </c>
      <c r="BK254" s="423">
        <v>0</v>
      </c>
      <c r="BL254" s="423">
        <v>0</v>
      </c>
      <c r="BM254" s="423">
        <v>0</v>
      </c>
      <c r="BN254" s="423">
        <v>0</v>
      </c>
      <c r="BO254" s="423">
        <v>0</v>
      </c>
      <c r="BP254" s="423">
        <v>0</v>
      </c>
      <c r="BQ254" s="423">
        <v>0</v>
      </c>
    </row>
    <row r="255" spans="1:69">
      <c r="A255" s="420" t="s">
        <v>793</v>
      </c>
      <c r="B255" s="421">
        <v>0.13899999999999998</v>
      </c>
      <c r="C255" s="421">
        <v>0.16969999999999999</v>
      </c>
      <c r="D255" s="421">
        <v>0</v>
      </c>
      <c r="E255" s="421"/>
      <c r="F255" s="422">
        <v>1250</v>
      </c>
      <c r="G255" s="423">
        <v>6.8099999999999994E-2</v>
      </c>
      <c r="H255" s="423">
        <v>1.8700000000000001E-2</v>
      </c>
      <c r="I255" s="423">
        <v>0</v>
      </c>
      <c r="J255" s="423">
        <v>0</v>
      </c>
      <c r="K255" s="423">
        <v>3.3300000000000003E-2</v>
      </c>
      <c r="L255" s="423">
        <v>1.89E-2</v>
      </c>
      <c r="M255" s="424">
        <v>54.48</v>
      </c>
      <c r="N255" s="422">
        <v>1275</v>
      </c>
      <c r="O255" s="422">
        <v>1403</v>
      </c>
      <c r="P255" s="422">
        <v>1543</v>
      </c>
      <c r="Q255" s="422">
        <v>1697</v>
      </c>
      <c r="R255" s="422">
        <v>1867</v>
      </c>
      <c r="S255" s="422" t="s">
        <v>175</v>
      </c>
      <c r="T255" s="423">
        <v>6.5000000000000002E-2</v>
      </c>
      <c r="U255" s="423">
        <v>7.1599999999999997E-2</v>
      </c>
      <c r="V255" s="423">
        <v>7.8700000000000006E-2</v>
      </c>
      <c r="W255" s="423">
        <v>8.6499999999999994E-2</v>
      </c>
      <c r="X255" s="423">
        <v>9.5200000000000007E-2</v>
      </c>
      <c r="Y255" s="423">
        <v>0.02</v>
      </c>
      <c r="Z255" s="423">
        <v>2.4E-2</v>
      </c>
      <c r="AA255" s="423">
        <v>2.8000000000000001E-2</v>
      </c>
      <c r="AB255" s="423">
        <v>3.2000000000000001E-2</v>
      </c>
      <c r="AC255" s="423">
        <v>3.5999999999999997E-2</v>
      </c>
      <c r="AD255" s="423">
        <v>0</v>
      </c>
      <c r="AE255" s="423">
        <v>0</v>
      </c>
      <c r="AF255" s="423">
        <v>0</v>
      </c>
      <c r="AG255" s="423">
        <v>0</v>
      </c>
      <c r="AH255" s="423">
        <v>0</v>
      </c>
      <c r="AI255" s="423">
        <v>0</v>
      </c>
      <c r="AJ255" s="423">
        <v>0</v>
      </c>
      <c r="AK255" s="423">
        <v>0</v>
      </c>
      <c r="AL255" s="423">
        <v>0</v>
      </c>
      <c r="AM255" s="423">
        <v>0</v>
      </c>
      <c r="AN255" s="423">
        <v>1.6E-2</v>
      </c>
      <c r="AO255" s="423">
        <v>1.6500000000000001E-2</v>
      </c>
      <c r="AP255" s="423">
        <v>1.7000000000000001E-2</v>
      </c>
      <c r="AQ255" s="423">
        <v>1.7500000000000002E-2</v>
      </c>
      <c r="AR255" s="423">
        <v>1.7999999999999999E-2</v>
      </c>
      <c r="AS255" s="423">
        <v>1.7999999999999999E-2</v>
      </c>
      <c r="AT255" s="423">
        <v>0.02</v>
      </c>
      <c r="AU255" s="423">
        <v>2.1000000000000001E-2</v>
      </c>
      <c r="AV255" s="423">
        <v>2.4E-2</v>
      </c>
      <c r="AW255" s="423">
        <v>2.5999999999999999E-2</v>
      </c>
      <c r="AX255" s="423">
        <v>6.1999999999999998E-3</v>
      </c>
      <c r="AY255" s="423">
        <v>2.2800000000000001E-2</v>
      </c>
      <c r="AZ255" s="423">
        <v>4.2700000000000002E-2</v>
      </c>
      <c r="BA255" s="423">
        <v>6.4100000000000004E-2</v>
      </c>
      <c r="BB255" s="423">
        <v>8.7000000000000008E-2</v>
      </c>
      <c r="BC255" s="423">
        <v>0</v>
      </c>
      <c r="BD255" s="423">
        <v>0</v>
      </c>
      <c r="BE255" s="423">
        <v>0</v>
      </c>
      <c r="BF255" s="423">
        <v>0</v>
      </c>
      <c r="BG255" s="423">
        <v>0</v>
      </c>
      <c r="BH255" s="423">
        <v>0.16969999999999999</v>
      </c>
      <c r="BI255" s="423">
        <v>0.16969999999999999</v>
      </c>
      <c r="BJ255" s="423">
        <v>0.16969999999999999</v>
      </c>
      <c r="BK255" s="423">
        <v>0.16969999999999999</v>
      </c>
      <c r="BL255" s="423">
        <v>0.16969999999999999</v>
      </c>
      <c r="BM255" s="423">
        <v>0</v>
      </c>
      <c r="BN255" s="423">
        <v>0</v>
      </c>
      <c r="BO255" s="423">
        <v>0</v>
      </c>
      <c r="BP255" s="423">
        <v>0</v>
      </c>
      <c r="BQ255" s="423">
        <v>0</v>
      </c>
    </row>
    <row r="256" spans="1:69">
      <c r="A256" s="420" t="s">
        <v>640</v>
      </c>
      <c r="B256" s="421">
        <v>13.667083333333332</v>
      </c>
      <c r="C256" s="421">
        <v>19.96</v>
      </c>
      <c r="D256" s="421">
        <v>5.9283739726027394</v>
      </c>
      <c r="E256" s="421"/>
      <c r="F256" s="422">
        <v>88035</v>
      </c>
      <c r="G256" s="423">
        <v>4.7175000000000002</v>
      </c>
      <c r="H256" s="423">
        <v>0.4919</v>
      </c>
      <c r="I256" s="423">
        <v>3.8100000000000002E-2</v>
      </c>
      <c r="J256" s="423">
        <v>7.2999999999999995E-2</v>
      </c>
      <c r="K256" s="423">
        <v>2.2869999999999999</v>
      </c>
      <c r="L256" s="423">
        <v>0.13120936073059219</v>
      </c>
      <c r="M256" s="424">
        <v>53.586641676605893</v>
      </c>
      <c r="N256" s="422">
        <v>102588</v>
      </c>
      <c r="O256" s="422">
        <v>151839</v>
      </c>
      <c r="P256" s="422">
        <v>193459</v>
      </c>
      <c r="Q256" s="422">
        <v>221965</v>
      </c>
      <c r="R256" s="422">
        <v>250750</v>
      </c>
      <c r="S256" s="422" t="s">
        <v>175</v>
      </c>
      <c r="T256" s="423">
        <v>5.16</v>
      </c>
      <c r="U256" s="423">
        <v>7.5919999999999996</v>
      </c>
      <c r="V256" s="423">
        <v>9.673</v>
      </c>
      <c r="W256" s="423">
        <v>11.0983</v>
      </c>
      <c r="X256" s="423">
        <v>12.5375</v>
      </c>
      <c r="Y256" s="423">
        <v>0.71</v>
      </c>
      <c r="Z256" s="423">
        <v>0.94</v>
      </c>
      <c r="AA256" s="423">
        <v>1.095</v>
      </c>
      <c r="AB256" s="423">
        <v>1.1359999999999999</v>
      </c>
      <c r="AC256" s="423">
        <v>1.161</v>
      </c>
      <c r="AD256" s="423">
        <v>0.05</v>
      </c>
      <c r="AE256" s="423">
        <v>6.6000000000000003E-2</v>
      </c>
      <c r="AF256" s="423">
        <v>7.6999999999999999E-2</v>
      </c>
      <c r="AG256" s="423">
        <v>0.08</v>
      </c>
      <c r="AH256" s="423">
        <v>8.2000000000000003E-2</v>
      </c>
      <c r="AI256" s="423">
        <v>9.4E-2</v>
      </c>
      <c r="AJ256" s="423">
        <v>0.12</v>
      </c>
      <c r="AK256" s="423">
        <v>0.14399999999999999</v>
      </c>
      <c r="AL256" s="423">
        <v>0.15</v>
      </c>
      <c r="AM256" s="423">
        <v>0.153</v>
      </c>
      <c r="AN256" s="423">
        <v>2.2869999999999999</v>
      </c>
      <c r="AO256" s="423">
        <v>1.5</v>
      </c>
      <c r="AP256" s="423">
        <v>1.7</v>
      </c>
      <c r="AQ256" s="423">
        <v>1.9</v>
      </c>
      <c r="AR256" s="423">
        <v>2.2000000000000002</v>
      </c>
      <c r="AS256" s="423">
        <v>0.45440000000000003</v>
      </c>
      <c r="AT256" s="423">
        <v>0.49990000000000001</v>
      </c>
      <c r="AU256" s="423">
        <v>0.54979999999999996</v>
      </c>
      <c r="AV256" s="423">
        <v>0.6048</v>
      </c>
      <c r="AW256" s="423">
        <v>0.6653</v>
      </c>
      <c r="AX256" s="423">
        <v>2.15</v>
      </c>
      <c r="AY256" s="423">
        <v>19.990000000000002</v>
      </c>
      <c r="AZ256" s="423">
        <v>19.990000000000002</v>
      </c>
      <c r="BA256" s="423">
        <v>18</v>
      </c>
      <c r="BB256" s="423">
        <v>18</v>
      </c>
      <c r="BC256" s="423">
        <v>0.75</v>
      </c>
      <c r="BD256" s="423">
        <v>5.25</v>
      </c>
      <c r="BE256" s="423">
        <v>5.25</v>
      </c>
      <c r="BF256" s="423">
        <v>5.25</v>
      </c>
      <c r="BG256" s="423">
        <v>5.25</v>
      </c>
      <c r="BH256" s="423">
        <v>7.96</v>
      </c>
      <c r="BI256" s="423">
        <v>7.96</v>
      </c>
      <c r="BJ256" s="423">
        <v>6.46</v>
      </c>
      <c r="BK256" s="423">
        <v>6.46</v>
      </c>
      <c r="BL256" s="423">
        <v>6.46</v>
      </c>
      <c r="BM256" s="423">
        <v>8.626199999999999</v>
      </c>
      <c r="BN256" s="423">
        <v>8.626199999999999</v>
      </c>
      <c r="BO256" s="423">
        <v>8.626199999999999</v>
      </c>
      <c r="BP256" s="423">
        <v>8.626199999999999</v>
      </c>
      <c r="BQ256" s="423">
        <v>8.626199999999999</v>
      </c>
    </row>
    <row r="257" spans="1:69">
      <c r="A257" s="420" t="s">
        <v>575</v>
      </c>
      <c r="B257" s="421">
        <v>0.53308333333333346</v>
      </c>
      <c r="C257" s="421">
        <v>0.79349999999999998</v>
      </c>
      <c r="D257" s="421">
        <v>0</v>
      </c>
      <c r="E257" s="421"/>
      <c r="F257" s="422">
        <v>7750</v>
      </c>
      <c r="G257" s="423">
        <v>0.46899999999999997</v>
      </c>
      <c r="H257" s="423">
        <v>3.4000000000000002E-2</v>
      </c>
      <c r="I257" s="423">
        <v>0</v>
      </c>
      <c r="J257" s="423">
        <v>0</v>
      </c>
      <c r="K257" s="423">
        <v>1E-3</v>
      </c>
      <c r="L257" s="423">
        <v>2.9083333333333461E-2</v>
      </c>
      <c r="M257" s="424">
        <v>60.516129032258064</v>
      </c>
      <c r="N257" s="422">
        <v>8018</v>
      </c>
      <c r="O257" s="422">
        <v>8100</v>
      </c>
      <c r="P257" s="422">
        <v>8100</v>
      </c>
      <c r="Q257" s="422">
        <v>8100</v>
      </c>
      <c r="R257" s="422">
        <v>8100</v>
      </c>
      <c r="S257" s="422" t="s">
        <v>175</v>
      </c>
      <c r="T257" s="423">
        <v>0.48909999999999998</v>
      </c>
      <c r="U257" s="423">
        <v>0.49409999999999998</v>
      </c>
      <c r="V257" s="423">
        <v>0.49409999999999998</v>
      </c>
      <c r="W257" s="423">
        <v>0.49409999999999998</v>
      </c>
      <c r="X257" s="423">
        <v>0.49409999999999998</v>
      </c>
      <c r="Y257" s="423">
        <v>3.7999999999999999E-2</v>
      </c>
      <c r="Z257" s="423">
        <v>3.7999999999999999E-2</v>
      </c>
      <c r="AA257" s="423">
        <v>3.7999999999999999E-2</v>
      </c>
      <c r="AB257" s="423">
        <v>3.7999999999999999E-2</v>
      </c>
      <c r="AC257" s="423">
        <v>3.7999999999999999E-2</v>
      </c>
      <c r="AD257" s="423">
        <v>0</v>
      </c>
      <c r="AE257" s="423">
        <v>0</v>
      </c>
      <c r="AF257" s="423">
        <v>0</v>
      </c>
      <c r="AG257" s="423">
        <v>0</v>
      </c>
      <c r="AH257" s="423">
        <v>0</v>
      </c>
      <c r="AI257" s="423">
        <v>0</v>
      </c>
      <c r="AJ257" s="423">
        <v>0</v>
      </c>
      <c r="AK257" s="423">
        <v>0</v>
      </c>
      <c r="AL257" s="423">
        <v>0</v>
      </c>
      <c r="AM257" s="423">
        <v>0</v>
      </c>
      <c r="AN257" s="423">
        <v>4.0000000000000001E-3</v>
      </c>
      <c r="AO257" s="423">
        <v>4.0000000000000001E-3</v>
      </c>
      <c r="AP257" s="423">
        <v>4.0000000000000001E-3</v>
      </c>
      <c r="AQ257" s="423">
        <v>4.0000000000000001E-3</v>
      </c>
      <c r="AR257" s="423">
        <v>4.0000000000000001E-3</v>
      </c>
      <c r="AS257" s="423">
        <v>4.4999999999999998E-2</v>
      </c>
      <c r="AT257" s="423">
        <v>0.05</v>
      </c>
      <c r="AU257" s="423">
        <v>5.5E-2</v>
      </c>
      <c r="AV257" s="423">
        <v>0.06</v>
      </c>
      <c r="AW257" s="423">
        <v>6.5000000000000002E-2</v>
      </c>
      <c r="AX257" s="423">
        <v>0</v>
      </c>
      <c r="AY257" s="423">
        <v>0</v>
      </c>
      <c r="AZ257" s="423">
        <v>0</v>
      </c>
      <c r="BA257" s="423">
        <v>0</v>
      </c>
      <c r="BB257" s="423">
        <v>0</v>
      </c>
      <c r="BC257" s="423">
        <v>0</v>
      </c>
      <c r="BD257" s="423">
        <v>0</v>
      </c>
      <c r="BE257" s="423">
        <v>0</v>
      </c>
      <c r="BF257" s="423">
        <v>0</v>
      </c>
      <c r="BG257" s="423">
        <v>0</v>
      </c>
      <c r="BH257" s="423">
        <v>0.79349999999999998</v>
      </c>
      <c r="BI257" s="423">
        <v>0.79349999999999998</v>
      </c>
      <c r="BJ257" s="423">
        <v>0.79349999999999998</v>
      </c>
      <c r="BK257" s="423">
        <v>0.79349999999999998</v>
      </c>
      <c r="BL257" s="423">
        <v>0.79349999999999998</v>
      </c>
      <c r="BM257" s="423">
        <v>0</v>
      </c>
      <c r="BN257" s="423">
        <v>0</v>
      </c>
      <c r="BO257" s="423">
        <v>0</v>
      </c>
      <c r="BP257" s="423">
        <v>0</v>
      </c>
      <c r="BQ257" s="423">
        <v>0</v>
      </c>
    </row>
    <row r="258" spans="1:69">
      <c r="A258" s="420" t="s">
        <v>831</v>
      </c>
      <c r="B258" s="421">
        <v>7.5043333333333324</v>
      </c>
      <c r="C258" s="421">
        <v>12.6</v>
      </c>
      <c r="D258" s="421">
        <v>0.80719999999999992</v>
      </c>
      <c r="E258" s="421"/>
      <c r="F258" s="422">
        <v>47977</v>
      </c>
      <c r="G258" s="423">
        <v>2.0432000000000001</v>
      </c>
      <c r="H258" s="423">
        <v>1.3426</v>
      </c>
      <c r="I258" s="423">
        <v>0.5171</v>
      </c>
      <c r="J258" s="423">
        <v>1.1388</v>
      </c>
      <c r="K258" s="423">
        <v>0.58350000000000002</v>
      </c>
      <c r="L258" s="423">
        <v>1.0719333333333321</v>
      </c>
      <c r="M258" s="424">
        <v>42.587072972465975</v>
      </c>
      <c r="N258" s="422">
        <v>48091</v>
      </c>
      <c r="O258" s="422">
        <v>55305</v>
      </c>
      <c r="P258" s="422">
        <v>63601</v>
      </c>
      <c r="Q258" s="422">
        <v>73141</v>
      </c>
      <c r="R258" s="422">
        <v>84112</v>
      </c>
      <c r="S258" s="422" t="s">
        <v>173</v>
      </c>
      <c r="T258" s="423">
        <v>2.0703999999999998</v>
      </c>
      <c r="U258" s="423">
        <v>2.3809999999999998</v>
      </c>
      <c r="V258" s="423">
        <v>2.7381000000000002</v>
      </c>
      <c r="W258" s="423">
        <v>3.1488</v>
      </c>
      <c r="X258" s="423">
        <v>3.6211000000000002</v>
      </c>
      <c r="Y258" s="423">
        <v>1.4389000000000001</v>
      </c>
      <c r="Z258" s="423">
        <v>1.7266999999999999</v>
      </c>
      <c r="AA258" s="423">
        <v>2.0720999999999998</v>
      </c>
      <c r="AB258" s="423">
        <v>2.4864999999999999</v>
      </c>
      <c r="AC258" s="423">
        <v>2.9838</v>
      </c>
      <c r="AD258" s="423">
        <v>0.55800000000000005</v>
      </c>
      <c r="AE258" s="423">
        <v>0.63600000000000001</v>
      </c>
      <c r="AF258" s="423">
        <v>0.71499999999999997</v>
      </c>
      <c r="AG258" s="423">
        <v>0.79400000000000004</v>
      </c>
      <c r="AH258" s="423">
        <v>0.873</v>
      </c>
      <c r="AI258" s="423">
        <v>0.59699999999999998</v>
      </c>
      <c r="AJ258" s="423">
        <v>0.621</v>
      </c>
      <c r="AK258" s="423">
        <v>0.64600000000000002</v>
      </c>
      <c r="AL258" s="423">
        <v>0.67200000000000004</v>
      </c>
      <c r="AM258" s="423">
        <v>0.69799999999999995</v>
      </c>
      <c r="AN258" s="423">
        <v>1.4101999999999999</v>
      </c>
      <c r="AO258" s="423">
        <v>1.4806999999999999</v>
      </c>
      <c r="AP258" s="423">
        <v>1.5547</v>
      </c>
      <c r="AQ258" s="423">
        <v>1.6324000000000001</v>
      </c>
      <c r="AR258" s="423">
        <v>1.7141</v>
      </c>
      <c r="AS258" s="423">
        <v>1.1626000000000001</v>
      </c>
      <c r="AT258" s="423">
        <v>1.3101</v>
      </c>
      <c r="AU258" s="423">
        <v>1.4786999999999999</v>
      </c>
      <c r="AV258" s="423">
        <v>1.6715</v>
      </c>
      <c r="AW258" s="423">
        <v>1.8928</v>
      </c>
      <c r="AX258" s="423">
        <v>0</v>
      </c>
      <c r="AY258" s="423">
        <v>6</v>
      </c>
      <c r="AZ258" s="423">
        <v>6</v>
      </c>
      <c r="BA258" s="423">
        <v>6</v>
      </c>
      <c r="BB258" s="423">
        <v>6</v>
      </c>
      <c r="BC258" s="423">
        <v>0</v>
      </c>
      <c r="BD258" s="423">
        <v>0</v>
      </c>
      <c r="BE258" s="423">
        <v>0</v>
      </c>
      <c r="BF258" s="423">
        <v>0</v>
      </c>
      <c r="BG258" s="423">
        <v>0</v>
      </c>
      <c r="BH258" s="423">
        <v>0</v>
      </c>
      <c r="BI258" s="423">
        <v>0</v>
      </c>
      <c r="BJ258" s="423">
        <v>0</v>
      </c>
      <c r="BK258" s="423">
        <v>0</v>
      </c>
      <c r="BL258" s="423">
        <v>0</v>
      </c>
      <c r="BM258" s="423">
        <v>2.339</v>
      </c>
      <c r="BN258" s="423">
        <v>2.339</v>
      </c>
      <c r="BO258" s="423">
        <v>2.339</v>
      </c>
      <c r="BP258" s="423">
        <v>2.339</v>
      </c>
      <c r="BQ258" s="423">
        <v>2.339</v>
      </c>
    </row>
    <row r="259" spans="1:69">
      <c r="A259" s="420" t="s">
        <v>453</v>
      </c>
      <c r="B259" s="421">
        <v>8.9749999999999983E-2</v>
      </c>
      <c r="C259" s="421">
        <v>0.3</v>
      </c>
      <c r="D259" s="421">
        <v>0</v>
      </c>
      <c r="E259" s="421"/>
      <c r="F259" s="422">
        <v>1654</v>
      </c>
      <c r="G259" s="423">
        <v>7.0400000000000004E-2</v>
      </c>
      <c r="H259" s="423">
        <v>8.9999999999999993E-3</v>
      </c>
      <c r="I259" s="423">
        <v>0</v>
      </c>
      <c r="J259" s="423">
        <v>1E-3</v>
      </c>
      <c r="K259" s="423">
        <v>1E-3</v>
      </c>
      <c r="L259" s="423">
        <v>8.3499999999999824E-3</v>
      </c>
      <c r="M259" s="424">
        <v>42.563482466747281</v>
      </c>
      <c r="N259" s="422">
        <v>1848</v>
      </c>
      <c r="O259" s="422">
        <v>2113</v>
      </c>
      <c r="P259" s="422">
        <v>2430</v>
      </c>
      <c r="Q259" s="422">
        <v>2795</v>
      </c>
      <c r="R259" s="422">
        <v>3186</v>
      </c>
      <c r="S259" s="422" t="s">
        <v>173</v>
      </c>
      <c r="T259" s="423">
        <v>8.5999999999999993E-2</v>
      </c>
      <c r="U259" s="423">
        <v>9.9000000000000005E-2</v>
      </c>
      <c r="V259" s="423">
        <v>0.114</v>
      </c>
      <c r="W259" s="423">
        <v>0.13100000000000001</v>
      </c>
      <c r="X259" s="423">
        <v>0.152</v>
      </c>
      <c r="Y259" s="423">
        <v>1.4999999999999999E-2</v>
      </c>
      <c r="Z259" s="423">
        <v>2.4E-2</v>
      </c>
      <c r="AA259" s="423">
        <v>2.8000000000000001E-2</v>
      </c>
      <c r="AB259" s="423">
        <v>3.2000000000000001E-2</v>
      </c>
      <c r="AC259" s="423">
        <v>3.5000000000000003E-2</v>
      </c>
      <c r="AD259" s="423">
        <v>0</v>
      </c>
      <c r="AE259" s="423">
        <v>0</v>
      </c>
      <c r="AF259" s="423">
        <v>0</v>
      </c>
      <c r="AG259" s="423">
        <v>0</v>
      </c>
      <c r="AH259" s="423">
        <v>1E-3</v>
      </c>
      <c r="AI259" s="423">
        <v>6.0000000000000001E-3</v>
      </c>
      <c r="AJ259" s="423">
        <v>7.0000000000000001E-3</v>
      </c>
      <c r="AK259" s="423">
        <v>8.0000000000000002E-3</v>
      </c>
      <c r="AL259" s="423">
        <v>8.9999999999999993E-3</v>
      </c>
      <c r="AM259" s="423">
        <v>0.01</v>
      </c>
      <c r="AN259" s="423">
        <v>0</v>
      </c>
      <c r="AO259" s="423">
        <v>0</v>
      </c>
      <c r="AP259" s="423">
        <v>0</v>
      </c>
      <c r="AQ259" s="423">
        <v>0</v>
      </c>
      <c r="AR259" s="423">
        <v>0</v>
      </c>
      <c r="AS259" s="423">
        <v>1.0999999999999999E-2</v>
      </c>
      <c r="AT259" s="423">
        <v>1.0999999999999999E-2</v>
      </c>
      <c r="AU259" s="423">
        <v>1.0999999999999999E-2</v>
      </c>
      <c r="AV259" s="423">
        <v>1.0999999999999999E-2</v>
      </c>
      <c r="AW259" s="423">
        <v>1.0999999999999999E-2</v>
      </c>
      <c r="AX259" s="423">
        <v>0</v>
      </c>
      <c r="AY259" s="423">
        <v>0</v>
      </c>
      <c r="AZ259" s="423">
        <v>0</v>
      </c>
      <c r="BA259" s="423">
        <v>0</v>
      </c>
      <c r="BB259" s="423">
        <v>0</v>
      </c>
      <c r="BC259" s="423">
        <v>0</v>
      </c>
      <c r="BD259" s="423">
        <v>0</v>
      </c>
      <c r="BE259" s="423">
        <v>0</v>
      </c>
      <c r="BF259" s="423">
        <v>0</v>
      </c>
      <c r="BG259" s="423">
        <v>0</v>
      </c>
      <c r="BH259" s="423">
        <v>0.3</v>
      </c>
      <c r="BI259" s="423">
        <v>0.3</v>
      </c>
      <c r="BJ259" s="423">
        <v>0.3</v>
      </c>
      <c r="BK259" s="423">
        <v>0.3</v>
      </c>
      <c r="BL259" s="423">
        <v>0.3</v>
      </c>
      <c r="BM259" s="423">
        <v>0</v>
      </c>
      <c r="BN259" s="423">
        <v>0</v>
      </c>
      <c r="BO259" s="423">
        <v>0</v>
      </c>
      <c r="BP259" s="423">
        <v>0</v>
      </c>
      <c r="BQ259" s="423">
        <v>0</v>
      </c>
    </row>
    <row r="260" spans="1:69">
      <c r="A260" s="420" t="s">
        <v>480</v>
      </c>
      <c r="B260" s="421">
        <v>0.20596666666666666</v>
      </c>
      <c r="C260" s="421">
        <v>0.28899999999999998</v>
      </c>
      <c r="D260" s="421">
        <v>0</v>
      </c>
      <c r="E260" s="421"/>
      <c r="F260" s="422">
        <v>4539</v>
      </c>
      <c r="G260" s="423">
        <v>0.1825</v>
      </c>
      <c r="H260" s="423">
        <v>4.1999999999999997E-3</v>
      </c>
      <c r="I260" s="423">
        <v>0</v>
      </c>
      <c r="J260" s="423">
        <v>0</v>
      </c>
      <c r="K260" s="423">
        <v>5.3E-3</v>
      </c>
      <c r="L260" s="423">
        <v>1.3966666666666655E-2</v>
      </c>
      <c r="M260" s="424">
        <v>40.207094073584493</v>
      </c>
      <c r="N260" s="422">
        <v>5220</v>
      </c>
      <c r="O260" s="422">
        <v>5220</v>
      </c>
      <c r="P260" s="422">
        <v>5220</v>
      </c>
      <c r="Q260" s="422">
        <v>5220</v>
      </c>
      <c r="R260" s="422">
        <v>5220</v>
      </c>
      <c r="S260" s="422" t="s">
        <v>173</v>
      </c>
      <c r="T260" s="423">
        <v>0.2</v>
      </c>
      <c r="U260" s="423">
        <v>0.2</v>
      </c>
      <c r="V260" s="423">
        <v>0.2</v>
      </c>
      <c r="W260" s="423">
        <v>0.2</v>
      </c>
      <c r="X260" s="423">
        <v>0.2</v>
      </c>
      <c r="Y260" s="423">
        <v>4.0000000000000001E-3</v>
      </c>
      <c r="Z260" s="423">
        <v>4.0000000000000001E-3</v>
      </c>
      <c r="AA260" s="423">
        <v>4.0000000000000001E-3</v>
      </c>
      <c r="AB260" s="423">
        <v>4.0000000000000001E-3</v>
      </c>
      <c r="AC260" s="423">
        <v>4.0000000000000001E-3</v>
      </c>
      <c r="AD260" s="423">
        <v>0</v>
      </c>
      <c r="AE260" s="423">
        <v>0</v>
      </c>
      <c r="AF260" s="423">
        <v>0</v>
      </c>
      <c r="AG260" s="423">
        <v>0</v>
      </c>
      <c r="AH260" s="423">
        <v>0</v>
      </c>
      <c r="AI260" s="423">
        <v>0</v>
      </c>
      <c r="AJ260" s="423">
        <v>0</v>
      </c>
      <c r="AK260" s="423">
        <v>0</v>
      </c>
      <c r="AL260" s="423">
        <v>0</v>
      </c>
      <c r="AM260" s="423">
        <v>0</v>
      </c>
      <c r="AN260" s="423">
        <v>8.9999999999999993E-3</v>
      </c>
      <c r="AO260" s="423">
        <v>8.9999999999999993E-3</v>
      </c>
      <c r="AP260" s="423">
        <v>8.9999999999999993E-3</v>
      </c>
      <c r="AQ260" s="423">
        <v>8.9999999999999993E-3</v>
      </c>
      <c r="AR260" s="423">
        <v>8.9999999999999993E-3</v>
      </c>
      <c r="AS260" s="423">
        <v>1.5800000000000002E-2</v>
      </c>
      <c r="AT260" s="423">
        <v>1.5800000000000002E-2</v>
      </c>
      <c r="AU260" s="423">
        <v>1.5800000000000002E-2</v>
      </c>
      <c r="AV260" s="423">
        <v>1.5800000000000002E-2</v>
      </c>
      <c r="AW260" s="423">
        <v>1.5800000000000002E-2</v>
      </c>
      <c r="AX260" s="423">
        <v>0</v>
      </c>
      <c r="AY260" s="423">
        <v>0</v>
      </c>
      <c r="AZ260" s="423">
        <v>0</v>
      </c>
      <c r="BA260" s="423">
        <v>0</v>
      </c>
      <c r="BB260" s="423">
        <v>0</v>
      </c>
      <c r="BC260" s="423">
        <v>0</v>
      </c>
      <c r="BD260" s="423">
        <v>0</v>
      </c>
      <c r="BE260" s="423">
        <v>0</v>
      </c>
      <c r="BF260" s="423">
        <v>0</v>
      </c>
      <c r="BG260" s="423">
        <v>0</v>
      </c>
      <c r="BH260" s="423">
        <v>0.28899999999999998</v>
      </c>
      <c r="BI260" s="423">
        <v>0.28899999999999998</v>
      </c>
      <c r="BJ260" s="423">
        <v>0.28899999999999998</v>
      </c>
      <c r="BK260" s="423">
        <v>0.28899999999999998</v>
      </c>
      <c r="BL260" s="423">
        <v>0.28899999999999998</v>
      </c>
      <c r="BM260" s="423">
        <v>0</v>
      </c>
      <c r="BN260" s="423">
        <v>0</v>
      </c>
      <c r="BO260" s="423">
        <v>0</v>
      </c>
      <c r="BP260" s="423">
        <v>0</v>
      </c>
      <c r="BQ260" s="423">
        <v>0</v>
      </c>
    </row>
    <row r="261" spans="1:69">
      <c r="A261" s="420" t="s">
        <v>710</v>
      </c>
      <c r="B261" s="421">
        <v>2.58325</v>
      </c>
      <c r="C261" s="421">
        <v>6</v>
      </c>
      <c r="D261" s="421">
        <v>1.4501000000000002</v>
      </c>
      <c r="E261" s="421"/>
      <c r="F261" s="422">
        <v>14300</v>
      </c>
      <c r="G261" s="423">
        <v>0.54</v>
      </c>
      <c r="H261" s="423">
        <v>0.28499999999999998</v>
      </c>
      <c r="I261" s="423">
        <v>0</v>
      </c>
      <c r="J261" s="423">
        <v>0</v>
      </c>
      <c r="K261" s="423">
        <v>1.1000000000000001</v>
      </c>
      <c r="L261" s="423">
        <v>-0.79185000000000016</v>
      </c>
      <c r="M261" s="424">
        <v>37.76223776223776</v>
      </c>
      <c r="N261" s="422">
        <v>14900</v>
      </c>
      <c r="O261" s="422">
        <v>15870</v>
      </c>
      <c r="P261" s="422">
        <v>16900</v>
      </c>
      <c r="Q261" s="422">
        <v>18000</v>
      </c>
      <c r="R261" s="422">
        <v>19170</v>
      </c>
      <c r="S261" s="422" t="s">
        <v>164</v>
      </c>
      <c r="T261" s="423">
        <v>0.497</v>
      </c>
      <c r="U261" s="423">
        <v>0.52900000000000003</v>
      </c>
      <c r="V261" s="423">
        <v>0.56299999999999994</v>
      </c>
      <c r="W261" s="423">
        <v>0.6</v>
      </c>
      <c r="X261" s="423">
        <v>0.63900000000000001</v>
      </c>
      <c r="Y261" s="423">
        <v>0.309</v>
      </c>
      <c r="Z261" s="423">
        <v>0.34</v>
      </c>
      <c r="AA261" s="423">
        <v>0.374</v>
      </c>
      <c r="AB261" s="423">
        <v>0.41099999999999998</v>
      </c>
      <c r="AC261" s="423">
        <v>0.45200000000000001</v>
      </c>
      <c r="AD261" s="423">
        <v>0</v>
      </c>
      <c r="AE261" s="423">
        <v>0</v>
      </c>
      <c r="AF261" s="423">
        <v>0</v>
      </c>
      <c r="AG261" s="423">
        <v>0</v>
      </c>
      <c r="AH261" s="423">
        <v>0</v>
      </c>
      <c r="AI261" s="423">
        <v>0</v>
      </c>
      <c r="AJ261" s="423">
        <v>0</v>
      </c>
      <c r="AK261" s="423">
        <v>0</v>
      </c>
      <c r="AL261" s="423">
        <v>0</v>
      </c>
      <c r="AM261" s="423">
        <v>0</v>
      </c>
      <c r="AN261" s="423">
        <v>0.04</v>
      </c>
      <c r="AO261" s="423">
        <v>4.2000000000000003E-2</v>
      </c>
      <c r="AP261" s="423">
        <v>4.3999999999999997E-2</v>
      </c>
      <c r="AQ261" s="423">
        <v>4.5999999999999999E-2</v>
      </c>
      <c r="AR261" s="423">
        <v>4.8000000000000001E-2</v>
      </c>
      <c r="AS261" s="423">
        <v>0.33900000000000002</v>
      </c>
      <c r="AT261" s="423">
        <v>0.36499999999999999</v>
      </c>
      <c r="AU261" s="423">
        <v>0.39300000000000002</v>
      </c>
      <c r="AV261" s="423">
        <v>0.42399999999999999</v>
      </c>
      <c r="AW261" s="423">
        <v>0.45600000000000002</v>
      </c>
      <c r="AX261" s="423">
        <v>0</v>
      </c>
      <c r="AY261" s="423">
        <v>0</v>
      </c>
      <c r="AZ261" s="423">
        <v>0</v>
      </c>
      <c r="BA261" s="423">
        <v>0</v>
      </c>
      <c r="BB261" s="423">
        <v>0</v>
      </c>
      <c r="BC261" s="423">
        <v>0</v>
      </c>
      <c r="BD261" s="423">
        <v>0</v>
      </c>
      <c r="BE261" s="423">
        <v>0</v>
      </c>
      <c r="BF261" s="423">
        <v>0</v>
      </c>
      <c r="BG261" s="423">
        <v>0</v>
      </c>
      <c r="BH261" s="423">
        <v>0</v>
      </c>
      <c r="BI261" s="423">
        <v>0</v>
      </c>
      <c r="BJ261" s="423">
        <v>0</v>
      </c>
      <c r="BK261" s="423">
        <v>0</v>
      </c>
      <c r="BL261" s="423">
        <v>0</v>
      </c>
      <c r="BM261" s="423">
        <v>2.3439999999999999</v>
      </c>
      <c r="BN261" s="423">
        <v>2.3439999999999999</v>
      </c>
      <c r="BO261" s="423">
        <v>2.3439999999999999</v>
      </c>
      <c r="BP261" s="423">
        <v>2.3439999999999999</v>
      </c>
      <c r="BQ261" s="423">
        <v>2.3439999999999999</v>
      </c>
    </row>
    <row r="262" spans="1:69">
      <c r="A262" s="420" t="s">
        <v>726</v>
      </c>
      <c r="B262" s="421">
        <v>0.101175</v>
      </c>
      <c r="C262" s="421">
        <v>0.2</v>
      </c>
      <c r="D262" s="421">
        <v>0</v>
      </c>
      <c r="E262" s="421"/>
      <c r="F262" s="422">
        <v>1575</v>
      </c>
      <c r="G262" s="423">
        <v>8.3299999999999999E-2</v>
      </c>
      <c r="H262" s="423">
        <v>0</v>
      </c>
      <c r="I262" s="423">
        <v>0</v>
      </c>
      <c r="J262" s="423">
        <v>0</v>
      </c>
      <c r="K262" s="423">
        <v>1E-3</v>
      </c>
      <c r="L262" s="423">
        <v>1.6875000000000001E-2</v>
      </c>
      <c r="M262" s="424">
        <v>52.888888888888886</v>
      </c>
      <c r="N262" s="422">
        <v>1578</v>
      </c>
      <c r="O262" s="422">
        <v>1590</v>
      </c>
      <c r="P262" s="422">
        <v>1602</v>
      </c>
      <c r="Q262" s="422">
        <v>1613</v>
      </c>
      <c r="R262" s="422">
        <v>1625</v>
      </c>
      <c r="S262" s="422" t="s">
        <v>164</v>
      </c>
      <c r="T262" s="423">
        <v>8.3400000000000002E-2</v>
      </c>
      <c r="U262" s="423">
        <v>8.4000000000000005E-2</v>
      </c>
      <c r="V262" s="423">
        <v>8.4599999999999995E-2</v>
      </c>
      <c r="W262" s="423">
        <v>8.5199999999999998E-2</v>
      </c>
      <c r="X262" s="423">
        <v>8.5800000000000001E-2</v>
      </c>
      <c r="Y262" s="423">
        <v>0</v>
      </c>
      <c r="Z262" s="423">
        <v>0</v>
      </c>
      <c r="AA262" s="423">
        <v>0</v>
      </c>
      <c r="AB262" s="423">
        <v>0</v>
      </c>
      <c r="AC262" s="423">
        <v>0</v>
      </c>
      <c r="AD262" s="423">
        <v>0</v>
      </c>
      <c r="AE262" s="423">
        <v>0</v>
      </c>
      <c r="AF262" s="423">
        <v>0</v>
      </c>
      <c r="AG262" s="423">
        <v>0</v>
      </c>
      <c r="AH262" s="423">
        <v>0</v>
      </c>
      <c r="AI262" s="423">
        <v>0</v>
      </c>
      <c r="AJ262" s="423">
        <v>0</v>
      </c>
      <c r="AK262" s="423">
        <v>0</v>
      </c>
      <c r="AL262" s="423">
        <v>0</v>
      </c>
      <c r="AM262" s="423">
        <v>0</v>
      </c>
      <c r="AN262" s="423">
        <v>1E-3</v>
      </c>
      <c r="AO262" s="423">
        <v>1E-3</v>
      </c>
      <c r="AP262" s="423">
        <v>1E-3</v>
      </c>
      <c r="AQ262" s="423">
        <v>1E-3</v>
      </c>
      <c r="AR262" s="423">
        <v>1E-3</v>
      </c>
      <c r="AS262" s="423">
        <v>1.67E-2</v>
      </c>
      <c r="AT262" s="423">
        <v>1.6799999999999999E-2</v>
      </c>
      <c r="AU262" s="423">
        <v>1.7000000000000001E-2</v>
      </c>
      <c r="AV262" s="423">
        <v>1.7100000000000001E-2</v>
      </c>
      <c r="AW262" s="423">
        <v>1.72E-2</v>
      </c>
      <c r="AX262" s="423">
        <v>0</v>
      </c>
      <c r="AY262" s="423">
        <v>0</v>
      </c>
      <c r="AZ262" s="423">
        <v>0</v>
      </c>
      <c r="BA262" s="423">
        <v>0</v>
      </c>
      <c r="BB262" s="423">
        <v>0</v>
      </c>
      <c r="BC262" s="423">
        <v>0</v>
      </c>
      <c r="BD262" s="423">
        <v>0</v>
      </c>
      <c r="BE262" s="423">
        <v>0</v>
      </c>
      <c r="BF262" s="423">
        <v>0</v>
      </c>
      <c r="BG262" s="423">
        <v>0</v>
      </c>
      <c r="BH262" s="423">
        <v>0.2</v>
      </c>
      <c r="BI262" s="423">
        <v>0.2</v>
      </c>
      <c r="BJ262" s="423">
        <v>0.2</v>
      </c>
      <c r="BK262" s="423">
        <v>0.2</v>
      </c>
      <c r="BL262" s="423">
        <v>0.2</v>
      </c>
      <c r="BM262" s="423">
        <v>0</v>
      </c>
      <c r="BN262" s="423">
        <v>0</v>
      </c>
      <c r="BO262" s="423">
        <v>0</v>
      </c>
      <c r="BP262" s="423">
        <v>0</v>
      </c>
      <c r="BQ262" s="423">
        <v>0</v>
      </c>
    </row>
    <row r="263" spans="1:69">
      <c r="A263" s="420" t="s">
        <v>892</v>
      </c>
      <c r="B263" s="421">
        <v>0.38658333333333328</v>
      </c>
      <c r="C263" s="421">
        <v>0.6</v>
      </c>
      <c r="D263" s="421">
        <v>2.0799999999999999E-2</v>
      </c>
      <c r="E263" s="421"/>
      <c r="F263" s="422">
        <v>3591</v>
      </c>
      <c r="G263" s="423">
        <v>7.2499999999999995E-2</v>
      </c>
      <c r="H263" s="423">
        <v>1.4999999999999999E-2</v>
      </c>
      <c r="I263" s="423">
        <v>0.28299999999999997</v>
      </c>
      <c r="J263" s="423">
        <v>3.0000000000000001E-3</v>
      </c>
      <c r="K263" s="423">
        <v>5.0000000000000001E-4</v>
      </c>
      <c r="L263" s="423">
        <v>-8.2166666666666499E-3</v>
      </c>
      <c r="M263" s="424">
        <v>20.189362294625454</v>
      </c>
      <c r="N263" s="422">
        <v>3600</v>
      </c>
      <c r="O263" s="422">
        <v>3610</v>
      </c>
      <c r="P263" s="422">
        <v>3620</v>
      </c>
      <c r="Q263" s="422">
        <v>3630</v>
      </c>
      <c r="R263" s="422">
        <v>3640</v>
      </c>
      <c r="S263" s="422" t="s">
        <v>164</v>
      </c>
      <c r="T263" s="423">
        <v>0.23169999999999999</v>
      </c>
      <c r="U263" s="423">
        <v>0.2324</v>
      </c>
      <c r="V263" s="423">
        <v>0.2331</v>
      </c>
      <c r="W263" s="423">
        <v>0.23380000000000001</v>
      </c>
      <c r="X263" s="423">
        <v>0.23449999999999999</v>
      </c>
      <c r="Y263" s="423">
        <v>4.4999999999999998E-2</v>
      </c>
      <c r="Z263" s="423">
        <v>4.4999999999999998E-2</v>
      </c>
      <c r="AA263" s="423">
        <v>4.4999999999999998E-2</v>
      </c>
      <c r="AB263" s="423">
        <v>4.4999999999999998E-2</v>
      </c>
      <c r="AC263" s="423">
        <v>4.4999999999999998E-2</v>
      </c>
      <c r="AD263" s="423">
        <v>0.06</v>
      </c>
      <c r="AE263" s="423">
        <v>0.06</v>
      </c>
      <c r="AF263" s="423">
        <v>0.06</v>
      </c>
      <c r="AG263" s="423">
        <v>0.06</v>
      </c>
      <c r="AH263" s="423">
        <v>0.06</v>
      </c>
      <c r="AI263" s="423">
        <v>0.01</v>
      </c>
      <c r="AJ263" s="423">
        <v>0.01</v>
      </c>
      <c r="AK263" s="423">
        <v>0.01</v>
      </c>
      <c r="AL263" s="423">
        <v>0.01</v>
      </c>
      <c r="AM263" s="423">
        <v>0.01</v>
      </c>
      <c r="AN263" s="423">
        <v>0.01</v>
      </c>
      <c r="AO263" s="423">
        <v>0.01</v>
      </c>
      <c r="AP263" s="423">
        <v>0.01</v>
      </c>
      <c r="AQ263" s="423">
        <v>0.01</v>
      </c>
      <c r="AR263" s="423">
        <v>0.01</v>
      </c>
      <c r="AS263" s="423">
        <v>3.0999999999999999E-3</v>
      </c>
      <c r="AT263" s="423">
        <v>3.0999999999999999E-3</v>
      </c>
      <c r="AU263" s="423">
        <v>3.0999999999999999E-3</v>
      </c>
      <c r="AV263" s="423">
        <v>3.0999999999999999E-3</v>
      </c>
      <c r="AW263" s="423">
        <v>3.0999999999999999E-3</v>
      </c>
      <c r="AX263" s="423">
        <v>0</v>
      </c>
      <c r="AY263" s="423">
        <v>0</v>
      </c>
      <c r="AZ263" s="423">
        <v>0</v>
      </c>
      <c r="BA263" s="423">
        <v>0</v>
      </c>
      <c r="BB263" s="423">
        <v>0</v>
      </c>
      <c r="BC263" s="423">
        <v>0</v>
      </c>
      <c r="BD263" s="423">
        <v>0</v>
      </c>
      <c r="BE263" s="423">
        <v>0</v>
      </c>
      <c r="BF263" s="423">
        <v>0</v>
      </c>
      <c r="BG263" s="423">
        <v>0</v>
      </c>
      <c r="BH263" s="423">
        <v>0.6</v>
      </c>
      <c r="BI263" s="423">
        <v>0.6</v>
      </c>
      <c r="BJ263" s="423">
        <v>0.6</v>
      </c>
      <c r="BK263" s="423">
        <v>0.6</v>
      </c>
      <c r="BL263" s="423">
        <v>0.6</v>
      </c>
      <c r="BM263" s="423">
        <v>2.0799999999999999E-2</v>
      </c>
      <c r="BN263" s="423">
        <v>2.0799999999999999E-2</v>
      </c>
      <c r="BO263" s="423">
        <v>2.0799999999999999E-2</v>
      </c>
      <c r="BP263" s="423">
        <v>2.0799999999999999E-2</v>
      </c>
      <c r="BQ263" s="423">
        <v>2.0799999999999999E-2</v>
      </c>
    </row>
    <row r="264" spans="1:69">
      <c r="A264" s="420" t="s">
        <v>869</v>
      </c>
      <c r="B264" s="421" t="s">
        <v>395</v>
      </c>
      <c r="C264" s="421">
        <v>0</v>
      </c>
      <c r="D264" s="421">
        <v>0</v>
      </c>
      <c r="E264" s="421"/>
      <c r="F264" s="422" t="e">
        <v>#N/A</v>
      </c>
      <c r="G264" s="423">
        <v>0</v>
      </c>
      <c r="H264" s="423">
        <v>0</v>
      </c>
      <c r="I264" s="423">
        <v>0</v>
      </c>
      <c r="J264" s="423">
        <v>0</v>
      </c>
      <c r="K264" s="423">
        <v>0</v>
      </c>
      <c r="L264" s="423" t="e">
        <v>#VALUE!</v>
      </c>
      <c r="M264" s="424" t="s">
        <v>395</v>
      </c>
      <c r="N264" s="422">
        <v>0</v>
      </c>
      <c r="O264" s="422">
        <v>0</v>
      </c>
      <c r="P264" s="422">
        <v>0</v>
      </c>
      <c r="Q264" s="422">
        <v>0</v>
      </c>
      <c r="R264" s="422">
        <v>0</v>
      </c>
      <c r="S264" s="422" t="s">
        <v>164</v>
      </c>
      <c r="T264" s="423">
        <v>0</v>
      </c>
      <c r="U264" s="423">
        <v>0</v>
      </c>
      <c r="V264" s="423">
        <v>0</v>
      </c>
      <c r="W264" s="423">
        <v>0</v>
      </c>
      <c r="X264" s="423">
        <v>0</v>
      </c>
      <c r="Y264" s="423">
        <v>0</v>
      </c>
      <c r="Z264" s="423">
        <v>0</v>
      </c>
      <c r="AA264" s="423">
        <v>0</v>
      </c>
      <c r="AB264" s="423">
        <v>0</v>
      </c>
      <c r="AC264" s="423">
        <v>0</v>
      </c>
      <c r="AD264" s="423">
        <v>0</v>
      </c>
      <c r="AE264" s="423">
        <v>0</v>
      </c>
      <c r="AF264" s="423">
        <v>0</v>
      </c>
      <c r="AG264" s="423">
        <v>0</v>
      </c>
      <c r="AH264" s="423">
        <v>0</v>
      </c>
      <c r="AI264" s="423">
        <v>0</v>
      </c>
      <c r="AJ264" s="423">
        <v>0</v>
      </c>
      <c r="AK264" s="423">
        <v>0</v>
      </c>
      <c r="AL264" s="423">
        <v>0</v>
      </c>
      <c r="AM264" s="423">
        <v>0</v>
      </c>
      <c r="AN264" s="423">
        <v>0</v>
      </c>
      <c r="AO264" s="423">
        <v>0</v>
      </c>
      <c r="AP264" s="423">
        <v>0</v>
      </c>
      <c r="AQ264" s="423">
        <v>0</v>
      </c>
      <c r="AR264" s="423">
        <v>0</v>
      </c>
      <c r="AS264" s="423">
        <v>0</v>
      </c>
      <c r="AT264" s="423">
        <v>0</v>
      </c>
      <c r="AU264" s="423">
        <v>0</v>
      </c>
      <c r="AV264" s="423">
        <v>0</v>
      </c>
      <c r="AW264" s="423">
        <v>0</v>
      </c>
      <c r="AX264" s="423">
        <v>0</v>
      </c>
      <c r="AY264" s="423">
        <v>0</v>
      </c>
      <c r="AZ264" s="423">
        <v>0</v>
      </c>
      <c r="BA264" s="423">
        <v>0</v>
      </c>
      <c r="BB264" s="423">
        <v>0</v>
      </c>
      <c r="BC264" s="423">
        <v>0</v>
      </c>
      <c r="BD264" s="423">
        <v>0</v>
      </c>
      <c r="BE264" s="423">
        <v>0</v>
      </c>
      <c r="BF264" s="423">
        <v>0</v>
      </c>
      <c r="BG264" s="423">
        <v>0</v>
      </c>
      <c r="BH264" s="423">
        <v>0</v>
      </c>
      <c r="BI264" s="423">
        <v>0</v>
      </c>
      <c r="BJ264" s="423">
        <v>0</v>
      </c>
      <c r="BK264" s="423">
        <v>0</v>
      </c>
      <c r="BL264" s="423">
        <v>0</v>
      </c>
      <c r="BM264" s="423">
        <v>0</v>
      </c>
      <c r="BN264" s="423">
        <v>0</v>
      </c>
      <c r="BO264" s="423">
        <v>0</v>
      </c>
      <c r="BP264" s="423">
        <v>0</v>
      </c>
      <c r="BQ264" s="423">
        <v>0</v>
      </c>
    </row>
    <row r="265" spans="1:69">
      <c r="A265" s="420" t="s">
        <v>476</v>
      </c>
      <c r="B265" s="421">
        <v>0.13041666666666665</v>
      </c>
      <c r="C265" s="421">
        <v>0.17</v>
      </c>
      <c r="D265" s="421">
        <v>0</v>
      </c>
      <c r="E265" s="421"/>
      <c r="F265" s="422">
        <v>843</v>
      </c>
      <c r="G265" s="423">
        <v>4.2000000000000003E-2</v>
      </c>
      <c r="H265" s="423">
        <v>1.4999999999999999E-2</v>
      </c>
      <c r="I265" s="423">
        <v>6.3E-2</v>
      </c>
      <c r="J265" s="423">
        <v>3.0000000000000001E-3</v>
      </c>
      <c r="K265" s="423">
        <v>0</v>
      </c>
      <c r="L265" s="423">
        <v>7.4166666666666548E-3</v>
      </c>
      <c r="M265" s="424">
        <v>49.822064056939503</v>
      </c>
      <c r="N265" s="422">
        <v>850</v>
      </c>
      <c r="O265" s="422">
        <v>850</v>
      </c>
      <c r="P265" s="422">
        <v>850</v>
      </c>
      <c r="Q265" s="422">
        <v>850</v>
      </c>
      <c r="R265" s="422">
        <v>850</v>
      </c>
      <c r="S265" s="422" t="s">
        <v>164</v>
      </c>
      <c r="T265" s="423">
        <v>0.04</v>
      </c>
      <c r="U265" s="423">
        <v>0.04</v>
      </c>
      <c r="V265" s="423">
        <v>0.04</v>
      </c>
      <c r="W265" s="423">
        <v>0.04</v>
      </c>
      <c r="X265" s="423">
        <v>0.04</v>
      </c>
      <c r="Y265" s="423">
        <v>1.4999999999999999E-2</v>
      </c>
      <c r="Z265" s="423">
        <v>1.4999999999999999E-2</v>
      </c>
      <c r="AA265" s="423">
        <v>1.4999999999999999E-2</v>
      </c>
      <c r="AB265" s="423">
        <v>1.4999999999999999E-2</v>
      </c>
      <c r="AC265" s="423">
        <v>1.4999999999999999E-2</v>
      </c>
      <c r="AD265" s="423">
        <v>6.3E-2</v>
      </c>
      <c r="AE265" s="423">
        <v>6.3E-2</v>
      </c>
      <c r="AF265" s="423">
        <v>6.3E-2</v>
      </c>
      <c r="AG265" s="423">
        <v>6.3E-2</v>
      </c>
      <c r="AH265" s="423">
        <v>6.3E-2</v>
      </c>
      <c r="AI265" s="423">
        <v>2E-3</v>
      </c>
      <c r="AJ265" s="423">
        <v>2E-3</v>
      </c>
      <c r="AK265" s="423">
        <v>2E-3</v>
      </c>
      <c r="AL265" s="423">
        <v>2E-3</v>
      </c>
      <c r="AM265" s="423">
        <v>2E-3</v>
      </c>
      <c r="AN265" s="423">
        <v>0</v>
      </c>
      <c r="AO265" s="423">
        <v>0</v>
      </c>
      <c r="AP265" s="423">
        <v>0</v>
      </c>
      <c r="AQ265" s="423">
        <v>0</v>
      </c>
      <c r="AR265" s="423">
        <v>0</v>
      </c>
      <c r="AS265" s="423">
        <v>6.4000000000000003E-3</v>
      </c>
      <c r="AT265" s="423">
        <v>6.4000000000000003E-3</v>
      </c>
      <c r="AU265" s="423">
        <v>6.4000000000000003E-3</v>
      </c>
      <c r="AV265" s="423">
        <v>6.4000000000000003E-3</v>
      </c>
      <c r="AW265" s="423">
        <v>6.4000000000000003E-3</v>
      </c>
      <c r="AX265" s="423">
        <v>0</v>
      </c>
      <c r="AY265" s="423">
        <v>0</v>
      </c>
      <c r="AZ265" s="423">
        <v>0</v>
      </c>
      <c r="BA265" s="423">
        <v>0</v>
      </c>
      <c r="BB265" s="423">
        <v>0</v>
      </c>
      <c r="BC265" s="423">
        <v>0</v>
      </c>
      <c r="BD265" s="423">
        <v>0</v>
      </c>
      <c r="BE265" s="423">
        <v>0</v>
      </c>
      <c r="BF265" s="423">
        <v>0</v>
      </c>
      <c r="BG265" s="423">
        <v>0</v>
      </c>
      <c r="BH265" s="423">
        <v>0.17</v>
      </c>
      <c r="BI265" s="423">
        <v>0.17</v>
      </c>
      <c r="BJ265" s="423">
        <v>0.17</v>
      </c>
      <c r="BK265" s="423">
        <v>0.17</v>
      </c>
      <c r="BL265" s="423">
        <v>0.17</v>
      </c>
      <c r="BM265" s="423">
        <v>0</v>
      </c>
      <c r="BN265" s="423">
        <v>0</v>
      </c>
      <c r="BO265" s="423">
        <v>0</v>
      </c>
      <c r="BP265" s="423">
        <v>0</v>
      </c>
      <c r="BQ265" s="423">
        <v>0</v>
      </c>
    </row>
    <row r="266" spans="1:69">
      <c r="A266" s="420" t="s">
        <v>432</v>
      </c>
      <c r="B266" s="421">
        <v>0.34822499999999995</v>
      </c>
      <c r="C266" s="421">
        <v>0.9</v>
      </c>
      <c r="D266" s="421">
        <v>0</v>
      </c>
      <c r="E266" s="421"/>
      <c r="F266" s="422">
        <v>1752</v>
      </c>
      <c r="G266" s="423">
        <v>9.4200000000000006E-2</v>
      </c>
      <c r="H266" s="423">
        <v>0.1079</v>
      </c>
      <c r="I266" s="423">
        <v>5.8099999999999999E-2</v>
      </c>
      <c r="J266" s="423">
        <v>2.9899999999999999E-2</v>
      </c>
      <c r="K266" s="423">
        <v>1E-3</v>
      </c>
      <c r="L266" s="423">
        <v>5.7124999999999981E-2</v>
      </c>
      <c r="M266" s="424">
        <v>53.767123287671232</v>
      </c>
      <c r="N266" s="422">
        <v>1752</v>
      </c>
      <c r="O266" s="422">
        <v>1752</v>
      </c>
      <c r="P266" s="422">
        <v>1752</v>
      </c>
      <c r="Q266" s="422">
        <v>1752</v>
      </c>
      <c r="R266" s="422">
        <v>1752</v>
      </c>
      <c r="S266" s="422" t="s">
        <v>164</v>
      </c>
      <c r="T266" s="423">
        <v>9.4200000000000006E-2</v>
      </c>
      <c r="U266" s="423">
        <v>9.4200000000000006E-2</v>
      </c>
      <c r="V266" s="423">
        <v>9.4200000000000006E-2</v>
      </c>
      <c r="W266" s="423">
        <v>9.4200000000000006E-2</v>
      </c>
      <c r="X266" s="423">
        <v>9.4200000000000006E-2</v>
      </c>
      <c r="Y266" s="423">
        <v>0.1079</v>
      </c>
      <c r="Z266" s="423">
        <v>0.1079</v>
      </c>
      <c r="AA266" s="423">
        <v>0.1079</v>
      </c>
      <c r="AB266" s="423">
        <v>0.1079</v>
      </c>
      <c r="AC266" s="423">
        <v>0.1079</v>
      </c>
      <c r="AD266" s="423">
        <v>5.8099999999999999E-2</v>
      </c>
      <c r="AE266" s="423">
        <v>5.8099999999999999E-2</v>
      </c>
      <c r="AF266" s="423">
        <v>5.8099999999999999E-2</v>
      </c>
      <c r="AG266" s="423">
        <v>5.8099999999999999E-2</v>
      </c>
      <c r="AH266" s="423">
        <v>5.8099999999999999E-2</v>
      </c>
      <c r="AI266" s="423">
        <v>2.9899999999999999E-2</v>
      </c>
      <c r="AJ266" s="423">
        <v>2.9899999999999999E-2</v>
      </c>
      <c r="AK266" s="423">
        <v>2.9899999999999999E-2</v>
      </c>
      <c r="AL266" s="423">
        <v>2.9899999999999999E-2</v>
      </c>
      <c r="AM266" s="423">
        <v>2.9899999999999999E-2</v>
      </c>
      <c r="AN266" s="423">
        <v>0.01</v>
      </c>
      <c r="AO266" s="423">
        <v>0.01</v>
      </c>
      <c r="AP266" s="423">
        <v>0.01</v>
      </c>
      <c r="AQ266" s="423">
        <v>0.01</v>
      </c>
      <c r="AR266" s="423">
        <v>0.01</v>
      </c>
      <c r="AS266" s="423">
        <v>5.8599999999999999E-2</v>
      </c>
      <c r="AT266" s="423">
        <v>5.8599999999999999E-2</v>
      </c>
      <c r="AU266" s="423">
        <v>5.8599999999999999E-2</v>
      </c>
      <c r="AV266" s="423">
        <v>5.8599999999999999E-2</v>
      </c>
      <c r="AW266" s="423">
        <v>5.8599999999999999E-2</v>
      </c>
      <c r="AX266" s="423">
        <v>0</v>
      </c>
      <c r="AY266" s="423">
        <v>0</v>
      </c>
      <c r="AZ266" s="423">
        <v>0</v>
      </c>
      <c r="BA266" s="423">
        <v>0</v>
      </c>
      <c r="BB266" s="423">
        <v>0</v>
      </c>
      <c r="BC266" s="423">
        <v>0</v>
      </c>
      <c r="BD266" s="423">
        <v>0</v>
      </c>
      <c r="BE266" s="423">
        <v>0</v>
      </c>
      <c r="BF266" s="423">
        <v>0</v>
      </c>
      <c r="BG266" s="423">
        <v>0</v>
      </c>
      <c r="BH266" s="423">
        <v>0.9</v>
      </c>
      <c r="BI266" s="423">
        <v>0.9</v>
      </c>
      <c r="BJ266" s="423">
        <v>0.9</v>
      </c>
      <c r="BK266" s="423">
        <v>0.9</v>
      </c>
      <c r="BL266" s="423">
        <v>0.9</v>
      </c>
      <c r="BM266" s="423">
        <v>0</v>
      </c>
      <c r="BN266" s="423">
        <v>0</v>
      </c>
      <c r="BO266" s="423">
        <v>0</v>
      </c>
      <c r="BP266" s="423">
        <v>0</v>
      </c>
      <c r="BQ266" s="423">
        <v>0</v>
      </c>
    </row>
    <row r="267" spans="1:69">
      <c r="A267" s="420" t="s">
        <v>411</v>
      </c>
      <c r="B267" s="421">
        <v>0.17150000000000001</v>
      </c>
      <c r="C267" s="421">
        <v>1</v>
      </c>
      <c r="D267" s="421">
        <v>0</v>
      </c>
      <c r="E267" s="421"/>
      <c r="F267" s="422">
        <v>300</v>
      </c>
      <c r="G267" s="423">
        <v>0</v>
      </c>
      <c r="H267" s="423">
        <v>0</v>
      </c>
      <c r="I267" s="423">
        <v>0</v>
      </c>
      <c r="J267" s="423">
        <v>0</v>
      </c>
      <c r="K267" s="423">
        <v>0</v>
      </c>
      <c r="L267" s="423">
        <v>0.17150000000000001</v>
      </c>
      <c r="M267" s="424">
        <v>0</v>
      </c>
      <c r="N267" s="422">
        <v>350</v>
      </c>
      <c r="O267" s="422">
        <v>400</v>
      </c>
      <c r="P267" s="422">
        <v>425</v>
      </c>
      <c r="Q267" s="422">
        <v>450</v>
      </c>
      <c r="R267" s="422">
        <v>500</v>
      </c>
      <c r="S267" s="422" t="s">
        <v>164</v>
      </c>
      <c r="T267" s="423">
        <v>0.05</v>
      </c>
      <c r="U267" s="423">
        <v>0.05</v>
      </c>
      <c r="V267" s="423">
        <v>0.05</v>
      </c>
      <c r="W267" s="423">
        <v>0.05</v>
      </c>
      <c r="X267" s="423">
        <v>0.05</v>
      </c>
      <c r="Y267" s="423">
        <v>0</v>
      </c>
      <c r="Z267" s="423">
        <v>0</v>
      </c>
      <c r="AA267" s="423">
        <v>0</v>
      </c>
      <c r="AB267" s="423">
        <v>0</v>
      </c>
      <c r="AC267" s="423">
        <v>0</v>
      </c>
      <c r="AD267" s="423">
        <v>0</v>
      </c>
      <c r="AE267" s="423">
        <v>0</v>
      </c>
      <c r="AF267" s="423">
        <v>0</v>
      </c>
      <c r="AG267" s="423">
        <v>0</v>
      </c>
      <c r="AH267" s="423">
        <v>0</v>
      </c>
      <c r="AI267" s="423">
        <v>0</v>
      </c>
      <c r="AJ267" s="423">
        <v>0</v>
      </c>
      <c r="AK267" s="423">
        <v>0</v>
      </c>
      <c r="AL267" s="423">
        <v>0</v>
      </c>
      <c r="AM267" s="423">
        <v>0</v>
      </c>
      <c r="AN267" s="423">
        <v>0</v>
      </c>
      <c r="AO267" s="423">
        <v>0</v>
      </c>
      <c r="AP267" s="423">
        <v>0</v>
      </c>
      <c r="AQ267" s="423">
        <v>0</v>
      </c>
      <c r="AR267" s="423">
        <v>0</v>
      </c>
      <c r="AS267" s="423">
        <v>0.01</v>
      </c>
      <c r="AT267" s="423">
        <v>0.01</v>
      </c>
      <c r="AU267" s="423">
        <v>0.01</v>
      </c>
      <c r="AV267" s="423">
        <v>0.01</v>
      </c>
      <c r="AW267" s="423">
        <v>0.01</v>
      </c>
      <c r="AX267" s="423">
        <v>0</v>
      </c>
      <c r="AY267" s="423">
        <v>0</v>
      </c>
      <c r="AZ267" s="423">
        <v>0</v>
      </c>
      <c r="BA267" s="423">
        <v>0</v>
      </c>
      <c r="BB267" s="423">
        <v>0</v>
      </c>
      <c r="BC267" s="423">
        <v>0</v>
      </c>
      <c r="BD267" s="423">
        <v>0</v>
      </c>
      <c r="BE267" s="423">
        <v>0</v>
      </c>
      <c r="BF267" s="423">
        <v>0</v>
      </c>
      <c r="BG267" s="423">
        <v>0</v>
      </c>
      <c r="BH267" s="423">
        <v>1</v>
      </c>
      <c r="BI267" s="423">
        <v>1</v>
      </c>
      <c r="BJ267" s="423">
        <v>1</v>
      </c>
      <c r="BK267" s="423">
        <v>1</v>
      </c>
      <c r="BL267" s="423">
        <v>1</v>
      </c>
      <c r="BM267" s="423">
        <v>0</v>
      </c>
      <c r="BN267" s="423">
        <v>0</v>
      </c>
      <c r="BO267" s="423">
        <v>0</v>
      </c>
      <c r="BP267" s="423">
        <v>0</v>
      </c>
      <c r="BQ267" s="423">
        <v>0</v>
      </c>
    </row>
    <row r="268" spans="1:69">
      <c r="A268" s="420" t="s">
        <v>858</v>
      </c>
      <c r="B268" s="421">
        <v>3.5480999999999998</v>
      </c>
      <c r="C268" s="421">
        <v>14</v>
      </c>
      <c r="D268" s="421">
        <v>0.81693835616438359</v>
      </c>
      <c r="E268" s="421"/>
      <c r="F268" s="422">
        <v>14472</v>
      </c>
      <c r="G268" s="423">
        <v>1.4922</v>
      </c>
      <c r="H268" s="423">
        <v>0.46079999999999999</v>
      </c>
      <c r="I268" s="423">
        <v>3.7000000000000002E-3</v>
      </c>
      <c r="J268" s="423">
        <v>0.16020000000000001</v>
      </c>
      <c r="K268" s="423">
        <v>0.23050000000000001</v>
      </c>
      <c r="L268" s="423">
        <v>0.38376164383561617</v>
      </c>
      <c r="M268" s="424">
        <v>103.1094527363184</v>
      </c>
      <c r="N268" s="422">
        <v>14645</v>
      </c>
      <c r="O268" s="422">
        <v>16662</v>
      </c>
      <c r="P268" s="422">
        <v>18661</v>
      </c>
      <c r="Q268" s="422">
        <v>20901</v>
      </c>
      <c r="R268" s="422">
        <v>23409</v>
      </c>
      <c r="S268" s="422" t="s">
        <v>163</v>
      </c>
      <c r="T268" s="423">
        <v>1.4430000000000001</v>
      </c>
      <c r="U268" s="423">
        <v>1.6161000000000001</v>
      </c>
      <c r="V268" s="423">
        <v>1.8101</v>
      </c>
      <c r="W268" s="423">
        <v>2.0272999999999999</v>
      </c>
      <c r="X268" s="423">
        <v>2.2705000000000002</v>
      </c>
      <c r="Y268" s="423">
        <v>0.59570000000000001</v>
      </c>
      <c r="Z268" s="423">
        <v>0.71489999999999998</v>
      </c>
      <c r="AA268" s="423">
        <v>0.85780000000000001</v>
      </c>
      <c r="AB268" s="423">
        <v>1.0294000000000001</v>
      </c>
      <c r="AC268" s="423">
        <v>1.2353000000000001</v>
      </c>
      <c r="AD268" s="423">
        <v>5.3E-3</v>
      </c>
      <c r="AE268" s="423">
        <v>6.4000000000000003E-3</v>
      </c>
      <c r="AF268" s="423">
        <v>7.6E-3</v>
      </c>
      <c r="AG268" s="423">
        <v>9.1999999999999998E-3</v>
      </c>
      <c r="AH268" s="423">
        <v>1.0999999999999999E-2</v>
      </c>
      <c r="AI268" s="423">
        <v>0.38700000000000001</v>
      </c>
      <c r="AJ268" s="423">
        <v>0.46400000000000002</v>
      </c>
      <c r="AK268" s="423">
        <v>0.55700000000000005</v>
      </c>
      <c r="AL268" s="423">
        <v>0.66900000000000004</v>
      </c>
      <c r="AM268" s="423">
        <v>0.80200000000000005</v>
      </c>
      <c r="AN268" s="423">
        <v>7.0000000000000007E-2</v>
      </c>
      <c r="AO268" s="423">
        <v>7.4999999999999997E-2</v>
      </c>
      <c r="AP268" s="423">
        <v>0.08</v>
      </c>
      <c r="AQ268" s="423">
        <v>8.5000000000000006E-2</v>
      </c>
      <c r="AR268" s="423">
        <v>0.09</v>
      </c>
      <c r="AS268" s="423">
        <v>0.35</v>
      </c>
      <c r="AT268" s="423">
        <v>0.36</v>
      </c>
      <c r="AU268" s="423">
        <v>0.37</v>
      </c>
      <c r="AV268" s="423">
        <v>0.38</v>
      </c>
      <c r="AW268" s="423">
        <v>0.39</v>
      </c>
      <c r="AX268" s="423">
        <v>0</v>
      </c>
      <c r="AY268" s="423">
        <v>0</v>
      </c>
      <c r="AZ268" s="423">
        <v>0</v>
      </c>
      <c r="BA268" s="423">
        <v>0</v>
      </c>
      <c r="BB268" s="423">
        <v>0</v>
      </c>
      <c r="BC268" s="423">
        <v>0.6</v>
      </c>
      <c r="BD268" s="423">
        <v>0.6</v>
      </c>
      <c r="BE268" s="423">
        <v>0.6</v>
      </c>
      <c r="BF268" s="423">
        <v>0.6</v>
      </c>
      <c r="BG268" s="423">
        <v>0.6</v>
      </c>
      <c r="BH268" s="423">
        <v>9.5999999999999992E-3</v>
      </c>
      <c r="BI268" s="423">
        <v>9.5999999999999992E-3</v>
      </c>
      <c r="BJ268" s="423">
        <v>9.5999999999999992E-3</v>
      </c>
      <c r="BK268" s="423">
        <v>9.5999999999999992E-3</v>
      </c>
      <c r="BL268" s="423">
        <v>9.5999999999999992E-3</v>
      </c>
      <c r="BM268" s="423">
        <v>1.4954000000000001</v>
      </c>
      <c r="BN268" s="423">
        <v>1.4954000000000001</v>
      </c>
      <c r="BO268" s="423">
        <v>1.4954000000000001</v>
      </c>
      <c r="BP268" s="423">
        <v>1.4954000000000001</v>
      </c>
      <c r="BQ268" s="423">
        <v>1.4954000000000001</v>
      </c>
    </row>
    <row r="269" spans="1:69">
      <c r="A269" s="420" t="s">
        <v>808</v>
      </c>
      <c r="B269" s="421">
        <v>0.17870000000000005</v>
      </c>
      <c r="C269" s="421">
        <v>0.25</v>
      </c>
      <c r="D269" s="421">
        <v>4.6099999999999995E-2</v>
      </c>
      <c r="E269" s="421"/>
      <c r="F269" s="422">
        <v>1097</v>
      </c>
      <c r="G269" s="423">
        <v>7.2499999999999995E-2</v>
      </c>
      <c r="H269" s="423">
        <v>2.0500000000000001E-2</v>
      </c>
      <c r="I269" s="423">
        <v>5.0000000000000001E-3</v>
      </c>
      <c r="J269" s="423">
        <v>7.1999999999999998E-3</v>
      </c>
      <c r="K269" s="423">
        <v>4.0000000000000001E-3</v>
      </c>
      <c r="L269" s="423">
        <v>2.340000000000006E-2</v>
      </c>
      <c r="M269" s="424">
        <v>66.089334548769372</v>
      </c>
      <c r="N269" s="422">
        <v>1140</v>
      </c>
      <c r="O269" s="422">
        <v>1200</v>
      </c>
      <c r="P269" s="422">
        <v>1250</v>
      </c>
      <c r="Q269" s="422">
        <v>1300</v>
      </c>
      <c r="R269" s="422">
        <v>1350</v>
      </c>
      <c r="S269" s="422" t="s">
        <v>163</v>
      </c>
      <c r="T269" s="423">
        <v>8.1000000000000003E-2</v>
      </c>
      <c r="U269" s="423">
        <v>8.3000000000000004E-2</v>
      </c>
      <c r="V269" s="423">
        <v>8.5000000000000006E-2</v>
      </c>
      <c r="W269" s="423">
        <v>8.6999999999999994E-2</v>
      </c>
      <c r="X269" s="423">
        <v>8.8999999999999996E-2</v>
      </c>
      <c r="Y269" s="423">
        <v>1.4999999999999999E-2</v>
      </c>
      <c r="Z269" s="423">
        <v>1.6E-2</v>
      </c>
      <c r="AA269" s="423">
        <v>1.7000000000000001E-2</v>
      </c>
      <c r="AB269" s="423">
        <v>1.7999999999999999E-2</v>
      </c>
      <c r="AC269" s="423">
        <v>1.9E-2</v>
      </c>
      <c r="AD269" s="423">
        <v>5.0000000000000001E-3</v>
      </c>
      <c r="AE269" s="423">
        <v>5.0000000000000001E-3</v>
      </c>
      <c r="AF269" s="423">
        <v>5.0000000000000001E-3</v>
      </c>
      <c r="AG269" s="423">
        <v>5.0000000000000001E-3</v>
      </c>
      <c r="AH269" s="423">
        <v>5.0000000000000001E-3</v>
      </c>
      <c r="AI269" s="423">
        <v>8.0000000000000002E-3</v>
      </c>
      <c r="AJ269" s="423">
        <v>8.9999999999999993E-3</v>
      </c>
      <c r="AK269" s="423">
        <v>8.9999999999999993E-3</v>
      </c>
      <c r="AL269" s="423">
        <v>0.01</v>
      </c>
      <c r="AM269" s="423">
        <v>0.01</v>
      </c>
      <c r="AN269" s="423">
        <v>6.0000000000000001E-3</v>
      </c>
      <c r="AO269" s="423">
        <v>5.4999999999999997E-3</v>
      </c>
      <c r="AP269" s="423">
        <v>5.4999999999999997E-3</v>
      </c>
      <c r="AQ269" s="423">
        <v>5.0000000000000001E-3</v>
      </c>
      <c r="AR269" s="423">
        <v>5.0000000000000001E-3</v>
      </c>
      <c r="AS269" s="423">
        <v>2.29E-2</v>
      </c>
      <c r="AT269" s="423">
        <v>2.3599999999999999E-2</v>
      </c>
      <c r="AU269" s="423">
        <v>2.4199999999999999E-2</v>
      </c>
      <c r="AV269" s="423">
        <v>2.4899999999999999E-2</v>
      </c>
      <c r="AW269" s="423">
        <v>2.5499999999999998E-2</v>
      </c>
      <c r="AX269" s="423">
        <v>0</v>
      </c>
      <c r="AY269" s="423">
        <v>0</v>
      </c>
      <c r="AZ269" s="423">
        <v>0</v>
      </c>
      <c r="BA269" s="423">
        <v>0</v>
      </c>
      <c r="BB269" s="423">
        <v>0</v>
      </c>
      <c r="BC269" s="423">
        <v>0</v>
      </c>
      <c r="BD269" s="423">
        <v>0</v>
      </c>
      <c r="BE269" s="423">
        <v>0</v>
      </c>
      <c r="BF269" s="423">
        <v>0</v>
      </c>
      <c r="BG269" s="423">
        <v>0</v>
      </c>
      <c r="BH269" s="423">
        <v>0.25</v>
      </c>
      <c r="BI269" s="423">
        <v>0.25</v>
      </c>
      <c r="BJ269" s="423">
        <v>0.25</v>
      </c>
      <c r="BK269" s="423">
        <v>0.25</v>
      </c>
      <c r="BL269" s="423">
        <v>0.25</v>
      </c>
      <c r="BM269" s="423">
        <v>0.05</v>
      </c>
      <c r="BN269" s="423">
        <v>0.05</v>
      </c>
      <c r="BO269" s="423">
        <v>0.05</v>
      </c>
      <c r="BP269" s="423">
        <v>0.05</v>
      </c>
      <c r="BQ269" s="423">
        <v>0.05</v>
      </c>
    </row>
    <row r="270" spans="1:69">
      <c r="A270" s="420" t="s">
        <v>391</v>
      </c>
      <c r="B270" s="421">
        <v>1.3806666666666665</v>
      </c>
      <c r="C270" s="421">
        <v>2.0125999999999999</v>
      </c>
      <c r="D270" s="421">
        <v>0.44426301369863014</v>
      </c>
      <c r="E270" s="421"/>
      <c r="F270" s="422">
        <v>7859</v>
      </c>
      <c r="G270" s="423">
        <v>0.50280000000000002</v>
      </c>
      <c r="H270" s="423">
        <v>0.1925</v>
      </c>
      <c r="I270" s="423">
        <v>3.4700000000000002E-2</v>
      </c>
      <c r="J270" s="423">
        <v>4.1600000000000005E-2</v>
      </c>
      <c r="K270" s="423">
        <v>9.1999999999999998E-3</v>
      </c>
      <c r="L270" s="423">
        <v>0.15560365296803647</v>
      </c>
      <c r="M270" s="424">
        <v>63.97760529329431</v>
      </c>
      <c r="N270" s="422">
        <v>8016</v>
      </c>
      <c r="O270" s="422">
        <v>9619</v>
      </c>
      <c r="P270" s="422">
        <v>11543</v>
      </c>
      <c r="Q270" s="422">
        <v>13852</v>
      </c>
      <c r="R270" s="422">
        <v>16622</v>
      </c>
      <c r="S270" s="422" t="s">
        <v>163</v>
      </c>
      <c r="T270" s="423">
        <v>0.48899999999999999</v>
      </c>
      <c r="U270" s="423">
        <v>0.58679999999999999</v>
      </c>
      <c r="V270" s="423">
        <v>0.70420000000000005</v>
      </c>
      <c r="W270" s="423">
        <v>0.84499999999999997</v>
      </c>
      <c r="X270" s="423">
        <v>1.014</v>
      </c>
      <c r="Y270" s="423">
        <v>0.2</v>
      </c>
      <c r="Z270" s="423">
        <v>0.24</v>
      </c>
      <c r="AA270" s="423">
        <v>0.28860000000000002</v>
      </c>
      <c r="AB270" s="423">
        <v>0.34560000000000002</v>
      </c>
      <c r="AC270" s="423">
        <v>0.41470000000000001</v>
      </c>
      <c r="AD270" s="423">
        <v>0.04</v>
      </c>
      <c r="AE270" s="423">
        <v>0.04</v>
      </c>
      <c r="AF270" s="423">
        <v>0.04</v>
      </c>
      <c r="AG270" s="423">
        <v>0.04</v>
      </c>
      <c r="AH270" s="423">
        <v>0.04</v>
      </c>
      <c r="AI270" s="423">
        <v>0.04</v>
      </c>
      <c r="AJ270" s="423">
        <v>4.0399999999999998E-2</v>
      </c>
      <c r="AK270" s="423">
        <v>4.0800000000000003E-2</v>
      </c>
      <c r="AL270" s="423">
        <v>4.1200000000000001E-2</v>
      </c>
      <c r="AM270" s="423">
        <v>4.1599999999999998E-2</v>
      </c>
      <c r="AN270" s="423">
        <v>4.4999999999999997E-3</v>
      </c>
      <c r="AO270" s="423">
        <v>4.7000000000000002E-3</v>
      </c>
      <c r="AP270" s="423">
        <v>4.8999999999999998E-3</v>
      </c>
      <c r="AQ270" s="423">
        <v>5.1000000000000004E-3</v>
      </c>
      <c r="AR270" s="423">
        <v>5.3E-3</v>
      </c>
      <c r="AS270" s="423">
        <v>0.11</v>
      </c>
      <c r="AT270" s="423">
        <v>0.112</v>
      </c>
      <c r="AU270" s="423">
        <v>0.114</v>
      </c>
      <c r="AV270" s="423">
        <v>0.11600000000000001</v>
      </c>
      <c r="AW270" s="423">
        <v>0.11799999999999999</v>
      </c>
      <c r="AX270" s="423">
        <v>0</v>
      </c>
      <c r="AY270" s="423">
        <v>0</v>
      </c>
      <c r="AZ270" s="423">
        <v>0.05</v>
      </c>
      <c r="BA270" s="423">
        <v>0.05</v>
      </c>
      <c r="BB270" s="423">
        <v>0.05</v>
      </c>
      <c r="BC270" s="423">
        <v>0</v>
      </c>
      <c r="BD270" s="423">
        <v>0</v>
      </c>
      <c r="BE270" s="423">
        <v>0</v>
      </c>
      <c r="BF270" s="423">
        <v>0</v>
      </c>
      <c r="BG270" s="423">
        <v>0</v>
      </c>
      <c r="BH270" s="423">
        <v>0</v>
      </c>
      <c r="BI270" s="423">
        <v>0</v>
      </c>
      <c r="BJ270" s="423">
        <v>0</v>
      </c>
      <c r="BK270" s="423">
        <v>0</v>
      </c>
      <c r="BL270" s="423">
        <v>0</v>
      </c>
      <c r="BM270" s="423">
        <v>0.44480000000000003</v>
      </c>
      <c r="BN270" s="423">
        <v>0.44480000000000003</v>
      </c>
      <c r="BO270" s="423">
        <v>0.44480000000000003</v>
      </c>
      <c r="BP270" s="423">
        <v>0.44480000000000003</v>
      </c>
      <c r="BQ270" s="423">
        <v>0.44480000000000003</v>
      </c>
    </row>
    <row r="271" spans="1:69">
      <c r="A271" s="420" t="s">
        <v>481</v>
      </c>
      <c r="B271" s="421">
        <v>0.29949999999999999</v>
      </c>
      <c r="C271" s="421">
        <v>1</v>
      </c>
      <c r="D271" s="421">
        <v>0</v>
      </c>
      <c r="E271" s="421"/>
      <c r="F271" s="422">
        <v>3240</v>
      </c>
      <c r="G271" s="423">
        <v>0.23810000000000001</v>
      </c>
      <c r="H271" s="423">
        <v>7.0000000000000001E-3</v>
      </c>
      <c r="I271" s="423">
        <v>0</v>
      </c>
      <c r="J271" s="423">
        <v>2E-3</v>
      </c>
      <c r="K271" s="423">
        <v>0.02</v>
      </c>
      <c r="L271" s="423">
        <v>3.2399999999999984E-2</v>
      </c>
      <c r="M271" s="424">
        <v>73.487654320987659</v>
      </c>
      <c r="N271" s="422">
        <v>2600</v>
      </c>
      <c r="O271" s="422">
        <v>2800</v>
      </c>
      <c r="P271" s="422">
        <v>3000</v>
      </c>
      <c r="Q271" s="422">
        <v>3200</v>
      </c>
      <c r="R271" s="422">
        <v>3300</v>
      </c>
      <c r="S271" s="422" t="s">
        <v>163</v>
      </c>
      <c r="T271" s="423">
        <v>0.188</v>
      </c>
      <c r="U271" s="423">
        <v>0.191</v>
      </c>
      <c r="V271" s="423">
        <v>0.2</v>
      </c>
      <c r="W271" s="423">
        <v>0.22500000000000001</v>
      </c>
      <c r="X271" s="423">
        <v>0.253</v>
      </c>
      <c r="Y271" s="423">
        <v>6.9000000000000006E-2</v>
      </c>
      <c r="Z271" s="423">
        <v>7.4999999999999997E-2</v>
      </c>
      <c r="AA271" s="423">
        <v>7.4999999999999997E-2</v>
      </c>
      <c r="AB271" s="423">
        <v>7.8E-2</v>
      </c>
      <c r="AC271" s="423">
        <v>0.09</v>
      </c>
      <c r="AD271" s="423">
        <v>1.6E-2</v>
      </c>
      <c r="AE271" s="423">
        <v>1.7000000000000001E-2</v>
      </c>
      <c r="AF271" s="423">
        <v>1.7999999999999999E-2</v>
      </c>
      <c r="AG271" s="423">
        <v>1.7999999999999999E-2</v>
      </c>
      <c r="AH271" s="423">
        <v>0.02</v>
      </c>
      <c r="AI271" s="423">
        <v>0.1</v>
      </c>
      <c r="AJ271" s="423">
        <v>0.11</v>
      </c>
      <c r="AK271" s="423">
        <v>0.11</v>
      </c>
      <c r="AL271" s="423">
        <v>0.111</v>
      </c>
      <c r="AM271" s="423">
        <v>0.112</v>
      </c>
      <c r="AN271" s="423">
        <v>0.126</v>
      </c>
      <c r="AO271" s="423">
        <v>0.14000000000000001</v>
      </c>
      <c r="AP271" s="423">
        <v>0.15</v>
      </c>
      <c r="AQ271" s="423">
        <v>0.16</v>
      </c>
      <c r="AR271" s="423">
        <v>0.16700000000000001</v>
      </c>
      <c r="AS271" s="423">
        <v>5.1200000000000002E-2</v>
      </c>
      <c r="AT271" s="423">
        <v>5.4699999999999999E-2</v>
      </c>
      <c r="AU271" s="423">
        <v>5.67E-2</v>
      </c>
      <c r="AV271" s="423">
        <v>6.0699999999999997E-2</v>
      </c>
      <c r="AW271" s="423">
        <v>6.5799999999999997E-2</v>
      </c>
      <c r="AX271" s="423">
        <v>0</v>
      </c>
      <c r="AY271" s="423">
        <v>0</v>
      </c>
      <c r="AZ271" s="423">
        <v>0</v>
      </c>
      <c r="BA271" s="423">
        <v>0</v>
      </c>
      <c r="BB271" s="423">
        <v>0</v>
      </c>
      <c r="BC271" s="423">
        <v>0</v>
      </c>
      <c r="BD271" s="423">
        <v>0</v>
      </c>
      <c r="BE271" s="423">
        <v>0</v>
      </c>
      <c r="BF271" s="423">
        <v>0</v>
      </c>
      <c r="BG271" s="423">
        <v>0</v>
      </c>
      <c r="BH271" s="423">
        <v>0</v>
      </c>
      <c r="BI271" s="423">
        <v>0</v>
      </c>
      <c r="BJ271" s="423">
        <v>0</v>
      </c>
      <c r="BK271" s="423">
        <v>0</v>
      </c>
      <c r="BL271" s="423">
        <v>0</v>
      </c>
      <c r="BM271" s="423">
        <v>0</v>
      </c>
      <c r="BN271" s="423">
        <v>0</v>
      </c>
      <c r="BO271" s="423">
        <v>0</v>
      </c>
      <c r="BP271" s="423">
        <v>0</v>
      </c>
      <c r="BQ271" s="423">
        <v>0</v>
      </c>
    </row>
    <row r="272" spans="1:69">
      <c r="A272" s="420" t="s">
        <v>783</v>
      </c>
      <c r="B272" s="421">
        <v>0.12225000000000001</v>
      </c>
      <c r="C272" s="421">
        <v>0.59</v>
      </c>
      <c r="D272" s="421">
        <v>0</v>
      </c>
      <c r="E272" s="421"/>
      <c r="F272" s="422">
        <v>1948</v>
      </c>
      <c r="G272" s="423">
        <v>8.8800000000000004E-2</v>
      </c>
      <c r="H272" s="423">
        <v>0.01</v>
      </c>
      <c r="I272" s="423">
        <v>0.01</v>
      </c>
      <c r="J272" s="423">
        <v>0</v>
      </c>
      <c r="K272" s="423">
        <v>2E-3</v>
      </c>
      <c r="L272" s="423">
        <v>1.1450000000000016E-2</v>
      </c>
      <c r="M272" s="424">
        <v>45.585215605749489</v>
      </c>
      <c r="N272" s="422">
        <v>1967</v>
      </c>
      <c r="O272" s="422">
        <v>1987</v>
      </c>
      <c r="P272" s="422">
        <v>2007</v>
      </c>
      <c r="Q272" s="422">
        <v>2027</v>
      </c>
      <c r="R272" s="422">
        <v>2047</v>
      </c>
      <c r="S272" s="422" t="s">
        <v>163</v>
      </c>
      <c r="T272" s="423">
        <v>8.9599999999999999E-2</v>
      </c>
      <c r="U272" s="423">
        <v>9.0399999999999994E-2</v>
      </c>
      <c r="V272" s="423">
        <v>9.1200000000000003E-2</v>
      </c>
      <c r="W272" s="423">
        <v>9.1999999999999998E-2</v>
      </c>
      <c r="X272" s="423">
        <v>9.2799999999999994E-2</v>
      </c>
      <c r="Y272" s="423">
        <v>0.01</v>
      </c>
      <c r="Z272" s="423">
        <v>1.01E-2</v>
      </c>
      <c r="AA272" s="423">
        <v>1.0200000000000001E-2</v>
      </c>
      <c r="AB272" s="423">
        <v>1.03E-2</v>
      </c>
      <c r="AC272" s="423">
        <v>1.04E-2</v>
      </c>
      <c r="AD272" s="423">
        <v>0.01</v>
      </c>
      <c r="AE272" s="423">
        <v>1.01E-2</v>
      </c>
      <c r="AF272" s="423">
        <v>1.0200000000000001E-2</v>
      </c>
      <c r="AG272" s="423">
        <v>1.03E-2</v>
      </c>
      <c r="AH272" s="423">
        <v>1.04E-2</v>
      </c>
      <c r="AI272" s="423">
        <v>0</v>
      </c>
      <c r="AJ272" s="423">
        <v>0</v>
      </c>
      <c r="AK272" s="423">
        <v>0</v>
      </c>
      <c r="AL272" s="423">
        <v>0</v>
      </c>
      <c r="AM272" s="423">
        <v>0</v>
      </c>
      <c r="AN272" s="423">
        <v>2.5000000000000001E-3</v>
      </c>
      <c r="AO272" s="423">
        <v>2.5000000000000001E-3</v>
      </c>
      <c r="AP272" s="423">
        <v>2.5000000000000001E-3</v>
      </c>
      <c r="AQ272" s="423">
        <v>2.5000000000000001E-3</v>
      </c>
      <c r="AR272" s="423">
        <v>2.5000000000000001E-3</v>
      </c>
      <c r="AS272" s="423">
        <v>1.6E-2</v>
      </c>
      <c r="AT272" s="423">
        <v>1.6500000000000001E-2</v>
      </c>
      <c r="AU272" s="423">
        <v>1.7000000000000001E-2</v>
      </c>
      <c r="AV272" s="423">
        <v>1.7500000000000002E-2</v>
      </c>
      <c r="AW272" s="423">
        <v>1.77E-2</v>
      </c>
      <c r="AX272" s="423">
        <v>0</v>
      </c>
      <c r="AY272" s="423">
        <v>0</v>
      </c>
      <c r="AZ272" s="423">
        <v>0</v>
      </c>
      <c r="BA272" s="423">
        <v>0</v>
      </c>
      <c r="BB272" s="423">
        <v>0</v>
      </c>
      <c r="BC272" s="423">
        <v>0</v>
      </c>
      <c r="BD272" s="423">
        <v>0</v>
      </c>
      <c r="BE272" s="423">
        <v>0</v>
      </c>
      <c r="BF272" s="423">
        <v>0</v>
      </c>
      <c r="BG272" s="423">
        <v>0</v>
      </c>
      <c r="BH272" s="423">
        <v>0</v>
      </c>
      <c r="BI272" s="423">
        <v>0</v>
      </c>
      <c r="BJ272" s="423">
        <v>0</v>
      </c>
      <c r="BK272" s="423">
        <v>0</v>
      </c>
      <c r="BL272" s="423">
        <v>0</v>
      </c>
      <c r="BM272" s="423">
        <v>0</v>
      </c>
      <c r="BN272" s="423">
        <v>0</v>
      </c>
      <c r="BO272" s="423">
        <v>0</v>
      </c>
      <c r="BP272" s="423">
        <v>0</v>
      </c>
      <c r="BQ272" s="423">
        <v>0</v>
      </c>
    </row>
    <row r="273" spans="1:69">
      <c r="A273" s="420" t="s">
        <v>1060</v>
      </c>
      <c r="B273" s="421">
        <v>5.0291666666666672E-2</v>
      </c>
      <c r="C273" s="421">
        <v>0.12740000000000001</v>
      </c>
      <c r="D273" s="421">
        <v>0</v>
      </c>
      <c r="E273" s="421"/>
      <c r="F273" s="422">
        <v>1436</v>
      </c>
      <c r="G273" s="423">
        <v>5.1999999999999998E-2</v>
      </c>
      <c r="H273" s="423">
        <v>0</v>
      </c>
      <c r="I273" s="423">
        <v>0</v>
      </c>
      <c r="J273" s="423">
        <v>0</v>
      </c>
      <c r="K273" s="423">
        <v>0</v>
      </c>
      <c r="L273" s="423">
        <v>-1.7083333333333256E-3</v>
      </c>
      <c r="M273" s="424">
        <v>36.211699164345404</v>
      </c>
      <c r="N273" s="422">
        <v>945</v>
      </c>
      <c r="O273" s="422">
        <v>973</v>
      </c>
      <c r="P273" s="422">
        <v>1002</v>
      </c>
      <c r="Q273" s="422">
        <v>1032</v>
      </c>
      <c r="R273" s="422">
        <v>1032</v>
      </c>
      <c r="S273" s="422" t="s">
        <v>163</v>
      </c>
      <c r="T273" s="423">
        <v>6.4000000000000001E-2</v>
      </c>
      <c r="U273" s="423">
        <v>6.6000000000000003E-2</v>
      </c>
      <c r="V273" s="423">
        <v>6.9000000000000006E-2</v>
      </c>
      <c r="W273" s="423">
        <v>7.1999999999999995E-2</v>
      </c>
      <c r="X273" s="423">
        <v>7.1999999999999995E-2</v>
      </c>
      <c r="Y273" s="423">
        <v>0</v>
      </c>
      <c r="Z273" s="423">
        <v>0</v>
      </c>
      <c r="AA273" s="423">
        <v>0</v>
      </c>
      <c r="AB273" s="423">
        <v>0</v>
      </c>
      <c r="AC273" s="423">
        <v>0</v>
      </c>
      <c r="AD273" s="423">
        <v>0</v>
      </c>
      <c r="AE273" s="423">
        <v>0</v>
      </c>
      <c r="AF273" s="423">
        <v>0</v>
      </c>
      <c r="AG273" s="423">
        <v>0</v>
      </c>
      <c r="AH273" s="423">
        <v>0</v>
      </c>
      <c r="AI273" s="423">
        <v>0</v>
      </c>
      <c r="AJ273" s="423">
        <v>0</v>
      </c>
      <c r="AK273" s="423">
        <v>0</v>
      </c>
      <c r="AL273" s="423">
        <v>0</v>
      </c>
      <c r="AM273" s="423">
        <v>0</v>
      </c>
      <c r="AN273" s="423">
        <v>0</v>
      </c>
      <c r="AO273" s="423">
        <v>0</v>
      </c>
      <c r="AP273" s="423">
        <v>0</v>
      </c>
      <c r="AQ273" s="423">
        <v>0</v>
      </c>
      <c r="AR273" s="423">
        <v>0</v>
      </c>
      <c r="AS273" s="423">
        <v>4.0000000000000001E-3</v>
      </c>
      <c r="AT273" s="423">
        <v>4.0000000000000001E-3</v>
      </c>
      <c r="AU273" s="423">
        <v>4.0000000000000001E-3</v>
      </c>
      <c r="AV273" s="423">
        <v>5.0000000000000001E-3</v>
      </c>
      <c r="AW273" s="423">
        <v>5.0000000000000001E-3</v>
      </c>
      <c r="AX273" s="423">
        <v>0</v>
      </c>
      <c r="AY273" s="423">
        <v>0</v>
      </c>
      <c r="AZ273" s="423">
        <v>0</v>
      </c>
      <c r="BA273" s="423">
        <v>0</v>
      </c>
      <c r="BB273" s="423">
        <v>0</v>
      </c>
      <c r="BC273" s="423">
        <v>0</v>
      </c>
      <c r="BD273" s="423">
        <v>0</v>
      </c>
      <c r="BE273" s="423">
        <v>0</v>
      </c>
      <c r="BF273" s="423">
        <v>0</v>
      </c>
      <c r="BG273" s="423">
        <v>0</v>
      </c>
      <c r="BH273" s="423">
        <v>0</v>
      </c>
      <c r="BI273" s="423">
        <v>0</v>
      </c>
      <c r="BJ273" s="423">
        <v>0</v>
      </c>
      <c r="BK273" s="423">
        <v>0</v>
      </c>
      <c r="BL273" s="423">
        <v>0</v>
      </c>
      <c r="BM273" s="423">
        <v>0</v>
      </c>
      <c r="BN273" s="423">
        <v>0</v>
      </c>
      <c r="BO273" s="423">
        <v>0</v>
      </c>
      <c r="BP273" s="423">
        <v>0</v>
      </c>
      <c r="BQ273" s="423">
        <v>0</v>
      </c>
    </row>
    <row r="274" spans="1:69">
      <c r="A274" s="420" t="s">
        <v>469</v>
      </c>
      <c r="B274" s="421">
        <v>2.4283333333333334E-2</v>
      </c>
      <c r="C274" s="421">
        <v>8.3000000000000004E-2</v>
      </c>
      <c r="D274" s="421">
        <v>0</v>
      </c>
      <c r="E274" s="421"/>
      <c r="F274" s="422">
        <v>490</v>
      </c>
      <c r="G274" s="423">
        <v>8.5000000000000006E-3</v>
      </c>
      <c r="H274" s="423">
        <v>2.0000000000000001E-4</v>
      </c>
      <c r="I274" s="423">
        <v>0</v>
      </c>
      <c r="J274" s="423">
        <v>1E-4</v>
      </c>
      <c r="K274" s="423">
        <v>2.9999999999999997E-4</v>
      </c>
      <c r="L274" s="423">
        <v>1.5183333333333333E-2</v>
      </c>
      <c r="M274" s="424">
        <v>17.346938775510203</v>
      </c>
      <c r="N274" s="422">
        <v>573</v>
      </c>
      <c r="O274" s="422">
        <v>630</v>
      </c>
      <c r="P274" s="422">
        <v>693</v>
      </c>
      <c r="Q274" s="422">
        <v>762</v>
      </c>
      <c r="R274" s="422">
        <v>831</v>
      </c>
      <c r="S274" s="422" t="s">
        <v>163</v>
      </c>
      <c r="T274" s="423">
        <v>2.9000000000000001E-2</v>
      </c>
      <c r="U274" s="423">
        <v>3.1E-2</v>
      </c>
      <c r="V274" s="423">
        <v>3.3000000000000002E-2</v>
      </c>
      <c r="W274" s="423">
        <v>3.5000000000000003E-2</v>
      </c>
      <c r="X274" s="423">
        <v>3.6999999999999998E-2</v>
      </c>
      <c r="Y274" s="423">
        <v>2E-3</v>
      </c>
      <c r="Z274" s="423">
        <v>2E-3</v>
      </c>
      <c r="AA274" s="423">
        <v>2E-3</v>
      </c>
      <c r="AB274" s="423">
        <v>2E-3</v>
      </c>
      <c r="AC274" s="423">
        <v>2E-3</v>
      </c>
      <c r="AD274" s="423">
        <v>0</v>
      </c>
      <c r="AE274" s="423">
        <v>0</v>
      </c>
      <c r="AF274" s="423">
        <v>0</v>
      </c>
      <c r="AG274" s="423">
        <v>0</v>
      </c>
      <c r="AH274" s="423">
        <v>0</v>
      </c>
      <c r="AI274" s="423">
        <v>2E-3</v>
      </c>
      <c r="AJ274" s="423">
        <v>2E-3</v>
      </c>
      <c r="AK274" s="423">
        <v>2E-3</v>
      </c>
      <c r="AL274" s="423">
        <v>2E-3</v>
      </c>
      <c r="AM274" s="423">
        <v>2E-3</v>
      </c>
      <c r="AN274" s="423">
        <v>0</v>
      </c>
      <c r="AO274" s="423">
        <v>0</v>
      </c>
      <c r="AP274" s="423">
        <v>0</v>
      </c>
      <c r="AQ274" s="423">
        <v>0</v>
      </c>
      <c r="AR274" s="423">
        <v>0</v>
      </c>
      <c r="AS274" s="423">
        <v>3.0000000000000001E-3</v>
      </c>
      <c r="AT274" s="423">
        <v>4.0000000000000001E-3</v>
      </c>
      <c r="AU274" s="423">
        <v>4.0000000000000001E-3</v>
      </c>
      <c r="AV274" s="423">
        <v>4.0000000000000001E-3</v>
      </c>
      <c r="AW274" s="423">
        <v>4.0000000000000001E-3</v>
      </c>
      <c r="AX274" s="423">
        <v>0</v>
      </c>
      <c r="AY274" s="423">
        <v>0</v>
      </c>
      <c r="AZ274" s="423">
        <v>0</v>
      </c>
      <c r="BA274" s="423">
        <v>0</v>
      </c>
      <c r="BB274" s="423">
        <v>0</v>
      </c>
      <c r="BC274" s="423">
        <v>0</v>
      </c>
      <c r="BD274" s="423">
        <v>0</v>
      </c>
      <c r="BE274" s="423">
        <v>0</v>
      </c>
      <c r="BF274" s="423">
        <v>0</v>
      </c>
      <c r="BG274" s="423">
        <v>0</v>
      </c>
      <c r="BH274" s="423">
        <v>0</v>
      </c>
      <c r="BI274" s="423">
        <v>0</v>
      </c>
      <c r="BJ274" s="423">
        <v>0</v>
      </c>
      <c r="BK274" s="423">
        <v>0</v>
      </c>
      <c r="BL274" s="423">
        <v>0</v>
      </c>
      <c r="BM274" s="423">
        <v>0</v>
      </c>
      <c r="BN274" s="423">
        <v>0</v>
      </c>
      <c r="BO274" s="423">
        <v>0</v>
      </c>
      <c r="BP274" s="423">
        <v>0</v>
      </c>
      <c r="BQ274" s="423">
        <v>0</v>
      </c>
    </row>
    <row r="275" spans="1:69">
      <c r="A275" s="420" t="s">
        <v>719</v>
      </c>
      <c r="B275" s="421">
        <v>8.2666666666666666E-2</v>
      </c>
      <c r="C275" s="421">
        <v>0.2</v>
      </c>
      <c r="D275" s="421">
        <v>0</v>
      </c>
      <c r="E275" s="421"/>
      <c r="F275" s="422">
        <v>1430</v>
      </c>
      <c r="G275" s="423">
        <v>4.99E-2</v>
      </c>
      <c r="H275" s="423">
        <v>2.1399999999999999E-2</v>
      </c>
      <c r="I275" s="423">
        <v>0</v>
      </c>
      <c r="J275" s="423">
        <v>0</v>
      </c>
      <c r="K275" s="423">
        <v>3.5000000000000001E-3</v>
      </c>
      <c r="L275" s="423">
        <v>7.8666666666666607E-3</v>
      </c>
      <c r="M275" s="424">
        <v>34.895104895104893</v>
      </c>
      <c r="N275" s="422">
        <v>1440</v>
      </c>
      <c r="O275" s="422">
        <v>1550</v>
      </c>
      <c r="P275" s="422">
        <v>1700</v>
      </c>
      <c r="Q275" s="422">
        <v>1800</v>
      </c>
      <c r="R275" s="422">
        <v>1900</v>
      </c>
      <c r="S275" s="422" t="s">
        <v>163</v>
      </c>
      <c r="T275" s="423">
        <v>5.0299999999999997E-2</v>
      </c>
      <c r="U275" s="423">
        <v>5.4100000000000002E-2</v>
      </c>
      <c r="V275" s="423">
        <v>5.9299999999999999E-2</v>
      </c>
      <c r="W275" s="423">
        <v>6.2799999999999995E-2</v>
      </c>
      <c r="X275" s="423">
        <v>6.6299999999999998E-2</v>
      </c>
      <c r="Y275" s="423">
        <v>2.1499999999999998E-2</v>
      </c>
      <c r="Z275" s="423">
        <v>2.2499999999999999E-2</v>
      </c>
      <c r="AA275" s="423">
        <v>2.35E-2</v>
      </c>
      <c r="AB275" s="423">
        <v>2.4500000000000001E-2</v>
      </c>
      <c r="AC275" s="423">
        <v>2.5499999999999998E-2</v>
      </c>
      <c r="AD275" s="423">
        <v>0</v>
      </c>
      <c r="AE275" s="423">
        <v>0</v>
      </c>
      <c r="AF275" s="423">
        <v>0</v>
      </c>
      <c r="AG275" s="423">
        <v>0</v>
      </c>
      <c r="AH275" s="423">
        <v>0</v>
      </c>
      <c r="AI275" s="423">
        <v>2E-3</v>
      </c>
      <c r="AJ275" s="423">
        <v>2E-3</v>
      </c>
      <c r="AK275" s="423">
        <v>2E-3</v>
      </c>
      <c r="AL275" s="423">
        <v>3.0000000000000001E-3</v>
      </c>
      <c r="AM275" s="423">
        <v>3.0000000000000001E-3</v>
      </c>
      <c r="AN275" s="423">
        <v>3.5000000000000001E-3</v>
      </c>
      <c r="AO275" s="423">
        <v>4.0000000000000001E-3</v>
      </c>
      <c r="AP275" s="423">
        <v>4.4999999999999997E-3</v>
      </c>
      <c r="AQ275" s="423">
        <v>5.0000000000000001E-3</v>
      </c>
      <c r="AR275" s="423">
        <v>5.4999999999999997E-3</v>
      </c>
      <c r="AS275" s="423">
        <v>8.0000000000000002E-3</v>
      </c>
      <c r="AT275" s="423">
        <v>1.0999999999999999E-2</v>
      </c>
      <c r="AU275" s="423">
        <v>1.2E-2</v>
      </c>
      <c r="AV275" s="423">
        <v>1.4E-2</v>
      </c>
      <c r="AW275" s="423">
        <v>1.6E-2</v>
      </c>
      <c r="AX275" s="423">
        <v>0</v>
      </c>
      <c r="AY275" s="423">
        <v>0</v>
      </c>
      <c r="AZ275" s="423">
        <v>0</v>
      </c>
      <c r="BA275" s="423">
        <v>0</v>
      </c>
      <c r="BB275" s="423">
        <v>0</v>
      </c>
      <c r="BC275" s="423">
        <v>0</v>
      </c>
      <c r="BD275" s="423">
        <v>0</v>
      </c>
      <c r="BE275" s="423">
        <v>0</v>
      </c>
      <c r="BF275" s="423">
        <v>0</v>
      </c>
      <c r="BG275" s="423">
        <v>0</v>
      </c>
      <c r="BH275" s="423">
        <v>0.2</v>
      </c>
      <c r="BI275" s="423">
        <v>0.2</v>
      </c>
      <c r="BJ275" s="423">
        <v>0.2</v>
      </c>
      <c r="BK275" s="423">
        <v>0.2</v>
      </c>
      <c r="BL275" s="423">
        <v>0.2</v>
      </c>
      <c r="BM275" s="423">
        <v>0</v>
      </c>
      <c r="BN275" s="423">
        <v>0</v>
      </c>
      <c r="BO275" s="423">
        <v>0</v>
      </c>
      <c r="BP275" s="423">
        <v>0</v>
      </c>
      <c r="BQ275" s="423">
        <v>0</v>
      </c>
    </row>
    <row r="276" spans="1:69">
      <c r="A276" s="420" t="s">
        <v>714</v>
      </c>
      <c r="B276" s="421">
        <v>1.7525000000000002E-2</v>
      </c>
      <c r="C276" s="421">
        <v>0.05</v>
      </c>
      <c r="D276" s="421">
        <v>0</v>
      </c>
      <c r="E276" s="421"/>
      <c r="F276" s="422">
        <v>350</v>
      </c>
      <c r="G276" s="423">
        <v>1.4999999999999999E-2</v>
      </c>
      <c r="H276" s="423">
        <v>1E-4</v>
      </c>
      <c r="I276" s="423">
        <v>0</v>
      </c>
      <c r="J276" s="423">
        <v>0</v>
      </c>
      <c r="K276" s="423">
        <v>8.9999999999999998E-4</v>
      </c>
      <c r="L276" s="423">
        <v>1.525000000000002E-3</v>
      </c>
      <c r="M276" s="424">
        <v>42.857142857142854</v>
      </c>
      <c r="N276" s="422">
        <v>352</v>
      </c>
      <c r="O276" s="422">
        <v>383</v>
      </c>
      <c r="P276" s="422">
        <v>410</v>
      </c>
      <c r="Q276" s="422">
        <v>438</v>
      </c>
      <c r="R276" s="422">
        <v>469</v>
      </c>
      <c r="S276" s="422" t="s">
        <v>163</v>
      </c>
      <c r="T276" s="423">
        <v>1.4999999999999999E-2</v>
      </c>
      <c r="U276" s="423">
        <v>1.6299999999999999E-2</v>
      </c>
      <c r="V276" s="423">
        <v>1.7500000000000002E-2</v>
      </c>
      <c r="W276" s="423">
        <v>1.8700000000000001E-2</v>
      </c>
      <c r="X276" s="423">
        <v>0.02</v>
      </c>
      <c r="Y276" s="423">
        <v>1E-4</v>
      </c>
      <c r="Z276" s="423">
        <v>1E-4</v>
      </c>
      <c r="AA276" s="423">
        <v>2.0000000000000001E-4</v>
      </c>
      <c r="AB276" s="423">
        <v>2.9999999999999997E-4</v>
      </c>
      <c r="AC276" s="423">
        <v>4.0000000000000002E-4</v>
      </c>
      <c r="AD276" s="423">
        <v>0</v>
      </c>
      <c r="AE276" s="423">
        <v>0</v>
      </c>
      <c r="AF276" s="423">
        <v>0</v>
      </c>
      <c r="AG276" s="423">
        <v>0</v>
      </c>
      <c r="AH276" s="423">
        <v>0</v>
      </c>
      <c r="AI276" s="423">
        <v>0</v>
      </c>
      <c r="AJ276" s="423">
        <v>0</v>
      </c>
      <c r="AK276" s="423">
        <v>0</v>
      </c>
      <c r="AL276" s="423">
        <v>0</v>
      </c>
      <c r="AM276" s="423">
        <v>0</v>
      </c>
      <c r="AN276" s="423">
        <v>8.9999999999999998E-4</v>
      </c>
      <c r="AO276" s="423">
        <v>1E-3</v>
      </c>
      <c r="AP276" s="423">
        <v>1.1999999999999999E-3</v>
      </c>
      <c r="AQ276" s="423">
        <v>1.2999999999999999E-3</v>
      </c>
      <c r="AR276" s="423">
        <v>1.5E-3</v>
      </c>
      <c r="AS276" s="423">
        <v>1.1999999999999999E-3</v>
      </c>
      <c r="AT276" s="423">
        <v>1.4E-3</v>
      </c>
      <c r="AU276" s="423">
        <v>1.8E-3</v>
      </c>
      <c r="AV276" s="423">
        <v>2.3999999999999998E-3</v>
      </c>
      <c r="AW276" s="423">
        <v>3.0000000000000001E-3</v>
      </c>
      <c r="AX276" s="423">
        <v>0</v>
      </c>
      <c r="AY276" s="423">
        <v>0</v>
      </c>
      <c r="AZ276" s="423">
        <v>0</v>
      </c>
      <c r="BA276" s="423">
        <v>0</v>
      </c>
      <c r="BB276" s="423">
        <v>0</v>
      </c>
      <c r="BC276" s="423">
        <v>0</v>
      </c>
      <c r="BD276" s="423">
        <v>0</v>
      </c>
      <c r="BE276" s="423">
        <v>0</v>
      </c>
      <c r="BF276" s="423">
        <v>0</v>
      </c>
      <c r="BG276" s="423">
        <v>0</v>
      </c>
      <c r="BH276" s="423">
        <v>0.05</v>
      </c>
      <c r="BI276" s="423">
        <v>0.05</v>
      </c>
      <c r="BJ276" s="423">
        <v>0.05</v>
      </c>
      <c r="BK276" s="423">
        <v>0.05</v>
      </c>
      <c r="BL276" s="423">
        <v>0.05</v>
      </c>
      <c r="BM276" s="423">
        <v>0</v>
      </c>
      <c r="BN276" s="423">
        <v>0</v>
      </c>
      <c r="BO276" s="423">
        <v>0</v>
      </c>
      <c r="BP276" s="423">
        <v>0</v>
      </c>
      <c r="BQ276" s="423">
        <v>0</v>
      </c>
    </row>
    <row r="277" spans="1:69">
      <c r="A277" s="420" t="s">
        <v>715</v>
      </c>
      <c r="B277" s="421">
        <v>2.0598666666666667</v>
      </c>
      <c r="C277" s="421">
        <v>3.9279999999999999</v>
      </c>
      <c r="D277" s="421">
        <v>0.10683561643835618</v>
      </c>
      <c r="E277" s="421"/>
      <c r="F277" s="422">
        <v>16482</v>
      </c>
      <c r="G277" s="423">
        <v>1.5369999999999999</v>
      </c>
      <c r="H277" s="423">
        <v>0.27100000000000002</v>
      </c>
      <c r="I277" s="423">
        <v>0</v>
      </c>
      <c r="J277" s="423">
        <v>0</v>
      </c>
      <c r="K277" s="423">
        <v>8.0000000000000004E-4</v>
      </c>
      <c r="L277" s="423">
        <v>0.14423105022831084</v>
      </c>
      <c r="M277" s="424">
        <v>93.253245965295477</v>
      </c>
      <c r="N277" s="422">
        <v>16646</v>
      </c>
      <c r="O277" s="422">
        <v>18371</v>
      </c>
      <c r="P277" s="422">
        <v>20113</v>
      </c>
      <c r="Q277" s="422">
        <v>22104</v>
      </c>
      <c r="R277" s="422">
        <v>24293</v>
      </c>
      <c r="S277" s="422" t="s">
        <v>163</v>
      </c>
      <c r="T277" s="423">
        <v>1.5529999999999999</v>
      </c>
      <c r="U277" s="423">
        <v>1.714</v>
      </c>
      <c r="V277" s="423">
        <v>1.8759999999999999</v>
      </c>
      <c r="W277" s="423">
        <v>2.0609999999999999</v>
      </c>
      <c r="X277" s="423">
        <v>2.2665000000000002</v>
      </c>
      <c r="Y277" s="423">
        <v>0.27110000000000001</v>
      </c>
      <c r="Z277" s="423">
        <v>0.29799999999999999</v>
      </c>
      <c r="AA277" s="423">
        <v>0.32800000000000001</v>
      </c>
      <c r="AB277" s="423">
        <v>0.36</v>
      </c>
      <c r="AC277" s="423">
        <v>0.39600000000000002</v>
      </c>
      <c r="AD277" s="423">
        <v>0</v>
      </c>
      <c r="AE277" s="423">
        <v>0</v>
      </c>
      <c r="AF277" s="423">
        <v>0</v>
      </c>
      <c r="AG277" s="423">
        <v>0</v>
      </c>
      <c r="AH277" s="423">
        <v>0</v>
      </c>
      <c r="AI277" s="423">
        <v>0</v>
      </c>
      <c r="AJ277" s="423">
        <v>0</v>
      </c>
      <c r="AK277" s="423">
        <v>0</v>
      </c>
      <c r="AL277" s="423">
        <v>0</v>
      </c>
      <c r="AM277" s="423">
        <v>0</v>
      </c>
      <c r="AN277" s="423">
        <v>8.0000000000000004E-4</v>
      </c>
      <c r="AO277" s="423">
        <v>8.9999999999999998E-4</v>
      </c>
      <c r="AP277" s="423">
        <v>1E-3</v>
      </c>
      <c r="AQ277" s="423">
        <v>1.1999999999999999E-3</v>
      </c>
      <c r="AR277" s="423">
        <v>1.5E-3</v>
      </c>
      <c r="AS277" s="423">
        <v>0.12</v>
      </c>
      <c r="AT277" s="423">
        <v>0.13</v>
      </c>
      <c r="AU277" s="423">
        <v>0.14000000000000001</v>
      </c>
      <c r="AV277" s="423">
        <v>0.15</v>
      </c>
      <c r="AW277" s="423">
        <v>0.16</v>
      </c>
      <c r="AX277" s="423">
        <v>0</v>
      </c>
      <c r="AY277" s="423">
        <v>0</v>
      </c>
      <c r="AZ277" s="423">
        <v>0</v>
      </c>
      <c r="BA277" s="423">
        <v>0</v>
      </c>
      <c r="BB277" s="423">
        <v>0</v>
      </c>
      <c r="BC277" s="423">
        <v>0</v>
      </c>
      <c r="BD277" s="423">
        <v>0</v>
      </c>
      <c r="BE277" s="423">
        <v>0</v>
      </c>
      <c r="BF277" s="423">
        <v>0</v>
      </c>
      <c r="BG277" s="423">
        <v>0</v>
      </c>
      <c r="BH277" s="423">
        <v>2.6</v>
      </c>
      <c r="BI277" s="423">
        <v>2.6</v>
      </c>
      <c r="BJ277" s="423">
        <v>2.6</v>
      </c>
      <c r="BK277" s="423">
        <v>2.6</v>
      </c>
      <c r="BL277" s="423">
        <v>2.6</v>
      </c>
      <c r="BM277" s="423">
        <v>0.5</v>
      </c>
      <c r="BN277" s="423">
        <v>0.5</v>
      </c>
      <c r="BO277" s="423">
        <v>0.5</v>
      </c>
      <c r="BP277" s="423">
        <v>0.5</v>
      </c>
      <c r="BQ277" s="423">
        <v>0.5</v>
      </c>
    </row>
    <row r="278" spans="1:69">
      <c r="A278" s="420" t="s">
        <v>926</v>
      </c>
      <c r="B278" s="421">
        <v>0.323575</v>
      </c>
      <c r="C278" s="421">
        <v>0.6</v>
      </c>
      <c r="D278" s="421">
        <v>0</v>
      </c>
      <c r="E278" s="421"/>
      <c r="F278" s="422">
        <v>3975</v>
      </c>
      <c r="G278" s="423">
        <v>0.27139999999999997</v>
      </c>
      <c r="H278" s="423">
        <v>6.6E-3</v>
      </c>
      <c r="I278" s="423">
        <v>0</v>
      </c>
      <c r="J278" s="423">
        <v>0</v>
      </c>
      <c r="K278" s="423">
        <v>2.3199999999999998E-2</v>
      </c>
      <c r="L278" s="423">
        <v>2.2375000000000034E-2</v>
      </c>
      <c r="M278" s="424">
        <v>68.276729559748432</v>
      </c>
      <c r="N278" s="422">
        <v>4017</v>
      </c>
      <c r="O278" s="422">
        <v>4408</v>
      </c>
      <c r="P278" s="422">
        <v>4836</v>
      </c>
      <c r="Q278" s="422">
        <v>5307</v>
      </c>
      <c r="R278" s="422">
        <v>5823</v>
      </c>
      <c r="S278" s="422" t="s">
        <v>163</v>
      </c>
      <c r="T278" s="423">
        <v>0.249</v>
      </c>
      <c r="U278" s="423">
        <v>0.27300000000000002</v>
      </c>
      <c r="V278" s="423">
        <v>0.3</v>
      </c>
      <c r="W278" s="423">
        <v>0.32900000000000001</v>
      </c>
      <c r="X278" s="423">
        <v>0.36099999999999999</v>
      </c>
      <c r="Y278" s="423">
        <v>7.0000000000000001E-3</v>
      </c>
      <c r="Z278" s="423">
        <v>8.0000000000000002E-3</v>
      </c>
      <c r="AA278" s="423">
        <v>8.9999999999999993E-3</v>
      </c>
      <c r="AB278" s="423">
        <v>8.9999999999999993E-3</v>
      </c>
      <c r="AC278" s="423">
        <v>0.01</v>
      </c>
      <c r="AD278" s="423">
        <v>0</v>
      </c>
      <c r="AE278" s="423">
        <v>0</v>
      </c>
      <c r="AF278" s="423">
        <v>0</v>
      </c>
      <c r="AG278" s="423">
        <v>0</v>
      </c>
      <c r="AH278" s="423">
        <v>0</v>
      </c>
      <c r="AI278" s="423">
        <v>0</v>
      </c>
      <c r="AJ278" s="423">
        <v>0</v>
      </c>
      <c r="AK278" s="423">
        <v>0</v>
      </c>
      <c r="AL278" s="423">
        <v>0</v>
      </c>
      <c r="AM278" s="423">
        <v>0</v>
      </c>
      <c r="AN278" s="423">
        <v>7.4999999999999997E-2</v>
      </c>
      <c r="AO278" s="423">
        <v>0.107</v>
      </c>
      <c r="AP278" s="423">
        <v>0.14000000000000001</v>
      </c>
      <c r="AQ278" s="423">
        <v>0.17199999999999999</v>
      </c>
      <c r="AR278" s="423">
        <v>0.20499999999999999</v>
      </c>
      <c r="AS278" s="423">
        <v>2.47E-2</v>
      </c>
      <c r="AT278" s="423">
        <v>2.9000000000000001E-2</v>
      </c>
      <c r="AU278" s="423">
        <v>3.3500000000000002E-2</v>
      </c>
      <c r="AV278" s="423">
        <v>3.8100000000000002E-2</v>
      </c>
      <c r="AW278" s="423">
        <v>4.2999999999999997E-2</v>
      </c>
      <c r="AX278" s="423">
        <v>0</v>
      </c>
      <c r="AY278" s="423">
        <v>0</v>
      </c>
      <c r="AZ278" s="423">
        <v>0.25</v>
      </c>
      <c r="BA278" s="423">
        <v>0.25</v>
      </c>
      <c r="BB278" s="423">
        <v>0.25</v>
      </c>
      <c r="BC278" s="423">
        <v>0</v>
      </c>
      <c r="BD278" s="423">
        <v>0</v>
      </c>
      <c r="BE278" s="423">
        <v>0</v>
      </c>
      <c r="BF278" s="423">
        <v>0</v>
      </c>
      <c r="BG278" s="423">
        <v>0</v>
      </c>
      <c r="BH278" s="423">
        <v>0.6</v>
      </c>
      <c r="BI278" s="423">
        <v>0.6</v>
      </c>
      <c r="BJ278" s="423">
        <v>0.6</v>
      </c>
      <c r="BK278" s="423">
        <v>0.6</v>
      </c>
      <c r="BL278" s="423">
        <v>0.6</v>
      </c>
      <c r="BM278" s="423">
        <v>0</v>
      </c>
      <c r="BN278" s="423">
        <v>0</v>
      </c>
      <c r="BO278" s="423">
        <v>0</v>
      </c>
      <c r="BP278" s="423">
        <v>0</v>
      </c>
      <c r="BQ278" s="423">
        <v>0</v>
      </c>
    </row>
    <row r="279" spans="1:69">
      <c r="A279" s="420" t="s">
        <v>717</v>
      </c>
      <c r="B279" s="421">
        <v>0.53600833333333331</v>
      </c>
      <c r="C279" s="421">
        <v>1.1000000000000001</v>
      </c>
      <c r="D279" s="421">
        <v>0</v>
      </c>
      <c r="E279" s="421"/>
      <c r="F279" s="422">
        <v>6500</v>
      </c>
      <c r="G279" s="423">
        <v>0.40699999999999997</v>
      </c>
      <c r="H279" s="423">
        <v>4.4999999999999998E-2</v>
      </c>
      <c r="I279" s="423">
        <v>0</v>
      </c>
      <c r="J279" s="423">
        <v>0</v>
      </c>
      <c r="K279" s="423">
        <v>1.4E-3</v>
      </c>
      <c r="L279" s="423">
        <v>8.2608333333333339E-2</v>
      </c>
      <c r="M279" s="424">
        <v>62.615384615384613</v>
      </c>
      <c r="N279" s="422">
        <v>6520</v>
      </c>
      <c r="O279" s="422">
        <v>7000</v>
      </c>
      <c r="P279" s="422">
        <v>7400</v>
      </c>
      <c r="Q279" s="422">
        <v>7800</v>
      </c>
      <c r="R279" s="422">
        <v>8200</v>
      </c>
      <c r="S279" s="422" t="s">
        <v>163</v>
      </c>
      <c r="T279" s="423">
        <v>0.40799999999999997</v>
      </c>
      <c r="U279" s="423">
        <v>0.438</v>
      </c>
      <c r="V279" s="423">
        <v>0.4632</v>
      </c>
      <c r="W279" s="423">
        <v>0.48830000000000001</v>
      </c>
      <c r="X279" s="423">
        <v>0.51329999999999998</v>
      </c>
      <c r="Y279" s="423">
        <v>4.5100000000000001E-2</v>
      </c>
      <c r="Z279" s="423">
        <v>4.5999999999999999E-2</v>
      </c>
      <c r="AA279" s="423">
        <v>4.7E-2</v>
      </c>
      <c r="AB279" s="423">
        <v>4.8000000000000001E-2</v>
      </c>
      <c r="AC279" s="423">
        <v>4.9000000000000002E-2</v>
      </c>
      <c r="AD279" s="423">
        <v>0</v>
      </c>
      <c r="AE279" s="423">
        <v>0</v>
      </c>
      <c r="AF279" s="423">
        <v>0</v>
      </c>
      <c r="AG279" s="423">
        <v>0</v>
      </c>
      <c r="AH279" s="423">
        <v>0</v>
      </c>
      <c r="AI279" s="423">
        <v>0</v>
      </c>
      <c r="AJ279" s="423">
        <v>0</v>
      </c>
      <c r="AK279" s="423">
        <v>0</v>
      </c>
      <c r="AL279" s="423">
        <v>0</v>
      </c>
      <c r="AM279" s="423">
        <v>0</v>
      </c>
      <c r="AN279" s="423">
        <v>1.4E-3</v>
      </c>
      <c r="AO279" s="423">
        <v>1.5E-3</v>
      </c>
      <c r="AP279" s="423">
        <v>1.6000000000000001E-3</v>
      </c>
      <c r="AQ279" s="423">
        <v>1.6999999999999999E-3</v>
      </c>
      <c r="AR279" s="423">
        <v>1.8E-3</v>
      </c>
      <c r="AS279" s="423">
        <v>3.4000000000000002E-2</v>
      </c>
      <c r="AT279" s="423">
        <v>3.5000000000000003E-2</v>
      </c>
      <c r="AU279" s="423">
        <v>3.5000000000000003E-2</v>
      </c>
      <c r="AV279" s="423">
        <v>3.6999999999999998E-2</v>
      </c>
      <c r="AW279" s="423">
        <v>3.9E-2</v>
      </c>
      <c r="AX279" s="423">
        <v>0</v>
      </c>
      <c r="AY279" s="423">
        <v>0</v>
      </c>
      <c r="AZ279" s="423">
        <v>0</v>
      </c>
      <c r="BA279" s="423">
        <v>0</v>
      </c>
      <c r="BB279" s="423">
        <v>0</v>
      </c>
      <c r="BC279" s="423">
        <v>0</v>
      </c>
      <c r="BD279" s="423">
        <v>0</v>
      </c>
      <c r="BE279" s="423">
        <v>0</v>
      </c>
      <c r="BF279" s="423">
        <v>0</v>
      </c>
      <c r="BG279" s="423">
        <v>0</v>
      </c>
      <c r="BH279" s="423">
        <v>1.1000000000000001</v>
      </c>
      <c r="BI279" s="423">
        <v>1.1000000000000001</v>
      </c>
      <c r="BJ279" s="423">
        <v>1.1000000000000001</v>
      </c>
      <c r="BK279" s="423">
        <v>1.1000000000000001</v>
      </c>
      <c r="BL279" s="423">
        <v>1.1000000000000001</v>
      </c>
      <c r="BM279" s="423">
        <v>0</v>
      </c>
      <c r="BN279" s="423">
        <v>0</v>
      </c>
      <c r="BO279" s="423">
        <v>0</v>
      </c>
      <c r="BP279" s="423">
        <v>0</v>
      </c>
      <c r="BQ279" s="423">
        <v>0</v>
      </c>
    </row>
    <row r="280" spans="1:69">
      <c r="A280" s="420" t="s">
        <v>718</v>
      </c>
      <c r="B280" s="421">
        <v>1.0583333333333333E-2</v>
      </c>
      <c r="C280" s="421">
        <v>0.03</v>
      </c>
      <c r="D280" s="421">
        <v>0</v>
      </c>
      <c r="E280" s="421"/>
      <c r="F280" s="422">
        <v>99</v>
      </c>
      <c r="G280" s="423">
        <v>6.1999999999999998E-3</v>
      </c>
      <c r="H280" s="423">
        <v>0</v>
      </c>
      <c r="I280" s="423">
        <v>0</v>
      </c>
      <c r="J280" s="423">
        <v>0</v>
      </c>
      <c r="K280" s="423">
        <v>3.3E-3</v>
      </c>
      <c r="L280" s="423">
        <v>1.0833333333333337E-3</v>
      </c>
      <c r="M280" s="424">
        <v>62.626262626262623</v>
      </c>
      <c r="N280" s="422">
        <v>100</v>
      </c>
      <c r="O280" s="422">
        <v>106</v>
      </c>
      <c r="P280" s="422">
        <v>110</v>
      </c>
      <c r="Q280" s="422">
        <v>115</v>
      </c>
      <c r="R280" s="422">
        <v>120</v>
      </c>
      <c r="S280" s="422" t="s">
        <v>163</v>
      </c>
      <c r="T280" s="423">
        <v>6.1999999999999998E-3</v>
      </c>
      <c r="U280" s="423">
        <v>6.7000000000000002E-3</v>
      </c>
      <c r="V280" s="423">
        <v>6.7999999999999996E-3</v>
      </c>
      <c r="W280" s="423">
        <v>7.1000000000000004E-3</v>
      </c>
      <c r="X280" s="423">
        <v>7.4000000000000003E-3</v>
      </c>
      <c r="Y280" s="423">
        <v>0</v>
      </c>
      <c r="Z280" s="423">
        <v>0</v>
      </c>
      <c r="AA280" s="423">
        <v>0</v>
      </c>
      <c r="AB280" s="423">
        <v>0</v>
      </c>
      <c r="AC280" s="423">
        <v>0</v>
      </c>
      <c r="AD280" s="423">
        <v>0</v>
      </c>
      <c r="AE280" s="423">
        <v>0</v>
      </c>
      <c r="AF280" s="423">
        <v>0</v>
      </c>
      <c r="AG280" s="423">
        <v>0</v>
      </c>
      <c r="AH280" s="423">
        <v>0</v>
      </c>
      <c r="AI280" s="423">
        <v>0</v>
      </c>
      <c r="AJ280" s="423">
        <v>0</v>
      </c>
      <c r="AK280" s="423">
        <v>0</v>
      </c>
      <c r="AL280" s="423">
        <v>0</v>
      </c>
      <c r="AM280" s="423">
        <v>0</v>
      </c>
      <c r="AN280" s="423">
        <v>5.0000000000000001E-3</v>
      </c>
      <c r="AO280" s="423">
        <v>5.0000000000000001E-3</v>
      </c>
      <c r="AP280" s="423">
        <v>5.0000000000000001E-3</v>
      </c>
      <c r="AQ280" s="423">
        <v>5.0000000000000001E-3</v>
      </c>
      <c r="AR280" s="423">
        <v>5.0000000000000001E-3</v>
      </c>
      <c r="AS280" s="423">
        <v>1.5E-3</v>
      </c>
      <c r="AT280" s="423">
        <v>1.5E-3</v>
      </c>
      <c r="AU280" s="423">
        <v>1.6000000000000001E-3</v>
      </c>
      <c r="AV280" s="423">
        <v>1.6999999999999999E-3</v>
      </c>
      <c r="AW280" s="423">
        <v>1.8E-3</v>
      </c>
      <c r="AX280" s="423">
        <v>0</v>
      </c>
      <c r="AY280" s="423">
        <v>0</v>
      </c>
      <c r="AZ280" s="423">
        <v>0</v>
      </c>
      <c r="BA280" s="423">
        <v>0</v>
      </c>
      <c r="BB280" s="423">
        <v>0</v>
      </c>
      <c r="BC280" s="423">
        <v>0</v>
      </c>
      <c r="BD280" s="423">
        <v>0</v>
      </c>
      <c r="BE280" s="423">
        <v>0</v>
      </c>
      <c r="BF280" s="423">
        <v>0</v>
      </c>
      <c r="BG280" s="423">
        <v>0</v>
      </c>
      <c r="BH280" s="423">
        <v>0.03</v>
      </c>
      <c r="BI280" s="423">
        <v>0.03</v>
      </c>
      <c r="BJ280" s="423">
        <v>0.03</v>
      </c>
      <c r="BK280" s="423">
        <v>0.03</v>
      </c>
      <c r="BL280" s="423">
        <v>0.03</v>
      </c>
      <c r="BM280" s="423">
        <v>0</v>
      </c>
      <c r="BN280" s="423">
        <v>0</v>
      </c>
      <c r="BO280" s="423">
        <v>0</v>
      </c>
      <c r="BP280" s="423">
        <v>0</v>
      </c>
      <c r="BQ280" s="423">
        <v>0</v>
      </c>
    </row>
    <row r="281" spans="1:69">
      <c r="A281" s="420" t="s">
        <v>712</v>
      </c>
      <c r="B281" s="421">
        <v>6.5166666666666663E-3</v>
      </c>
      <c r="C281" s="421">
        <v>4.4999999999999998E-2</v>
      </c>
      <c r="D281" s="421">
        <v>0</v>
      </c>
      <c r="E281" s="421"/>
      <c r="F281" s="422">
        <v>110</v>
      </c>
      <c r="G281" s="423">
        <v>4.4999999999999997E-3</v>
      </c>
      <c r="H281" s="423">
        <v>1E-3</v>
      </c>
      <c r="I281" s="423">
        <v>0</v>
      </c>
      <c r="J281" s="423">
        <v>0</v>
      </c>
      <c r="K281" s="423">
        <v>5.0000000000000001E-4</v>
      </c>
      <c r="L281" s="423">
        <v>5.1666666666666614E-4</v>
      </c>
      <c r="M281" s="424">
        <v>40.909090909090907</v>
      </c>
      <c r="N281" s="422">
        <v>115</v>
      </c>
      <c r="O281" s="422">
        <v>125</v>
      </c>
      <c r="P281" s="422">
        <v>140</v>
      </c>
      <c r="Q281" s="422">
        <v>160</v>
      </c>
      <c r="R281" s="422">
        <v>180</v>
      </c>
      <c r="S281" s="422" t="s">
        <v>163</v>
      </c>
      <c r="T281" s="423">
        <v>4.5999999999999999E-3</v>
      </c>
      <c r="U281" s="423">
        <v>5.0000000000000001E-3</v>
      </c>
      <c r="V281" s="423">
        <v>5.5999999999999999E-3</v>
      </c>
      <c r="W281" s="423">
        <v>6.4000000000000003E-3</v>
      </c>
      <c r="X281" s="423">
        <v>7.1999999999999998E-3</v>
      </c>
      <c r="Y281" s="423">
        <v>1E-3</v>
      </c>
      <c r="Z281" s="423">
        <v>1.5E-3</v>
      </c>
      <c r="AA281" s="423">
        <v>1.6999999999999999E-3</v>
      </c>
      <c r="AB281" s="423">
        <v>2E-3</v>
      </c>
      <c r="AC281" s="423">
        <v>2.5000000000000001E-3</v>
      </c>
      <c r="AD281" s="423">
        <v>0</v>
      </c>
      <c r="AE281" s="423">
        <v>0</v>
      </c>
      <c r="AF281" s="423">
        <v>0</v>
      </c>
      <c r="AG281" s="423">
        <v>0</v>
      </c>
      <c r="AH281" s="423">
        <v>0</v>
      </c>
      <c r="AI281" s="423">
        <v>0</v>
      </c>
      <c r="AJ281" s="423">
        <v>0</v>
      </c>
      <c r="AK281" s="423">
        <v>0</v>
      </c>
      <c r="AL281" s="423">
        <v>0</v>
      </c>
      <c r="AM281" s="423">
        <v>0</v>
      </c>
      <c r="AN281" s="423">
        <v>5.0000000000000001E-4</v>
      </c>
      <c r="AO281" s="423">
        <v>1E-3</v>
      </c>
      <c r="AP281" s="423">
        <v>1E-3</v>
      </c>
      <c r="AQ281" s="423">
        <v>1E-3</v>
      </c>
      <c r="AR281" s="423">
        <v>1E-3</v>
      </c>
      <c r="AS281" s="423">
        <v>1E-3</v>
      </c>
      <c r="AT281" s="423">
        <v>1E-3</v>
      </c>
      <c r="AU281" s="423">
        <v>1E-3</v>
      </c>
      <c r="AV281" s="423">
        <v>1E-3</v>
      </c>
      <c r="AW281" s="423">
        <v>1E-3</v>
      </c>
      <c r="AX281" s="423">
        <v>0</v>
      </c>
      <c r="AY281" s="423">
        <v>0</v>
      </c>
      <c r="AZ281" s="423">
        <v>0</v>
      </c>
      <c r="BA281" s="423">
        <v>0</v>
      </c>
      <c r="BB281" s="423">
        <v>0</v>
      </c>
      <c r="BC281" s="423">
        <v>0</v>
      </c>
      <c r="BD281" s="423">
        <v>0</v>
      </c>
      <c r="BE281" s="423">
        <v>0</v>
      </c>
      <c r="BF281" s="423">
        <v>0</v>
      </c>
      <c r="BG281" s="423">
        <v>0</v>
      </c>
      <c r="BH281" s="423">
        <v>4.4999999999999998E-2</v>
      </c>
      <c r="BI281" s="423">
        <v>4.4999999999999998E-2</v>
      </c>
      <c r="BJ281" s="423">
        <v>4.4999999999999998E-2</v>
      </c>
      <c r="BK281" s="423">
        <v>4.4999999999999998E-2</v>
      </c>
      <c r="BL281" s="423">
        <v>4.4999999999999998E-2</v>
      </c>
      <c r="BM281" s="423">
        <v>0</v>
      </c>
      <c r="BN281" s="423">
        <v>0</v>
      </c>
      <c r="BO281" s="423">
        <v>0</v>
      </c>
      <c r="BP281" s="423">
        <v>0</v>
      </c>
      <c r="BQ281" s="423">
        <v>0</v>
      </c>
    </row>
    <row r="282" spans="1:69">
      <c r="A282" s="420" t="s">
        <v>716</v>
      </c>
      <c r="B282" s="421">
        <v>2.0833333333333329E-2</v>
      </c>
      <c r="C282" s="421">
        <v>0.05</v>
      </c>
      <c r="D282" s="421">
        <v>0</v>
      </c>
      <c r="E282" s="421"/>
      <c r="F282" s="422">
        <v>90</v>
      </c>
      <c r="G282" s="423">
        <v>3.5999999999999999E-3</v>
      </c>
      <c r="H282" s="423">
        <v>8.0000000000000004E-4</v>
      </c>
      <c r="I282" s="423">
        <v>0</v>
      </c>
      <c r="J282" s="423">
        <v>1.9E-3</v>
      </c>
      <c r="K282" s="423">
        <v>1.2999999999999999E-2</v>
      </c>
      <c r="L282" s="423">
        <v>1.533333333333331E-3</v>
      </c>
      <c r="M282" s="424">
        <v>40</v>
      </c>
      <c r="N282" s="422">
        <v>90</v>
      </c>
      <c r="O282" s="422">
        <v>100</v>
      </c>
      <c r="P282" s="422">
        <v>110</v>
      </c>
      <c r="Q282" s="422">
        <v>120</v>
      </c>
      <c r="R282" s="422">
        <v>130</v>
      </c>
      <c r="S282" s="422" t="s">
        <v>163</v>
      </c>
      <c r="T282" s="423">
        <v>3.5999999999999999E-3</v>
      </c>
      <c r="U282" s="423">
        <v>4.0000000000000001E-3</v>
      </c>
      <c r="V282" s="423">
        <v>4.4000000000000003E-3</v>
      </c>
      <c r="W282" s="423">
        <v>4.7999999999999996E-3</v>
      </c>
      <c r="X282" s="423">
        <v>5.1999999999999998E-3</v>
      </c>
      <c r="Y282" s="423">
        <v>8.0000000000000004E-4</v>
      </c>
      <c r="Z282" s="423">
        <v>8.0000000000000004E-4</v>
      </c>
      <c r="AA282" s="423">
        <v>8.9999999999999998E-4</v>
      </c>
      <c r="AB282" s="423">
        <v>8.9999999999999998E-4</v>
      </c>
      <c r="AC282" s="423">
        <v>1E-3</v>
      </c>
      <c r="AD282" s="423">
        <v>0</v>
      </c>
      <c r="AE282" s="423">
        <v>0</v>
      </c>
      <c r="AF282" s="423">
        <v>0</v>
      </c>
      <c r="AG282" s="423">
        <v>0</v>
      </c>
      <c r="AH282" s="423">
        <v>0</v>
      </c>
      <c r="AI282" s="423">
        <v>1.9E-3</v>
      </c>
      <c r="AJ282" s="423">
        <v>2E-3</v>
      </c>
      <c r="AK282" s="423">
        <v>2.2000000000000001E-3</v>
      </c>
      <c r="AL282" s="423">
        <v>2.3999999999999998E-3</v>
      </c>
      <c r="AM282" s="423">
        <v>2.8E-3</v>
      </c>
      <c r="AN282" s="423">
        <v>1.35E-2</v>
      </c>
      <c r="AO282" s="423">
        <v>1.38E-2</v>
      </c>
      <c r="AP282" s="423">
        <v>1.4E-2</v>
      </c>
      <c r="AQ282" s="423">
        <v>1.4500000000000001E-2</v>
      </c>
      <c r="AR282" s="423">
        <v>1.4999999999999999E-2</v>
      </c>
      <c r="AS282" s="423">
        <v>2E-3</v>
      </c>
      <c r="AT282" s="423">
        <v>2E-3</v>
      </c>
      <c r="AU282" s="423">
        <v>2E-3</v>
      </c>
      <c r="AV282" s="423">
        <v>2E-3</v>
      </c>
      <c r="AW282" s="423">
        <v>2E-3</v>
      </c>
      <c r="AX282" s="423">
        <v>0</v>
      </c>
      <c r="AY282" s="423">
        <v>0</v>
      </c>
      <c r="AZ282" s="423">
        <v>0</v>
      </c>
      <c r="BA282" s="423">
        <v>0</v>
      </c>
      <c r="BB282" s="423">
        <v>0</v>
      </c>
      <c r="BC282" s="423">
        <v>0</v>
      </c>
      <c r="BD282" s="423">
        <v>0</v>
      </c>
      <c r="BE282" s="423">
        <v>0</v>
      </c>
      <c r="BF282" s="423">
        <v>0</v>
      </c>
      <c r="BG282" s="423">
        <v>0</v>
      </c>
      <c r="BH282" s="423">
        <v>0.05</v>
      </c>
      <c r="BI282" s="423">
        <v>0.05</v>
      </c>
      <c r="BJ282" s="423">
        <v>0.05</v>
      </c>
      <c r="BK282" s="423">
        <v>0.05</v>
      </c>
      <c r="BL282" s="423">
        <v>0.05</v>
      </c>
      <c r="BM282" s="423">
        <v>0</v>
      </c>
      <c r="BN282" s="423">
        <v>0</v>
      </c>
      <c r="BO282" s="423">
        <v>0</v>
      </c>
      <c r="BP282" s="423">
        <v>0</v>
      </c>
      <c r="BQ282" s="423">
        <v>0</v>
      </c>
    </row>
    <row r="283" spans="1:69">
      <c r="A283" s="420" t="s">
        <v>582</v>
      </c>
      <c r="B283" s="421">
        <v>0.10728333333333333</v>
      </c>
      <c r="C283" s="421">
        <v>0.193</v>
      </c>
      <c r="D283" s="421">
        <v>0</v>
      </c>
      <c r="E283" s="421"/>
      <c r="F283" s="422">
        <v>902</v>
      </c>
      <c r="G283" s="423">
        <v>0.10680000000000001</v>
      </c>
      <c r="H283" s="423">
        <v>4.0000000000000002E-4</v>
      </c>
      <c r="I283" s="423">
        <v>0</v>
      </c>
      <c r="J283" s="423">
        <v>5.0000000000000001E-4</v>
      </c>
      <c r="K283" s="423">
        <v>2.9999999999999997E-4</v>
      </c>
      <c r="L283" s="423">
        <v>-7.16666666666671E-4</v>
      </c>
      <c r="M283" s="424">
        <v>118.40354767184036</v>
      </c>
      <c r="N283" s="422">
        <v>1109</v>
      </c>
      <c r="O283" s="422">
        <v>1131</v>
      </c>
      <c r="P283" s="422">
        <v>1154</v>
      </c>
      <c r="Q283" s="422">
        <v>1176</v>
      </c>
      <c r="R283" s="422">
        <v>1200</v>
      </c>
      <c r="S283" s="422" t="s">
        <v>163</v>
      </c>
      <c r="T283" s="423">
        <v>0.1164</v>
      </c>
      <c r="U283" s="423">
        <v>0.1188</v>
      </c>
      <c r="V283" s="423">
        <v>0.1212</v>
      </c>
      <c r="W283" s="423">
        <v>0.1235</v>
      </c>
      <c r="X283" s="423">
        <v>0.126</v>
      </c>
      <c r="Y283" s="423">
        <v>1E-3</v>
      </c>
      <c r="Z283" s="423">
        <v>1.1000000000000001E-3</v>
      </c>
      <c r="AA283" s="423">
        <v>1.1999999999999999E-3</v>
      </c>
      <c r="AB283" s="423">
        <v>1.2999999999999999E-3</v>
      </c>
      <c r="AC283" s="423">
        <v>1.4E-3</v>
      </c>
      <c r="AD283" s="423">
        <v>0</v>
      </c>
      <c r="AE283" s="423">
        <v>0</v>
      </c>
      <c r="AF283" s="423">
        <v>0</v>
      </c>
      <c r="AG283" s="423">
        <v>0</v>
      </c>
      <c r="AH283" s="423">
        <v>0</v>
      </c>
      <c r="AI283" s="423">
        <v>1E-3</v>
      </c>
      <c r="AJ283" s="423">
        <v>1.1000000000000001E-3</v>
      </c>
      <c r="AK283" s="423">
        <v>1.1999999999999999E-3</v>
      </c>
      <c r="AL283" s="423">
        <v>1.2999999999999999E-3</v>
      </c>
      <c r="AM283" s="423">
        <v>1.4E-3</v>
      </c>
      <c r="AN283" s="423">
        <v>2.9999999999999997E-4</v>
      </c>
      <c r="AO283" s="423">
        <v>2.9999999999999997E-4</v>
      </c>
      <c r="AP283" s="423">
        <v>2.9999999999999997E-4</v>
      </c>
      <c r="AQ283" s="423">
        <v>2.9999999999999997E-4</v>
      </c>
      <c r="AR283" s="423">
        <v>2.9999999999999997E-4</v>
      </c>
      <c r="AS283" s="423">
        <v>6.0000000000000001E-3</v>
      </c>
      <c r="AT283" s="423">
        <v>6.1000000000000004E-3</v>
      </c>
      <c r="AU283" s="423">
        <v>6.1999999999999998E-3</v>
      </c>
      <c r="AV283" s="423">
        <v>6.3E-3</v>
      </c>
      <c r="AW283" s="423">
        <v>6.4000000000000003E-3</v>
      </c>
      <c r="AX283" s="423">
        <v>0</v>
      </c>
      <c r="AY283" s="423">
        <v>3.5999999999999997E-2</v>
      </c>
      <c r="AZ283" s="423">
        <v>3.5999999999999997E-2</v>
      </c>
      <c r="BA283" s="423">
        <v>3.5999999999999997E-2</v>
      </c>
      <c r="BB283" s="423">
        <v>3.5999999999999997E-2</v>
      </c>
      <c r="BC283" s="423">
        <v>0</v>
      </c>
      <c r="BD283" s="423">
        <v>0</v>
      </c>
      <c r="BE283" s="423">
        <v>0</v>
      </c>
      <c r="BF283" s="423">
        <v>0</v>
      </c>
      <c r="BG283" s="423">
        <v>0</v>
      </c>
      <c r="BH283" s="423">
        <v>0</v>
      </c>
      <c r="BI283" s="423">
        <v>0</v>
      </c>
      <c r="BJ283" s="423">
        <v>0</v>
      </c>
      <c r="BK283" s="423">
        <v>0</v>
      </c>
      <c r="BL283" s="423">
        <v>0</v>
      </c>
      <c r="BM283" s="423">
        <v>0</v>
      </c>
      <c r="BN283" s="423">
        <v>0</v>
      </c>
      <c r="BO283" s="423">
        <v>0</v>
      </c>
      <c r="BP283" s="423">
        <v>0</v>
      </c>
      <c r="BQ283" s="423">
        <v>0</v>
      </c>
    </row>
    <row r="284" spans="1:69">
      <c r="A284" s="420" t="s">
        <v>763</v>
      </c>
      <c r="B284" s="421">
        <v>6.75</v>
      </c>
      <c r="C284" s="421">
        <v>10.5</v>
      </c>
      <c r="D284" s="421">
        <v>5.2602739726027399E-3</v>
      </c>
      <c r="E284" s="421"/>
      <c r="F284" s="422">
        <v>83300</v>
      </c>
      <c r="G284" s="423">
        <v>3.5369999999999999</v>
      </c>
      <c r="H284" s="423">
        <v>0.81499999999999995</v>
      </c>
      <c r="I284" s="423">
        <v>0</v>
      </c>
      <c r="J284" s="423">
        <v>1.6990000000000001</v>
      </c>
      <c r="K284" s="423">
        <v>0.1236</v>
      </c>
      <c r="L284" s="423">
        <v>0.57013972602739749</v>
      </c>
      <c r="M284" s="424">
        <v>42.460984393757506</v>
      </c>
      <c r="N284" s="422">
        <v>86532</v>
      </c>
      <c r="O284" s="422">
        <v>96632</v>
      </c>
      <c r="P284" s="422">
        <v>106732</v>
      </c>
      <c r="Q284" s="422">
        <v>116683</v>
      </c>
      <c r="R284" s="422">
        <v>126483</v>
      </c>
      <c r="S284" s="422" t="s">
        <v>158</v>
      </c>
      <c r="T284" s="423">
        <v>3.8</v>
      </c>
      <c r="U284" s="423">
        <v>4.22</v>
      </c>
      <c r="V284" s="423">
        <v>4.62</v>
      </c>
      <c r="W284" s="423">
        <v>5.0999999999999996</v>
      </c>
      <c r="X284" s="423">
        <v>5.62</v>
      </c>
      <c r="Y284" s="423">
        <v>1.17</v>
      </c>
      <c r="Z284" s="423">
        <v>1.34</v>
      </c>
      <c r="AA284" s="423">
        <v>1.51</v>
      </c>
      <c r="AB284" s="423">
        <v>1.72</v>
      </c>
      <c r="AC284" s="423">
        <v>1.99</v>
      </c>
      <c r="AD284" s="423">
        <v>0</v>
      </c>
      <c r="AE284" s="423">
        <v>0</v>
      </c>
      <c r="AF284" s="423">
        <v>0</v>
      </c>
      <c r="AG284" s="423">
        <v>0</v>
      </c>
      <c r="AH284" s="423">
        <v>0</v>
      </c>
      <c r="AI284" s="423">
        <v>1.61</v>
      </c>
      <c r="AJ284" s="423">
        <v>1.84</v>
      </c>
      <c r="AK284" s="423">
        <v>2.06</v>
      </c>
      <c r="AL284" s="423">
        <v>2.36</v>
      </c>
      <c r="AM284" s="423">
        <v>2.72</v>
      </c>
      <c r="AN284" s="423">
        <v>0</v>
      </c>
      <c r="AO284" s="423">
        <v>0</v>
      </c>
      <c r="AP284" s="423">
        <v>0</v>
      </c>
      <c r="AQ284" s="423">
        <v>0</v>
      </c>
      <c r="AR284" s="423">
        <v>0</v>
      </c>
      <c r="AS284" s="423">
        <v>0.66</v>
      </c>
      <c r="AT284" s="423">
        <v>0.74</v>
      </c>
      <c r="AU284" s="423">
        <v>0.82</v>
      </c>
      <c r="AV284" s="423">
        <v>0.92</v>
      </c>
      <c r="AW284" s="423">
        <v>1.03</v>
      </c>
      <c r="AX284" s="423">
        <v>0</v>
      </c>
      <c r="AY284" s="423">
        <v>5</v>
      </c>
      <c r="AZ284" s="423">
        <v>7.1</v>
      </c>
      <c r="BA284" s="423">
        <v>7.1</v>
      </c>
      <c r="BB284" s="423">
        <v>7.1</v>
      </c>
      <c r="BC284" s="423">
        <v>0</v>
      </c>
      <c r="BD284" s="423">
        <v>0</v>
      </c>
      <c r="BE284" s="423">
        <v>0</v>
      </c>
      <c r="BF284" s="423">
        <v>0</v>
      </c>
      <c r="BG284" s="423">
        <v>0</v>
      </c>
      <c r="BH284" s="423">
        <v>0</v>
      </c>
      <c r="BI284" s="423">
        <v>0</v>
      </c>
      <c r="BJ284" s="423">
        <v>0</v>
      </c>
      <c r="BK284" s="423">
        <v>0</v>
      </c>
      <c r="BL284" s="423">
        <v>0</v>
      </c>
      <c r="BM284" s="423">
        <v>0</v>
      </c>
      <c r="BN284" s="423">
        <v>0</v>
      </c>
      <c r="BO284" s="423">
        <v>0</v>
      </c>
      <c r="BP284" s="423">
        <v>0</v>
      </c>
      <c r="BQ284" s="423">
        <v>0</v>
      </c>
    </row>
    <row r="285" spans="1:69">
      <c r="A285" s="420" t="s">
        <v>623</v>
      </c>
      <c r="B285" s="421">
        <v>1.5762</v>
      </c>
      <c r="C285" s="421">
        <v>3.0129999999999999</v>
      </c>
      <c r="D285" s="421">
        <v>1.6027397260273971E-2</v>
      </c>
      <c r="E285" s="421"/>
      <c r="F285" s="422">
        <v>17083</v>
      </c>
      <c r="G285" s="423">
        <v>0.72419999999999995</v>
      </c>
      <c r="H285" s="423">
        <v>0.22919999999999999</v>
      </c>
      <c r="I285" s="423">
        <v>0</v>
      </c>
      <c r="J285" s="423">
        <v>0.3029</v>
      </c>
      <c r="K285" s="423">
        <v>8.1699999999999995E-2</v>
      </c>
      <c r="L285" s="423">
        <v>0.22217260273972594</v>
      </c>
      <c r="M285" s="424">
        <v>42.393022302874201</v>
      </c>
      <c r="N285" s="422">
        <v>17424</v>
      </c>
      <c r="O285" s="422">
        <v>18408</v>
      </c>
      <c r="P285" s="422">
        <v>22090</v>
      </c>
      <c r="Q285" s="422">
        <v>26508</v>
      </c>
      <c r="R285" s="422">
        <v>31809</v>
      </c>
      <c r="S285" s="422" t="s">
        <v>158</v>
      </c>
      <c r="T285" s="423">
        <v>0.78410000000000002</v>
      </c>
      <c r="U285" s="423">
        <v>0.82799999999999996</v>
      </c>
      <c r="V285" s="423">
        <v>0.99399999999999999</v>
      </c>
      <c r="W285" s="423">
        <v>1.1930000000000001</v>
      </c>
      <c r="X285" s="423">
        <v>1.431</v>
      </c>
      <c r="Y285" s="423">
        <v>0.23380000000000001</v>
      </c>
      <c r="Z285" s="423">
        <v>0.28050000000000003</v>
      </c>
      <c r="AA285" s="423">
        <v>0.33660000000000001</v>
      </c>
      <c r="AB285" s="423">
        <v>0.40400000000000003</v>
      </c>
      <c r="AC285" s="423">
        <v>0.48480000000000001</v>
      </c>
      <c r="AD285" s="423">
        <v>0</v>
      </c>
      <c r="AE285" s="423">
        <v>0</v>
      </c>
      <c r="AF285" s="423">
        <v>0</v>
      </c>
      <c r="AG285" s="423">
        <v>0</v>
      </c>
      <c r="AH285" s="423">
        <v>0</v>
      </c>
      <c r="AI285" s="423">
        <v>0.30590000000000001</v>
      </c>
      <c r="AJ285" s="423">
        <v>0.33650000000000002</v>
      </c>
      <c r="AK285" s="423">
        <v>0.37019999999999997</v>
      </c>
      <c r="AL285" s="423">
        <v>0.40720000000000001</v>
      </c>
      <c r="AM285" s="423">
        <v>0.44790000000000002</v>
      </c>
      <c r="AN285" s="423">
        <v>8.3000000000000004E-2</v>
      </c>
      <c r="AO285" s="423">
        <v>9.0999999999999998E-2</v>
      </c>
      <c r="AP285" s="423">
        <v>0.10100000000000001</v>
      </c>
      <c r="AQ285" s="423">
        <v>0.111</v>
      </c>
      <c r="AR285" s="423">
        <v>0.122</v>
      </c>
      <c r="AS285" s="423">
        <v>0.224</v>
      </c>
      <c r="AT285" s="423">
        <v>0.24690000000000001</v>
      </c>
      <c r="AU285" s="423">
        <v>0.27160000000000001</v>
      </c>
      <c r="AV285" s="423">
        <v>0.29870000000000002</v>
      </c>
      <c r="AW285" s="423">
        <v>0.3286</v>
      </c>
      <c r="AX285" s="423">
        <v>0</v>
      </c>
      <c r="AY285" s="423">
        <v>0</v>
      </c>
      <c r="AZ285" s="423">
        <v>0</v>
      </c>
      <c r="BA285" s="423">
        <v>0</v>
      </c>
      <c r="BB285" s="423">
        <v>0</v>
      </c>
      <c r="BC285" s="423">
        <v>0</v>
      </c>
      <c r="BD285" s="423">
        <v>0</v>
      </c>
      <c r="BE285" s="423">
        <v>0</v>
      </c>
      <c r="BF285" s="423">
        <v>0</v>
      </c>
      <c r="BG285" s="423">
        <v>0</v>
      </c>
      <c r="BH285" s="423">
        <v>0</v>
      </c>
      <c r="BI285" s="423">
        <v>0</v>
      </c>
      <c r="BJ285" s="423">
        <v>0</v>
      </c>
      <c r="BK285" s="423">
        <v>0</v>
      </c>
      <c r="BL285" s="423">
        <v>0</v>
      </c>
      <c r="BM285" s="423">
        <v>0</v>
      </c>
      <c r="BN285" s="423">
        <v>0</v>
      </c>
      <c r="BO285" s="423">
        <v>0</v>
      </c>
      <c r="BP285" s="423">
        <v>0</v>
      </c>
      <c r="BQ285" s="423">
        <v>0</v>
      </c>
    </row>
    <row r="286" spans="1:69">
      <c r="A286" s="420" t="s">
        <v>764</v>
      </c>
      <c r="B286" s="421">
        <v>0.62524999999999997</v>
      </c>
      <c r="C286" s="421">
        <v>1.2669999999999999</v>
      </c>
      <c r="D286" s="421">
        <v>0</v>
      </c>
      <c r="E286" s="421"/>
      <c r="F286" s="422">
        <v>8734</v>
      </c>
      <c r="G286" s="423">
        <v>0.46600000000000003</v>
      </c>
      <c r="H286" s="423">
        <v>3.6999999999999998E-2</v>
      </c>
      <c r="I286" s="423">
        <v>2E-3</v>
      </c>
      <c r="J286" s="423">
        <v>1.9E-2</v>
      </c>
      <c r="K286" s="423">
        <v>2.5999999999999999E-2</v>
      </c>
      <c r="L286" s="423">
        <v>7.5249999999999928E-2</v>
      </c>
      <c r="M286" s="424">
        <v>53.354705747652851</v>
      </c>
      <c r="N286" s="422">
        <v>8970</v>
      </c>
      <c r="O286" s="422">
        <v>9104</v>
      </c>
      <c r="P286" s="422">
        <v>9238</v>
      </c>
      <c r="Q286" s="422">
        <v>9372</v>
      </c>
      <c r="R286" s="422">
        <v>9506</v>
      </c>
      <c r="S286" s="422" t="s">
        <v>158</v>
      </c>
      <c r="T286" s="423">
        <v>0.41399999999999998</v>
      </c>
      <c r="U286" s="423">
        <v>0.42</v>
      </c>
      <c r="V286" s="423">
        <v>0.42699999999999999</v>
      </c>
      <c r="W286" s="423">
        <v>0.433</v>
      </c>
      <c r="X286" s="423">
        <v>0.439</v>
      </c>
      <c r="Y286" s="423">
        <v>3.7999999999999999E-2</v>
      </c>
      <c r="Z286" s="423">
        <v>3.7999999999999999E-2</v>
      </c>
      <c r="AA286" s="423">
        <v>3.9E-2</v>
      </c>
      <c r="AB286" s="423">
        <v>3.9E-2</v>
      </c>
      <c r="AC286" s="423">
        <v>0.04</v>
      </c>
      <c r="AD286" s="423">
        <v>1.47E-2</v>
      </c>
      <c r="AE286" s="423">
        <v>1.4999999999999999E-2</v>
      </c>
      <c r="AF286" s="423">
        <v>1.52E-2</v>
      </c>
      <c r="AG286" s="423">
        <v>1.54E-2</v>
      </c>
      <c r="AH286" s="423">
        <v>1.5599999999999999E-2</v>
      </c>
      <c r="AI286" s="423">
        <v>1.9400000000000001E-2</v>
      </c>
      <c r="AJ286" s="423">
        <v>1.9699999999999999E-2</v>
      </c>
      <c r="AK286" s="423">
        <v>0.02</v>
      </c>
      <c r="AL286" s="423">
        <v>2.0299999999999999E-2</v>
      </c>
      <c r="AM286" s="423">
        <v>2.06E-2</v>
      </c>
      <c r="AN286" s="423">
        <v>2.4E-2</v>
      </c>
      <c r="AO286" s="423">
        <v>2.4400000000000002E-2</v>
      </c>
      <c r="AP286" s="423">
        <v>2.4799999999999999E-2</v>
      </c>
      <c r="AQ286" s="423">
        <v>2.5100000000000001E-2</v>
      </c>
      <c r="AR286" s="423">
        <v>2.5499999999999998E-2</v>
      </c>
      <c r="AS286" s="423">
        <v>0.1013</v>
      </c>
      <c r="AT286" s="423">
        <v>0.1027</v>
      </c>
      <c r="AU286" s="423">
        <v>0.1045</v>
      </c>
      <c r="AV286" s="423">
        <v>0.10580000000000001</v>
      </c>
      <c r="AW286" s="423">
        <v>0.1074</v>
      </c>
      <c r="AX286" s="423">
        <v>0</v>
      </c>
      <c r="AY286" s="423">
        <v>0</v>
      </c>
      <c r="AZ286" s="423">
        <v>0</v>
      </c>
      <c r="BA286" s="423">
        <v>0</v>
      </c>
      <c r="BB286" s="423">
        <v>0</v>
      </c>
      <c r="BC286" s="423">
        <v>0</v>
      </c>
      <c r="BD286" s="423">
        <v>0</v>
      </c>
      <c r="BE286" s="423">
        <v>0</v>
      </c>
      <c r="BF286" s="423">
        <v>0</v>
      </c>
      <c r="BG286" s="423">
        <v>0</v>
      </c>
      <c r="BH286" s="423">
        <v>0.8</v>
      </c>
      <c r="BI286" s="423">
        <v>0.8</v>
      </c>
      <c r="BJ286" s="423">
        <v>0.8</v>
      </c>
      <c r="BK286" s="423">
        <v>0.8</v>
      </c>
      <c r="BL286" s="423">
        <v>0.8</v>
      </c>
      <c r="BM286" s="423">
        <v>0</v>
      </c>
      <c r="BN286" s="423">
        <v>0</v>
      </c>
      <c r="BO286" s="423">
        <v>0</v>
      </c>
      <c r="BP286" s="423">
        <v>0</v>
      </c>
      <c r="BQ286" s="423">
        <v>0</v>
      </c>
    </row>
    <row r="287" spans="1:69">
      <c r="A287" s="420" t="s">
        <v>607</v>
      </c>
      <c r="B287" s="421">
        <v>1.1020000000000001</v>
      </c>
      <c r="C287" s="421">
        <v>3</v>
      </c>
      <c r="D287" s="421">
        <v>0</v>
      </c>
      <c r="E287" s="421"/>
      <c r="F287" s="422">
        <v>10289</v>
      </c>
      <c r="G287" s="423">
        <v>0.46</v>
      </c>
      <c r="H287" s="423">
        <v>0.12</v>
      </c>
      <c r="I287" s="423">
        <v>1.7999999999999999E-2</v>
      </c>
      <c r="J287" s="423">
        <v>0.05</v>
      </c>
      <c r="K287" s="423">
        <v>0.06</v>
      </c>
      <c r="L287" s="423">
        <v>0.39399999999999991</v>
      </c>
      <c r="M287" s="424">
        <v>44.707940519000871</v>
      </c>
      <c r="N287" s="422">
        <v>10500</v>
      </c>
      <c r="O287" s="422">
        <v>10800</v>
      </c>
      <c r="P287" s="422">
        <v>10500</v>
      </c>
      <c r="Q287" s="422">
        <v>11000</v>
      </c>
      <c r="R287" s="422">
        <v>11000</v>
      </c>
      <c r="S287" s="422" t="s">
        <v>149</v>
      </c>
      <c r="T287" s="423">
        <v>0.61499999999999999</v>
      </c>
      <c r="U287" s="423">
        <v>0.625</v>
      </c>
      <c r="V287" s="423">
        <v>0.63</v>
      </c>
      <c r="W287" s="423">
        <v>0.63500000000000001</v>
      </c>
      <c r="X287" s="423">
        <v>0.65500000000000003</v>
      </c>
      <c r="Y287" s="423">
        <v>4.5999999999999999E-2</v>
      </c>
      <c r="Z287" s="423">
        <v>5.5E-2</v>
      </c>
      <c r="AA287" s="423">
        <v>5.8000000000000003E-2</v>
      </c>
      <c r="AB287" s="423">
        <v>6.5000000000000002E-2</v>
      </c>
      <c r="AC287" s="423">
        <v>0.1</v>
      </c>
      <c r="AD287" s="423">
        <v>2.1999999999999999E-2</v>
      </c>
      <c r="AE287" s="423">
        <v>2.5999999999999999E-2</v>
      </c>
      <c r="AF287" s="423">
        <v>3.1E-2</v>
      </c>
      <c r="AG287" s="423">
        <v>3.3000000000000002E-2</v>
      </c>
      <c r="AH287" s="423">
        <v>0.03</v>
      </c>
      <c r="AI287" s="423">
        <v>0.1</v>
      </c>
      <c r="AJ287" s="423">
        <v>0.105</v>
      </c>
      <c r="AK287" s="423">
        <v>0.109</v>
      </c>
      <c r="AL287" s="423">
        <v>0.115</v>
      </c>
      <c r="AM287" s="423">
        <v>0.11</v>
      </c>
      <c r="AN287" s="423">
        <v>3.3000000000000002E-2</v>
      </c>
      <c r="AO287" s="423">
        <v>0.03</v>
      </c>
      <c r="AP287" s="423">
        <v>2.8000000000000001E-2</v>
      </c>
      <c r="AQ287" s="423">
        <v>3.1E-2</v>
      </c>
      <c r="AR287" s="423">
        <v>2.7E-2</v>
      </c>
      <c r="AS287" s="423">
        <v>0.48720000000000002</v>
      </c>
      <c r="AT287" s="423">
        <v>0.50219999999999998</v>
      </c>
      <c r="AU287" s="423">
        <v>0.5111</v>
      </c>
      <c r="AV287" s="423">
        <v>0.52490000000000003</v>
      </c>
      <c r="AW287" s="423">
        <v>0.55049999999999999</v>
      </c>
      <c r="AX287" s="423">
        <v>0</v>
      </c>
      <c r="AY287" s="423">
        <v>0</v>
      </c>
      <c r="AZ287" s="423">
        <v>0</v>
      </c>
      <c r="BA287" s="423">
        <v>0</v>
      </c>
      <c r="BB287" s="423">
        <v>0</v>
      </c>
      <c r="BC287" s="423">
        <v>0</v>
      </c>
      <c r="BD287" s="423">
        <v>0</v>
      </c>
      <c r="BE287" s="423">
        <v>0</v>
      </c>
      <c r="BF287" s="423">
        <v>0</v>
      </c>
      <c r="BG287" s="423">
        <v>0</v>
      </c>
      <c r="BH287" s="423">
        <v>0</v>
      </c>
      <c r="BI287" s="423">
        <v>0</v>
      </c>
      <c r="BJ287" s="423">
        <v>0</v>
      </c>
      <c r="BK287" s="423">
        <v>0</v>
      </c>
      <c r="BL287" s="423">
        <v>0</v>
      </c>
      <c r="BM287" s="423">
        <v>0</v>
      </c>
      <c r="BN287" s="423">
        <v>0</v>
      </c>
      <c r="BO287" s="423">
        <v>0</v>
      </c>
      <c r="BP287" s="423">
        <v>0</v>
      </c>
      <c r="BQ287" s="423">
        <v>0</v>
      </c>
    </row>
    <row r="288" spans="1:69">
      <c r="A288" s="420" t="s">
        <v>147</v>
      </c>
      <c r="B288" s="421">
        <v>2.9575833333333335</v>
      </c>
      <c r="C288" s="421">
        <v>10.333</v>
      </c>
      <c r="D288" s="421">
        <v>0</v>
      </c>
      <c r="E288" s="421"/>
      <c r="F288" s="422">
        <v>13159</v>
      </c>
      <c r="G288" s="423">
        <v>0.61099999999999999</v>
      </c>
      <c r="H288" s="423">
        <v>0.44500000000000001</v>
      </c>
      <c r="I288" s="423">
        <v>1.7889999999999999</v>
      </c>
      <c r="J288" s="423">
        <v>0</v>
      </c>
      <c r="K288" s="423">
        <v>6.8000000000000005E-2</v>
      </c>
      <c r="L288" s="423">
        <v>4.4583333333333641E-2</v>
      </c>
      <c r="M288" s="424">
        <v>46.432099703624893</v>
      </c>
      <c r="N288" s="422">
        <v>13200</v>
      </c>
      <c r="O288" s="422">
        <v>13250</v>
      </c>
      <c r="P288" s="422">
        <v>13300</v>
      </c>
      <c r="Q288" s="422">
        <v>13350</v>
      </c>
      <c r="R288" s="422">
        <v>13400</v>
      </c>
      <c r="S288" s="422" t="s">
        <v>149</v>
      </c>
      <c r="T288" s="423">
        <v>0.7</v>
      </c>
      <c r="U288" s="423">
        <v>0.72499999999999998</v>
      </c>
      <c r="V288" s="423">
        <v>0.75</v>
      </c>
      <c r="W288" s="423">
        <v>0.77500000000000002</v>
      </c>
      <c r="X288" s="423">
        <v>0.8</v>
      </c>
      <c r="Y288" s="423">
        <v>0.6</v>
      </c>
      <c r="Z288" s="423">
        <v>0.65</v>
      </c>
      <c r="AA288" s="423">
        <v>0.7</v>
      </c>
      <c r="AB288" s="423">
        <v>0.75</v>
      </c>
      <c r="AC288" s="423">
        <v>0.8</v>
      </c>
      <c r="AD288" s="423">
        <v>1.9</v>
      </c>
      <c r="AE288" s="423">
        <v>2</v>
      </c>
      <c r="AF288" s="423">
        <v>2.1</v>
      </c>
      <c r="AG288" s="423">
        <v>2.2000000000000002</v>
      </c>
      <c r="AH288" s="423">
        <v>2.2999999999999998</v>
      </c>
      <c r="AI288" s="423">
        <v>0</v>
      </c>
      <c r="AJ288" s="423">
        <v>0</v>
      </c>
      <c r="AK288" s="423">
        <v>0</v>
      </c>
      <c r="AL288" s="423">
        <v>0</v>
      </c>
      <c r="AM288" s="423">
        <v>0</v>
      </c>
      <c r="AN288" s="423">
        <v>0.16</v>
      </c>
      <c r="AO288" s="423">
        <v>0.16</v>
      </c>
      <c r="AP288" s="423">
        <v>0.16</v>
      </c>
      <c r="AQ288" s="423">
        <v>0.16</v>
      </c>
      <c r="AR288" s="423">
        <v>0.16</v>
      </c>
      <c r="AS288" s="423">
        <v>0.377</v>
      </c>
      <c r="AT288" s="423">
        <v>0.4</v>
      </c>
      <c r="AU288" s="423">
        <v>0.42199999999999999</v>
      </c>
      <c r="AV288" s="423">
        <v>0.44400000000000001</v>
      </c>
      <c r="AW288" s="423">
        <v>0.46700000000000003</v>
      </c>
      <c r="AX288" s="423">
        <v>0</v>
      </c>
      <c r="AY288" s="423">
        <v>0</v>
      </c>
      <c r="AZ288" s="423">
        <v>0</v>
      </c>
      <c r="BA288" s="423">
        <v>0</v>
      </c>
      <c r="BB288" s="423">
        <v>0</v>
      </c>
      <c r="BC288" s="423">
        <v>0</v>
      </c>
      <c r="BD288" s="423">
        <v>0</v>
      </c>
      <c r="BE288" s="423">
        <v>0</v>
      </c>
      <c r="BF288" s="423">
        <v>0</v>
      </c>
      <c r="BG288" s="423">
        <v>0</v>
      </c>
      <c r="BH288" s="423">
        <v>0.65600000000000003</v>
      </c>
      <c r="BI288" s="423">
        <v>0.65600000000000003</v>
      </c>
      <c r="BJ288" s="423">
        <v>0.65600000000000003</v>
      </c>
      <c r="BK288" s="423">
        <v>0.65600000000000003</v>
      </c>
      <c r="BL288" s="423">
        <v>0.65600000000000003</v>
      </c>
      <c r="BM288" s="423">
        <v>0</v>
      </c>
      <c r="BN288" s="423">
        <v>0</v>
      </c>
      <c r="BO288" s="423">
        <v>0</v>
      </c>
      <c r="BP288" s="423">
        <v>0</v>
      </c>
      <c r="BQ288" s="423">
        <v>0</v>
      </c>
    </row>
    <row r="289" spans="1:69">
      <c r="A289" s="420" t="s">
        <v>558</v>
      </c>
      <c r="B289" s="421">
        <v>0.13683333333333333</v>
      </c>
      <c r="C289" s="421">
        <v>0.22</v>
      </c>
      <c r="D289" s="421">
        <v>0</v>
      </c>
      <c r="E289" s="421"/>
      <c r="F289" s="422">
        <v>1200</v>
      </c>
      <c r="G289" s="423">
        <v>6.4000000000000001E-2</v>
      </c>
      <c r="H289" s="423">
        <v>2.3E-2</v>
      </c>
      <c r="I289" s="423">
        <v>1.2999999999999999E-2</v>
      </c>
      <c r="J289" s="423">
        <v>2E-3</v>
      </c>
      <c r="K289" s="423">
        <v>2.1999999999999999E-2</v>
      </c>
      <c r="L289" s="423">
        <v>1.2833333333333335E-2</v>
      </c>
      <c r="M289" s="424">
        <v>53.333333333333336</v>
      </c>
      <c r="N289" s="422">
        <v>1200</v>
      </c>
      <c r="O289" s="422">
        <v>1202</v>
      </c>
      <c r="P289" s="422">
        <v>1203</v>
      </c>
      <c r="Q289" s="422">
        <v>1204</v>
      </c>
      <c r="R289" s="422">
        <v>1205</v>
      </c>
      <c r="S289" s="422" t="s">
        <v>149</v>
      </c>
      <c r="T289" s="423">
        <v>6.6000000000000003E-2</v>
      </c>
      <c r="U289" s="423">
        <v>6.6000000000000003E-2</v>
      </c>
      <c r="V289" s="423">
        <v>6.6000000000000003E-2</v>
      </c>
      <c r="W289" s="423">
        <v>6.6000000000000003E-2</v>
      </c>
      <c r="X289" s="423">
        <v>6.6000000000000003E-2</v>
      </c>
      <c r="Y289" s="423">
        <v>0.02</v>
      </c>
      <c r="Z289" s="423">
        <v>0.02</v>
      </c>
      <c r="AA289" s="423">
        <v>0.02</v>
      </c>
      <c r="AB289" s="423">
        <v>2.1000000000000001E-2</v>
      </c>
      <c r="AC289" s="423">
        <v>2.1000000000000001E-2</v>
      </c>
      <c r="AD289" s="423">
        <v>1.4E-2</v>
      </c>
      <c r="AE289" s="423">
        <v>1.4E-2</v>
      </c>
      <c r="AF289" s="423">
        <v>1.4E-2</v>
      </c>
      <c r="AG289" s="423">
        <v>1.4E-2</v>
      </c>
      <c r="AH289" s="423">
        <v>1.4999999999999999E-2</v>
      </c>
      <c r="AI289" s="423">
        <v>2E-3</v>
      </c>
      <c r="AJ289" s="423">
        <v>2E-3</v>
      </c>
      <c r="AK289" s="423">
        <v>2E-3</v>
      </c>
      <c r="AL289" s="423">
        <v>2E-3</v>
      </c>
      <c r="AM289" s="423">
        <v>2E-3</v>
      </c>
      <c r="AN289" s="423">
        <v>7.0000000000000001E-3</v>
      </c>
      <c r="AO289" s="423">
        <v>8.0000000000000002E-3</v>
      </c>
      <c r="AP289" s="423">
        <v>8.9999999999999993E-3</v>
      </c>
      <c r="AQ289" s="423">
        <v>0.01</v>
      </c>
      <c r="AR289" s="423">
        <v>1.0999999999999999E-2</v>
      </c>
      <c r="AS289" s="423">
        <v>6.4999999999999997E-3</v>
      </c>
      <c r="AT289" s="423">
        <v>6.4999999999999997E-3</v>
      </c>
      <c r="AU289" s="423">
        <v>6.6E-3</v>
      </c>
      <c r="AV289" s="423">
        <v>6.7000000000000002E-3</v>
      </c>
      <c r="AW289" s="423">
        <v>6.7999999999999996E-3</v>
      </c>
      <c r="AX289" s="423">
        <v>0</v>
      </c>
      <c r="AY289" s="423">
        <v>0</v>
      </c>
      <c r="AZ289" s="423">
        <v>0</v>
      </c>
      <c r="BA289" s="423">
        <v>0</v>
      </c>
      <c r="BB289" s="423">
        <v>0</v>
      </c>
      <c r="BC289" s="423">
        <v>0</v>
      </c>
      <c r="BD289" s="423">
        <v>0</v>
      </c>
      <c r="BE289" s="423">
        <v>0</v>
      </c>
      <c r="BF289" s="423">
        <v>0</v>
      </c>
      <c r="BG289" s="423">
        <v>0</v>
      </c>
      <c r="BH289" s="423">
        <v>0.22</v>
      </c>
      <c r="BI289" s="423">
        <v>0.22</v>
      </c>
      <c r="BJ289" s="423">
        <v>0.22</v>
      </c>
      <c r="BK289" s="423">
        <v>0.22</v>
      </c>
      <c r="BL289" s="423">
        <v>0.22</v>
      </c>
      <c r="BM289" s="423">
        <v>0</v>
      </c>
      <c r="BN289" s="423">
        <v>0</v>
      </c>
      <c r="BO289" s="423">
        <v>0</v>
      </c>
      <c r="BP289" s="423">
        <v>0</v>
      </c>
      <c r="BQ289" s="423">
        <v>0</v>
      </c>
    </row>
    <row r="290" spans="1:69">
      <c r="A290" s="420" t="s">
        <v>804</v>
      </c>
      <c r="B290" s="421">
        <v>4.0326666666666666</v>
      </c>
      <c r="C290" s="421">
        <v>28</v>
      </c>
      <c r="D290" s="421">
        <v>0.56274794520547955</v>
      </c>
      <c r="E290" s="421"/>
      <c r="F290" s="422">
        <v>20120</v>
      </c>
      <c r="G290" s="423">
        <v>1.077</v>
      </c>
      <c r="H290" s="423">
        <v>0.97399999999999998</v>
      </c>
      <c r="I290" s="423">
        <v>0.66300000000000003</v>
      </c>
      <c r="J290" s="423">
        <v>0</v>
      </c>
      <c r="K290" s="423">
        <v>0.316</v>
      </c>
      <c r="L290" s="423">
        <v>0.43991872146118682</v>
      </c>
      <c r="M290" s="424">
        <v>53.528827037773361</v>
      </c>
      <c r="N290" s="422">
        <v>21412</v>
      </c>
      <c r="O290" s="422">
        <v>21840</v>
      </c>
      <c r="P290" s="422">
        <v>22279</v>
      </c>
      <c r="Q290" s="422">
        <v>22725</v>
      </c>
      <c r="R290" s="422">
        <v>23179</v>
      </c>
      <c r="S290" s="422" t="s">
        <v>149</v>
      </c>
      <c r="T290" s="423">
        <v>1.349</v>
      </c>
      <c r="U290" s="423">
        <v>1.3759999999999999</v>
      </c>
      <c r="V290" s="423">
        <v>1.4039999999999999</v>
      </c>
      <c r="W290" s="423">
        <v>1.4319999999999999</v>
      </c>
      <c r="X290" s="423">
        <v>1.46</v>
      </c>
      <c r="Y290" s="423">
        <v>0.72</v>
      </c>
      <c r="Z290" s="423">
        <v>0.75</v>
      </c>
      <c r="AA290" s="423">
        <v>0.78</v>
      </c>
      <c r="AB290" s="423">
        <v>0.81</v>
      </c>
      <c r="AC290" s="423">
        <v>0.84</v>
      </c>
      <c r="AD290" s="423">
        <v>0.55000000000000004</v>
      </c>
      <c r="AE290" s="423">
        <v>0.56000000000000005</v>
      </c>
      <c r="AF290" s="423">
        <v>0.56999999999999995</v>
      </c>
      <c r="AG290" s="423">
        <v>0.57999999999999996</v>
      </c>
      <c r="AH290" s="423">
        <v>0.59</v>
      </c>
      <c r="AI290" s="423">
        <v>0</v>
      </c>
      <c r="AJ290" s="423">
        <v>0</v>
      </c>
      <c r="AK290" s="423">
        <v>0</v>
      </c>
      <c r="AL290" s="423">
        <v>0</v>
      </c>
      <c r="AM290" s="423">
        <v>0</v>
      </c>
      <c r="AN290" s="423">
        <v>0.32</v>
      </c>
      <c r="AO290" s="423">
        <v>0.33</v>
      </c>
      <c r="AP290" s="423">
        <v>0.34</v>
      </c>
      <c r="AQ290" s="423">
        <v>0.35</v>
      </c>
      <c r="AR290" s="423">
        <v>0.36</v>
      </c>
      <c r="AS290" s="423">
        <v>0.3831</v>
      </c>
      <c r="AT290" s="423">
        <v>0.39290000000000003</v>
      </c>
      <c r="AU290" s="423">
        <v>0.40279999999999999</v>
      </c>
      <c r="AV290" s="423">
        <v>0.4128</v>
      </c>
      <c r="AW290" s="423">
        <v>0.42299999999999999</v>
      </c>
      <c r="AX290" s="423">
        <v>0</v>
      </c>
      <c r="AY290" s="423">
        <v>0</v>
      </c>
      <c r="AZ290" s="423">
        <v>0</v>
      </c>
      <c r="BA290" s="423">
        <v>0</v>
      </c>
      <c r="BB290" s="423">
        <v>0</v>
      </c>
      <c r="BC290" s="423">
        <v>0</v>
      </c>
      <c r="BD290" s="423">
        <v>0</v>
      </c>
      <c r="BE290" s="423">
        <v>0</v>
      </c>
      <c r="BF290" s="423">
        <v>0</v>
      </c>
      <c r="BG290" s="423">
        <v>0</v>
      </c>
      <c r="BH290" s="423">
        <v>0</v>
      </c>
      <c r="BI290" s="423">
        <v>0</v>
      </c>
      <c r="BJ290" s="423">
        <v>0</v>
      </c>
      <c r="BK290" s="423">
        <v>0</v>
      </c>
      <c r="BL290" s="423">
        <v>0</v>
      </c>
      <c r="BM290" s="423">
        <v>0.876</v>
      </c>
      <c r="BN290" s="423">
        <v>0.876</v>
      </c>
      <c r="BO290" s="423">
        <v>0.876</v>
      </c>
      <c r="BP290" s="423">
        <v>0.876</v>
      </c>
      <c r="BQ290" s="423">
        <v>0.876</v>
      </c>
    </row>
    <row r="291" spans="1:69">
      <c r="A291" s="420" t="s">
        <v>683</v>
      </c>
      <c r="B291" s="421">
        <v>4.3999999999999995</v>
      </c>
      <c r="C291" s="421">
        <v>17.675999999999998</v>
      </c>
      <c r="D291" s="421">
        <v>3.1399999999999997E-2</v>
      </c>
      <c r="E291" s="421"/>
      <c r="F291" s="422">
        <v>21000</v>
      </c>
      <c r="G291" s="423">
        <v>0.94499999999999995</v>
      </c>
      <c r="H291" s="423">
        <v>0.78900000000000003</v>
      </c>
      <c r="I291" s="423">
        <v>0.18</v>
      </c>
      <c r="J291" s="423">
        <v>3.3799999999999997E-2</v>
      </c>
      <c r="K291" s="423">
        <v>1.8</v>
      </c>
      <c r="L291" s="423">
        <v>0.62079999999999957</v>
      </c>
      <c r="M291" s="424">
        <v>45</v>
      </c>
      <c r="N291" s="422">
        <v>21000</v>
      </c>
      <c r="O291" s="422">
        <v>22050</v>
      </c>
      <c r="P291" s="422">
        <v>23153</v>
      </c>
      <c r="Q291" s="422">
        <v>24310</v>
      </c>
      <c r="R291" s="422">
        <v>25526</v>
      </c>
      <c r="S291" s="422" t="s">
        <v>148</v>
      </c>
      <c r="T291" s="423">
        <v>1.008</v>
      </c>
      <c r="U291" s="423">
        <v>1.0584</v>
      </c>
      <c r="V291" s="423">
        <v>1.1113</v>
      </c>
      <c r="W291" s="423">
        <v>1.1669</v>
      </c>
      <c r="X291" s="423">
        <v>1.2252000000000001</v>
      </c>
      <c r="Y291" s="423">
        <v>0.85</v>
      </c>
      <c r="Z291" s="423">
        <v>0.89249999999999996</v>
      </c>
      <c r="AA291" s="423">
        <v>0.93710000000000004</v>
      </c>
      <c r="AB291" s="423">
        <v>0.98399999999999999</v>
      </c>
      <c r="AC291" s="423">
        <v>1.0331999999999999</v>
      </c>
      <c r="AD291" s="423">
        <v>0.27</v>
      </c>
      <c r="AE291" s="423">
        <v>0.28349999999999997</v>
      </c>
      <c r="AF291" s="423">
        <v>0.29770000000000002</v>
      </c>
      <c r="AG291" s="423">
        <v>0.31259999999999999</v>
      </c>
      <c r="AH291" s="423">
        <v>0.32819999999999999</v>
      </c>
      <c r="AI291" s="423">
        <v>3.7999999999999999E-2</v>
      </c>
      <c r="AJ291" s="423">
        <v>3.9E-2</v>
      </c>
      <c r="AK291" s="423">
        <v>0.04</v>
      </c>
      <c r="AL291" s="423">
        <v>4.1000000000000002E-2</v>
      </c>
      <c r="AM291" s="423">
        <v>4.2000000000000003E-2</v>
      </c>
      <c r="AN291" s="423">
        <v>2</v>
      </c>
      <c r="AO291" s="423">
        <v>2.04</v>
      </c>
      <c r="AP291" s="423">
        <v>2.08</v>
      </c>
      <c r="AQ291" s="423">
        <v>2.1223999999999998</v>
      </c>
      <c r="AR291" s="423">
        <v>2.1648999999999998</v>
      </c>
      <c r="AS291" s="423">
        <v>0.6</v>
      </c>
      <c r="AT291" s="423">
        <v>0.61</v>
      </c>
      <c r="AU291" s="423">
        <v>0.62</v>
      </c>
      <c r="AV291" s="423">
        <v>0.63</v>
      </c>
      <c r="AW291" s="423">
        <v>0.64</v>
      </c>
      <c r="AX291" s="423">
        <v>0</v>
      </c>
      <c r="AY291" s="423">
        <v>0</v>
      </c>
      <c r="AZ291" s="423">
        <v>0</v>
      </c>
      <c r="BA291" s="423">
        <v>0</v>
      </c>
      <c r="BB291" s="423">
        <v>0</v>
      </c>
      <c r="BC291" s="423">
        <v>0</v>
      </c>
      <c r="BD291" s="423">
        <v>0</v>
      </c>
      <c r="BE291" s="423">
        <v>0</v>
      </c>
      <c r="BF291" s="423">
        <v>0</v>
      </c>
      <c r="BG291" s="423">
        <v>0</v>
      </c>
      <c r="BH291" s="423">
        <v>0</v>
      </c>
      <c r="BI291" s="423">
        <v>0</v>
      </c>
      <c r="BJ291" s="423">
        <v>0</v>
      </c>
      <c r="BK291" s="423">
        <v>0</v>
      </c>
      <c r="BL291" s="423">
        <v>0</v>
      </c>
      <c r="BM291" s="423">
        <v>0.5</v>
      </c>
      <c r="BN291" s="423">
        <v>0.5</v>
      </c>
      <c r="BO291" s="423">
        <v>0.5</v>
      </c>
      <c r="BP291" s="423">
        <v>0.5</v>
      </c>
      <c r="BQ291" s="423">
        <v>0.5</v>
      </c>
    </row>
    <row r="292" spans="1:69">
      <c r="A292" s="420" t="s">
        <v>800</v>
      </c>
      <c r="B292" s="421">
        <v>0.42333333333333334</v>
      </c>
      <c r="C292" s="421">
        <v>1.19</v>
      </c>
      <c r="D292" s="421">
        <v>0</v>
      </c>
      <c r="E292" s="421"/>
      <c r="F292" s="422">
        <v>3300</v>
      </c>
      <c r="G292" s="423">
        <v>4.3113000000000001</v>
      </c>
      <c r="H292" s="423">
        <v>1.6597</v>
      </c>
      <c r="I292" s="423">
        <v>0.85</v>
      </c>
      <c r="J292" s="423">
        <v>0</v>
      </c>
      <c r="K292" s="423">
        <v>31.825800000000001</v>
      </c>
      <c r="L292" s="423">
        <v>-38.223466666666667</v>
      </c>
      <c r="M292" s="424">
        <v>1306.4545454545455</v>
      </c>
      <c r="N292" s="422">
        <v>4509</v>
      </c>
      <c r="O292" s="422">
        <v>4588</v>
      </c>
      <c r="P292" s="422">
        <v>4660</v>
      </c>
      <c r="Q292" s="422">
        <v>4734</v>
      </c>
      <c r="R292" s="422">
        <v>4808</v>
      </c>
      <c r="S292" s="422" t="s">
        <v>148</v>
      </c>
      <c r="T292" s="423">
        <v>0.13320000000000001</v>
      </c>
      <c r="U292" s="423">
        <v>0.13550000000000001</v>
      </c>
      <c r="V292" s="423">
        <v>0.1376</v>
      </c>
      <c r="W292" s="423">
        <v>0.13969999999999999</v>
      </c>
      <c r="X292" s="423">
        <v>0.1419</v>
      </c>
      <c r="Y292" s="423">
        <v>5.8400000000000001E-2</v>
      </c>
      <c r="Z292" s="423">
        <v>5.9299999999999999E-2</v>
      </c>
      <c r="AA292" s="423">
        <v>6.0299999999999999E-2</v>
      </c>
      <c r="AB292" s="423">
        <v>6.1199999999999997E-2</v>
      </c>
      <c r="AC292" s="423">
        <v>6.2199999999999998E-2</v>
      </c>
      <c r="AD292" s="423">
        <v>5.0000000000000001E-4</v>
      </c>
      <c r="AE292" s="423">
        <v>5.0000000000000001E-4</v>
      </c>
      <c r="AF292" s="423">
        <v>5.0000000000000001E-4</v>
      </c>
      <c r="AG292" s="423">
        <v>5.0000000000000001E-4</v>
      </c>
      <c r="AH292" s="423">
        <v>5.0000000000000001E-4</v>
      </c>
      <c r="AI292" s="423">
        <v>0</v>
      </c>
      <c r="AJ292" s="423">
        <v>0</v>
      </c>
      <c r="AK292" s="423">
        <v>0</v>
      </c>
      <c r="AL292" s="423">
        <v>0</v>
      </c>
      <c r="AM292" s="423">
        <v>0</v>
      </c>
      <c r="AN292" s="423">
        <v>7.8100000000000003E-2</v>
      </c>
      <c r="AO292" s="423">
        <v>7.8100000000000003E-2</v>
      </c>
      <c r="AP292" s="423">
        <v>7.8100000000000003E-2</v>
      </c>
      <c r="AQ292" s="423">
        <v>7.8100000000000003E-2</v>
      </c>
      <c r="AR292" s="423">
        <v>7.8100000000000003E-2</v>
      </c>
      <c r="AS292" s="423">
        <v>0.1411</v>
      </c>
      <c r="AT292" s="423">
        <v>0.14269999999999999</v>
      </c>
      <c r="AU292" s="423">
        <v>0.1444</v>
      </c>
      <c r="AV292" s="423">
        <v>0.1459</v>
      </c>
      <c r="AW292" s="423">
        <v>0.14760000000000001</v>
      </c>
      <c r="AX292" s="423">
        <v>0</v>
      </c>
      <c r="AY292" s="423">
        <v>0</v>
      </c>
      <c r="AZ292" s="423">
        <v>0</v>
      </c>
      <c r="BA292" s="423">
        <v>0</v>
      </c>
      <c r="BB292" s="423">
        <v>0</v>
      </c>
      <c r="BC292" s="423">
        <v>0</v>
      </c>
      <c r="BD292" s="423">
        <v>0</v>
      </c>
      <c r="BE292" s="423">
        <v>0</v>
      </c>
      <c r="BF292" s="423">
        <v>0</v>
      </c>
      <c r="BG292" s="423">
        <v>0</v>
      </c>
      <c r="BH292" s="423">
        <v>0</v>
      </c>
      <c r="BI292" s="423">
        <v>0</v>
      </c>
      <c r="BJ292" s="423">
        <v>0</v>
      </c>
      <c r="BK292" s="423">
        <v>0</v>
      </c>
      <c r="BL292" s="423">
        <v>0</v>
      </c>
      <c r="BM292" s="423">
        <v>0</v>
      </c>
      <c r="BN292" s="423">
        <v>0</v>
      </c>
      <c r="BO292" s="423">
        <v>0</v>
      </c>
      <c r="BP292" s="423">
        <v>0</v>
      </c>
      <c r="BQ292" s="423">
        <v>0</v>
      </c>
    </row>
    <row r="293" spans="1:69">
      <c r="A293" s="420" t="s">
        <v>774</v>
      </c>
      <c r="B293" s="421">
        <v>0.598275</v>
      </c>
      <c r="C293" s="421">
        <v>1.583</v>
      </c>
      <c r="D293" s="421">
        <v>0</v>
      </c>
      <c r="E293" s="421"/>
      <c r="F293" s="422">
        <v>3001</v>
      </c>
      <c r="G293" s="423">
        <v>0.22500000000000001</v>
      </c>
      <c r="H293" s="423">
        <v>8.4000000000000005E-2</v>
      </c>
      <c r="I293" s="423">
        <v>2.4E-2</v>
      </c>
      <c r="J293" s="423">
        <v>0.11600000000000001</v>
      </c>
      <c r="K293" s="423">
        <v>2.93E-2</v>
      </c>
      <c r="L293" s="423">
        <v>0.119975</v>
      </c>
      <c r="M293" s="424">
        <v>74.975008330556477</v>
      </c>
      <c r="N293" s="422">
        <v>3057</v>
      </c>
      <c r="O293" s="422">
        <v>3149</v>
      </c>
      <c r="P293" s="422">
        <v>3243</v>
      </c>
      <c r="Q293" s="422">
        <v>3341</v>
      </c>
      <c r="R293" s="422">
        <v>3441</v>
      </c>
      <c r="S293" s="422" t="s">
        <v>148</v>
      </c>
      <c r="T293" s="423">
        <v>0.23499999999999999</v>
      </c>
      <c r="U293" s="423">
        <v>0.24199999999999999</v>
      </c>
      <c r="V293" s="423">
        <v>0.25</v>
      </c>
      <c r="W293" s="423">
        <v>0.25700000000000001</v>
      </c>
      <c r="X293" s="423">
        <v>0.26500000000000001</v>
      </c>
      <c r="Y293" s="423">
        <v>8.4000000000000005E-2</v>
      </c>
      <c r="Z293" s="423">
        <v>8.6499999999999994E-2</v>
      </c>
      <c r="AA293" s="423">
        <v>8.9099999999999999E-2</v>
      </c>
      <c r="AB293" s="423">
        <v>9.1800000000000007E-2</v>
      </c>
      <c r="AC293" s="423">
        <v>9.4500000000000001E-2</v>
      </c>
      <c r="AD293" s="423">
        <v>3.3000000000000002E-2</v>
      </c>
      <c r="AE293" s="423">
        <v>3.4000000000000002E-2</v>
      </c>
      <c r="AF293" s="423">
        <v>3.5000000000000003E-2</v>
      </c>
      <c r="AG293" s="423">
        <v>3.5999999999999997E-2</v>
      </c>
      <c r="AH293" s="423">
        <v>3.6999999999999998E-2</v>
      </c>
      <c r="AI293" s="423">
        <v>0.12</v>
      </c>
      <c r="AJ293" s="423">
        <v>0.125</v>
      </c>
      <c r="AK293" s="423">
        <v>0.13</v>
      </c>
      <c r="AL293" s="423">
        <v>0.13500000000000001</v>
      </c>
      <c r="AM293" s="423">
        <v>0.14000000000000001</v>
      </c>
      <c r="AN293" s="423">
        <v>0.02</v>
      </c>
      <c r="AO293" s="423">
        <v>0.02</v>
      </c>
      <c r="AP293" s="423">
        <v>0.02</v>
      </c>
      <c r="AQ293" s="423">
        <v>0.02</v>
      </c>
      <c r="AR293" s="423">
        <v>0.02</v>
      </c>
      <c r="AS293" s="423">
        <v>0.1696</v>
      </c>
      <c r="AT293" s="423">
        <v>0.17710000000000001</v>
      </c>
      <c r="AU293" s="423">
        <v>0.18479999999999999</v>
      </c>
      <c r="AV293" s="423">
        <v>0.19220000000000001</v>
      </c>
      <c r="AW293" s="423">
        <v>0.2</v>
      </c>
      <c r="AX293" s="423">
        <v>0</v>
      </c>
      <c r="AY293" s="423">
        <v>0</v>
      </c>
      <c r="AZ293" s="423">
        <v>0</v>
      </c>
      <c r="BA293" s="423">
        <v>0</v>
      </c>
      <c r="BB293" s="423">
        <v>0</v>
      </c>
      <c r="BC293" s="423">
        <v>0</v>
      </c>
      <c r="BD293" s="423">
        <v>0</v>
      </c>
      <c r="BE293" s="423">
        <v>0</v>
      </c>
      <c r="BF293" s="423">
        <v>0</v>
      </c>
      <c r="BG293" s="423">
        <v>0</v>
      </c>
      <c r="BH293" s="423">
        <v>0</v>
      </c>
      <c r="BI293" s="423">
        <v>0</v>
      </c>
      <c r="BJ293" s="423">
        <v>0</v>
      </c>
      <c r="BK293" s="423">
        <v>0</v>
      </c>
      <c r="BL293" s="423">
        <v>0</v>
      </c>
      <c r="BM293" s="423">
        <v>0</v>
      </c>
      <c r="BN293" s="423">
        <v>0</v>
      </c>
      <c r="BO293" s="423">
        <v>0</v>
      </c>
      <c r="BP293" s="423">
        <v>0</v>
      </c>
      <c r="BQ293" s="423">
        <v>0</v>
      </c>
    </row>
    <row r="294" spans="1:69">
      <c r="A294" s="420" t="s">
        <v>567</v>
      </c>
      <c r="B294" s="421">
        <v>0.34250000000000003</v>
      </c>
      <c r="C294" s="421">
        <v>1.399</v>
      </c>
      <c r="D294" s="421">
        <v>0</v>
      </c>
      <c r="E294" s="421"/>
      <c r="F294" s="422">
        <v>2461</v>
      </c>
      <c r="G294" s="423">
        <v>0.254</v>
      </c>
      <c r="H294" s="423">
        <v>1.15E-2</v>
      </c>
      <c r="I294" s="423">
        <v>0</v>
      </c>
      <c r="J294" s="423">
        <v>0</v>
      </c>
      <c r="K294" s="423">
        <v>0</v>
      </c>
      <c r="L294" s="423">
        <v>7.7000000000000013E-2</v>
      </c>
      <c r="M294" s="424">
        <v>103.21007720438845</v>
      </c>
      <c r="N294" s="422">
        <v>2461</v>
      </c>
      <c r="O294" s="422">
        <v>2510</v>
      </c>
      <c r="P294" s="422">
        <v>2560</v>
      </c>
      <c r="Q294" s="422">
        <v>2612</v>
      </c>
      <c r="R294" s="422">
        <v>2664</v>
      </c>
      <c r="S294" s="422" t="s">
        <v>148</v>
      </c>
      <c r="T294" s="423">
        <v>0.25840000000000002</v>
      </c>
      <c r="U294" s="423">
        <v>0.2636</v>
      </c>
      <c r="V294" s="423">
        <v>0.26889999999999997</v>
      </c>
      <c r="W294" s="423">
        <v>0.2742</v>
      </c>
      <c r="X294" s="423">
        <v>0.2797</v>
      </c>
      <c r="Y294" s="423">
        <v>1.15E-2</v>
      </c>
      <c r="Z294" s="423">
        <v>1.17E-2</v>
      </c>
      <c r="AA294" s="423">
        <v>1.2E-2</v>
      </c>
      <c r="AB294" s="423">
        <v>1.2200000000000001E-2</v>
      </c>
      <c r="AC294" s="423">
        <v>1.24E-2</v>
      </c>
      <c r="AD294" s="423">
        <v>0</v>
      </c>
      <c r="AE294" s="423">
        <v>0.1</v>
      </c>
      <c r="AF294" s="423">
        <v>0.1</v>
      </c>
      <c r="AG294" s="423">
        <v>0.1</v>
      </c>
      <c r="AH294" s="423">
        <v>0.1</v>
      </c>
      <c r="AI294" s="423">
        <v>0</v>
      </c>
      <c r="AJ294" s="423">
        <v>0.01</v>
      </c>
      <c r="AK294" s="423">
        <v>0.01</v>
      </c>
      <c r="AL294" s="423">
        <v>0.01</v>
      </c>
      <c r="AM294" s="423">
        <v>0.01</v>
      </c>
      <c r="AN294" s="423">
        <v>0</v>
      </c>
      <c r="AO294" s="423">
        <v>0</v>
      </c>
      <c r="AP294" s="423">
        <v>0</v>
      </c>
      <c r="AQ294" s="423">
        <v>0</v>
      </c>
      <c r="AR294" s="423">
        <v>0</v>
      </c>
      <c r="AS294" s="423">
        <v>3.3000000000000002E-2</v>
      </c>
      <c r="AT294" s="423">
        <v>3.4000000000000002E-2</v>
      </c>
      <c r="AU294" s="423">
        <v>3.5999999999999997E-2</v>
      </c>
      <c r="AV294" s="423">
        <v>3.6999999999999998E-2</v>
      </c>
      <c r="AW294" s="423">
        <v>3.7999999999999999E-2</v>
      </c>
      <c r="AX294" s="423">
        <v>0</v>
      </c>
      <c r="AY294" s="423">
        <v>0</v>
      </c>
      <c r="AZ294" s="423">
        <v>0</v>
      </c>
      <c r="BA294" s="423">
        <v>0</v>
      </c>
      <c r="BB294" s="423">
        <v>0</v>
      </c>
      <c r="BC294" s="423">
        <v>0</v>
      </c>
      <c r="BD294" s="423">
        <v>0</v>
      </c>
      <c r="BE294" s="423">
        <v>0</v>
      </c>
      <c r="BF294" s="423">
        <v>0</v>
      </c>
      <c r="BG294" s="423">
        <v>0</v>
      </c>
      <c r="BH294" s="423">
        <v>0</v>
      </c>
      <c r="BI294" s="423">
        <v>0</v>
      </c>
      <c r="BJ294" s="423">
        <v>0</v>
      </c>
      <c r="BK294" s="423">
        <v>0</v>
      </c>
      <c r="BL294" s="423">
        <v>0</v>
      </c>
      <c r="BM294" s="423">
        <v>0</v>
      </c>
      <c r="BN294" s="423">
        <v>0</v>
      </c>
      <c r="BO294" s="423">
        <v>0</v>
      </c>
      <c r="BP294" s="423">
        <v>0</v>
      </c>
      <c r="BQ294" s="423">
        <v>0</v>
      </c>
    </row>
    <row r="295" spans="1:69">
      <c r="A295" s="420" t="s">
        <v>865</v>
      </c>
      <c r="B295" s="421">
        <v>0.213175</v>
      </c>
      <c r="C295" s="421">
        <v>1.6060000000000001</v>
      </c>
      <c r="D295" s="421">
        <v>0</v>
      </c>
      <c r="E295" s="421"/>
      <c r="F295" s="422">
        <v>2862</v>
      </c>
      <c r="G295" s="423">
        <v>0.1031</v>
      </c>
      <c r="H295" s="423">
        <v>3.0800000000000001E-2</v>
      </c>
      <c r="I295" s="423">
        <v>0</v>
      </c>
      <c r="J295" s="423">
        <v>0</v>
      </c>
      <c r="K295" s="423">
        <v>9.7999999999999997E-3</v>
      </c>
      <c r="L295" s="423">
        <v>6.9475000000000009E-2</v>
      </c>
      <c r="M295" s="424">
        <v>36.023759608665266</v>
      </c>
      <c r="N295" s="422">
        <v>2920</v>
      </c>
      <c r="O295" s="422">
        <v>3225</v>
      </c>
      <c r="P295" s="422">
        <v>3567</v>
      </c>
      <c r="Q295" s="422">
        <v>3858</v>
      </c>
      <c r="R295" s="422">
        <v>4219</v>
      </c>
      <c r="S295" s="422" t="s">
        <v>148</v>
      </c>
      <c r="T295" s="423">
        <v>0.1227</v>
      </c>
      <c r="U295" s="423">
        <v>0.13550000000000001</v>
      </c>
      <c r="V295" s="423">
        <v>0.14099999999999999</v>
      </c>
      <c r="W295" s="423">
        <v>0.16189999999999999</v>
      </c>
      <c r="X295" s="423">
        <v>0.17699999999999999</v>
      </c>
      <c r="Y295" s="423">
        <v>3.8800000000000001E-2</v>
      </c>
      <c r="Z295" s="423">
        <v>4.2799999999999998E-2</v>
      </c>
      <c r="AA295" s="423">
        <v>4.6699999999999998E-2</v>
      </c>
      <c r="AB295" s="423">
        <v>5.11E-2</v>
      </c>
      <c r="AC295" s="423">
        <v>5.5899999999999998E-2</v>
      </c>
      <c r="AD295" s="423">
        <v>0</v>
      </c>
      <c r="AE295" s="423">
        <v>0</v>
      </c>
      <c r="AF295" s="423">
        <v>0</v>
      </c>
      <c r="AG295" s="423">
        <v>0</v>
      </c>
      <c r="AH295" s="423">
        <v>0</v>
      </c>
      <c r="AI295" s="423">
        <v>0</v>
      </c>
      <c r="AJ295" s="423">
        <v>0</v>
      </c>
      <c r="AK295" s="423">
        <v>0</v>
      </c>
      <c r="AL295" s="423">
        <v>0</v>
      </c>
      <c r="AM295" s="423">
        <v>0</v>
      </c>
      <c r="AN295" s="423">
        <v>9.7999999999999997E-3</v>
      </c>
      <c r="AO295" s="423">
        <v>9.7999999999999997E-3</v>
      </c>
      <c r="AP295" s="423">
        <v>9.7999999999999997E-3</v>
      </c>
      <c r="AQ295" s="423">
        <v>9.7999999999999997E-3</v>
      </c>
      <c r="AR295" s="423">
        <v>9.7999999999999997E-3</v>
      </c>
      <c r="AS295" s="423">
        <v>1.6500000000000001E-2</v>
      </c>
      <c r="AT295" s="423">
        <v>1.8200000000000001E-2</v>
      </c>
      <c r="AU295" s="423">
        <v>1.9099999999999999E-2</v>
      </c>
      <c r="AV295" s="423">
        <v>2.1499999999999998E-2</v>
      </c>
      <c r="AW295" s="423">
        <v>2.3400000000000001E-2</v>
      </c>
      <c r="AX295" s="423">
        <v>0</v>
      </c>
      <c r="AY295" s="423">
        <v>0</v>
      </c>
      <c r="AZ295" s="423">
        <v>0</v>
      </c>
      <c r="BA295" s="423">
        <v>0</v>
      </c>
      <c r="BB295" s="423">
        <v>0</v>
      </c>
      <c r="BC295" s="423">
        <v>0</v>
      </c>
      <c r="BD295" s="423">
        <v>0</v>
      </c>
      <c r="BE295" s="423">
        <v>0</v>
      </c>
      <c r="BF295" s="423">
        <v>0</v>
      </c>
      <c r="BG295" s="423">
        <v>0</v>
      </c>
      <c r="BH295" s="423">
        <v>0.25</v>
      </c>
      <c r="BI295" s="423">
        <v>0.25</v>
      </c>
      <c r="BJ295" s="423">
        <v>0.25</v>
      </c>
      <c r="BK295" s="423">
        <v>0.25</v>
      </c>
      <c r="BL295" s="423">
        <v>0.25</v>
      </c>
      <c r="BM295" s="423">
        <v>0</v>
      </c>
      <c r="BN295" s="423">
        <v>0</v>
      </c>
      <c r="BO295" s="423">
        <v>0</v>
      </c>
      <c r="BP295" s="423">
        <v>0</v>
      </c>
      <c r="BQ295" s="423">
        <v>0</v>
      </c>
    </row>
    <row r="296" spans="1:69">
      <c r="A296" s="420" t="s">
        <v>697</v>
      </c>
      <c r="B296" s="421">
        <v>0.22911666666666666</v>
      </c>
      <c r="C296" s="421">
        <v>0.88</v>
      </c>
      <c r="D296" s="421">
        <v>0</v>
      </c>
      <c r="E296" s="421"/>
      <c r="F296" s="422">
        <v>2650</v>
      </c>
      <c r="G296" s="423">
        <v>0.16350000000000001</v>
      </c>
      <c r="H296" s="423">
        <v>9.5999999999999992E-3</v>
      </c>
      <c r="I296" s="423">
        <v>0</v>
      </c>
      <c r="J296" s="423">
        <v>8.9999999999999993E-3</v>
      </c>
      <c r="K296" s="423">
        <v>2.8999999999999998E-3</v>
      </c>
      <c r="L296" s="423">
        <v>4.4116666666666665E-2</v>
      </c>
      <c r="M296" s="424">
        <v>61.698113207547166</v>
      </c>
      <c r="N296" s="422">
        <v>2650</v>
      </c>
      <c r="O296" s="422">
        <v>2650</v>
      </c>
      <c r="P296" s="422">
        <v>2650</v>
      </c>
      <c r="Q296" s="422">
        <v>2650</v>
      </c>
      <c r="R296" s="422">
        <v>2650</v>
      </c>
      <c r="S296" s="422" t="s">
        <v>148</v>
      </c>
      <c r="T296" s="423">
        <v>0.1643</v>
      </c>
      <c r="U296" s="423">
        <v>0.1643</v>
      </c>
      <c r="V296" s="423">
        <v>0.1643</v>
      </c>
      <c r="W296" s="423">
        <v>0.1643</v>
      </c>
      <c r="X296" s="423">
        <v>0.1643</v>
      </c>
      <c r="Y296" s="423">
        <v>0.01</v>
      </c>
      <c r="Z296" s="423">
        <v>0.01</v>
      </c>
      <c r="AA296" s="423">
        <v>0.01</v>
      </c>
      <c r="AB296" s="423">
        <v>0.01</v>
      </c>
      <c r="AC296" s="423">
        <v>0.01</v>
      </c>
      <c r="AD296" s="423">
        <v>0</v>
      </c>
      <c r="AE296" s="423">
        <v>0</v>
      </c>
      <c r="AF296" s="423">
        <v>0</v>
      </c>
      <c r="AG296" s="423">
        <v>0</v>
      </c>
      <c r="AH296" s="423">
        <v>0</v>
      </c>
      <c r="AI296" s="423">
        <v>8.0000000000000002E-3</v>
      </c>
      <c r="AJ296" s="423">
        <v>8.0000000000000002E-3</v>
      </c>
      <c r="AK296" s="423">
        <v>8.0000000000000002E-3</v>
      </c>
      <c r="AL296" s="423">
        <v>8.0000000000000002E-3</v>
      </c>
      <c r="AM296" s="423">
        <v>8.0000000000000002E-3</v>
      </c>
      <c r="AN296" s="423">
        <v>3.0000000000000001E-3</v>
      </c>
      <c r="AO296" s="423">
        <v>3.0000000000000001E-3</v>
      </c>
      <c r="AP296" s="423">
        <v>3.0000000000000001E-3</v>
      </c>
      <c r="AQ296" s="423">
        <v>3.0000000000000001E-3</v>
      </c>
      <c r="AR296" s="423">
        <v>3.0000000000000001E-3</v>
      </c>
      <c r="AS296" s="423">
        <v>3.1099999999999999E-2</v>
      </c>
      <c r="AT296" s="423">
        <v>3.1099999999999999E-2</v>
      </c>
      <c r="AU296" s="423">
        <v>3.1099999999999999E-2</v>
      </c>
      <c r="AV296" s="423">
        <v>3.1099999999999999E-2</v>
      </c>
      <c r="AW296" s="423">
        <v>3.1099999999999999E-2</v>
      </c>
      <c r="AX296" s="423">
        <v>0</v>
      </c>
      <c r="AY296" s="423">
        <v>0</v>
      </c>
      <c r="AZ296" s="423">
        <v>0</v>
      </c>
      <c r="BA296" s="423">
        <v>0</v>
      </c>
      <c r="BB296" s="423">
        <v>0</v>
      </c>
      <c r="BC296" s="423">
        <v>0</v>
      </c>
      <c r="BD296" s="423">
        <v>0</v>
      </c>
      <c r="BE296" s="423">
        <v>0</v>
      </c>
      <c r="BF296" s="423">
        <v>0</v>
      </c>
      <c r="BG296" s="423">
        <v>0</v>
      </c>
      <c r="BH296" s="423">
        <v>0</v>
      </c>
      <c r="BI296" s="423">
        <v>0</v>
      </c>
      <c r="BJ296" s="423">
        <v>0</v>
      </c>
      <c r="BK296" s="423">
        <v>0</v>
      </c>
      <c r="BL296" s="423">
        <v>0</v>
      </c>
      <c r="BM296" s="423">
        <v>0</v>
      </c>
      <c r="BN296" s="423">
        <v>0</v>
      </c>
      <c r="BO296" s="423">
        <v>0</v>
      </c>
      <c r="BP296" s="423">
        <v>0</v>
      </c>
      <c r="BQ296" s="423">
        <v>0</v>
      </c>
    </row>
    <row r="297" spans="1:69">
      <c r="A297" s="420" t="s">
        <v>818</v>
      </c>
      <c r="B297" s="421">
        <v>0.13946666666666666</v>
      </c>
      <c r="C297" s="421">
        <v>0.57599999999999996</v>
      </c>
      <c r="D297" s="421">
        <v>0</v>
      </c>
      <c r="E297" s="421"/>
      <c r="F297" s="422">
        <v>1341</v>
      </c>
      <c r="G297" s="423">
        <v>9.5100000000000004E-2</v>
      </c>
      <c r="H297" s="423">
        <v>1.6799999999999999E-2</v>
      </c>
      <c r="I297" s="423">
        <v>0</v>
      </c>
      <c r="J297" s="423">
        <v>8.3999999999999995E-3</v>
      </c>
      <c r="K297" s="423">
        <v>3.0000000000000001E-3</v>
      </c>
      <c r="L297" s="423">
        <v>1.6166666666666649E-2</v>
      </c>
      <c r="M297" s="424">
        <v>70.917225950782992</v>
      </c>
      <c r="N297" s="422">
        <v>1341</v>
      </c>
      <c r="O297" s="422">
        <v>1341</v>
      </c>
      <c r="P297" s="422">
        <v>1341</v>
      </c>
      <c r="Q297" s="422">
        <v>1341</v>
      </c>
      <c r="R297" s="422">
        <v>1341</v>
      </c>
      <c r="S297" s="422" t="s">
        <v>148</v>
      </c>
      <c r="T297" s="423">
        <v>0.10059999999999999</v>
      </c>
      <c r="U297" s="423">
        <v>0.10059999999999999</v>
      </c>
      <c r="V297" s="423">
        <v>0.10059999999999999</v>
      </c>
      <c r="W297" s="423">
        <v>0.10059999999999999</v>
      </c>
      <c r="X297" s="423">
        <v>0.10059999999999999</v>
      </c>
      <c r="Y297" s="423">
        <v>1.7000000000000001E-2</v>
      </c>
      <c r="Z297" s="423">
        <v>1.7000000000000001E-2</v>
      </c>
      <c r="AA297" s="423">
        <v>1.7000000000000001E-2</v>
      </c>
      <c r="AB297" s="423">
        <v>1.7000000000000001E-2</v>
      </c>
      <c r="AC297" s="423">
        <v>1.7000000000000001E-2</v>
      </c>
      <c r="AD297" s="423">
        <v>0</v>
      </c>
      <c r="AE297" s="423">
        <v>0</v>
      </c>
      <c r="AF297" s="423">
        <v>0</v>
      </c>
      <c r="AG297" s="423">
        <v>0</v>
      </c>
      <c r="AH297" s="423">
        <v>0</v>
      </c>
      <c r="AI297" s="423">
        <v>8.3999999999999995E-3</v>
      </c>
      <c r="AJ297" s="423">
        <v>8.3999999999999995E-3</v>
      </c>
      <c r="AK297" s="423">
        <v>8.3999999999999995E-3</v>
      </c>
      <c r="AL297" s="423">
        <v>8.3999999999999995E-3</v>
      </c>
      <c r="AM297" s="423">
        <v>8.3999999999999995E-3</v>
      </c>
      <c r="AN297" s="423">
        <v>2E-3</v>
      </c>
      <c r="AO297" s="423">
        <v>2E-3</v>
      </c>
      <c r="AP297" s="423">
        <v>2E-3</v>
      </c>
      <c r="AQ297" s="423">
        <v>2E-3</v>
      </c>
      <c r="AR297" s="423">
        <v>2E-3</v>
      </c>
      <c r="AS297" s="423">
        <v>0.02</v>
      </c>
      <c r="AT297" s="423">
        <v>0.02</v>
      </c>
      <c r="AU297" s="423">
        <v>0.02</v>
      </c>
      <c r="AV297" s="423">
        <v>0.02</v>
      </c>
      <c r="AW297" s="423">
        <v>0.02</v>
      </c>
      <c r="AX297" s="423">
        <v>0</v>
      </c>
      <c r="AY297" s="423">
        <v>0</v>
      </c>
      <c r="AZ297" s="423">
        <v>0</v>
      </c>
      <c r="BA297" s="423">
        <v>0</v>
      </c>
      <c r="BB297" s="423">
        <v>0</v>
      </c>
      <c r="BC297" s="423">
        <v>0</v>
      </c>
      <c r="BD297" s="423">
        <v>0</v>
      </c>
      <c r="BE297" s="423">
        <v>0</v>
      </c>
      <c r="BF297" s="423">
        <v>0</v>
      </c>
      <c r="BG297" s="423">
        <v>0</v>
      </c>
      <c r="BH297" s="423">
        <v>0</v>
      </c>
      <c r="BI297" s="423">
        <v>0</v>
      </c>
      <c r="BJ297" s="423">
        <v>0</v>
      </c>
      <c r="BK297" s="423">
        <v>0</v>
      </c>
      <c r="BL297" s="423">
        <v>0</v>
      </c>
      <c r="BM297" s="423">
        <v>0</v>
      </c>
      <c r="BN297" s="423">
        <v>0</v>
      </c>
      <c r="BO297" s="423">
        <v>0</v>
      </c>
      <c r="BP297" s="423">
        <v>0</v>
      </c>
      <c r="BQ297" s="423">
        <v>0</v>
      </c>
    </row>
    <row r="298" spans="1:69">
      <c r="A298" s="420" t="s">
        <v>769</v>
      </c>
      <c r="B298" s="421">
        <v>3.3050000000000003E-2</v>
      </c>
      <c r="C298" s="421">
        <v>0.28799999999999998</v>
      </c>
      <c r="D298" s="421">
        <v>0</v>
      </c>
      <c r="E298" s="421"/>
      <c r="F298" s="422">
        <v>487</v>
      </c>
      <c r="G298" s="423">
        <v>2.6700000000000002E-2</v>
      </c>
      <c r="H298" s="423">
        <v>2E-3</v>
      </c>
      <c r="I298" s="423">
        <v>0</v>
      </c>
      <c r="J298" s="423">
        <v>2.5999999999999999E-3</v>
      </c>
      <c r="K298" s="423">
        <v>5.0000000000000001E-4</v>
      </c>
      <c r="L298" s="423">
        <v>1.2500000000000011E-3</v>
      </c>
      <c r="M298" s="424">
        <v>54.82546201232033</v>
      </c>
      <c r="N298" s="422">
        <v>487</v>
      </c>
      <c r="O298" s="422">
        <v>487</v>
      </c>
      <c r="P298" s="422">
        <v>487</v>
      </c>
      <c r="Q298" s="422">
        <v>487</v>
      </c>
      <c r="R298" s="422">
        <v>487</v>
      </c>
      <c r="S298" s="422" t="s">
        <v>148</v>
      </c>
      <c r="T298" s="423">
        <v>2.6700000000000002E-2</v>
      </c>
      <c r="U298" s="423">
        <v>2.6700000000000002E-2</v>
      </c>
      <c r="V298" s="423">
        <v>2.6700000000000002E-2</v>
      </c>
      <c r="W298" s="423">
        <v>2.6700000000000002E-2</v>
      </c>
      <c r="X298" s="423">
        <v>2.6700000000000002E-2</v>
      </c>
      <c r="Y298" s="423">
        <v>2.0999999999999999E-3</v>
      </c>
      <c r="Z298" s="423">
        <v>2.0999999999999999E-3</v>
      </c>
      <c r="AA298" s="423">
        <v>2.0999999999999999E-3</v>
      </c>
      <c r="AB298" s="423">
        <v>2.0999999999999999E-3</v>
      </c>
      <c r="AC298" s="423">
        <v>2.0999999999999999E-3</v>
      </c>
      <c r="AD298" s="423">
        <v>0</v>
      </c>
      <c r="AE298" s="423">
        <v>0</v>
      </c>
      <c r="AF298" s="423">
        <v>0</v>
      </c>
      <c r="AG298" s="423">
        <v>0</v>
      </c>
      <c r="AH298" s="423">
        <v>0</v>
      </c>
      <c r="AI298" s="423">
        <v>2.5999999999999999E-3</v>
      </c>
      <c r="AJ298" s="423">
        <v>2.5999999999999999E-3</v>
      </c>
      <c r="AK298" s="423">
        <v>2.5999999999999999E-3</v>
      </c>
      <c r="AL298" s="423">
        <v>2.5999999999999999E-3</v>
      </c>
      <c r="AM298" s="423">
        <v>2.5999999999999999E-3</v>
      </c>
      <c r="AN298" s="423">
        <v>1E-3</v>
      </c>
      <c r="AO298" s="423">
        <v>1E-3</v>
      </c>
      <c r="AP298" s="423">
        <v>1E-3</v>
      </c>
      <c r="AQ298" s="423">
        <v>1E-3</v>
      </c>
      <c r="AR298" s="423">
        <v>1E-3</v>
      </c>
      <c r="AS298" s="423">
        <v>2E-3</v>
      </c>
      <c r="AT298" s="423">
        <v>2E-3</v>
      </c>
      <c r="AU298" s="423">
        <v>2E-3</v>
      </c>
      <c r="AV298" s="423">
        <v>2E-3</v>
      </c>
      <c r="AW298" s="423">
        <v>2E-3</v>
      </c>
      <c r="AX298" s="423">
        <v>0</v>
      </c>
      <c r="AY298" s="423">
        <v>0</v>
      </c>
      <c r="AZ298" s="423">
        <v>0</v>
      </c>
      <c r="BA298" s="423">
        <v>0</v>
      </c>
      <c r="BB298" s="423">
        <v>0</v>
      </c>
      <c r="BC298" s="423">
        <v>0</v>
      </c>
      <c r="BD298" s="423">
        <v>0</v>
      </c>
      <c r="BE298" s="423">
        <v>0</v>
      </c>
      <c r="BF298" s="423">
        <v>0</v>
      </c>
      <c r="BG298" s="423">
        <v>0</v>
      </c>
      <c r="BH298" s="423">
        <v>0</v>
      </c>
      <c r="BI298" s="423">
        <v>0</v>
      </c>
      <c r="BJ298" s="423">
        <v>0</v>
      </c>
      <c r="BK298" s="423">
        <v>0</v>
      </c>
      <c r="BL298" s="423">
        <v>0</v>
      </c>
      <c r="BM298" s="423">
        <v>0</v>
      </c>
      <c r="BN298" s="423">
        <v>0</v>
      </c>
      <c r="BO298" s="423">
        <v>0</v>
      </c>
      <c r="BP298" s="423">
        <v>0</v>
      </c>
      <c r="BQ298" s="423">
        <v>0</v>
      </c>
    </row>
    <row r="299" spans="1:69">
      <c r="A299" s="420" t="s">
        <v>810</v>
      </c>
      <c r="B299" s="421">
        <v>14.786750000000003</v>
      </c>
      <c r="C299" s="421">
        <v>22.013999999999999</v>
      </c>
      <c r="D299" s="421">
        <v>2.0199999999999999E-2</v>
      </c>
      <c r="E299" s="421"/>
      <c r="F299" s="422">
        <v>83556</v>
      </c>
      <c r="G299" s="423">
        <v>4.7229999999999999</v>
      </c>
      <c r="H299" s="423">
        <v>0.41699999999999998</v>
      </c>
      <c r="I299" s="423">
        <v>5.9790000000000001</v>
      </c>
      <c r="J299" s="423">
        <v>0</v>
      </c>
      <c r="K299" s="423">
        <v>1.85</v>
      </c>
      <c r="L299" s="423">
        <v>1.7975500000000029</v>
      </c>
      <c r="M299" s="424">
        <v>56.524965292737804</v>
      </c>
      <c r="N299" s="422">
        <v>85100</v>
      </c>
      <c r="O299" s="422">
        <v>91600</v>
      </c>
      <c r="P299" s="422">
        <v>98100</v>
      </c>
      <c r="Q299" s="422">
        <v>104600</v>
      </c>
      <c r="R299" s="422">
        <v>111100</v>
      </c>
      <c r="S299" s="422" t="s">
        <v>148</v>
      </c>
      <c r="T299" s="423">
        <v>4.2549999999999999</v>
      </c>
      <c r="U299" s="423">
        <v>4.58</v>
      </c>
      <c r="V299" s="423">
        <v>4.9050000000000002</v>
      </c>
      <c r="W299" s="423">
        <v>5.23</v>
      </c>
      <c r="X299" s="423">
        <v>5.5549999999999997</v>
      </c>
      <c r="Y299" s="423">
        <v>0.433</v>
      </c>
      <c r="Z299" s="423">
        <v>0.47599999999999998</v>
      </c>
      <c r="AA299" s="423">
        <v>0.52300000000000002</v>
      </c>
      <c r="AB299" s="423">
        <v>0.57599999999999996</v>
      </c>
      <c r="AC299" s="423">
        <v>0.63300000000000001</v>
      </c>
      <c r="AD299" s="423">
        <v>5.92</v>
      </c>
      <c r="AE299" s="423">
        <v>6.5129999999999999</v>
      </c>
      <c r="AF299" s="423">
        <v>7.1639999999999997</v>
      </c>
      <c r="AG299" s="423">
        <v>7.88</v>
      </c>
      <c r="AH299" s="423">
        <v>8.6679999999999993</v>
      </c>
      <c r="AI299" s="423">
        <v>0</v>
      </c>
      <c r="AJ299" s="423">
        <v>0</v>
      </c>
      <c r="AK299" s="423">
        <v>0</v>
      </c>
      <c r="AL299" s="423">
        <v>0</v>
      </c>
      <c r="AM299" s="423">
        <v>0</v>
      </c>
      <c r="AN299" s="423">
        <v>1.7</v>
      </c>
      <c r="AO299" s="423">
        <v>1.75</v>
      </c>
      <c r="AP299" s="423">
        <v>1.8</v>
      </c>
      <c r="AQ299" s="423">
        <v>1.85</v>
      </c>
      <c r="AR299" s="423">
        <v>1.9</v>
      </c>
      <c r="AS299" s="423">
        <v>1.8620000000000001</v>
      </c>
      <c r="AT299" s="423">
        <v>2.0550000000000002</v>
      </c>
      <c r="AU299" s="423">
        <v>2.2709999999999999</v>
      </c>
      <c r="AV299" s="423">
        <v>2.5089999999999999</v>
      </c>
      <c r="AW299" s="423">
        <v>2.7429999999999999</v>
      </c>
      <c r="AX299" s="423">
        <v>0</v>
      </c>
      <c r="AY299" s="423">
        <v>0</v>
      </c>
      <c r="AZ299" s="423">
        <v>0</v>
      </c>
      <c r="BA299" s="423">
        <v>2.52</v>
      </c>
      <c r="BB299" s="423">
        <v>3.528</v>
      </c>
      <c r="BC299" s="423">
        <v>0</v>
      </c>
      <c r="BD299" s="423">
        <v>0</v>
      </c>
      <c r="BE299" s="423">
        <v>0</v>
      </c>
      <c r="BF299" s="423">
        <v>0</v>
      </c>
      <c r="BG299" s="423">
        <v>0</v>
      </c>
      <c r="BH299" s="423">
        <v>1.05</v>
      </c>
      <c r="BI299" s="423">
        <v>1.05</v>
      </c>
      <c r="BJ299" s="423">
        <v>1.05</v>
      </c>
      <c r="BK299" s="423">
        <v>1.05</v>
      </c>
      <c r="BL299" s="423">
        <v>1.05</v>
      </c>
      <c r="BM299" s="423">
        <v>4.0000000000000002E-4</v>
      </c>
      <c r="BN299" s="423">
        <v>4.0000000000000002E-4</v>
      </c>
      <c r="BO299" s="423">
        <v>4.0000000000000002E-4</v>
      </c>
      <c r="BP299" s="423">
        <v>4.0000000000000002E-4</v>
      </c>
      <c r="BQ299" s="423">
        <v>4.0000000000000002E-4</v>
      </c>
    </row>
    <row r="300" spans="1:69">
      <c r="A300" s="420" t="s">
        <v>505</v>
      </c>
      <c r="B300" s="421">
        <v>2.0461666666666671</v>
      </c>
      <c r="C300" s="421">
        <v>6.7519999999999998</v>
      </c>
      <c r="D300" s="421">
        <v>0.14700000000000002</v>
      </c>
      <c r="E300" s="421"/>
      <c r="F300" s="422">
        <v>8724</v>
      </c>
      <c r="G300" s="423">
        <v>0.38700000000000001</v>
      </c>
      <c r="H300" s="423">
        <v>0.94699999999999995</v>
      </c>
      <c r="I300" s="423">
        <v>0</v>
      </c>
      <c r="J300" s="423">
        <v>0</v>
      </c>
      <c r="K300" s="423">
        <v>4.1300000000000003E-2</v>
      </c>
      <c r="L300" s="423">
        <v>0.52386666666666692</v>
      </c>
      <c r="M300" s="424">
        <v>44.360385144429159</v>
      </c>
      <c r="N300" s="422">
        <v>8820</v>
      </c>
      <c r="O300" s="422">
        <v>9840</v>
      </c>
      <c r="P300" s="422">
        <v>10977</v>
      </c>
      <c r="Q300" s="422">
        <v>12246</v>
      </c>
      <c r="R300" s="422">
        <v>13662</v>
      </c>
      <c r="S300" s="422" t="s">
        <v>144</v>
      </c>
      <c r="T300" s="423">
        <v>0.39100000000000001</v>
      </c>
      <c r="U300" s="423">
        <v>0.437</v>
      </c>
      <c r="V300" s="423">
        <v>0.48699999999999999</v>
      </c>
      <c r="W300" s="423">
        <v>0.54300000000000004</v>
      </c>
      <c r="X300" s="423">
        <v>0.60599999999999998</v>
      </c>
      <c r="Y300" s="423">
        <v>0.95699999999999996</v>
      </c>
      <c r="Z300" s="423">
        <v>1.0680000000000001</v>
      </c>
      <c r="AA300" s="423">
        <v>1.1910000000000001</v>
      </c>
      <c r="AB300" s="423">
        <v>1.329</v>
      </c>
      <c r="AC300" s="423">
        <v>1.482</v>
      </c>
      <c r="AD300" s="423">
        <v>0</v>
      </c>
      <c r="AE300" s="423">
        <v>0</v>
      </c>
      <c r="AF300" s="423">
        <v>0</v>
      </c>
      <c r="AG300" s="423">
        <v>0</v>
      </c>
      <c r="AH300" s="423">
        <v>0</v>
      </c>
      <c r="AI300" s="423">
        <v>0</v>
      </c>
      <c r="AJ300" s="423">
        <v>0</v>
      </c>
      <c r="AK300" s="423">
        <v>0</v>
      </c>
      <c r="AL300" s="423">
        <v>0</v>
      </c>
      <c r="AM300" s="423">
        <v>0</v>
      </c>
      <c r="AN300" s="423">
        <v>2.1000000000000001E-2</v>
      </c>
      <c r="AO300" s="423">
        <v>2.4E-2</v>
      </c>
      <c r="AP300" s="423">
        <v>2.5999999999999999E-2</v>
      </c>
      <c r="AQ300" s="423">
        <v>2.9000000000000001E-2</v>
      </c>
      <c r="AR300" s="423">
        <v>3.3000000000000002E-2</v>
      </c>
      <c r="AS300" s="423">
        <v>0.41599999999999998</v>
      </c>
      <c r="AT300" s="423">
        <v>0.46439999999999998</v>
      </c>
      <c r="AU300" s="423">
        <v>0.5181</v>
      </c>
      <c r="AV300" s="423">
        <v>0.57789999999999997</v>
      </c>
      <c r="AW300" s="423">
        <v>0.64480000000000004</v>
      </c>
      <c r="AX300" s="423">
        <v>0</v>
      </c>
      <c r="AY300" s="423">
        <v>0</v>
      </c>
      <c r="AZ300" s="423">
        <v>0</v>
      </c>
      <c r="BA300" s="423">
        <v>0</v>
      </c>
      <c r="BB300" s="423">
        <v>0</v>
      </c>
      <c r="BC300" s="423">
        <v>0</v>
      </c>
      <c r="BD300" s="423">
        <v>0</v>
      </c>
      <c r="BE300" s="423">
        <v>0</v>
      </c>
      <c r="BF300" s="423">
        <v>0</v>
      </c>
      <c r="BG300" s="423">
        <v>0</v>
      </c>
      <c r="BH300" s="423">
        <v>0</v>
      </c>
      <c r="BI300" s="423">
        <v>0</v>
      </c>
      <c r="BJ300" s="423">
        <v>0</v>
      </c>
      <c r="BK300" s="423">
        <v>0</v>
      </c>
      <c r="BL300" s="423">
        <v>0</v>
      </c>
      <c r="BM300" s="423">
        <v>0.37</v>
      </c>
      <c r="BN300" s="423">
        <v>0.37</v>
      </c>
      <c r="BO300" s="423">
        <v>0</v>
      </c>
      <c r="BP300" s="423">
        <v>0</v>
      </c>
      <c r="BQ300" s="423">
        <v>0</v>
      </c>
    </row>
    <row r="301" spans="1:69">
      <c r="A301" s="420" t="s">
        <v>816</v>
      </c>
      <c r="B301" s="421">
        <v>0.21558333333333335</v>
      </c>
      <c r="C301" s="421">
        <v>0.35099999999999998</v>
      </c>
      <c r="D301" s="421">
        <v>3.61E-2</v>
      </c>
      <c r="E301" s="421"/>
      <c r="F301" s="422">
        <v>1166</v>
      </c>
      <c r="G301" s="423">
        <v>8.2299999999999998E-2</v>
      </c>
      <c r="H301" s="423">
        <v>1.06E-2</v>
      </c>
      <c r="I301" s="423">
        <v>6.9999999999999999E-4</v>
      </c>
      <c r="J301" s="423">
        <v>1.5100000000000001E-2</v>
      </c>
      <c r="K301" s="423">
        <v>0.08</v>
      </c>
      <c r="L301" s="423">
        <v>-9.2166666666666508E-3</v>
      </c>
      <c r="M301" s="424">
        <v>70.583190394511149</v>
      </c>
      <c r="N301" s="422">
        <v>1200</v>
      </c>
      <c r="O301" s="422">
        <v>1205</v>
      </c>
      <c r="P301" s="422">
        <v>1210</v>
      </c>
      <c r="Q301" s="422">
        <v>1215</v>
      </c>
      <c r="R301" s="422">
        <v>1220</v>
      </c>
      <c r="S301" s="422" t="s">
        <v>144</v>
      </c>
      <c r="T301" s="423">
        <v>8.7599999999999997E-2</v>
      </c>
      <c r="U301" s="423">
        <v>8.7999999999999995E-2</v>
      </c>
      <c r="V301" s="423">
        <v>8.8300000000000003E-2</v>
      </c>
      <c r="W301" s="423">
        <v>8.8700000000000001E-2</v>
      </c>
      <c r="X301" s="423">
        <v>8.9099999999999999E-2</v>
      </c>
      <c r="Y301" s="423">
        <v>1.3100000000000001E-2</v>
      </c>
      <c r="Z301" s="423">
        <v>1.32E-2</v>
      </c>
      <c r="AA301" s="423">
        <v>1.3299999999999999E-2</v>
      </c>
      <c r="AB301" s="423">
        <v>1.34E-2</v>
      </c>
      <c r="AC301" s="423">
        <v>1.35E-2</v>
      </c>
      <c r="AD301" s="423">
        <v>1E-3</v>
      </c>
      <c r="AE301" s="423">
        <v>1E-3</v>
      </c>
      <c r="AF301" s="423">
        <v>1E-3</v>
      </c>
      <c r="AG301" s="423">
        <v>1E-3</v>
      </c>
      <c r="AH301" s="423">
        <v>1E-3</v>
      </c>
      <c r="AI301" s="423">
        <v>4.1000000000000003E-3</v>
      </c>
      <c r="AJ301" s="423">
        <v>4.1999999999999997E-3</v>
      </c>
      <c r="AK301" s="423">
        <v>4.3E-3</v>
      </c>
      <c r="AL301" s="423">
        <v>4.4000000000000003E-3</v>
      </c>
      <c r="AM301" s="423">
        <v>4.4999999999999997E-3</v>
      </c>
      <c r="AN301" s="423">
        <v>9.7000000000000003E-2</v>
      </c>
      <c r="AO301" s="423">
        <v>9.7000000000000003E-2</v>
      </c>
      <c r="AP301" s="423">
        <v>9.7000000000000003E-2</v>
      </c>
      <c r="AQ301" s="423">
        <v>9.7000000000000003E-2</v>
      </c>
      <c r="AR301" s="423">
        <v>9.7000000000000003E-2</v>
      </c>
      <c r="AS301" s="423">
        <v>1.7600000000000001E-2</v>
      </c>
      <c r="AT301" s="423">
        <v>1.7600000000000001E-2</v>
      </c>
      <c r="AU301" s="423">
        <v>1.7600000000000001E-2</v>
      </c>
      <c r="AV301" s="423">
        <v>1.7600000000000001E-2</v>
      </c>
      <c r="AW301" s="423">
        <v>1.7600000000000001E-2</v>
      </c>
      <c r="AX301" s="423">
        <v>0</v>
      </c>
      <c r="AY301" s="423">
        <v>0</v>
      </c>
      <c r="AZ301" s="423">
        <v>0</v>
      </c>
      <c r="BA301" s="423">
        <v>0</v>
      </c>
      <c r="BB301" s="423">
        <v>0</v>
      </c>
      <c r="BC301" s="423">
        <v>0</v>
      </c>
      <c r="BD301" s="423">
        <v>0</v>
      </c>
      <c r="BE301" s="423">
        <v>0</v>
      </c>
      <c r="BF301" s="423">
        <v>0</v>
      </c>
      <c r="BG301" s="423">
        <v>0</v>
      </c>
      <c r="BH301" s="423">
        <v>0</v>
      </c>
      <c r="BI301" s="423">
        <v>0</v>
      </c>
      <c r="BJ301" s="423">
        <v>0</v>
      </c>
      <c r="BK301" s="423">
        <v>0</v>
      </c>
      <c r="BL301" s="423">
        <v>0</v>
      </c>
      <c r="BM301" s="423">
        <v>0.105</v>
      </c>
      <c r="BN301" s="423">
        <v>0.105</v>
      </c>
      <c r="BO301" s="423">
        <v>0.105</v>
      </c>
      <c r="BP301" s="423">
        <v>0.105</v>
      </c>
      <c r="BQ301" s="423">
        <v>0.105</v>
      </c>
    </row>
    <row r="302" spans="1:69">
      <c r="A302" s="420" t="s">
        <v>588</v>
      </c>
      <c r="B302" s="421">
        <v>7.5641666666666663E-2</v>
      </c>
      <c r="C302" s="421">
        <v>0.48</v>
      </c>
      <c r="D302" s="421">
        <v>1.4999999999999999E-2</v>
      </c>
      <c r="E302" s="421"/>
      <c r="F302" s="422">
        <v>640</v>
      </c>
      <c r="G302" s="423">
        <v>3.5999999999999997E-2</v>
      </c>
      <c r="H302" s="423">
        <v>7.0000000000000001E-3</v>
      </c>
      <c r="I302" s="423">
        <v>0</v>
      </c>
      <c r="J302" s="423">
        <v>0.01</v>
      </c>
      <c r="K302" s="423">
        <v>1E-3</v>
      </c>
      <c r="L302" s="423">
        <v>6.6416666666666568E-3</v>
      </c>
      <c r="M302" s="424">
        <v>56.25</v>
      </c>
      <c r="N302" s="422">
        <v>650</v>
      </c>
      <c r="O302" s="422">
        <v>660</v>
      </c>
      <c r="P302" s="422">
        <v>670</v>
      </c>
      <c r="Q302" s="422">
        <v>680</v>
      </c>
      <c r="R302" s="422">
        <v>690</v>
      </c>
      <c r="S302" s="422" t="s">
        <v>144</v>
      </c>
      <c r="T302" s="423">
        <v>3.2000000000000001E-2</v>
      </c>
      <c r="U302" s="423">
        <v>3.3000000000000002E-2</v>
      </c>
      <c r="V302" s="423">
        <v>3.4000000000000002E-2</v>
      </c>
      <c r="W302" s="423">
        <v>3.5000000000000003E-2</v>
      </c>
      <c r="X302" s="423">
        <v>3.5999999999999997E-2</v>
      </c>
      <c r="Y302" s="423">
        <v>0.01</v>
      </c>
      <c r="Z302" s="423">
        <v>1.0999999999999999E-2</v>
      </c>
      <c r="AA302" s="423">
        <v>1.2E-2</v>
      </c>
      <c r="AB302" s="423">
        <v>1.2999999999999999E-2</v>
      </c>
      <c r="AC302" s="423">
        <v>1.4E-2</v>
      </c>
      <c r="AD302" s="423">
        <v>0</v>
      </c>
      <c r="AE302" s="423">
        <v>0</v>
      </c>
      <c r="AF302" s="423">
        <v>0</v>
      </c>
      <c r="AG302" s="423">
        <v>0</v>
      </c>
      <c r="AH302" s="423">
        <v>0</v>
      </c>
      <c r="AI302" s="423">
        <v>1E-3</v>
      </c>
      <c r="AJ302" s="423">
        <v>1E-3</v>
      </c>
      <c r="AK302" s="423">
        <v>1E-3</v>
      </c>
      <c r="AL302" s="423">
        <v>1E-3</v>
      </c>
      <c r="AM302" s="423">
        <v>1E-3</v>
      </c>
      <c r="AN302" s="423">
        <v>1E-3</v>
      </c>
      <c r="AO302" s="423">
        <v>1E-3</v>
      </c>
      <c r="AP302" s="423">
        <v>1E-3</v>
      </c>
      <c r="AQ302" s="423">
        <v>1E-3</v>
      </c>
      <c r="AR302" s="423">
        <v>1E-3</v>
      </c>
      <c r="AS302" s="423">
        <v>8.9999999999999993E-3</v>
      </c>
      <c r="AT302" s="423">
        <v>8.9999999999999993E-3</v>
      </c>
      <c r="AU302" s="423">
        <v>8.9999999999999993E-3</v>
      </c>
      <c r="AV302" s="423">
        <v>0.01</v>
      </c>
      <c r="AW302" s="423">
        <v>0.01</v>
      </c>
      <c r="AX302" s="423">
        <v>0</v>
      </c>
      <c r="AY302" s="423">
        <v>0</v>
      </c>
      <c r="AZ302" s="423">
        <v>0</v>
      </c>
      <c r="BA302" s="423">
        <v>0</v>
      </c>
      <c r="BB302" s="423">
        <v>0</v>
      </c>
      <c r="BC302" s="423">
        <v>0</v>
      </c>
      <c r="BD302" s="423">
        <v>0</v>
      </c>
      <c r="BE302" s="423">
        <v>0</v>
      </c>
      <c r="BF302" s="423">
        <v>0</v>
      </c>
      <c r="BG302" s="423">
        <v>0</v>
      </c>
      <c r="BH302" s="423">
        <v>0</v>
      </c>
      <c r="BI302" s="423">
        <v>0</v>
      </c>
      <c r="BJ302" s="423">
        <v>0</v>
      </c>
      <c r="BK302" s="423">
        <v>0</v>
      </c>
      <c r="BL302" s="423">
        <v>0</v>
      </c>
      <c r="BM302" s="423">
        <v>3.2000000000000001E-2</v>
      </c>
      <c r="BN302" s="423">
        <v>3.2000000000000001E-2</v>
      </c>
      <c r="BO302" s="423">
        <v>3.2000000000000001E-2</v>
      </c>
      <c r="BP302" s="423">
        <v>3.2000000000000001E-2</v>
      </c>
      <c r="BQ302" s="423">
        <v>3.2000000000000001E-2</v>
      </c>
    </row>
    <row r="303" spans="1:69">
      <c r="A303" s="420" t="s">
        <v>822</v>
      </c>
      <c r="B303" s="421">
        <v>8.564999999999999E-2</v>
      </c>
      <c r="C303" s="421">
        <v>0.25259999999999999</v>
      </c>
      <c r="D303" s="421">
        <v>0</v>
      </c>
      <c r="E303" s="421"/>
      <c r="F303" s="422">
        <v>850</v>
      </c>
      <c r="G303" s="423">
        <v>4.8599999999999997E-2</v>
      </c>
      <c r="H303" s="423">
        <v>8.8999999999999999E-3</v>
      </c>
      <c r="I303" s="423">
        <v>0</v>
      </c>
      <c r="J303" s="423">
        <v>1.7000000000000001E-2</v>
      </c>
      <c r="K303" s="423">
        <v>1.6999999999999999E-3</v>
      </c>
      <c r="L303" s="423">
        <v>9.4500000000000001E-3</v>
      </c>
      <c r="M303" s="424">
        <v>57.176470588235297</v>
      </c>
      <c r="N303" s="422">
        <v>855</v>
      </c>
      <c r="O303" s="422">
        <v>872</v>
      </c>
      <c r="P303" s="422">
        <v>890</v>
      </c>
      <c r="Q303" s="422">
        <v>907</v>
      </c>
      <c r="R303" s="422">
        <v>926</v>
      </c>
      <c r="S303" s="422" t="s">
        <v>144</v>
      </c>
      <c r="T303" s="423">
        <v>4.53E-2</v>
      </c>
      <c r="U303" s="423">
        <v>4.6199999999999998E-2</v>
      </c>
      <c r="V303" s="423">
        <v>4.7199999999999999E-2</v>
      </c>
      <c r="W303" s="423">
        <v>4.8099999999999997E-2</v>
      </c>
      <c r="X303" s="423">
        <v>4.9099999999999998E-2</v>
      </c>
      <c r="Y303" s="423">
        <v>8.0999999999999996E-3</v>
      </c>
      <c r="Z303" s="423">
        <v>8.3000000000000001E-3</v>
      </c>
      <c r="AA303" s="423">
        <v>8.3999999999999995E-3</v>
      </c>
      <c r="AB303" s="423">
        <v>8.6E-3</v>
      </c>
      <c r="AC303" s="423">
        <v>8.8000000000000005E-3</v>
      </c>
      <c r="AD303" s="423">
        <v>0</v>
      </c>
      <c r="AE303" s="423">
        <v>0</v>
      </c>
      <c r="AF303" s="423">
        <v>0</v>
      </c>
      <c r="AG303" s="423">
        <v>0</v>
      </c>
      <c r="AH303" s="423">
        <v>0</v>
      </c>
      <c r="AI303" s="423">
        <v>2.1100000000000001E-2</v>
      </c>
      <c r="AJ303" s="423">
        <v>2.1499999999999998E-2</v>
      </c>
      <c r="AK303" s="423">
        <v>2.1999999999999999E-2</v>
      </c>
      <c r="AL303" s="423">
        <v>2.24E-2</v>
      </c>
      <c r="AM303" s="423">
        <v>2.29E-2</v>
      </c>
      <c r="AN303" s="423">
        <v>0.01</v>
      </c>
      <c r="AO303" s="423">
        <v>0.01</v>
      </c>
      <c r="AP303" s="423">
        <v>0.01</v>
      </c>
      <c r="AQ303" s="423">
        <v>0.01</v>
      </c>
      <c r="AR303" s="423">
        <v>0.01</v>
      </c>
      <c r="AS303" s="423">
        <v>5.0000000000000001E-3</v>
      </c>
      <c r="AT303" s="423">
        <v>5.0000000000000001E-3</v>
      </c>
      <c r="AU303" s="423">
        <v>5.0000000000000001E-3</v>
      </c>
      <c r="AV303" s="423">
        <v>5.0000000000000001E-3</v>
      </c>
      <c r="AW303" s="423">
        <v>5.0000000000000001E-3</v>
      </c>
      <c r="AX303" s="423">
        <v>0</v>
      </c>
      <c r="AY303" s="423">
        <v>0</v>
      </c>
      <c r="AZ303" s="423">
        <v>0</v>
      </c>
      <c r="BA303" s="423">
        <v>0</v>
      </c>
      <c r="BB303" s="423">
        <v>0</v>
      </c>
      <c r="BC303" s="423">
        <v>0</v>
      </c>
      <c r="BD303" s="423">
        <v>0</v>
      </c>
      <c r="BE303" s="423">
        <v>0</v>
      </c>
      <c r="BF303" s="423">
        <v>0</v>
      </c>
      <c r="BG303" s="423">
        <v>0</v>
      </c>
      <c r="BH303" s="423">
        <v>0</v>
      </c>
      <c r="BI303" s="423">
        <v>0</v>
      </c>
      <c r="BJ303" s="423">
        <v>0</v>
      </c>
      <c r="BK303" s="423">
        <v>0</v>
      </c>
      <c r="BL303" s="423">
        <v>0</v>
      </c>
      <c r="BM303" s="423">
        <v>0</v>
      </c>
      <c r="BN303" s="423">
        <v>0</v>
      </c>
      <c r="BO303" s="423">
        <v>0</v>
      </c>
      <c r="BP303" s="423">
        <v>0</v>
      </c>
      <c r="BQ303" s="423">
        <v>0</v>
      </c>
    </row>
    <row r="304" spans="1:69">
      <c r="A304" s="420" t="s">
        <v>743</v>
      </c>
      <c r="B304" s="421" t="s">
        <v>395</v>
      </c>
      <c r="C304" s="421">
        <v>0.29099999999999998</v>
      </c>
      <c r="D304" s="421">
        <v>0</v>
      </c>
      <c r="E304" s="421"/>
      <c r="F304" s="422">
        <v>570</v>
      </c>
      <c r="G304" s="423">
        <v>0.04</v>
      </c>
      <c r="H304" s="423">
        <v>0.182</v>
      </c>
      <c r="I304" s="423">
        <v>4.0000000000000001E-3</v>
      </c>
      <c r="J304" s="423">
        <v>0</v>
      </c>
      <c r="K304" s="423">
        <v>100</v>
      </c>
      <c r="L304" s="423" t="e">
        <v>#VALUE!</v>
      </c>
      <c r="M304" s="424">
        <v>70.175438596491233</v>
      </c>
      <c r="N304" s="422">
        <v>731</v>
      </c>
      <c r="O304" s="422">
        <v>793</v>
      </c>
      <c r="P304" s="422">
        <v>800</v>
      </c>
      <c r="Q304" s="422">
        <v>805</v>
      </c>
      <c r="R304" s="422">
        <v>810</v>
      </c>
      <c r="S304" s="422" t="s">
        <v>144</v>
      </c>
      <c r="T304" s="423">
        <v>6.5000000000000002E-2</v>
      </c>
      <c r="U304" s="423">
        <v>6.7000000000000004E-2</v>
      </c>
      <c r="V304" s="423">
        <v>6.9000000000000006E-2</v>
      </c>
      <c r="W304" s="423">
        <v>7.2999999999999995E-2</v>
      </c>
      <c r="X304" s="423">
        <v>7.4999999999999997E-2</v>
      </c>
      <c r="Y304" s="423">
        <v>3.2000000000000001E-2</v>
      </c>
      <c r="Z304" s="423">
        <v>3.5000000000000003E-2</v>
      </c>
      <c r="AA304" s="423">
        <v>0.04</v>
      </c>
      <c r="AB304" s="423">
        <v>4.4999999999999998E-2</v>
      </c>
      <c r="AC304" s="423">
        <v>0.05</v>
      </c>
      <c r="AD304" s="423">
        <v>3.0000000000000001E-3</v>
      </c>
      <c r="AE304" s="423">
        <v>3.0000000000000001E-3</v>
      </c>
      <c r="AF304" s="423">
        <v>4.0000000000000001E-3</v>
      </c>
      <c r="AG304" s="423">
        <v>4.0000000000000001E-3</v>
      </c>
      <c r="AH304" s="423">
        <v>4.0000000000000001E-3</v>
      </c>
      <c r="AI304" s="423">
        <v>3.0000000000000001E-3</v>
      </c>
      <c r="AJ304" s="423">
        <v>3.0000000000000001E-3</v>
      </c>
      <c r="AK304" s="423">
        <v>3.0000000000000001E-3</v>
      </c>
      <c r="AL304" s="423">
        <v>3.0000000000000001E-3</v>
      </c>
      <c r="AM304" s="423">
        <v>4.0000000000000001E-3</v>
      </c>
      <c r="AN304" s="423">
        <v>0</v>
      </c>
      <c r="AO304" s="423">
        <v>0</v>
      </c>
      <c r="AP304" s="423">
        <v>0</v>
      </c>
      <c r="AQ304" s="423">
        <v>0</v>
      </c>
      <c r="AR304" s="423">
        <v>0</v>
      </c>
      <c r="AS304" s="423">
        <v>2.7E-2</v>
      </c>
      <c r="AT304" s="423">
        <v>2.8000000000000001E-2</v>
      </c>
      <c r="AU304" s="423">
        <v>0.03</v>
      </c>
      <c r="AV304" s="423">
        <v>3.2000000000000001E-2</v>
      </c>
      <c r="AW304" s="423">
        <v>3.4000000000000002E-2</v>
      </c>
      <c r="AX304" s="423">
        <v>0</v>
      </c>
      <c r="AY304" s="423">
        <v>0</v>
      </c>
      <c r="AZ304" s="423">
        <v>0</v>
      </c>
      <c r="BA304" s="423">
        <v>0</v>
      </c>
      <c r="BB304" s="423">
        <v>0</v>
      </c>
      <c r="BC304" s="423">
        <v>0</v>
      </c>
      <c r="BD304" s="423">
        <v>0</v>
      </c>
      <c r="BE304" s="423">
        <v>0</v>
      </c>
      <c r="BF304" s="423">
        <v>0</v>
      </c>
      <c r="BG304" s="423">
        <v>0</v>
      </c>
      <c r="BH304" s="423">
        <v>0.05</v>
      </c>
      <c r="BI304" s="423">
        <v>0.05</v>
      </c>
      <c r="BJ304" s="423">
        <v>0.05</v>
      </c>
      <c r="BK304" s="423">
        <v>0.05</v>
      </c>
      <c r="BL304" s="423">
        <v>0.05</v>
      </c>
      <c r="BM304" s="423">
        <v>0</v>
      </c>
      <c r="BN304" s="423">
        <v>0</v>
      </c>
      <c r="BO304" s="423">
        <v>0</v>
      </c>
      <c r="BP304" s="423">
        <v>0</v>
      </c>
      <c r="BQ304" s="423">
        <v>0</v>
      </c>
    </row>
    <row r="305" spans="1:69">
      <c r="A305" s="420" t="s">
        <v>895</v>
      </c>
      <c r="B305" s="421">
        <v>1.8466666666666669E-2</v>
      </c>
      <c r="C305" s="421">
        <v>0.46800000000000003</v>
      </c>
      <c r="D305" s="421">
        <v>2.8999999999999998E-3</v>
      </c>
      <c r="E305" s="421"/>
      <c r="F305" s="422">
        <v>308</v>
      </c>
      <c r="G305" s="423">
        <v>1.29E-2</v>
      </c>
      <c r="H305" s="423">
        <v>8.0000000000000004E-4</v>
      </c>
      <c r="I305" s="423">
        <v>0</v>
      </c>
      <c r="J305" s="423">
        <v>0</v>
      </c>
      <c r="K305" s="423">
        <v>8.9999999999999998E-4</v>
      </c>
      <c r="L305" s="423">
        <v>9.6666666666666776E-4</v>
      </c>
      <c r="M305" s="424">
        <v>41.883116883116884</v>
      </c>
      <c r="N305" s="422">
        <v>310</v>
      </c>
      <c r="O305" s="422">
        <v>310</v>
      </c>
      <c r="P305" s="422">
        <v>310</v>
      </c>
      <c r="Q305" s="422">
        <v>310</v>
      </c>
      <c r="R305" s="422">
        <v>310</v>
      </c>
      <c r="S305" s="422" t="s">
        <v>144</v>
      </c>
      <c r="T305" s="423">
        <v>1.3299999999999999E-2</v>
      </c>
      <c r="U305" s="423">
        <v>1.3299999999999999E-2</v>
      </c>
      <c r="V305" s="423">
        <v>1.3299999999999999E-2</v>
      </c>
      <c r="W305" s="423">
        <v>1.3299999999999999E-2</v>
      </c>
      <c r="X305" s="423">
        <v>1.3299999999999999E-2</v>
      </c>
      <c r="Y305" s="423">
        <v>0</v>
      </c>
      <c r="Z305" s="423">
        <v>0</v>
      </c>
      <c r="AA305" s="423">
        <v>0</v>
      </c>
      <c r="AB305" s="423">
        <v>0</v>
      </c>
      <c r="AC305" s="423">
        <v>0</v>
      </c>
      <c r="AD305" s="423">
        <v>0</v>
      </c>
      <c r="AE305" s="423">
        <v>0</v>
      </c>
      <c r="AF305" s="423">
        <v>0</v>
      </c>
      <c r="AG305" s="423">
        <v>0</v>
      </c>
      <c r="AH305" s="423">
        <v>0</v>
      </c>
      <c r="AI305" s="423">
        <v>0</v>
      </c>
      <c r="AJ305" s="423">
        <v>0</v>
      </c>
      <c r="AK305" s="423">
        <v>0</v>
      </c>
      <c r="AL305" s="423">
        <v>0</v>
      </c>
      <c r="AM305" s="423">
        <v>0</v>
      </c>
      <c r="AN305" s="423">
        <v>2.5000000000000001E-3</v>
      </c>
      <c r="AO305" s="423">
        <v>2.5000000000000001E-3</v>
      </c>
      <c r="AP305" s="423">
        <v>2.5000000000000001E-3</v>
      </c>
      <c r="AQ305" s="423">
        <v>2.5000000000000001E-3</v>
      </c>
      <c r="AR305" s="423">
        <v>2.5000000000000001E-3</v>
      </c>
      <c r="AS305" s="423">
        <v>3.0000000000000001E-3</v>
      </c>
      <c r="AT305" s="423">
        <v>3.0000000000000001E-3</v>
      </c>
      <c r="AU305" s="423">
        <v>3.0000000000000001E-3</v>
      </c>
      <c r="AV305" s="423">
        <v>3.0000000000000001E-3</v>
      </c>
      <c r="AW305" s="423">
        <v>3.0000000000000001E-3</v>
      </c>
      <c r="AX305" s="423">
        <v>0</v>
      </c>
      <c r="AY305" s="423">
        <v>0</v>
      </c>
      <c r="AZ305" s="423">
        <v>0</v>
      </c>
      <c r="BA305" s="423">
        <v>0</v>
      </c>
      <c r="BB305" s="423">
        <v>0</v>
      </c>
      <c r="BC305" s="423">
        <v>0</v>
      </c>
      <c r="BD305" s="423">
        <v>0</v>
      </c>
      <c r="BE305" s="423">
        <v>0</v>
      </c>
      <c r="BF305" s="423">
        <v>0</v>
      </c>
      <c r="BG305" s="423">
        <v>0</v>
      </c>
      <c r="BH305" s="423">
        <v>0</v>
      </c>
      <c r="BI305" s="423">
        <v>0</v>
      </c>
      <c r="BJ305" s="423">
        <v>0</v>
      </c>
      <c r="BK305" s="423">
        <v>0</v>
      </c>
      <c r="BL305" s="423">
        <v>0</v>
      </c>
      <c r="BM305" s="423">
        <v>0.04</v>
      </c>
      <c r="BN305" s="423">
        <v>0.04</v>
      </c>
      <c r="BO305" s="423">
        <v>0.04</v>
      </c>
      <c r="BP305" s="423">
        <v>0.04</v>
      </c>
      <c r="BQ305" s="423">
        <v>0.04</v>
      </c>
    </row>
    <row r="306" spans="1:69">
      <c r="A306" s="420" t="s">
        <v>409</v>
      </c>
      <c r="B306" s="421">
        <v>3.291666666666667E-2</v>
      </c>
      <c r="C306" s="421">
        <v>6.5000000000000002E-2</v>
      </c>
      <c r="D306" s="421">
        <v>1.0500000000000001E-2</v>
      </c>
      <c r="E306" s="421"/>
      <c r="F306" s="422">
        <v>1090</v>
      </c>
      <c r="G306" s="423">
        <v>1.01E-2</v>
      </c>
      <c r="H306" s="423">
        <v>0.01</v>
      </c>
      <c r="I306" s="423">
        <v>0</v>
      </c>
      <c r="J306" s="423">
        <v>0</v>
      </c>
      <c r="K306" s="423">
        <v>1E-3</v>
      </c>
      <c r="L306" s="423">
        <v>1.3166666666666674E-3</v>
      </c>
      <c r="M306" s="424">
        <v>9.2660550458715605</v>
      </c>
      <c r="N306" s="422">
        <v>261</v>
      </c>
      <c r="O306" s="422">
        <v>287</v>
      </c>
      <c r="P306" s="422">
        <v>315</v>
      </c>
      <c r="Q306" s="422">
        <v>347</v>
      </c>
      <c r="R306" s="422">
        <v>381</v>
      </c>
      <c r="S306" s="422" t="s">
        <v>144</v>
      </c>
      <c r="T306" s="423">
        <v>1.04E-2</v>
      </c>
      <c r="U306" s="423">
        <v>1.14E-2</v>
      </c>
      <c r="V306" s="423">
        <v>1.2500000000000001E-2</v>
      </c>
      <c r="W306" s="423">
        <v>1.4E-2</v>
      </c>
      <c r="X306" s="423">
        <v>1.52E-2</v>
      </c>
      <c r="Y306" s="423">
        <v>0.01</v>
      </c>
      <c r="Z306" s="423">
        <v>1.0999999999999999E-2</v>
      </c>
      <c r="AA306" s="423">
        <v>1.2E-2</v>
      </c>
      <c r="AB306" s="423">
        <v>1.2999999999999999E-2</v>
      </c>
      <c r="AC306" s="423">
        <v>1.4E-2</v>
      </c>
      <c r="AD306" s="423">
        <v>0</v>
      </c>
      <c r="AE306" s="423">
        <v>0</v>
      </c>
      <c r="AF306" s="423">
        <v>0</v>
      </c>
      <c r="AG306" s="423">
        <v>0</v>
      </c>
      <c r="AH306" s="423">
        <v>0</v>
      </c>
      <c r="AI306" s="423">
        <v>0</v>
      </c>
      <c r="AJ306" s="423">
        <v>0</v>
      </c>
      <c r="AK306" s="423">
        <v>0</v>
      </c>
      <c r="AL306" s="423">
        <v>0</v>
      </c>
      <c r="AM306" s="423">
        <v>0</v>
      </c>
      <c r="AN306" s="423">
        <v>1E-3</v>
      </c>
      <c r="AO306" s="423">
        <v>1E-3</v>
      </c>
      <c r="AP306" s="423">
        <v>1E-3</v>
      </c>
      <c r="AQ306" s="423">
        <v>1E-3</v>
      </c>
      <c r="AR306" s="423">
        <v>1E-3</v>
      </c>
      <c r="AS306" s="423">
        <v>4.0000000000000001E-3</v>
      </c>
      <c r="AT306" s="423">
        <v>4.0000000000000001E-3</v>
      </c>
      <c r="AU306" s="423">
        <v>4.0000000000000001E-3</v>
      </c>
      <c r="AV306" s="423">
        <v>4.0000000000000001E-3</v>
      </c>
      <c r="AW306" s="423">
        <v>4.0000000000000001E-3</v>
      </c>
      <c r="AX306" s="423">
        <v>0</v>
      </c>
      <c r="AY306" s="423">
        <v>0</v>
      </c>
      <c r="AZ306" s="423">
        <v>0</v>
      </c>
      <c r="BA306" s="423">
        <v>0</v>
      </c>
      <c r="BB306" s="423">
        <v>0</v>
      </c>
      <c r="BC306" s="423">
        <v>0</v>
      </c>
      <c r="BD306" s="423">
        <v>0</v>
      </c>
      <c r="BE306" s="423">
        <v>0</v>
      </c>
      <c r="BF306" s="423">
        <v>0</v>
      </c>
      <c r="BG306" s="423">
        <v>0</v>
      </c>
      <c r="BH306" s="423">
        <v>6.5000000000000002E-2</v>
      </c>
      <c r="BI306" s="423">
        <v>6.5000000000000002E-2</v>
      </c>
      <c r="BJ306" s="423">
        <v>6.5000000000000002E-2</v>
      </c>
      <c r="BK306" s="423">
        <v>6.5000000000000002E-2</v>
      </c>
      <c r="BL306" s="423">
        <v>6.5000000000000002E-2</v>
      </c>
      <c r="BM306" s="423">
        <v>1.0500000000000001E-2</v>
      </c>
      <c r="BN306" s="423">
        <v>1.0500000000000001E-2</v>
      </c>
      <c r="BO306" s="423">
        <v>1.0500000000000001E-2</v>
      </c>
      <c r="BP306" s="423">
        <v>1.0500000000000001E-2</v>
      </c>
      <c r="BQ306" s="423">
        <v>1.0500000000000001E-2</v>
      </c>
    </row>
    <row r="307" spans="1:69">
      <c r="A307" s="420" t="s">
        <v>825</v>
      </c>
      <c r="B307" s="421">
        <v>0.17380833333333334</v>
      </c>
      <c r="C307" s="421">
        <v>0.32999999999999996</v>
      </c>
      <c r="D307" s="421">
        <v>3.4000000000000002E-2</v>
      </c>
      <c r="E307" s="421"/>
      <c r="F307" s="422">
        <v>2810</v>
      </c>
      <c r="G307" s="423">
        <v>0.13700000000000001</v>
      </c>
      <c r="H307" s="423">
        <v>1.1999999999999999E-3</v>
      </c>
      <c r="I307" s="423">
        <v>6.9999999999999999E-4</v>
      </c>
      <c r="J307" s="423">
        <v>1E-3</v>
      </c>
      <c r="K307" s="423">
        <v>2E-3</v>
      </c>
      <c r="L307" s="423">
        <v>-2.0916666666666861E-3</v>
      </c>
      <c r="M307" s="424">
        <v>48.754448398576514</v>
      </c>
      <c r="N307" s="422">
        <v>2838</v>
      </c>
      <c r="O307" s="422">
        <v>3122</v>
      </c>
      <c r="P307" s="422">
        <v>3434</v>
      </c>
      <c r="Q307" s="422">
        <v>3778</v>
      </c>
      <c r="R307" s="422">
        <v>4155</v>
      </c>
      <c r="S307" s="422" t="s">
        <v>144</v>
      </c>
      <c r="T307" s="423">
        <v>0.1384</v>
      </c>
      <c r="U307" s="423">
        <v>0.1522</v>
      </c>
      <c r="V307" s="423">
        <v>0.16739999999999999</v>
      </c>
      <c r="W307" s="423">
        <v>0.1842</v>
      </c>
      <c r="X307" s="423">
        <v>0.2026</v>
      </c>
      <c r="Y307" s="423">
        <v>1.1999999999999999E-3</v>
      </c>
      <c r="Z307" s="423">
        <v>1.2999999999999999E-3</v>
      </c>
      <c r="AA307" s="423">
        <v>1.5E-3</v>
      </c>
      <c r="AB307" s="423">
        <v>1.6000000000000001E-3</v>
      </c>
      <c r="AC307" s="423">
        <v>1.8E-3</v>
      </c>
      <c r="AD307" s="423">
        <v>6.9999999999999999E-4</v>
      </c>
      <c r="AE307" s="423">
        <v>8.0000000000000004E-4</v>
      </c>
      <c r="AF307" s="423">
        <v>8.9999999999999998E-4</v>
      </c>
      <c r="AG307" s="423">
        <v>8.9999999999999998E-4</v>
      </c>
      <c r="AH307" s="423">
        <v>1E-3</v>
      </c>
      <c r="AI307" s="423">
        <v>1E-3</v>
      </c>
      <c r="AJ307" s="423">
        <v>1.1000000000000001E-3</v>
      </c>
      <c r="AK307" s="423">
        <v>1.1999999999999999E-3</v>
      </c>
      <c r="AL307" s="423">
        <v>1.2999999999999999E-3</v>
      </c>
      <c r="AM307" s="423">
        <v>1.5E-3</v>
      </c>
      <c r="AN307" s="423">
        <v>4.0000000000000001E-3</v>
      </c>
      <c r="AO307" s="423">
        <v>4.4000000000000003E-3</v>
      </c>
      <c r="AP307" s="423">
        <v>4.8999999999999998E-3</v>
      </c>
      <c r="AQ307" s="423">
        <v>5.4000000000000003E-3</v>
      </c>
      <c r="AR307" s="423">
        <v>5.8999999999999999E-3</v>
      </c>
      <c r="AS307" s="423">
        <v>1.0699999999999999E-2</v>
      </c>
      <c r="AT307" s="423">
        <v>1.18E-2</v>
      </c>
      <c r="AU307" s="423">
        <v>1.2999999999999999E-2</v>
      </c>
      <c r="AV307" s="423">
        <v>1.43E-2</v>
      </c>
      <c r="AW307" s="423">
        <v>1.5699999999999999E-2</v>
      </c>
      <c r="AX307" s="423">
        <v>0</v>
      </c>
      <c r="AY307" s="423">
        <v>0.41700000000000004</v>
      </c>
      <c r="AZ307" s="423">
        <v>0.41700000000000004</v>
      </c>
      <c r="BA307" s="423">
        <v>0.41700000000000004</v>
      </c>
      <c r="BB307" s="423">
        <v>0.41700000000000004</v>
      </c>
      <c r="BC307" s="423">
        <v>0</v>
      </c>
      <c r="BD307" s="423">
        <v>0</v>
      </c>
      <c r="BE307" s="423">
        <v>0</v>
      </c>
      <c r="BF307" s="423">
        <v>0</v>
      </c>
      <c r="BG307" s="423">
        <v>0</v>
      </c>
      <c r="BH307" s="423">
        <v>0.34089999999999998</v>
      </c>
      <c r="BI307" s="423">
        <v>0.34089999999999998</v>
      </c>
      <c r="BJ307" s="423">
        <v>0.15589999999999998</v>
      </c>
      <c r="BK307" s="423">
        <v>0.15589999999999998</v>
      </c>
      <c r="BL307" s="423">
        <v>0.15589999999999998</v>
      </c>
      <c r="BM307" s="423">
        <v>6.5000000000000002E-2</v>
      </c>
      <c r="BN307" s="423">
        <v>6.5000000000000002E-2</v>
      </c>
      <c r="BO307" s="423">
        <v>6.5000000000000002E-2</v>
      </c>
      <c r="BP307" s="423">
        <v>6.5000000000000002E-2</v>
      </c>
      <c r="BQ307" s="423">
        <v>6.5000000000000002E-2</v>
      </c>
    </row>
    <row r="308" spans="1:69">
      <c r="A308" s="420" t="s">
        <v>828</v>
      </c>
      <c r="B308" s="421">
        <v>0.83435000000000004</v>
      </c>
      <c r="C308" s="421">
        <v>1.081</v>
      </c>
      <c r="D308" s="421">
        <v>0</v>
      </c>
      <c r="E308" s="421"/>
      <c r="F308" s="422">
        <v>8608</v>
      </c>
      <c r="G308" s="423">
        <v>0.44</v>
      </c>
      <c r="H308" s="423">
        <v>1.4E-3</v>
      </c>
      <c r="I308" s="423">
        <v>0.11</v>
      </c>
      <c r="J308" s="423">
        <v>3.7999999999999999E-2</v>
      </c>
      <c r="K308" s="423">
        <v>0.12</v>
      </c>
      <c r="L308" s="423">
        <v>0.12495000000000001</v>
      </c>
      <c r="M308" s="424">
        <v>51.115241635687731</v>
      </c>
      <c r="N308" s="422">
        <v>9819</v>
      </c>
      <c r="O308" s="422">
        <v>10800</v>
      </c>
      <c r="P308" s="422">
        <v>11880</v>
      </c>
      <c r="Q308" s="422">
        <v>13068</v>
      </c>
      <c r="R308" s="422">
        <v>14375</v>
      </c>
      <c r="S308" s="422" t="s">
        <v>144</v>
      </c>
      <c r="T308" s="423">
        <v>0.44440000000000002</v>
      </c>
      <c r="U308" s="423">
        <v>0.48880000000000001</v>
      </c>
      <c r="V308" s="423">
        <v>0.53769999999999996</v>
      </c>
      <c r="W308" s="423">
        <v>0.59150000000000003</v>
      </c>
      <c r="X308" s="423">
        <v>0.65059999999999996</v>
      </c>
      <c r="Y308" s="423">
        <v>1.4E-3</v>
      </c>
      <c r="Z308" s="423">
        <v>1.6000000000000001E-3</v>
      </c>
      <c r="AA308" s="423">
        <v>1.6999999999999999E-3</v>
      </c>
      <c r="AB308" s="423">
        <v>1.9E-3</v>
      </c>
      <c r="AC308" s="423">
        <v>2.0999999999999999E-3</v>
      </c>
      <c r="AD308" s="423">
        <v>0.1111</v>
      </c>
      <c r="AE308" s="423">
        <v>0.1222</v>
      </c>
      <c r="AF308" s="423">
        <v>0.13439999999999999</v>
      </c>
      <c r="AG308" s="423">
        <v>0.1479</v>
      </c>
      <c r="AH308" s="423">
        <v>0.16270000000000001</v>
      </c>
      <c r="AI308" s="423">
        <v>3.8399999999999997E-2</v>
      </c>
      <c r="AJ308" s="423">
        <v>4.2200000000000001E-2</v>
      </c>
      <c r="AK308" s="423">
        <v>4.6399999999999997E-2</v>
      </c>
      <c r="AL308" s="423">
        <v>5.11E-2</v>
      </c>
      <c r="AM308" s="423">
        <v>5.62E-2</v>
      </c>
      <c r="AN308" s="423">
        <v>0.1212</v>
      </c>
      <c r="AO308" s="423">
        <v>0.1333</v>
      </c>
      <c r="AP308" s="423">
        <v>0.1467</v>
      </c>
      <c r="AQ308" s="423">
        <v>0.1613</v>
      </c>
      <c r="AR308" s="423">
        <v>0.1774</v>
      </c>
      <c r="AS308" s="423">
        <v>0.1429</v>
      </c>
      <c r="AT308" s="423">
        <v>0.15720000000000001</v>
      </c>
      <c r="AU308" s="423">
        <v>0.1729</v>
      </c>
      <c r="AV308" s="423">
        <v>0.19020000000000001</v>
      </c>
      <c r="AW308" s="423">
        <v>0.2092</v>
      </c>
      <c r="AX308" s="423">
        <v>0.72</v>
      </c>
      <c r="AY308" s="423">
        <v>1.5669999999999999</v>
      </c>
      <c r="AZ308" s="423">
        <v>1.5669999999999999</v>
      </c>
      <c r="BA308" s="423">
        <v>1.5669999999999999</v>
      </c>
      <c r="BB308" s="423">
        <v>1.5669999999999999</v>
      </c>
      <c r="BC308" s="423">
        <v>0.15</v>
      </c>
      <c r="BD308" s="423">
        <v>0.75</v>
      </c>
      <c r="BE308" s="423">
        <v>0.75</v>
      </c>
      <c r="BF308" s="423">
        <v>0.75</v>
      </c>
      <c r="BG308" s="423">
        <v>0.75</v>
      </c>
      <c r="BH308" s="423">
        <v>0.217</v>
      </c>
      <c r="BI308" s="423">
        <v>0.217</v>
      </c>
      <c r="BJ308" s="423">
        <v>3.2000000000000001E-2</v>
      </c>
      <c r="BK308" s="423">
        <v>3.2000000000000001E-2</v>
      </c>
      <c r="BL308" s="423">
        <v>3.2000000000000001E-2</v>
      </c>
      <c r="BM308" s="423">
        <v>0</v>
      </c>
      <c r="BN308" s="423">
        <v>0</v>
      </c>
      <c r="BO308" s="423">
        <v>0</v>
      </c>
      <c r="BP308" s="423">
        <v>0</v>
      </c>
      <c r="BQ308" s="423">
        <v>0</v>
      </c>
    </row>
    <row r="309" spans="1:69">
      <c r="A309" s="420" t="s">
        <v>664</v>
      </c>
      <c r="B309" s="421">
        <v>2.4346666666666668</v>
      </c>
      <c r="C309" s="421">
        <v>3.1120000000000001</v>
      </c>
      <c r="D309" s="421">
        <v>0.19015999999999997</v>
      </c>
      <c r="E309" s="421"/>
      <c r="F309" s="422">
        <v>18288</v>
      </c>
      <c r="G309" s="423">
        <v>1.151</v>
      </c>
      <c r="H309" s="423">
        <v>0.64590000000000003</v>
      </c>
      <c r="I309" s="423">
        <v>0</v>
      </c>
      <c r="J309" s="423">
        <v>0</v>
      </c>
      <c r="K309" s="423">
        <v>5.3499999999999999E-2</v>
      </c>
      <c r="L309" s="423">
        <v>0.39410666666666661</v>
      </c>
      <c r="M309" s="424">
        <v>62.937445319335083</v>
      </c>
      <c r="N309" s="422">
        <v>18288</v>
      </c>
      <c r="O309" s="422">
        <v>18288</v>
      </c>
      <c r="P309" s="422">
        <v>18288</v>
      </c>
      <c r="Q309" s="422">
        <v>18288</v>
      </c>
      <c r="R309" s="422">
        <v>18288</v>
      </c>
      <c r="S309" s="422" t="s">
        <v>143</v>
      </c>
      <c r="T309" s="423">
        <v>1.151</v>
      </c>
      <c r="U309" s="423">
        <v>1.151</v>
      </c>
      <c r="V309" s="423">
        <v>1.151</v>
      </c>
      <c r="W309" s="423">
        <v>1.151</v>
      </c>
      <c r="X309" s="423">
        <v>1.151</v>
      </c>
      <c r="Y309" s="423">
        <v>0.64590000000000003</v>
      </c>
      <c r="Z309" s="423">
        <v>0.64590000000000003</v>
      </c>
      <c r="AA309" s="423">
        <v>0.64590000000000003</v>
      </c>
      <c r="AB309" s="423">
        <v>0.64590000000000003</v>
      </c>
      <c r="AC309" s="423">
        <v>0.64590000000000003</v>
      </c>
      <c r="AD309" s="423">
        <v>0</v>
      </c>
      <c r="AE309" s="423">
        <v>0</v>
      </c>
      <c r="AF309" s="423">
        <v>0</v>
      </c>
      <c r="AG309" s="423">
        <v>0</v>
      </c>
      <c r="AH309" s="423">
        <v>0</v>
      </c>
      <c r="AI309" s="423">
        <v>0</v>
      </c>
      <c r="AJ309" s="423">
        <v>0</v>
      </c>
      <c r="AK309" s="423">
        <v>0</v>
      </c>
      <c r="AL309" s="423">
        <v>0</v>
      </c>
      <c r="AM309" s="423">
        <v>0</v>
      </c>
      <c r="AN309" s="423">
        <v>5.3499999999999999E-2</v>
      </c>
      <c r="AO309" s="423">
        <v>5.3499999999999999E-2</v>
      </c>
      <c r="AP309" s="423">
        <v>5.3499999999999999E-2</v>
      </c>
      <c r="AQ309" s="423">
        <v>5.3499999999999999E-2</v>
      </c>
      <c r="AR309" s="423">
        <v>5.3499999999999999E-2</v>
      </c>
      <c r="AS309" s="423">
        <v>0.38650000000000001</v>
      </c>
      <c r="AT309" s="423">
        <v>0.38650000000000001</v>
      </c>
      <c r="AU309" s="423">
        <v>0.38650000000000001</v>
      </c>
      <c r="AV309" s="423">
        <v>0.38650000000000001</v>
      </c>
      <c r="AW309" s="423">
        <v>0.38650000000000001</v>
      </c>
      <c r="AX309" s="423">
        <v>0</v>
      </c>
      <c r="AY309" s="423">
        <v>1.94</v>
      </c>
      <c r="AZ309" s="423">
        <v>1.94</v>
      </c>
      <c r="BA309" s="423">
        <v>1.94</v>
      </c>
      <c r="BB309" s="423">
        <v>1.94</v>
      </c>
      <c r="BC309" s="423">
        <v>0</v>
      </c>
      <c r="BD309" s="423">
        <v>0</v>
      </c>
      <c r="BE309" s="423">
        <v>0</v>
      </c>
      <c r="BF309" s="423">
        <v>0</v>
      </c>
      <c r="BG309" s="423">
        <v>0</v>
      </c>
      <c r="BH309" s="423">
        <v>0</v>
      </c>
      <c r="BI309" s="423">
        <v>0</v>
      </c>
      <c r="BJ309" s="423">
        <v>0</v>
      </c>
      <c r="BK309" s="423">
        <v>0</v>
      </c>
      <c r="BL309" s="423">
        <v>0</v>
      </c>
      <c r="BM309" s="423">
        <v>0.46079999999999999</v>
      </c>
      <c r="BN309" s="423">
        <v>0.46079999999999999</v>
      </c>
      <c r="BO309" s="423">
        <v>0.46079999999999999</v>
      </c>
      <c r="BP309" s="423">
        <v>0.46079999999999999</v>
      </c>
      <c r="BQ309" s="423">
        <v>0.46079999999999999</v>
      </c>
    </row>
    <row r="310" spans="1:69">
      <c r="A310" s="420" t="s">
        <v>591</v>
      </c>
      <c r="B310" s="421">
        <v>3.5858333333333332E-2</v>
      </c>
      <c r="C310" s="421">
        <v>0.15</v>
      </c>
      <c r="D310" s="421">
        <v>0</v>
      </c>
      <c r="E310" s="421"/>
      <c r="F310" s="422">
        <v>731</v>
      </c>
      <c r="G310" s="423">
        <v>2.2200000000000001E-2</v>
      </c>
      <c r="H310" s="423">
        <v>0</v>
      </c>
      <c r="I310" s="423">
        <v>0</v>
      </c>
      <c r="J310" s="423">
        <v>0</v>
      </c>
      <c r="K310" s="423">
        <v>1E-3</v>
      </c>
      <c r="L310" s="423">
        <v>1.265833333333333E-2</v>
      </c>
      <c r="M310" s="424">
        <v>30.369357045143637</v>
      </c>
      <c r="N310" s="422">
        <v>731</v>
      </c>
      <c r="O310" s="422">
        <v>731</v>
      </c>
      <c r="P310" s="422">
        <v>731</v>
      </c>
      <c r="Q310" s="422">
        <v>731</v>
      </c>
      <c r="R310" s="422">
        <v>731</v>
      </c>
      <c r="S310" s="422" t="s">
        <v>143</v>
      </c>
      <c r="T310" s="423">
        <v>2.2200000000000001E-2</v>
      </c>
      <c r="U310" s="423">
        <v>2.2200000000000001E-2</v>
      </c>
      <c r="V310" s="423">
        <v>2.2200000000000001E-2</v>
      </c>
      <c r="W310" s="423">
        <v>2.2200000000000001E-2</v>
      </c>
      <c r="X310" s="423">
        <v>2.2200000000000001E-2</v>
      </c>
      <c r="Y310" s="423">
        <v>0</v>
      </c>
      <c r="Z310" s="423">
        <v>0</v>
      </c>
      <c r="AA310" s="423">
        <v>0</v>
      </c>
      <c r="AB310" s="423">
        <v>0</v>
      </c>
      <c r="AC310" s="423">
        <v>0</v>
      </c>
      <c r="AD310" s="423">
        <v>0</v>
      </c>
      <c r="AE310" s="423">
        <v>0</v>
      </c>
      <c r="AF310" s="423">
        <v>0</v>
      </c>
      <c r="AG310" s="423">
        <v>0</v>
      </c>
      <c r="AH310" s="423">
        <v>0</v>
      </c>
      <c r="AI310" s="423">
        <v>0</v>
      </c>
      <c r="AJ310" s="423">
        <v>0</v>
      </c>
      <c r="AK310" s="423">
        <v>0</v>
      </c>
      <c r="AL310" s="423">
        <v>0</v>
      </c>
      <c r="AM310" s="423">
        <v>0</v>
      </c>
      <c r="AN310" s="423">
        <v>1E-3</v>
      </c>
      <c r="AO310" s="423">
        <v>1E-3</v>
      </c>
      <c r="AP310" s="423">
        <v>1E-3</v>
      </c>
      <c r="AQ310" s="423">
        <v>1E-3</v>
      </c>
      <c r="AR310" s="423">
        <v>1E-3</v>
      </c>
      <c r="AS310" s="423">
        <v>4.0000000000000001E-3</v>
      </c>
      <c r="AT310" s="423">
        <v>4.0000000000000001E-3</v>
      </c>
      <c r="AU310" s="423">
        <v>4.0000000000000001E-3</v>
      </c>
      <c r="AV310" s="423">
        <v>4.0000000000000001E-3</v>
      </c>
      <c r="AW310" s="423">
        <v>4.0000000000000001E-3</v>
      </c>
      <c r="AX310" s="423">
        <v>0</v>
      </c>
      <c r="AY310" s="423">
        <v>0</v>
      </c>
      <c r="AZ310" s="423">
        <v>0</v>
      </c>
      <c r="BA310" s="423">
        <v>0</v>
      </c>
      <c r="BB310" s="423">
        <v>0</v>
      </c>
      <c r="BC310" s="423">
        <v>0</v>
      </c>
      <c r="BD310" s="423">
        <v>0</v>
      </c>
      <c r="BE310" s="423">
        <v>0</v>
      </c>
      <c r="BF310" s="423">
        <v>0</v>
      </c>
      <c r="BG310" s="423">
        <v>0</v>
      </c>
      <c r="BH310" s="423">
        <v>0.15</v>
      </c>
      <c r="BI310" s="423">
        <v>0.15</v>
      </c>
      <c r="BJ310" s="423">
        <v>0.15</v>
      </c>
      <c r="BK310" s="423">
        <v>0.15</v>
      </c>
      <c r="BL310" s="423">
        <v>0.15</v>
      </c>
      <c r="BM310" s="423">
        <v>0</v>
      </c>
      <c r="BN310" s="423">
        <v>0</v>
      </c>
      <c r="BO310" s="423">
        <v>0</v>
      </c>
      <c r="BP310" s="423">
        <v>0</v>
      </c>
      <c r="BQ310" s="423">
        <v>0</v>
      </c>
    </row>
    <row r="311" spans="1:69">
      <c r="A311" s="420" t="s">
        <v>906</v>
      </c>
      <c r="B311" s="421" t="s">
        <v>395</v>
      </c>
      <c r="C311" s="421">
        <v>0</v>
      </c>
      <c r="D311" s="421">
        <v>0</v>
      </c>
      <c r="E311" s="421"/>
      <c r="F311" s="422" t="e">
        <v>#N/A</v>
      </c>
      <c r="G311" s="423">
        <v>0</v>
      </c>
      <c r="H311" s="423">
        <v>0</v>
      </c>
      <c r="I311" s="423">
        <v>0</v>
      </c>
      <c r="J311" s="423">
        <v>0</v>
      </c>
      <c r="K311" s="423">
        <v>0</v>
      </c>
      <c r="L311" s="423" t="e">
        <v>#VALUE!</v>
      </c>
      <c r="M311" s="424" t="s">
        <v>395</v>
      </c>
      <c r="N311" s="422">
        <v>0</v>
      </c>
      <c r="O311" s="422">
        <v>0</v>
      </c>
      <c r="P311" s="422">
        <v>0</v>
      </c>
      <c r="Q311" s="422">
        <v>0</v>
      </c>
      <c r="R311" s="422">
        <v>0</v>
      </c>
      <c r="S311" s="422" t="s">
        <v>143</v>
      </c>
      <c r="T311" s="423">
        <v>0</v>
      </c>
      <c r="U311" s="423">
        <v>0</v>
      </c>
      <c r="V311" s="423">
        <v>0</v>
      </c>
      <c r="W311" s="423">
        <v>0</v>
      </c>
      <c r="X311" s="423">
        <v>0</v>
      </c>
      <c r="Y311" s="423">
        <v>0</v>
      </c>
      <c r="Z311" s="423">
        <v>0</v>
      </c>
      <c r="AA311" s="423">
        <v>0</v>
      </c>
      <c r="AB311" s="423">
        <v>0</v>
      </c>
      <c r="AC311" s="423">
        <v>0</v>
      </c>
      <c r="AD311" s="423">
        <v>0</v>
      </c>
      <c r="AE311" s="423">
        <v>0</v>
      </c>
      <c r="AF311" s="423">
        <v>0</v>
      </c>
      <c r="AG311" s="423">
        <v>0</v>
      </c>
      <c r="AH311" s="423">
        <v>0</v>
      </c>
      <c r="AI311" s="423">
        <v>0</v>
      </c>
      <c r="AJ311" s="423">
        <v>0</v>
      </c>
      <c r="AK311" s="423">
        <v>0</v>
      </c>
      <c r="AL311" s="423">
        <v>0</v>
      </c>
      <c r="AM311" s="423">
        <v>0</v>
      </c>
      <c r="AN311" s="423">
        <v>0</v>
      </c>
      <c r="AO311" s="423">
        <v>0</v>
      </c>
      <c r="AP311" s="423">
        <v>0</v>
      </c>
      <c r="AQ311" s="423">
        <v>0</v>
      </c>
      <c r="AR311" s="423">
        <v>0</v>
      </c>
      <c r="AS311" s="423">
        <v>0</v>
      </c>
      <c r="AT311" s="423">
        <v>0</v>
      </c>
      <c r="AU311" s="423">
        <v>0</v>
      </c>
      <c r="AV311" s="423">
        <v>0</v>
      </c>
      <c r="AW311" s="423">
        <v>0</v>
      </c>
      <c r="AX311" s="423">
        <v>0</v>
      </c>
      <c r="AY311" s="423">
        <v>0</v>
      </c>
      <c r="AZ311" s="423">
        <v>0</v>
      </c>
      <c r="BA311" s="423">
        <v>0</v>
      </c>
      <c r="BB311" s="423">
        <v>0</v>
      </c>
      <c r="BC311" s="423">
        <v>0</v>
      </c>
      <c r="BD311" s="423">
        <v>0</v>
      </c>
      <c r="BE311" s="423">
        <v>0</v>
      </c>
      <c r="BF311" s="423">
        <v>0</v>
      </c>
      <c r="BG311" s="423">
        <v>0</v>
      </c>
      <c r="BH311" s="423">
        <v>0</v>
      </c>
      <c r="BI311" s="423">
        <v>0</v>
      </c>
      <c r="BJ311" s="423">
        <v>0</v>
      </c>
      <c r="BK311" s="423">
        <v>0</v>
      </c>
      <c r="BL311" s="423">
        <v>0</v>
      </c>
      <c r="BM311" s="423">
        <v>0</v>
      </c>
      <c r="BN311" s="423">
        <v>0</v>
      </c>
      <c r="BO311" s="423">
        <v>0</v>
      </c>
      <c r="BP311" s="423">
        <v>0</v>
      </c>
      <c r="BQ311" s="423">
        <v>0</v>
      </c>
    </row>
    <row r="312" spans="1:69">
      <c r="A312" s="420" t="s">
        <v>796</v>
      </c>
      <c r="B312" s="421">
        <v>54.536999999999999</v>
      </c>
      <c r="C312" s="421">
        <v>99.4</v>
      </c>
      <c r="D312" s="421">
        <v>0.44105506849315068</v>
      </c>
      <c r="E312" s="421"/>
      <c r="F312" s="422">
        <v>593000</v>
      </c>
      <c r="G312" s="423">
        <v>29.16</v>
      </c>
      <c r="H312" s="423">
        <v>10.64</v>
      </c>
      <c r="I312" s="423">
        <v>2.16</v>
      </c>
      <c r="J312" s="423">
        <v>3.93</v>
      </c>
      <c r="K312" s="423">
        <v>1.1000000000000001</v>
      </c>
      <c r="L312" s="423">
        <v>7.1059449315068548</v>
      </c>
      <c r="M312" s="424">
        <v>49.173693086003375</v>
      </c>
      <c r="N312" s="422">
        <v>608975</v>
      </c>
      <c r="O312" s="422">
        <v>799271</v>
      </c>
      <c r="P312" s="422">
        <v>973797</v>
      </c>
      <c r="Q312" s="422">
        <v>1134200</v>
      </c>
      <c r="R312" s="422">
        <v>1316200</v>
      </c>
      <c r="S312" s="422" t="s">
        <v>134</v>
      </c>
      <c r="T312" s="423">
        <v>30.948799999999999</v>
      </c>
      <c r="U312" s="423">
        <v>39.9636</v>
      </c>
      <c r="V312" s="423">
        <v>48.689900000000002</v>
      </c>
      <c r="W312" s="423">
        <v>56.71</v>
      </c>
      <c r="X312" s="423">
        <v>65.81</v>
      </c>
      <c r="Y312" s="423">
        <v>11.17</v>
      </c>
      <c r="Z312" s="423">
        <v>17.2</v>
      </c>
      <c r="AA312" s="423">
        <v>20.09</v>
      </c>
      <c r="AB312" s="423">
        <v>22.56</v>
      </c>
      <c r="AC312" s="423">
        <v>25.26</v>
      </c>
      <c r="AD312" s="423">
        <v>2.1800000000000002</v>
      </c>
      <c r="AE312" s="423">
        <v>2.2200000000000002</v>
      </c>
      <c r="AF312" s="423">
        <v>2.2799999999999998</v>
      </c>
      <c r="AG312" s="423">
        <v>2.57</v>
      </c>
      <c r="AH312" s="423">
        <v>2.88</v>
      </c>
      <c r="AI312" s="423">
        <v>4.1859999999999999</v>
      </c>
      <c r="AJ312" s="423">
        <v>5.08</v>
      </c>
      <c r="AK312" s="423">
        <v>5.93</v>
      </c>
      <c r="AL312" s="423">
        <v>6.72</v>
      </c>
      <c r="AM312" s="423">
        <v>7.52</v>
      </c>
      <c r="AN312" s="423">
        <v>1.1000000000000001</v>
      </c>
      <c r="AO312" s="423">
        <v>1.9</v>
      </c>
      <c r="AP312" s="423">
        <v>2.1</v>
      </c>
      <c r="AQ312" s="423">
        <v>2.2999999999999998</v>
      </c>
      <c r="AR312" s="423">
        <v>2.5</v>
      </c>
      <c r="AS312" s="423">
        <v>6.9729999999999999</v>
      </c>
      <c r="AT312" s="423">
        <v>8.548</v>
      </c>
      <c r="AU312" s="423">
        <v>9.0210000000000008</v>
      </c>
      <c r="AV312" s="423">
        <v>11.223000000000001</v>
      </c>
      <c r="AW312" s="423">
        <v>12.566000000000001</v>
      </c>
      <c r="AX312" s="423">
        <v>0</v>
      </c>
      <c r="AY312" s="423">
        <v>0</v>
      </c>
      <c r="AZ312" s="423">
        <v>14</v>
      </c>
      <c r="BA312" s="423">
        <v>14</v>
      </c>
      <c r="BB312" s="423">
        <v>14</v>
      </c>
      <c r="BC312" s="423">
        <v>0</v>
      </c>
      <c r="BD312" s="423">
        <v>0</v>
      </c>
      <c r="BE312" s="423">
        <v>0</v>
      </c>
      <c r="BF312" s="423">
        <v>0</v>
      </c>
      <c r="BG312" s="423">
        <v>0</v>
      </c>
      <c r="BH312" s="423">
        <v>0</v>
      </c>
      <c r="BI312" s="423">
        <v>0</v>
      </c>
      <c r="BJ312" s="423">
        <v>0</v>
      </c>
      <c r="BK312" s="423">
        <v>0</v>
      </c>
      <c r="BL312" s="423">
        <v>0</v>
      </c>
      <c r="BM312" s="423">
        <v>0.75</v>
      </c>
      <c r="BN312" s="423">
        <v>0.75</v>
      </c>
      <c r="BO312" s="423">
        <v>0.75</v>
      </c>
      <c r="BP312" s="423">
        <v>0.75</v>
      </c>
      <c r="BQ312" s="423">
        <v>0.75</v>
      </c>
    </row>
    <row r="313" spans="1:69">
      <c r="A313" s="420" t="s">
        <v>482</v>
      </c>
      <c r="B313" s="421">
        <v>19.454166666666669</v>
      </c>
      <c r="C313" s="421">
        <v>35.6</v>
      </c>
      <c r="D313" s="421">
        <v>0.42990410958904113</v>
      </c>
      <c r="E313" s="421"/>
      <c r="F313" s="422">
        <v>198079</v>
      </c>
      <c r="G313" s="423">
        <v>10.199999999999999</v>
      </c>
      <c r="H313" s="423">
        <v>3.2</v>
      </c>
      <c r="I313" s="423">
        <v>0.4</v>
      </c>
      <c r="J313" s="423">
        <v>0.3</v>
      </c>
      <c r="K313" s="423">
        <v>2.98</v>
      </c>
      <c r="L313" s="423">
        <v>1.9442625570776286</v>
      </c>
      <c r="M313" s="424">
        <v>51.494605687629686</v>
      </c>
      <c r="N313" s="422">
        <v>200063</v>
      </c>
      <c r="O313" s="422">
        <v>208646</v>
      </c>
      <c r="P313" s="422">
        <v>218801</v>
      </c>
      <c r="Q313" s="422">
        <v>228956</v>
      </c>
      <c r="R313" s="422">
        <v>239111</v>
      </c>
      <c r="S313" s="422" t="s">
        <v>134</v>
      </c>
      <c r="T313" s="423">
        <v>10.6</v>
      </c>
      <c r="U313" s="423">
        <v>11.9</v>
      </c>
      <c r="V313" s="423">
        <v>13.2</v>
      </c>
      <c r="W313" s="423">
        <v>13.7</v>
      </c>
      <c r="X313" s="423">
        <v>14.8</v>
      </c>
      <c r="Y313" s="423">
        <v>3.4</v>
      </c>
      <c r="Z313" s="423">
        <v>4.8</v>
      </c>
      <c r="AA313" s="423">
        <v>5.8</v>
      </c>
      <c r="AB313" s="423">
        <v>7.5</v>
      </c>
      <c r="AC313" s="423">
        <v>8.9</v>
      </c>
      <c r="AD313" s="423">
        <v>0.7</v>
      </c>
      <c r="AE313" s="423">
        <v>1.1000000000000001</v>
      </c>
      <c r="AF313" s="423">
        <v>1.5</v>
      </c>
      <c r="AG313" s="423">
        <v>1.6</v>
      </c>
      <c r="AH313" s="423">
        <v>1.8</v>
      </c>
      <c r="AI313" s="423">
        <v>0.3</v>
      </c>
      <c r="AJ313" s="423">
        <v>0.3</v>
      </c>
      <c r="AK313" s="423">
        <v>0.3</v>
      </c>
      <c r="AL313" s="423">
        <v>0.3</v>
      </c>
      <c r="AM313" s="423">
        <v>0.3</v>
      </c>
      <c r="AN313" s="423">
        <v>3.4</v>
      </c>
      <c r="AO313" s="423">
        <v>3.9</v>
      </c>
      <c r="AP313" s="423">
        <v>4.3</v>
      </c>
      <c r="AQ313" s="423">
        <v>4.8</v>
      </c>
      <c r="AR313" s="423">
        <v>5.2</v>
      </c>
      <c r="AS313" s="423">
        <v>1.3</v>
      </c>
      <c r="AT313" s="423">
        <v>1.4</v>
      </c>
      <c r="AU313" s="423">
        <v>1.6</v>
      </c>
      <c r="AV313" s="423">
        <v>1.8</v>
      </c>
      <c r="AW313" s="423">
        <v>2</v>
      </c>
      <c r="AX313" s="423">
        <v>0</v>
      </c>
      <c r="AY313" s="423">
        <v>0</v>
      </c>
      <c r="AZ313" s="423">
        <v>1.9</v>
      </c>
      <c r="BA313" s="423">
        <v>1.9</v>
      </c>
      <c r="BB313" s="423">
        <v>1.9</v>
      </c>
      <c r="BC313" s="423">
        <v>0</v>
      </c>
      <c r="BD313" s="423">
        <v>0</v>
      </c>
      <c r="BE313" s="423">
        <v>0</v>
      </c>
      <c r="BF313" s="423">
        <v>0</v>
      </c>
      <c r="BG313" s="423">
        <v>0</v>
      </c>
      <c r="BH313" s="423">
        <v>0</v>
      </c>
      <c r="BI313" s="423">
        <v>0</v>
      </c>
      <c r="BJ313" s="423">
        <v>0</v>
      </c>
      <c r="BK313" s="423">
        <v>0</v>
      </c>
      <c r="BL313" s="423">
        <v>0</v>
      </c>
      <c r="BM313" s="423">
        <v>0.4</v>
      </c>
      <c r="BN313" s="423">
        <v>0.4</v>
      </c>
      <c r="BO313" s="423">
        <v>0.4</v>
      </c>
      <c r="BP313" s="423">
        <v>0.4</v>
      </c>
      <c r="BQ313" s="423">
        <v>0.4</v>
      </c>
    </row>
    <row r="314" spans="1:69">
      <c r="A314" s="420" t="s">
        <v>401</v>
      </c>
      <c r="B314" s="421">
        <v>4.3408333333333333</v>
      </c>
      <c r="C314" s="421">
        <v>10.6</v>
      </c>
      <c r="D314" s="421">
        <v>8.0000000000000002E-3</v>
      </c>
      <c r="E314" s="421"/>
      <c r="F314" s="422">
        <v>58135</v>
      </c>
      <c r="G314" s="423">
        <v>2.722</v>
      </c>
      <c r="H314" s="423">
        <v>0.79700000000000004</v>
      </c>
      <c r="I314" s="423">
        <v>5.8799999999999998E-2</v>
      </c>
      <c r="J314" s="423">
        <v>0.17</v>
      </c>
      <c r="K314" s="423">
        <v>0.61799999999999999</v>
      </c>
      <c r="L314" s="423">
        <v>-3.2966666666666811E-2</v>
      </c>
      <c r="M314" s="424">
        <v>46.822052120065365</v>
      </c>
      <c r="N314" s="422">
        <v>65740</v>
      </c>
      <c r="O314" s="422">
        <v>97140</v>
      </c>
      <c r="P314" s="422">
        <v>132740</v>
      </c>
      <c r="Q314" s="422">
        <v>151170</v>
      </c>
      <c r="R314" s="422">
        <v>155170</v>
      </c>
      <c r="S314" s="422" t="s">
        <v>134</v>
      </c>
      <c r="T314" s="423">
        <v>3.7349999999999999</v>
      </c>
      <c r="U314" s="423">
        <v>5.6</v>
      </c>
      <c r="V314" s="423">
        <v>7.48</v>
      </c>
      <c r="W314" s="423">
        <v>8.4700000000000006</v>
      </c>
      <c r="X314" s="423">
        <v>8.7200000000000006</v>
      </c>
      <c r="Y314" s="423">
        <v>0.67400000000000004</v>
      </c>
      <c r="Z314" s="423">
        <v>1.01</v>
      </c>
      <c r="AA314" s="423">
        <v>1.35</v>
      </c>
      <c r="AB314" s="423">
        <v>1.53</v>
      </c>
      <c r="AC314" s="423">
        <v>1.57</v>
      </c>
      <c r="AD314" s="423">
        <v>9.0999999999999998E-2</v>
      </c>
      <c r="AE314" s="423">
        <v>0.14000000000000001</v>
      </c>
      <c r="AF314" s="423">
        <v>0.18</v>
      </c>
      <c r="AG314" s="423">
        <v>0.21</v>
      </c>
      <c r="AH314" s="423">
        <v>0.21</v>
      </c>
      <c r="AI314" s="423">
        <v>0.26300000000000001</v>
      </c>
      <c r="AJ314" s="423">
        <v>0.39</v>
      </c>
      <c r="AK314" s="423">
        <v>0.53</v>
      </c>
      <c r="AL314" s="423">
        <v>0.6</v>
      </c>
      <c r="AM314" s="423">
        <v>0.61</v>
      </c>
      <c r="AN314" s="423">
        <v>0.86799999999999999</v>
      </c>
      <c r="AO314" s="423">
        <v>1.3</v>
      </c>
      <c r="AP314" s="423">
        <v>1.74</v>
      </c>
      <c r="AQ314" s="423">
        <v>1.97</v>
      </c>
      <c r="AR314" s="423">
        <v>2.0299999999999998</v>
      </c>
      <c r="AS314" s="423">
        <v>0.2591</v>
      </c>
      <c r="AT314" s="423">
        <v>0.38829999999999998</v>
      </c>
      <c r="AU314" s="423">
        <v>0.51900000000000002</v>
      </c>
      <c r="AV314" s="423">
        <v>0.58799999999999997</v>
      </c>
      <c r="AW314" s="423">
        <v>0.60460000000000003</v>
      </c>
      <c r="AX314" s="423">
        <v>0</v>
      </c>
      <c r="AY314" s="423">
        <v>1</v>
      </c>
      <c r="AZ314" s="423">
        <v>5</v>
      </c>
      <c r="BA314" s="423">
        <v>5</v>
      </c>
      <c r="BB314" s="423">
        <v>5</v>
      </c>
      <c r="BC314" s="423">
        <v>0</v>
      </c>
      <c r="BD314" s="423">
        <v>0</v>
      </c>
      <c r="BE314" s="423">
        <v>0</v>
      </c>
      <c r="BF314" s="423">
        <v>0</v>
      </c>
      <c r="BG314" s="423">
        <v>0</v>
      </c>
      <c r="BH314" s="423">
        <v>0</v>
      </c>
      <c r="BI314" s="423">
        <v>0</v>
      </c>
      <c r="BJ314" s="423">
        <v>0</v>
      </c>
      <c r="BK314" s="423">
        <v>0</v>
      </c>
      <c r="BL314" s="423">
        <v>0</v>
      </c>
      <c r="BM314" s="423">
        <v>1.4E-2</v>
      </c>
      <c r="BN314" s="423">
        <v>1.4E-2</v>
      </c>
      <c r="BO314" s="423">
        <v>1.4E-2</v>
      </c>
      <c r="BP314" s="423">
        <v>1.4E-2</v>
      </c>
      <c r="BQ314" s="423">
        <v>1.4E-2</v>
      </c>
    </row>
    <row r="315" spans="1:69">
      <c r="A315" s="420" t="s">
        <v>628</v>
      </c>
      <c r="B315" s="421">
        <v>2.5764166666666668</v>
      </c>
      <c r="C315" s="421">
        <v>6.7</v>
      </c>
      <c r="D315" s="421">
        <v>0</v>
      </c>
      <c r="E315" s="421"/>
      <c r="F315" s="422">
        <v>40525</v>
      </c>
      <c r="G315" s="423">
        <v>1.762</v>
      </c>
      <c r="H315" s="423">
        <v>0.41699999999999998</v>
      </c>
      <c r="I315" s="423">
        <v>0.105</v>
      </c>
      <c r="J315" s="423">
        <v>5.0999999999999997E-2</v>
      </c>
      <c r="K315" s="423">
        <v>1E-3</v>
      </c>
      <c r="L315" s="423">
        <v>0.24041666666666694</v>
      </c>
      <c r="M315" s="424">
        <v>43.479333744602094</v>
      </c>
      <c r="N315" s="422">
        <v>42974</v>
      </c>
      <c r="O315" s="422">
        <v>52662</v>
      </c>
      <c r="P315" s="422">
        <v>67016</v>
      </c>
      <c r="Q315" s="422">
        <v>81370</v>
      </c>
      <c r="R315" s="422">
        <v>95724</v>
      </c>
      <c r="S315" s="422" t="s">
        <v>134</v>
      </c>
      <c r="T315" s="423">
        <v>1.83</v>
      </c>
      <c r="U315" s="423">
        <v>2.31</v>
      </c>
      <c r="V315" s="423">
        <v>2.75</v>
      </c>
      <c r="W315" s="423">
        <v>3.15</v>
      </c>
      <c r="X315" s="423">
        <v>3.51</v>
      </c>
      <c r="Y315" s="423">
        <v>0.37</v>
      </c>
      <c r="Z315" s="423">
        <v>0.64</v>
      </c>
      <c r="AA315" s="423">
        <v>1.01</v>
      </c>
      <c r="AB315" s="423">
        <v>1.44</v>
      </c>
      <c r="AC315" s="423">
        <v>1.95</v>
      </c>
      <c r="AD315" s="423">
        <v>0.18</v>
      </c>
      <c r="AE315" s="423">
        <v>0.37</v>
      </c>
      <c r="AF315" s="423">
        <v>0.61</v>
      </c>
      <c r="AG315" s="423">
        <v>0.91</v>
      </c>
      <c r="AH315" s="423">
        <v>1.27</v>
      </c>
      <c r="AI315" s="423">
        <v>7.0000000000000007E-2</v>
      </c>
      <c r="AJ315" s="423">
        <v>0.23</v>
      </c>
      <c r="AK315" s="423">
        <v>0.44</v>
      </c>
      <c r="AL315" s="423">
        <v>0.72</v>
      </c>
      <c r="AM315" s="423">
        <v>1.05</v>
      </c>
      <c r="AN315" s="423">
        <v>1E-3</v>
      </c>
      <c r="AO315" s="423">
        <v>1E-3</v>
      </c>
      <c r="AP315" s="423">
        <v>1E-3</v>
      </c>
      <c r="AQ315" s="423">
        <v>1E-3</v>
      </c>
      <c r="AR315" s="423">
        <v>1E-3</v>
      </c>
      <c r="AS315" s="423">
        <v>0.37980000000000003</v>
      </c>
      <c r="AT315" s="423">
        <v>0.55020000000000002</v>
      </c>
      <c r="AU315" s="423">
        <v>0.74550000000000005</v>
      </c>
      <c r="AV315" s="423">
        <v>0.96389999999999998</v>
      </c>
      <c r="AW315" s="423">
        <v>1.2057</v>
      </c>
      <c r="AX315" s="423">
        <v>0</v>
      </c>
      <c r="AY315" s="423">
        <v>2.2000000000000002</v>
      </c>
      <c r="AZ315" s="423">
        <v>2.2000000000000002</v>
      </c>
      <c r="BA315" s="423">
        <v>2.2000000000000002</v>
      </c>
      <c r="BB315" s="423">
        <v>2.2000000000000002</v>
      </c>
      <c r="BC315" s="423">
        <v>0</v>
      </c>
      <c r="BD315" s="423">
        <v>0</v>
      </c>
      <c r="BE315" s="423">
        <v>0</v>
      </c>
      <c r="BF315" s="423">
        <v>0</v>
      </c>
      <c r="BG315" s="423">
        <v>0</v>
      </c>
      <c r="BH315" s="423">
        <v>6.7</v>
      </c>
      <c r="BI315" s="423">
        <v>6.7</v>
      </c>
      <c r="BJ315" s="423">
        <v>6.7</v>
      </c>
      <c r="BK315" s="423">
        <v>6.7</v>
      </c>
      <c r="BL315" s="423">
        <v>6.7</v>
      </c>
      <c r="BM315" s="423">
        <v>0</v>
      </c>
      <c r="BN315" s="423">
        <v>0</v>
      </c>
      <c r="BO315" s="423">
        <v>0</v>
      </c>
      <c r="BP315" s="423">
        <v>0</v>
      </c>
      <c r="BQ315" s="423">
        <v>0</v>
      </c>
    </row>
    <row r="316" spans="1:69">
      <c r="A316" s="420" t="s">
        <v>587</v>
      </c>
      <c r="B316" s="421">
        <v>2.5117500000000001</v>
      </c>
      <c r="C316" s="421">
        <v>4.25</v>
      </c>
      <c r="D316" s="421">
        <v>0</v>
      </c>
      <c r="E316" s="421"/>
      <c r="F316" s="422">
        <v>29200</v>
      </c>
      <c r="G316" s="423">
        <v>1.629</v>
      </c>
      <c r="H316" s="423">
        <v>0.42</v>
      </c>
      <c r="I316" s="423">
        <v>9.7000000000000003E-2</v>
      </c>
      <c r="J316" s="423">
        <v>0.107</v>
      </c>
      <c r="K316" s="423">
        <v>0.1</v>
      </c>
      <c r="L316" s="423">
        <v>0.15874999999999995</v>
      </c>
      <c r="M316" s="424">
        <v>55.787671232876711</v>
      </c>
      <c r="N316" s="422">
        <v>32395</v>
      </c>
      <c r="O316" s="422">
        <v>45350</v>
      </c>
      <c r="P316" s="422">
        <v>58960</v>
      </c>
      <c r="Q316" s="422">
        <v>70750</v>
      </c>
      <c r="R316" s="422">
        <v>77830</v>
      </c>
      <c r="S316" s="422" t="s">
        <v>134</v>
      </c>
      <c r="T316" s="423">
        <v>1.7169000000000001</v>
      </c>
      <c r="U316" s="423">
        <v>2.4035000000000002</v>
      </c>
      <c r="V316" s="423">
        <v>3.1248999999999998</v>
      </c>
      <c r="W316" s="423">
        <v>3.75</v>
      </c>
      <c r="X316" s="423">
        <v>4.1247999999999996</v>
      </c>
      <c r="Y316" s="423">
        <v>0.4345</v>
      </c>
      <c r="Z316" s="423">
        <v>0.60799999999999998</v>
      </c>
      <c r="AA316" s="423">
        <v>0.79100000000000004</v>
      </c>
      <c r="AB316" s="423">
        <v>0.94899999999999995</v>
      </c>
      <c r="AC316" s="423">
        <v>1.044</v>
      </c>
      <c r="AD316" s="423">
        <v>2.75E-2</v>
      </c>
      <c r="AE316" s="423">
        <v>3.85E-2</v>
      </c>
      <c r="AF316" s="423">
        <v>0.05</v>
      </c>
      <c r="AG316" s="423">
        <v>0.06</v>
      </c>
      <c r="AH316" s="423">
        <v>6.6000000000000003E-2</v>
      </c>
      <c r="AI316" s="423">
        <v>0.11219999999999999</v>
      </c>
      <c r="AJ316" s="423">
        <v>0.157</v>
      </c>
      <c r="AK316" s="423">
        <v>0.20399999999999999</v>
      </c>
      <c r="AL316" s="423">
        <v>0.245</v>
      </c>
      <c r="AM316" s="423">
        <v>0.26950000000000002</v>
      </c>
      <c r="AN316" s="423">
        <v>0.10100000000000001</v>
      </c>
      <c r="AO316" s="423">
        <v>0.11</v>
      </c>
      <c r="AP316" s="423">
        <v>0.12</v>
      </c>
      <c r="AQ316" s="423">
        <v>0.13</v>
      </c>
      <c r="AR316" s="423">
        <v>0.14000000000000001</v>
      </c>
      <c r="AS316" s="423">
        <v>0.30099999999999999</v>
      </c>
      <c r="AT316" s="423">
        <v>0.42099999999999999</v>
      </c>
      <c r="AU316" s="423">
        <v>0.54200000000000004</v>
      </c>
      <c r="AV316" s="423">
        <v>0.66300000000000003</v>
      </c>
      <c r="AW316" s="423">
        <v>0.71199999999999997</v>
      </c>
      <c r="AX316" s="423">
        <v>0</v>
      </c>
      <c r="AY316" s="423">
        <v>0</v>
      </c>
      <c r="AZ316" s="423">
        <v>0</v>
      </c>
      <c r="BA316" s="423">
        <v>0</v>
      </c>
      <c r="BB316" s="423">
        <v>0</v>
      </c>
      <c r="BC316" s="423">
        <v>0</v>
      </c>
      <c r="BD316" s="423">
        <v>0</v>
      </c>
      <c r="BE316" s="423">
        <v>0</v>
      </c>
      <c r="BF316" s="423">
        <v>0</v>
      </c>
      <c r="BG316" s="423">
        <v>0</v>
      </c>
      <c r="BH316" s="423">
        <v>4.25</v>
      </c>
      <c r="BI316" s="423">
        <v>4.25</v>
      </c>
      <c r="BJ316" s="423">
        <v>4.25</v>
      </c>
      <c r="BK316" s="423">
        <v>4.25</v>
      </c>
      <c r="BL316" s="423">
        <v>4.25</v>
      </c>
      <c r="BM316" s="423">
        <v>0</v>
      </c>
      <c r="BN316" s="423">
        <v>0</v>
      </c>
      <c r="BO316" s="423">
        <v>0</v>
      </c>
      <c r="BP316" s="423">
        <v>0</v>
      </c>
      <c r="BQ316" s="423">
        <v>0</v>
      </c>
    </row>
    <row r="317" spans="1:69">
      <c r="A317" s="420" t="s">
        <v>417</v>
      </c>
      <c r="B317" s="421">
        <v>1.6908416666666666</v>
      </c>
      <c r="C317" s="421">
        <v>4.431</v>
      </c>
      <c r="D317" s="421">
        <v>0</v>
      </c>
      <c r="E317" s="421"/>
      <c r="F317" s="422">
        <v>15280</v>
      </c>
      <c r="G317" s="423">
        <v>1.4850000000000001</v>
      </c>
      <c r="H317" s="423">
        <v>5.1999999999999998E-2</v>
      </c>
      <c r="I317" s="423">
        <v>0</v>
      </c>
      <c r="J317" s="423">
        <v>0</v>
      </c>
      <c r="K317" s="423">
        <v>5.0000000000000001E-3</v>
      </c>
      <c r="L317" s="423">
        <v>0.14884166666666654</v>
      </c>
      <c r="M317" s="424">
        <v>97.185863874345543</v>
      </c>
      <c r="N317" s="422">
        <v>15458</v>
      </c>
      <c r="O317" s="422">
        <v>15858</v>
      </c>
      <c r="P317" s="422">
        <v>16175</v>
      </c>
      <c r="Q317" s="422">
        <v>16498</v>
      </c>
      <c r="R317" s="422">
        <v>16828</v>
      </c>
      <c r="S317" s="422" t="s">
        <v>134</v>
      </c>
      <c r="T317" s="423">
        <v>1.4684999999999999</v>
      </c>
      <c r="U317" s="423">
        <v>1.5065</v>
      </c>
      <c r="V317" s="423">
        <v>1.5366</v>
      </c>
      <c r="W317" s="423">
        <v>1.5673999999999999</v>
      </c>
      <c r="X317" s="423">
        <v>1.5987</v>
      </c>
      <c r="Y317" s="423">
        <v>5.8000000000000003E-2</v>
      </c>
      <c r="Z317" s="423">
        <v>0.06</v>
      </c>
      <c r="AA317" s="423">
        <v>6.5000000000000002E-2</v>
      </c>
      <c r="AB317" s="423">
        <v>7.0000000000000007E-2</v>
      </c>
      <c r="AC317" s="423">
        <v>7.4999999999999997E-2</v>
      </c>
      <c r="AD317" s="423">
        <v>0</v>
      </c>
      <c r="AE317" s="423">
        <v>0</v>
      </c>
      <c r="AF317" s="423">
        <v>0</v>
      </c>
      <c r="AG317" s="423">
        <v>0</v>
      </c>
      <c r="AH317" s="423">
        <v>0</v>
      </c>
      <c r="AI317" s="423">
        <v>0</v>
      </c>
      <c r="AJ317" s="423">
        <v>0</v>
      </c>
      <c r="AK317" s="423">
        <v>0</v>
      </c>
      <c r="AL317" s="423">
        <v>0</v>
      </c>
      <c r="AM317" s="423">
        <v>0</v>
      </c>
      <c r="AN317" s="423">
        <v>2.5000000000000001E-2</v>
      </c>
      <c r="AO317" s="423">
        <v>2.5000000000000001E-2</v>
      </c>
      <c r="AP317" s="423">
        <v>2.5000000000000001E-2</v>
      </c>
      <c r="AQ317" s="423">
        <v>2.5000000000000001E-2</v>
      </c>
      <c r="AR317" s="423">
        <v>2.5000000000000001E-2</v>
      </c>
      <c r="AS317" s="423">
        <v>0.09</v>
      </c>
      <c r="AT317" s="423">
        <v>9.2299999999999993E-2</v>
      </c>
      <c r="AU317" s="423">
        <v>9.4299999999999995E-2</v>
      </c>
      <c r="AV317" s="423">
        <v>9.64E-2</v>
      </c>
      <c r="AW317" s="423">
        <v>9.8500000000000004E-2</v>
      </c>
      <c r="AX317" s="423">
        <v>0</v>
      </c>
      <c r="AY317" s="423">
        <v>0</v>
      </c>
      <c r="AZ317" s="423">
        <v>0</v>
      </c>
      <c r="BA317" s="423">
        <v>0</v>
      </c>
      <c r="BB317" s="423">
        <v>0</v>
      </c>
      <c r="BC317" s="423">
        <v>0</v>
      </c>
      <c r="BD317" s="423">
        <v>0</v>
      </c>
      <c r="BE317" s="423">
        <v>0</v>
      </c>
      <c r="BF317" s="423">
        <v>0</v>
      </c>
      <c r="BG317" s="423">
        <v>0</v>
      </c>
      <c r="BH317" s="423">
        <v>0</v>
      </c>
      <c r="BI317" s="423">
        <v>0</v>
      </c>
      <c r="BJ317" s="423">
        <v>0</v>
      </c>
      <c r="BK317" s="423">
        <v>0</v>
      </c>
      <c r="BL317" s="423">
        <v>0</v>
      </c>
      <c r="BM317" s="423">
        <v>0</v>
      </c>
      <c r="BN317" s="423">
        <v>0</v>
      </c>
      <c r="BO317" s="423">
        <v>0</v>
      </c>
      <c r="BP317" s="423">
        <v>0</v>
      </c>
      <c r="BQ317" s="423">
        <v>0</v>
      </c>
    </row>
    <row r="318" spans="1:69">
      <c r="A318" s="420" t="s">
        <v>132</v>
      </c>
      <c r="B318" s="421">
        <v>2.9563833333333331</v>
      </c>
      <c r="C318" s="421">
        <v>6.2</v>
      </c>
      <c r="D318" s="421">
        <v>1.2527227397260274</v>
      </c>
      <c r="E318" s="421"/>
      <c r="F318" s="422">
        <v>13063</v>
      </c>
      <c r="G318" s="423">
        <v>0.44900000000000001</v>
      </c>
      <c r="H318" s="423">
        <v>0.35</v>
      </c>
      <c r="I318" s="423">
        <v>2.8000000000000001E-2</v>
      </c>
      <c r="J318" s="423">
        <v>9.5000000000000001E-2</v>
      </c>
      <c r="K318" s="423">
        <v>0.33300000000000002</v>
      </c>
      <c r="L318" s="423">
        <v>0.44866059360730581</v>
      </c>
      <c r="M318" s="424">
        <v>34.371890071193448</v>
      </c>
      <c r="N318" s="422">
        <v>13095</v>
      </c>
      <c r="O318" s="422">
        <v>13356</v>
      </c>
      <c r="P318" s="422">
        <v>13623</v>
      </c>
      <c r="Q318" s="422">
        <v>13895</v>
      </c>
      <c r="R318" s="422">
        <v>14173</v>
      </c>
      <c r="S318" s="422" t="s">
        <v>219</v>
      </c>
      <c r="T318" s="423">
        <v>0.4501</v>
      </c>
      <c r="U318" s="423">
        <v>0.45910000000000001</v>
      </c>
      <c r="V318" s="423">
        <v>0.46820000000000001</v>
      </c>
      <c r="W318" s="423">
        <v>0.47760000000000002</v>
      </c>
      <c r="X318" s="423">
        <v>0.48720000000000002</v>
      </c>
      <c r="Y318" s="423">
        <v>0.3508</v>
      </c>
      <c r="Z318" s="423">
        <v>0.35780000000000001</v>
      </c>
      <c r="AA318" s="423">
        <v>0.36499999999999999</v>
      </c>
      <c r="AB318" s="423">
        <v>0.37230000000000002</v>
      </c>
      <c r="AC318" s="423">
        <v>0.37969999999999998</v>
      </c>
      <c r="AD318" s="423">
        <v>2.81E-2</v>
      </c>
      <c r="AE318" s="423">
        <v>2.87E-2</v>
      </c>
      <c r="AF318" s="423">
        <v>2.92E-2</v>
      </c>
      <c r="AG318" s="423">
        <v>2.98E-2</v>
      </c>
      <c r="AH318" s="423">
        <v>3.04E-2</v>
      </c>
      <c r="AI318" s="423">
        <v>9.5200000000000007E-2</v>
      </c>
      <c r="AJ318" s="423">
        <v>9.7100000000000006E-2</v>
      </c>
      <c r="AK318" s="423">
        <v>9.9000000000000005E-2</v>
      </c>
      <c r="AL318" s="423">
        <v>0.10100000000000001</v>
      </c>
      <c r="AM318" s="423">
        <v>0.10299999999999999</v>
      </c>
      <c r="AN318" s="423">
        <v>0.2636</v>
      </c>
      <c r="AO318" s="423">
        <v>0.26879999999999998</v>
      </c>
      <c r="AP318" s="423">
        <v>0.2742</v>
      </c>
      <c r="AQ318" s="423">
        <v>0.2797</v>
      </c>
      <c r="AR318" s="423">
        <v>0.2853</v>
      </c>
      <c r="AS318" s="423">
        <v>0.42470000000000002</v>
      </c>
      <c r="AT318" s="423">
        <v>0.43309999999999998</v>
      </c>
      <c r="AU318" s="423">
        <v>0.44180000000000003</v>
      </c>
      <c r="AV318" s="423">
        <v>0.4506</v>
      </c>
      <c r="AW318" s="423">
        <v>0.45960000000000001</v>
      </c>
      <c r="AX318" s="423">
        <v>0</v>
      </c>
      <c r="AY318" s="423">
        <v>0</v>
      </c>
      <c r="AZ318" s="423">
        <v>0</v>
      </c>
      <c r="BA318" s="423">
        <v>0</v>
      </c>
      <c r="BB318" s="423">
        <v>0</v>
      </c>
      <c r="BC318" s="423">
        <v>0</v>
      </c>
      <c r="BD318" s="423">
        <v>0</v>
      </c>
      <c r="BE318" s="423">
        <v>0</v>
      </c>
      <c r="BF318" s="423">
        <v>0</v>
      </c>
      <c r="BG318" s="423">
        <v>0</v>
      </c>
      <c r="BH318" s="423">
        <v>0</v>
      </c>
      <c r="BI318" s="423">
        <v>0</v>
      </c>
      <c r="BJ318" s="423">
        <v>0</v>
      </c>
      <c r="BK318" s="423">
        <v>0</v>
      </c>
      <c r="BL318" s="423">
        <v>0</v>
      </c>
      <c r="BM318" s="423">
        <v>1.6479999999999999</v>
      </c>
      <c r="BN318" s="423">
        <v>1.6479999999999999</v>
      </c>
      <c r="BO318" s="423">
        <v>1.6479999999999999</v>
      </c>
      <c r="BP318" s="423">
        <v>1.6479999999999999</v>
      </c>
      <c r="BQ318" s="423">
        <v>1.6479999999999999</v>
      </c>
    </row>
    <row r="319" spans="1:69">
      <c r="A319" s="420" t="s">
        <v>421</v>
      </c>
      <c r="B319" s="421">
        <v>0.14391666666666666</v>
      </c>
      <c r="C319" s="421">
        <v>1.08</v>
      </c>
      <c r="D319" s="421">
        <v>0</v>
      </c>
      <c r="E319" s="421"/>
      <c r="F319" s="422">
        <v>1960</v>
      </c>
      <c r="G319" s="423">
        <v>6.7000000000000004E-2</v>
      </c>
      <c r="H319" s="423">
        <v>0.01</v>
      </c>
      <c r="I319" s="423">
        <v>0</v>
      </c>
      <c r="J319" s="423">
        <v>4.0000000000000001E-3</v>
      </c>
      <c r="K319" s="423">
        <v>3.6999999999999998E-2</v>
      </c>
      <c r="L319" s="423">
        <v>2.5916666666666671E-2</v>
      </c>
      <c r="M319" s="424">
        <v>34.183673469387756</v>
      </c>
      <c r="N319" s="422">
        <v>1960</v>
      </c>
      <c r="O319" s="422">
        <v>1985</v>
      </c>
      <c r="P319" s="422">
        <v>2000</v>
      </c>
      <c r="Q319" s="422">
        <v>2025</v>
      </c>
      <c r="R319" s="422">
        <v>2205</v>
      </c>
      <c r="S319" s="422" t="s">
        <v>219</v>
      </c>
      <c r="T319" s="423">
        <v>6.4000000000000001E-2</v>
      </c>
      <c r="U319" s="423">
        <v>6.5000000000000002E-2</v>
      </c>
      <c r="V319" s="423">
        <v>6.9000000000000006E-2</v>
      </c>
      <c r="W319" s="423">
        <v>7.2999999999999995E-2</v>
      </c>
      <c r="X319" s="423">
        <v>7.4999999999999997E-2</v>
      </c>
      <c r="Y319" s="423">
        <v>1.0999999999999999E-2</v>
      </c>
      <c r="Z319" s="423">
        <v>1.2E-2</v>
      </c>
      <c r="AA319" s="423">
        <v>1.4E-2</v>
      </c>
      <c r="AB319" s="423">
        <v>1.6E-2</v>
      </c>
      <c r="AC319" s="423">
        <v>1.7999999999999999E-2</v>
      </c>
      <c r="AD319" s="423">
        <v>0</v>
      </c>
      <c r="AE319" s="423">
        <v>0</v>
      </c>
      <c r="AF319" s="423">
        <v>0</v>
      </c>
      <c r="AG319" s="423">
        <v>0</v>
      </c>
      <c r="AH319" s="423">
        <v>0</v>
      </c>
      <c r="AI319" s="423">
        <v>6.0000000000000001E-3</v>
      </c>
      <c r="AJ319" s="423">
        <v>7.0000000000000001E-3</v>
      </c>
      <c r="AK319" s="423">
        <v>8.0000000000000002E-3</v>
      </c>
      <c r="AL319" s="423">
        <v>0.01</v>
      </c>
      <c r="AM319" s="423">
        <v>1.2E-2</v>
      </c>
      <c r="AN319" s="423">
        <v>3.5000000000000003E-2</v>
      </c>
      <c r="AO319" s="423">
        <v>3.5000000000000003E-2</v>
      </c>
      <c r="AP319" s="423">
        <v>3.5000000000000003E-2</v>
      </c>
      <c r="AQ319" s="423">
        <v>3.5000000000000003E-2</v>
      </c>
      <c r="AR319" s="423">
        <v>3.5999999999999997E-2</v>
      </c>
      <c r="AS319" s="423">
        <v>1.7000000000000001E-2</v>
      </c>
      <c r="AT319" s="423">
        <v>1.72E-2</v>
      </c>
      <c r="AU319" s="423">
        <v>1.78E-2</v>
      </c>
      <c r="AV319" s="423">
        <v>1.7999999999999999E-2</v>
      </c>
      <c r="AW319" s="423">
        <v>1.8499999999999999E-2</v>
      </c>
      <c r="AX319" s="423">
        <v>0</v>
      </c>
      <c r="AY319" s="423">
        <v>0</v>
      </c>
      <c r="AZ319" s="423">
        <v>0</v>
      </c>
      <c r="BA319" s="423">
        <v>0</v>
      </c>
      <c r="BB319" s="423">
        <v>0</v>
      </c>
      <c r="BC319" s="423">
        <v>0</v>
      </c>
      <c r="BD319" s="423">
        <v>0</v>
      </c>
      <c r="BE319" s="423">
        <v>0</v>
      </c>
      <c r="BF319" s="423">
        <v>0</v>
      </c>
      <c r="BG319" s="423">
        <v>0</v>
      </c>
      <c r="BH319" s="423">
        <v>0</v>
      </c>
      <c r="BI319" s="423">
        <v>0</v>
      </c>
      <c r="BJ319" s="423">
        <v>0</v>
      </c>
      <c r="BK319" s="423">
        <v>0</v>
      </c>
      <c r="BL319" s="423">
        <v>0</v>
      </c>
      <c r="BM319" s="423">
        <v>0</v>
      </c>
      <c r="BN319" s="423">
        <v>0</v>
      </c>
      <c r="BO319" s="423">
        <v>0</v>
      </c>
      <c r="BP319" s="423">
        <v>0</v>
      </c>
      <c r="BQ319" s="423">
        <v>0</v>
      </c>
    </row>
    <row r="320" spans="1:69">
      <c r="A320" s="420" t="s">
        <v>408</v>
      </c>
      <c r="B320" s="421">
        <v>5.1083333333333342E-2</v>
      </c>
      <c r="C320" s="421">
        <v>0.25</v>
      </c>
      <c r="D320" s="421">
        <v>0</v>
      </c>
      <c r="E320" s="421"/>
      <c r="F320" s="422">
        <v>502</v>
      </c>
      <c r="G320" s="423">
        <v>2.7E-2</v>
      </c>
      <c r="H320" s="423">
        <v>8.0000000000000002E-3</v>
      </c>
      <c r="I320" s="423">
        <v>0</v>
      </c>
      <c r="J320" s="423">
        <v>0</v>
      </c>
      <c r="K320" s="423">
        <v>1.0999999999999999E-2</v>
      </c>
      <c r="L320" s="423">
        <v>5.0833333333333425E-3</v>
      </c>
      <c r="M320" s="424">
        <v>53.784860557768923</v>
      </c>
      <c r="N320" s="422">
        <v>502</v>
      </c>
      <c r="O320" s="422">
        <v>510</v>
      </c>
      <c r="P320" s="422">
        <v>520</v>
      </c>
      <c r="Q320" s="422">
        <v>550</v>
      </c>
      <c r="R320" s="422">
        <v>550</v>
      </c>
      <c r="S320" s="422" t="s">
        <v>219</v>
      </c>
      <c r="T320" s="423">
        <v>2.4E-2</v>
      </c>
      <c r="U320" s="423">
        <v>2.5000000000000001E-2</v>
      </c>
      <c r="V320" s="423">
        <v>2.5999999999999999E-2</v>
      </c>
      <c r="W320" s="423">
        <v>2.8000000000000001E-2</v>
      </c>
      <c r="X320" s="423">
        <v>0.03</v>
      </c>
      <c r="Y320" s="423">
        <v>1.0999999999999999E-2</v>
      </c>
      <c r="Z320" s="423">
        <v>1.2999999999999999E-2</v>
      </c>
      <c r="AA320" s="423">
        <v>1.4E-2</v>
      </c>
      <c r="AB320" s="423">
        <v>1.4999999999999999E-2</v>
      </c>
      <c r="AC320" s="423">
        <v>1.7000000000000001E-2</v>
      </c>
      <c r="AD320" s="423">
        <v>0</v>
      </c>
      <c r="AE320" s="423">
        <v>0</v>
      </c>
      <c r="AF320" s="423">
        <v>0</v>
      </c>
      <c r="AG320" s="423">
        <v>0</v>
      </c>
      <c r="AH320" s="423">
        <v>0</v>
      </c>
      <c r="AI320" s="423">
        <v>3.0000000000000001E-3</v>
      </c>
      <c r="AJ320" s="423">
        <v>3.0000000000000001E-3</v>
      </c>
      <c r="AK320" s="423">
        <v>3.0000000000000001E-3</v>
      </c>
      <c r="AL320" s="423">
        <v>3.0000000000000001E-3</v>
      </c>
      <c r="AM320" s="423">
        <v>3.0000000000000001E-3</v>
      </c>
      <c r="AN320" s="423">
        <v>0.01</v>
      </c>
      <c r="AO320" s="423">
        <v>0.01</v>
      </c>
      <c r="AP320" s="423">
        <v>0.01</v>
      </c>
      <c r="AQ320" s="423">
        <v>0.01</v>
      </c>
      <c r="AR320" s="423">
        <v>0.01</v>
      </c>
      <c r="AS320" s="423">
        <v>5.4999999999999997E-3</v>
      </c>
      <c r="AT320" s="423">
        <v>5.8999999999999999E-3</v>
      </c>
      <c r="AU320" s="423">
        <v>6.1000000000000004E-3</v>
      </c>
      <c r="AV320" s="423">
        <v>6.4999999999999997E-3</v>
      </c>
      <c r="AW320" s="423">
        <v>7.0000000000000001E-3</v>
      </c>
      <c r="AX320" s="423">
        <v>0</v>
      </c>
      <c r="AY320" s="423">
        <v>0</v>
      </c>
      <c r="AZ320" s="423">
        <v>0</v>
      </c>
      <c r="BA320" s="423">
        <v>0</v>
      </c>
      <c r="BB320" s="423">
        <v>0</v>
      </c>
      <c r="BC320" s="423">
        <v>0</v>
      </c>
      <c r="BD320" s="423">
        <v>0</v>
      </c>
      <c r="BE320" s="423">
        <v>0</v>
      </c>
      <c r="BF320" s="423">
        <v>0</v>
      </c>
      <c r="BG320" s="423">
        <v>0</v>
      </c>
      <c r="BH320" s="423">
        <v>0</v>
      </c>
      <c r="BI320" s="423">
        <v>0</v>
      </c>
      <c r="BJ320" s="423">
        <v>0</v>
      </c>
      <c r="BK320" s="423">
        <v>0</v>
      </c>
      <c r="BL320" s="423">
        <v>0</v>
      </c>
      <c r="BM320" s="423">
        <v>0</v>
      </c>
      <c r="BN320" s="423">
        <v>0</v>
      </c>
      <c r="BO320" s="423">
        <v>0</v>
      </c>
      <c r="BP320" s="423">
        <v>0</v>
      </c>
      <c r="BQ320" s="423">
        <v>0</v>
      </c>
    </row>
    <row r="321" spans="1:69">
      <c r="A321" s="420" t="s">
        <v>497</v>
      </c>
      <c r="B321" s="421">
        <v>0.1875</v>
      </c>
      <c r="C321" s="421">
        <v>0.70199999999999996</v>
      </c>
      <c r="D321" s="421">
        <v>0</v>
      </c>
      <c r="E321" s="421"/>
      <c r="F321" s="422">
        <v>2500</v>
      </c>
      <c r="G321" s="423">
        <v>0.14799999999999999</v>
      </c>
      <c r="H321" s="423">
        <v>1.4E-2</v>
      </c>
      <c r="I321" s="423">
        <v>0</v>
      </c>
      <c r="J321" s="423">
        <v>1E-3</v>
      </c>
      <c r="K321" s="423">
        <v>1.6E-2</v>
      </c>
      <c r="L321" s="423">
        <v>8.5000000000000075E-3</v>
      </c>
      <c r="M321" s="424">
        <v>59.2</v>
      </c>
      <c r="N321" s="422">
        <v>2700</v>
      </c>
      <c r="O321" s="422">
        <v>2900</v>
      </c>
      <c r="P321" s="422">
        <v>3100</v>
      </c>
      <c r="Q321" s="422">
        <v>3300</v>
      </c>
      <c r="R321" s="422">
        <v>3600</v>
      </c>
      <c r="S321" s="422" t="s">
        <v>219</v>
      </c>
      <c r="T321" s="423">
        <v>0.188</v>
      </c>
      <c r="U321" s="423">
        <v>0.2</v>
      </c>
      <c r="V321" s="423">
        <v>0.22</v>
      </c>
      <c r="W321" s="423">
        <v>0.24</v>
      </c>
      <c r="X321" s="423">
        <v>0.26</v>
      </c>
      <c r="Y321" s="423">
        <v>2.5000000000000001E-2</v>
      </c>
      <c r="Z321" s="423">
        <v>0.03</v>
      </c>
      <c r="AA321" s="423">
        <v>3.5000000000000003E-2</v>
      </c>
      <c r="AB321" s="423">
        <v>0.04</v>
      </c>
      <c r="AC321" s="423">
        <v>4.4999999999999998E-2</v>
      </c>
      <c r="AD321" s="423">
        <v>0.01</v>
      </c>
      <c r="AE321" s="423">
        <v>1.2E-2</v>
      </c>
      <c r="AF321" s="423">
        <v>1.4E-2</v>
      </c>
      <c r="AG321" s="423">
        <v>1.6E-2</v>
      </c>
      <c r="AH321" s="423">
        <v>1.7999999999999999E-2</v>
      </c>
      <c r="AI321" s="423">
        <v>7.0000000000000001E-3</v>
      </c>
      <c r="AJ321" s="423">
        <v>8.9999999999999993E-3</v>
      </c>
      <c r="AK321" s="423">
        <v>1.0999999999999999E-2</v>
      </c>
      <c r="AL321" s="423">
        <v>1.2999999999999999E-2</v>
      </c>
      <c r="AM321" s="423">
        <v>1.4999999999999999E-2</v>
      </c>
      <c r="AN321" s="423">
        <v>0.01</v>
      </c>
      <c r="AO321" s="423">
        <v>1.4999999999999999E-2</v>
      </c>
      <c r="AP321" s="423">
        <v>0.02</v>
      </c>
      <c r="AQ321" s="423">
        <v>2.5000000000000001E-2</v>
      </c>
      <c r="AR321" s="423">
        <v>0.03</v>
      </c>
      <c r="AS321" s="423">
        <v>1.4E-2</v>
      </c>
      <c r="AT321" s="423">
        <v>1.6E-2</v>
      </c>
      <c r="AU321" s="423">
        <v>1.7999999999999999E-2</v>
      </c>
      <c r="AV321" s="423">
        <v>0.02</v>
      </c>
      <c r="AW321" s="423">
        <v>2.1999999999999999E-2</v>
      </c>
      <c r="AX321" s="423">
        <v>0</v>
      </c>
      <c r="AY321" s="423">
        <v>0</v>
      </c>
      <c r="AZ321" s="423">
        <v>0</v>
      </c>
      <c r="BA321" s="423">
        <v>0</v>
      </c>
      <c r="BB321" s="423">
        <v>0</v>
      </c>
      <c r="BC321" s="423">
        <v>0</v>
      </c>
      <c r="BD321" s="423">
        <v>0</v>
      </c>
      <c r="BE321" s="423">
        <v>0</v>
      </c>
      <c r="BF321" s="423">
        <v>0</v>
      </c>
      <c r="BG321" s="423">
        <v>0</v>
      </c>
      <c r="BH321" s="423">
        <v>0</v>
      </c>
      <c r="BI321" s="423">
        <v>0</v>
      </c>
      <c r="BJ321" s="423">
        <v>0</v>
      </c>
      <c r="BK321" s="423">
        <v>0</v>
      </c>
      <c r="BL321" s="423">
        <v>0</v>
      </c>
      <c r="BM321" s="423">
        <v>0</v>
      </c>
      <c r="BN321" s="423">
        <v>0</v>
      </c>
      <c r="BO321" s="423">
        <v>0</v>
      </c>
      <c r="BP321" s="423">
        <v>0</v>
      </c>
      <c r="BQ321" s="423">
        <v>0</v>
      </c>
    </row>
    <row r="322" spans="1:69">
      <c r="A322" s="420" t="s">
        <v>415</v>
      </c>
      <c r="B322" s="421">
        <v>2.3499999999999997E-2</v>
      </c>
      <c r="C322" s="421">
        <v>0.16600000000000001</v>
      </c>
      <c r="D322" s="421">
        <v>0</v>
      </c>
      <c r="E322" s="421"/>
      <c r="F322" s="422">
        <v>290</v>
      </c>
      <c r="G322" s="423">
        <v>8.9999999999999993E-3</v>
      </c>
      <c r="H322" s="423">
        <v>3.0000000000000001E-3</v>
      </c>
      <c r="I322" s="423">
        <v>0</v>
      </c>
      <c r="J322" s="423">
        <v>6.0000000000000001E-3</v>
      </c>
      <c r="K322" s="423">
        <v>1E-3</v>
      </c>
      <c r="L322" s="423">
        <v>4.4999999999999936E-3</v>
      </c>
      <c r="M322" s="424">
        <v>31.03448275862069</v>
      </c>
      <c r="N322" s="422">
        <v>320</v>
      </c>
      <c r="O322" s="422">
        <v>330</v>
      </c>
      <c r="P322" s="422">
        <v>340</v>
      </c>
      <c r="Q322" s="422">
        <v>350</v>
      </c>
      <c r="R322" s="422">
        <v>360</v>
      </c>
      <c r="S322" s="422" t="s">
        <v>219</v>
      </c>
      <c r="T322" s="423">
        <v>1.2E-2</v>
      </c>
      <c r="U322" s="423">
        <v>1.2E-2</v>
      </c>
      <c r="V322" s="423">
        <v>1.2999999999999999E-2</v>
      </c>
      <c r="W322" s="423">
        <v>1.2999999999999999E-2</v>
      </c>
      <c r="X322" s="423">
        <v>1.4E-2</v>
      </c>
      <c r="Y322" s="423">
        <v>3.0000000000000001E-3</v>
      </c>
      <c r="Z322" s="423">
        <v>4.0000000000000001E-3</v>
      </c>
      <c r="AA322" s="423">
        <v>5.0000000000000001E-3</v>
      </c>
      <c r="AB322" s="423">
        <v>6.0000000000000001E-3</v>
      </c>
      <c r="AC322" s="423">
        <v>7.0000000000000001E-3</v>
      </c>
      <c r="AD322" s="423">
        <v>0</v>
      </c>
      <c r="AE322" s="423">
        <v>0</v>
      </c>
      <c r="AF322" s="423">
        <v>0</v>
      </c>
      <c r="AG322" s="423">
        <v>0</v>
      </c>
      <c r="AH322" s="423">
        <v>0</v>
      </c>
      <c r="AI322" s="423">
        <v>6.0000000000000001E-3</v>
      </c>
      <c r="AJ322" s="423">
        <v>6.0000000000000001E-3</v>
      </c>
      <c r="AK322" s="423">
        <v>6.0000000000000001E-3</v>
      </c>
      <c r="AL322" s="423">
        <v>6.0000000000000001E-3</v>
      </c>
      <c r="AM322" s="423">
        <v>6.0000000000000001E-3</v>
      </c>
      <c r="AN322" s="423">
        <v>1E-3</v>
      </c>
      <c r="AO322" s="423">
        <v>1E-3</v>
      </c>
      <c r="AP322" s="423">
        <v>1E-3</v>
      </c>
      <c r="AQ322" s="423">
        <v>1E-3</v>
      </c>
      <c r="AR322" s="423">
        <v>1E-3</v>
      </c>
      <c r="AS322" s="423">
        <v>6.1000000000000004E-3</v>
      </c>
      <c r="AT322" s="423">
        <v>6.4000000000000003E-3</v>
      </c>
      <c r="AU322" s="423">
        <v>6.8999999999999999E-3</v>
      </c>
      <c r="AV322" s="423">
        <v>7.1999999999999998E-3</v>
      </c>
      <c r="AW322" s="423">
        <v>7.7999999999999996E-3</v>
      </c>
      <c r="AX322" s="423">
        <v>0</v>
      </c>
      <c r="AY322" s="423">
        <v>0</v>
      </c>
      <c r="AZ322" s="423">
        <v>0</v>
      </c>
      <c r="BA322" s="423">
        <v>0</v>
      </c>
      <c r="BB322" s="423">
        <v>0</v>
      </c>
      <c r="BC322" s="423">
        <v>0</v>
      </c>
      <c r="BD322" s="423">
        <v>0</v>
      </c>
      <c r="BE322" s="423">
        <v>0</v>
      </c>
      <c r="BF322" s="423">
        <v>0</v>
      </c>
      <c r="BG322" s="423">
        <v>0</v>
      </c>
      <c r="BH322" s="423">
        <v>2.3E-2</v>
      </c>
      <c r="BI322" s="423">
        <v>2.3E-2</v>
      </c>
      <c r="BJ322" s="423">
        <v>2.3E-2</v>
      </c>
      <c r="BK322" s="423">
        <v>2.3E-2</v>
      </c>
      <c r="BL322" s="423">
        <v>2.3E-2</v>
      </c>
      <c r="BM322" s="423">
        <v>0</v>
      </c>
      <c r="BN322" s="423">
        <v>0</v>
      </c>
      <c r="BO322" s="423">
        <v>0</v>
      </c>
      <c r="BP322" s="423">
        <v>0</v>
      </c>
      <c r="BQ322" s="423">
        <v>0</v>
      </c>
    </row>
    <row r="323" spans="1:69">
      <c r="A323" s="420" t="s">
        <v>418</v>
      </c>
      <c r="B323" s="421">
        <v>1.411616666666667</v>
      </c>
      <c r="C323" s="421">
        <v>2.6079999999999997</v>
      </c>
      <c r="D323" s="421">
        <v>2.2853150684931507E-2</v>
      </c>
      <c r="E323" s="421"/>
      <c r="F323" s="422">
        <v>22269</v>
      </c>
      <c r="G323" s="423">
        <v>1.0237000000000001</v>
      </c>
      <c r="H323" s="423">
        <v>5.2499999999999998E-2</v>
      </c>
      <c r="I323" s="423">
        <v>0</v>
      </c>
      <c r="J323" s="423">
        <v>0</v>
      </c>
      <c r="K323" s="423">
        <v>0.18759999999999999</v>
      </c>
      <c r="L323" s="423">
        <v>0.1249635159817355</v>
      </c>
      <c r="M323" s="424">
        <v>45.969733710539316</v>
      </c>
      <c r="N323" s="422">
        <v>22390</v>
      </c>
      <c r="O323" s="422">
        <v>23600</v>
      </c>
      <c r="P323" s="422">
        <v>24810</v>
      </c>
      <c r="Q323" s="422">
        <v>26020</v>
      </c>
      <c r="R323" s="422">
        <v>27230</v>
      </c>
      <c r="S323" s="422" t="s">
        <v>219</v>
      </c>
      <c r="T323" s="423">
        <v>1.0299</v>
      </c>
      <c r="U323" s="423">
        <v>1.0855999999999999</v>
      </c>
      <c r="V323" s="423">
        <v>1.1413</v>
      </c>
      <c r="W323" s="423">
        <v>1.1969000000000001</v>
      </c>
      <c r="X323" s="423">
        <v>1.2525999999999999</v>
      </c>
      <c r="Y323" s="423">
        <v>5.2499999999999998E-2</v>
      </c>
      <c r="Z323" s="423">
        <v>5.3499999999999999E-2</v>
      </c>
      <c r="AA323" s="423">
        <v>5.45E-2</v>
      </c>
      <c r="AB323" s="423">
        <v>5.5500000000000001E-2</v>
      </c>
      <c r="AC323" s="423">
        <v>5.6500000000000002E-2</v>
      </c>
      <c r="AD323" s="423">
        <v>0</v>
      </c>
      <c r="AE323" s="423">
        <v>0</v>
      </c>
      <c r="AF323" s="423">
        <v>0</v>
      </c>
      <c r="AG323" s="423">
        <v>0</v>
      </c>
      <c r="AH323" s="423">
        <v>0</v>
      </c>
      <c r="AI323" s="423">
        <v>0</v>
      </c>
      <c r="AJ323" s="423">
        <v>0</v>
      </c>
      <c r="AK323" s="423">
        <v>0</v>
      </c>
      <c r="AL323" s="423">
        <v>0</v>
      </c>
      <c r="AM323" s="423">
        <v>0</v>
      </c>
      <c r="AN323" s="423">
        <v>0.188</v>
      </c>
      <c r="AO323" s="423">
        <v>0.19</v>
      </c>
      <c r="AP323" s="423">
        <v>0.19500000000000001</v>
      </c>
      <c r="AQ323" s="423">
        <v>0.2</v>
      </c>
      <c r="AR323" s="423">
        <v>0.20499999999999999</v>
      </c>
      <c r="AS323" s="423">
        <v>0.12740000000000001</v>
      </c>
      <c r="AT323" s="423">
        <v>0.13320000000000001</v>
      </c>
      <c r="AU323" s="423">
        <v>0.1394</v>
      </c>
      <c r="AV323" s="423">
        <v>0.14560000000000001</v>
      </c>
      <c r="AW323" s="423">
        <v>0.15179999999999999</v>
      </c>
      <c r="AX323" s="423">
        <v>0</v>
      </c>
      <c r="AY323" s="423">
        <v>0</v>
      </c>
      <c r="AZ323" s="423">
        <v>0</v>
      </c>
      <c r="BA323" s="423">
        <v>0</v>
      </c>
      <c r="BB323" s="423">
        <v>0</v>
      </c>
      <c r="BC323" s="423">
        <v>0</v>
      </c>
      <c r="BD323" s="423">
        <v>0</v>
      </c>
      <c r="BE323" s="423">
        <v>0</v>
      </c>
      <c r="BF323" s="423">
        <v>0</v>
      </c>
      <c r="BG323" s="423">
        <v>0</v>
      </c>
      <c r="BH323" s="423">
        <v>2.6079999999999997</v>
      </c>
      <c r="BI323" s="423">
        <v>2.6079999999999997</v>
      </c>
      <c r="BJ323" s="423">
        <v>2.6079999999999997</v>
      </c>
      <c r="BK323" s="423">
        <v>2.6079999999999997</v>
      </c>
      <c r="BL323" s="423">
        <v>2.6079999999999997</v>
      </c>
      <c r="BM323" s="423">
        <v>2.3300000000000001E-2</v>
      </c>
      <c r="BN323" s="423">
        <v>2.3300000000000001E-2</v>
      </c>
      <c r="BO323" s="423">
        <v>2.3300000000000001E-2</v>
      </c>
      <c r="BP323" s="423">
        <v>2.3300000000000001E-2</v>
      </c>
      <c r="BQ323" s="423">
        <v>2.3300000000000001E-2</v>
      </c>
    </row>
    <row r="324" spans="1:69">
      <c r="A324" s="420" t="s">
        <v>419</v>
      </c>
      <c r="B324" s="421">
        <v>0.80482500000000001</v>
      </c>
      <c r="C324" s="421">
        <v>3.24</v>
      </c>
      <c r="D324" s="421">
        <v>0.15751972602739728</v>
      </c>
      <c r="E324" s="421"/>
      <c r="F324" s="422">
        <v>9140</v>
      </c>
      <c r="G324" s="423">
        <v>0.40439999999999998</v>
      </c>
      <c r="H324" s="423">
        <v>7.6E-3</v>
      </c>
      <c r="I324" s="423">
        <v>3.4000000000000002E-2</v>
      </c>
      <c r="J324" s="423">
        <v>0</v>
      </c>
      <c r="K324" s="423">
        <v>0.16059999999999999</v>
      </c>
      <c r="L324" s="423">
        <v>4.0705273972602818E-2</v>
      </c>
      <c r="M324" s="424">
        <v>44.245076586433264</v>
      </c>
      <c r="N324" s="422">
        <v>9261</v>
      </c>
      <c r="O324" s="422">
        <v>10100</v>
      </c>
      <c r="P324" s="422">
        <v>10200</v>
      </c>
      <c r="Q324" s="422">
        <v>10300</v>
      </c>
      <c r="R324" s="422">
        <v>10400</v>
      </c>
      <c r="S324" s="422" t="s">
        <v>219</v>
      </c>
      <c r="T324" s="423">
        <v>0.42749999999999999</v>
      </c>
      <c r="U324" s="423">
        <v>0.45450000000000002</v>
      </c>
      <c r="V324" s="423">
        <v>0.45900000000000002</v>
      </c>
      <c r="W324" s="423">
        <v>0.46350000000000002</v>
      </c>
      <c r="X324" s="423">
        <v>0.46800000000000003</v>
      </c>
      <c r="Y324" s="423">
        <v>7.6E-3</v>
      </c>
      <c r="Z324" s="423">
        <v>0.01</v>
      </c>
      <c r="AA324" s="423">
        <v>0.01</v>
      </c>
      <c r="AB324" s="423">
        <v>0.01</v>
      </c>
      <c r="AC324" s="423">
        <v>0.01</v>
      </c>
      <c r="AD324" s="423">
        <v>3.4000000000000002E-2</v>
      </c>
      <c r="AE324" s="423">
        <v>4.4999999999999998E-2</v>
      </c>
      <c r="AF324" s="423">
        <v>4.5999999999999999E-2</v>
      </c>
      <c r="AG324" s="423">
        <v>4.7E-2</v>
      </c>
      <c r="AH324" s="423">
        <v>4.8000000000000001E-2</v>
      </c>
      <c r="AI324" s="423">
        <v>0</v>
      </c>
      <c r="AJ324" s="423">
        <v>0</v>
      </c>
      <c r="AK324" s="423">
        <v>0</v>
      </c>
      <c r="AL324" s="423">
        <v>0</v>
      </c>
      <c r="AM324" s="423">
        <v>0</v>
      </c>
      <c r="AN324" s="423">
        <v>0.16500000000000001</v>
      </c>
      <c r="AO324" s="423">
        <v>0.17199999999999999</v>
      </c>
      <c r="AP324" s="423">
        <v>0.17399999999999999</v>
      </c>
      <c r="AQ324" s="423">
        <v>0.17599999999999999</v>
      </c>
      <c r="AR324" s="423">
        <v>0.17799999999999999</v>
      </c>
      <c r="AS324" s="423">
        <v>4.3400000000000001E-2</v>
      </c>
      <c r="AT324" s="423">
        <v>4.6600000000000003E-2</v>
      </c>
      <c r="AU324" s="423">
        <v>4.7100000000000003E-2</v>
      </c>
      <c r="AV324" s="423">
        <v>4.7699999999999999E-2</v>
      </c>
      <c r="AW324" s="423">
        <v>4.82E-2</v>
      </c>
      <c r="AX324" s="423">
        <v>0</v>
      </c>
      <c r="AY324" s="423">
        <v>0.72</v>
      </c>
      <c r="AZ324" s="423">
        <v>0.72</v>
      </c>
      <c r="BA324" s="423">
        <v>0.72</v>
      </c>
      <c r="BB324" s="423">
        <v>0.72</v>
      </c>
      <c r="BC324" s="423">
        <v>0</v>
      </c>
      <c r="BD324" s="423">
        <v>0</v>
      </c>
      <c r="BE324" s="423">
        <v>0</v>
      </c>
      <c r="BF324" s="423">
        <v>0</v>
      </c>
      <c r="BG324" s="423">
        <v>0</v>
      </c>
      <c r="BH324" s="423">
        <v>0</v>
      </c>
      <c r="BI324" s="423">
        <v>0</v>
      </c>
      <c r="BJ324" s="423">
        <v>0</v>
      </c>
      <c r="BK324" s="423">
        <v>0</v>
      </c>
      <c r="BL324" s="423">
        <v>0</v>
      </c>
      <c r="BM324" s="423">
        <v>0.96</v>
      </c>
      <c r="BN324" s="423">
        <v>0.96</v>
      </c>
      <c r="BO324" s="423">
        <v>0.96</v>
      </c>
      <c r="BP324" s="423">
        <v>0.96</v>
      </c>
      <c r="BQ324" s="423">
        <v>0.96</v>
      </c>
    </row>
    <row r="325" spans="1:69">
      <c r="A325" s="420" t="s">
        <v>937</v>
      </c>
      <c r="B325" s="421">
        <v>0.29266666666666669</v>
      </c>
      <c r="C325" s="421">
        <v>0.95799999999999996</v>
      </c>
      <c r="D325" s="421">
        <v>0</v>
      </c>
      <c r="E325" s="421"/>
      <c r="F325" s="422">
        <v>2433</v>
      </c>
      <c r="G325" s="423">
        <v>0.128</v>
      </c>
      <c r="H325" s="423">
        <v>3.6999999999999998E-2</v>
      </c>
      <c r="I325" s="423">
        <v>1.6E-2</v>
      </c>
      <c r="J325" s="423">
        <v>0.05</v>
      </c>
      <c r="K325" s="423">
        <v>2.75E-2</v>
      </c>
      <c r="L325" s="423">
        <v>3.4166666666666679E-2</v>
      </c>
      <c r="M325" s="424">
        <v>52.60994656802302</v>
      </c>
      <c r="N325" s="422">
        <v>2880</v>
      </c>
      <c r="O325" s="422">
        <v>3000</v>
      </c>
      <c r="P325" s="422">
        <v>3320</v>
      </c>
      <c r="Q325" s="422">
        <v>3540</v>
      </c>
      <c r="R325" s="422">
        <v>3560</v>
      </c>
      <c r="S325" s="422" t="s">
        <v>218</v>
      </c>
      <c r="T325" s="423">
        <v>0.108</v>
      </c>
      <c r="U325" s="423">
        <v>0.11</v>
      </c>
      <c r="V325" s="423">
        <v>0.112</v>
      </c>
      <c r="W325" s="423">
        <v>0.114</v>
      </c>
      <c r="X325" s="423">
        <v>0.11600000000000001</v>
      </c>
      <c r="Y325" s="423">
        <v>3.95E-2</v>
      </c>
      <c r="Z325" s="423">
        <v>4.1000000000000002E-2</v>
      </c>
      <c r="AA325" s="423">
        <v>4.3499999999999997E-2</v>
      </c>
      <c r="AB325" s="423">
        <v>4.5999999999999999E-2</v>
      </c>
      <c r="AC325" s="423">
        <v>5.1499999999999997E-2</v>
      </c>
      <c r="AD325" s="423">
        <v>4.0000000000000001E-3</v>
      </c>
      <c r="AE325" s="423">
        <v>5.0000000000000001E-3</v>
      </c>
      <c r="AF325" s="423">
        <v>6.0000000000000001E-3</v>
      </c>
      <c r="AG325" s="423">
        <v>7.0000000000000001E-3</v>
      </c>
      <c r="AH325" s="423">
        <v>8.0000000000000002E-3</v>
      </c>
      <c r="AI325" s="423">
        <v>0.03</v>
      </c>
      <c r="AJ325" s="423">
        <v>3.7999999999999999E-2</v>
      </c>
      <c r="AK325" s="423">
        <v>0.04</v>
      </c>
      <c r="AL325" s="423">
        <v>4.1000000000000002E-2</v>
      </c>
      <c r="AM325" s="423">
        <v>4.2000000000000003E-2</v>
      </c>
      <c r="AN325" s="423">
        <v>2.8000000000000001E-2</v>
      </c>
      <c r="AO325" s="423">
        <v>2.9000000000000001E-2</v>
      </c>
      <c r="AP325" s="423">
        <v>0.03</v>
      </c>
      <c r="AQ325" s="423">
        <v>3.1E-2</v>
      </c>
      <c r="AR325" s="423">
        <v>3.2000000000000001E-2</v>
      </c>
      <c r="AS325" s="423">
        <v>1.9099999999999999E-2</v>
      </c>
      <c r="AT325" s="423">
        <v>1.9300000000000001E-2</v>
      </c>
      <c r="AU325" s="423">
        <v>1.9800000000000002E-2</v>
      </c>
      <c r="AV325" s="423">
        <v>2.01E-2</v>
      </c>
      <c r="AW325" s="423">
        <v>2.0500000000000001E-2</v>
      </c>
      <c r="AX325" s="423">
        <v>0</v>
      </c>
      <c r="AY325" s="423">
        <v>0</v>
      </c>
      <c r="AZ325" s="423">
        <v>0</v>
      </c>
      <c r="BA325" s="423">
        <v>0</v>
      </c>
      <c r="BB325" s="423">
        <v>0</v>
      </c>
      <c r="BC325" s="423">
        <v>0</v>
      </c>
      <c r="BD325" s="423">
        <v>0</v>
      </c>
      <c r="BE325" s="423">
        <v>0</v>
      </c>
      <c r="BF325" s="423">
        <v>0</v>
      </c>
      <c r="BG325" s="423">
        <v>0</v>
      </c>
      <c r="BH325" s="423">
        <v>0</v>
      </c>
      <c r="BI325" s="423">
        <v>0</v>
      </c>
      <c r="BJ325" s="423">
        <v>0</v>
      </c>
      <c r="BK325" s="423">
        <v>0</v>
      </c>
      <c r="BL325" s="423">
        <v>0</v>
      </c>
      <c r="BM325" s="423">
        <v>0</v>
      </c>
      <c r="BN325" s="423">
        <v>0</v>
      </c>
      <c r="BO325" s="423">
        <v>0</v>
      </c>
      <c r="BP325" s="423">
        <v>0</v>
      </c>
      <c r="BQ325" s="423">
        <v>0</v>
      </c>
    </row>
    <row r="326" spans="1:69">
      <c r="A326" s="420" t="s">
        <v>407</v>
      </c>
      <c r="B326" s="421">
        <v>7.0749999999999993E-2</v>
      </c>
      <c r="C326" s="421">
        <v>0.504</v>
      </c>
      <c r="D326" s="421">
        <v>0</v>
      </c>
      <c r="E326" s="421"/>
      <c r="F326" s="422">
        <v>1438</v>
      </c>
      <c r="G326" s="423">
        <v>4.4999999999999998E-2</v>
      </c>
      <c r="H326" s="423">
        <v>4.8999999999999998E-3</v>
      </c>
      <c r="I326" s="423">
        <v>0</v>
      </c>
      <c r="J326" s="423">
        <v>2.8E-3</v>
      </c>
      <c r="K326" s="423">
        <v>5.0000000000000001E-3</v>
      </c>
      <c r="L326" s="423">
        <v>1.3049999999999999E-2</v>
      </c>
      <c r="M326" s="424">
        <v>31.29346314325452</v>
      </c>
      <c r="N326" s="422">
        <v>1375</v>
      </c>
      <c r="O326" s="422">
        <v>1325</v>
      </c>
      <c r="P326" s="422">
        <v>1250</v>
      </c>
      <c r="Q326" s="422">
        <v>1200</v>
      </c>
      <c r="R326" s="422">
        <v>1150</v>
      </c>
      <c r="S326" s="422" t="s">
        <v>218</v>
      </c>
      <c r="T326" s="423">
        <v>2.8000000000000001E-2</v>
      </c>
      <c r="U326" s="423">
        <v>2.7799999999999998E-2</v>
      </c>
      <c r="V326" s="423">
        <v>2.75E-2</v>
      </c>
      <c r="W326" s="423">
        <v>2.7199999999999998E-2</v>
      </c>
      <c r="X326" s="423">
        <v>2.7E-2</v>
      </c>
      <c r="Y326" s="423">
        <v>4.0000000000000001E-3</v>
      </c>
      <c r="Z326" s="423">
        <v>4.0000000000000001E-3</v>
      </c>
      <c r="AA326" s="423">
        <v>4.0000000000000001E-3</v>
      </c>
      <c r="AB326" s="423">
        <v>4.0000000000000001E-3</v>
      </c>
      <c r="AC326" s="423">
        <v>4.0000000000000001E-3</v>
      </c>
      <c r="AD326" s="423">
        <v>4.0000000000000001E-3</v>
      </c>
      <c r="AE326" s="423">
        <v>4.0000000000000001E-3</v>
      </c>
      <c r="AF326" s="423">
        <v>4.0000000000000001E-3</v>
      </c>
      <c r="AG326" s="423">
        <v>4.0000000000000001E-3</v>
      </c>
      <c r="AH326" s="423">
        <v>4.0000000000000001E-3</v>
      </c>
      <c r="AI326" s="423">
        <v>2E-3</v>
      </c>
      <c r="AJ326" s="423">
        <v>2E-3</v>
      </c>
      <c r="AK326" s="423">
        <v>2E-3</v>
      </c>
      <c r="AL326" s="423">
        <v>2E-3</v>
      </c>
      <c r="AM326" s="423">
        <v>2E-3</v>
      </c>
      <c r="AN326" s="423">
        <v>5.0000000000000001E-3</v>
      </c>
      <c r="AO326" s="423">
        <v>5.0000000000000001E-3</v>
      </c>
      <c r="AP326" s="423">
        <v>5.0000000000000001E-3</v>
      </c>
      <c r="AQ326" s="423">
        <v>5.0000000000000001E-3</v>
      </c>
      <c r="AR326" s="423">
        <v>5.0000000000000001E-3</v>
      </c>
      <c r="AS326" s="423">
        <v>8.8999999999999999E-3</v>
      </c>
      <c r="AT326" s="423">
        <v>8.8000000000000005E-3</v>
      </c>
      <c r="AU326" s="423">
        <v>8.8000000000000005E-3</v>
      </c>
      <c r="AV326" s="423">
        <v>8.6999999999999994E-3</v>
      </c>
      <c r="AW326" s="423">
        <v>8.6E-3</v>
      </c>
      <c r="AX326" s="423">
        <v>0</v>
      </c>
      <c r="AY326" s="423">
        <v>0</v>
      </c>
      <c r="AZ326" s="423">
        <v>0</v>
      </c>
      <c r="BA326" s="423">
        <v>0</v>
      </c>
      <c r="BB326" s="423">
        <v>0</v>
      </c>
      <c r="BC326" s="423">
        <v>0</v>
      </c>
      <c r="BD326" s="423">
        <v>0</v>
      </c>
      <c r="BE326" s="423">
        <v>0</v>
      </c>
      <c r="BF326" s="423">
        <v>0</v>
      </c>
      <c r="BG326" s="423">
        <v>0</v>
      </c>
      <c r="BH326" s="423">
        <v>0</v>
      </c>
      <c r="BI326" s="423">
        <v>0</v>
      </c>
      <c r="BJ326" s="423">
        <v>0</v>
      </c>
      <c r="BK326" s="423">
        <v>0</v>
      </c>
      <c r="BL326" s="423">
        <v>0</v>
      </c>
      <c r="BM326" s="423">
        <v>0</v>
      </c>
      <c r="BN326" s="423">
        <v>0</v>
      </c>
      <c r="BO326" s="423">
        <v>0</v>
      </c>
      <c r="BP326" s="423">
        <v>0</v>
      </c>
      <c r="BQ326" s="423">
        <v>0</v>
      </c>
    </row>
    <row r="327" spans="1:69">
      <c r="A327" s="420" t="s">
        <v>792</v>
      </c>
      <c r="B327" s="421">
        <v>5.3583333333333344E-2</v>
      </c>
      <c r="C327" s="421">
        <v>0.14199999999999999</v>
      </c>
      <c r="D327" s="421">
        <v>0</v>
      </c>
      <c r="E327" s="421"/>
      <c r="F327" s="422">
        <v>265</v>
      </c>
      <c r="G327" s="423">
        <v>3.5999999999999997E-2</v>
      </c>
      <c r="H327" s="423">
        <v>0</v>
      </c>
      <c r="I327" s="423">
        <v>0</v>
      </c>
      <c r="J327" s="423">
        <v>0.01</v>
      </c>
      <c r="K327" s="423">
        <v>1E-4</v>
      </c>
      <c r="L327" s="423">
        <v>7.4833333333333418E-3</v>
      </c>
      <c r="M327" s="424">
        <v>135.84905660377359</v>
      </c>
      <c r="N327" s="422">
        <v>265</v>
      </c>
      <c r="O327" s="422">
        <v>275</v>
      </c>
      <c r="P327" s="422">
        <v>285</v>
      </c>
      <c r="Q327" s="422">
        <v>295</v>
      </c>
      <c r="R327" s="422">
        <v>305</v>
      </c>
      <c r="S327" s="422" t="s">
        <v>218</v>
      </c>
      <c r="T327" s="423">
        <v>3.5999999999999997E-2</v>
      </c>
      <c r="U327" s="423">
        <v>3.6999999999999998E-2</v>
      </c>
      <c r="V327" s="423">
        <v>3.7999999999999999E-2</v>
      </c>
      <c r="W327" s="423">
        <v>3.9E-2</v>
      </c>
      <c r="X327" s="423">
        <v>0.04</v>
      </c>
      <c r="Y327" s="423">
        <v>0</v>
      </c>
      <c r="Z327" s="423">
        <v>0</v>
      </c>
      <c r="AA327" s="423">
        <v>0</v>
      </c>
      <c r="AB327" s="423">
        <v>5.0000000000000001E-4</v>
      </c>
      <c r="AC327" s="423">
        <v>0</v>
      </c>
      <c r="AD327" s="423">
        <v>0</v>
      </c>
      <c r="AE327" s="423">
        <v>0</v>
      </c>
      <c r="AF327" s="423">
        <v>0</v>
      </c>
      <c r="AG327" s="423">
        <v>0</v>
      </c>
      <c r="AH327" s="423">
        <v>0</v>
      </c>
      <c r="AI327" s="423">
        <v>0.01</v>
      </c>
      <c r="AJ327" s="423">
        <v>1.0999999999999999E-2</v>
      </c>
      <c r="AK327" s="423">
        <v>1.2E-2</v>
      </c>
      <c r="AL327" s="423">
        <v>1.2999999999999999E-2</v>
      </c>
      <c r="AM327" s="423">
        <v>1.4E-2</v>
      </c>
      <c r="AN327" s="423">
        <v>1E-4</v>
      </c>
      <c r="AO327" s="423">
        <v>1E-4</v>
      </c>
      <c r="AP327" s="423">
        <v>1E-4</v>
      </c>
      <c r="AQ327" s="423">
        <v>1E-4</v>
      </c>
      <c r="AR327" s="423">
        <v>1E-4</v>
      </c>
      <c r="AS327" s="423">
        <v>7.9000000000000008E-3</v>
      </c>
      <c r="AT327" s="423">
        <v>8.2000000000000007E-3</v>
      </c>
      <c r="AU327" s="423">
        <v>8.6E-3</v>
      </c>
      <c r="AV327" s="423">
        <v>8.9999999999999993E-3</v>
      </c>
      <c r="AW327" s="423">
        <v>9.2999999999999992E-3</v>
      </c>
      <c r="AX327" s="423">
        <v>0</v>
      </c>
      <c r="AY327" s="423">
        <v>0</v>
      </c>
      <c r="AZ327" s="423">
        <v>0</v>
      </c>
      <c r="BA327" s="423">
        <v>0</v>
      </c>
      <c r="BB327" s="423">
        <v>0</v>
      </c>
      <c r="BC327" s="423">
        <v>0</v>
      </c>
      <c r="BD327" s="423">
        <v>0</v>
      </c>
      <c r="BE327" s="423">
        <v>0</v>
      </c>
      <c r="BF327" s="423">
        <v>0</v>
      </c>
      <c r="BG327" s="423">
        <v>0</v>
      </c>
      <c r="BH327" s="423">
        <v>0</v>
      </c>
      <c r="BI327" s="423">
        <v>0</v>
      </c>
      <c r="BJ327" s="423">
        <v>0</v>
      </c>
      <c r="BK327" s="423">
        <v>0</v>
      </c>
      <c r="BL327" s="423">
        <v>0</v>
      </c>
      <c r="BM327" s="423">
        <v>0</v>
      </c>
      <c r="BN327" s="423">
        <v>0</v>
      </c>
      <c r="BO327" s="423">
        <v>0</v>
      </c>
      <c r="BP327" s="423">
        <v>0</v>
      </c>
      <c r="BQ327" s="423">
        <v>0</v>
      </c>
    </row>
    <row r="328" spans="1:69">
      <c r="A328" s="420" t="s">
        <v>426</v>
      </c>
      <c r="B328" s="421">
        <v>1.0683333333333334</v>
      </c>
      <c r="C328" s="421">
        <v>2.867</v>
      </c>
      <c r="D328" s="421">
        <v>4.0000000000000001E-3</v>
      </c>
      <c r="E328" s="421"/>
      <c r="F328" s="422">
        <v>13452</v>
      </c>
      <c r="G328" s="423">
        <v>0.68</v>
      </c>
      <c r="H328" s="423">
        <v>2.4E-2</v>
      </c>
      <c r="I328" s="423">
        <v>8.5000000000000006E-2</v>
      </c>
      <c r="J328" s="423">
        <v>0.14499999999999999</v>
      </c>
      <c r="K328" s="423">
        <v>6.0000000000000001E-3</v>
      </c>
      <c r="L328" s="423">
        <v>0.1243333333333333</v>
      </c>
      <c r="M328" s="424">
        <v>50.550104073743682</v>
      </c>
      <c r="N328" s="422">
        <v>12500</v>
      </c>
      <c r="O328" s="422">
        <v>11400</v>
      </c>
      <c r="P328" s="422">
        <v>11300</v>
      </c>
      <c r="Q328" s="422">
        <v>11250</v>
      </c>
      <c r="R328" s="422">
        <v>11000</v>
      </c>
      <c r="S328" s="422" t="s">
        <v>218</v>
      </c>
      <c r="T328" s="423">
        <v>0.6</v>
      </c>
      <c r="U328" s="423">
        <v>0.59</v>
      </c>
      <c r="V328" s="423">
        <v>0.57999999999999996</v>
      </c>
      <c r="W328" s="423">
        <v>0.56999999999999995</v>
      </c>
      <c r="X328" s="423">
        <v>0.56000000000000005</v>
      </c>
      <c r="Y328" s="423">
        <v>2.3E-2</v>
      </c>
      <c r="Z328" s="423">
        <v>2.1999999999999999E-2</v>
      </c>
      <c r="AA328" s="423">
        <v>2.1999999999999999E-2</v>
      </c>
      <c r="AB328" s="423">
        <v>2.1000000000000001E-2</v>
      </c>
      <c r="AC328" s="423">
        <v>2.1000000000000001E-2</v>
      </c>
      <c r="AD328" s="423">
        <v>0.20300000000000001</v>
      </c>
      <c r="AE328" s="423">
        <v>0.20499999999999999</v>
      </c>
      <c r="AF328" s="423">
        <v>0.20699999999999999</v>
      </c>
      <c r="AG328" s="423">
        <v>0.20899999999999999</v>
      </c>
      <c r="AH328" s="423">
        <v>0.21099999999999999</v>
      </c>
      <c r="AI328" s="423">
        <v>0.09</v>
      </c>
      <c r="AJ328" s="423">
        <v>0.09</v>
      </c>
      <c r="AK328" s="423">
        <v>0.09</v>
      </c>
      <c r="AL328" s="423">
        <v>0.09</v>
      </c>
      <c r="AM328" s="423">
        <v>0.09</v>
      </c>
      <c r="AN328" s="423">
        <v>1E-3</v>
      </c>
      <c r="AO328" s="423">
        <v>1E-3</v>
      </c>
      <c r="AP328" s="423">
        <v>1E-3</v>
      </c>
      <c r="AQ328" s="423">
        <v>1E-3</v>
      </c>
      <c r="AR328" s="423">
        <v>1E-3</v>
      </c>
      <c r="AS328" s="423">
        <v>0.11</v>
      </c>
      <c r="AT328" s="423">
        <v>0.109</v>
      </c>
      <c r="AU328" s="423">
        <v>0.108</v>
      </c>
      <c r="AV328" s="423">
        <v>0.107</v>
      </c>
      <c r="AW328" s="423">
        <v>0.106</v>
      </c>
      <c r="AX328" s="423">
        <v>0</v>
      </c>
      <c r="AY328" s="423">
        <v>0</v>
      </c>
      <c r="AZ328" s="423">
        <v>0</v>
      </c>
      <c r="BA328" s="423">
        <v>0</v>
      </c>
      <c r="BB328" s="423">
        <v>0</v>
      </c>
      <c r="BC328" s="423">
        <v>0</v>
      </c>
      <c r="BD328" s="423">
        <v>0</v>
      </c>
      <c r="BE328" s="423">
        <v>0</v>
      </c>
      <c r="BF328" s="423">
        <v>0</v>
      </c>
      <c r="BG328" s="423">
        <v>0</v>
      </c>
      <c r="BH328" s="423">
        <v>0</v>
      </c>
      <c r="BI328" s="423">
        <v>0</v>
      </c>
      <c r="BJ328" s="423">
        <v>0</v>
      </c>
      <c r="BK328" s="423">
        <v>0</v>
      </c>
      <c r="BL328" s="423">
        <v>0</v>
      </c>
      <c r="BM328" s="423">
        <v>4.0000000000000001E-3</v>
      </c>
      <c r="BN328" s="423">
        <v>4.0000000000000001E-3</v>
      </c>
      <c r="BO328" s="423">
        <v>4.0000000000000001E-3</v>
      </c>
      <c r="BP328" s="423">
        <v>4.0000000000000001E-3</v>
      </c>
      <c r="BQ328" s="423">
        <v>4.0000000000000001E-3</v>
      </c>
    </row>
    <row r="329" spans="1:69">
      <c r="A329" s="420" t="s">
        <v>860</v>
      </c>
      <c r="B329" s="421">
        <v>0.5498333333333334</v>
      </c>
      <c r="C329" s="421">
        <v>1.4179999999999999</v>
      </c>
      <c r="D329" s="421">
        <v>0</v>
      </c>
      <c r="E329" s="421"/>
      <c r="F329" s="422">
        <v>2833</v>
      </c>
      <c r="G329" s="423">
        <v>0.45</v>
      </c>
      <c r="H329" s="423">
        <v>0.01</v>
      </c>
      <c r="I329" s="423">
        <v>0</v>
      </c>
      <c r="J329" s="423">
        <v>0</v>
      </c>
      <c r="K329" s="423">
        <v>0</v>
      </c>
      <c r="L329" s="423">
        <v>8.9833333333333376E-2</v>
      </c>
      <c r="M329" s="424">
        <v>158.84221673138018</v>
      </c>
      <c r="N329" s="422">
        <v>4500</v>
      </c>
      <c r="O329" s="422">
        <v>5100</v>
      </c>
      <c r="P329" s="422">
        <v>5500</v>
      </c>
      <c r="Q329" s="422">
        <v>6000</v>
      </c>
      <c r="R329" s="422">
        <v>6400</v>
      </c>
      <c r="S329" s="422" t="s">
        <v>216</v>
      </c>
      <c r="T329" s="423">
        <v>0.41399999999999998</v>
      </c>
      <c r="U329" s="423">
        <v>0.46899999999999997</v>
      </c>
      <c r="V329" s="423">
        <v>0.50600000000000001</v>
      </c>
      <c r="W329" s="423">
        <v>0.55200000000000005</v>
      </c>
      <c r="X329" s="423">
        <v>0.58899999999999997</v>
      </c>
      <c r="Y329" s="423">
        <v>8.5999999999999993E-2</v>
      </c>
      <c r="Z329" s="423">
        <v>9.0999999999999998E-2</v>
      </c>
      <c r="AA329" s="423">
        <v>9.8000000000000004E-2</v>
      </c>
      <c r="AB329" s="423">
        <v>0.1</v>
      </c>
      <c r="AC329" s="423">
        <v>0.105</v>
      </c>
      <c r="AD329" s="423">
        <v>0</v>
      </c>
      <c r="AE329" s="423">
        <v>0</v>
      </c>
      <c r="AF329" s="423">
        <v>0</v>
      </c>
      <c r="AG329" s="423">
        <v>0</v>
      </c>
      <c r="AH329" s="423">
        <v>0</v>
      </c>
      <c r="AI329" s="423">
        <v>0</v>
      </c>
      <c r="AJ329" s="423">
        <v>0</v>
      </c>
      <c r="AK329" s="423">
        <v>0</v>
      </c>
      <c r="AL329" s="423">
        <v>0</v>
      </c>
      <c r="AM329" s="423">
        <v>0</v>
      </c>
      <c r="AN329" s="423">
        <v>0</v>
      </c>
      <c r="AO329" s="423">
        <v>0</v>
      </c>
      <c r="AP329" s="423">
        <v>0</v>
      </c>
      <c r="AQ329" s="423">
        <v>0</v>
      </c>
      <c r="AR329" s="423">
        <v>0</v>
      </c>
      <c r="AS329" s="423">
        <v>5.6500000000000002E-2</v>
      </c>
      <c r="AT329" s="423">
        <v>6.3299999999999995E-2</v>
      </c>
      <c r="AU329" s="423">
        <v>6.8199999999999997E-2</v>
      </c>
      <c r="AV329" s="423">
        <v>7.3700000000000002E-2</v>
      </c>
      <c r="AW329" s="423">
        <v>7.8399999999999997E-2</v>
      </c>
      <c r="AX329" s="423">
        <v>0</v>
      </c>
      <c r="AY329" s="423">
        <v>0</v>
      </c>
      <c r="AZ329" s="423">
        <v>0</v>
      </c>
      <c r="BA329" s="423">
        <v>0</v>
      </c>
      <c r="BB329" s="423">
        <v>0</v>
      </c>
      <c r="BC329" s="423">
        <v>0</v>
      </c>
      <c r="BD329" s="423">
        <v>0</v>
      </c>
      <c r="BE329" s="423">
        <v>0</v>
      </c>
      <c r="BF329" s="423">
        <v>0</v>
      </c>
      <c r="BG329" s="423">
        <v>0</v>
      </c>
      <c r="BH329" s="423">
        <v>1.4179999999999999</v>
      </c>
      <c r="BI329" s="423">
        <v>1.4179999999999999</v>
      </c>
      <c r="BJ329" s="423">
        <v>1.4179999999999999</v>
      </c>
      <c r="BK329" s="423">
        <v>1.4179999999999999</v>
      </c>
      <c r="BL329" s="423">
        <v>1.4179999999999999</v>
      </c>
      <c r="BM329" s="423">
        <v>0</v>
      </c>
      <c r="BN329" s="423">
        <v>0</v>
      </c>
      <c r="BO329" s="423">
        <v>0</v>
      </c>
      <c r="BP329" s="423">
        <v>0</v>
      </c>
      <c r="BQ329" s="423">
        <v>0</v>
      </c>
    </row>
    <row r="330" spans="1:69">
      <c r="A330" s="420" t="s">
        <v>756</v>
      </c>
      <c r="B330" s="421">
        <v>1.0004</v>
      </c>
      <c r="C330" s="421">
        <v>2</v>
      </c>
      <c r="D330" s="421">
        <v>0</v>
      </c>
      <c r="E330" s="421"/>
      <c r="F330" s="422">
        <v>9300</v>
      </c>
      <c r="G330" s="423">
        <v>0.72</v>
      </c>
      <c r="H330" s="423">
        <v>0.155</v>
      </c>
      <c r="I330" s="423">
        <v>0</v>
      </c>
      <c r="J330" s="423">
        <v>0</v>
      </c>
      <c r="K330" s="423">
        <v>8.9999999999999993E-3</v>
      </c>
      <c r="L330" s="423">
        <v>0.11639999999999995</v>
      </c>
      <c r="M330" s="424">
        <v>77.41935483870968</v>
      </c>
      <c r="N330" s="422">
        <v>9600</v>
      </c>
      <c r="O330" s="422">
        <v>10400</v>
      </c>
      <c r="P330" s="422">
        <v>11600</v>
      </c>
      <c r="Q330" s="422">
        <v>13100</v>
      </c>
      <c r="R330" s="422">
        <v>14700</v>
      </c>
      <c r="S330" s="422" t="s">
        <v>216</v>
      </c>
      <c r="T330" s="423">
        <v>0.67200000000000004</v>
      </c>
      <c r="U330" s="423">
        <v>0.72799999999999998</v>
      </c>
      <c r="V330" s="423">
        <v>0.81200000000000006</v>
      </c>
      <c r="W330" s="423">
        <v>0.91700000000000004</v>
      </c>
      <c r="X330" s="423">
        <v>1.0289999999999999</v>
      </c>
      <c r="Y330" s="423">
        <v>0.15529999999999999</v>
      </c>
      <c r="Z330" s="423">
        <v>0.15840000000000001</v>
      </c>
      <c r="AA330" s="423">
        <v>0.16159999999999999</v>
      </c>
      <c r="AB330" s="423">
        <v>0.1648</v>
      </c>
      <c r="AC330" s="423">
        <v>0.1681</v>
      </c>
      <c r="AD330" s="423">
        <v>0</v>
      </c>
      <c r="AE330" s="423">
        <v>0</v>
      </c>
      <c r="AF330" s="423">
        <v>0</v>
      </c>
      <c r="AG330" s="423">
        <v>0</v>
      </c>
      <c r="AH330" s="423">
        <v>0</v>
      </c>
      <c r="AI330" s="423">
        <v>0</v>
      </c>
      <c r="AJ330" s="423">
        <v>0</v>
      </c>
      <c r="AK330" s="423">
        <v>0</v>
      </c>
      <c r="AL330" s="423">
        <v>0</v>
      </c>
      <c r="AM330" s="423">
        <v>0</v>
      </c>
      <c r="AN330" s="423">
        <v>2.7000000000000001E-3</v>
      </c>
      <c r="AO330" s="423">
        <v>2.7000000000000001E-3</v>
      </c>
      <c r="AP330" s="423">
        <v>2.7000000000000001E-3</v>
      </c>
      <c r="AQ330" s="423">
        <v>2.7000000000000001E-3</v>
      </c>
      <c r="AR330" s="423">
        <v>2.7000000000000001E-3</v>
      </c>
      <c r="AS330" s="423">
        <v>9.5000000000000001E-2</v>
      </c>
      <c r="AT330" s="423">
        <v>9.5000000000000001E-2</v>
      </c>
      <c r="AU330" s="423">
        <v>9.5000000000000001E-2</v>
      </c>
      <c r="AV330" s="423">
        <v>9.5000000000000001E-2</v>
      </c>
      <c r="AW330" s="423">
        <v>9.5000000000000001E-2</v>
      </c>
      <c r="AX330" s="423">
        <v>0</v>
      </c>
      <c r="AY330" s="423">
        <v>0</v>
      </c>
      <c r="AZ330" s="423">
        <v>0</v>
      </c>
      <c r="BA330" s="423">
        <v>0</v>
      </c>
      <c r="BB330" s="423">
        <v>0</v>
      </c>
      <c r="BC330" s="423">
        <v>0</v>
      </c>
      <c r="BD330" s="423">
        <v>0</v>
      </c>
      <c r="BE330" s="423">
        <v>0</v>
      </c>
      <c r="BF330" s="423">
        <v>0</v>
      </c>
      <c r="BG330" s="423">
        <v>0</v>
      </c>
      <c r="BH330" s="423">
        <v>2</v>
      </c>
      <c r="BI330" s="423">
        <v>2</v>
      </c>
      <c r="BJ330" s="423">
        <v>2</v>
      </c>
      <c r="BK330" s="423">
        <v>2</v>
      </c>
      <c r="BL330" s="423">
        <v>2</v>
      </c>
      <c r="BM330" s="423">
        <v>0</v>
      </c>
      <c r="BN330" s="423">
        <v>0</v>
      </c>
      <c r="BO330" s="423">
        <v>0</v>
      </c>
      <c r="BP330" s="423">
        <v>0</v>
      </c>
      <c r="BQ330" s="423">
        <v>0</v>
      </c>
    </row>
    <row r="331" spans="1:69">
      <c r="A331" s="420" t="s">
        <v>843</v>
      </c>
      <c r="B331" s="421">
        <v>0.47766666666666668</v>
      </c>
      <c r="C331" s="421">
        <v>0.75</v>
      </c>
      <c r="D331" s="421">
        <v>0</v>
      </c>
      <c r="E331" s="421"/>
      <c r="F331" s="422">
        <v>4698</v>
      </c>
      <c r="G331" s="423">
        <v>0.36499999999999999</v>
      </c>
      <c r="H331" s="423">
        <v>8.5000000000000006E-2</v>
      </c>
      <c r="I331" s="423">
        <v>1E-3</v>
      </c>
      <c r="J331" s="423">
        <v>0</v>
      </c>
      <c r="K331" s="423">
        <v>1E-3</v>
      </c>
      <c r="L331" s="423">
        <v>2.5666666666666671E-2</v>
      </c>
      <c r="M331" s="424">
        <v>77.692635163899538</v>
      </c>
      <c r="N331" s="422">
        <v>4698</v>
      </c>
      <c r="O331" s="422">
        <v>4792</v>
      </c>
      <c r="P331" s="422">
        <v>4888</v>
      </c>
      <c r="Q331" s="422">
        <v>4986</v>
      </c>
      <c r="R331" s="422">
        <v>5085</v>
      </c>
      <c r="S331" s="422" t="s">
        <v>216</v>
      </c>
      <c r="T331" s="423">
        <v>0.33360000000000001</v>
      </c>
      <c r="U331" s="423">
        <v>0.3402</v>
      </c>
      <c r="V331" s="423">
        <v>0.34699999999999998</v>
      </c>
      <c r="W331" s="423">
        <v>0.35399999999999998</v>
      </c>
      <c r="X331" s="423">
        <v>0.36109999999999998</v>
      </c>
      <c r="Y331" s="423">
        <v>9.0999999999999998E-2</v>
      </c>
      <c r="Z331" s="423">
        <v>9.1999999999999998E-2</v>
      </c>
      <c r="AA331" s="423">
        <v>9.2999999999999999E-2</v>
      </c>
      <c r="AB331" s="423">
        <v>9.4E-2</v>
      </c>
      <c r="AC331" s="423">
        <v>9.5000000000000001E-2</v>
      </c>
      <c r="AD331" s="423">
        <v>1E-3</v>
      </c>
      <c r="AE331" s="423">
        <v>1E-3</v>
      </c>
      <c r="AF331" s="423">
        <v>1E-3</v>
      </c>
      <c r="AG331" s="423">
        <v>1E-3</v>
      </c>
      <c r="AH331" s="423">
        <v>1E-3</v>
      </c>
      <c r="AI331" s="423">
        <v>0</v>
      </c>
      <c r="AJ331" s="423">
        <v>0</v>
      </c>
      <c r="AK331" s="423">
        <v>0</v>
      </c>
      <c r="AL331" s="423">
        <v>0</v>
      </c>
      <c r="AM331" s="423">
        <v>0</v>
      </c>
      <c r="AN331" s="423">
        <v>1E-3</v>
      </c>
      <c r="AO331" s="423">
        <v>1E-3</v>
      </c>
      <c r="AP331" s="423">
        <v>1E-3</v>
      </c>
      <c r="AQ331" s="423">
        <v>1E-3</v>
      </c>
      <c r="AR331" s="423">
        <v>1E-3</v>
      </c>
      <c r="AS331" s="423">
        <v>3.0700000000000002E-2</v>
      </c>
      <c r="AT331" s="423">
        <v>3.1399999999999997E-2</v>
      </c>
      <c r="AU331" s="423">
        <v>3.2099999999999997E-2</v>
      </c>
      <c r="AV331" s="423">
        <v>3.27E-2</v>
      </c>
      <c r="AW331" s="423">
        <v>3.3399999999999999E-2</v>
      </c>
      <c r="AX331" s="423">
        <v>0</v>
      </c>
      <c r="AY331" s="423">
        <v>0</v>
      </c>
      <c r="AZ331" s="423">
        <v>0</v>
      </c>
      <c r="BA331" s="423">
        <v>0</v>
      </c>
      <c r="BB331" s="423">
        <v>0</v>
      </c>
      <c r="BC331" s="423">
        <v>0</v>
      </c>
      <c r="BD331" s="423">
        <v>0</v>
      </c>
      <c r="BE331" s="423">
        <v>0</v>
      </c>
      <c r="BF331" s="423">
        <v>0</v>
      </c>
      <c r="BG331" s="423">
        <v>0</v>
      </c>
      <c r="BH331" s="423">
        <v>0.75</v>
      </c>
      <c r="BI331" s="423">
        <v>0.75</v>
      </c>
      <c r="BJ331" s="423">
        <v>0.75</v>
      </c>
      <c r="BK331" s="423">
        <v>0.75</v>
      </c>
      <c r="BL331" s="423">
        <v>0.75</v>
      </c>
      <c r="BM331" s="423">
        <v>0</v>
      </c>
      <c r="BN331" s="423">
        <v>0</v>
      </c>
      <c r="BO331" s="423">
        <v>0</v>
      </c>
      <c r="BP331" s="423">
        <v>0</v>
      </c>
      <c r="BQ331" s="423">
        <v>0</v>
      </c>
    </row>
    <row r="332" spans="1:69">
      <c r="A332" s="420" t="s">
        <v>758</v>
      </c>
      <c r="B332" s="421">
        <v>0.62454166666666666</v>
      </c>
      <c r="C332" s="421">
        <v>1.8</v>
      </c>
      <c r="D332" s="421">
        <v>9.7999999999999997E-3</v>
      </c>
      <c r="E332" s="421"/>
      <c r="F332" s="422">
        <v>649</v>
      </c>
      <c r="G332" s="423">
        <v>0.47099999999999997</v>
      </c>
      <c r="H332" s="423">
        <v>4.5100000000000001E-2</v>
      </c>
      <c r="I332" s="423">
        <v>0</v>
      </c>
      <c r="J332" s="423">
        <v>1.04E-2</v>
      </c>
      <c r="K332" s="423">
        <v>1.6799999999999999E-2</v>
      </c>
      <c r="L332" s="423">
        <v>7.1441666666666626E-2</v>
      </c>
      <c r="M332" s="424">
        <v>725.73189522342068</v>
      </c>
      <c r="N332" s="422">
        <v>650</v>
      </c>
      <c r="O332" s="422">
        <v>750</v>
      </c>
      <c r="P332" s="422">
        <v>860</v>
      </c>
      <c r="Q332" s="422">
        <v>990</v>
      </c>
      <c r="R332" s="422">
        <v>1140</v>
      </c>
      <c r="S332" s="422" t="s">
        <v>216</v>
      </c>
      <c r="T332" s="423">
        <v>0.48749999999999999</v>
      </c>
      <c r="U332" s="423">
        <v>0.56220000000000003</v>
      </c>
      <c r="V332" s="423">
        <v>0.64500000000000002</v>
      </c>
      <c r="W332" s="423">
        <v>0.74350000000000005</v>
      </c>
      <c r="X332" s="423">
        <v>0.85499999999999998</v>
      </c>
      <c r="Y332" s="423">
        <v>0.06</v>
      </c>
      <c r="Z332" s="423">
        <v>6.6000000000000003E-2</v>
      </c>
      <c r="AA332" s="423">
        <v>7.0999999999999994E-2</v>
      </c>
      <c r="AB332" s="423">
        <v>7.6999999999999999E-2</v>
      </c>
      <c r="AC332" s="423">
        <v>8.3000000000000004E-2</v>
      </c>
      <c r="AD332" s="423">
        <v>0</v>
      </c>
      <c r="AE332" s="423">
        <v>0</v>
      </c>
      <c r="AF332" s="423">
        <v>0</v>
      </c>
      <c r="AG332" s="423">
        <v>0</v>
      </c>
      <c r="AH332" s="423">
        <v>0</v>
      </c>
      <c r="AI332" s="423">
        <v>2.3E-3</v>
      </c>
      <c r="AJ332" s="423">
        <v>2.5000000000000001E-3</v>
      </c>
      <c r="AK332" s="423">
        <v>2.7000000000000001E-3</v>
      </c>
      <c r="AL332" s="423">
        <v>2.8999999999999998E-3</v>
      </c>
      <c r="AM332" s="423">
        <v>3.0999999999999999E-3</v>
      </c>
      <c r="AN332" s="423">
        <v>1.9E-2</v>
      </c>
      <c r="AO332" s="423">
        <v>2.1000000000000001E-2</v>
      </c>
      <c r="AP332" s="423">
        <v>2.3E-2</v>
      </c>
      <c r="AQ332" s="423">
        <v>2.4E-2</v>
      </c>
      <c r="AR332" s="423">
        <v>2.5999999999999999E-2</v>
      </c>
      <c r="AS332" s="423">
        <v>4.02E-2</v>
      </c>
      <c r="AT332" s="423">
        <v>4.6100000000000002E-2</v>
      </c>
      <c r="AU332" s="423">
        <v>5.2400000000000002E-2</v>
      </c>
      <c r="AV332" s="423">
        <v>5.9900000000000002E-2</v>
      </c>
      <c r="AW332" s="423">
        <v>6.8400000000000002E-2</v>
      </c>
      <c r="AX332" s="423">
        <v>0</v>
      </c>
      <c r="AY332" s="423">
        <v>0</v>
      </c>
      <c r="AZ332" s="423">
        <v>0</v>
      </c>
      <c r="BA332" s="423">
        <v>0</v>
      </c>
      <c r="BB332" s="423">
        <v>0</v>
      </c>
      <c r="BC332" s="423">
        <v>0</v>
      </c>
      <c r="BD332" s="423">
        <v>0</v>
      </c>
      <c r="BE332" s="423">
        <v>0</v>
      </c>
      <c r="BF332" s="423">
        <v>0</v>
      </c>
      <c r="BG332" s="423">
        <v>0</v>
      </c>
      <c r="BH332" s="423">
        <v>1.8</v>
      </c>
      <c r="BI332" s="423">
        <v>1.8</v>
      </c>
      <c r="BJ332" s="423">
        <v>1.8</v>
      </c>
      <c r="BK332" s="423">
        <v>1.8</v>
      </c>
      <c r="BL332" s="423">
        <v>1.8</v>
      </c>
      <c r="BM332" s="423">
        <v>9.7999999999999997E-3</v>
      </c>
      <c r="BN332" s="423">
        <v>9.7999999999999997E-3</v>
      </c>
      <c r="BO332" s="423">
        <v>9.7999999999999997E-3</v>
      </c>
      <c r="BP332" s="423">
        <v>9.7999999999999997E-3</v>
      </c>
      <c r="BQ332" s="423">
        <v>9.7999999999999997E-3</v>
      </c>
    </row>
    <row r="333" spans="1:69">
      <c r="A333" s="420" t="s">
        <v>456</v>
      </c>
      <c r="B333" s="421">
        <v>16.64908333333333</v>
      </c>
      <c r="C333" s="421">
        <v>30.689</v>
      </c>
      <c r="D333" s="421">
        <v>5.9508999999999999</v>
      </c>
      <c r="E333" s="421"/>
      <c r="F333" s="422">
        <v>100006</v>
      </c>
      <c r="G333" s="423">
        <v>7.367</v>
      </c>
      <c r="H333" s="423">
        <v>0</v>
      </c>
      <c r="I333" s="423">
        <v>1.8620000000000001</v>
      </c>
      <c r="J333" s="423">
        <v>0</v>
      </c>
      <c r="K333" s="423">
        <v>0.56999999999999995</v>
      </c>
      <c r="L333" s="423">
        <v>0.89918333333332967</v>
      </c>
      <c r="M333" s="424">
        <v>73.665580065196082</v>
      </c>
      <c r="N333" s="422">
        <v>104000</v>
      </c>
      <c r="O333" s="422">
        <v>113500</v>
      </c>
      <c r="P333" s="422">
        <v>123500</v>
      </c>
      <c r="Q333" s="422">
        <v>133500</v>
      </c>
      <c r="R333" s="422">
        <v>143500</v>
      </c>
      <c r="S333" s="422" t="s">
        <v>216</v>
      </c>
      <c r="T333" s="423">
        <v>7.57</v>
      </c>
      <c r="U333" s="423">
        <v>9.77</v>
      </c>
      <c r="V333" s="423">
        <v>12.6</v>
      </c>
      <c r="W333" s="423">
        <v>16.248000000000001</v>
      </c>
      <c r="X333" s="423">
        <v>20.95</v>
      </c>
      <c r="Y333" s="423">
        <v>0</v>
      </c>
      <c r="Z333" s="423">
        <v>0</v>
      </c>
      <c r="AA333" s="423">
        <v>0</v>
      </c>
      <c r="AB333" s="423">
        <v>0</v>
      </c>
      <c r="AC333" s="423">
        <v>0</v>
      </c>
      <c r="AD333" s="423">
        <v>1.9</v>
      </c>
      <c r="AE333" s="423">
        <v>3.5</v>
      </c>
      <c r="AF333" s="423">
        <v>5</v>
      </c>
      <c r="AG333" s="423">
        <v>6.5</v>
      </c>
      <c r="AH333" s="423">
        <v>8</v>
      </c>
      <c r="AI333" s="423">
        <v>0</v>
      </c>
      <c r="AJ333" s="423">
        <v>0</v>
      </c>
      <c r="AK333" s="423">
        <v>0</v>
      </c>
      <c r="AL333" s="423">
        <v>0</v>
      </c>
      <c r="AM333" s="423">
        <v>0</v>
      </c>
      <c r="AN333" s="423">
        <v>0.7</v>
      </c>
      <c r="AO333" s="423">
        <v>3</v>
      </c>
      <c r="AP333" s="423">
        <v>3.5</v>
      </c>
      <c r="AQ333" s="423">
        <v>4</v>
      </c>
      <c r="AR333" s="423">
        <v>4.5</v>
      </c>
      <c r="AS333" s="423">
        <v>1.5</v>
      </c>
      <c r="AT333" s="423">
        <v>2</v>
      </c>
      <c r="AU333" s="423">
        <v>3</v>
      </c>
      <c r="AV333" s="423">
        <v>4.5</v>
      </c>
      <c r="AW333" s="423">
        <v>5.5</v>
      </c>
      <c r="AX333" s="423">
        <v>0</v>
      </c>
      <c r="AY333" s="423">
        <v>26</v>
      </c>
      <c r="AZ333" s="423">
        <v>26</v>
      </c>
      <c r="BA333" s="423">
        <v>26</v>
      </c>
      <c r="BB333" s="423">
        <v>26</v>
      </c>
      <c r="BC333" s="423">
        <v>0</v>
      </c>
      <c r="BD333" s="423">
        <v>0</v>
      </c>
      <c r="BE333" s="423">
        <v>0</v>
      </c>
      <c r="BF333" s="423">
        <v>0</v>
      </c>
      <c r="BG333" s="423">
        <v>0</v>
      </c>
      <c r="BH333" s="423">
        <v>24</v>
      </c>
      <c r="BI333" s="423">
        <v>24</v>
      </c>
      <c r="BJ333" s="423">
        <v>24</v>
      </c>
      <c r="BK333" s="423">
        <v>24</v>
      </c>
      <c r="BL333" s="423">
        <v>24</v>
      </c>
      <c r="BM333" s="423">
        <v>12.0756</v>
      </c>
      <c r="BN333" s="423">
        <v>12.0756</v>
      </c>
      <c r="BO333" s="423">
        <v>12.0756</v>
      </c>
      <c r="BP333" s="423">
        <v>12.0756</v>
      </c>
      <c r="BQ333" s="423">
        <v>12.0756</v>
      </c>
    </row>
    <row r="334" spans="1:69">
      <c r="A334" s="420" t="s">
        <v>627</v>
      </c>
      <c r="B334" s="421">
        <v>0.39602500000000002</v>
      </c>
      <c r="C334" s="421">
        <v>1</v>
      </c>
      <c r="D334" s="421">
        <v>0</v>
      </c>
      <c r="E334" s="421"/>
      <c r="F334" s="422">
        <v>637</v>
      </c>
      <c r="G334" s="423">
        <v>0.34360000000000002</v>
      </c>
      <c r="H334" s="423">
        <v>5.4999999999999997E-3</v>
      </c>
      <c r="I334" s="423">
        <v>0</v>
      </c>
      <c r="J334" s="423">
        <v>0</v>
      </c>
      <c r="K334" s="423">
        <v>9.5999999999999992E-3</v>
      </c>
      <c r="L334" s="423">
        <v>3.7324999999999997E-2</v>
      </c>
      <c r="M334" s="424">
        <v>539.40345368916792</v>
      </c>
      <c r="N334" s="422">
        <v>650</v>
      </c>
      <c r="O334" s="422">
        <v>750</v>
      </c>
      <c r="P334" s="422">
        <v>750</v>
      </c>
      <c r="Q334" s="422">
        <v>2000</v>
      </c>
      <c r="R334" s="422">
        <v>2000</v>
      </c>
      <c r="S334" s="422" t="s">
        <v>216</v>
      </c>
      <c r="T334" s="423">
        <v>0.4</v>
      </c>
      <c r="U334" s="423">
        <v>0.4</v>
      </c>
      <c r="V334" s="423">
        <v>0.5</v>
      </c>
      <c r="W334" s="423">
        <v>0.6</v>
      </c>
      <c r="X334" s="423">
        <v>0.9</v>
      </c>
      <c r="Y334" s="423">
        <v>8.9999999999999993E-3</v>
      </c>
      <c r="Z334" s="423">
        <v>8.9999999999999993E-3</v>
      </c>
      <c r="AA334" s="423">
        <v>8.9999999999999993E-3</v>
      </c>
      <c r="AB334" s="423">
        <v>8.9999999999999993E-3</v>
      </c>
      <c r="AC334" s="423">
        <v>8.9999999999999993E-3</v>
      </c>
      <c r="AD334" s="423">
        <v>0</v>
      </c>
      <c r="AE334" s="423">
        <v>0</v>
      </c>
      <c r="AF334" s="423">
        <v>0</v>
      </c>
      <c r="AG334" s="423">
        <v>0</v>
      </c>
      <c r="AH334" s="423">
        <v>0</v>
      </c>
      <c r="AI334" s="423">
        <v>0</v>
      </c>
      <c r="AJ334" s="423">
        <v>0</v>
      </c>
      <c r="AK334" s="423">
        <v>0</v>
      </c>
      <c r="AL334" s="423">
        <v>0</v>
      </c>
      <c r="AM334" s="423">
        <v>0</v>
      </c>
      <c r="AN334" s="423">
        <v>5.0000000000000001E-3</v>
      </c>
      <c r="AO334" s="423">
        <v>5.0000000000000001E-3</v>
      </c>
      <c r="AP334" s="423">
        <v>5.0000000000000001E-3</v>
      </c>
      <c r="AQ334" s="423">
        <v>5.0000000000000001E-3</v>
      </c>
      <c r="AR334" s="423">
        <v>5.0000000000000001E-3</v>
      </c>
      <c r="AS334" s="423">
        <v>6.6299999999999998E-2</v>
      </c>
      <c r="AT334" s="423">
        <v>6.6299999999999998E-2</v>
      </c>
      <c r="AU334" s="423">
        <v>8.2299999999999998E-2</v>
      </c>
      <c r="AV334" s="423">
        <v>9.8299999999999998E-2</v>
      </c>
      <c r="AW334" s="423">
        <v>0.1464</v>
      </c>
      <c r="AX334" s="423">
        <v>0</v>
      </c>
      <c r="AY334" s="423">
        <v>0</v>
      </c>
      <c r="AZ334" s="423">
        <v>0</v>
      </c>
      <c r="BA334" s="423">
        <v>0</v>
      </c>
      <c r="BB334" s="423">
        <v>0</v>
      </c>
      <c r="BC334" s="423">
        <v>0</v>
      </c>
      <c r="BD334" s="423">
        <v>0</v>
      </c>
      <c r="BE334" s="423">
        <v>0</v>
      </c>
      <c r="BF334" s="423">
        <v>0</v>
      </c>
      <c r="BG334" s="423">
        <v>0</v>
      </c>
      <c r="BH334" s="423">
        <v>1</v>
      </c>
      <c r="BI334" s="423">
        <v>1</v>
      </c>
      <c r="BJ334" s="423">
        <v>1</v>
      </c>
      <c r="BK334" s="423">
        <v>1</v>
      </c>
      <c r="BL334" s="423">
        <v>1</v>
      </c>
      <c r="BM334" s="423">
        <v>0</v>
      </c>
      <c r="BN334" s="423">
        <v>0</v>
      </c>
      <c r="BO334" s="423">
        <v>0</v>
      </c>
      <c r="BP334" s="423">
        <v>0</v>
      </c>
      <c r="BQ334" s="423">
        <v>0</v>
      </c>
    </row>
    <row r="335" spans="1:69">
      <c r="A335" s="420" t="s">
        <v>737</v>
      </c>
      <c r="B335" s="421">
        <v>7.9125000000000001E-2</v>
      </c>
      <c r="C335" s="421">
        <v>0.2</v>
      </c>
      <c r="D335" s="421">
        <v>0</v>
      </c>
      <c r="E335" s="421"/>
      <c r="F335" s="422">
        <v>1324</v>
      </c>
      <c r="G335" s="423">
        <v>4.5100000000000001E-2</v>
      </c>
      <c r="H335" s="423">
        <v>3.3599999999999998E-2</v>
      </c>
      <c r="I335" s="423">
        <v>0</v>
      </c>
      <c r="J335" s="423">
        <v>0</v>
      </c>
      <c r="K335" s="423">
        <v>0</v>
      </c>
      <c r="L335" s="423">
        <v>4.250000000000087E-4</v>
      </c>
      <c r="M335" s="424">
        <v>34.063444108761331</v>
      </c>
      <c r="N335" s="422">
        <v>787</v>
      </c>
      <c r="O335" s="422">
        <v>866</v>
      </c>
      <c r="P335" s="422">
        <v>953</v>
      </c>
      <c r="Q335" s="422">
        <v>1048</v>
      </c>
      <c r="R335" s="422">
        <v>1153</v>
      </c>
      <c r="S335" s="422" t="s">
        <v>216</v>
      </c>
      <c r="T335" s="423">
        <v>4.2500000000000003E-2</v>
      </c>
      <c r="U335" s="423">
        <v>4.6699999999999998E-2</v>
      </c>
      <c r="V335" s="423">
        <v>5.1400000000000001E-2</v>
      </c>
      <c r="W335" s="423">
        <v>5.6599999999999998E-2</v>
      </c>
      <c r="X335" s="423">
        <v>6.2199999999999998E-2</v>
      </c>
      <c r="Y335" s="423">
        <v>2.5000000000000001E-2</v>
      </c>
      <c r="Z335" s="423">
        <v>2.5999999999999999E-2</v>
      </c>
      <c r="AA335" s="423">
        <v>2.5999999999999999E-2</v>
      </c>
      <c r="AB335" s="423">
        <v>2.7E-2</v>
      </c>
      <c r="AC335" s="423">
        <v>0.03</v>
      </c>
      <c r="AD335" s="423">
        <v>0</v>
      </c>
      <c r="AE335" s="423">
        <v>0</v>
      </c>
      <c r="AF335" s="423">
        <v>0</v>
      </c>
      <c r="AG335" s="423">
        <v>0</v>
      </c>
      <c r="AH335" s="423">
        <v>0</v>
      </c>
      <c r="AI335" s="423">
        <v>0</v>
      </c>
      <c r="AJ335" s="423">
        <v>0</v>
      </c>
      <c r="AK335" s="423">
        <v>0</v>
      </c>
      <c r="AL335" s="423">
        <v>0</v>
      </c>
      <c r="AM335" s="423">
        <v>0</v>
      </c>
      <c r="AN335" s="423">
        <v>3.0000000000000001E-3</v>
      </c>
      <c r="AO335" s="423">
        <v>3.0000000000000001E-3</v>
      </c>
      <c r="AP335" s="423">
        <v>3.0000000000000001E-3</v>
      </c>
      <c r="AQ335" s="423">
        <v>3.0000000000000001E-3</v>
      </c>
      <c r="AR335" s="423">
        <v>3.0000000000000001E-3</v>
      </c>
      <c r="AS335" s="423">
        <v>4.8999999999999998E-3</v>
      </c>
      <c r="AT335" s="423">
        <v>5.1000000000000004E-3</v>
      </c>
      <c r="AU335" s="423">
        <v>5.3E-3</v>
      </c>
      <c r="AV335" s="423">
        <v>5.7000000000000002E-3</v>
      </c>
      <c r="AW335" s="423">
        <v>6.1000000000000004E-3</v>
      </c>
      <c r="AX335" s="423">
        <v>0</v>
      </c>
      <c r="AY335" s="423">
        <v>0</v>
      </c>
      <c r="AZ335" s="423">
        <v>0</v>
      </c>
      <c r="BA335" s="423">
        <v>0</v>
      </c>
      <c r="BB335" s="423">
        <v>0</v>
      </c>
      <c r="BC335" s="423">
        <v>0</v>
      </c>
      <c r="BD335" s="423">
        <v>0</v>
      </c>
      <c r="BE335" s="423">
        <v>0</v>
      </c>
      <c r="BF335" s="423">
        <v>0</v>
      </c>
      <c r="BG335" s="423">
        <v>0</v>
      </c>
      <c r="BH335" s="423">
        <v>0.2</v>
      </c>
      <c r="BI335" s="423">
        <v>0.2</v>
      </c>
      <c r="BJ335" s="423">
        <v>0.2</v>
      </c>
      <c r="BK335" s="423">
        <v>0.2</v>
      </c>
      <c r="BL335" s="423">
        <v>0.2</v>
      </c>
      <c r="BM335" s="423">
        <v>0</v>
      </c>
      <c r="BN335" s="423">
        <v>0</v>
      </c>
      <c r="BO335" s="423">
        <v>0</v>
      </c>
      <c r="BP335" s="423">
        <v>0</v>
      </c>
      <c r="BQ335" s="423">
        <v>0</v>
      </c>
    </row>
    <row r="336" spans="1:69">
      <c r="A336" s="420" t="s">
        <v>457</v>
      </c>
      <c r="B336" s="421">
        <v>2.1409166666666666</v>
      </c>
      <c r="C336" s="421">
        <v>1</v>
      </c>
      <c r="D336" s="421">
        <v>0</v>
      </c>
      <c r="E336" s="421"/>
      <c r="F336" s="422">
        <v>28488</v>
      </c>
      <c r="G336" s="423">
        <v>1.28</v>
      </c>
      <c r="H336" s="423">
        <v>0.16639999999999999</v>
      </c>
      <c r="I336" s="423">
        <v>0</v>
      </c>
      <c r="J336" s="423">
        <v>3.56E-2</v>
      </c>
      <c r="K336" s="423">
        <v>0.48499999999999999</v>
      </c>
      <c r="L336" s="423">
        <v>0.1739166666666665</v>
      </c>
      <c r="M336" s="424">
        <v>44.931199101376016</v>
      </c>
      <c r="N336" s="422">
        <v>29057</v>
      </c>
      <c r="O336" s="422">
        <v>35317</v>
      </c>
      <c r="P336" s="422">
        <v>42380</v>
      </c>
      <c r="Q336" s="422">
        <v>50856</v>
      </c>
      <c r="R336" s="422">
        <v>66241</v>
      </c>
      <c r="S336" s="422" t="s">
        <v>216</v>
      </c>
      <c r="T336" s="423">
        <v>1.31</v>
      </c>
      <c r="U336" s="423">
        <v>1.57</v>
      </c>
      <c r="V336" s="423">
        <v>1.88</v>
      </c>
      <c r="W336" s="423">
        <v>2.25</v>
      </c>
      <c r="X336" s="423">
        <v>2.7</v>
      </c>
      <c r="Y336" s="423">
        <v>0.16969999999999999</v>
      </c>
      <c r="Z336" s="423">
        <v>0.20269999999999999</v>
      </c>
      <c r="AA336" s="423">
        <v>0.2427</v>
      </c>
      <c r="AB336" s="423">
        <v>0.29070000000000001</v>
      </c>
      <c r="AC336" s="423">
        <v>0.34870000000000001</v>
      </c>
      <c r="AD336" s="423">
        <v>0</v>
      </c>
      <c r="AE336" s="423">
        <v>0</v>
      </c>
      <c r="AF336" s="423">
        <v>0</v>
      </c>
      <c r="AG336" s="423">
        <v>0</v>
      </c>
      <c r="AH336" s="423">
        <v>0</v>
      </c>
      <c r="AI336" s="423">
        <v>3.6299999999999999E-2</v>
      </c>
      <c r="AJ336" s="423">
        <v>4.3299999999999998E-2</v>
      </c>
      <c r="AK336" s="423">
        <v>5.1299999999999998E-2</v>
      </c>
      <c r="AL336" s="423">
        <v>6.13E-2</v>
      </c>
      <c r="AM336" s="423">
        <v>7.3300000000000004E-2</v>
      </c>
      <c r="AN336" s="423">
        <v>0.3</v>
      </c>
      <c r="AO336" s="423">
        <v>0.3</v>
      </c>
      <c r="AP336" s="423">
        <v>0.3</v>
      </c>
      <c r="AQ336" s="423">
        <v>0.3</v>
      </c>
      <c r="AR336" s="423">
        <v>0.3</v>
      </c>
      <c r="AS336" s="423">
        <v>0.16159999999999999</v>
      </c>
      <c r="AT336" s="423">
        <v>0.1883</v>
      </c>
      <c r="AU336" s="423">
        <v>0.22009999999999999</v>
      </c>
      <c r="AV336" s="423">
        <v>0.25819999999999999</v>
      </c>
      <c r="AW336" s="423">
        <v>0.3044</v>
      </c>
      <c r="AX336" s="423">
        <v>0</v>
      </c>
      <c r="AY336" s="423">
        <v>4</v>
      </c>
      <c r="AZ336" s="423">
        <v>4</v>
      </c>
      <c r="BA336" s="423">
        <v>4</v>
      </c>
      <c r="BB336" s="423">
        <v>4</v>
      </c>
      <c r="BC336" s="423">
        <v>0</v>
      </c>
      <c r="BD336" s="423">
        <v>0</v>
      </c>
      <c r="BE336" s="423">
        <v>0</v>
      </c>
      <c r="BF336" s="423">
        <v>0</v>
      </c>
      <c r="BG336" s="423">
        <v>0</v>
      </c>
      <c r="BH336" s="423">
        <v>2.1419999999999999</v>
      </c>
      <c r="BI336" s="423">
        <v>2.1419999999999999</v>
      </c>
      <c r="BJ336" s="423">
        <v>2.1419999999999999</v>
      </c>
      <c r="BK336" s="423">
        <v>2.1419999999999999</v>
      </c>
      <c r="BL336" s="423">
        <v>2.1419999999999999</v>
      </c>
      <c r="BM336" s="423">
        <v>0</v>
      </c>
      <c r="BN336" s="423">
        <v>0</v>
      </c>
      <c r="BO336" s="423">
        <v>0</v>
      </c>
      <c r="BP336" s="423">
        <v>0</v>
      </c>
      <c r="BQ336" s="423">
        <v>0</v>
      </c>
    </row>
    <row r="337" spans="1:69">
      <c r="A337" s="420" t="s">
        <v>952</v>
      </c>
      <c r="B337" s="421">
        <v>0.27798333333333336</v>
      </c>
      <c r="C337" s="421">
        <v>0.95</v>
      </c>
      <c r="D337" s="421">
        <v>0</v>
      </c>
      <c r="E337" s="421"/>
      <c r="F337" s="422">
        <v>250</v>
      </c>
      <c r="G337" s="423">
        <v>0.13500000000000001</v>
      </c>
      <c r="H337" s="423">
        <v>3.1E-2</v>
      </c>
      <c r="I337" s="423">
        <v>0</v>
      </c>
      <c r="J337" s="423">
        <v>0</v>
      </c>
      <c r="K337" s="423">
        <v>2.8000000000000001E-2</v>
      </c>
      <c r="L337" s="423">
        <v>8.3983333333333354E-2</v>
      </c>
      <c r="M337" s="424">
        <v>540</v>
      </c>
      <c r="N337" s="422">
        <v>250</v>
      </c>
      <c r="O337" s="422">
        <v>260</v>
      </c>
      <c r="P337" s="422">
        <v>260</v>
      </c>
      <c r="Q337" s="422">
        <v>260</v>
      </c>
      <c r="R337" s="422">
        <v>260</v>
      </c>
      <c r="S337" s="422" t="s">
        <v>216</v>
      </c>
      <c r="T337" s="423">
        <v>0.13300000000000001</v>
      </c>
      <c r="U337" s="423">
        <v>0.14399999999999999</v>
      </c>
      <c r="V337" s="423">
        <v>0.155</v>
      </c>
      <c r="W337" s="423">
        <v>0.16600000000000001</v>
      </c>
      <c r="X337" s="423">
        <v>0.17699999999999999</v>
      </c>
      <c r="Y337" s="423">
        <v>0.05</v>
      </c>
      <c r="Z337" s="423">
        <v>5.0999999999999997E-2</v>
      </c>
      <c r="AA337" s="423">
        <v>5.1999999999999998E-2</v>
      </c>
      <c r="AB337" s="423">
        <v>5.2999999999999999E-2</v>
      </c>
      <c r="AC337" s="423">
        <v>5.3999999999999999E-2</v>
      </c>
      <c r="AD337" s="423">
        <v>0</v>
      </c>
      <c r="AE337" s="423">
        <v>0</v>
      </c>
      <c r="AF337" s="423">
        <v>0</v>
      </c>
      <c r="AG337" s="423">
        <v>0</v>
      </c>
      <c r="AH337" s="423">
        <v>0</v>
      </c>
      <c r="AI337" s="423">
        <v>0</v>
      </c>
      <c r="AJ337" s="423">
        <v>0</v>
      </c>
      <c r="AK337" s="423">
        <v>0</v>
      </c>
      <c r="AL337" s="423">
        <v>0</v>
      </c>
      <c r="AM337" s="423">
        <v>0</v>
      </c>
      <c r="AN337" s="423">
        <v>0.03</v>
      </c>
      <c r="AO337" s="423">
        <v>0.03</v>
      </c>
      <c r="AP337" s="423">
        <v>0.03</v>
      </c>
      <c r="AQ337" s="423">
        <v>0.03</v>
      </c>
      <c r="AR337" s="423">
        <v>0.03</v>
      </c>
      <c r="AS337" s="423">
        <v>3.73E-2</v>
      </c>
      <c r="AT337" s="423">
        <v>3.9399999999999998E-2</v>
      </c>
      <c r="AU337" s="423">
        <v>4.1500000000000002E-2</v>
      </c>
      <c r="AV337" s="423">
        <v>4.36E-2</v>
      </c>
      <c r="AW337" s="423">
        <v>4.5699999999999998E-2</v>
      </c>
      <c r="AX337" s="423">
        <v>0</v>
      </c>
      <c r="AY337" s="423">
        <v>0</v>
      </c>
      <c r="AZ337" s="423">
        <v>0</v>
      </c>
      <c r="BA337" s="423">
        <v>0</v>
      </c>
      <c r="BB337" s="423">
        <v>0</v>
      </c>
      <c r="BC337" s="423">
        <v>0</v>
      </c>
      <c r="BD337" s="423">
        <v>0</v>
      </c>
      <c r="BE337" s="423">
        <v>0</v>
      </c>
      <c r="BF337" s="423">
        <v>0</v>
      </c>
      <c r="BG337" s="423">
        <v>0</v>
      </c>
      <c r="BH337" s="423">
        <v>0.5</v>
      </c>
      <c r="BI337" s="423">
        <v>0.5</v>
      </c>
      <c r="BJ337" s="423">
        <v>0.5</v>
      </c>
      <c r="BK337" s="423">
        <v>0.5</v>
      </c>
      <c r="BL337" s="423">
        <v>0.5</v>
      </c>
      <c r="BM337" s="423">
        <v>0</v>
      </c>
      <c r="BN337" s="423">
        <v>0</v>
      </c>
      <c r="BO337" s="423">
        <v>0</v>
      </c>
      <c r="BP337" s="423">
        <v>0</v>
      </c>
      <c r="BQ337" s="423">
        <v>0</v>
      </c>
    </row>
    <row r="338" spans="1:69">
      <c r="A338" s="420" t="s">
        <v>855</v>
      </c>
      <c r="B338" s="421">
        <v>0.36016666666666669</v>
      </c>
      <c r="C338" s="421">
        <v>0.52600000000000002</v>
      </c>
      <c r="D338" s="421">
        <v>0</v>
      </c>
      <c r="E338" s="421"/>
      <c r="F338" s="422">
        <v>5700</v>
      </c>
      <c r="G338" s="423">
        <v>0.26700000000000002</v>
      </c>
      <c r="H338" s="423">
        <v>3.5000000000000003E-2</v>
      </c>
      <c r="I338" s="423">
        <v>0</v>
      </c>
      <c r="J338" s="423">
        <v>0</v>
      </c>
      <c r="K338" s="423">
        <v>1.4E-2</v>
      </c>
      <c r="L338" s="423">
        <v>4.4166666666666632E-2</v>
      </c>
      <c r="M338" s="424">
        <v>46.842105263157897</v>
      </c>
      <c r="N338" s="422">
        <v>5332</v>
      </c>
      <c r="O338" s="422">
        <v>5438</v>
      </c>
      <c r="P338" s="422">
        <v>5547</v>
      </c>
      <c r="Q338" s="422">
        <v>5658</v>
      </c>
      <c r="R338" s="422">
        <v>5771</v>
      </c>
      <c r="S338" s="422" t="s">
        <v>211</v>
      </c>
      <c r="T338" s="423">
        <v>0.2576</v>
      </c>
      <c r="U338" s="423">
        <v>0.27139999999999997</v>
      </c>
      <c r="V338" s="423">
        <v>0.28520000000000001</v>
      </c>
      <c r="W338" s="423">
        <v>0.29899999999999999</v>
      </c>
      <c r="X338" s="423">
        <v>0.31280000000000002</v>
      </c>
      <c r="Y338" s="423">
        <v>1.2E-2</v>
      </c>
      <c r="Z338" s="423">
        <v>1.2E-2</v>
      </c>
      <c r="AA338" s="423">
        <v>1.2E-2</v>
      </c>
      <c r="AB338" s="423">
        <v>1.2E-2</v>
      </c>
      <c r="AC338" s="423">
        <v>1.2E-2</v>
      </c>
      <c r="AD338" s="423">
        <v>0</v>
      </c>
      <c r="AE338" s="423">
        <v>0</v>
      </c>
      <c r="AF338" s="423">
        <v>0</v>
      </c>
      <c r="AG338" s="423">
        <v>0</v>
      </c>
      <c r="AH338" s="423">
        <v>0</v>
      </c>
      <c r="AI338" s="423">
        <v>0</v>
      </c>
      <c r="AJ338" s="423">
        <v>0</v>
      </c>
      <c r="AK338" s="423">
        <v>0</v>
      </c>
      <c r="AL338" s="423">
        <v>0</v>
      </c>
      <c r="AM338" s="423">
        <v>0</v>
      </c>
      <c r="AN338" s="423">
        <v>1.4E-2</v>
      </c>
      <c r="AO338" s="423">
        <v>1.4E-2</v>
      </c>
      <c r="AP338" s="423">
        <v>1.4E-2</v>
      </c>
      <c r="AQ338" s="423">
        <v>1.4E-2</v>
      </c>
      <c r="AR338" s="423">
        <v>1.4E-2</v>
      </c>
      <c r="AS338" s="423">
        <v>0.05</v>
      </c>
      <c r="AT338" s="423">
        <v>5.1999999999999998E-2</v>
      </c>
      <c r="AU338" s="423">
        <v>5.3999999999999999E-2</v>
      </c>
      <c r="AV338" s="423">
        <v>5.6000000000000001E-2</v>
      </c>
      <c r="AW338" s="423">
        <v>5.8000000000000003E-2</v>
      </c>
      <c r="AX338" s="423">
        <v>0</v>
      </c>
      <c r="AY338" s="423">
        <v>0</v>
      </c>
      <c r="AZ338" s="423">
        <v>0</v>
      </c>
      <c r="BA338" s="423">
        <v>0</v>
      </c>
      <c r="BB338" s="423">
        <v>0</v>
      </c>
      <c r="BC338" s="423">
        <v>0</v>
      </c>
      <c r="BD338" s="423">
        <v>0</v>
      </c>
      <c r="BE338" s="423">
        <v>0</v>
      </c>
      <c r="BF338" s="423">
        <v>0</v>
      </c>
      <c r="BG338" s="423">
        <v>0</v>
      </c>
      <c r="BH338" s="423">
        <v>0.2</v>
      </c>
      <c r="BI338" s="423">
        <v>0.2</v>
      </c>
      <c r="BJ338" s="423">
        <v>0.2</v>
      </c>
      <c r="BK338" s="423">
        <v>0.2</v>
      </c>
      <c r="BL338" s="423">
        <v>0.2</v>
      </c>
      <c r="BM338" s="423">
        <v>0</v>
      </c>
      <c r="BN338" s="423">
        <v>0</v>
      </c>
      <c r="BO338" s="423">
        <v>0</v>
      </c>
      <c r="BP338" s="423">
        <v>0</v>
      </c>
      <c r="BQ338" s="423">
        <v>0</v>
      </c>
    </row>
    <row r="339" spans="1:69">
      <c r="A339" s="420" t="s">
        <v>852</v>
      </c>
      <c r="B339" s="421">
        <v>0.53951666666666676</v>
      </c>
      <c r="C339" s="421">
        <v>0.89</v>
      </c>
      <c r="D339" s="421">
        <v>1.7046575342465752E-2</v>
      </c>
      <c r="E339" s="421"/>
      <c r="F339" s="422">
        <v>5133</v>
      </c>
      <c r="G339" s="423">
        <v>0.33529999999999999</v>
      </c>
      <c r="H339" s="423">
        <v>2.9100000000000001E-2</v>
      </c>
      <c r="I339" s="423">
        <v>0</v>
      </c>
      <c r="J339" s="423">
        <v>6.7999999999999996E-3</v>
      </c>
      <c r="K339" s="423">
        <v>0.12</v>
      </c>
      <c r="L339" s="423">
        <v>3.1270091324200999E-2</v>
      </c>
      <c r="M339" s="424">
        <v>65.322423533995718</v>
      </c>
      <c r="N339" s="422">
        <v>5163</v>
      </c>
      <c r="O339" s="422">
        <v>5267</v>
      </c>
      <c r="P339" s="422">
        <v>5372</v>
      </c>
      <c r="Q339" s="422">
        <v>5480</v>
      </c>
      <c r="R339" s="422">
        <v>5589</v>
      </c>
      <c r="S339" s="422" t="s">
        <v>211</v>
      </c>
      <c r="T339" s="423">
        <v>0.28549999999999998</v>
      </c>
      <c r="U339" s="423">
        <v>0.28570000000000001</v>
      </c>
      <c r="V339" s="423">
        <v>0.28599999999999998</v>
      </c>
      <c r="W339" s="423">
        <v>0.28620000000000001</v>
      </c>
      <c r="X339" s="423">
        <v>0.28639999999999999</v>
      </c>
      <c r="Y339" s="423">
        <v>2.69E-2</v>
      </c>
      <c r="Z339" s="423">
        <v>2.7E-2</v>
      </c>
      <c r="AA339" s="423">
        <v>2.7099999999999999E-2</v>
      </c>
      <c r="AB339" s="423">
        <v>2.7199999999999998E-2</v>
      </c>
      <c r="AC339" s="423">
        <v>2.7300000000000001E-2</v>
      </c>
      <c r="AD339" s="423">
        <v>0</v>
      </c>
      <c r="AE339" s="423">
        <v>0</v>
      </c>
      <c r="AF339" s="423">
        <v>0</v>
      </c>
      <c r="AG339" s="423">
        <v>0</v>
      </c>
      <c r="AH339" s="423">
        <v>0</v>
      </c>
      <c r="AI339" s="423">
        <v>6.7000000000000002E-3</v>
      </c>
      <c r="AJ339" s="423">
        <v>6.7999999999999996E-3</v>
      </c>
      <c r="AK339" s="423">
        <v>6.8999999999999999E-3</v>
      </c>
      <c r="AL339" s="423">
        <v>7.0000000000000001E-3</v>
      </c>
      <c r="AM339" s="423">
        <v>7.1000000000000004E-3</v>
      </c>
      <c r="AN339" s="423">
        <v>0.10100000000000001</v>
      </c>
      <c r="AO339" s="423">
        <v>0.10199999999999999</v>
      </c>
      <c r="AP339" s="423">
        <v>0.10299999999999999</v>
      </c>
      <c r="AQ339" s="423">
        <v>0.104</v>
      </c>
      <c r="AR339" s="423">
        <v>0.105</v>
      </c>
      <c r="AS339" s="423">
        <v>6.9400000000000003E-2</v>
      </c>
      <c r="AT339" s="423">
        <v>6.9699999999999998E-2</v>
      </c>
      <c r="AU339" s="423">
        <v>6.9900000000000004E-2</v>
      </c>
      <c r="AV339" s="423">
        <v>7.0099999999999996E-2</v>
      </c>
      <c r="AW339" s="423">
        <v>7.0400000000000004E-2</v>
      </c>
      <c r="AX339" s="423">
        <v>0</v>
      </c>
      <c r="AY339" s="423">
        <v>0</v>
      </c>
      <c r="AZ339" s="423">
        <v>0</v>
      </c>
      <c r="BA339" s="423">
        <v>0</v>
      </c>
      <c r="BB339" s="423">
        <v>0</v>
      </c>
      <c r="BC339" s="423">
        <v>0</v>
      </c>
      <c r="BD339" s="423">
        <v>0</v>
      </c>
      <c r="BE339" s="423">
        <v>0</v>
      </c>
      <c r="BF339" s="423">
        <v>0</v>
      </c>
      <c r="BG339" s="423">
        <v>0</v>
      </c>
      <c r="BH339" s="423">
        <v>0</v>
      </c>
      <c r="BI339" s="423">
        <v>0</v>
      </c>
      <c r="BJ339" s="423">
        <v>0</v>
      </c>
      <c r="BK339" s="423">
        <v>0</v>
      </c>
      <c r="BL339" s="423">
        <v>0</v>
      </c>
      <c r="BM339" s="423">
        <v>0.15</v>
      </c>
      <c r="BN339" s="423">
        <v>0.15</v>
      </c>
      <c r="BO339" s="423">
        <v>0.15</v>
      </c>
      <c r="BP339" s="423">
        <v>0.15</v>
      </c>
      <c r="BQ339" s="423">
        <v>0.15</v>
      </c>
    </row>
    <row r="340" spans="1:69">
      <c r="A340" s="420" t="s">
        <v>219</v>
      </c>
      <c r="B340" s="421">
        <v>0.44731666666666664</v>
      </c>
      <c r="C340" s="421">
        <v>1.8720000000000001</v>
      </c>
      <c r="D340" s="421">
        <v>0</v>
      </c>
      <c r="E340" s="421"/>
      <c r="F340" s="422">
        <v>4391</v>
      </c>
      <c r="G340" s="423">
        <v>0.25129999999999997</v>
      </c>
      <c r="H340" s="423">
        <v>9.1300000000000006E-2</v>
      </c>
      <c r="I340" s="423">
        <v>8.5000000000000006E-3</v>
      </c>
      <c r="J340" s="423">
        <v>1.78E-2</v>
      </c>
      <c r="K340" s="423">
        <v>8.0999999999999996E-3</v>
      </c>
      <c r="L340" s="423">
        <v>7.0316666666666694E-2</v>
      </c>
      <c r="M340" s="424">
        <v>57.230699157367333</v>
      </c>
      <c r="N340" s="422">
        <v>4500</v>
      </c>
      <c r="O340" s="422">
        <v>4815</v>
      </c>
      <c r="P340" s="422">
        <v>5152</v>
      </c>
      <c r="Q340" s="422">
        <v>5515</v>
      </c>
      <c r="R340" s="422">
        <v>5900</v>
      </c>
      <c r="S340" s="422" t="s">
        <v>210</v>
      </c>
      <c r="T340" s="423">
        <v>0.28899999999999998</v>
      </c>
      <c r="U340" s="423">
        <v>0.31</v>
      </c>
      <c r="V340" s="423">
        <v>0.33</v>
      </c>
      <c r="W340" s="423">
        <v>0.35399999999999998</v>
      </c>
      <c r="X340" s="423">
        <v>0.38</v>
      </c>
      <c r="Y340" s="423">
        <v>0.1</v>
      </c>
      <c r="Z340" s="423">
        <v>0.11</v>
      </c>
      <c r="AA340" s="423">
        <v>0.12</v>
      </c>
      <c r="AB340" s="423">
        <v>0.13</v>
      </c>
      <c r="AC340" s="423">
        <v>0.14000000000000001</v>
      </c>
      <c r="AD340" s="423">
        <v>8.0000000000000002E-3</v>
      </c>
      <c r="AE340" s="423">
        <v>8.5000000000000006E-3</v>
      </c>
      <c r="AF340" s="423">
        <v>8.9999999999999993E-3</v>
      </c>
      <c r="AG340" s="423">
        <v>9.4999999999999998E-3</v>
      </c>
      <c r="AH340" s="423">
        <v>0.01</v>
      </c>
      <c r="AI340" s="423">
        <v>0.02</v>
      </c>
      <c r="AJ340" s="423">
        <v>2.3E-2</v>
      </c>
      <c r="AK340" s="423">
        <v>2.5000000000000001E-2</v>
      </c>
      <c r="AL340" s="423">
        <v>0.03</v>
      </c>
      <c r="AM340" s="423">
        <v>3.2000000000000001E-2</v>
      </c>
      <c r="AN340" s="423">
        <v>2.7E-2</v>
      </c>
      <c r="AO340" s="423">
        <v>0.03</v>
      </c>
      <c r="AP340" s="423">
        <v>3.3000000000000002E-2</v>
      </c>
      <c r="AQ340" s="423">
        <v>3.5999999999999997E-2</v>
      </c>
      <c r="AR340" s="423">
        <v>0.04</v>
      </c>
      <c r="AS340" s="423">
        <v>3.7999999999999999E-2</v>
      </c>
      <c r="AT340" s="423">
        <v>4.1000000000000002E-2</v>
      </c>
      <c r="AU340" s="423">
        <v>5.3999999999999999E-2</v>
      </c>
      <c r="AV340" s="423">
        <v>6.7000000000000004E-2</v>
      </c>
      <c r="AW340" s="423">
        <v>0.08</v>
      </c>
      <c r="AX340" s="423">
        <v>0</v>
      </c>
      <c r="AY340" s="423">
        <v>0</v>
      </c>
      <c r="AZ340" s="423">
        <v>0</v>
      </c>
      <c r="BA340" s="423">
        <v>0</v>
      </c>
      <c r="BB340" s="423">
        <v>0</v>
      </c>
      <c r="BC340" s="423">
        <v>0</v>
      </c>
      <c r="BD340" s="423">
        <v>0</v>
      </c>
      <c r="BE340" s="423">
        <v>0</v>
      </c>
      <c r="BF340" s="423">
        <v>0</v>
      </c>
      <c r="BG340" s="423">
        <v>0</v>
      </c>
      <c r="BH340" s="423">
        <v>0</v>
      </c>
      <c r="BI340" s="423">
        <v>0</v>
      </c>
      <c r="BJ340" s="423">
        <v>0</v>
      </c>
      <c r="BK340" s="423">
        <v>0</v>
      </c>
      <c r="BL340" s="423">
        <v>0</v>
      </c>
      <c r="BM340" s="423">
        <v>0</v>
      </c>
      <c r="BN340" s="423">
        <v>0</v>
      </c>
      <c r="BO340" s="423">
        <v>0</v>
      </c>
      <c r="BP340" s="423">
        <v>0</v>
      </c>
      <c r="BQ340" s="423">
        <v>0</v>
      </c>
    </row>
    <row r="341" spans="1:69">
      <c r="A341" s="420" t="s">
        <v>722</v>
      </c>
      <c r="B341" s="421">
        <v>1.2369000000000001</v>
      </c>
      <c r="C341" s="421">
        <v>3</v>
      </c>
      <c r="D341" s="421">
        <v>0</v>
      </c>
      <c r="E341" s="421"/>
      <c r="F341" s="422">
        <v>9420</v>
      </c>
      <c r="G341" s="423">
        <v>0.53449999999999998</v>
      </c>
      <c r="H341" s="423">
        <v>0.33950000000000002</v>
      </c>
      <c r="I341" s="423">
        <v>6.6E-3</v>
      </c>
      <c r="J341" s="423">
        <v>0.12959999999999999</v>
      </c>
      <c r="K341" s="423">
        <v>0.04</v>
      </c>
      <c r="L341" s="423">
        <v>0.18670000000000009</v>
      </c>
      <c r="M341" s="424">
        <v>56.740976645435246</v>
      </c>
      <c r="N341" s="422">
        <v>9750</v>
      </c>
      <c r="O341" s="422">
        <v>10328</v>
      </c>
      <c r="P341" s="422">
        <v>11027</v>
      </c>
      <c r="Q341" s="422">
        <v>12981</v>
      </c>
      <c r="R341" s="422">
        <v>14228</v>
      </c>
      <c r="S341" s="422" t="s">
        <v>210</v>
      </c>
      <c r="T341" s="423">
        <v>0.54400000000000004</v>
      </c>
      <c r="U341" s="423">
        <v>0.58299999999999996</v>
      </c>
      <c r="V341" s="423">
        <v>0.61599999999999999</v>
      </c>
      <c r="W341" s="423">
        <v>0.72399999999999998</v>
      </c>
      <c r="X341" s="423">
        <v>0.86799999999999999</v>
      </c>
      <c r="Y341" s="423">
        <v>0.35299999999999998</v>
      </c>
      <c r="Z341" s="423">
        <v>0.38600000000000001</v>
      </c>
      <c r="AA341" s="423">
        <v>0.41699999999999998</v>
      </c>
      <c r="AB341" s="423">
        <v>0.47699999999999998</v>
      </c>
      <c r="AC341" s="423">
        <v>0.51700000000000002</v>
      </c>
      <c r="AD341" s="423">
        <v>6.0000000000000001E-3</v>
      </c>
      <c r="AE341" s="423">
        <v>7.0000000000000001E-3</v>
      </c>
      <c r="AF341" s="423">
        <v>8.0000000000000002E-3</v>
      </c>
      <c r="AG341" s="423">
        <v>8.9999999999999993E-3</v>
      </c>
      <c r="AH341" s="423">
        <v>0.01</v>
      </c>
      <c r="AI341" s="423">
        <v>0.122</v>
      </c>
      <c r="AJ341" s="423">
        <v>0.14099999999999999</v>
      </c>
      <c r="AK341" s="423">
        <v>0.16200000000000001</v>
      </c>
      <c r="AL341" s="423">
        <v>0.186</v>
      </c>
      <c r="AM341" s="423">
        <v>0.214</v>
      </c>
      <c r="AN341" s="423">
        <v>4.4999999999999998E-2</v>
      </c>
      <c r="AO341" s="423">
        <v>5.1999999999999998E-2</v>
      </c>
      <c r="AP341" s="423">
        <v>6.0999999999999999E-2</v>
      </c>
      <c r="AQ341" s="423">
        <v>7.0000000000000007E-2</v>
      </c>
      <c r="AR341" s="423">
        <v>8.2000000000000003E-2</v>
      </c>
      <c r="AS341" s="423">
        <v>0.1837</v>
      </c>
      <c r="AT341" s="423">
        <v>0.2006</v>
      </c>
      <c r="AU341" s="423">
        <v>0.217</v>
      </c>
      <c r="AV341" s="423">
        <v>0.25159999999999999</v>
      </c>
      <c r="AW341" s="423">
        <v>0.29020000000000001</v>
      </c>
      <c r="AX341" s="423">
        <v>0</v>
      </c>
      <c r="AY341" s="423">
        <v>0</v>
      </c>
      <c r="AZ341" s="423">
        <v>0</v>
      </c>
      <c r="BA341" s="423">
        <v>0</v>
      </c>
      <c r="BB341" s="423">
        <v>0</v>
      </c>
      <c r="BC341" s="423">
        <v>0</v>
      </c>
      <c r="BD341" s="423">
        <v>0</v>
      </c>
      <c r="BE341" s="423">
        <v>0</v>
      </c>
      <c r="BF341" s="423">
        <v>0</v>
      </c>
      <c r="BG341" s="423">
        <v>0</v>
      </c>
      <c r="BH341" s="423">
        <v>0</v>
      </c>
      <c r="BI341" s="423">
        <v>0</v>
      </c>
      <c r="BJ341" s="423">
        <v>0</v>
      </c>
      <c r="BK341" s="423">
        <v>0</v>
      </c>
      <c r="BL341" s="423">
        <v>0</v>
      </c>
      <c r="BM341" s="423">
        <v>0</v>
      </c>
      <c r="BN341" s="423">
        <v>0</v>
      </c>
      <c r="BO341" s="423">
        <v>0</v>
      </c>
      <c r="BP341" s="423">
        <v>0</v>
      </c>
      <c r="BQ341" s="423">
        <v>0</v>
      </c>
    </row>
    <row r="342" spans="1:69">
      <c r="A342" s="420" t="s">
        <v>741</v>
      </c>
      <c r="B342" s="421">
        <v>0.67083333333333339</v>
      </c>
      <c r="C342" s="421">
        <v>1.3925000000000001</v>
      </c>
      <c r="D342" s="421">
        <v>0</v>
      </c>
      <c r="E342" s="421"/>
      <c r="F342" s="422">
        <v>4829</v>
      </c>
      <c r="G342" s="423">
        <v>0.188</v>
      </c>
      <c r="H342" s="423">
        <v>5.3999999999999999E-2</v>
      </c>
      <c r="I342" s="423">
        <v>2E-3</v>
      </c>
      <c r="J342" s="423">
        <v>0.17</v>
      </c>
      <c r="K342" s="423">
        <v>0.06</v>
      </c>
      <c r="L342" s="423">
        <v>0.19683333333333336</v>
      </c>
      <c r="M342" s="424">
        <v>38.931455787947819</v>
      </c>
      <c r="N342" s="422">
        <v>4890</v>
      </c>
      <c r="O342" s="422">
        <v>5027</v>
      </c>
      <c r="P342" s="422">
        <v>5187</v>
      </c>
      <c r="Q342" s="422">
        <v>5322</v>
      </c>
      <c r="R342" s="422">
        <v>5482</v>
      </c>
      <c r="S342" s="422" t="s">
        <v>210</v>
      </c>
      <c r="T342" s="423">
        <v>0.20499999999999999</v>
      </c>
      <c r="U342" s="423">
        <v>0.21099999999999999</v>
      </c>
      <c r="V342" s="423">
        <v>0.217</v>
      </c>
      <c r="W342" s="423">
        <v>0.224</v>
      </c>
      <c r="X342" s="423">
        <v>0.23</v>
      </c>
      <c r="Y342" s="423">
        <v>5.8000000000000003E-2</v>
      </c>
      <c r="Z342" s="423">
        <v>6.0999999999999999E-2</v>
      </c>
      <c r="AA342" s="423">
        <v>6.5000000000000002E-2</v>
      </c>
      <c r="AB342" s="423">
        <v>6.9000000000000006E-2</v>
      </c>
      <c r="AC342" s="423">
        <v>7.1999999999999995E-2</v>
      </c>
      <c r="AD342" s="423">
        <v>3.0000000000000001E-3</v>
      </c>
      <c r="AE342" s="423">
        <v>4.0000000000000001E-3</v>
      </c>
      <c r="AF342" s="423">
        <v>4.0000000000000001E-3</v>
      </c>
      <c r="AG342" s="423">
        <v>5.0000000000000001E-3</v>
      </c>
      <c r="AH342" s="423">
        <v>6.0000000000000001E-3</v>
      </c>
      <c r="AI342" s="423">
        <v>0.14799999999999999</v>
      </c>
      <c r="AJ342" s="423">
        <v>0.14899999999999999</v>
      </c>
      <c r="AK342" s="423">
        <v>0.15</v>
      </c>
      <c r="AL342" s="423">
        <v>0.152</v>
      </c>
      <c r="AM342" s="423">
        <v>0.154</v>
      </c>
      <c r="AN342" s="423">
        <v>0.05</v>
      </c>
      <c r="AO342" s="423">
        <v>0.05</v>
      </c>
      <c r="AP342" s="423">
        <v>0.05</v>
      </c>
      <c r="AQ342" s="423">
        <v>0.05</v>
      </c>
      <c r="AR342" s="423">
        <v>0.05</v>
      </c>
      <c r="AS342" s="423">
        <v>0.20130000000000001</v>
      </c>
      <c r="AT342" s="423">
        <v>8.6999999999999994E-2</v>
      </c>
      <c r="AU342" s="423">
        <v>8.7999999999999995E-2</v>
      </c>
      <c r="AV342" s="423">
        <v>0.09</v>
      </c>
      <c r="AW342" s="423">
        <v>0.09</v>
      </c>
      <c r="AX342" s="423">
        <v>0</v>
      </c>
      <c r="AY342" s="423">
        <v>0</v>
      </c>
      <c r="AZ342" s="423">
        <v>0</v>
      </c>
      <c r="BA342" s="423">
        <v>0</v>
      </c>
      <c r="BB342" s="423">
        <v>0</v>
      </c>
      <c r="BC342" s="423">
        <v>0</v>
      </c>
      <c r="BD342" s="423">
        <v>0</v>
      </c>
      <c r="BE342" s="423">
        <v>0</v>
      </c>
      <c r="BF342" s="423">
        <v>0</v>
      </c>
      <c r="BG342" s="423">
        <v>0</v>
      </c>
      <c r="BH342" s="423">
        <v>0</v>
      </c>
      <c r="BI342" s="423">
        <v>0</v>
      </c>
      <c r="BJ342" s="423">
        <v>0</v>
      </c>
      <c r="BK342" s="423">
        <v>0</v>
      </c>
      <c r="BL342" s="423">
        <v>0</v>
      </c>
      <c r="BM342" s="423">
        <v>0</v>
      </c>
      <c r="BN342" s="423">
        <v>0</v>
      </c>
      <c r="BO342" s="423">
        <v>0</v>
      </c>
      <c r="BP342" s="423">
        <v>0</v>
      </c>
      <c r="BQ342" s="423">
        <v>0</v>
      </c>
    </row>
    <row r="343" spans="1:69">
      <c r="A343" s="420" t="s">
        <v>609</v>
      </c>
      <c r="B343" s="421">
        <v>9.608333333333334E-2</v>
      </c>
      <c r="C343" s="421">
        <v>0.504</v>
      </c>
      <c r="D343" s="421">
        <v>0</v>
      </c>
      <c r="E343" s="421"/>
      <c r="F343" s="422">
        <v>2358</v>
      </c>
      <c r="G343" s="423">
        <v>7.3999999999999996E-2</v>
      </c>
      <c r="H343" s="423">
        <v>0.01</v>
      </c>
      <c r="I343" s="423">
        <v>0</v>
      </c>
      <c r="J343" s="423">
        <v>0</v>
      </c>
      <c r="K343" s="423">
        <v>2.5999999999999999E-3</v>
      </c>
      <c r="L343" s="423">
        <v>9.4833333333333436E-3</v>
      </c>
      <c r="M343" s="424">
        <v>31.382527565733671</v>
      </c>
      <c r="N343" s="422">
        <v>2494</v>
      </c>
      <c r="O343" s="422">
        <v>2562</v>
      </c>
      <c r="P343" s="422">
        <v>2627</v>
      </c>
      <c r="Q343" s="422">
        <v>2692</v>
      </c>
      <c r="R343" s="422">
        <v>2757</v>
      </c>
      <c r="S343" s="422" t="s">
        <v>210</v>
      </c>
      <c r="T343" s="423">
        <v>8.7999999999999995E-2</v>
      </c>
      <c r="U343" s="423">
        <v>9.0999999999999998E-2</v>
      </c>
      <c r="V343" s="423">
        <v>9.4E-2</v>
      </c>
      <c r="W343" s="423">
        <v>9.6000000000000002E-2</v>
      </c>
      <c r="X343" s="423">
        <v>9.8000000000000004E-2</v>
      </c>
      <c r="Y343" s="423">
        <v>0.01</v>
      </c>
      <c r="Z343" s="423">
        <v>1.2E-2</v>
      </c>
      <c r="AA343" s="423">
        <v>1.4E-2</v>
      </c>
      <c r="AB343" s="423">
        <v>1.6E-2</v>
      </c>
      <c r="AC343" s="423">
        <v>1.7999999999999999E-2</v>
      </c>
      <c r="AD343" s="423">
        <v>0</v>
      </c>
      <c r="AE343" s="423">
        <v>0</v>
      </c>
      <c r="AF343" s="423">
        <v>0</v>
      </c>
      <c r="AG343" s="423">
        <v>0</v>
      </c>
      <c r="AH343" s="423">
        <v>0</v>
      </c>
      <c r="AI343" s="423">
        <v>0</v>
      </c>
      <c r="AJ343" s="423">
        <v>0</v>
      </c>
      <c r="AK343" s="423">
        <v>0</v>
      </c>
      <c r="AL343" s="423">
        <v>0</v>
      </c>
      <c r="AM343" s="423">
        <v>0</v>
      </c>
      <c r="AN343" s="423">
        <v>8.0000000000000002E-3</v>
      </c>
      <c r="AO343" s="423">
        <v>8.0000000000000002E-3</v>
      </c>
      <c r="AP343" s="423">
        <v>8.0000000000000002E-3</v>
      </c>
      <c r="AQ343" s="423">
        <v>8.0000000000000002E-3</v>
      </c>
      <c r="AR343" s="423">
        <v>8.0000000000000002E-3</v>
      </c>
      <c r="AS343" s="423">
        <v>1.03E-2</v>
      </c>
      <c r="AT343" s="423">
        <v>1.0800000000000001E-2</v>
      </c>
      <c r="AU343" s="423">
        <v>1.1299999999999999E-2</v>
      </c>
      <c r="AV343" s="423">
        <v>1.1599999999999999E-2</v>
      </c>
      <c r="AW343" s="423">
        <v>1.2E-2</v>
      </c>
      <c r="AX343" s="423">
        <v>0</v>
      </c>
      <c r="AY343" s="423">
        <v>0</v>
      </c>
      <c r="AZ343" s="423">
        <v>0</v>
      </c>
      <c r="BA343" s="423">
        <v>0</v>
      </c>
      <c r="BB343" s="423">
        <v>0</v>
      </c>
      <c r="BC343" s="423">
        <v>0</v>
      </c>
      <c r="BD343" s="423">
        <v>0</v>
      </c>
      <c r="BE343" s="423">
        <v>0</v>
      </c>
      <c r="BF343" s="423">
        <v>0</v>
      </c>
      <c r="BG343" s="423">
        <v>0</v>
      </c>
      <c r="BH343" s="423">
        <v>0</v>
      </c>
      <c r="BI343" s="423">
        <v>0</v>
      </c>
      <c r="BJ343" s="423">
        <v>0</v>
      </c>
      <c r="BK343" s="423">
        <v>0</v>
      </c>
      <c r="BL343" s="423">
        <v>0</v>
      </c>
      <c r="BM343" s="423">
        <v>0</v>
      </c>
      <c r="BN343" s="423">
        <v>0</v>
      </c>
      <c r="BO343" s="423">
        <v>0</v>
      </c>
      <c r="BP343" s="423">
        <v>0</v>
      </c>
      <c r="BQ343" s="423">
        <v>0</v>
      </c>
    </row>
    <row r="344" spans="1:69">
      <c r="A344" s="420" t="s">
        <v>442</v>
      </c>
      <c r="B344" s="421">
        <v>1.6192500000000001</v>
      </c>
      <c r="C344" s="421">
        <v>5.76</v>
      </c>
      <c r="D344" s="421">
        <v>0</v>
      </c>
      <c r="E344" s="421"/>
      <c r="F344" s="422">
        <v>4995</v>
      </c>
      <c r="G344" s="423">
        <v>1.014</v>
      </c>
      <c r="H344" s="423">
        <v>0.254</v>
      </c>
      <c r="I344" s="423">
        <v>0</v>
      </c>
      <c r="J344" s="423">
        <v>0</v>
      </c>
      <c r="K344" s="423">
        <v>0.26300000000000001</v>
      </c>
      <c r="L344" s="423">
        <v>8.824999999999994E-2</v>
      </c>
      <c r="M344" s="424">
        <v>203.00300300300302</v>
      </c>
      <c r="N344" s="422">
        <v>4995</v>
      </c>
      <c r="O344" s="422">
        <v>5050</v>
      </c>
      <c r="P344" s="422">
        <v>5100</v>
      </c>
      <c r="Q344" s="422">
        <v>5150</v>
      </c>
      <c r="R344" s="422">
        <v>5200</v>
      </c>
      <c r="S344" s="422" t="s">
        <v>210</v>
      </c>
      <c r="T344" s="423">
        <v>1.02</v>
      </c>
      <c r="U344" s="423">
        <v>1.05</v>
      </c>
      <c r="V344" s="423">
        <v>1.1000000000000001</v>
      </c>
      <c r="W344" s="423">
        <v>1.1499999999999999</v>
      </c>
      <c r="X344" s="423">
        <v>1.2</v>
      </c>
      <c r="Y344" s="423">
        <v>0.28000000000000003</v>
      </c>
      <c r="Z344" s="423">
        <v>0.28249999999999997</v>
      </c>
      <c r="AA344" s="423">
        <v>0.28499999999999998</v>
      </c>
      <c r="AB344" s="423">
        <v>0.28749999999999998</v>
      </c>
      <c r="AC344" s="423">
        <v>0.28999999999999998</v>
      </c>
      <c r="AD344" s="423">
        <v>0</v>
      </c>
      <c r="AE344" s="423">
        <v>0</v>
      </c>
      <c r="AF344" s="423">
        <v>0</v>
      </c>
      <c r="AG344" s="423">
        <v>0</v>
      </c>
      <c r="AH344" s="423">
        <v>0</v>
      </c>
      <c r="AI344" s="423">
        <v>0</v>
      </c>
      <c r="AJ344" s="423">
        <v>0</v>
      </c>
      <c r="AK344" s="423">
        <v>0</v>
      </c>
      <c r="AL344" s="423">
        <v>0</v>
      </c>
      <c r="AM344" s="423">
        <v>0</v>
      </c>
      <c r="AN344" s="423">
        <v>0.3</v>
      </c>
      <c r="AO344" s="423">
        <v>0.3</v>
      </c>
      <c r="AP344" s="423">
        <v>0.3</v>
      </c>
      <c r="AQ344" s="423">
        <v>0.3</v>
      </c>
      <c r="AR344" s="423">
        <v>0.3</v>
      </c>
      <c r="AS344" s="423">
        <v>0.21629999999999999</v>
      </c>
      <c r="AT344" s="423">
        <v>0.2235</v>
      </c>
      <c r="AU344" s="423">
        <v>0.2306</v>
      </c>
      <c r="AV344" s="423">
        <v>0.23780000000000001</v>
      </c>
      <c r="AW344" s="423">
        <v>0.245</v>
      </c>
      <c r="AX344" s="423">
        <v>0</v>
      </c>
      <c r="AY344" s="423">
        <v>1</v>
      </c>
      <c r="AZ344" s="423">
        <v>1</v>
      </c>
      <c r="BA344" s="423">
        <v>1</v>
      </c>
      <c r="BB344" s="423">
        <v>1</v>
      </c>
      <c r="BC344" s="423">
        <v>0</v>
      </c>
      <c r="BD344" s="423">
        <v>0</v>
      </c>
      <c r="BE344" s="423">
        <v>0</v>
      </c>
      <c r="BF344" s="423">
        <v>0</v>
      </c>
      <c r="BG344" s="423">
        <v>0</v>
      </c>
      <c r="BH344" s="423">
        <v>0</v>
      </c>
      <c r="BI344" s="423">
        <v>0</v>
      </c>
      <c r="BJ344" s="423">
        <v>0</v>
      </c>
      <c r="BK344" s="423">
        <v>0</v>
      </c>
      <c r="BL344" s="423">
        <v>0</v>
      </c>
      <c r="BM344" s="423">
        <v>0</v>
      </c>
      <c r="BN344" s="423">
        <v>0</v>
      </c>
      <c r="BO344" s="423">
        <v>0</v>
      </c>
      <c r="BP344" s="423">
        <v>0</v>
      </c>
      <c r="BQ344" s="423">
        <v>0</v>
      </c>
    </row>
    <row r="345" spans="1:69">
      <c r="A345" s="420" t="s">
        <v>781</v>
      </c>
      <c r="B345" s="421">
        <v>0.33608333333333329</v>
      </c>
      <c r="C345" s="421">
        <v>1.2</v>
      </c>
      <c r="D345" s="421">
        <v>0</v>
      </c>
      <c r="E345" s="421"/>
      <c r="F345" s="422">
        <v>2225</v>
      </c>
      <c r="G345" s="423">
        <v>0.251</v>
      </c>
      <c r="H345" s="423">
        <v>6.2E-2</v>
      </c>
      <c r="I345" s="423">
        <v>0</v>
      </c>
      <c r="J345" s="423">
        <v>0</v>
      </c>
      <c r="K345" s="423">
        <v>1.4E-2</v>
      </c>
      <c r="L345" s="423">
        <v>9.0833333333332766E-3</v>
      </c>
      <c r="M345" s="424">
        <v>112.80898876404494</v>
      </c>
      <c r="N345" s="422">
        <v>2193</v>
      </c>
      <c r="O345" s="422">
        <v>2324</v>
      </c>
      <c r="P345" s="422">
        <v>2464</v>
      </c>
      <c r="Q345" s="422">
        <v>2612</v>
      </c>
      <c r="R345" s="422">
        <v>2768</v>
      </c>
      <c r="S345" s="422" t="s">
        <v>210</v>
      </c>
      <c r="T345" s="423">
        <v>0.24099999999999999</v>
      </c>
      <c r="U345" s="423">
        <v>0.25600000000000001</v>
      </c>
      <c r="V345" s="423">
        <v>0.27100000000000002</v>
      </c>
      <c r="W345" s="423">
        <v>0.28699999999999998</v>
      </c>
      <c r="X345" s="423">
        <v>0.30399999999999999</v>
      </c>
      <c r="Y345" s="423">
        <v>5.3999999999999999E-2</v>
      </c>
      <c r="Z345" s="423">
        <v>5.7000000000000002E-2</v>
      </c>
      <c r="AA345" s="423">
        <v>6.0999999999999999E-2</v>
      </c>
      <c r="AB345" s="423">
        <v>6.4000000000000001E-2</v>
      </c>
      <c r="AC345" s="423">
        <v>6.8000000000000005E-2</v>
      </c>
      <c r="AD345" s="423">
        <v>0</v>
      </c>
      <c r="AE345" s="423">
        <v>0</v>
      </c>
      <c r="AF345" s="423">
        <v>0</v>
      </c>
      <c r="AG345" s="423">
        <v>0</v>
      </c>
      <c r="AH345" s="423">
        <v>0</v>
      </c>
      <c r="AI345" s="423">
        <v>0</v>
      </c>
      <c r="AJ345" s="423">
        <v>0</v>
      </c>
      <c r="AK345" s="423">
        <v>0</v>
      </c>
      <c r="AL345" s="423">
        <v>0</v>
      </c>
      <c r="AM345" s="423">
        <v>0</v>
      </c>
      <c r="AN345" s="423">
        <v>2.4E-2</v>
      </c>
      <c r="AO345" s="423">
        <v>2.5999999999999999E-2</v>
      </c>
      <c r="AP345" s="423">
        <v>2.8000000000000001E-2</v>
      </c>
      <c r="AQ345" s="423">
        <v>0.03</v>
      </c>
      <c r="AR345" s="423">
        <v>3.2000000000000001E-2</v>
      </c>
      <c r="AS345" s="423">
        <v>2.4E-2</v>
      </c>
      <c r="AT345" s="423">
        <v>2.5000000000000001E-2</v>
      </c>
      <c r="AU345" s="423">
        <v>2.7E-2</v>
      </c>
      <c r="AV345" s="423">
        <v>2.8000000000000001E-2</v>
      </c>
      <c r="AW345" s="423">
        <v>0.03</v>
      </c>
      <c r="AX345" s="423">
        <v>0</v>
      </c>
      <c r="AY345" s="423">
        <v>0.3</v>
      </c>
      <c r="AZ345" s="423">
        <v>0.6</v>
      </c>
      <c r="BA345" s="423">
        <v>0.6</v>
      </c>
      <c r="BB345" s="423">
        <v>0.6</v>
      </c>
      <c r="BC345" s="423">
        <v>0</v>
      </c>
      <c r="BD345" s="423">
        <v>0</v>
      </c>
      <c r="BE345" s="423">
        <v>0</v>
      </c>
      <c r="BF345" s="423">
        <v>0</v>
      </c>
      <c r="BG345" s="423">
        <v>0</v>
      </c>
      <c r="BH345" s="423">
        <v>0</v>
      </c>
      <c r="BI345" s="423">
        <v>0</v>
      </c>
      <c r="BJ345" s="423">
        <v>0</v>
      </c>
      <c r="BK345" s="423">
        <v>0</v>
      </c>
      <c r="BL345" s="423">
        <v>0</v>
      </c>
      <c r="BM345" s="423">
        <v>0</v>
      </c>
      <c r="BN345" s="423">
        <v>0</v>
      </c>
      <c r="BO345" s="423">
        <v>0</v>
      </c>
      <c r="BP345" s="423">
        <v>0</v>
      </c>
      <c r="BQ345" s="423">
        <v>0</v>
      </c>
    </row>
    <row r="346" spans="1:69">
      <c r="A346" s="420" t="s">
        <v>406</v>
      </c>
      <c r="B346" s="421">
        <v>0.73116666666666674</v>
      </c>
      <c r="C346" s="421">
        <v>2.5</v>
      </c>
      <c r="D346" s="421">
        <v>0</v>
      </c>
      <c r="E346" s="421"/>
      <c r="F346" s="422">
        <v>6380</v>
      </c>
      <c r="G346" s="423">
        <v>0.46300000000000002</v>
      </c>
      <c r="H346" s="423">
        <v>5.5E-2</v>
      </c>
      <c r="I346" s="423">
        <v>0</v>
      </c>
      <c r="J346" s="423">
        <v>1.4999999999999999E-2</v>
      </c>
      <c r="K346" s="423">
        <v>0.249</v>
      </c>
      <c r="L346" s="423">
        <v>-5.0833333333333286E-2</v>
      </c>
      <c r="M346" s="424">
        <v>72.570532915360502</v>
      </c>
      <c r="N346" s="422">
        <v>6444</v>
      </c>
      <c r="O346" s="422">
        <v>6540</v>
      </c>
      <c r="P346" s="422">
        <v>6670</v>
      </c>
      <c r="Q346" s="422">
        <v>6736</v>
      </c>
      <c r="R346" s="422">
        <v>6940</v>
      </c>
      <c r="S346" s="422" t="s">
        <v>210</v>
      </c>
      <c r="T346" s="423">
        <v>0.48099999999999998</v>
      </c>
      <c r="U346" s="423">
        <v>0.503</v>
      </c>
      <c r="V346" s="423">
        <v>0.54900000000000004</v>
      </c>
      <c r="W346" s="423">
        <v>0.51500000000000001</v>
      </c>
      <c r="X346" s="423">
        <v>0.52100000000000002</v>
      </c>
      <c r="Y346" s="423">
        <v>5.6000000000000001E-2</v>
      </c>
      <c r="Z346" s="423">
        <v>6.2E-2</v>
      </c>
      <c r="AA346" s="423">
        <v>6.8000000000000005E-2</v>
      </c>
      <c r="AB346" s="423">
        <v>7.4999999999999997E-2</v>
      </c>
      <c r="AC346" s="423">
        <v>0.09</v>
      </c>
      <c r="AD346" s="423">
        <v>0</v>
      </c>
      <c r="AE346" s="423">
        <v>0</v>
      </c>
      <c r="AF346" s="423">
        <v>0</v>
      </c>
      <c r="AG346" s="423">
        <v>0</v>
      </c>
      <c r="AH346" s="423">
        <v>0</v>
      </c>
      <c r="AI346" s="423">
        <v>1.4999999999999999E-2</v>
      </c>
      <c r="AJ346" s="423">
        <v>1.6E-2</v>
      </c>
      <c r="AK346" s="423">
        <v>1.7999999999999999E-2</v>
      </c>
      <c r="AL346" s="423">
        <v>0.02</v>
      </c>
      <c r="AM346" s="423">
        <v>2.1999999999999999E-2</v>
      </c>
      <c r="AN346" s="423">
        <v>2.5000000000000001E-2</v>
      </c>
      <c r="AO346" s="423">
        <v>2.5000000000000001E-2</v>
      </c>
      <c r="AP346" s="423">
        <v>2.5000000000000001E-2</v>
      </c>
      <c r="AQ346" s="423">
        <v>2.5000000000000001E-2</v>
      </c>
      <c r="AR346" s="423">
        <v>2.5000000000000001E-2</v>
      </c>
      <c r="AS346" s="423">
        <v>6.6699999999999995E-2</v>
      </c>
      <c r="AT346" s="423">
        <v>7.0000000000000007E-2</v>
      </c>
      <c r="AU346" s="423">
        <v>7.6300000000000007E-2</v>
      </c>
      <c r="AV346" s="423">
        <v>7.3400000000000007E-2</v>
      </c>
      <c r="AW346" s="423">
        <v>7.6100000000000001E-2</v>
      </c>
      <c r="AX346" s="423">
        <v>0</v>
      </c>
      <c r="AY346" s="423">
        <v>0</v>
      </c>
      <c r="AZ346" s="423">
        <v>0</v>
      </c>
      <c r="BA346" s="423">
        <v>0</v>
      </c>
      <c r="BB346" s="423">
        <v>0</v>
      </c>
      <c r="BC346" s="423">
        <v>0</v>
      </c>
      <c r="BD346" s="423">
        <v>0</v>
      </c>
      <c r="BE346" s="423">
        <v>0</v>
      </c>
      <c r="BF346" s="423">
        <v>0</v>
      </c>
      <c r="BG346" s="423">
        <v>0</v>
      </c>
      <c r="BH346" s="423">
        <v>0</v>
      </c>
      <c r="BI346" s="423">
        <v>0</v>
      </c>
      <c r="BJ346" s="423">
        <v>0</v>
      </c>
      <c r="BK346" s="423">
        <v>0</v>
      </c>
      <c r="BL346" s="423">
        <v>0</v>
      </c>
      <c r="BM346" s="423">
        <v>0</v>
      </c>
      <c r="BN346" s="423">
        <v>0</v>
      </c>
      <c r="BO346" s="423">
        <v>0</v>
      </c>
      <c r="BP346" s="423">
        <v>0</v>
      </c>
      <c r="BQ346" s="423">
        <v>0</v>
      </c>
    </row>
    <row r="347" spans="1:69">
      <c r="A347" s="420" t="s">
        <v>921</v>
      </c>
      <c r="B347" s="421">
        <v>1.0945</v>
      </c>
      <c r="C347" s="421">
        <v>3.8490000000000002</v>
      </c>
      <c r="D347" s="421">
        <v>0</v>
      </c>
      <c r="E347" s="421"/>
      <c r="F347" s="422">
        <v>15420</v>
      </c>
      <c r="G347" s="423">
        <v>0.73099999999999998</v>
      </c>
      <c r="H347" s="423">
        <v>4.4999999999999998E-2</v>
      </c>
      <c r="I347" s="423">
        <v>0</v>
      </c>
      <c r="J347" s="423">
        <v>0.125</v>
      </c>
      <c r="K347" s="423">
        <v>0.22420000000000001</v>
      </c>
      <c r="L347" s="423">
        <v>-3.069999999999995E-2</v>
      </c>
      <c r="M347" s="424">
        <v>47.40596627756161</v>
      </c>
      <c r="N347" s="422">
        <v>16962</v>
      </c>
      <c r="O347" s="422">
        <v>18658</v>
      </c>
      <c r="P347" s="422">
        <v>20524</v>
      </c>
      <c r="Q347" s="422">
        <v>22576</v>
      </c>
      <c r="R347" s="422">
        <v>24833</v>
      </c>
      <c r="S347" s="422" t="s">
        <v>210</v>
      </c>
      <c r="T347" s="423">
        <v>0.80400000000000005</v>
      </c>
      <c r="U347" s="423">
        <v>0.88400000000000001</v>
      </c>
      <c r="V347" s="423">
        <v>0.97299999999999998</v>
      </c>
      <c r="W347" s="423">
        <v>1.0703</v>
      </c>
      <c r="X347" s="423">
        <v>1.1773</v>
      </c>
      <c r="Y347" s="423">
        <v>4.9500000000000002E-2</v>
      </c>
      <c r="Z347" s="423">
        <v>5.5E-2</v>
      </c>
      <c r="AA347" s="423">
        <v>6.0999999999999999E-2</v>
      </c>
      <c r="AB347" s="423">
        <v>6.8000000000000005E-2</v>
      </c>
      <c r="AC347" s="423">
        <v>7.4999999999999997E-2</v>
      </c>
      <c r="AD347" s="423">
        <v>0</v>
      </c>
      <c r="AE347" s="423">
        <v>0</v>
      </c>
      <c r="AF347" s="423">
        <v>0</v>
      </c>
      <c r="AG347" s="423">
        <v>0</v>
      </c>
      <c r="AH347" s="423">
        <v>0</v>
      </c>
      <c r="AI347" s="423">
        <v>0.13800000000000001</v>
      </c>
      <c r="AJ347" s="423">
        <v>0.152</v>
      </c>
      <c r="AK347" s="423">
        <v>0.16700000000000001</v>
      </c>
      <c r="AL347" s="423">
        <v>0.18840000000000001</v>
      </c>
      <c r="AM347" s="423">
        <v>0.20300000000000001</v>
      </c>
      <c r="AN347" s="423">
        <v>0.1239</v>
      </c>
      <c r="AO347" s="423">
        <v>0.151</v>
      </c>
      <c r="AP347" s="423">
        <v>0.161</v>
      </c>
      <c r="AQ347" s="423">
        <v>0.17100000000000001</v>
      </c>
      <c r="AR347" s="423">
        <v>0.18099999999999999</v>
      </c>
      <c r="AS347" s="423">
        <v>9.0700000000000003E-2</v>
      </c>
      <c r="AT347" s="423">
        <v>0.10100000000000001</v>
      </c>
      <c r="AU347" s="423">
        <v>0.1108</v>
      </c>
      <c r="AV347" s="423">
        <v>0.12180000000000001</v>
      </c>
      <c r="AW347" s="423">
        <v>0.1331</v>
      </c>
      <c r="AX347" s="423">
        <v>0</v>
      </c>
      <c r="AY347" s="423">
        <v>0.432</v>
      </c>
      <c r="AZ347" s="423">
        <v>0.432</v>
      </c>
      <c r="BA347" s="423">
        <v>0.432</v>
      </c>
      <c r="BB347" s="423">
        <v>0.432</v>
      </c>
      <c r="BC347" s="423">
        <v>0</v>
      </c>
      <c r="BD347" s="423">
        <v>0</v>
      </c>
      <c r="BE347" s="423">
        <v>0</v>
      </c>
      <c r="BF347" s="423">
        <v>0</v>
      </c>
      <c r="BG347" s="423">
        <v>0</v>
      </c>
      <c r="BH347" s="423">
        <v>0</v>
      </c>
      <c r="BI347" s="423">
        <v>0</v>
      </c>
      <c r="BJ347" s="423">
        <v>0</v>
      </c>
      <c r="BK347" s="423">
        <v>0</v>
      </c>
      <c r="BL347" s="423">
        <v>0</v>
      </c>
      <c r="BM347" s="423">
        <v>0</v>
      </c>
      <c r="BN347" s="423">
        <v>0</v>
      </c>
      <c r="BO347" s="423">
        <v>0</v>
      </c>
      <c r="BP347" s="423">
        <v>0</v>
      </c>
      <c r="BQ347" s="423">
        <v>0</v>
      </c>
    </row>
    <row r="348" spans="1:69">
      <c r="A348" s="420" t="s">
        <v>746</v>
      </c>
      <c r="B348" s="421">
        <v>0.23858333333333337</v>
      </c>
      <c r="C348" s="421">
        <v>0.67679999999999996</v>
      </c>
      <c r="D348" s="421">
        <v>1.4999999999999999E-2</v>
      </c>
      <c r="E348" s="421"/>
      <c r="F348" s="422">
        <v>2950</v>
      </c>
      <c r="G348" s="423">
        <v>0.11</v>
      </c>
      <c r="H348" s="423">
        <v>7.0000000000000001E-3</v>
      </c>
      <c r="I348" s="423">
        <v>6.4999999999999997E-3</v>
      </c>
      <c r="J348" s="423">
        <v>4.0000000000000001E-3</v>
      </c>
      <c r="K348" s="423">
        <v>0.09</v>
      </c>
      <c r="L348" s="423">
        <v>6.083333333333385E-3</v>
      </c>
      <c r="M348" s="424">
        <v>37.288135593220339</v>
      </c>
      <c r="N348" s="422">
        <v>2950</v>
      </c>
      <c r="O348" s="422">
        <v>3000</v>
      </c>
      <c r="P348" s="422">
        <v>3050</v>
      </c>
      <c r="Q348" s="422">
        <v>3100</v>
      </c>
      <c r="R348" s="422">
        <v>3150</v>
      </c>
      <c r="S348" s="422" t="s">
        <v>210</v>
      </c>
      <c r="T348" s="423">
        <v>0.115</v>
      </c>
      <c r="U348" s="423">
        <v>0.13</v>
      </c>
      <c r="V348" s="423">
        <v>0.14699999999999999</v>
      </c>
      <c r="W348" s="423">
        <v>0.16600000000000001</v>
      </c>
      <c r="X348" s="423">
        <v>0.188</v>
      </c>
      <c r="Y348" s="423">
        <v>8.0000000000000002E-3</v>
      </c>
      <c r="Z348" s="423">
        <v>8.9999999999999993E-3</v>
      </c>
      <c r="AA348" s="423">
        <v>0.01</v>
      </c>
      <c r="AB348" s="423">
        <v>1.0999999999999999E-2</v>
      </c>
      <c r="AC348" s="423">
        <v>1.2E-2</v>
      </c>
      <c r="AD348" s="423">
        <v>6.0000000000000001E-3</v>
      </c>
      <c r="AE348" s="423">
        <v>7.0000000000000001E-3</v>
      </c>
      <c r="AF348" s="423">
        <v>7.0000000000000001E-3</v>
      </c>
      <c r="AG348" s="423">
        <v>8.0000000000000002E-3</v>
      </c>
      <c r="AH348" s="423">
        <v>8.0000000000000002E-3</v>
      </c>
      <c r="AI348" s="423">
        <v>6.0000000000000001E-3</v>
      </c>
      <c r="AJ348" s="423">
        <v>7.0000000000000001E-3</v>
      </c>
      <c r="AK348" s="423">
        <v>8.0000000000000002E-3</v>
      </c>
      <c r="AL348" s="423">
        <v>8.9999999999999993E-3</v>
      </c>
      <c r="AM348" s="423">
        <v>0.01</v>
      </c>
      <c r="AN348" s="423">
        <v>0.10199999999999999</v>
      </c>
      <c r="AO348" s="423">
        <v>0.10199999999999999</v>
      </c>
      <c r="AP348" s="423">
        <v>0.10199999999999999</v>
      </c>
      <c r="AQ348" s="423">
        <v>0.10199999999999999</v>
      </c>
      <c r="AR348" s="423">
        <v>0.10199999999999999</v>
      </c>
      <c r="AS348" s="423">
        <v>3.5000000000000003E-2</v>
      </c>
      <c r="AT348" s="423">
        <v>3.6999999999999998E-2</v>
      </c>
      <c r="AU348" s="423">
        <v>0.04</v>
      </c>
      <c r="AV348" s="423">
        <v>4.3999999999999997E-2</v>
      </c>
      <c r="AW348" s="423">
        <v>4.7E-2</v>
      </c>
      <c r="AX348" s="423">
        <v>0</v>
      </c>
      <c r="AY348" s="423">
        <v>0</v>
      </c>
      <c r="AZ348" s="423">
        <v>0</v>
      </c>
      <c r="BA348" s="423">
        <v>0</v>
      </c>
      <c r="BB348" s="423">
        <v>0</v>
      </c>
      <c r="BC348" s="423">
        <v>0</v>
      </c>
      <c r="BD348" s="423">
        <v>0</v>
      </c>
      <c r="BE348" s="423">
        <v>0</v>
      </c>
      <c r="BF348" s="423">
        <v>0</v>
      </c>
      <c r="BG348" s="423">
        <v>0</v>
      </c>
      <c r="BH348" s="423">
        <v>0</v>
      </c>
      <c r="BI348" s="423">
        <v>0</v>
      </c>
      <c r="BJ348" s="423">
        <v>0</v>
      </c>
      <c r="BK348" s="423">
        <v>0</v>
      </c>
      <c r="BL348" s="423">
        <v>0</v>
      </c>
      <c r="BM348" s="423">
        <v>1.4999999999999999E-2</v>
      </c>
      <c r="BN348" s="423">
        <v>1.4999999999999999E-2</v>
      </c>
      <c r="BO348" s="423">
        <v>1.4999999999999999E-2</v>
      </c>
      <c r="BP348" s="423">
        <v>1.4999999999999999E-2</v>
      </c>
      <c r="BQ348" s="423">
        <v>1.4999999999999999E-2</v>
      </c>
    </row>
    <row r="349" spans="1:69">
      <c r="A349" s="420" t="s">
        <v>703</v>
      </c>
      <c r="B349" s="421">
        <v>3.1166666666666669E-3</v>
      </c>
      <c r="C349" s="421">
        <v>8.5999999999999993E-2</v>
      </c>
      <c r="D349" s="421">
        <v>0</v>
      </c>
      <c r="E349" s="421"/>
      <c r="F349" s="422">
        <v>80</v>
      </c>
      <c r="G349" s="423">
        <v>1.1999999999999999E-3</v>
      </c>
      <c r="H349" s="423">
        <v>0</v>
      </c>
      <c r="I349" s="423">
        <v>1E-4</v>
      </c>
      <c r="J349" s="423">
        <v>1E-4</v>
      </c>
      <c r="K349" s="423">
        <v>1E-3</v>
      </c>
      <c r="L349" s="423">
        <v>7.1666666666666667E-4</v>
      </c>
      <c r="M349" s="424">
        <v>15</v>
      </c>
      <c r="N349" s="422">
        <v>85</v>
      </c>
      <c r="O349" s="422">
        <v>90</v>
      </c>
      <c r="P349" s="422">
        <v>95</v>
      </c>
      <c r="Q349" s="422">
        <v>100</v>
      </c>
      <c r="R349" s="422">
        <v>105</v>
      </c>
      <c r="S349" s="422" t="s">
        <v>210</v>
      </c>
      <c r="T349" s="423">
        <v>1.5E-3</v>
      </c>
      <c r="U349" s="423">
        <v>1.6000000000000001E-3</v>
      </c>
      <c r="V349" s="423">
        <v>1.6999999999999999E-3</v>
      </c>
      <c r="W349" s="423">
        <v>1.8E-3</v>
      </c>
      <c r="X349" s="423">
        <v>1.9E-3</v>
      </c>
      <c r="Y349" s="423">
        <v>0</v>
      </c>
      <c r="Z349" s="423">
        <v>0</v>
      </c>
      <c r="AA349" s="423">
        <v>0</v>
      </c>
      <c r="AB349" s="423">
        <v>0</v>
      </c>
      <c r="AC349" s="423">
        <v>0</v>
      </c>
      <c r="AD349" s="423">
        <v>0</v>
      </c>
      <c r="AE349" s="423">
        <v>0</v>
      </c>
      <c r="AF349" s="423">
        <v>0</v>
      </c>
      <c r="AG349" s="423">
        <v>0</v>
      </c>
      <c r="AH349" s="423">
        <v>0</v>
      </c>
      <c r="AI349" s="423">
        <v>1E-4</v>
      </c>
      <c r="AJ349" s="423">
        <v>1E-4</v>
      </c>
      <c r="AK349" s="423">
        <v>1E-4</v>
      </c>
      <c r="AL349" s="423">
        <v>1E-4</v>
      </c>
      <c r="AM349" s="423">
        <v>1E-4</v>
      </c>
      <c r="AN349" s="423">
        <v>1.8E-3</v>
      </c>
      <c r="AO349" s="423">
        <v>1.8E-3</v>
      </c>
      <c r="AP349" s="423">
        <v>1.8E-3</v>
      </c>
      <c r="AQ349" s="423">
        <v>1.8E-3</v>
      </c>
      <c r="AR349" s="423">
        <v>1.8E-3</v>
      </c>
      <c r="AS349" s="423">
        <v>1E-4</v>
      </c>
      <c r="AT349" s="423">
        <v>1E-4</v>
      </c>
      <c r="AU349" s="423">
        <v>1E-4</v>
      </c>
      <c r="AV349" s="423">
        <v>1E-4</v>
      </c>
      <c r="AW349" s="423">
        <v>1E-4</v>
      </c>
      <c r="AX349" s="423">
        <v>0</v>
      </c>
      <c r="AY349" s="423">
        <v>0</v>
      </c>
      <c r="AZ349" s="423">
        <v>0</v>
      </c>
      <c r="BA349" s="423">
        <v>0</v>
      </c>
      <c r="BB349" s="423">
        <v>0</v>
      </c>
      <c r="BC349" s="423">
        <v>0</v>
      </c>
      <c r="BD349" s="423">
        <v>0</v>
      </c>
      <c r="BE349" s="423">
        <v>0</v>
      </c>
      <c r="BF349" s="423">
        <v>0</v>
      </c>
      <c r="BG349" s="423">
        <v>0</v>
      </c>
      <c r="BH349" s="423">
        <v>0</v>
      </c>
      <c r="BI349" s="423">
        <v>0</v>
      </c>
      <c r="BJ349" s="423">
        <v>0</v>
      </c>
      <c r="BK349" s="423">
        <v>0</v>
      </c>
      <c r="BL349" s="423">
        <v>0</v>
      </c>
      <c r="BM349" s="423">
        <v>0</v>
      </c>
      <c r="BN349" s="423">
        <v>0</v>
      </c>
      <c r="BO349" s="423">
        <v>0</v>
      </c>
      <c r="BP349" s="423">
        <v>0</v>
      </c>
      <c r="BQ349" s="423">
        <v>0</v>
      </c>
    </row>
    <row r="350" spans="1:69">
      <c r="A350" s="420" t="s">
        <v>551</v>
      </c>
      <c r="B350" s="421">
        <v>0.51349999999999996</v>
      </c>
      <c r="C350" s="421">
        <v>1.258</v>
      </c>
      <c r="D350" s="421">
        <v>0</v>
      </c>
      <c r="E350" s="421"/>
      <c r="F350" s="422">
        <v>5500</v>
      </c>
      <c r="G350" s="423">
        <v>0.20100000000000001</v>
      </c>
      <c r="H350" s="423">
        <v>8.8999999999999996E-2</v>
      </c>
      <c r="I350" s="423">
        <v>1.4999999999999999E-2</v>
      </c>
      <c r="J350" s="423">
        <v>8.8999999999999996E-2</v>
      </c>
      <c r="K350" s="423">
        <v>1.2999999999999999E-2</v>
      </c>
      <c r="L350" s="423">
        <v>0.10649999999999993</v>
      </c>
      <c r="M350" s="424">
        <v>36.545454545454547</v>
      </c>
      <c r="N350" s="422">
        <v>5582</v>
      </c>
      <c r="O350" s="422">
        <v>5642</v>
      </c>
      <c r="P350" s="422">
        <v>5702</v>
      </c>
      <c r="Q350" s="422">
        <v>5784</v>
      </c>
      <c r="R350" s="422">
        <v>5833</v>
      </c>
      <c r="S350" s="422" t="s">
        <v>205</v>
      </c>
      <c r="T350" s="423">
        <v>0.21099999999999999</v>
      </c>
      <c r="U350" s="423">
        <v>0.215</v>
      </c>
      <c r="V350" s="423">
        <v>0.221</v>
      </c>
      <c r="W350" s="423">
        <v>0.22700000000000001</v>
      </c>
      <c r="X350" s="423">
        <v>0.23200000000000001</v>
      </c>
      <c r="Y350" s="423">
        <v>0.104</v>
      </c>
      <c r="Z350" s="423">
        <v>0.106</v>
      </c>
      <c r="AA350" s="423">
        <v>0.108</v>
      </c>
      <c r="AB350" s="423">
        <v>0.112</v>
      </c>
      <c r="AC350" s="423">
        <v>0.124</v>
      </c>
      <c r="AD350" s="423">
        <v>6.0000000000000001E-3</v>
      </c>
      <c r="AE350" s="423">
        <v>8.0000000000000002E-3</v>
      </c>
      <c r="AF350" s="423">
        <v>8.9999999999999993E-3</v>
      </c>
      <c r="AG350" s="423">
        <v>0.01</v>
      </c>
      <c r="AH350" s="423">
        <v>1.4E-2</v>
      </c>
      <c r="AI350" s="423">
        <v>9.1999999999999998E-2</v>
      </c>
      <c r="AJ350" s="423">
        <v>9.4E-2</v>
      </c>
      <c r="AK350" s="423">
        <v>9.7000000000000003E-2</v>
      </c>
      <c r="AL350" s="423">
        <v>0.1</v>
      </c>
      <c r="AM350" s="423">
        <v>0.111</v>
      </c>
      <c r="AN350" s="423">
        <v>1.2999999999999999E-2</v>
      </c>
      <c r="AO350" s="423">
        <v>1.2999999999999999E-2</v>
      </c>
      <c r="AP350" s="423">
        <v>1.4E-2</v>
      </c>
      <c r="AQ350" s="423">
        <v>1.4999999999999999E-2</v>
      </c>
      <c r="AR350" s="423">
        <v>1.6E-2</v>
      </c>
      <c r="AS350" s="423">
        <v>3.2000000000000001E-2</v>
      </c>
      <c r="AT350" s="423">
        <v>3.27E-2</v>
      </c>
      <c r="AU350" s="423">
        <v>3.3700000000000001E-2</v>
      </c>
      <c r="AV350" s="423">
        <v>3.4799999999999998E-2</v>
      </c>
      <c r="AW350" s="423">
        <v>3.73E-2</v>
      </c>
      <c r="AX350" s="423">
        <v>0</v>
      </c>
      <c r="AY350" s="423">
        <v>0</v>
      </c>
      <c r="AZ350" s="423">
        <v>0</v>
      </c>
      <c r="BA350" s="423">
        <v>0</v>
      </c>
      <c r="BB350" s="423">
        <v>0</v>
      </c>
      <c r="BC350" s="423">
        <v>0</v>
      </c>
      <c r="BD350" s="423">
        <v>0</v>
      </c>
      <c r="BE350" s="423">
        <v>0</v>
      </c>
      <c r="BF350" s="423">
        <v>0</v>
      </c>
      <c r="BG350" s="423">
        <v>0</v>
      </c>
      <c r="BH350" s="423">
        <v>0</v>
      </c>
      <c r="BI350" s="423">
        <v>0</v>
      </c>
      <c r="BJ350" s="423">
        <v>0</v>
      </c>
      <c r="BK350" s="423">
        <v>0</v>
      </c>
      <c r="BL350" s="423">
        <v>0</v>
      </c>
      <c r="BM350" s="423">
        <v>0</v>
      </c>
      <c r="BN350" s="423">
        <v>0</v>
      </c>
      <c r="BO350" s="423">
        <v>0</v>
      </c>
      <c r="BP350" s="423">
        <v>0</v>
      </c>
      <c r="BQ350" s="423">
        <v>0</v>
      </c>
    </row>
    <row r="351" spans="1:69">
      <c r="A351" s="420" t="s">
        <v>498</v>
      </c>
      <c r="B351" s="421">
        <v>1.0369166666666667</v>
      </c>
      <c r="C351" s="421">
        <v>2.0150000000000001</v>
      </c>
      <c r="D351" s="421">
        <v>2.5857534246575338E-2</v>
      </c>
      <c r="E351" s="421"/>
      <c r="F351" s="422">
        <v>10762</v>
      </c>
      <c r="G351" s="423">
        <v>0.51200000000000001</v>
      </c>
      <c r="H351" s="423">
        <v>6.3E-2</v>
      </c>
      <c r="I351" s="423">
        <v>6.0000000000000001E-3</v>
      </c>
      <c r="J351" s="423">
        <v>4.1000000000000002E-2</v>
      </c>
      <c r="K351" s="423">
        <v>0.08</v>
      </c>
      <c r="L351" s="423">
        <v>0.30905913242009142</v>
      </c>
      <c r="M351" s="424">
        <v>47.574800223006875</v>
      </c>
      <c r="N351" s="422">
        <v>11200</v>
      </c>
      <c r="O351" s="422">
        <v>11650</v>
      </c>
      <c r="P351" s="422">
        <v>11785</v>
      </c>
      <c r="Q351" s="422">
        <v>11902</v>
      </c>
      <c r="R351" s="422">
        <v>12362</v>
      </c>
      <c r="S351" s="422" t="s">
        <v>205</v>
      </c>
      <c r="T351" s="423">
        <v>0.6</v>
      </c>
      <c r="U351" s="423">
        <v>0.65</v>
      </c>
      <c r="V351" s="423">
        <v>0.70499999999999996</v>
      </c>
      <c r="W351" s="423">
        <v>0.77500000000000002</v>
      </c>
      <c r="X351" s="423">
        <v>0.82499999999999996</v>
      </c>
      <c r="Y351" s="423">
        <v>0.05</v>
      </c>
      <c r="Z351" s="423">
        <v>5.5E-2</v>
      </c>
      <c r="AA351" s="423">
        <v>6.5000000000000002E-2</v>
      </c>
      <c r="AB351" s="423">
        <v>7.4999999999999997E-2</v>
      </c>
      <c r="AC351" s="423">
        <v>0.09</v>
      </c>
      <c r="AD351" s="423">
        <v>5.0000000000000001E-3</v>
      </c>
      <c r="AE351" s="423">
        <v>5.0000000000000001E-3</v>
      </c>
      <c r="AF351" s="423">
        <v>6.0000000000000001E-3</v>
      </c>
      <c r="AG351" s="423">
        <v>7.0000000000000001E-3</v>
      </c>
      <c r="AH351" s="423">
        <v>0.01</v>
      </c>
      <c r="AI351" s="423">
        <v>2.1999999999999999E-2</v>
      </c>
      <c r="AJ351" s="423">
        <v>2.3E-2</v>
      </c>
      <c r="AK351" s="423">
        <v>2.5000000000000001E-2</v>
      </c>
      <c r="AL351" s="423">
        <v>2.8000000000000001E-2</v>
      </c>
      <c r="AM351" s="423">
        <v>0.03</v>
      </c>
      <c r="AN351" s="423">
        <v>3.7999999999999999E-2</v>
      </c>
      <c r="AO351" s="423">
        <v>0.04</v>
      </c>
      <c r="AP351" s="423">
        <v>0.05</v>
      </c>
      <c r="AQ351" s="423">
        <v>5.5E-2</v>
      </c>
      <c r="AR351" s="423">
        <v>6.5000000000000002E-2</v>
      </c>
      <c r="AS351" s="423">
        <v>0.11600000000000001</v>
      </c>
      <c r="AT351" s="423">
        <v>0.125</v>
      </c>
      <c r="AU351" s="423">
        <v>0.13800000000000001</v>
      </c>
      <c r="AV351" s="423">
        <v>0.152</v>
      </c>
      <c r="AW351" s="423">
        <v>0.16500000000000001</v>
      </c>
      <c r="AX351" s="423">
        <v>0</v>
      </c>
      <c r="AY351" s="423">
        <v>0</v>
      </c>
      <c r="AZ351" s="423">
        <v>0</v>
      </c>
      <c r="BA351" s="423">
        <v>0</v>
      </c>
      <c r="BB351" s="423">
        <v>0</v>
      </c>
      <c r="BC351" s="423">
        <v>0</v>
      </c>
      <c r="BD351" s="423">
        <v>0</v>
      </c>
      <c r="BE351" s="423">
        <v>0</v>
      </c>
      <c r="BF351" s="423">
        <v>0</v>
      </c>
      <c r="BG351" s="423">
        <v>0</v>
      </c>
      <c r="BH351" s="423">
        <v>0</v>
      </c>
      <c r="BI351" s="423">
        <v>0</v>
      </c>
      <c r="BJ351" s="423">
        <v>0</v>
      </c>
      <c r="BK351" s="423">
        <v>0</v>
      </c>
      <c r="BL351" s="423">
        <v>0</v>
      </c>
      <c r="BM351" s="423">
        <v>0</v>
      </c>
      <c r="BN351" s="423">
        <v>0</v>
      </c>
      <c r="BO351" s="423">
        <v>0</v>
      </c>
      <c r="BP351" s="423">
        <v>0</v>
      </c>
      <c r="BQ351" s="423">
        <v>0</v>
      </c>
    </row>
    <row r="352" spans="1:69">
      <c r="A352" s="420" t="s">
        <v>929</v>
      </c>
      <c r="B352" s="421">
        <v>1.08735</v>
      </c>
      <c r="C352" s="421">
        <v>2.2970000000000002</v>
      </c>
      <c r="D352" s="421">
        <v>9.3260273972602754E-4</v>
      </c>
      <c r="E352" s="421"/>
      <c r="F352" s="422">
        <v>5422</v>
      </c>
      <c r="G352" s="423">
        <v>0.21160000000000001</v>
      </c>
      <c r="H352" s="423">
        <v>0.44230000000000003</v>
      </c>
      <c r="I352" s="423">
        <v>1.6999999999999999E-3</v>
      </c>
      <c r="J352" s="423">
        <v>0.1062</v>
      </c>
      <c r="K352" s="423">
        <v>8.7800000000000003E-2</v>
      </c>
      <c r="L352" s="423">
        <v>0.23681739726027395</v>
      </c>
      <c r="M352" s="424">
        <v>39.026189597934341</v>
      </c>
      <c r="N352" s="422">
        <v>5430</v>
      </c>
      <c r="O352" s="422">
        <v>5480</v>
      </c>
      <c r="P352" s="422">
        <v>5540</v>
      </c>
      <c r="Q352" s="422">
        <v>5600</v>
      </c>
      <c r="R352" s="422">
        <v>5650</v>
      </c>
      <c r="S352" s="422" t="s">
        <v>202</v>
      </c>
      <c r="T352" s="423">
        <v>0.23400000000000001</v>
      </c>
      <c r="U352" s="423">
        <v>0.2369</v>
      </c>
      <c r="V352" s="423">
        <v>0.23980000000000001</v>
      </c>
      <c r="W352" s="423">
        <v>0.24279999999999999</v>
      </c>
      <c r="X352" s="423">
        <v>0.25580000000000003</v>
      </c>
      <c r="Y352" s="423">
        <v>0.45079999999999998</v>
      </c>
      <c r="Z352" s="423">
        <v>0.45639999999999997</v>
      </c>
      <c r="AA352" s="423">
        <v>0.46210000000000001</v>
      </c>
      <c r="AB352" s="423">
        <v>0.46779999999999999</v>
      </c>
      <c r="AC352" s="423">
        <v>0.43359999999999999</v>
      </c>
      <c r="AD352" s="423">
        <v>1.2999999999999999E-3</v>
      </c>
      <c r="AE352" s="423">
        <v>1.4E-3</v>
      </c>
      <c r="AF352" s="423">
        <v>1.5E-3</v>
      </c>
      <c r="AG352" s="423">
        <v>1.6000000000000001E-3</v>
      </c>
      <c r="AH352" s="423">
        <v>1.6999999999999999E-3</v>
      </c>
      <c r="AI352" s="423">
        <v>0.19409999999999999</v>
      </c>
      <c r="AJ352" s="423">
        <v>0.19650000000000001</v>
      </c>
      <c r="AK352" s="423">
        <v>0.19889999999999999</v>
      </c>
      <c r="AL352" s="423">
        <v>0.2014</v>
      </c>
      <c r="AM352" s="423">
        <v>0.2039</v>
      </c>
      <c r="AN352" s="423">
        <v>9.8000000000000004E-2</v>
      </c>
      <c r="AO352" s="423">
        <v>9.9000000000000005E-2</v>
      </c>
      <c r="AP352" s="423">
        <v>0.1</v>
      </c>
      <c r="AQ352" s="423">
        <v>0.10100000000000001</v>
      </c>
      <c r="AR352" s="423">
        <v>0.10199999999999999</v>
      </c>
      <c r="AS352" s="423">
        <v>0.1784</v>
      </c>
      <c r="AT352" s="423">
        <v>0.18060000000000001</v>
      </c>
      <c r="AU352" s="423">
        <v>0.18279999999999999</v>
      </c>
      <c r="AV352" s="423">
        <v>0.185</v>
      </c>
      <c r="AW352" s="423">
        <v>0.18179999999999999</v>
      </c>
      <c r="AX352" s="423">
        <v>0</v>
      </c>
      <c r="AY352" s="423">
        <v>0</v>
      </c>
      <c r="AZ352" s="423">
        <v>0</v>
      </c>
      <c r="BA352" s="423">
        <v>0</v>
      </c>
      <c r="BB352" s="423">
        <v>0</v>
      </c>
      <c r="BC352" s="423">
        <v>0</v>
      </c>
      <c r="BD352" s="423">
        <v>0</v>
      </c>
      <c r="BE352" s="423">
        <v>0</v>
      </c>
      <c r="BF352" s="423">
        <v>0</v>
      </c>
      <c r="BG352" s="423">
        <v>0</v>
      </c>
      <c r="BH352" s="423">
        <v>0</v>
      </c>
      <c r="BI352" s="423">
        <v>0</v>
      </c>
      <c r="BJ352" s="423">
        <v>0</v>
      </c>
      <c r="BK352" s="423">
        <v>0</v>
      </c>
      <c r="BL352" s="423">
        <v>0</v>
      </c>
      <c r="BM352" s="423">
        <v>0</v>
      </c>
      <c r="BN352" s="423">
        <v>0</v>
      </c>
      <c r="BO352" s="423">
        <v>0</v>
      </c>
      <c r="BP352" s="423">
        <v>0</v>
      </c>
      <c r="BQ352" s="423">
        <v>0</v>
      </c>
    </row>
    <row r="353" spans="1:69">
      <c r="A353" s="420" t="s">
        <v>881</v>
      </c>
      <c r="B353" s="421">
        <v>0.45084166666666664</v>
      </c>
      <c r="C353" s="421">
        <v>1.4440000000000002</v>
      </c>
      <c r="D353" s="421">
        <v>0</v>
      </c>
      <c r="E353" s="421"/>
      <c r="F353" s="422">
        <v>3277</v>
      </c>
      <c r="G353" s="423">
        <v>0.2492</v>
      </c>
      <c r="H353" s="423">
        <v>2.4899999999999999E-2</v>
      </c>
      <c r="I353" s="423">
        <v>1.84E-2</v>
      </c>
      <c r="J353" s="423">
        <v>0.12280000000000001</v>
      </c>
      <c r="K353" s="423">
        <v>1E-3</v>
      </c>
      <c r="L353" s="423">
        <v>3.4541666666666637E-2</v>
      </c>
      <c r="M353" s="424">
        <v>76.045163259078421</v>
      </c>
      <c r="N353" s="422">
        <v>3288</v>
      </c>
      <c r="O353" s="422">
        <v>3344</v>
      </c>
      <c r="P353" s="422">
        <v>3396</v>
      </c>
      <c r="Q353" s="422">
        <v>3448</v>
      </c>
      <c r="R353" s="422">
        <v>3501</v>
      </c>
      <c r="S353" s="422" t="s">
        <v>202</v>
      </c>
      <c r="T353" s="423">
        <v>0.25</v>
      </c>
      <c r="U353" s="423">
        <v>0.25419999999999998</v>
      </c>
      <c r="V353" s="423">
        <v>0.2581</v>
      </c>
      <c r="W353" s="423">
        <v>0.26200000000000001</v>
      </c>
      <c r="X353" s="423">
        <v>0.26600000000000001</v>
      </c>
      <c r="Y353" s="423">
        <v>2.5000000000000001E-2</v>
      </c>
      <c r="Z353" s="423">
        <v>2.5399999999999999E-2</v>
      </c>
      <c r="AA353" s="423">
        <v>2.58E-2</v>
      </c>
      <c r="AB353" s="423">
        <v>2.6200000000000001E-2</v>
      </c>
      <c r="AC353" s="423">
        <v>2.6599999999999999E-2</v>
      </c>
      <c r="AD353" s="423">
        <v>1.84E-2</v>
      </c>
      <c r="AE353" s="423">
        <v>1.84E-2</v>
      </c>
      <c r="AF353" s="423">
        <v>1.84E-2</v>
      </c>
      <c r="AG353" s="423">
        <v>1.84E-2</v>
      </c>
      <c r="AH353" s="423">
        <v>1.84E-2</v>
      </c>
      <c r="AI353" s="423">
        <v>0.1232</v>
      </c>
      <c r="AJ353" s="423">
        <v>0.12529999999999999</v>
      </c>
      <c r="AK353" s="423">
        <v>0.12720000000000001</v>
      </c>
      <c r="AL353" s="423">
        <v>0.12909999999999999</v>
      </c>
      <c r="AM353" s="423">
        <v>0.13109999999999999</v>
      </c>
      <c r="AN353" s="423">
        <v>1E-3</v>
      </c>
      <c r="AO353" s="423">
        <v>1E-3</v>
      </c>
      <c r="AP353" s="423">
        <v>1E-3</v>
      </c>
      <c r="AQ353" s="423">
        <v>1E-3</v>
      </c>
      <c r="AR353" s="423">
        <v>1E-3</v>
      </c>
      <c r="AS353" s="423">
        <v>0.03</v>
      </c>
      <c r="AT353" s="423">
        <v>0.03</v>
      </c>
      <c r="AU353" s="423">
        <v>0.03</v>
      </c>
      <c r="AV353" s="423">
        <v>0.03</v>
      </c>
      <c r="AW353" s="423">
        <v>0.03</v>
      </c>
      <c r="AX353" s="423">
        <v>0</v>
      </c>
      <c r="AY353" s="423">
        <v>0</v>
      </c>
      <c r="AZ353" s="423">
        <v>0</v>
      </c>
      <c r="BA353" s="423">
        <v>0</v>
      </c>
      <c r="BB353" s="423">
        <v>0</v>
      </c>
      <c r="BC353" s="423">
        <v>0</v>
      </c>
      <c r="BD353" s="423">
        <v>0</v>
      </c>
      <c r="BE353" s="423">
        <v>0</v>
      </c>
      <c r="BF353" s="423">
        <v>0</v>
      </c>
      <c r="BG353" s="423">
        <v>0</v>
      </c>
      <c r="BH353" s="423">
        <v>0.1</v>
      </c>
      <c r="BI353" s="423">
        <v>0</v>
      </c>
      <c r="BJ353" s="423">
        <v>0</v>
      </c>
      <c r="BK353" s="423">
        <v>0</v>
      </c>
      <c r="BL353" s="423">
        <v>0</v>
      </c>
      <c r="BM353" s="423">
        <v>0.3</v>
      </c>
      <c r="BN353" s="423">
        <v>0.3</v>
      </c>
      <c r="BO353" s="423">
        <v>0</v>
      </c>
      <c r="BP353" s="423">
        <v>0</v>
      </c>
      <c r="BQ353" s="423">
        <v>0</v>
      </c>
    </row>
    <row r="354" spans="1:69">
      <c r="A354" s="420" t="s">
        <v>486</v>
      </c>
      <c r="B354" s="421">
        <v>0.20029166666666667</v>
      </c>
      <c r="C354" s="421">
        <v>0.93300000000000005</v>
      </c>
      <c r="D354" s="421">
        <v>0</v>
      </c>
      <c r="E354" s="421"/>
      <c r="F354" s="422">
        <v>1850</v>
      </c>
      <c r="G354" s="423">
        <v>9.6000000000000002E-2</v>
      </c>
      <c r="H354" s="423">
        <v>3.32E-2</v>
      </c>
      <c r="I354" s="423">
        <v>2.5000000000000001E-2</v>
      </c>
      <c r="J354" s="423">
        <v>5.0000000000000001E-4</v>
      </c>
      <c r="K354" s="423">
        <v>2.1999999999999999E-2</v>
      </c>
      <c r="L354" s="423">
        <v>2.3591666666666677E-2</v>
      </c>
      <c r="M354" s="424">
        <v>51.891891891891895</v>
      </c>
      <c r="N354" s="422">
        <v>1850</v>
      </c>
      <c r="O354" s="422">
        <v>1850</v>
      </c>
      <c r="P354" s="422">
        <v>1850</v>
      </c>
      <c r="Q354" s="422">
        <v>1850</v>
      </c>
      <c r="R354" s="422">
        <v>1850</v>
      </c>
      <c r="S354" s="422" t="s">
        <v>202</v>
      </c>
      <c r="T354" s="423">
        <v>9.6000000000000002E-2</v>
      </c>
      <c r="U354" s="423">
        <v>9.6000000000000002E-2</v>
      </c>
      <c r="V354" s="423">
        <v>9.6000000000000002E-2</v>
      </c>
      <c r="W354" s="423">
        <v>9.6000000000000002E-2</v>
      </c>
      <c r="X354" s="423">
        <v>9.6000000000000002E-2</v>
      </c>
      <c r="Y354" s="423">
        <v>3.32E-2</v>
      </c>
      <c r="Z354" s="423">
        <v>3.32E-2</v>
      </c>
      <c r="AA354" s="423">
        <v>3.32E-2</v>
      </c>
      <c r="AB354" s="423">
        <v>3.32E-2</v>
      </c>
      <c r="AC354" s="423">
        <v>3.32E-2</v>
      </c>
      <c r="AD354" s="423">
        <v>2.5000000000000001E-2</v>
      </c>
      <c r="AE354" s="423">
        <v>2.5000000000000001E-2</v>
      </c>
      <c r="AF354" s="423">
        <v>2.5000000000000001E-2</v>
      </c>
      <c r="AG354" s="423">
        <v>2.5000000000000001E-2</v>
      </c>
      <c r="AH354" s="423">
        <v>2.5000000000000001E-2</v>
      </c>
      <c r="AI354" s="423">
        <v>5.0000000000000001E-4</v>
      </c>
      <c r="AJ354" s="423">
        <v>5.0000000000000001E-4</v>
      </c>
      <c r="AK354" s="423">
        <v>5.0000000000000001E-4</v>
      </c>
      <c r="AL354" s="423">
        <v>5.0000000000000001E-4</v>
      </c>
      <c r="AM354" s="423">
        <v>5.0000000000000001E-4</v>
      </c>
      <c r="AN354" s="423">
        <v>2.1999999999999999E-2</v>
      </c>
      <c r="AO354" s="423">
        <v>2.1999999999999999E-2</v>
      </c>
      <c r="AP354" s="423">
        <v>2.1999999999999999E-2</v>
      </c>
      <c r="AQ354" s="423">
        <v>2.1999999999999999E-2</v>
      </c>
      <c r="AR354" s="423">
        <v>2.1999999999999999E-2</v>
      </c>
      <c r="AS354" s="423">
        <v>0.03</v>
      </c>
      <c r="AT354" s="423">
        <v>0.03</v>
      </c>
      <c r="AU354" s="423">
        <v>0.03</v>
      </c>
      <c r="AV354" s="423">
        <v>0.03</v>
      </c>
      <c r="AW354" s="423">
        <v>0.03</v>
      </c>
      <c r="AX354" s="423">
        <v>0</v>
      </c>
      <c r="AY354" s="423">
        <v>0</v>
      </c>
      <c r="AZ354" s="423">
        <v>0</v>
      </c>
      <c r="BA354" s="423">
        <v>0</v>
      </c>
      <c r="BB354" s="423">
        <v>0</v>
      </c>
      <c r="BC354" s="423">
        <v>0</v>
      </c>
      <c r="BD354" s="423">
        <v>0</v>
      </c>
      <c r="BE354" s="423">
        <v>0</v>
      </c>
      <c r="BF354" s="423">
        <v>0</v>
      </c>
      <c r="BG354" s="423">
        <v>0</v>
      </c>
      <c r="BH354" s="423">
        <v>0</v>
      </c>
      <c r="BI354" s="423">
        <v>0</v>
      </c>
      <c r="BJ354" s="423">
        <v>0</v>
      </c>
      <c r="BK354" s="423">
        <v>0</v>
      </c>
      <c r="BL354" s="423">
        <v>0</v>
      </c>
      <c r="BM354" s="423">
        <v>0</v>
      </c>
      <c r="BN354" s="423">
        <v>0</v>
      </c>
      <c r="BO354" s="423">
        <v>0</v>
      </c>
      <c r="BP354" s="423">
        <v>0</v>
      </c>
      <c r="BQ354" s="423">
        <v>0</v>
      </c>
    </row>
    <row r="355" spans="1:69">
      <c r="A355" s="420" t="s">
        <v>564</v>
      </c>
      <c r="B355" s="421">
        <v>7.4033333333333326E-2</v>
      </c>
      <c r="C355" s="421">
        <v>0.46800000000000003</v>
      </c>
      <c r="D355" s="421">
        <v>0</v>
      </c>
      <c r="E355" s="421"/>
      <c r="F355" s="422">
        <v>600</v>
      </c>
      <c r="G355" s="423">
        <v>0.06</v>
      </c>
      <c r="H355" s="423">
        <v>1E-3</v>
      </c>
      <c r="I355" s="423">
        <v>1E-3</v>
      </c>
      <c r="J355" s="423">
        <v>2E-3</v>
      </c>
      <c r="K355" s="423">
        <v>0</v>
      </c>
      <c r="L355" s="423">
        <v>1.0033333333333325E-2</v>
      </c>
      <c r="M355" s="424">
        <v>100</v>
      </c>
      <c r="N355" s="422">
        <v>600</v>
      </c>
      <c r="O355" s="422">
        <v>620</v>
      </c>
      <c r="P355" s="422">
        <v>640</v>
      </c>
      <c r="Q355" s="422">
        <v>660</v>
      </c>
      <c r="R355" s="422">
        <v>700</v>
      </c>
      <c r="S355" s="422" t="s">
        <v>202</v>
      </c>
      <c r="T355" s="423">
        <v>0.06</v>
      </c>
      <c r="U355" s="423">
        <v>7.0000000000000007E-2</v>
      </c>
      <c r="V355" s="423">
        <v>0.08</v>
      </c>
      <c r="W355" s="423">
        <v>0.09</v>
      </c>
      <c r="X355" s="423">
        <v>0.1021</v>
      </c>
      <c r="Y355" s="423">
        <v>1E-3</v>
      </c>
      <c r="Z355" s="423">
        <v>1E-3</v>
      </c>
      <c r="AA355" s="423">
        <v>1E-3</v>
      </c>
      <c r="AB355" s="423">
        <v>1E-3</v>
      </c>
      <c r="AC355" s="423">
        <v>1E-3</v>
      </c>
      <c r="AD355" s="423">
        <v>1E-3</v>
      </c>
      <c r="AE355" s="423">
        <v>2E-3</v>
      </c>
      <c r="AF355" s="423">
        <v>2E-3</v>
      </c>
      <c r="AG355" s="423">
        <v>2E-3</v>
      </c>
      <c r="AH355" s="423">
        <v>2E-3</v>
      </c>
      <c r="AI355" s="423">
        <v>2E-3</v>
      </c>
      <c r="AJ355" s="423">
        <v>2E-3</v>
      </c>
      <c r="AK355" s="423">
        <v>2E-3</v>
      </c>
      <c r="AL355" s="423">
        <v>2E-3</v>
      </c>
      <c r="AM355" s="423">
        <v>2E-3</v>
      </c>
      <c r="AN355" s="423">
        <v>0</v>
      </c>
      <c r="AO355" s="423">
        <v>0</v>
      </c>
      <c r="AP355" s="423">
        <v>0</v>
      </c>
      <c r="AQ355" s="423">
        <v>0</v>
      </c>
      <c r="AR355" s="423">
        <v>0</v>
      </c>
      <c r="AS355" s="423">
        <v>7.0000000000000001E-3</v>
      </c>
      <c r="AT355" s="423">
        <v>8.0000000000000002E-3</v>
      </c>
      <c r="AU355" s="423">
        <v>8.9999999999999993E-3</v>
      </c>
      <c r="AV355" s="423">
        <v>0.01</v>
      </c>
      <c r="AW355" s="423">
        <v>1.0999999999999999E-2</v>
      </c>
      <c r="AX355" s="423">
        <v>0</v>
      </c>
      <c r="AY355" s="423">
        <v>0</v>
      </c>
      <c r="AZ355" s="423">
        <v>0</v>
      </c>
      <c r="BA355" s="423">
        <v>0</v>
      </c>
      <c r="BB355" s="423">
        <v>0</v>
      </c>
      <c r="BC355" s="423">
        <v>0</v>
      </c>
      <c r="BD355" s="423">
        <v>0</v>
      </c>
      <c r="BE355" s="423">
        <v>0</v>
      </c>
      <c r="BF355" s="423">
        <v>0</v>
      </c>
      <c r="BG355" s="423">
        <v>0</v>
      </c>
      <c r="BH355" s="423">
        <v>0</v>
      </c>
      <c r="BI355" s="423">
        <v>0</v>
      </c>
      <c r="BJ355" s="423">
        <v>0</v>
      </c>
      <c r="BK355" s="423">
        <v>0</v>
      </c>
      <c r="BL355" s="423">
        <v>0</v>
      </c>
      <c r="BM355" s="423">
        <v>0</v>
      </c>
      <c r="BN355" s="423">
        <v>0</v>
      </c>
      <c r="BO355" s="423">
        <v>0</v>
      </c>
      <c r="BP355" s="423">
        <v>0</v>
      </c>
      <c r="BQ355" s="423">
        <v>0</v>
      </c>
    </row>
    <row r="356" spans="1:69">
      <c r="A356" s="420" t="s">
        <v>216</v>
      </c>
      <c r="B356" s="421">
        <v>3.5341666666666667E-2</v>
      </c>
      <c r="C356" s="421">
        <v>0.214</v>
      </c>
      <c r="D356" s="421">
        <v>0</v>
      </c>
      <c r="E356" s="421"/>
      <c r="F356" s="422">
        <v>460</v>
      </c>
      <c r="G356" s="423">
        <v>3.1E-2</v>
      </c>
      <c r="H356" s="423">
        <v>2.5999999999999999E-3</v>
      </c>
      <c r="I356" s="423">
        <v>0</v>
      </c>
      <c r="J356" s="423">
        <v>0</v>
      </c>
      <c r="K356" s="423">
        <v>1E-3</v>
      </c>
      <c r="L356" s="423">
        <v>7.4166666666666825E-4</v>
      </c>
      <c r="M356" s="424">
        <v>67.391304347826093</v>
      </c>
      <c r="N356" s="422">
        <v>460</v>
      </c>
      <c r="O356" s="422">
        <v>460</v>
      </c>
      <c r="P356" s="422">
        <v>460</v>
      </c>
      <c r="Q356" s="422">
        <v>460</v>
      </c>
      <c r="R356" s="422">
        <v>460</v>
      </c>
      <c r="S356" s="422" t="s">
        <v>202</v>
      </c>
      <c r="T356" s="423">
        <v>3.1E-2</v>
      </c>
      <c r="U356" s="423">
        <v>3.1E-2</v>
      </c>
      <c r="V356" s="423">
        <v>3.1E-2</v>
      </c>
      <c r="W356" s="423">
        <v>3.1E-2</v>
      </c>
      <c r="X356" s="423">
        <v>3.1E-2</v>
      </c>
      <c r="Y356" s="423">
        <v>2.5999999999999999E-3</v>
      </c>
      <c r="Z356" s="423">
        <v>2.5999999999999999E-3</v>
      </c>
      <c r="AA356" s="423">
        <v>2.5999999999999999E-3</v>
      </c>
      <c r="AB356" s="423">
        <v>2.5999999999999999E-3</v>
      </c>
      <c r="AC356" s="423">
        <v>2.5999999999999999E-3</v>
      </c>
      <c r="AD356" s="423">
        <v>0</v>
      </c>
      <c r="AE356" s="423">
        <v>0</v>
      </c>
      <c r="AF356" s="423">
        <v>0</v>
      </c>
      <c r="AG356" s="423">
        <v>0</v>
      </c>
      <c r="AH356" s="423">
        <v>0</v>
      </c>
      <c r="AI356" s="423">
        <v>0</v>
      </c>
      <c r="AJ356" s="423">
        <v>0</v>
      </c>
      <c r="AK356" s="423">
        <v>0</v>
      </c>
      <c r="AL356" s="423">
        <v>0</v>
      </c>
      <c r="AM356" s="423">
        <v>0</v>
      </c>
      <c r="AN356" s="423">
        <v>1E-3</v>
      </c>
      <c r="AO356" s="423">
        <v>1E-3</v>
      </c>
      <c r="AP356" s="423">
        <v>1E-3</v>
      </c>
      <c r="AQ356" s="423">
        <v>1E-3</v>
      </c>
      <c r="AR356" s="423">
        <v>1E-3</v>
      </c>
      <c r="AS356" s="423">
        <v>2E-3</v>
      </c>
      <c r="AT356" s="423">
        <v>2E-3</v>
      </c>
      <c r="AU356" s="423">
        <v>2E-3</v>
      </c>
      <c r="AV356" s="423">
        <v>2E-3</v>
      </c>
      <c r="AW356" s="423">
        <v>2E-3</v>
      </c>
      <c r="AX356" s="423">
        <v>0</v>
      </c>
      <c r="AY356" s="423">
        <v>0</v>
      </c>
      <c r="AZ356" s="423">
        <v>0</v>
      </c>
      <c r="BA356" s="423">
        <v>0</v>
      </c>
      <c r="BB356" s="423">
        <v>0</v>
      </c>
      <c r="BC356" s="423">
        <v>0</v>
      </c>
      <c r="BD356" s="423">
        <v>0</v>
      </c>
      <c r="BE356" s="423">
        <v>0</v>
      </c>
      <c r="BF356" s="423">
        <v>0</v>
      </c>
      <c r="BG356" s="423">
        <v>0</v>
      </c>
      <c r="BH356" s="423">
        <v>0</v>
      </c>
      <c r="BI356" s="423">
        <v>0</v>
      </c>
      <c r="BJ356" s="423">
        <v>0</v>
      </c>
      <c r="BK356" s="423">
        <v>0</v>
      </c>
      <c r="BL356" s="423">
        <v>0</v>
      </c>
      <c r="BM356" s="423">
        <v>0</v>
      </c>
      <c r="BN356" s="423">
        <v>0</v>
      </c>
      <c r="BO356" s="423">
        <v>0</v>
      </c>
      <c r="BP356" s="423">
        <v>0</v>
      </c>
      <c r="BQ356" s="423">
        <v>0</v>
      </c>
    </row>
    <row r="357" spans="1:69">
      <c r="A357" s="420" t="s">
        <v>659</v>
      </c>
      <c r="B357" s="421">
        <v>0.15144166666666667</v>
      </c>
      <c r="C357" s="421">
        <v>0.34</v>
      </c>
      <c r="D357" s="421">
        <v>0</v>
      </c>
      <c r="E357" s="421"/>
      <c r="F357" s="422">
        <v>1495</v>
      </c>
      <c r="G357" s="423">
        <v>8.5099999999999995E-2</v>
      </c>
      <c r="H357" s="423">
        <v>8.0000000000000002E-3</v>
      </c>
      <c r="I357" s="423">
        <v>5.7999999999999996E-3</v>
      </c>
      <c r="J357" s="423">
        <v>2.4899999999999999E-2</v>
      </c>
      <c r="K357" s="423">
        <v>1.4999999999999999E-2</v>
      </c>
      <c r="L357" s="423">
        <v>1.264166666666669E-2</v>
      </c>
      <c r="M357" s="424">
        <v>56.92307692307692</v>
      </c>
      <c r="N357" s="422">
        <v>1495</v>
      </c>
      <c r="O357" s="422">
        <v>1510</v>
      </c>
      <c r="P357" s="422">
        <v>1525</v>
      </c>
      <c r="Q357" s="422">
        <v>1540</v>
      </c>
      <c r="R357" s="422">
        <v>1555</v>
      </c>
      <c r="S357" s="422" t="s">
        <v>202</v>
      </c>
      <c r="T357" s="423">
        <v>8.4000000000000005E-2</v>
      </c>
      <c r="U357" s="423">
        <v>8.5000000000000006E-2</v>
      </c>
      <c r="V357" s="423">
        <v>8.5999999999999993E-2</v>
      </c>
      <c r="W357" s="423">
        <v>8.6999999999999994E-2</v>
      </c>
      <c r="X357" s="423">
        <v>8.7999999999999995E-2</v>
      </c>
      <c r="Y357" s="423">
        <v>7.4000000000000003E-3</v>
      </c>
      <c r="Z357" s="423">
        <v>7.4000000000000003E-3</v>
      </c>
      <c r="AA357" s="423">
        <v>7.4000000000000003E-3</v>
      </c>
      <c r="AB357" s="423">
        <v>7.4000000000000003E-3</v>
      </c>
      <c r="AC357" s="423">
        <v>7.4000000000000003E-3</v>
      </c>
      <c r="AD357" s="423">
        <v>5.7000000000000002E-3</v>
      </c>
      <c r="AE357" s="423">
        <v>5.7000000000000002E-3</v>
      </c>
      <c r="AF357" s="423">
        <v>5.7000000000000002E-3</v>
      </c>
      <c r="AG357" s="423">
        <v>5.7000000000000002E-3</v>
      </c>
      <c r="AH357" s="423">
        <v>5.7000000000000002E-3</v>
      </c>
      <c r="AI357" s="423">
        <v>2.8000000000000001E-2</v>
      </c>
      <c r="AJ357" s="423">
        <v>2.8500000000000001E-2</v>
      </c>
      <c r="AK357" s="423">
        <v>2.9000000000000001E-2</v>
      </c>
      <c r="AL357" s="423">
        <v>2.9000000000000001E-2</v>
      </c>
      <c r="AM357" s="423">
        <v>2.9000000000000001E-2</v>
      </c>
      <c r="AN357" s="423">
        <v>0.02</v>
      </c>
      <c r="AO357" s="423">
        <v>0.02</v>
      </c>
      <c r="AP357" s="423">
        <v>0.02</v>
      </c>
      <c r="AQ357" s="423">
        <v>0.02</v>
      </c>
      <c r="AR357" s="423">
        <v>0.02</v>
      </c>
      <c r="AS357" s="423">
        <v>1.7299999999999999E-2</v>
      </c>
      <c r="AT357" s="423">
        <v>1.7299999999999999E-2</v>
      </c>
      <c r="AU357" s="423">
        <v>1.7299999999999999E-2</v>
      </c>
      <c r="AV357" s="423">
        <v>1.7299999999999999E-2</v>
      </c>
      <c r="AW357" s="423">
        <v>1.7299999999999999E-2</v>
      </c>
      <c r="AX357" s="423">
        <v>0</v>
      </c>
      <c r="AY357" s="423">
        <v>0.28799999999999998</v>
      </c>
      <c r="AZ357" s="423">
        <v>0.28799999999999998</v>
      </c>
      <c r="BA357" s="423">
        <v>0.28799999999999998</v>
      </c>
      <c r="BB357" s="423">
        <v>0.28799999999999998</v>
      </c>
      <c r="BC357" s="423">
        <v>0</v>
      </c>
      <c r="BD357" s="423">
        <v>0</v>
      </c>
      <c r="BE357" s="423">
        <v>0</v>
      </c>
      <c r="BF357" s="423">
        <v>0</v>
      </c>
      <c r="BG357" s="423">
        <v>0</v>
      </c>
      <c r="BH357" s="423">
        <v>0</v>
      </c>
      <c r="BI357" s="423">
        <v>0</v>
      </c>
      <c r="BJ357" s="423">
        <v>0</v>
      </c>
      <c r="BK357" s="423">
        <v>0</v>
      </c>
      <c r="BL357" s="423">
        <v>0</v>
      </c>
      <c r="BM357" s="423">
        <v>0</v>
      </c>
      <c r="BN357" s="423">
        <v>0</v>
      </c>
      <c r="BO357" s="423">
        <v>0</v>
      </c>
      <c r="BP357" s="423">
        <v>0</v>
      </c>
      <c r="BQ357" s="423">
        <v>0</v>
      </c>
    </row>
    <row r="358" spans="1:69">
      <c r="A358" s="420" t="s">
        <v>444</v>
      </c>
      <c r="B358" s="421">
        <v>7.5383333333333344E-2</v>
      </c>
      <c r="C358" s="421">
        <v>0.4</v>
      </c>
      <c r="D358" s="421">
        <v>0</v>
      </c>
      <c r="E358" s="421"/>
      <c r="F358" s="422">
        <v>750</v>
      </c>
      <c r="G358" s="423">
        <v>1.6E-2</v>
      </c>
      <c r="H358" s="423">
        <v>0</v>
      </c>
      <c r="I358" s="423">
        <v>0</v>
      </c>
      <c r="J358" s="423">
        <v>0</v>
      </c>
      <c r="K358" s="423">
        <v>1E-3</v>
      </c>
      <c r="L358" s="423">
        <v>5.8383333333333343E-2</v>
      </c>
      <c r="M358" s="424">
        <v>21.333333333333332</v>
      </c>
      <c r="N358" s="422">
        <v>750</v>
      </c>
      <c r="O358" s="422">
        <v>751</v>
      </c>
      <c r="P358" s="422">
        <v>752</v>
      </c>
      <c r="Q358" s="422">
        <v>752</v>
      </c>
      <c r="R358" s="422">
        <v>753</v>
      </c>
      <c r="S358" s="422" t="s">
        <v>202</v>
      </c>
      <c r="T358" s="423">
        <v>1.6E-2</v>
      </c>
      <c r="U358" s="423">
        <v>1.6E-2</v>
      </c>
      <c r="V358" s="423">
        <v>1.6E-2</v>
      </c>
      <c r="W358" s="423">
        <v>1.6E-2</v>
      </c>
      <c r="X358" s="423">
        <v>1.6E-2</v>
      </c>
      <c r="Y358" s="423">
        <v>0</v>
      </c>
      <c r="Z358" s="423">
        <v>0</v>
      </c>
      <c r="AA358" s="423">
        <v>0</v>
      </c>
      <c r="AB358" s="423">
        <v>0</v>
      </c>
      <c r="AC358" s="423">
        <v>0</v>
      </c>
      <c r="AD358" s="423">
        <v>0</v>
      </c>
      <c r="AE358" s="423">
        <v>0</v>
      </c>
      <c r="AF358" s="423">
        <v>0</v>
      </c>
      <c r="AG358" s="423">
        <v>0</v>
      </c>
      <c r="AH358" s="423">
        <v>0</v>
      </c>
      <c r="AI358" s="423">
        <v>0</v>
      </c>
      <c r="AJ358" s="423">
        <v>0</v>
      </c>
      <c r="AK358" s="423">
        <v>0</v>
      </c>
      <c r="AL358" s="423">
        <v>0</v>
      </c>
      <c r="AM358" s="423">
        <v>0</v>
      </c>
      <c r="AN358" s="423">
        <v>1E-3</v>
      </c>
      <c r="AO358" s="423">
        <v>1E-3</v>
      </c>
      <c r="AP358" s="423">
        <v>1E-3</v>
      </c>
      <c r="AQ358" s="423">
        <v>1E-3</v>
      </c>
      <c r="AR358" s="423">
        <v>1E-3</v>
      </c>
      <c r="AS358" s="423">
        <v>5.8000000000000003E-2</v>
      </c>
      <c r="AT358" s="423">
        <v>5.8000000000000003E-2</v>
      </c>
      <c r="AU358" s="423">
        <v>5.8000000000000003E-2</v>
      </c>
      <c r="AV358" s="423">
        <v>5.8000000000000003E-2</v>
      </c>
      <c r="AW358" s="423">
        <v>5.8000000000000003E-2</v>
      </c>
      <c r="AX358" s="423">
        <v>0</v>
      </c>
      <c r="AY358" s="423">
        <v>0</v>
      </c>
      <c r="AZ358" s="423">
        <v>0</v>
      </c>
      <c r="BA358" s="423">
        <v>0</v>
      </c>
      <c r="BB358" s="423">
        <v>0</v>
      </c>
      <c r="BC358" s="423">
        <v>0</v>
      </c>
      <c r="BD358" s="423">
        <v>0</v>
      </c>
      <c r="BE358" s="423">
        <v>0</v>
      </c>
      <c r="BF358" s="423">
        <v>0</v>
      </c>
      <c r="BG358" s="423">
        <v>0</v>
      </c>
      <c r="BH358" s="423">
        <v>0</v>
      </c>
      <c r="BI358" s="423">
        <v>0</v>
      </c>
      <c r="BJ358" s="423">
        <v>0</v>
      </c>
      <c r="BK358" s="423">
        <v>0</v>
      </c>
      <c r="BL358" s="423">
        <v>0</v>
      </c>
      <c r="BM358" s="423">
        <v>0</v>
      </c>
      <c r="BN358" s="423">
        <v>0</v>
      </c>
      <c r="BO358" s="423">
        <v>0</v>
      </c>
      <c r="BP358" s="423">
        <v>0</v>
      </c>
      <c r="BQ358" s="423">
        <v>0</v>
      </c>
    </row>
    <row r="359" spans="1:69">
      <c r="A359" s="420" t="s">
        <v>972</v>
      </c>
      <c r="B359" s="421" t="s">
        <v>395</v>
      </c>
      <c r="C359" s="421">
        <v>0</v>
      </c>
      <c r="D359" s="421">
        <v>0</v>
      </c>
      <c r="E359" s="421"/>
      <c r="F359" s="422" t="e">
        <v>#N/A</v>
      </c>
      <c r="G359" s="423">
        <v>0</v>
      </c>
      <c r="H359" s="423">
        <v>0</v>
      </c>
      <c r="I359" s="423">
        <v>0</v>
      </c>
      <c r="J359" s="423">
        <v>0</v>
      </c>
      <c r="K359" s="423">
        <v>0</v>
      </c>
      <c r="L359" s="423" t="e">
        <v>#VALUE!</v>
      </c>
      <c r="M359" s="424" t="s">
        <v>395</v>
      </c>
      <c r="N359" s="422">
        <v>0</v>
      </c>
      <c r="O359" s="422">
        <v>0</v>
      </c>
      <c r="P359" s="422">
        <v>0</v>
      </c>
      <c r="Q359" s="422">
        <v>0</v>
      </c>
      <c r="R359" s="422">
        <v>0</v>
      </c>
      <c r="S359" s="422" t="s">
        <v>202</v>
      </c>
      <c r="T359" s="423">
        <v>0</v>
      </c>
      <c r="U359" s="423">
        <v>0</v>
      </c>
      <c r="V359" s="423">
        <v>0</v>
      </c>
      <c r="W359" s="423">
        <v>0</v>
      </c>
      <c r="X359" s="423">
        <v>0</v>
      </c>
      <c r="Y359" s="423">
        <v>0</v>
      </c>
      <c r="Z359" s="423">
        <v>0</v>
      </c>
      <c r="AA359" s="423">
        <v>0</v>
      </c>
      <c r="AB359" s="423">
        <v>0</v>
      </c>
      <c r="AC359" s="423">
        <v>0</v>
      </c>
      <c r="AD359" s="423">
        <v>0</v>
      </c>
      <c r="AE359" s="423">
        <v>0</v>
      </c>
      <c r="AF359" s="423">
        <v>0</v>
      </c>
      <c r="AG359" s="423">
        <v>0</v>
      </c>
      <c r="AH359" s="423">
        <v>0</v>
      </c>
      <c r="AI359" s="423">
        <v>0</v>
      </c>
      <c r="AJ359" s="423">
        <v>0</v>
      </c>
      <c r="AK359" s="423">
        <v>0</v>
      </c>
      <c r="AL359" s="423">
        <v>0</v>
      </c>
      <c r="AM359" s="423">
        <v>0</v>
      </c>
      <c r="AN359" s="423">
        <v>0</v>
      </c>
      <c r="AO359" s="423">
        <v>0</v>
      </c>
      <c r="AP359" s="423">
        <v>0</v>
      </c>
      <c r="AQ359" s="423">
        <v>0</v>
      </c>
      <c r="AR359" s="423">
        <v>0</v>
      </c>
      <c r="AS359" s="423">
        <v>0</v>
      </c>
      <c r="AT359" s="423">
        <v>0</v>
      </c>
      <c r="AU359" s="423">
        <v>0</v>
      </c>
      <c r="AV359" s="423">
        <v>0</v>
      </c>
      <c r="AW359" s="423">
        <v>0</v>
      </c>
      <c r="AX359" s="423">
        <v>0</v>
      </c>
      <c r="AY359" s="423">
        <v>0</v>
      </c>
      <c r="AZ359" s="423">
        <v>0</v>
      </c>
      <c r="BA359" s="423">
        <v>0</v>
      </c>
      <c r="BB359" s="423">
        <v>0</v>
      </c>
      <c r="BC359" s="423">
        <v>0</v>
      </c>
      <c r="BD359" s="423">
        <v>0</v>
      </c>
      <c r="BE359" s="423">
        <v>0</v>
      </c>
      <c r="BF359" s="423">
        <v>0</v>
      </c>
      <c r="BG359" s="423">
        <v>0</v>
      </c>
      <c r="BH359" s="423">
        <v>0</v>
      </c>
      <c r="BI359" s="423">
        <v>0</v>
      </c>
      <c r="BJ359" s="423">
        <v>0</v>
      </c>
      <c r="BK359" s="423">
        <v>0</v>
      </c>
      <c r="BL359" s="423">
        <v>0</v>
      </c>
      <c r="BM359" s="423">
        <v>0</v>
      </c>
      <c r="BN359" s="423">
        <v>0</v>
      </c>
      <c r="BO359" s="423">
        <v>0</v>
      </c>
      <c r="BP359" s="423">
        <v>0</v>
      </c>
      <c r="BQ359" s="423">
        <v>0</v>
      </c>
    </row>
    <row r="360" spans="1:69">
      <c r="A360" s="420" t="s">
        <v>510</v>
      </c>
      <c r="B360" s="421">
        <v>0.41781666666666673</v>
      </c>
      <c r="C360" s="421">
        <v>0.3</v>
      </c>
      <c r="D360" s="421">
        <v>0</v>
      </c>
      <c r="E360" s="421"/>
      <c r="F360" s="422">
        <v>1700</v>
      </c>
      <c r="G360" s="423">
        <v>0.159</v>
      </c>
      <c r="H360" s="423">
        <v>1.2800000000000001E-2</v>
      </c>
      <c r="I360" s="423">
        <v>0</v>
      </c>
      <c r="J360" s="423">
        <v>2.8E-3</v>
      </c>
      <c r="K360" s="423">
        <v>1E-3</v>
      </c>
      <c r="L360" s="423">
        <v>0.24221666666666672</v>
      </c>
      <c r="M360" s="424">
        <v>93.529411764705884</v>
      </c>
      <c r="N360" s="422">
        <v>1700</v>
      </c>
      <c r="O360" s="422">
        <v>1700</v>
      </c>
      <c r="P360" s="422">
        <v>1700</v>
      </c>
      <c r="Q360" s="422">
        <v>1700</v>
      </c>
      <c r="R360" s="422">
        <v>1700</v>
      </c>
      <c r="S360" s="422" t="s">
        <v>202</v>
      </c>
      <c r="T360" s="423">
        <v>0.159</v>
      </c>
      <c r="U360" s="423">
        <v>0.159</v>
      </c>
      <c r="V360" s="423">
        <v>0.159</v>
      </c>
      <c r="W360" s="423">
        <v>0.159</v>
      </c>
      <c r="X360" s="423">
        <v>0.159</v>
      </c>
      <c r="Y360" s="423">
        <v>1.2999999999999999E-2</v>
      </c>
      <c r="Z360" s="423">
        <v>1.2999999999999999E-2</v>
      </c>
      <c r="AA360" s="423">
        <v>1.2999999999999999E-2</v>
      </c>
      <c r="AB360" s="423">
        <v>1.2999999999999999E-2</v>
      </c>
      <c r="AC360" s="423">
        <v>1.2999999999999999E-2</v>
      </c>
      <c r="AD360" s="423">
        <v>0</v>
      </c>
      <c r="AE360" s="423">
        <v>0</v>
      </c>
      <c r="AF360" s="423">
        <v>0</v>
      </c>
      <c r="AG360" s="423">
        <v>0</v>
      </c>
      <c r="AH360" s="423">
        <v>0</v>
      </c>
      <c r="AI360" s="423">
        <v>3.0000000000000001E-3</v>
      </c>
      <c r="AJ360" s="423">
        <v>3.0000000000000001E-3</v>
      </c>
      <c r="AK360" s="423">
        <v>3.0000000000000001E-3</v>
      </c>
      <c r="AL360" s="423">
        <v>3.0000000000000001E-3</v>
      </c>
      <c r="AM360" s="423">
        <v>3.0000000000000001E-3</v>
      </c>
      <c r="AN360" s="423">
        <v>1E-3</v>
      </c>
      <c r="AO360" s="423">
        <v>1E-3</v>
      </c>
      <c r="AP360" s="423">
        <v>1E-3</v>
      </c>
      <c r="AQ360" s="423">
        <v>0.01</v>
      </c>
      <c r="AR360" s="423">
        <v>0.01</v>
      </c>
      <c r="AS360" s="423">
        <v>0.4</v>
      </c>
      <c r="AT360" s="423">
        <v>0.4</v>
      </c>
      <c r="AU360" s="423">
        <v>0.4</v>
      </c>
      <c r="AV360" s="423">
        <v>0.59460000000000002</v>
      </c>
      <c r="AW360" s="423">
        <v>0.59460000000000002</v>
      </c>
      <c r="AX360" s="423">
        <v>0</v>
      </c>
      <c r="AY360" s="423">
        <v>0</v>
      </c>
      <c r="AZ360" s="423">
        <v>0</v>
      </c>
      <c r="BA360" s="423">
        <v>0</v>
      </c>
      <c r="BB360" s="423">
        <v>0</v>
      </c>
      <c r="BC360" s="423">
        <v>0</v>
      </c>
      <c r="BD360" s="423">
        <v>0</v>
      </c>
      <c r="BE360" s="423">
        <v>0</v>
      </c>
      <c r="BF360" s="423">
        <v>0</v>
      </c>
      <c r="BG360" s="423">
        <v>0</v>
      </c>
      <c r="BH360" s="423">
        <v>0.41849999999999998</v>
      </c>
      <c r="BI360" s="423">
        <v>0.41849999999999998</v>
      </c>
      <c r="BJ360" s="423">
        <v>0</v>
      </c>
      <c r="BK360" s="423">
        <v>0</v>
      </c>
      <c r="BL360" s="423">
        <v>0</v>
      </c>
      <c r="BM360" s="423">
        <v>0</v>
      </c>
      <c r="BN360" s="423">
        <v>0</v>
      </c>
      <c r="BO360" s="423">
        <v>0</v>
      </c>
      <c r="BP360" s="423">
        <v>0</v>
      </c>
      <c r="BQ360" s="423">
        <v>0</v>
      </c>
    </row>
    <row r="361" spans="1:69">
      <c r="A361" s="420" t="s">
        <v>441</v>
      </c>
      <c r="B361" s="421">
        <v>8.416666666666666E-3</v>
      </c>
      <c r="C361" s="421">
        <v>0.2</v>
      </c>
      <c r="D361" s="421">
        <v>0</v>
      </c>
      <c r="E361" s="421"/>
      <c r="F361" s="422">
        <v>150</v>
      </c>
      <c r="G361" s="423">
        <v>6.0000000000000001E-3</v>
      </c>
      <c r="H361" s="423">
        <v>3.0000000000000001E-3</v>
      </c>
      <c r="I361" s="423">
        <v>0</v>
      </c>
      <c r="J361" s="423">
        <v>0</v>
      </c>
      <c r="K361" s="423">
        <v>0</v>
      </c>
      <c r="L361" s="423">
        <v>-5.8333333333333501E-4</v>
      </c>
      <c r="M361" s="424">
        <v>40</v>
      </c>
      <c r="N361" s="422">
        <v>150</v>
      </c>
      <c r="O361" s="422">
        <v>155</v>
      </c>
      <c r="P361" s="422">
        <v>160</v>
      </c>
      <c r="Q361" s="422">
        <v>165</v>
      </c>
      <c r="R361" s="422">
        <v>170</v>
      </c>
      <c r="S361" s="422" t="s">
        <v>202</v>
      </c>
      <c r="T361" s="423">
        <v>6.0000000000000001E-3</v>
      </c>
      <c r="U361" s="423">
        <v>6.1999999999999998E-3</v>
      </c>
      <c r="V361" s="423">
        <v>6.4000000000000003E-3</v>
      </c>
      <c r="W361" s="423">
        <v>6.6E-3</v>
      </c>
      <c r="X361" s="423">
        <v>6.7999999999999996E-3</v>
      </c>
      <c r="Y361" s="423">
        <v>3.0000000000000001E-3</v>
      </c>
      <c r="Z361" s="423">
        <v>3.0000000000000001E-3</v>
      </c>
      <c r="AA361" s="423">
        <v>3.0000000000000001E-3</v>
      </c>
      <c r="AB361" s="423">
        <v>3.0000000000000001E-3</v>
      </c>
      <c r="AC361" s="423">
        <v>3.0000000000000001E-3</v>
      </c>
      <c r="AD361" s="423">
        <v>0</v>
      </c>
      <c r="AE361" s="423">
        <v>0</v>
      </c>
      <c r="AF361" s="423">
        <v>0</v>
      </c>
      <c r="AG361" s="423">
        <v>0</v>
      </c>
      <c r="AH361" s="423">
        <v>0</v>
      </c>
      <c r="AI361" s="423">
        <v>0</v>
      </c>
      <c r="AJ361" s="423">
        <v>0</v>
      </c>
      <c r="AK361" s="423">
        <v>0</v>
      </c>
      <c r="AL361" s="423">
        <v>0</v>
      </c>
      <c r="AM361" s="423">
        <v>0</v>
      </c>
      <c r="AN361" s="423">
        <v>0</v>
      </c>
      <c r="AO361" s="423">
        <v>0</v>
      </c>
      <c r="AP361" s="423">
        <v>0</v>
      </c>
      <c r="AQ361" s="423">
        <v>0</v>
      </c>
      <c r="AR361" s="423">
        <v>0</v>
      </c>
      <c r="AS361" s="423">
        <v>1E-3</v>
      </c>
      <c r="AT361" s="423">
        <v>1E-3</v>
      </c>
      <c r="AU361" s="423">
        <v>1E-3</v>
      </c>
      <c r="AV361" s="423">
        <v>1E-3</v>
      </c>
      <c r="AW361" s="423">
        <v>1E-3</v>
      </c>
      <c r="AX361" s="423">
        <v>0</v>
      </c>
      <c r="AY361" s="423">
        <v>0</v>
      </c>
      <c r="AZ361" s="423">
        <v>0</v>
      </c>
      <c r="BA361" s="423">
        <v>0</v>
      </c>
      <c r="BB361" s="423">
        <v>0</v>
      </c>
      <c r="BC361" s="423">
        <v>0</v>
      </c>
      <c r="BD361" s="423">
        <v>0</v>
      </c>
      <c r="BE361" s="423">
        <v>0</v>
      </c>
      <c r="BF361" s="423">
        <v>0</v>
      </c>
      <c r="BG361" s="423">
        <v>0</v>
      </c>
      <c r="BH361" s="423">
        <v>0.2</v>
      </c>
      <c r="BI361" s="423">
        <v>0.2</v>
      </c>
      <c r="BJ361" s="423">
        <v>0.2</v>
      </c>
      <c r="BK361" s="423">
        <v>0.2</v>
      </c>
      <c r="BL361" s="423">
        <v>0.2</v>
      </c>
      <c r="BM361" s="423">
        <v>0</v>
      </c>
      <c r="BN361" s="423">
        <v>0</v>
      </c>
      <c r="BO361" s="423">
        <v>0</v>
      </c>
      <c r="BP361" s="423">
        <v>0</v>
      </c>
      <c r="BQ361" s="423">
        <v>0</v>
      </c>
    </row>
    <row r="362" spans="1:69">
      <c r="A362" s="420" t="s">
        <v>739</v>
      </c>
      <c r="B362" s="421">
        <v>3.9391666666666665</v>
      </c>
      <c r="C362" s="421">
        <v>7.6231</v>
      </c>
      <c r="D362" s="421">
        <v>0</v>
      </c>
      <c r="E362" s="421"/>
      <c r="F362" s="422">
        <v>38658</v>
      </c>
      <c r="G362" s="423">
        <v>1.6060000000000001</v>
      </c>
      <c r="H362" s="423">
        <v>0.68799999999999994</v>
      </c>
      <c r="I362" s="423">
        <v>0.55200000000000005</v>
      </c>
      <c r="J362" s="423">
        <v>0</v>
      </c>
      <c r="K362" s="423">
        <v>0.3</v>
      </c>
      <c r="L362" s="423">
        <v>0.79316666666666658</v>
      </c>
      <c r="M362" s="424">
        <v>41.543794298722126</v>
      </c>
      <c r="N362" s="422">
        <v>39240</v>
      </c>
      <c r="O362" s="422">
        <v>45540</v>
      </c>
      <c r="P362" s="422">
        <v>52800</v>
      </c>
      <c r="Q362" s="422">
        <v>61300</v>
      </c>
      <c r="R362" s="422">
        <v>71200</v>
      </c>
      <c r="S362" s="422" t="s">
        <v>201</v>
      </c>
      <c r="T362" s="423">
        <v>1.63</v>
      </c>
      <c r="U362" s="423">
        <v>1.8919999999999999</v>
      </c>
      <c r="V362" s="423">
        <v>2.1949999999999998</v>
      </c>
      <c r="W362" s="423">
        <v>2.548</v>
      </c>
      <c r="X362" s="423">
        <v>2.9569999999999999</v>
      </c>
      <c r="Y362" s="423">
        <v>0.69799999999999995</v>
      </c>
      <c r="Z362" s="423">
        <v>0.81</v>
      </c>
      <c r="AA362" s="423">
        <v>0.97409999999999997</v>
      </c>
      <c r="AB362" s="423">
        <v>1.0920000000000001</v>
      </c>
      <c r="AC362" s="423">
        <v>1.2669999999999999</v>
      </c>
      <c r="AD362" s="423">
        <v>0.56000000000000005</v>
      </c>
      <c r="AE362" s="423">
        <v>0.65</v>
      </c>
      <c r="AF362" s="423">
        <v>0.755</v>
      </c>
      <c r="AG362" s="423">
        <v>0.876</v>
      </c>
      <c r="AH362" s="423">
        <v>1.016</v>
      </c>
      <c r="AI362" s="423">
        <v>0</v>
      </c>
      <c r="AJ362" s="423">
        <v>0</v>
      </c>
      <c r="AK362" s="423">
        <v>0</v>
      </c>
      <c r="AL362" s="423">
        <v>0</v>
      </c>
      <c r="AM362" s="423">
        <v>0</v>
      </c>
      <c r="AN362" s="423">
        <v>0.30499999999999999</v>
      </c>
      <c r="AO362" s="423">
        <v>0.35299999999999998</v>
      </c>
      <c r="AP362" s="423">
        <v>0.41</v>
      </c>
      <c r="AQ362" s="423">
        <v>0.47599999999999998</v>
      </c>
      <c r="AR362" s="423">
        <v>0.55200000000000005</v>
      </c>
      <c r="AS362" s="423">
        <v>0.77200000000000002</v>
      </c>
      <c r="AT362" s="423">
        <v>0.89700000000000002</v>
      </c>
      <c r="AU362" s="423">
        <v>1.0409999999999999</v>
      </c>
      <c r="AV362" s="423">
        <v>1.2</v>
      </c>
      <c r="AW362" s="423">
        <v>1.4</v>
      </c>
      <c r="AX362" s="423">
        <v>0</v>
      </c>
      <c r="AY362" s="423">
        <v>0</v>
      </c>
      <c r="AZ362" s="423">
        <v>0</v>
      </c>
      <c r="BA362" s="423">
        <v>0</v>
      </c>
      <c r="BB362" s="423">
        <v>0</v>
      </c>
      <c r="BC362" s="423">
        <v>0</v>
      </c>
      <c r="BD362" s="423">
        <v>0</v>
      </c>
      <c r="BE362" s="423">
        <v>0</v>
      </c>
      <c r="BF362" s="423">
        <v>0</v>
      </c>
      <c r="BG362" s="423">
        <v>0</v>
      </c>
      <c r="BH362" s="423">
        <v>0</v>
      </c>
      <c r="BI362" s="423">
        <v>0</v>
      </c>
      <c r="BJ362" s="423">
        <v>0</v>
      </c>
      <c r="BK362" s="423">
        <v>0</v>
      </c>
      <c r="BL362" s="423">
        <v>0</v>
      </c>
      <c r="BM362" s="423">
        <v>0</v>
      </c>
      <c r="BN362" s="423">
        <v>0</v>
      </c>
      <c r="BO362" s="423">
        <v>0</v>
      </c>
      <c r="BP362" s="423">
        <v>0</v>
      </c>
      <c r="BQ362" s="423">
        <v>0</v>
      </c>
    </row>
    <row r="363" spans="1:69">
      <c r="A363" s="420" t="s">
        <v>613</v>
      </c>
      <c r="B363" s="421">
        <v>1.2119166666666668</v>
      </c>
      <c r="C363" s="421">
        <v>2.8</v>
      </c>
      <c r="D363" s="421">
        <v>8.0000000000000002E-3</v>
      </c>
      <c r="E363" s="421"/>
      <c r="F363" s="422">
        <v>14477</v>
      </c>
      <c r="G363" s="423">
        <v>0.6</v>
      </c>
      <c r="H363" s="423">
        <v>0.22600000000000001</v>
      </c>
      <c r="I363" s="423">
        <v>0</v>
      </c>
      <c r="J363" s="423">
        <v>1.7000000000000001E-2</v>
      </c>
      <c r="K363" s="423">
        <v>0.19700000000000001</v>
      </c>
      <c r="L363" s="423">
        <v>0.16391666666666671</v>
      </c>
      <c r="M363" s="424">
        <v>41.445050770187194</v>
      </c>
      <c r="N363" s="422">
        <v>14675</v>
      </c>
      <c r="O363" s="422">
        <v>15275</v>
      </c>
      <c r="P363" s="422">
        <v>15875</v>
      </c>
      <c r="Q363" s="422">
        <v>16475</v>
      </c>
      <c r="R363" s="422">
        <v>16675</v>
      </c>
      <c r="S363" s="422" t="s">
        <v>201</v>
      </c>
      <c r="T363" s="423">
        <v>0.60129999999999995</v>
      </c>
      <c r="U363" s="423">
        <v>0.61429999999999996</v>
      </c>
      <c r="V363" s="423">
        <v>0.62729999999999997</v>
      </c>
      <c r="W363" s="423">
        <v>0.63729999999999998</v>
      </c>
      <c r="X363" s="423">
        <v>0.64729999999999999</v>
      </c>
      <c r="Y363" s="423">
        <v>0.24</v>
      </c>
      <c r="Z363" s="423">
        <v>0.255</v>
      </c>
      <c r="AA363" s="423">
        <v>0.26500000000000001</v>
      </c>
      <c r="AB363" s="423">
        <v>0.27500000000000002</v>
      </c>
      <c r="AC363" s="423">
        <v>0.28499999999999998</v>
      </c>
      <c r="AD363" s="423">
        <v>0</v>
      </c>
      <c r="AE363" s="423">
        <v>0</v>
      </c>
      <c r="AF363" s="423">
        <v>0</v>
      </c>
      <c r="AG363" s="423">
        <v>0</v>
      </c>
      <c r="AH363" s="423">
        <v>0</v>
      </c>
      <c r="AI363" s="423">
        <v>1.9E-2</v>
      </c>
      <c r="AJ363" s="423">
        <v>2.1000000000000001E-2</v>
      </c>
      <c r="AK363" s="423">
        <v>2.4E-2</v>
      </c>
      <c r="AL363" s="423">
        <v>2.7E-2</v>
      </c>
      <c r="AM363" s="423">
        <v>0.03</v>
      </c>
      <c r="AN363" s="423">
        <v>0.2</v>
      </c>
      <c r="AO363" s="423">
        <v>0.20499999999999999</v>
      </c>
      <c r="AP363" s="423">
        <v>0.21</v>
      </c>
      <c r="AQ363" s="423">
        <v>0.215</v>
      </c>
      <c r="AR363" s="423">
        <v>0.22</v>
      </c>
      <c r="AS363" s="423">
        <v>0.18</v>
      </c>
      <c r="AT363" s="423">
        <v>0.185</v>
      </c>
      <c r="AU363" s="423">
        <v>0.19</v>
      </c>
      <c r="AV363" s="423">
        <v>0.19</v>
      </c>
      <c r="AW363" s="423">
        <v>0.19</v>
      </c>
      <c r="AX363" s="423">
        <v>0</v>
      </c>
      <c r="AY363" s="423">
        <v>0.72</v>
      </c>
      <c r="AZ363" s="423">
        <v>0.72</v>
      </c>
      <c r="BA363" s="423">
        <v>0.72</v>
      </c>
      <c r="BB363" s="423">
        <v>0.72</v>
      </c>
      <c r="BC363" s="423">
        <v>0</v>
      </c>
      <c r="BD363" s="423">
        <v>0</v>
      </c>
      <c r="BE363" s="423">
        <v>0</v>
      </c>
      <c r="BF363" s="423">
        <v>0</v>
      </c>
      <c r="BG363" s="423">
        <v>0</v>
      </c>
      <c r="BH363" s="423">
        <v>0</v>
      </c>
      <c r="BI363" s="423">
        <v>0</v>
      </c>
      <c r="BJ363" s="423">
        <v>0</v>
      </c>
      <c r="BK363" s="423">
        <v>0</v>
      </c>
      <c r="BL363" s="423">
        <v>0</v>
      </c>
      <c r="BM363" s="423">
        <v>8.0000000000000002E-3</v>
      </c>
      <c r="BN363" s="423">
        <v>8.0000000000000002E-3</v>
      </c>
      <c r="BO363" s="423">
        <v>8.0000000000000002E-3</v>
      </c>
      <c r="BP363" s="423">
        <v>8.0000000000000002E-3</v>
      </c>
      <c r="BQ363" s="423">
        <v>8.0000000000000002E-3</v>
      </c>
    </row>
    <row r="364" spans="1:69">
      <c r="A364" s="420" t="s">
        <v>902</v>
      </c>
      <c r="B364" s="421">
        <v>0.18741666666666665</v>
      </c>
      <c r="C364" s="421">
        <v>0.432</v>
      </c>
      <c r="D364" s="421">
        <v>0</v>
      </c>
      <c r="E364" s="421"/>
      <c r="F364" s="422">
        <v>1864</v>
      </c>
      <c r="G364" s="423">
        <v>6.8000000000000005E-2</v>
      </c>
      <c r="H364" s="423">
        <v>0.01</v>
      </c>
      <c r="I364" s="423">
        <v>2E-3</v>
      </c>
      <c r="J364" s="423">
        <v>7.8E-2</v>
      </c>
      <c r="K364" s="423">
        <v>1.0999999999999999E-2</v>
      </c>
      <c r="L364" s="423">
        <v>1.8416666666666637E-2</v>
      </c>
      <c r="M364" s="424">
        <v>36.480686695278969</v>
      </c>
      <c r="N364" s="422">
        <v>1875</v>
      </c>
      <c r="O364" s="422">
        <v>1914</v>
      </c>
      <c r="P364" s="422">
        <v>1949</v>
      </c>
      <c r="Q364" s="422">
        <v>2017</v>
      </c>
      <c r="R364" s="422">
        <v>2111</v>
      </c>
      <c r="S364" s="422" t="s">
        <v>201</v>
      </c>
      <c r="T364" s="423">
        <v>6.8000000000000005E-2</v>
      </c>
      <c r="U364" s="423">
        <v>6.8900000000000003E-2</v>
      </c>
      <c r="V364" s="423">
        <v>7.0199999999999999E-2</v>
      </c>
      <c r="W364" s="423">
        <v>7.2599999999999998E-2</v>
      </c>
      <c r="X364" s="423">
        <v>7.5999999999999998E-2</v>
      </c>
      <c r="Y364" s="423">
        <v>7.1000000000000004E-3</v>
      </c>
      <c r="Z364" s="423">
        <v>7.9000000000000008E-3</v>
      </c>
      <c r="AA364" s="423">
        <v>8.6E-3</v>
      </c>
      <c r="AB364" s="423">
        <v>9.4999999999999998E-3</v>
      </c>
      <c r="AC364" s="423">
        <v>1.0500000000000001E-2</v>
      </c>
      <c r="AD364" s="423">
        <v>2.0999999999999999E-3</v>
      </c>
      <c r="AE364" s="423">
        <v>2.3999999999999998E-3</v>
      </c>
      <c r="AF364" s="423">
        <v>2.7000000000000001E-3</v>
      </c>
      <c r="AG364" s="423">
        <v>3.0000000000000001E-3</v>
      </c>
      <c r="AH364" s="423">
        <v>3.3E-3</v>
      </c>
      <c r="AI364" s="423">
        <v>7.2400000000000006E-2</v>
      </c>
      <c r="AJ364" s="423">
        <v>7.9699999999999993E-2</v>
      </c>
      <c r="AK364" s="423">
        <v>8.7599999999999997E-2</v>
      </c>
      <c r="AL364" s="423">
        <v>9.64E-2</v>
      </c>
      <c r="AM364" s="423">
        <v>0.106</v>
      </c>
      <c r="AN364" s="423">
        <v>1.7000000000000001E-2</v>
      </c>
      <c r="AO364" s="423">
        <v>1.7999999999999999E-2</v>
      </c>
      <c r="AP364" s="423">
        <v>1.9E-2</v>
      </c>
      <c r="AQ364" s="423">
        <v>0.02</v>
      </c>
      <c r="AR364" s="423">
        <v>2.1000000000000001E-2</v>
      </c>
      <c r="AS364" s="423">
        <v>2.2599999999999999E-2</v>
      </c>
      <c r="AT364" s="423">
        <v>2.41E-2</v>
      </c>
      <c r="AU364" s="423">
        <v>2.58E-2</v>
      </c>
      <c r="AV364" s="423">
        <v>2.7799999999999998E-2</v>
      </c>
      <c r="AW364" s="423">
        <v>2.9899999999999999E-2</v>
      </c>
      <c r="AX364" s="423">
        <v>0</v>
      </c>
      <c r="AY364" s="423">
        <v>0</v>
      </c>
      <c r="AZ364" s="423">
        <v>0</v>
      </c>
      <c r="BA364" s="423">
        <v>0</v>
      </c>
      <c r="BB364" s="423">
        <v>0</v>
      </c>
      <c r="BC364" s="423">
        <v>0</v>
      </c>
      <c r="BD364" s="423">
        <v>0</v>
      </c>
      <c r="BE364" s="423">
        <v>0</v>
      </c>
      <c r="BF364" s="423">
        <v>0</v>
      </c>
      <c r="BG364" s="423">
        <v>0</v>
      </c>
      <c r="BH364" s="423">
        <v>0</v>
      </c>
      <c r="BI364" s="423">
        <v>0</v>
      </c>
      <c r="BJ364" s="423">
        <v>0</v>
      </c>
      <c r="BK364" s="423">
        <v>0</v>
      </c>
      <c r="BL364" s="423">
        <v>0</v>
      </c>
      <c r="BM364" s="423">
        <v>0</v>
      </c>
      <c r="BN364" s="423">
        <v>0</v>
      </c>
      <c r="BO364" s="423">
        <v>0</v>
      </c>
      <c r="BP364" s="423">
        <v>0</v>
      </c>
      <c r="BQ364" s="423">
        <v>0</v>
      </c>
    </row>
    <row r="365" spans="1:69">
      <c r="A365" s="420" t="s">
        <v>537</v>
      </c>
      <c r="B365" s="421">
        <v>3.4916666666666672E-2</v>
      </c>
      <c r="C365" s="421">
        <v>0.1</v>
      </c>
      <c r="D365" s="421">
        <v>0</v>
      </c>
      <c r="E365" s="421"/>
      <c r="F365" s="422">
        <v>425</v>
      </c>
      <c r="G365" s="423">
        <v>1.7999999999999999E-2</v>
      </c>
      <c r="H365" s="423">
        <v>2E-3</v>
      </c>
      <c r="I365" s="423">
        <v>0</v>
      </c>
      <c r="J365" s="423">
        <v>3.0000000000000001E-3</v>
      </c>
      <c r="K365" s="423">
        <v>4.0000000000000001E-3</v>
      </c>
      <c r="L365" s="423">
        <v>7.916666666666676E-3</v>
      </c>
      <c r="M365" s="424">
        <v>42.352941176470587</v>
      </c>
      <c r="N365" s="422">
        <v>425</v>
      </c>
      <c r="O365" s="422">
        <v>430</v>
      </c>
      <c r="P365" s="422">
        <v>435</v>
      </c>
      <c r="Q365" s="422">
        <v>440</v>
      </c>
      <c r="R365" s="422">
        <v>445</v>
      </c>
      <c r="S365" s="422" t="s">
        <v>201</v>
      </c>
      <c r="T365" s="423">
        <v>2.1000000000000001E-2</v>
      </c>
      <c r="U365" s="423">
        <v>2.1100000000000001E-2</v>
      </c>
      <c r="V365" s="423">
        <v>2.1299999999999999E-2</v>
      </c>
      <c r="W365" s="423">
        <v>2.1600000000000001E-2</v>
      </c>
      <c r="X365" s="423">
        <v>2.18E-2</v>
      </c>
      <c r="Y365" s="423">
        <v>2E-3</v>
      </c>
      <c r="Z365" s="423">
        <v>3.0000000000000001E-3</v>
      </c>
      <c r="AA365" s="423">
        <v>4.0000000000000001E-3</v>
      </c>
      <c r="AB365" s="423">
        <v>4.0000000000000001E-3</v>
      </c>
      <c r="AC365" s="423">
        <v>4.0000000000000001E-3</v>
      </c>
      <c r="AD365" s="423">
        <v>0</v>
      </c>
      <c r="AE365" s="423">
        <v>0</v>
      </c>
      <c r="AF365" s="423">
        <v>0</v>
      </c>
      <c r="AG365" s="423">
        <v>0</v>
      </c>
      <c r="AH365" s="423">
        <v>0</v>
      </c>
      <c r="AI365" s="423">
        <v>3.0000000000000001E-3</v>
      </c>
      <c r="AJ365" s="423">
        <v>3.0000000000000001E-3</v>
      </c>
      <c r="AK365" s="423">
        <v>3.0000000000000001E-3</v>
      </c>
      <c r="AL365" s="423">
        <v>3.0000000000000001E-3</v>
      </c>
      <c r="AM365" s="423">
        <v>3.0000000000000001E-3</v>
      </c>
      <c r="AN365" s="423">
        <v>1E-3</v>
      </c>
      <c r="AO365" s="423">
        <v>1E-3</v>
      </c>
      <c r="AP365" s="423">
        <v>1E-3</v>
      </c>
      <c r="AQ365" s="423">
        <v>1E-3</v>
      </c>
      <c r="AR365" s="423">
        <v>1E-3</v>
      </c>
      <c r="AS365" s="423">
        <v>1.6000000000000001E-3</v>
      </c>
      <c r="AT365" s="423">
        <v>1.8E-3</v>
      </c>
      <c r="AU365" s="423">
        <v>1.9E-3</v>
      </c>
      <c r="AV365" s="423">
        <v>2E-3</v>
      </c>
      <c r="AW365" s="423">
        <v>2E-3</v>
      </c>
      <c r="AX365" s="423">
        <v>0</v>
      </c>
      <c r="AY365" s="423">
        <v>0</v>
      </c>
      <c r="AZ365" s="423">
        <v>0</v>
      </c>
      <c r="BA365" s="423">
        <v>0</v>
      </c>
      <c r="BB365" s="423">
        <v>0</v>
      </c>
      <c r="BC365" s="423">
        <v>0</v>
      </c>
      <c r="BD365" s="423">
        <v>0</v>
      </c>
      <c r="BE365" s="423">
        <v>0</v>
      </c>
      <c r="BF365" s="423">
        <v>0</v>
      </c>
      <c r="BG365" s="423">
        <v>0</v>
      </c>
      <c r="BH365" s="423">
        <v>2E-3</v>
      </c>
      <c r="BI365" s="423">
        <v>2E-3</v>
      </c>
      <c r="BJ365" s="423">
        <v>2E-3</v>
      </c>
      <c r="BK365" s="423">
        <v>2E-3</v>
      </c>
      <c r="BL365" s="423">
        <v>2E-3</v>
      </c>
      <c r="BM365" s="423">
        <v>0</v>
      </c>
      <c r="BN365" s="423">
        <v>0</v>
      </c>
      <c r="BO365" s="423">
        <v>0</v>
      </c>
      <c r="BP365" s="423">
        <v>0</v>
      </c>
      <c r="BQ365" s="423">
        <v>0</v>
      </c>
    </row>
    <row r="366" spans="1:69">
      <c r="A366" s="420" t="s">
        <v>492</v>
      </c>
      <c r="B366" s="421">
        <v>3.9432500000000008</v>
      </c>
      <c r="C366" s="421">
        <v>9.6300000000000008</v>
      </c>
      <c r="D366" s="421">
        <v>0</v>
      </c>
      <c r="E366" s="421"/>
      <c r="F366" s="422">
        <v>15926</v>
      </c>
      <c r="G366" s="423">
        <v>0.90100000000000002</v>
      </c>
      <c r="H366" s="423">
        <v>0.3</v>
      </c>
      <c r="I366" s="423">
        <v>1.65</v>
      </c>
      <c r="J366" s="423">
        <v>0.2</v>
      </c>
      <c r="K366" s="423">
        <v>0.49</v>
      </c>
      <c r="L366" s="423">
        <v>0.40225000000000044</v>
      </c>
      <c r="M366" s="424">
        <v>56.574155469044328</v>
      </c>
      <c r="N366" s="422">
        <v>15926</v>
      </c>
      <c r="O366" s="422">
        <v>15926</v>
      </c>
      <c r="P366" s="422">
        <v>15926</v>
      </c>
      <c r="Q366" s="422">
        <v>15926</v>
      </c>
      <c r="R366" s="422">
        <v>15926</v>
      </c>
      <c r="S366" s="422" t="s">
        <v>201</v>
      </c>
      <c r="T366" s="423">
        <v>1</v>
      </c>
      <c r="U366" s="423">
        <v>1</v>
      </c>
      <c r="V366" s="423">
        <v>1</v>
      </c>
      <c r="W366" s="423">
        <v>1</v>
      </c>
      <c r="X366" s="423">
        <v>1</v>
      </c>
      <c r="Y366" s="423">
        <v>0.2</v>
      </c>
      <c r="Z366" s="423">
        <v>0.2</v>
      </c>
      <c r="AA366" s="423">
        <v>0.2</v>
      </c>
      <c r="AB366" s="423">
        <v>0.2</v>
      </c>
      <c r="AC366" s="423">
        <v>0.2</v>
      </c>
      <c r="AD366" s="423">
        <v>2</v>
      </c>
      <c r="AE366" s="423">
        <v>2</v>
      </c>
      <c r="AF366" s="423">
        <v>2</v>
      </c>
      <c r="AG366" s="423">
        <v>2</v>
      </c>
      <c r="AH366" s="423">
        <v>2</v>
      </c>
      <c r="AI366" s="423">
        <v>0.1</v>
      </c>
      <c r="AJ366" s="423">
        <v>0.1</v>
      </c>
      <c r="AK366" s="423">
        <v>0.1</v>
      </c>
      <c r="AL366" s="423">
        <v>0.1</v>
      </c>
      <c r="AM366" s="423">
        <v>0.1</v>
      </c>
      <c r="AN366" s="423">
        <v>0.39</v>
      </c>
      <c r="AO366" s="423">
        <v>0.39</v>
      </c>
      <c r="AP366" s="423">
        <v>0.39</v>
      </c>
      <c r="AQ366" s="423">
        <v>0.39</v>
      </c>
      <c r="AR366" s="423">
        <v>0.39</v>
      </c>
      <c r="AS366" s="423">
        <v>0.29199999999999998</v>
      </c>
      <c r="AT366" s="423">
        <v>0.29199999999999998</v>
      </c>
      <c r="AU366" s="423">
        <v>0.29199999999999998</v>
      </c>
      <c r="AV366" s="423">
        <v>0.29199999999999998</v>
      </c>
      <c r="AW366" s="423">
        <v>0.29199999999999998</v>
      </c>
      <c r="AX366" s="423">
        <v>0</v>
      </c>
      <c r="AY366" s="423">
        <v>0</v>
      </c>
      <c r="AZ366" s="423">
        <v>0</v>
      </c>
      <c r="BA366" s="423">
        <v>0</v>
      </c>
      <c r="BB366" s="423">
        <v>0</v>
      </c>
      <c r="BC366" s="423">
        <v>0</v>
      </c>
      <c r="BD366" s="423">
        <v>0</v>
      </c>
      <c r="BE366" s="423">
        <v>0</v>
      </c>
      <c r="BF366" s="423">
        <v>0</v>
      </c>
      <c r="BG366" s="423">
        <v>0</v>
      </c>
      <c r="BH366" s="423">
        <v>0</v>
      </c>
      <c r="BI366" s="423">
        <v>0</v>
      </c>
      <c r="BJ366" s="423">
        <v>0</v>
      </c>
      <c r="BK366" s="423">
        <v>0</v>
      </c>
      <c r="BL366" s="423">
        <v>0</v>
      </c>
      <c r="BM366" s="423">
        <v>0</v>
      </c>
      <c r="BN366" s="423">
        <v>0</v>
      </c>
      <c r="BO366" s="423">
        <v>0</v>
      </c>
      <c r="BP366" s="423">
        <v>0</v>
      </c>
      <c r="BQ366" s="423">
        <v>0</v>
      </c>
    </row>
    <row r="367" spans="1:69">
      <c r="A367" s="420" t="s">
        <v>574</v>
      </c>
      <c r="B367" s="421">
        <v>0.56166666666666665</v>
      </c>
      <c r="C367" s="421">
        <v>1.476</v>
      </c>
      <c r="D367" s="421">
        <v>0</v>
      </c>
      <c r="E367" s="421"/>
      <c r="F367" s="422">
        <v>6100</v>
      </c>
      <c r="G367" s="423">
        <v>0.30399999999999999</v>
      </c>
      <c r="H367" s="423">
        <v>2.5999999999999999E-2</v>
      </c>
      <c r="I367" s="423">
        <v>4.0000000000000001E-3</v>
      </c>
      <c r="J367" s="423">
        <v>4.0000000000000001E-3</v>
      </c>
      <c r="K367" s="423">
        <v>0.105</v>
      </c>
      <c r="L367" s="423">
        <v>0.11866666666666664</v>
      </c>
      <c r="M367" s="424">
        <v>49.83606557377049</v>
      </c>
      <c r="N367" s="422">
        <v>6150</v>
      </c>
      <c r="O367" s="422">
        <v>6730</v>
      </c>
      <c r="P367" s="422">
        <v>7400</v>
      </c>
      <c r="Q367" s="422">
        <v>8150</v>
      </c>
      <c r="R367" s="422">
        <v>8960</v>
      </c>
      <c r="S367" s="422" t="s">
        <v>201</v>
      </c>
      <c r="T367" s="423">
        <v>0.312</v>
      </c>
      <c r="U367" s="423">
        <v>0.34320000000000001</v>
      </c>
      <c r="V367" s="423">
        <v>0.37740000000000001</v>
      </c>
      <c r="W367" s="423">
        <v>0.41570000000000001</v>
      </c>
      <c r="X367" s="423">
        <v>0.45700000000000002</v>
      </c>
      <c r="Y367" s="423">
        <v>2.7E-2</v>
      </c>
      <c r="Z367" s="423">
        <v>2.9700000000000001E-2</v>
      </c>
      <c r="AA367" s="423">
        <v>3.27E-2</v>
      </c>
      <c r="AB367" s="423">
        <v>3.5900000000000001E-2</v>
      </c>
      <c r="AC367" s="423">
        <v>3.95E-2</v>
      </c>
      <c r="AD367" s="423">
        <v>5.0000000000000001E-3</v>
      </c>
      <c r="AE367" s="423">
        <v>6.1000000000000004E-3</v>
      </c>
      <c r="AF367" s="423">
        <v>6.7000000000000002E-3</v>
      </c>
      <c r="AG367" s="423">
        <v>7.3000000000000001E-3</v>
      </c>
      <c r="AH367" s="423">
        <v>8.0999999999999996E-3</v>
      </c>
      <c r="AI367" s="423">
        <v>4.1000000000000003E-3</v>
      </c>
      <c r="AJ367" s="423">
        <v>4.4999999999999997E-3</v>
      </c>
      <c r="AK367" s="423">
        <v>5.0000000000000001E-3</v>
      </c>
      <c r="AL367" s="423">
        <v>5.4999999999999997E-3</v>
      </c>
      <c r="AM367" s="423">
        <v>6.0000000000000001E-3</v>
      </c>
      <c r="AN367" s="423">
        <v>0.106</v>
      </c>
      <c r="AO367" s="423">
        <v>0.11799999999999999</v>
      </c>
      <c r="AP367" s="423">
        <v>0.128</v>
      </c>
      <c r="AQ367" s="423">
        <v>0.13700000000000001</v>
      </c>
      <c r="AR367" s="423">
        <v>0.14499999999999999</v>
      </c>
      <c r="AS367" s="423">
        <v>7.4999999999999997E-2</v>
      </c>
      <c r="AT367" s="423">
        <v>8.5000000000000006E-2</v>
      </c>
      <c r="AU367" s="423">
        <v>9.5000000000000001E-2</v>
      </c>
      <c r="AV367" s="423">
        <v>0.105</v>
      </c>
      <c r="AW367" s="423">
        <v>0.115</v>
      </c>
      <c r="AX367" s="423">
        <v>0</v>
      </c>
      <c r="AY367" s="423">
        <v>0.5</v>
      </c>
      <c r="AZ367" s="423">
        <v>0.5</v>
      </c>
      <c r="BA367" s="423">
        <v>0.5</v>
      </c>
      <c r="BB367" s="423">
        <v>0.5</v>
      </c>
      <c r="BC367" s="423">
        <v>0</v>
      </c>
      <c r="BD367" s="423">
        <v>0</v>
      </c>
      <c r="BE367" s="423">
        <v>0</v>
      </c>
      <c r="BF367" s="423">
        <v>0</v>
      </c>
      <c r="BG367" s="423">
        <v>0</v>
      </c>
      <c r="BH367" s="423">
        <v>0</v>
      </c>
      <c r="BI367" s="423">
        <v>0</v>
      </c>
      <c r="BJ367" s="423">
        <v>0</v>
      </c>
      <c r="BK367" s="423">
        <v>0</v>
      </c>
      <c r="BL367" s="423">
        <v>0</v>
      </c>
      <c r="BM367" s="423">
        <v>0</v>
      </c>
      <c r="BN367" s="423">
        <v>0</v>
      </c>
      <c r="BO367" s="423">
        <v>0</v>
      </c>
      <c r="BP367" s="423">
        <v>0</v>
      </c>
      <c r="BQ367" s="423">
        <v>0</v>
      </c>
    </row>
    <row r="368" spans="1:69">
      <c r="A368" s="420" t="s">
        <v>519</v>
      </c>
      <c r="B368" s="421">
        <v>3.3333333333333333E-2</v>
      </c>
      <c r="C368" s="421">
        <v>0.25</v>
      </c>
      <c r="D368" s="421">
        <v>0</v>
      </c>
      <c r="E368" s="421"/>
      <c r="F368" s="422">
        <v>440</v>
      </c>
      <c r="G368" s="423">
        <v>2.4E-2</v>
      </c>
      <c r="H368" s="423">
        <v>2E-3</v>
      </c>
      <c r="I368" s="423">
        <v>0</v>
      </c>
      <c r="J368" s="423">
        <v>2E-3</v>
      </c>
      <c r="K368" s="423">
        <v>2E-3</v>
      </c>
      <c r="L368" s="423">
        <v>3.333333333333327E-3</v>
      </c>
      <c r="M368" s="424">
        <v>54.545454545454547</v>
      </c>
      <c r="N368" s="422">
        <v>450</v>
      </c>
      <c r="O368" s="422">
        <v>500</v>
      </c>
      <c r="P368" s="422">
        <v>550</v>
      </c>
      <c r="Q368" s="422">
        <v>600</v>
      </c>
      <c r="R368" s="422">
        <v>650</v>
      </c>
      <c r="S368" s="422" t="s">
        <v>201</v>
      </c>
      <c r="T368" s="423">
        <v>2.35E-2</v>
      </c>
      <c r="U368" s="423">
        <v>2.5000000000000001E-2</v>
      </c>
      <c r="V368" s="423">
        <v>2.75E-2</v>
      </c>
      <c r="W368" s="423">
        <v>0.03</v>
      </c>
      <c r="X368" s="423">
        <v>3.3000000000000002E-2</v>
      </c>
      <c r="Y368" s="423">
        <v>2.3E-3</v>
      </c>
      <c r="Z368" s="423">
        <v>3.0000000000000001E-3</v>
      </c>
      <c r="AA368" s="423">
        <v>3.2000000000000002E-3</v>
      </c>
      <c r="AB368" s="423">
        <v>3.3999999999999998E-3</v>
      </c>
      <c r="AC368" s="423">
        <v>3.5999999999999999E-3</v>
      </c>
      <c r="AD368" s="423">
        <v>0</v>
      </c>
      <c r="AE368" s="423">
        <v>0</v>
      </c>
      <c r="AF368" s="423">
        <v>0</v>
      </c>
      <c r="AG368" s="423">
        <v>0</v>
      </c>
      <c r="AH368" s="423">
        <v>0</v>
      </c>
      <c r="AI368" s="423">
        <v>2E-3</v>
      </c>
      <c r="AJ368" s="423">
        <v>2.2000000000000001E-3</v>
      </c>
      <c r="AK368" s="423">
        <v>2.3999999999999998E-3</v>
      </c>
      <c r="AL368" s="423">
        <v>2.5999999999999999E-3</v>
      </c>
      <c r="AM368" s="423">
        <v>2.8E-3</v>
      </c>
      <c r="AN368" s="423">
        <v>2.5000000000000001E-3</v>
      </c>
      <c r="AO368" s="423">
        <v>3.0000000000000001E-3</v>
      </c>
      <c r="AP368" s="423">
        <v>3.2000000000000002E-3</v>
      </c>
      <c r="AQ368" s="423">
        <v>3.3999999999999998E-3</v>
      </c>
      <c r="AR368" s="423">
        <v>3.5999999999999999E-3</v>
      </c>
      <c r="AS368" s="423">
        <v>4.1999999999999997E-3</v>
      </c>
      <c r="AT368" s="423">
        <v>4.5999999999999999E-3</v>
      </c>
      <c r="AU368" s="423">
        <v>5.0000000000000001E-3</v>
      </c>
      <c r="AV368" s="423">
        <v>5.4000000000000003E-3</v>
      </c>
      <c r="AW368" s="423">
        <v>5.8999999999999999E-3</v>
      </c>
      <c r="AX368" s="423">
        <v>0</v>
      </c>
      <c r="AY368" s="423">
        <v>0</v>
      </c>
      <c r="AZ368" s="423">
        <v>0</v>
      </c>
      <c r="BA368" s="423">
        <v>0</v>
      </c>
      <c r="BB368" s="423">
        <v>0</v>
      </c>
      <c r="BC368" s="423">
        <v>0</v>
      </c>
      <c r="BD368" s="423">
        <v>0</v>
      </c>
      <c r="BE368" s="423">
        <v>0</v>
      </c>
      <c r="BF368" s="423">
        <v>0</v>
      </c>
      <c r="BG368" s="423">
        <v>0</v>
      </c>
      <c r="BH368" s="423">
        <v>0.25</v>
      </c>
      <c r="BI368" s="423">
        <v>0.25</v>
      </c>
      <c r="BJ368" s="423">
        <v>0.25</v>
      </c>
      <c r="BK368" s="423">
        <v>0.25</v>
      </c>
      <c r="BL368" s="423">
        <v>0.25</v>
      </c>
      <c r="BM368" s="423">
        <v>0</v>
      </c>
      <c r="BN368" s="423">
        <v>0</v>
      </c>
      <c r="BO368" s="423">
        <v>0</v>
      </c>
      <c r="BP368" s="423">
        <v>0</v>
      </c>
      <c r="BQ368" s="423">
        <v>0</v>
      </c>
    </row>
    <row r="369" spans="1:69">
      <c r="A369" s="420" t="s">
        <v>520</v>
      </c>
      <c r="B369" s="421">
        <v>3.0743500000000004</v>
      </c>
      <c r="C369" s="421">
        <v>6.6916000000000002</v>
      </c>
      <c r="D369" s="421">
        <v>3.4743287671232879E-2</v>
      </c>
      <c r="E369" s="421"/>
      <c r="F369" s="422">
        <v>36250</v>
      </c>
      <c r="G369" s="423">
        <v>1.7199</v>
      </c>
      <c r="H369" s="423">
        <v>0.32340000000000002</v>
      </c>
      <c r="I369" s="423">
        <v>0</v>
      </c>
      <c r="J369" s="423">
        <v>0</v>
      </c>
      <c r="K369" s="423">
        <v>0.69330000000000003</v>
      </c>
      <c r="L369" s="423">
        <v>0.30300671232876741</v>
      </c>
      <c r="M369" s="424">
        <v>47.445517241379314</v>
      </c>
      <c r="N369" s="422">
        <v>36250</v>
      </c>
      <c r="O369" s="422">
        <v>41688</v>
      </c>
      <c r="P369" s="422">
        <v>47941</v>
      </c>
      <c r="Q369" s="422">
        <v>55132</v>
      </c>
      <c r="R369" s="422">
        <v>63401</v>
      </c>
      <c r="S369" s="422" t="s">
        <v>201</v>
      </c>
      <c r="T369" s="423">
        <v>1.885</v>
      </c>
      <c r="U369" s="423">
        <v>2.1678000000000002</v>
      </c>
      <c r="V369" s="423">
        <v>2.4929000000000001</v>
      </c>
      <c r="W369" s="423">
        <v>2.8668</v>
      </c>
      <c r="X369" s="423">
        <v>3.2968999999999999</v>
      </c>
      <c r="Y369" s="423">
        <v>0.28000000000000003</v>
      </c>
      <c r="Z369" s="423">
        <v>0.33</v>
      </c>
      <c r="AA369" s="423">
        <v>0.39</v>
      </c>
      <c r="AB369" s="423">
        <v>0.45</v>
      </c>
      <c r="AC369" s="423">
        <v>0.5</v>
      </c>
      <c r="AD369" s="423">
        <v>0</v>
      </c>
      <c r="AE369" s="423">
        <v>0</v>
      </c>
      <c r="AF369" s="423">
        <v>0</v>
      </c>
      <c r="AG369" s="423">
        <v>0</v>
      </c>
      <c r="AH369" s="423">
        <v>0</v>
      </c>
      <c r="AI369" s="423">
        <v>0</v>
      </c>
      <c r="AJ369" s="423">
        <v>0</v>
      </c>
      <c r="AK369" s="423">
        <v>0</v>
      </c>
      <c r="AL369" s="423">
        <v>0</v>
      </c>
      <c r="AM369" s="423">
        <v>0</v>
      </c>
      <c r="AN369" s="423">
        <v>0.66</v>
      </c>
      <c r="AO369" s="423">
        <v>0.67</v>
      </c>
      <c r="AP369" s="423">
        <v>0.68</v>
      </c>
      <c r="AQ369" s="423">
        <v>0.69</v>
      </c>
      <c r="AR369" s="423">
        <v>0.7</v>
      </c>
      <c r="AS369" s="423">
        <v>0.32100000000000001</v>
      </c>
      <c r="AT369" s="423">
        <v>0.32100000000000001</v>
      </c>
      <c r="AU369" s="423">
        <v>0.32100000000000001</v>
      </c>
      <c r="AV369" s="423">
        <v>0.32100000000000001</v>
      </c>
      <c r="AW369" s="423">
        <v>0.32100000000000001</v>
      </c>
      <c r="AX369" s="423">
        <v>0</v>
      </c>
      <c r="AY369" s="423">
        <v>0</v>
      </c>
      <c r="AZ369" s="423">
        <v>0</v>
      </c>
      <c r="BA369" s="423">
        <v>0</v>
      </c>
      <c r="BB369" s="423">
        <v>0</v>
      </c>
      <c r="BC369" s="423">
        <v>0</v>
      </c>
      <c r="BD369" s="423">
        <v>0</v>
      </c>
      <c r="BE369" s="423">
        <v>0</v>
      </c>
      <c r="BF369" s="423">
        <v>0</v>
      </c>
      <c r="BG369" s="423">
        <v>0</v>
      </c>
      <c r="BH369" s="423">
        <v>0</v>
      </c>
      <c r="BI369" s="423">
        <v>0</v>
      </c>
      <c r="BJ369" s="423">
        <v>0</v>
      </c>
      <c r="BK369" s="423">
        <v>0</v>
      </c>
      <c r="BL369" s="423">
        <v>0</v>
      </c>
      <c r="BM369" s="423">
        <v>0.5</v>
      </c>
      <c r="BN369" s="423">
        <v>0.5</v>
      </c>
      <c r="BO369" s="423">
        <v>0.5</v>
      </c>
      <c r="BP369" s="423">
        <v>0.5</v>
      </c>
      <c r="BQ369" s="423">
        <v>0.5</v>
      </c>
    </row>
    <row r="370" spans="1:69">
      <c r="A370" s="420" t="s">
        <v>806</v>
      </c>
      <c r="B370" s="421">
        <v>0.24875</v>
      </c>
      <c r="C370" s="421">
        <v>1</v>
      </c>
      <c r="D370" s="421">
        <v>0</v>
      </c>
      <c r="E370" s="421"/>
      <c r="F370" s="422">
        <v>2885</v>
      </c>
      <c r="G370" s="423">
        <v>0.128</v>
      </c>
      <c r="H370" s="423">
        <v>8.9999999999999993E-3</v>
      </c>
      <c r="I370" s="423">
        <v>8.9999999999999993E-3</v>
      </c>
      <c r="J370" s="423">
        <v>0</v>
      </c>
      <c r="K370" s="423">
        <v>6.5000000000000002E-2</v>
      </c>
      <c r="L370" s="423">
        <v>3.7749999999999978E-2</v>
      </c>
      <c r="M370" s="424">
        <v>44.367417677642983</v>
      </c>
      <c r="N370" s="422">
        <v>2885</v>
      </c>
      <c r="O370" s="422">
        <v>2901</v>
      </c>
      <c r="P370" s="422">
        <v>2930</v>
      </c>
      <c r="Q370" s="422">
        <v>2959</v>
      </c>
      <c r="R370" s="422">
        <v>2988</v>
      </c>
      <c r="S370" s="422" t="s">
        <v>201</v>
      </c>
      <c r="T370" s="423">
        <v>0.13220000000000001</v>
      </c>
      <c r="U370" s="423">
        <v>0.13339999999999999</v>
      </c>
      <c r="V370" s="423">
        <v>0.1348</v>
      </c>
      <c r="W370" s="423">
        <v>0.1361</v>
      </c>
      <c r="X370" s="423">
        <v>0.13739999999999999</v>
      </c>
      <c r="Y370" s="423">
        <v>1.2200000000000001E-2</v>
      </c>
      <c r="Z370" s="423">
        <v>1.23E-2</v>
      </c>
      <c r="AA370" s="423">
        <v>1.24E-2</v>
      </c>
      <c r="AB370" s="423">
        <v>1.26E-2</v>
      </c>
      <c r="AC370" s="423">
        <v>1.2699999999999999E-2</v>
      </c>
      <c r="AD370" s="423">
        <v>1.11E-2</v>
      </c>
      <c r="AE370" s="423">
        <v>1.12E-2</v>
      </c>
      <c r="AF370" s="423">
        <v>1.1299999999999999E-2</v>
      </c>
      <c r="AG370" s="423">
        <v>1.14E-2</v>
      </c>
      <c r="AH370" s="423">
        <v>1.1599999999999999E-2</v>
      </c>
      <c r="AI370" s="423">
        <v>0</v>
      </c>
      <c r="AJ370" s="423">
        <v>0</v>
      </c>
      <c r="AK370" s="423">
        <v>0</v>
      </c>
      <c r="AL370" s="423">
        <v>0</v>
      </c>
      <c r="AM370" s="423">
        <v>0</v>
      </c>
      <c r="AN370" s="423">
        <v>4.2999999999999997E-2</v>
      </c>
      <c r="AO370" s="423">
        <v>0.05</v>
      </c>
      <c r="AP370" s="423">
        <v>5.5E-2</v>
      </c>
      <c r="AQ370" s="423">
        <v>0.06</v>
      </c>
      <c r="AR370" s="423">
        <v>6.5000000000000002E-2</v>
      </c>
      <c r="AS370" s="423">
        <v>3.5900000000000001E-2</v>
      </c>
      <c r="AT370" s="423">
        <v>3.7499999999999999E-2</v>
      </c>
      <c r="AU370" s="423">
        <v>3.8699999999999998E-2</v>
      </c>
      <c r="AV370" s="423">
        <v>3.9800000000000002E-2</v>
      </c>
      <c r="AW370" s="423">
        <v>4.1000000000000002E-2</v>
      </c>
      <c r="AX370" s="423">
        <v>0</v>
      </c>
      <c r="AY370" s="423">
        <v>0</v>
      </c>
      <c r="AZ370" s="423">
        <v>0</v>
      </c>
      <c r="BA370" s="423">
        <v>0</v>
      </c>
      <c r="BB370" s="423">
        <v>0</v>
      </c>
      <c r="BC370" s="423">
        <v>0</v>
      </c>
      <c r="BD370" s="423">
        <v>0</v>
      </c>
      <c r="BE370" s="423">
        <v>0</v>
      </c>
      <c r="BF370" s="423">
        <v>0</v>
      </c>
      <c r="BG370" s="423">
        <v>0</v>
      </c>
      <c r="BH370" s="423">
        <v>0</v>
      </c>
      <c r="BI370" s="423">
        <v>0</v>
      </c>
      <c r="BJ370" s="423">
        <v>0</v>
      </c>
      <c r="BK370" s="423">
        <v>0</v>
      </c>
      <c r="BL370" s="423">
        <v>0</v>
      </c>
      <c r="BM370" s="423">
        <v>0</v>
      </c>
      <c r="BN370" s="423">
        <v>0</v>
      </c>
      <c r="BO370" s="423">
        <v>0</v>
      </c>
      <c r="BP370" s="423">
        <v>0</v>
      </c>
      <c r="BQ370" s="423">
        <v>0</v>
      </c>
    </row>
    <row r="371" spans="1:69">
      <c r="A371" s="420" t="s">
        <v>565</v>
      </c>
      <c r="B371" s="421">
        <v>0.36755000000000004</v>
      </c>
      <c r="C371" s="421">
        <v>1.012</v>
      </c>
      <c r="D371" s="421">
        <v>0</v>
      </c>
      <c r="E371" s="421"/>
      <c r="F371" s="422">
        <v>4741</v>
      </c>
      <c r="G371" s="423">
        <v>0.2054</v>
      </c>
      <c r="H371" s="423">
        <v>3.8999999999999998E-3</v>
      </c>
      <c r="I371" s="423">
        <v>0</v>
      </c>
      <c r="J371" s="423">
        <v>0</v>
      </c>
      <c r="K371" s="423">
        <v>8.2000000000000007E-3</v>
      </c>
      <c r="L371" s="423">
        <v>0.15005000000000004</v>
      </c>
      <c r="M371" s="424">
        <v>43.324193208183928</v>
      </c>
      <c r="N371" s="422">
        <v>4780</v>
      </c>
      <c r="O371" s="422">
        <v>5019</v>
      </c>
      <c r="P371" s="422">
        <v>5270</v>
      </c>
      <c r="Q371" s="422">
        <v>5534</v>
      </c>
      <c r="R371" s="422">
        <v>5810</v>
      </c>
      <c r="S371" s="422" t="s">
        <v>201</v>
      </c>
      <c r="T371" s="423">
        <v>0.21029999999999999</v>
      </c>
      <c r="U371" s="423">
        <v>0.2208</v>
      </c>
      <c r="V371" s="423">
        <v>0.2319</v>
      </c>
      <c r="W371" s="423">
        <v>0.24349999999999999</v>
      </c>
      <c r="X371" s="423">
        <v>0.25559999999999999</v>
      </c>
      <c r="Y371" s="423">
        <v>4.0000000000000001E-3</v>
      </c>
      <c r="Z371" s="423">
        <v>4.1999999999999997E-3</v>
      </c>
      <c r="AA371" s="423">
        <v>4.4999999999999997E-3</v>
      </c>
      <c r="AB371" s="423">
        <v>4.7000000000000002E-3</v>
      </c>
      <c r="AC371" s="423">
        <v>4.8999999999999998E-3</v>
      </c>
      <c r="AD371" s="423">
        <v>0</v>
      </c>
      <c r="AE371" s="423">
        <v>0</v>
      </c>
      <c r="AF371" s="423">
        <v>0</v>
      </c>
      <c r="AG371" s="423">
        <v>0</v>
      </c>
      <c r="AH371" s="423">
        <v>0</v>
      </c>
      <c r="AI371" s="423">
        <v>0</v>
      </c>
      <c r="AJ371" s="423">
        <v>0</v>
      </c>
      <c r="AK371" s="423">
        <v>0</v>
      </c>
      <c r="AL371" s="423">
        <v>0</v>
      </c>
      <c r="AM371" s="423">
        <v>0</v>
      </c>
      <c r="AN371" s="423">
        <v>1.2E-2</v>
      </c>
      <c r="AO371" s="423">
        <v>1.2E-2</v>
      </c>
      <c r="AP371" s="423">
        <v>1.2E-2</v>
      </c>
      <c r="AQ371" s="423">
        <v>1.2E-2</v>
      </c>
      <c r="AR371" s="423">
        <v>1.2E-2</v>
      </c>
      <c r="AS371" s="423">
        <v>0.1527</v>
      </c>
      <c r="AT371" s="423">
        <v>0.16</v>
      </c>
      <c r="AU371" s="423">
        <v>0.16769999999999999</v>
      </c>
      <c r="AV371" s="423">
        <v>0.17560000000000001</v>
      </c>
      <c r="AW371" s="423">
        <v>0.18390000000000001</v>
      </c>
      <c r="AX371" s="423">
        <v>0</v>
      </c>
      <c r="AY371" s="423">
        <v>0</v>
      </c>
      <c r="AZ371" s="423">
        <v>0</v>
      </c>
      <c r="BA371" s="423">
        <v>0</v>
      </c>
      <c r="BB371" s="423">
        <v>0</v>
      </c>
      <c r="BC371" s="423">
        <v>0</v>
      </c>
      <c r="BD371" s="423">
        <v>0</v>
      </c>
      <c r="BE371" s="423">
        <v>0</v>
      </c>
      <c r="BF371" s="423">
        <v>0</v>
      </c>
      <c r="BG371" s="423">
        <v>0</v>
      </c>
      <c r="BH371" s="423">
        <v>0</v>
      </c>
      <c r="BI371" s="423">
        <v>0</v>
      </c>
      <c r="BJ371" s="423">
        <v>0</v>
      </c>
      <c r="BK371" s="423">
        <v>0</v>
      </c>
      <c r="BL371" s="423">
        <v>0</v>
      </c>
      <c r="BM371" s="423">
        <v>0</v>
      </c>
      <c r="BN371" s="423">
        <v>0</v>
      </c>
      <c r="BO371" s="423">
        <v>0</v>
      </c>
      <c r="BP371" s="423">
        <v>0</v>
      </c>
      <c r="BQ371" s="423">
        <v>0</v>
      </c>
    </row>
    <row r="372" spans="1:69">
      <c r="A372" s="420" t="s">
        <v>524</v>
      </c>
      <c r="B372" s="421">
        <v>1.01475</v>
      </c>
      <c r="C372" s="421">
        <v>3.0640000000000001</v>
      </c>
      <c r="D372" s="421">
        <v>0</v>
      </c>
      <c r="E372" s="421"/>
      <c r="F372" s="422">
        <v>12984</v>
      </c>
      <c r="G372" s="423">
        <v>0.6</v>
      </c>
      <c r="H372" s="423">
        <v>0.185</v>
      </c>
      <c r="I372" s="423">
        <v>0</v>
      </c>
      <c r="J372" s="423">
        <v>0.02</v>
      </c>
      <c r="K372" s="423">
        <v>0.36</v>
      </c>
      <c r="L372" s="423">
        <v>-0.15024999999999999</v>
      </c>
      <c r="M372" s="424">
        <v>46.210720887245841</v>
      </c>
      <c r="N372" s="422">
        <v>13000</v>
      </c>
      <c r="O372" s="422">
        <v>13100</v>
      </c>
      <c r="P372" s="422">
        <v>13220</v>
      </c>
      <c r="Q372" s="422">
        <v>13487</v>
      </c>
      <c r="R372" s="422">
        <v>13760</v>
      </c>
      <c r="S372" s="422" t="s">
        <v>199</v>
      </c>
      <c r="T372" s="423">
        <v>0.59699999999999998</v>
      </c>
      <c r="U372" s="423">
        <v>0.60899999999999999</v>
      </c>
      <c r="V372" s="423">
        <v>0.621</v>
      </c>
      <c r="W372" s="423">
        <v>0.63300000000000001</v>
      </c>
      <c r="X372" s="423">
        <v>0.64600000000000002</v>
      </c>
      <c r="Y372" s="423">
        <v>0.21</v>
      </c>
      <c r="Z372" s="423">
        <v>0.23100000000000001</v>
      </c>
      <c r="AA372" s="423">
        <v>0.254</v>
      </c>
      <c r="AB372" s="423">
        <v>0.28000000000000003</v>
      </c>
      <c r="AC372" s="423">
        <v>0.308</v>
      </c>
      <c r="AD372" s="423">
        <v>0</v>
      </c>
      <c r="AE372" s="423">
        <v>0</v>
      </c>
      <c r="AF372" s="423">
        <v>0</v>
      </c>
      <c r="AG372" s="423">
        <v>0</v>
      </c>
      <c r="AH372" s="423">
        <v>0</v>
      </c>
      <c r="AI372" s="423">
        <v>1.6E-2</v>
      </c>
      <c r="AJ372" s="423">
        <v>1.7000000000000001E-2</v>
      </c>
      <c r="AK372" s="423">
        <v>1.7999999999999999E-2</v>
      </c>
      <c r="AL372" s="423">
        <v>1.9E-2</v>
      </c>
      <c r="AM372" s="423">
        <v>0.02</v>
      </c>
      <c r="AN372" s="423">
        <v>0.29299999999999998</v>
      </c>
      <c r="AO372" s="423">
        <v>0.29899999999999999</v>
      </c>
      <c r="AP372" s="423">
        <v>0.30499999999999999</v>
      </c>
      <c r="AQ372" s="423">
        <v>0.314</v>
      </c>
      <c r="AR372" s="423">
        <v>0.31900000000000001</v>
      </c>
      <c r="AS372" s="423">
        <v>9.0300000000000005E-2</v>
      </c>
      <c r="AT372" s="423">
        <v>9.3600000000000003E-2</v>
      </c>
      <c r="AU372" s="423">
        <v>9.7000000000000003E-2</v>
      </c>
      <c r="AV372" s="423">
        <v>0.1009</v>
      </c>
      <c r="AW372" s="423">
        <v>0.1047</v>
      </c>
      <c r="AX372" s="423">
        <v>0</v>
      </c>
      <c r="AY372" s="423">
        <v>0.46500000000000002</v>
      </c>
      <c r="AZ372" s="423">
        <v>0.46500000000000002</v>
      </c>
      <c r="BA372" s="423">
        <v>0.46500000000000002</v>
      </c>
      <c r="BB372" s="423">
        <v>0.46500000000000002</v>
      </c>
      <c r="BC372" s="423">
        <v>0</v>
      </c>
      <c r="BD372" s="423">
        <v>0</v>
      </c>
      <c r="BE372" s="423">
        <v>0</v>
      </c>
      <c r="BF372" s="423">
        <v>0</v>
      </c>
      <c r="BG372" s="423">
        <v>0</v>
      </c>
      <c r="BH372" s="423">
        <v>0</v>
      </c>
      <c r="BI372" s="423">
        <v>0</v>
      </c>
      <c r="BJ372" s="423">
        <v>0</v>
      </c>
      <c r="BK372" s="423">
        <v>0</v>
      </c>
      <c r="BL372" s="423">
        <v>0</v>
      </c>
      <c r="BM372" s="423">
        <v>0</v>
      </c>
      <c r="BN372" s="423">
        <v>0</v>
      </c>
      <c r="BO372" s="423">
        <v>0</v>
      </c>
      <c r="BP372" s="423">
        <v>0</v>
      </c>
      <c r="BQ372" s="423">
        <v>0</v>
      </c>
    </row>
    <row r="373" spans="1:69">
      <c r="A373" s="420" t="s">
        <v>733</v>
      </c>
      <c r="B373" s="421">
        <v>1.0888333333333333</v>
      </c>
      <c r="C373" s="421">
        <v>3.5</v>
      </c>
      <c r="D373" s="421">
        <v>0</v>
      </c>
      <c r="E373" s="421"/>
      <c r="F373" s="422">
        <v>3125</v>
      </c>
      <c r="G373" s="423">
        <v>0.63529999999999998</v>
      </c>
      <c r="H373" s="423">
        <v>0.28239999999999998</v>
      </c>
      <c r="I373" s="423">
        <v>0</v>
      </c>
      <c r="J373" s="423">
        <v>1.6899999999999998E-2</v>
      </c>
      <c r="K373" s="423">
        <v>2.5899999999999999E-2</v>
      </c>
      <c r="L373" s="423">
        <v>0.1283333333333333</v>
      </c>
      <c r="M373" s="424">
        <v>203.29599999999999</v>
      </c>
      <c r="N373" s="422">
        <v>3172</v>
      </c>
      <c r="O373" s="422">
        <v>3330</v>
      </c>
      <c r="P373" s="422">
        <v>3497</v>
      </c>
      <c r="Q373" s="422">
        <v>3672</v>
      </c>
      <c r="R373" s="422">
        <v>3855</v>
      </c>
      <c r="S373" s="422" t="s">
        <v>198</v>
      </c>
      <c r="T373" s="423">
        <v>0.69799999999999995</v>
      </c>
      <c r="U373" s="423">
        <v>0.73299999999999998</v>
      </c>
      <c r="V373" s="423">
        <v>0.76900000000000002</v>
      </c>
      <c r="W373" s="423">
        <v>0.80800000000000005</v>
      </c>
      <c r="X373" s="423">
        <v>0.84799999999999998</v>
      </c>
      <c r="Y373" s="423">
        <v>0.23100000000000001</v>
      </c>
      <c r="Z373" s="423">
        <v>0.24299999999999999</v>
      </c>
      <c r="AA373" s="423">
        <v>0.255</v>
      </c>
      <c r="AB373" s="423">
        <v>0.26800000000000002</v>
      </c>
      <c r="AC373" s="423">
        <v>0.28100000000000003</v>
      </c>
      <c r="AD373" s="423">
        <v>0</v>
      </c>
      <c r="AE373" s="423">
        <v>0</v>
      </c>
      <c r="AF373" s="423">
        <v>0</v>
      </c>
      <c r="AG373" s="423">
        <v>0</v>
      </c>
      <c r="AH373" s="423">
        <v>0</v>
      </c>
      <c r="AI373" s="423">
        <v>1.9E-2</v>
      </c>
      <c r="AJ373" s="423">
        <v>0.02</v>
      </c>
      <c r="AK373" s="423">
        <v>2.1000000000000001E-2</v>
      </c>
      <c r="AL373" s="423">
        <v>2.1999999999999999E-2</v>
      </c>
      <c r="AM373" s="423">
        <v>2.3E-2</v>
      </c>
      <c r="AN373" s="423">
        <v>0.13200000000000001</v>
      </c>
      <c r="AO373" s="423">
        <v>0.13200000000000001</v>
      </c>
      <c r="AP373" s="423">
        <v>0.13200000000000001</v>
      </c>
      <c r="AQ373" s="423">
        <v>0.13200000000000001</v>
      </c>
      <c r="AR373" s="423">
        <v>0.13200000000000001</v>
      </c>
      <c r="AS373" s="423">
        <v>0.12</v>
      </c>
      <c r="AT373" s="423">
        <v>0.125</v>
      </c>
      <c r="AU373" s="423">
        <v>0.13100000000000001</v>
      </c>
      <c r="AV373" s="423">
        <v>0.13700000000000001</v>
      </c>
      <c r="AW373" s="423">
        <v>0.14299999999999999</v>
      </c>
      <c r="AX373" s="423">
        <v>0</v>
      </c>
      <c r="AY373" s="423">
        <v>0</v>
      </c>
      <c r="AZ373" s="423">
        <v>0</v>
      </c>
      <c r="BA373" s="423">
        <v>0</v>
      </c>
      <c r="BB373" s="423">
        <v>0</v>
      </c>
      <c r="BC373" s="423">
        <v>0</v>
      </c>
      <c r="BD373" s="423">
        <v>0</v>
      </c>
      <c r="BE373" s="423">
        <v>0</v>
      </c>
      <c r="BF373" s="423">
        <v>0</v>
      </c>
      <c r="BG373" s="423">
        <v>0</v>
      </c>
      <c r="BH373" s="423">
        <v>3.5</v>
      </c>
      <c r="BI373" s="423">
        <v>3.5</v>
      </c>
      <c r="BJ373" s="423">
        <v>3.5</v>
      </c>
      <c r="BK373" s="423">
        <v>3.5</v>
      </c>
      <c r="BL373" s="423">
        <v>3.5</v>
      </c>
      <c r="BM373" s="423">
        <v>0</v>
      </c>
      <c r="BN373" s="423">
        <v>0</v>
      </c>
      <c r="BO373" s="423">
        <v>0</v>
      </c>
      <c r="BP373" s="423">
        <v>0</v>
      </c>
      <c r="BQ373" s="423">
        <v>0</v>
      </c>
    </row>
    <row r="374" spans="1:69">
      <c r="A374" s="420" t="s">
        <v>648</v>
      </c>
      <c r="B374" s="421">
        <v>1.1460833333333333</v>
      </c>
      <c r="C374" s="421">
        <v>3</v>
      </c>
      <c r="D374" s="421">
        <v>0</v>
      </c>
      <c r="E374" s="421"/>
      <c r="F374" s="422">
        <v>7200</v>
      </c>
      <c r="G374" s="423">
        <v>0.93820000000000003</v>
      </c>
      <c r="H374" s="423">
        <v>5.8200000000000002E-2</v>
      </c>
      <c r="I374" s="423">
        <v>0</v>
      </c>
      <c r="J374" s="423">
        <v>0</v>
      </c>
      <c r="K374" s="423">
        <v>1.4999999999999999E-2</v>
      </c>
      <c r="L374" s="423">
        <v>0.13468333333333327</v>
      </c>
      <c r="M374" s="424">
        <v>130.30555555555554</v>
      </c>
      <c r="N374" s="422">
        <v>7308</v>
      </c>
      <c r="O374" s="422">
        <v>7673</v>
      </c>
      <c r="P374" s="422">
        <v>8057</v>
      </c>
      <c r="Q374" s="422">
        <v>8460</v>
      </c>
      <c r="R374" s="422">
        <v>8883</v>
      </c>
      <c r="S374" s="422" t="s">
        <v>198</v>
      </c>
      <c r="T374" s="423">
        <v>1.0960000000000001</v>
      </c>
      <c r="U374" s="423">
        <v>1.151</v>
      </c>
      <c r="V374" s="423">
        <v>1.2090000000000001</v>
      </c>
      <c r="W374" s="423">
        <v>1.2689999999999999</v>
      </c>
      <c r="X374" s="423">
        <v>1.3320000000000001</v>
      </c>
      <c r="Y374" s="423">
        <v>5.2999999999999999E-2</v>
      </c>
      <c r="Z374" s="423">
        <v>5.5E-2</v>
      </c>
      <c r="AA374" s="423">
        <v>5.8000000000000003E-2</v>
      </c>
      <c r="AB374" s="423">
        <v>6.0999999999999999E-2</v>
      </c>
      <c r="AC374" s="423">
        <v>6.4000000000000001E-2</v>
      </c>
      <c r="AD374" s="423">
        <v>0</v>
      </c>
      <c r="AE374" s="423">
        <v>0</v>
      </c>
      <c r="AF374" s="423">
        <v>0</v>
      </c>
      <c r="AG374" s="423">
        <v>0</v>
      </c>
      <c r="AH374" s="423">
        <v>0</v>
      </c>
      <c r="AI374" s="423">
        <v>0</v>
      </c>
      <c r="AJ374" s="423">
        <v>0</v>
      </c>
      <c r="AK374" s="423">
        <v>0</v>
      </c>
      <c r="AL374" s="423">
        <v>0</v>
      </c>
      <c r="AM374" s="423">
        <v>0</v>
      </c>
      <c r="AN374" s="423">
        <v>1E-3</v>
      </c>
      <c r="AO374" s="423">
        <v>1E-3</v>
      </c>
      <c r="AP374" s="423">
        <v>1E-3</v>
      </c>
      <c r="AQ374" s="423">
        <v>1E-3</v>
      </c>
      <c r="AR374" s="423">
        <v>1E-3</v>
      </c>
      <c r="AS374" s="423">
        <v>8.4000000000000005E-2</v>
      </c>
      <c r="AT374" s="423">
        <v>9.8000000000000004E-2</v>
      </c>
      <c r="AU374" s="423">
        <v>0.109</v>
      </c>
      <c r="AV374" s="423">
        <v>0.12</v>
      </c>
      <c r="AW374" s="423">
        <v>0.13300000000000001</v>
      </c>
      <c r="AX374" s="423">
        <v>0</v>
      </c>
      <c r="AY374" s="423">
        <v>0</v>
      </c>
      <c r="AZ374" s="423">
        <v>0</v>
      </c>
      <c r="BA374" s="423">
        <v>0</v>
      </c>
      <c r="BB374" s="423">
        <v>0</v>
      </c>
      <c r="BC374" s="423">
        <v>0</v>
      </c>
      <c r="BD374" s="423">
        <v>0</v>
      </c>
      <c r="BE374" s="423">
        <v>0</v>
      </c>
      <c r="BF374" s="423">
        <v>0</v>
      </c>
      <c r="BG374" s="423">
        <v>0</v>
      </c>
      <c r="BH374" s="423">
        <v>3</v>
      </c>
      <c r="BI374" s="423">
        <v>3</v>
      </c>
      <c r="BJ374" s="423">
        <v>3</v>
      </c>
      <c r="BK374" s="423">
        <v>3</v>
      </c>
      <c r="BL374" s="423">
        <v>3</v>
      </c>
      <c r="BM374" s="423">
        <v>0</v>
      </c>
      <c r="BN374" s="423">
        <v>0</v>
      </c>
      <c r="BO374" s="423">
        <v>0</v>
      </c>
      <c r="BP374" s="423">
        <v>0</v>
      </c>
      <c r="BQ374" s="423">
        <v>0</v>
      </c>
    </row>
    <row r="375" spans="1:69">
      <c r="A375" s="420" t="s">
        <v>688</v>
      </c>
      <c r="B375" s="421">
        <v>0.22755000000000003</v>
      </c>
      <c r="C375" s="421">
        <v>1</v>
      </c>
      <c r="D375" s="421">
        <v>0</v>
      </c>
      <c r="E375" s="421"/>
      <c r="F375" s="422">
        <v>1382</v>
      </c>
      <c r="G375" s="423">
        <v>0.16120000000000001</v>
      </c>
      <c r="H375" s="423">
        <v>4.0500000000000001E-2</v>
      </c>
      <c r="I375" s="423">
        <v>0</v>
      </c>
      <c r="J375" s="423">
        <v>1.2500000000000001E-2</v>
      </c>
      <c r="K375" s="423">
        <v>3.0000000000000001E-3</v>
      </c>
      <c r="L375" s="423">
        <v>1.0349999999999998E-2</v>
      </c>
      <c r="M375" s="424">
        <v>116.6425470332851</v>
      </c>
      <c r="N375" s="422">
        <v>1451</v>
      </c>
      <c r="O375" s="422">
        <v>1524</v>
      </c>
      <c r="P375" s="422">
        <v>1600</v>
      </c>
      <c r="Q375" s="422">
        <v>1680</v>
      </c>
      <c r="R375" s="422">
        <v>1764</v>
      </c>
      <c r="S375" s="422" t="s">
        <v>198</v>
      </c>
      <c r="T375" s="423">
        <v>0.16800000000000001</v>
      </c>
      <c r="U375" s="423">
        <v>0.17699999999999999</v>
      </c>
      <c r="V375" s="423">
        <v>0.186</v>
      </c>
      <c r="W375" s="423">
        <v>0.19500000000000001</v>
      </c>
      <c r="X375" s="423">
        <v>0.20499999999999999</v>
      </c>
      <c r="Y375" s="423">
        <v>4.2999999999999997E-2</v>
      </c>
      <c r="Z375" s="423">
        <v>4.4999999999999998E-2</v>
      </c>
      <c r="AA375" s="423">
        <v>4.7E-2</v>
      </c>
      <c r="AB375" s="423">
        <v>4.9000000000000002E-2</v>
      </c>
      <c r="AC375" s="423">
        <v>5.1999999999999998E-2</v>
      </c>
      <c r="AD375" s="423">
        <v>0</v>
      </c>
      <c r="AE375" s="423">
        <v>0</v>
      </c>
      <c r="AF375" s="423">
        <v>0</v>
      </c>
      <c r="AG375" s="423">
        <v>0</v>
      </c>
      <c r="AH375" s="423">
        <v>0</v>
      </c>
      <c r="AI375" s="423">
        <v>1.2999999999999999E-2</v>
      </c>
      <c r="AJ375" s="423">
        <v>1.4E-2</v>
      </c>
      <c r="AK375" s="423">
        <v>1.4E-2</v>
      </c>
      <c r="AL375" s="423">
        <v>1.4999999999999999E-2</v>
      </c>
      <c r="AM375" s="423">
        <v>1.6E-2</v>
      </c>
      <c r="AN375" s="423">
        <v>4.0000000000000001E-3</v>
      </c>
      <c r="AO375" s="423">
        <v>4.0000000000000001E-3</v>
      </c>
      <c r="AP375" s="423">
        <v>5.0000000000000001E-3</v>
      </c>
      <c r="AQ375" s="423">
        <v>5.0000000000000001E-3</v>
      </c>
      <c r="AR375" s="423">
        <v>5.0000000000000001E-3</v>
      </c>
      <c r="AS375" s="423">
        <v>1.1299999999999999E-2</v>
      </c>
      <c r="AT375" s="423">
        <v>1.1900000000000001E-2</v>
      </c>
      <c r="AU375" s="423">
        <v>1.2500000000000001E-2</v>
      </c>
      <c r="AV375" s="423">
        <v>1.3100000000000001E-2</v>
      </c>
      <c r="AW375" s="423">
        <v>1.38E-2</v>
      </c>
      <c r="AX375" s="423">
        <v>0</v>
      </c>
      <c r="AY375" s="423">
        <v>0</v>
      </c>
      <c r="AZ375" s="423">
        <v>0</v>
      </c>
      <c r="BA375" s="423">
        <v>0</v>
      </c>
      <c r="BB375" s="423">
        <v>0</v>
      </c>
      <c r="BC375" s="423">
        <v>0</v>
      </c>
      <c r="BD375" s="423">
        <v>0</v>
      </c>
      <c r="BE375" s="423">
        <v>0</v>
      </c>
      <c r="BF375" s="423">
        <v>0</v>
      </c>
      <c r="BG375" s="423">
        <v>0</v>
      </c>
      <c r="BH375" s="423">
        <v>1</v>
      </c>
      <c r="BI375" s="423">
        <v>1</v>
      </c>
      <c r="BJ375" s="423">
        <v>1</v>
      </c>
      <c r="BK375" s="423">
        <v>1</v>
      </c>
      <c r="BL375" s="423">
        <v>1</v>
      </c>
      <c r="BM375" s="423">
        <v>0</v>
      </c>
      <c r="BN375" s="423">
        <v>0</v>
      </c>
      <c r="BO375" s="423">
        <v>0</v>
      </c>
      <c r="BP375" s="423">
        <v>0</v>
      </c>
      <c r="BQ375" s="423">
        <v>0</v>
      </c>
    </row>
    <row r="376" spans="1:69">
      <c r="A376" s="420" t="s">
        <v>530</v>
      </c>
      <c r="B376" s="421">
        <v>1.4285833333333331</v>
      </c>
      <c r="C376" s="421">
        <v>3.34</v>
      </c>
      <c r="D376" s="421">
        <v>0</v>
      </c>
      <c r="E376" s="421"/>
      <c r="F376" s="422">
        <v>5486</v>
      </c>
      <c r="G376" s="423">
        <v>0.61099999999999999</v>
      </c>
      <c r="H376" s="423">
        <v>0.21099999999999999</v>
      </c>
      <c r="I376" s="423">
        <v>0</v>
      </c>
      <c r="J376" s="423">
        <v>0</v>
      </c>
      <c r="K376" s="423">
        <v>0.503</v>
      </c>
      <c r="L376" s="423">
        <v>0.10358333333333314</v>
      </c>
      <c r="M376" s="424">
        <v>111.37440758293839</v>
      </c>
      <c r="N376" s="422">
        <v>5760</v>
      </c>
      <c r="O376" s="422">
        <v>6048</v>
      </c>
      <c r="P376" s="422">
        <v>6772</v>
      </c>
      <c r="Q376" s="422">
        <v>7111</v>
      </c>
      <c r="R376" s="422">
        <v>7466</v>
      </c>
      <c r="S376" s="422" t="s">
        <v>198</v>
      </c>
      <c r="T376" s="423">
        <v>0.64159999999999995</v>
      </c>
      <c r="U376" s="423">
        <v>0.67369999999999997</v>
      </c>
      <c r="V376" s="423">
        <v>0.70730000000000004</v>
      </c>
      <c r="W376" s="423">
        <v>0.74270000000000003</v>
      </c>
      <c r="X376" s="423">
        <v>0.77990000000000004</v>
      </c>
      <c r="Y376" s="423">
        <v>0.22159999999999999</v>
      </c>
      <c r="Z376" s="423">
        <v>0.23269999999999999</v>
      </c>
      <c r="AA376" s="423">
        <v>0.24429999999999999</v>
      </c>
      <c r="AB376" s="423">
        <v>0.25650000000000001</v>
      </c>
      <c r="AC376" s="423">
        <v>0.26929999999999998</v>
      </c>
      <c r="AD376" s="423">
        <v>0</v>
      </c>
      <c r="AE376" s="423">
        <v>0</v>
      </c>
      <c r="AF376" s="423">
        <v>0</v>
      </c>
      <c r="AG376" s="423">
        <v>0</v>
      </c>
      <c r="AH376" s="423">
        <v>0</v>
      </c>
      <c r="AI376" s="423">
        <v>0</v>
      </c>
      <c r="AJ376" s="423">
        <v>0</v>
      </c>
      <c r="AK376" s="423">
        <v>0</v>
      </c>
      <c r="AL376" s="423">
        <v>0</v>
      </c>
      <c r="AM376" s="423">
        <v>0</v>
      </c>
      <c r="AN376" s="423">
        <v>0.5282</v>
      </c>
      <c r="AO376" s="423">
        <v>0.55459999999999998</v>
      </c>
      <c r="AP376" s="423">
        <v>0.58230000000000004</v>
      </c>
      <c r="AQ376" s="423">
        <v>0.61450000000000005</v>
      </c>
      <c r="AR376" s="423">
        <v>0.6452</v>
      </c>
      <c r="AS376" s="423">
        <v>0.1094</v>
      </c>
      <c r="AT376" s="423">
        <v>0.1149</v>
      </c>
      <c r="AU376" s="423">
        <v>0.1206</v>
      </c>
      <c r="AV376" s="423">
        <v>0.12690000000000001</v>
      </c>
      <c r="AW376" s="423">
        <v>0.1333</v>
      </c>
      <c r="AX376" s="423">
        <v>0</v>
      </c>
      <c r="AY376" s="423">
        <v>1</v>
      </c>
      <c r="AZ376" s="423">
        <v>1</v>
      </c>
      <c r="BA376" s="423">
        <v>1</v>
      </c>
      <c r="BB376" s="423">
        <v>1</v>
      </c>
      <c r="BC376" s="423">
        <v>0</v>
      </c>
      <c r="BD376" s="423">
        <v>0</v>
      </c>
      <c r="BE376" s="423">
        <v>0</v>
      </c>
      <c r="BF376" s="423">
        <v>0</v>
      </c>
      <c r="BG376" s="423">
        <v>0</v>
      </c>
      <c r="BH376" s="423">
        <v>0</v>
      </c>
      <c r="BI376" s="423">
        <v>0</v>
      </c>
      <c r="BJ376" s="423">
        <v>0</v>
      </c>
      <c r="BK376" s="423">
        <v>0</v>
      </c>
      <c r="BL376" s="423">
        <v>0</v>
      </c>
      <c r="BM376" s="423">
        <v>0</v>
      </c>
      <c r="BN376" s="423">
        <v>0</v>
      </c>
      <c r="BO376" s="423">
        <v>0</v>
      </c>
      <c r="BP376" s="423">
        <v>0</v>
      </c>
      <c r="BQ376" s="423">
        <v>0</v>
      </c>
    </row>
    <row r="377" spans="1:69">
      <c r="A377" s="420" t="s">
        <v>528</v>
      </c>
      <c r="B377" s="421">
        <v>6.8330833333333345</v>
      </c>
      <c r="C377" s="421">
        <v>9.6244999999999994</v>
      </c>
      <c r="D377" s="421">
        <v>2.476</v>
      </c>
      <c r="E377" s="421"/>
      <c r="F377" s="422">
        <v>22766</v>
      </c>
      <c r="G377" s="423">
        <v>1.76</v>
      </c>
      <c r="H377" s="423">
        <v>0.33</v>
      </c>
      <c r="I377" s="423">
        <v>0</v>
      </c>
      <c r="J377" s="423">
        <v>0.33500000000000002</v>
      </c>
      <c r="K377" s="423">
        <v>1.1000000000000001</v>
      </c>
      <c r="L377" s="423">
        <v>0.83208333333333506</v>
      </c>
      <c r="M377" s="424">
        <v>77.308266713520155</v>
      </c>
      <c r="N377" s="422">
        <v>23000</v>
      </c>
      <c r="O377" s="422">
        <v>23500</v>
      </c>
      <c r="P377" s="422">
        <v>24000</v>
      </c>
      <c r="Q377" s="422">
        <v>24500</v>
      </c>
      <c r="R377" s="422">
        <v>26000</v>
      </c>
      <c r="S377" s="422" t="s">
        <v>198</v>
      </c>
      <c r="T377" s="423">
        <v>1.8</v>
      </c>
      <c r="U377" s="423">
        <v>2</v>
      </c>
      <c r="V377" s="423">
        <v>2.2000000000000002</v>
      </c>
      <c r="W377" s="423">
        <v>2.4</v>
      </c>
      <c r="X377" s="423">
        <v>2.6</v>
      </c>
      <c r="Y377" s="423">
        <v>0.32</v>
      </c>
      <c r="Z377" s="423">
        <v>0.33</v>
      </c>
      <c r="AA377" s="423">
        <v>0.34</v>
      </c>
      <c r="AB377" s="423">
        <v>0.35</v>
      </c>
      <c r="AC377" s="423">
        <v>0.36</v>
      </c>
      <c r="AD377" s="423">
        <v>0</v>
      </c>
      <c r="AE377" s="423">
        <v>0</v>
      </c>
      <c r="AF377" s="423">
        <v>0</v>
      </c>
      <c r="AG377" s="423">
        <v>0</v>
      </c>
      <c r="AH377" s="423">
        <v>0</v>
      </c>
      <c r="AI377" s="423">
        <v>0</v>
      </c>
      <c r="AJ377" s="423">
        <v>0</v>
      </c>
      <c r="AK377" s="423">
        <v>0</v>
      </c>
      <c r="AL377" s="423">
        <v>0</v>
      </c>
      <c r="AM377" s="423">
        <v>0</v>
      </c>
      <c r="AN377" s="423">
        <v>1</v>
      </c>
      <c r="AO377" s="423">
        <v>1</v>
      </c>
      <c r="AP377" s="423">
        <v>1</v>
      </c>
      <c r="AQ377" s="423">
        <v>1</v>
      </c>
      <c r="AR377" s="423">
        <v>1</v>
      </c>
      <c r="AS377" s="423">
        <v>0.55000000000000004</v>
      </c>
      <c r="AT377" s="423">
        <v>0.54990000000000006</v>
      </c>
      <c r="AU377" s="423">
        <v>0.54500000000000004</v>
      </c>
      <c r="AV377" s="423">
        <v>0.58899999999999997</v>
      </c>
      <c r="AW377" s="423">
        <v>0.63500000000000001</v>
      </c>
      <c r="AX377" s="423">
        <v>0.9</v>
      </c>
      <c r="AY377" s="423">
        <v>3.8</v>
      </c>
      <c r="AZ377" s="423">
        <v>3.8</v>
      </c>
      <c r="BA377" s="423">
        <v>3.8</v>
      </c>
      <c r="BB377" s="423">
        <v>3.8</v>
      </c>
      <c r="BC377" s="423">
        <v>0</v>
      </c>
      <c r="BD377" s="423">
        <v>0</v>
      </c>
      <c r="BE377" s="423">
        <v>0</v>
      </c>
      <c r="BF377" s="423">
        <v>0</v>
      </c>
      <c r="BG377" s="423">
        <v>0</v>
      </c>
      <c r="BH377" s="423">
        <v>0</v>
      </c>
      <c r="BI377" s="423">
        <v>0</v>
      </c>
      <c r="BJ377" s="423">
        <v>0</v>
      </c>
      <c r="BK377" s="423">
        <v>0</v>
      </c>
      <c r="BL377" s="423">
        <v>0</v>
      </c>
      <c r="BM377" s="423">
        <v>7.5</v>
      </c>
      <c r="BN377" s="423">
        <v>7.5</v>
      </c>
      <c r="BO377" s="423">
        <v>7.5</v>
      </c>
      <c r="BP377" s="423">
        <v>7.5</v>
      </c>
      <c r="BQ377" s="423">
        <v>7.5</v>
      </c>
    </row>
    <row r="378" spans="1:69">
      <c r="A378" s="420" t="s">
        <v>529</v>
      </c>
      <c r="B378" s="421">
        <v>0.42316666666666669</v>
      </c>
      <c r="C378" s="421">
        <v>1.875</v>
      </c>
      <c r="D378" s="421">
        <v>0</v>
      </c>
      <c r="E378" s="421"/>
      <c r="F378" s="422">
        <v>1322</v>
      </c>
      <c r="G378" s="423">
        <v>0.246</v>
      </c>
      <c r="H378" s="423">
        <v>0.06</v>
      </c>
      <c r="I378" s="423">
        <v>0</v>
      </c>
      <c r="J378" s="423">
        <v>3.0999999999999999E-3</v>
      </c>
      <c r="K378" s="423">
        <v>0.13500000000000001</v>
      </c>
      <c r="L378" s="423">
        <v>-2.0933333333333304E-2</v>
      </c>
      <c r="M378" s="424">
        <v>186.08169440242057</v>
      </c>
      <c r="N378" s="422">
        <v>1244</v>
      </c>
      <c r="O378" s="422">
        <v>1331</v>
      </c>
      <c r="P378" s="422">
        <v>1424</v>
      </c>
      <c r="Q378" s="422">
        <v>1524</v>
      </c>
      <c r="R378" s="422">
        <v>1631</v>
      </c>
      <c r="S378" s="422" t="s">
        <v>198</v>
      </c>
      <c r="T378" s="423">
        <v>0.28199999999999997</v>
      </c>
      <c r="U378" s="423">
        <v>0.30199999999999999</v>
      </c>
      <c r="V378" s="423">
        <v>0.32300000000000001</v>
      </c>
      <c r="W378" s="423">
        <v>0.34599999999999997</v>
      </c>
      <c r="X378" s="423">
        <v>0.37</v>
      </c>
      <c r="Y378" s="423">
        <v>8.3000000000000004E-2</v>
      </c>
      <c r="Z378" s="423">
        <v>8.8999999999999996E-2</v>
      </c>
      <c r="AA378" s="423">
        <v>9.5000000000000001E-2</v>
      </c>
      <c r="AB378" s="423">
        <v>0.10199999999999999</v>
      </c>
      <c r="AC378" s="423">
        <v>0.109</v>
      </c>
      <c r="AD378" s="423">
        <v>0</v>
      </c>
      <c r="AE378" s="423">
        <v>0</v>
      </c>
      <c r="AF378" s="423">
        <v>0</v>
      </c>
      <c r="AG378" s="423">
        <v>0</v>
      </c>
      <c r="AH378" s="423">
        <v>0</v>
      </c>
      <c r="AI378" s="423">
        <v>0</v>
      </c>
      <c r="AJ378" s="423">
        <v>0</v>
      </c>
      <c r="AK378" s="423">
        <v>0</v>
      </c>
      <c r="AL378" s="423">
        <v>0</v>
      </c>
      <c r="AM378" s="423">
        <v>0</v>
      </c>
      <c r="AN378" s="423">
        <v>0.105</v>
      </c>
      <c r="AO378" s="423">
        <v>0.112</v>
      </c>
      <c r="AP378" s="423">
        <v>0.12</v>
      </c>
      <c r="AQ378" s="423">
        <v>0.128</v>
      </c>
      <c r="AR378" s="423">
        <v>0.13700000000000001</v>
      </c>
      <c r="AS378" s="423">
        <v>7.1400000000000005E-2</v>
      </c>
      <c r="AT378" s="423">
        <v>7.6499999999999999E-2</v>
      </c>
      <c r="AU378" s="423">
        <v>8.1799999999999998E-2</v>
      </c>
      <c r="AV378" s="423">
        <v>8.7599999999999997E-2</v>
      </c>
      <c r="AW378" s="423">
        <v>9.3600000000000003E-2</v>
      </c>
      <c r="AX378" s="423">
        <v>0</v>
      </c>
      <c r="AY378" s="423">
        <v>0</v>
      </c>
      <c r="AZ378" s="423">
        <v>0</v>
      </c>
      <c r="BA378" s="423">
        <v>0</v>
      </c>
      <c r="BB378" s="423">
        <v>0</v>
      </c>
      <c r="BC378" s="423">
        <v>0</v>
      </c>
      <c r="BD378" s="423">
        <v>0</v>
      </c>
      <c r="BE378" s="423">
        <v>0</v>
      </c>
      <c r="BF378" s="423">
        <v>0</v>
      </c>
      <c r="BG378" s="423">
        <v>0</v>
      </c>
      <c r="BH378" s="423">
        <v>0</v>
      </c>
      <c r="BI378" s="423">
        <v>0</v>
      </c>
      <c r="BJ378" s="423">
        <v>0</v>
      </c>
      <c r="BK378" s="423">
        <v>0</v>
      </c>
      <c r="BL378" s="423">
        <v>0</v>
      </c>
      <c r="BM378" s="423">
        <v>0</v>
      </c>
      <c r="BN378" s="423">
        <v>0</v>
      </c>
      <c r="BO378" s="423">
        <v>0</v>
      </c>
      <c r="BP378" s="423">
        <v>0</v>
      </c>
      <c r="BQ378" s="423">
        <v>0</v>
      </c>
    </row>
    <row r="379" spans="1:69">
      <c r="A379" s="420" t="s">
        <v>907</v>
      </c>
      <c r="B379" s="421">
        <v>0.66616666666666657</v>
      </c>
      <c r="C379" s="421">
        <v>2.5308000000000002</v>
      </c>
      <c r="D379" s="421">
        <v>6.1460273972602737E-2</v>
      </c>
      <c r="E379" s="421"/>
      <c r="F379" s="422">
        <v>5825</v>
      </c>
      <c r="G379" s="423">
        <v>0.25</v>
      </c>
      <c r="H379" s="423">
        <v>0.222</v>
      </c>
      <c r="I379" s="423">
        <v>0</v>
      </c>
      <c r="J379" s="423">
        <v>3.2000000000000001E-2</v>
      </c>
      <c r="K379" s="423">
        <v>8.9999999999999993E-3</v>
      </c>
      <c r="L379" s="423">
        <v>9.1706392694063776E-2</v>
      </c>
      <c r="M379" s="424">
        <v>42.918454935622314</v>
      </c>
      <c r="N379" s="422">
        <v>5857</v>
      </c>
      <c r="O379" s="422">
        <v>5887</v>
      </c>
      <c r="P379" s="422">
        <v>5923</v>
      </c>
      <c r="Q379" s="422">
        <v>6035</v>
      </c>
      <c r="R379" s="422">
        <v>6544</v>
      </c>
      <c r="S379" s="422" t="s">
        <v>195</v>
      </c>
      <c r="T379" s="423">
        <v>0.22900000000000001</v>
      </c>
      <c r="U379" s="423">
        <v>0.23200000000000001</v>
      </c>
      <c r="V379" s="423">
        <v>0.245</v>
      </c>
      <c r="W379" s="423">
        <v>0.255</v>
      </c>
      <c r="X379" s="423">
        <v>0.26700000000000002</v>
      </c>
      <c r="Y379" s="423">
        <v>0.19800000000000001</v>
      </c>
      <c r="Z379" s="423">
        <v>0.20399999999999999</v>
      </c>
      <c r="AA379" s="423">
        <v>0.20799999999999999</v>
      </c>
      <c r="AB379" s="423">
        <v>0.217</v>
      </c>
      <c r="AC379" s="423">
        <v>0.22500000000000001</v>
      </c>
      <c r="AD379" s="423">
        <v>0</v>
      </c>
      <c r="AE379" s="423">
        <v>0</v>
      </c>
      <c r="AF379" s="423">
        <v>0</v>
      </c>
      <c r="AG379" s="423">
        <v>0</v>
      </c>
      <c r="AH379" s="423">
        <v>0</v>
      </c>
      <c r="AI379" s="423">
        <v>2.5000000000000001E-2</v>
      </c>
      <c r="AJ379" s="423">
        <v>2.9000000000000001E-2</v>
      </c>
      <c r="AK379" s="423">
        <v>3.2000000000000001E-2</v>
      </c>
      <c r="AL379" s="423">
        <v>3.3000000000000002E-2</v>
      </c>
      <c r="AM379" s="423">
        <v>3.4000000000000002E-2</v>
      </c>
      <c r="AN379" s="423">
        <v>8.9999999999999993E-3</v>
      </c>
      <c r="AO379" s="423">
        <v>1.0999999999999999E-2</v>
      </c>
      <c r="AP379" s="423">
        <v>1.2E-2</v>
      </c>
      <c r="AQ379" s="423">
        <v>1.2E-2</v>
      </c>
      <c r="AR379" s="423">
        <v>1.4E-2</v>
      </c>
      <c r="AS379" s="423">
        <v>0.17219999999999999</v>
      </c>
      <c r="AT379" s="423">
        <v>0.17780000000000001</v>
      </c>
      <c r="AU379" s="423">
        <v>0.18559999999999999</v>
      </c>
      <c r="AV379" s="423">
        <v>0.19309999999999999</v>
      </c>
      <c r="AW379" s="423">
        <v>0.20169999999999999</v>
      </c>
      <c r="AX379" s="423">
        <v>0</v>
      </c>
      <c r="AY379" s="423">
        <v>0.1</v>
      </c>
      <c r="AZ379" s="423">
        <v>0.3</v>
      </c>
      <c r="BA379" s="423">
        <v>0.3</v>
      </c>
      <c r="BB379" s="423">
        <v>0.3</v>
      </c>
      <c r="BC379" s="423">
        <v>0</v>
      </c>
      <c r="BD379" s="423">
        <v>0</v>
      </c>
      <c r="BE379" s="423">
        <v>0</v>
      </c>
      <c r="BF379" s="423">
        <v>0</v>
      </c>
      <c r="BG379" s="423">
        <v>0</v>
      </c>
      <c r="BH379" s="423">
        <v>0</v>
      </c>
      <c r="BI379" s="423">
        <v>0</v>
      </c>
      <c r="BJ379" s="423">
        <v>0</v>
      </c>
      <c r="BK379" s="423">
        <v>0</v>
      </c>
      <c r="BL379" s="423">
        <v>0</v>
      </c>
      <c r="BM379" s="423">
        <v>0.10800000000000001</v>
      </c>
      <c r="BN379" s="423">
        <v>0.10800000000000001</v>
      </c>
      <c r="BO379" s="423">
        <v>0.10800000000000001</v>
      </c>
      <c r="BP379" s="423">
        <v>0.10800000000000001</v>
      </c>
      <c r="BQ379" s="423">
        <v>0.10800000000000001</v>
      </c>
    </row>
    <row r="380" spans="1:69">
      <c r="A380" s="420" t="s">
        <v>914</v>
      </c>
      <c r="B380" s="421">
        <v>0.37383333333333341</v>
      </c>
      <c r="C380" s="421">
        <v>1.1339999999999999</v>
      </c>
      <c r="D380" s="421">
        <v>0</v>
      </c>
      <c r="E380" s="421"/>
      <c r="F380" s="422">
        <v>3115</v>
      </c>
      <c r="G380" s="423">
        <v>0.14399999999999999</v>
      </c>
      <c r="H380" s="423">
        <v>0.13800000000000001</v>
      </c>
      <c r="I380" s="423">
        <v>5.1999999999999998E-2</v>
      </c>
      <c r="J380" s="423">
        <v>7.0000000000000001E-3</v>
      </c>
      <c r="K380" s="423">
        <v>3.5000000000000001E-3</v>
      </c>
      <c r="L380" s="423">
        <v>2.9333333333333378E-2</v>
      </c>
      <c r="M380" s="424">
        <v>46.227929373996787</v>
      </c>
      <c r="N380" s="422">
        <v>3180</v>
      </c>
      <c r="O380" s="422">
        <v>3200</v>
      </c>
      <c r="P380" s="422">
        <v>3220</v>
      </c>
      <c r="Q380" s="422">
        <v>3250</v>
      </c>
      <c r="R380" s="422">
        <v>3280</v>
      </c>
      <c r="S380" s="422" t="s">
        <v>195</v>
      </c>
      <c r="T380" s="423">
        <v>0.14000000000000001</v>
      </c>
      <c r="U380" s="423">
        <v>0.14499999999999999</v>
      </c>
      <c r="V380" s="423">
        <v>0.14799999999999999</v>
      </c>
      <c r="W380" s="423">
        <v>0.152</v>
      </c>
      <c r="X380" s="423">
        <v>0.16</v>
      </c>
      <c r="Y380" s="423">
        <v>0.11</v>
      </c>
      <c r="Z380" s="423">
        <v>0.115</v>
      </c>
      <c r="AA380" s="423">
        <v>0.11899999999999999</v>
      </c>
      <c r="AB380" s="423">
        <v>0.12</v>
      </c>
      <c r="AC380" s="423">
        <v>0.128</v>
      </c>
      <c r="AD380" s="423">
        <v>0.01</v>
      </c>
      <c r="AE380" s="423">
        <v>1.2E-2</v>
      </c>
      <c r="AF380" s="423">
        <v>1.2999999999999999E-2</v>
      </c>
      <c r="AG380" s="423">
        <v>1.4999999999999999E-2</v>
      </c>
      <c r="AH380" s="423">
        <v>1.7000000000000001E-2</v>
      </c>
      <c r="AI380" s="423">
        <v>2.1999999999999999E-2</v>
      </c>
      <c r="AJ380" s="423">
        <v>2.3E-2</v>
      </c>
      <c r="AK380" s="423">
        <v>2.4E-2</v>
      </c>
      <c r="AL380" s="423">
        <v>2.5000000000000001E-2</v>
      </c>
      <c r="AM380" s="423">
        <v>2.5999999999999999E-2</v>
      </c>
      <c r="AN380" s="423">
        <v>0.05</v>
      </c>
      <c r="AO380" s="423">
        <v>0.05</v>
      </c>
      <c r="AP380" s="423">
        <v>0.05</v>
      </c>
      <c r="AQ380" s="423">
        <v>5.5E-2</v>
      </c>
      <c r="AR380" s="423">
        <v>5.5E-2</v>
      </c>
      <c r="AS380" s="423">
        <v>0.1</v>
      </c>
      <c r="AT380" s="423">
        <v>0.11899999999999999</v>
      </c>
      <c r="AU380" s="423">
        <v>0.124</v>
      </c>
      <c r="AV380" s="423">
        <v>0.13200000000000001</v>
      </c>
      <c r="AW380" s="423">
        <v>0.13800000000000001</v>
      </c>
      <c r="AX380" s="423">
        <v>0</v>
      </c>
      <c r="AY380" s="423">
        <v>0</v>
      </c>
      <c r="AZ380" s="423">
        <v>0</v>
      </c>
      <c r="BA380" s="423">
        <v>0</v>
      </c>
      <c r="BB380" s="423">
        <v>0</v>
      </c>
      <c r="BC380" s="423">
        <v>0</v>
      </c>
      <c r="BD380" s="423">
        <v>0</v>
      </c>
      <c r="BE380" s="423">
        <v>0</v>
      </c>
      <c r="BF380" s="423">
        <v>0</v>
      </c>
      <c r="BG380" s="423">
        <v>0</v>
      </c>
      <c r="BH380" s="423">
        <v>0</v>
      </c>
      <c r="BI380" s="423">
        <v>0</v>
      </c>
      <c r="BJ380" s="423">
        <v>0</v>
      </c>
      <c r="BK380" s="423">
        <v>0</v>
      </c>
      <c r="BL380" s="423">
        <v>0</v>
      </c>
      <c r="BM380" s="423">
        <v>0</v>
      </c>
      <c r="BN380" s="423">
        <v>0</v>
      </c>
      <c r="BO380" s="423">
        <v>0</v>
      </c>
      <c r="BP380" s="423">
        <v>0</v>
      </c>
      <c r="BQ380" s="423">
        <v>0</v>
      </c>
    </row>
    <row r="381" spans="1:69">
      <c r="A381" s="420" t="s">
        <v>429</v>
      </c>
      <c r="B381" s="421">
        <v>0.12713333333333332</v>
      </c>
      <c r="C381" s="421">
        <v>0.3851</v>
      </c>
      <c r="D381" s="421">
        <v>0</v>
      </c>
      <c r="E381" s="421"/>
      <c r="F381" s="422">
        <v>1326</v>
      </c>
      <c r="G381" s="423">
        <v>4.7E-2</v>
      </c>
      <c r="H381" s="423">
        <v>3.1E-2</v>
      </c>
      <c r="I381" s="423">
        <v>0.01</v>
      </c>
      <c r="J381" s="423">
        <v>1.2E-2</v>
      </c>
      <c r="K381" s="423">
        <v>0.01</v>
      </c>
      <c r="L381" s="423">
        <v>1.7133333333333334E-2</v>
      </c>
      <c r="M381" s="424">
        <v>35.444947209653094</v>
      </c>
      <c r="N381" s="422">
        <v>1400</v>
      </c>
      <c r="O381" s="422">
        <v>1475</v>
      </c>
      <c r="P381" s="422">
        <v>1550</v>
      </c>
      <c r="Q381" s="422">
        <v>1700</v>
      </c>
      <c r="R381" s="422">
        <v>1800</v>
      </c>
      <c r="S381" s="422" t="s">
        <v>195</v>
      </c>
      <c r="T381" s="423">
        <v>6.5000000000000002E-2</v>
      </c>
      <c r="U381" s="423">
        <v>7.0000000000000007E-2</v>
      </c>
      <c r="V381" s="423">
        <v>7.4999999999999997E-2</v>
      </c>
      <c r="W381" s="423">
        <v>7.4999999999999997E-2</v>
      </c>
      <c r="X381" s="423">
        <v>0.08</v>
      </c>
      <c r="Y381" s="423">
        <v>0.03</v>
      </c>
      <c r="Z381" s="423">
        <v>3.5000000000000003E-2</v>
      </c>
      <c r="AA381" s="423">
        <v>3.5000000000000003E-2</v>
      </c>
      <c r="AB381" s="423">
        <v>3.9E-2</v>
      </c>
      <c r="AC381" s="423">
        <v>3.9E-2</v>
      </c>
      <c r="AD381" s="423">
        <v>1.2E-2</v>
      </c>
      <c r="AE381" s="423">
        <v>1.2999999999999999E-2</v>
      </c>
      <c r="AF381" s="423">
        <v>1.2999999999999999E-2</v>
      </c>
      <c r="AG381" s="423">
        <v>1.4E-2</v>
      </c>
      <c r="AH381" s="423">
        <v>1.4999999999999999E-2</v>
      </c>
      <c r="AI381" s="423">
        <v>8.9999999999999993E-3</v>
      </c>
      <c r="AJ381" s="423">
        <v>1.0999999999999999E-2</v>
      </c>
      <c r="AK381" s="423">
        <v>1.2999999999999999E-2</v>
      </c>
      <c r="AL381" s="423">
        <v>1.4999999999999999E-2</v>
      </c>
      <c r="AM381" s="423">
        <v>1.7000000000000001E-2</v>
      </c>
      <c r="AN381" s="423">
        <v>0.01</v>
      </c>
      <c r="AO381" s="423">
        <v>0.01</v>
      </c>
      <c r="AP381" s="423">
        <v>1.4999999999999999E-2</v>
      </c>
      <c r="AQ381" s="423">
        <v>1.4999999999999999E-2</v>
      </c>
      <c r="AR381" s="423">
        <v>0.02</v>
      </c>
      <c r="AS381" s="423">
        <v>1.4999999999999999E-2</v>
      </c>
      <c r="AT381" s="423">
        <v>1.6E-2</v>
      </c>
      <c r="AU381" s="423">
        <v>1.7000000000000001E-2</v>
      </c>
      <c r="AV381" s="423">
        <v>1.7000000000000001E-2</v>
      </c>
      <c r="AW381" s="423">
        <v>1.7999999999999999E-2</v>
      </c>
      <c r="AX381" s="423">
        <v>3.5999999999999997E-2</v>
      </c>
      <c r="AY381" s="423">
        <v>3.5999999999999997E-2</v>
      </c>
      <c r="AZ381" s="423">
        <v>3.5999999999999997E-2</v>
      </c>
      <c r="BA381" s="423">
        <v>3.5999999999999997E-2</v>
      </c>
      <c r="BB381" s="423">
        <v>3.5999999999999997E-2</v>
      </c>
      <c r="BC381" s="423">
        <v>0</v>
      </c>
      <c r="BD381" s="423">
        <v>0</v>
      </c>
      <c r="BE381" s="423">
        <v>0</v>
      </c>
      <c r="BF381" s="423">
        <v>0</v>
      </c>
      <c r="BG381" s="423">
        <v>0</v>
      </c>
      <c r="BH381" s="423">
        <v>0</v>
      </c>
      <c r="BI381" s="423">
        <v>0</v>
      </c>
      <c r="BJ381" s="423">
        <v>0</v>
      </c>
      <c r="BK381" s="423">
        <v>0</v>
      </c>
      <c r="BL381" s="423">
        <v>0</v>
      </c>
      <c r="BM381" s="423">
        <v>0</v>
      </c>
      <c r="BN381" s="423">
        <v>0</v>
      </c>
      <c r="BO381" s="423">
        <v>0</v>
      </c>
      <c r="BP381" s="423">
        <v>0</v>
      </c>
      <c r="BQ381" s="423">
        <v>0</v>
      </c>
    </row>
    <row r="382" spans="1:69">
      <c r="A382" s="420" t="s">
        <v>815</v>
      </c>
      <c r="B382" s="421">
        <v>0.20841666666666667</v>
      </c>
      <c r="C382" s="421">
        <v>1.296</v>
      </c>
      <c r="D382" s="421">
        <v>0</v>
      </c>
      <c r="E382" s="421"/>
      <c r="F382" s="422">
        <v>1867</v>
      </c>
      <c r="G382" s="423">
        <v>7.0999999999999994E-2</v>
      </c>
      <c r="H382" s="423">
        <v>2.5000000000000001E-2</v>
      </c>
      <c r="I382" s="423">
        <v>8.8999999999999996E-2</v>
      </c>
      <c r="J382" s="423">
        <v>5.0000000000000001E-3</v>
      </c>
      <c r="K382" s="423">
        <v>5.0000000000000001E-3</v>
      </c>
      <c r="L382" s="423">
        <v>1.341666666666666E-2</v>
      </c>
      <c r="M382" s="424">
        <v>38.028923406534545</v>
      </c>
      <c r="N382" s="422">
        <v>1866</v>
      </c>
      <c r="O382" s="422">
        <v>1884</v>
      </c>
      <c r="P382" s="422">
        <v>1903</v>
      </c>
      <c r="Q382" s="422">
        <v>1922</v>
      </c>
      <c r="R382" s="422">
        <v>1941</v>
      </c>
      <c r="S382" s="422" t="s">
        <v>195</v>
      </c>
      <c r="T382" s="423">
        <v>8.2000000000000003E-2</v>
      </c>
      <c r="U382" s="423">
        <v>8.3000000000000004E-2</v>
      </c>
      <c r="V382" s="423">
        <v>8.4000000000000005E-2</v>
      </c>
      <c r="W382" s="423">
        <v>8.5000000000000006E-2</v>
      </c>
      <c r="X382" s="423">
        <v>8.5000000000000006E-2</v>
      </c>
      <c r="Y382" s="423">
        <v>2.4E-2</v>
      </c>
      <c r="Z382" s="423">
        <v>2.5000000000000001E-2</v>
      </c>
      <c r="AA382" s="423">
        <v>2.5000000000000001E-2</v>
      </c>
      <c r="AB382" s="423">
        <v>2.5999999999999999E-2</v>
      </c>
      <c r="AC382" s="423">
        <v>2.7E-2</v>
      </c>
      <c r="AD382" s="423">
        <v>0.14199999999999999</v>
      </c>
      <c r="AE382" s="423">
        <v>0.14499999999999999</v>
      </c>
      <c r="AF382" s="423">
        <v>0.14699999999999999</v>
      </c>
      <c r="AG382" s="423">
        <v>0.15</v>
      </c>
      <c r="AH382" s="423">
        <v>0.153</v>
      </c>
      <c r="AI382" s="423">
        <v>5.0000000000000001E-3</v>
      </c>
      <c r="AJ382" s="423">
        <v>6.0000000000000001E-3</v>
      </c>
      <c r="AK382" s="423">
        <v>7.0000000000000001E-3</v>
      </c>
      <c r="AL382" s="423">
        <v>8.9999999999999993E-3</v>
      </c>
      <c r="AM382" s="423">
        <v>0.01</v>
      </c>
      <c r="AN382" s="423">
        <v>5.0000000000000001E-3</v>
      </c>
      <c r="AO382" s="423">
        <v>5.0000000000000001E-3</v>
      </c>
      <c r="AP382" s="423">
        <v>5.0000000000000001E-3</v>
      </c>
      <c r="AQ382" s="423">
        <v>5.0000000000000001E-3</v>
      </c>
      <c r="AR382" s="423">
        <v>5.0000000000000001E-3</v>
      </c>
      <c r="AS382" s="423">
        <v>1.7500000000000002E-2</v>
      </c>
      <c r="AT382" s="423">
        <v>1.7899999999999999E-2</v>
      </c>
      <c r="AU382" s="423">
        <v>1.8100000000000002E-2</v>
      </c>
      <c r="AV382" s="423">
        <v>1.8599999999999998E-2</v>
      </c>
      <c r="AW382" s="423">
        <v>1.9E-2</v>
      </c>
      <c r="AX382" s="423">
        <v>0</v>
      </c>
      <c r="AY382" s="423">
        <v>0</v>
      </c>
      <c r="AZ382" s="423">
        <v>0</v>
      </c>
      <c r="BA382" s="423">
        <v>0</v>
      </c>
      <c r="BB382" s="423">
        <v>0</v>
      </c>
      <c r="BC382" s="423">
        <v>0</v>
      </c>
      <c r="BD382" s="423">
        <v>0</v>
      </c>
      <c r="BE382" s="423">
        <v>0</v>
      </c>
      <c r="BF382" s="423">
        <v>0</v>
      </c>
      <c r="BG382" s="423">
        <v>0</v>
      </c>
      <c r="BH382" s="423">
        <v>0</v>
      </c>
      <c r="BI382" s="423">
        <v>0</v>
      </c>
      <c r="BJ382" s="423">
        <v>0</v>
      </c>
      <c r="BK382" s="423">
        <v>0</v>
      </c>
      <c r="BL382" s="423">
        <v>0</v>
      </c>
      <c r="BM382" s="423">
        <v>0</v>
      </c>
      <c r="BN382" s="423">
        <v>0</v>
      </c>
      <c r="BO382" s="423">
        <v>0</v>
      </c>
      <c r="BP382" s="423">
        <v>0</v>
      </c>
      <c r="BQ382" s="423">
        <v>0</v>
      </c>
    </row>
    <row r="383" spans="1:69">
      <c r="A383" s="420" t="s">
        <v>645</v>
      </c>
      <c r="B383" s="421">
        <v>0.15524999999999997</v>
      </c>
      <c r="C383" s="421">
        <v>0.53800000000000003</v>
      </c>
      <c r="D383" s="421">
        <v>0</v>
      </c>
      <c r="E383" s="421"/>
      <c r="F383" s="422">
        <v>876</v>
      </c>
      <c r="G383" s="423">
        <v>7.0999999999999994E-2</v>
      </c>
      <c r="H383" s="423">
        <v>2.8000000000000001E-2</v>
      </c>
      <c r="I383" s="423">
        <v>0</v>
      </c>
      <c r="J383" s="423">
        <v>4.7E-2</v>
      </c>
      <c r="K383" s="423">
        <v>1E-3</v>
      </c>
      <c r="L383" s="423">
        <v>8.2499999999999796E-3</v>
      </c>
      <c r="M383" s="424">
        <v>81.050228310502277</v>
      </c>
      <c r="N383" s="422">
        <v>952</v>
      </c>
      <c r="O383" s="422">
        <v>995</v>
      </c>
      <c r="P383" s="422">
        <v>1070</v>
      </c>
      <c r="Q383" s="422">
        <v>1107</v>
      </c>
      <c r="R383" s="422">
        <v>1158</v>
      </c>
      <c r="S383" s="422" t="s">
        <v>195</v>
      </c>
      <c r="T383" s="423">
        <v>7.4999999999999997E-2</v>
      </c>
      <c r="U383" s="423">
        <v>7.5999999999999998E-2</v>
      </c>
      <c r="V383" s="423">
        <v>7.6999999999999999E-2</v>
      </c>
      <c r="W383" s="423">
        <v>8.1000000000000003E-2</v>
      </c>
      <c r="X383" s="423">
        <v>9.1999999999999998E-2</v>
      </c>
      <c r="Y383" s="423">
        <v>3.6999999999999998E-2</v>
      </c>
      <c r="Z383" s="423">
        <v>3.9E-2</v>
      </c>
      <c r="AA383" s="423">
        <v>4.1000000000000002E-2</v>
      </c>
      <c r="AB383" s="423">
        <v>4.2000000000000003E-2</v>
      </c>
      <c r="AC383" s="423">
        <v>4.3999999999999997E-2</v>
      </c>
      <c r="AD383" s="423">
        <v>0</v>
      </c>
      <c r="AE383" s="423">
        <v>0</v>
      </c>
      <c r="AF383" s="423">
        <v>0</v>
      </c>
      <c r="AG383" s="423">
        <v>0</v>
      </c>
      <c r="AH383" s="423">
        <v>0</v>
      </c>
      <c r="AI383" s="423">
        <v>0.05</v>
      </c>
      <c r="AJ383" s="423">
        <v>5.5E-2</v>
      </c>
      <c r="AK383" s="423">
        <v>5.7000000000000002E-2</v>
      </c>
      <c r="AL383" s="423">
        <v>6.0999999999999999E-2</v>
      </c>
      <c r="AM383" s="423">
        <v>6.4000000000000001E-2</v>
      </c>
      <c r="AN383" s="423">
        <v>3.0000000000000001E-3</v>
      </c>
      <c r="AO383" s="423">
        <v>3.0000000000000001E-3</v>
      </c>
      <c r="AP383" s="423">
        <v>3.0000000000000001E-3</v>
      </c>
      <c r="AQ383" s="423">
        <v>3.0000000000000001E-3</v>
      </c>
      <c r="AR383" s="423">
        <v>3.0000000000000001E-3</v>
      </c>
      <c r="AS383" s="423">
        <v>8.8000000000000005E-3</v>
      </c>
      <c r="AT383" s="423">
        <v>9.1999999999999998E-3</v>
      </c>
      <c r="AU383" s="423">
        <v>9.4000000000000004E-3</v>
      </c>
      <c r="AV383" s="423">
        <v>9.9000000000000008E-3</v>
      </c>
      <c r="AW383" s="423">
        <v>1.0800000000000001E-2</v>
      </c>
      <c r="AX383" s="423">
        <v>0</v>
      </c>
      <c r="AY383" s="423">
        <v>0</v>
      </c>
      <c r="AZ383" s="423">
        <v>0</v>
      </c>
      <c r="BA383" s="423">
        <v>0</v>
      </c>
      <c r="BB383" s="423">
        <v>0</v>
      </c>
      <c r="BC383" s="423">
        <v>0</v>
      </c>
      <c r="BD383" s="423">
        <v>0</v>
      </c>
      <c r="BE383" s="423">
        <v>0</v>
      </c>
      <c r="BF383" s="423">
        <v>0</v>
      </c>
      <c r="BG383" s="423">
        <v>0</v>
      </c>
      <c r="BH383" s="423">
        <v>0</v>
      </c>
      <c r="BI383" s="423">
        <v>0</v>
      </c>
      <c r="BJ383" s="423">
        <v>0</v>
      </c>
      <c r="BK383" s="423">
        <v>0</v>
      </c>
      <c r="BL383" s="423">
        <v>0</v>
      </c>
      <c r="BM383" s="423">
        <v>0</v>
      </c>
      <c r="BN383" s="423">
        <v>0</v>
      </c>
      <c r="BO383" s="423">
        <v>0</v>
      </c>
      <c r="BP383" s="423">
        <v>0</v>
      </c>
      <c r="BQ383" s="423">
        <v>0</v>
      </c>
    </row>
    <row r="384" spans="1:69">
      <c r="A384" s="420" t="s">
        <v>686</v>
      </c>
      <c r="B384" s="421">
        <v>7.3091666666666666E-2</v>
      </c>
      <c r="C384" s="421">
        <v>0.27</v>
      </c>
      <c r="D384" s="421">
        <v>0</v>
      </c>
      <c r="E384" s="421"/>
      <c r="F384" s="422">
        <v>980</v>
      </c>
      <c r="G384" s="423">
        <v>4.7500000000000001E-2</v>
      </c>
      <c r="H384" s="423">
        <v>5.0000000000000001E-3</v>
      </c>
      <c r="I384" s="423">
        <v>0</v>
      </c>
      <c r="J384" s="423">
        <v>5.0000000000000001E-3</v>
      </c>
      <c r="K384" s="423">
        <v>6.4999999999999997E-3</v>
      </c>
      <c r="L384" s="423">
        <v>9.0916666666666646E-3</v>
      </c>
      <c r="M384" s="424">
        <v>48.469387755102041</v>
      </c>
      <c r="N384" s="422">
        <v>1362</v>
      </c>
      <c r="O384" s="422">
        <v>1594</v>
      </c>
      <c r="P384" s="422">
        <v>1624</v>
      </c>
      <c r="Q384" s="422">
        <v>1655</v>
      </c>
      <c r="R384" s="422">
        <v>1686</v>
      </c>
      <c r="S384" s="422" t="s">
        <v>195</v>
      </c>
      <c r="T384" s="423">
        <v>7.8E-2</v>
      </c>
      <c r="U384" s="423">
        <v>9.0999999999999998E-2</v>
      </c>
      <c r="V384" s="423">
        <v>9.2999999999999999E-2</v>
      </c>
      <c r="W384" s="423">
        <v>9.5000000000000001E-2</v>
      </c>
      <c r="X384" s="423">
        <v>0.115</v>
      </c>
      <c r="Y384" s="423">
        <v>1.2999999999999999E-2</v>
      </c>
      <c r="Z384" s="423">
        <v>1.4999999999999999E-2</v>
      </c>
      <c r="AA384" s="423">
        <v>1.7999999999999999E-2</v>
      </c>
      <c r="AB384" s="423">
        <v>2.1999999999999999E-2</v>
      </c>
      <c r="AC384" s="423">
        <v>2.7E-2</v>
      </c>
      <c r="AD384" s="423">
        <v>0</v>
      </c>
      <c r="AE384" s="423">
        <v>0</v>
      </c>
      <c r="AF384" s="423">
        <v>0</v>
      </c>
      <c r="AG384" s="423">
        <v>0</v>
      </c>
      <c r="AH384" s="423">
        <v>0</v>
      </c>
      <c r="AI384" s="423">
        <v>0</v>
      </c>
      <c r="AJ384" s="423">
        <v>0</v>
      </c>
      <c r="AK384" s="423">
        <v>0</v>
      </c>
      <c r="AL384" s="423">
        <v>0</v>
      </c>
      <c r="AM384" s="423">
        <v>0</v>
      </c>
      <c r="AN384" s="423">
        <v>4.0000000000000001E-3</v>
      </c>
      <c r="AO384" s="423">
        <v>5.0000000000000001E-3</v>
      </c>
      <c r="AP384" s="423">
        <v>6.0000000000000001E-3</v>
      </c>
      <c r="AQ384" s="423">
        <v>8.0000000000000002E-3</v>
      </c>
      <c r="AR384" s="423">
        <v>1.0999999999999999E-2</v>
      </c>
      <c r="AS384" s="423">
        <v>6.0000000000000001E-3</v>
      </c>
      <c r="AT384" s="423">
        <v>7.0000000000000001E-3</v>
      </c>
      <c r="AU384" s="423">
        <v>7.0000000000000001E-3</v>
      </c>
      <c r="AV384" s="423">
        <v>7.0000000000000001E-3</v>
      </c>
      <c r="AW384" s="423">
        <v>8.9999999999999993E-3</v>
      </c>
      <c r="AX384" s="423">
        <v>0</v>
      </c>
      <c r="AY384" s="423">
        <v>0</v>
      </c>
      <c r="AZ384" s="423">
        <v>0</v>
      </c>
      <c r="BA384" s="423">
        <v>0</v>
      </c>
      <c r="BB384" s="423">
        <v>0</v>
      </c>
      <c r="BC384" s="423">
        <v>0</v>
      </c>
      <c r="BD384" s="423">
        <v>0</v>
      </c>
      <c r="BE384" s="423">
        <v>0</v>
      </c>
      <c r="BF384" s="423">
        <v>0</v>
      </c>
      <c r="BG384" s="423">
        <v>0</v>
      </c>
      <c r="BH384" s="423">
        <v>0</v>
      </c>
      <c r="BI384" s="423">
        <v>0</v>
      </c>
      <c r="BJ384" s="423">
        <v>0</v>
      </c>
      <c r="BK384" s="423">
        <v>0</v>
      </c>
      <c r="BL384" s="423">
        <v>0</v>
      </c>
      <c r="BM384" s="423">
        <v>0</v>
      </c>
      <c r="BN384" s="423">
        <v>0</v>
      </c>
      <c r="BO384" s="423">
        <v>0</v>
      </c>
      <c r="BP384" s="423">
        <v>0</v>
      </c>
      <c r="BQ384" s="423">
        <v>0</v>
      </c>
    </row>
    <row r="385" spans="1:69">
      <c r="A385" s="420" t="s">
        <v>568</v>
      </c>
      <c r="B385" s="421">
        <v>0.54266666666666663</v>
      </c>
      <c r="C385" s="421">
        <v>1.6739999999999999</v>
      </c>
      <c r="D385" s="421">
        <v>0</v>
      </c>
      <c r="E385" s="421"/>
      <c r="F385" s="422">
        <v>995</v>
      </c>
      <c r="G385" s="423">
        <v>4.8100000000000004E-2</v>
      </c>
      <c r="H385" s="423">
        <v>0.01</v>
      </c>
      <c r="I385" s="423">
        <v>0.442</v>
      </c>
      <c r="J385" s="423">
        <v>0</v>
      </c>
      <c r="K385" s="423">
        <v>2.2200000000000001E-2</v>
      </c>
      <c r="L385" s="423">
        <v>2.0366666666666644E-2</v>
      </c>
      <c r="M385" s="424">
        <v>48.341708542713576</v>
      </c>
      <c r="N385" s="422">
        <v>995</v>
      </c>
      <c r="O385" s="422">
        <v>995</v>
      </c>
      <c r="P385" s="422">
        <v>995</v>
      </c>
      <c r="Q385" s="422">
        <v>995</v>
      </c>
      <c r="R385" s="422">
        <v>995</v>
      </c>
      <c r="S385" s="422" t="s">
        <v>195</v>
      </c>
      <c r="T385" s="423">
        <v>0.05</v>
      </c>
      <c r="U385" s="423">
        <v>0.05</v>
      </c>
      <c r="V385" s="423">
        <v>0.05</v>
      </c>
      <c r="W385" s="423">
        <v>0.05</v>
      </c>
      <c r="X385" s="423">
        <v>0.05</v>
      </c>
      <c r="Y385" s="423">
        <v>0.01</v>
      </c>
      <c r="Z385" s="423">
        <v>0.01</v>
      </c>
      <c r="AA385" s="423">
        <v>0.01</v>
      </c>
      <c r="AB385" s="423">
        <v>0.01</v>
      </c>
      <c r="AC385" s="423">
        <v>0.01</v>
      </c>
      <c r="AD385" s="423">
        <v>0.42099999999999999</v>
      </c>
      <c r="AE385" s="423">
        <v>0.42099999999999999</v>
      </c>
      <c r="AF385" s="423">
        <v>0.42099999999999999</v>
      </c>
      <c r="AG385" s="423">
        <v>0.42099999999999999</v>
      </c>
      <c r="AH385" s="423">
        <v>0.42099999999999999</v>
      </c>
      <c r="AI385" s="423">
        <v>0</v>
      </c>
      <c r="AJ385" s="423">
        <v>0</v>
      </c>
      <c r="AK385" s="423">
        <v>0</v>
      </c>
      <c r="AL385" s="423">
        <v>0</v>
      </c>
      <c r="AM385" s="423">
        <v>0</v>
      </c>
      <c r="AN385" s="423">
        <v>2.1000000000000001E-2</v>
      </c>
      <c r="AO385" s="423">
        <v>2.1000000000000001E-2</v>
      </c>
      <c r="AP385" s="423">
        <v>2.1000000000000001E-2</v>
      </c>
      <c r="AQ385" s="423">
        <v>2.1000000000000001E-2</v>
      </c>
      <c r="AR385" s="423">
        <v>2.1000000000000001E-2</v>
      </c>
      <c r="AS385" s="423">
        <v>2.3E-2</v>
      </c>
      <c r="AT385" s="423">
        <v>2.4E-2</v>
      </c>
      <c r="AU385" s="423">
        <v>2.5999999999999999E-2</v>
      </c>
      <c r="AV385" s="423">
        <v>2.7E-2</v>
      </c>
      <c r="AW385" s="423">
        <v>2.7E-2</v>
      </c>
      <c r="AX385" s="423">
        <v>0</v>
      </c>
      <c r="AY385" s="423">
        <v>0</v>
      </c>
      <c r="AZ385" s="423">
        <v>0</v>
      </c>
      <c r="BA385" s="423">
        <v>0</v>
      </c>
      <c r="BB385" s="423">
        <v>0</v>
      </c>
      <c r="BC385" s="423">
        <v>0</v>
      </c>
      <c r="BD385" s="423">
        <v>0</v>
      </c>
      <c r="BE385" s="423">
        <v>0</v>
      </c>
      <c r="BF385" s="423">
        <v>0</v>
      </c>
      <c r="BG385" s="423">
        <v>0</v>
      </c>
      <c r="BH385" s="423">
        <v>0</v>
      </c>
      <c r="BI385" s="423">
        <v>0</v>
      </c>
      <c r="BJ385" s="423">
        <v>0</v>
      </c>
      <c r="BK385" s="423">
        <v>0</v>
      </c>
      <c r="BL385" s="423">
        <v>0</v>
      </c>
      <c r="BM385" s="423">
        <v>0</v>
      </c>
      <c r="BN385" s="423">
        <v>0</v>
      </c>
      <c r="BO385" s="423">
        <v>0</v>
      </c>
      <c r="BP385" s="423">
        <v>0</v>
      </c>
      <c r="BQ385" s="423">
        <v>0</v>
      </c>
    </row>
    <row r="386" spans="1:69">
      <c r="A386" s="420" t="s">
        <v>884</v>
      </c>
      <c r="B386" s="421">
        <v>5.1991666666666665E-2</v>
      </c>
      <c r="C386" s="421">
        <v>0.1</v>
      </c>
      <c r="D386" s="421">
        <v>0</v>
      </c>
      <c r="E386" s="421"/>
      <c r="F386" s="422">
        <v>635</v>
      </c>
      <c r="G386" s="423">
        <v>3.5000000000000003E-2</v>
      </c>
      <c r="H386" s="423">
        <v>0</v>
      </c>
      <c r="I386" s="423">
        <v>0</v>
      </c>
      <c r="J386" s="423">
        <v>0</v>
      </c>
      <c r="K386" s="423">
        <v>0</v>
      </c>
      <c r="L386" s="423">
        <v>1.6991666666666662E-2</v>
      </c>
      <c r="M386" s="424">
        <v>55.118110236220474</v>
      </c>
      <c r="N386" s="422">
        <v>400</v>
      </c>
      <c r="O386" s="422">
        <v>500</v>
      </c>
      <c r="P386" s="422">
        <v>500</v>
      </c>
      <c r="Q386" s="422">
        <v>500</v>
      </c>
      <c r="R386" s="422">
        <v>500</v>
      </c>
      <c r="S386" s="422" t="s">
        <v>195</v>
      </c>
      <c r="T386" s="423">
        <v>2.4E-2</v>
      </c>
      <c r="U386" s="423">
        <v>3.2000000000000001E-2</v>
      </c>
      <c r="V386" s="423">
        <v>3.2000000000000001E-2</v>
      </c>
      <c r="W386" s="423">
        <v>3.2000000000000001E-2</v>
      </c>
      <c r="X386" s="423">
        <v>3.2000000000000001E-2</v>
      </c>
      <c r="Y386" s="423">
        <v>3.0000000000000001E-3</v>
      </c>
      <c r="Z386" s="423">
        <v>3.0000000000000001E-3</v>
      </c>
      <c r="AA386" s="423">
        <v>3.0000000000000001E-3</v>
      </c>
      <c r="AB386" s="423">
        <v>3.0000000000000001E-3</v>
      </c>
      <c r="AC386" s="423">
        <v>3.0000000000000001E-3</v>
      </c>
      <c r="AD386" s="423">
        <v>0</v>
      </c>
      <c r="AE386" s="423">
        <v>0</v>
      </c>
      <c r="AF386" s="423">
        <v>0</v>
      </c>
      <c r="AG386" s="423">
        <v>0</v>
      </c>
      <c r="AH386" s="423">
        <v>0</v>
      </c>
      <c r="AI386" s="423">
        <v>2E-3</v>
      </c>
      <c r="AJ386" s="423">
        <v>2E-3</v>
      </c>
      <c r="AK386" s="423">
        <v>2E-3</v>
      </c>
      <c r="AL386" s="423">
        <v>2E-3</v>
      </c>
      <c r="AM386" s="423">
        <v>2E-3</v>
      </c>
      <c r="AN386" s="423">
        <v>0</v>
      </c>
      <c r="AO386" s="423">
        <v>0</v>
      </c>
      <c r="AP386" s="423">
        <v>0</v>
      </c>
      <c r="AQ386" s="423">
        <v>0</v>
      </c>
      <c r="AR386" s="423">
        <v>0</v>
      </c>
      <c r="AS386" s="423">
        <v>5.1999999999999998E-3</v>
      </c>
      <c r="AT386" s="423">
        <v>5.1999999999999998E-3</v>
      </c>
      <c r="AU386" s="423">
        <v>5.1999999999999998E-3</v>
      </c>
      <c r="AV386" s="423">
        <v>5.1999999999999998E-3</v>
      </c>
      <c r="AW386" s="423">
        <v>5.1999999999999998E-3</v>
      </c>
      <c r="AX386" s="423">
        <v>0</v>
      </c>
      <c r="AY386" s="423">
        <v>0</v>
      </c>
      <c r="AZ386" s="423">
        <v>0</v>
      </c>
      <c r="BA386" s="423">
        <v>0</v>
      </c>
      <c r="BB386" s="423">
        <v>0</v>
      </c>
      <c r="BC386" s="423">
        <v>0</v>
      </c>
      <c r="BD386" s="423">
        <v>0</v>
      </c>
      <c r="BE386" s="423">
        <v>0</v>
      </c>
      <c r="BF386" s="423">
        <v>0</v>
      </c>
      <c r="BG386" s="423">
        <v>0</v>
      </c>
      <c r="BH386" s="423">
        <v>0.1</v>
      </c>
      <c r="BI386" s="423">
        <v>0.1</v>
      </c>
      <c r="BJ386" s="423">
        <v>0.1</v>
      </c>
      <c r="BK386" s="423">
        <v>0.1</v>
      </c>
      <c r="BL386" s="423">
        <v>0.1</v>
      </c>
      <c r="BM386" s="423">
        <v>0</v>
      </c>
      <c r="BN386" s="423">
        <v>0</v>
      </c>
      <c r="BO386" s="423">
        <v>0</v>
      </c>
      <c r="BP386" s="423">
        <v>0</v>
      </c>
      <c r="BQ386" s="423">
        <v>0</v>
      </c>
    </row>
    <row r="387" spans="1:69">
      <c r="A387" s="420" t="s">
        <v>468</v>
      </c>
      <c r="B387" s="421">
        <v>8.441666666666664E-2</v>
      </c>
      <c r="C387" s="421">
        <v>0.25</v>
      </c>
      <c r="D387" s="421">
        <v>0</v>
      </c>
      <c r="E387" s="421"/>
      <c r="F387" s="422">
        <v>553</v>
      </c>
      <c r="G387" s="423">
        <v>3.6999999999999998E-2</v>
      </c>
      <c r="H387" s="423">
        <v>1E-3</v>
      </c>
      <c r="I387" s="423">
        <v>3.0099999999999998E-2</v>
      </c>
      <c r="J387" s="423">
        <v>8.0000000000000002E-3</v>
      </c>
      <c r="K387" s="423">
        <v>1.1000000000000001E-3</v>
      </c>
      <c r="L387" s="423">
        <v>7.2166666666666351E-3</v>
      </c>
      <c r="M387" s="424">
        <v>66.907775768535259</v>
      </c>
      <c r="N387" s="422">
        <v>662</v>
      </c>
      <c r="O387" s="422">
        <v>754</v>
      </c>
      <c r="P387" s="422">
        <v>765</v>
      </c>
      <c r="Q387" s="422">
        <v>845</v>
      </c>
      <c r="R387" s="422">
        <v>845</v>
      </c>
      <c r="S387" s="422" t="s">
        <v>195</v>
      </c>
      <c r="T387" s="423">
        <v>3.2000000000000001E-2</v>
      </c>
      <c r="U387" s="423">
        <v>3.4000000000000002E-2</v>
      </c>
      <c r="V387" s="423">
        <v>3.6999999999999998E-2</v>
      </c>
      <c r="W387" s="423">
        <v>4.1000000000000002E-2</v>
      </c>
      <c r="X387" s="423">
        <v>4.4999999999999998E-2</v>
      </c>
      <c r="Y387" s="423">
        <v>6.0000000000000001E-3</v>
      </c>
      <c r="Z387" s="423">
        <v>7.0000000000000001E-3</v>
      </c>
      <c r="AA387" s="423">
        <v>8.0000000000000002E-3</v>
      </c>
      <c r="AB387" s="423">
        <v>8.9999999999999993E-3</v>
      </c>
      <c r="AC387" s="423">
        <v>0.01</v>
      </c>
      <c r="AD387" s="423">
        <v>3.7999999999999999E-2</v>
      </c>
      <c r="AE387" s="423">
        <v>3.9E-2</v>
      </c>
      <c r="AF387" s="423">
        <v>0.04</v>
      </c>
      <c r="AG387" s="423">
        <v>4.1000000000000002E-2</v>
      </c>
      <c r="AH387" s="423">
        <v>4.2000000000000003E-2</v>
      </c>
      <c r="AI387" s="423">
        <v>8.9999999999999993E-3</v>
      </c>
      <c r="AJ387" s="423">
        <v>8.9999999999999993E-3</v>
      </c>
      <c r="AK387" s="423">
        <v>8.9999999999999993E-3</v>
      </c>
      <c r="AL387" s="423">
        <v>0.01</v>
      </c>
      <c r="AM387" s="423">
        <v>0.01</v>
      </c>
      <c r="AN387" s="423">
        <v>3.0000000000000001E-3</v>
      </c>
      <c r="AO387" s="423">
        <v>3.0000000000000001E-3</v>
      </c>
      <c r="AP387" s="423">
        <v>3.0000000000000001E-3</v>
      </c>
      <c r="AQ387" s="423">
        <v>3.0000000000000001E-3</v>
      </c>
      <c r="AR387" s="423">
        <v>3.0000000000000001E-3</v>
      </c>
      <c r="AS387" s="423">
        <v>1.0999999999999999E-2</v>
      </c>
      <c r="AT387" s="423">
        <v>1.2E-2</v>
      </c>
      <c r="AU387" s="423">
        <v>1.2E-2</v>
      </c>
      <c r="AV387" s="423">
        <v>1.2999999999999999E-2</v>
      </c>
      <c r="AW387" s="423">
        <v>1.4E-2</v>
      </c>
      <c r="AX387" s="423">
        <v>0</v>
      </c>
      <c r="AY387" s="423">
        <v>0</v>
      </c>
      <c r="AZ387" s="423">
        <v>0</v>
      </c>
      <c r="BA387" s="423">
        <v>0</v>
      </c>
      <c r="BB387" s="423">
        <v>0</v>
      </c>
      <c r="BC387" s="423">
        <v>0</v>
      </c>
      <c r="BD387" s="423">
        <v>0</v>
      </c>
      <c r="BE387" s="423">
        <v>0</v>
      </c>
      <c r="BF387" s="423">
        <v>0</v>
      </c>
      <c r="BG387" s="423">
        <v>0</v>
      </c>
      <c r="BH387" s="423">
        <v>0</v>
      </c>
      <c r="BI387" s="423">
        <v>0</v>
      </c>
      <c r="BJ387" s="423">
        <v>0</v>
      </c>
      <c r="BK387" s="423">
        <v>0</v>
      </c>
      <c r="BL387" s="423">
        <v>0</v>
      </c>
      <c r="BM387" s="423">
        <v>0</v>
      </c>
      <c r="BN387" s="423">
        <v>0</v>
      </c>
      <c r="BO387" s="423">
        <v>0</v>
      </c>
      <c r="BP387" s="423">
        <v>0</v>
      </c>
      <c r="BQ387" s="423">
        <v>0</v>
      </c>
    </row>
    <row r="388" spans="1:69">
      <c r="A388" s="420" t="s">
        <v>496</v>
      </c>
      <c r="B388" s="421">
        <v>0.32783333333333331</v>
      </c>
      <c r="C388" s="421">
        <v>0.85309999999999997</v>
      </c>
      <c r="D388" s="421">
        <v>4.3999999999999997E-2</v>
      </c>
      <c r="E388" s="421"/>
      <c r="F388" s="422">
        <v>4686</v>
      </c>
      <c r="G388" s="423">
        <v>0.23899999999999999</v>
      </c>
      <c r="H388" s="423">
        <v>3.0000000000000001E-3</v>
      </c>
      <c r="I388" s="423">
        <v>0</v>
      </c>
      <c r="J388" s="423">
        <v>2.1999999999999999E-2</v>
      </c>
      <c r="K388" s="423">
        <v>1E-3</v>
      </c>
      <c r="L388" s="423">
        <v>1.8833333333333313E-2</v>
      </c>
      <c r="M388" s="424">
        <v>51.00298762270593</v>
      </c>
      <c r="N388" s="422">
        <v>4691</v>
      </c>
      <c r="O388" s="422">
        <v>4738</v>
      </c>
      <c r="P388" s="422">
        <v>4785</v>
      </c>
      <c r="Q388" s="422">
        <v>4833</v>
      </c>
      <c r="R388" s="422">
        <v>4881</v>
      </c>
      <c r="S388" s="422" t="s">
        <v>195</v>
      </c>
      <c r="T388" s="423">
        <v>0.2346</v>
      </c>
      <c r="U388" s="423">
        <v>0.2369</v>
      </c>
      <c r="V388" s="423">
        <v>0.23930000000000001</v>
      </c>
      <c r="W388" s="423">
        <v>0.2417</v>
      </c>
      <c r="X388" s="423">
        <v>0.24410000000000001</v>
      </c>
      <c r="Y388" s="423">
        <v>3.0000000000000001E-3</v>
      </c>
      <c r="Z388" s="423">
        <v>3.0000000000000001E-3</v>
      </c>
      <c r="AA388" s="423">
        <v>3.0999999999999999E-3</v>
      </c>
      <c r="AB388" s="423">
        <v>3.0999999999999999E-3</v>
      </c>
      <c r="AC388" s="423">
        <v>3.0999999999999999E-3</v>
      </c>
      <c r="AD388" s="423">
        <v>0</v>
      </c>
      <c r="AE388" s="423">
        <v>0</v>
      </c>
      <c r="AF388" s="423">
        <v>0</v>
      </c>
      <c r="AG388" s="423">
        <v>0</v>
      </c>
      <c r="AH388" s="423">
        <v>0</v>
      </c>
      <c r="AI388" s="423">
        <v>2.1999999999999999E-2</v>
      </c>
      <c r="AJ388" s="423">
        <v>2.4E-2</v>
      </c>
      <c r="AK388" s="423">
        <v>2.5999999999999999E-2</v>
      </c>
      <c r="AL388" s="423">
        <v>2.8000000000000001E-2</v>
      </c>
      <c r="AM388" s="423">
        <v>3.1E-2</v>
      </c>
      <c r="AN388" s="423">
        <v>1E-3</v>
      </c>
      <c r="AO388" s="423">
        <v>1E-3</v>
      </c>
      <c r="AP388" s="423">
        <v>1E-3</v>
      </c>
      <c r="AQ388" s="423">
        <v>1E-3</v>
      </c>
      <c r="AR388" s="423">
        <v>1E-3</v>
      </c>
      <c r="AS388" s="423">
        <v>1.89E-2</v>
      </c>
      <c r="AT388" s="423">
        <v>1.9599999999999999E-2</v>
      </c>
      <c r="AU388" s="423">
        <v>2.0299999999999999E-2</v>
      </c>
      <c r="AV388" s="423">
        <v>2.1000000000000001E-2</v>
      </c>
      <c r="AW388" s="423">
        <v>2.1700000000000001E-2</v>
      </c>
      <c r="AX388" s="423">
        <v>0</v>
      </c>
      <c r="AY388" s="423">
        <v>0</v>
      </c>
      <c r="AZ388" s="423">
        <v>0</v>
      </c>
      <c r="BA388" s="423">
        <v>0</v>
      </c>
      <c r="BB388" s="423">
        <v>0</v>
      </c>
      <c r="BC388" s="423">
        <v>0</v>
      </c>
      <c r="BD388" s="423">
        <v>0</v>
      </c>
      <c r="BE388" s="423">
        <v>0</v>
      </c>
      <c r="BF388" s="423">
        <v>0</v>
      </c>
      <c r="BG388" s="423">
        <v>0</v>
      </c>
      <c r="BH388" s="423">
        <v>0</v>
      </c>
      <c r="BI388" s="423">
        <v>0</v>
      </c>
      <c r="BJ388" s="423">
        <v>0</v>
      </c>
      <c r="BK388" s="423">
        <v>0</v>
      </c>
      <c r="BL388" s="423">
        <v>0</v>
      </c>
      <c r="BM388" s="423">
        <v>0</v>
      </c>
      <c r="BN388" s="423">
        <v>0</v>
      </c>
      <c r="BO388" s="423">
        <v>0</v>
      </c>
      <c r="BP388" s="423">
        <v>0</v>
      </c>
      <c r="BQ388" s="423">
        <v>0</v>
      </c>
    </row>
    <row r="389" spans="1:69">
      <c r="A389" s="420" t="s">
        <v>599</v>
      </c>
      <c r="B389" s="421">
        <v>6.5416666666666665E-2</v>
      </c>
      <c r="C389" s="421">
        <v>0.1</v>
      </c>
      <c r="D389" s="421">
        <v>0</v>
      </c>
      <c r="E389" s="421"/>
      <c r="F389" s="422">
        <v>1390</v>
      </c>
      <c r="G389" s="423">
        <v>4.2999999999999997E-2</v>
      </c>
      <c r="H389" s="423">
        <v>2E-3</v>
      </c>
      <c r="I389" s="423">
        <v>0</v>
      </c>
      <c r="J389" s="423">
        <v>8.0000000000000002E-3</v>
      </c>
      <c r="K389" s="423">
        <v>3.0000000000000001E-3</v>
      </c>
      <c r="L389" s="423">
        <v>9.4166666666666635E-3</v>
      </c>
      <c r="M389" s="424">
        <v>30.935251798561151</v>
      </c>
      <c r="N389" s="422">
        <v>1425</v>
      </c>
      <c r="O389" s="422">
        <v>1462</v>
      </c>
      <c r="P389" s="422">
        <v>1500</v>
      </c>
      <c r="Q389" s="422">
        <v>1544</v>
      </c>
      <c r="R389" s="422">
        <v>1600</v>
      </c>
      <c r="S389" s="422" t="s">
        <v>195</v>
      </c>
      <c r="T389" s="423">
        <v>4.5999999999999999E-2</v>
      </c>
      <c r="U389" s="423">
        <v>4.7E-2</v>
      </c>
      <c r="V389" s="423">
        <v>4.8000000000000001E-2</v>
      </c>
      <c r="W389" s="423">
        <v>4.9000000000000002E-2</v>
      </c>
      <c r="X389" s="423">
        <v>5.0999999999999997E-2</v>
      </c>
      <c r="Y389" s="423">
        <v>3.0000000000000001E-3</v>
      </c>
      <c r="Z389" s="423">
        <v>3.0000000000000001E-3</v>
      </c>
      <c r="AA389" s="423">
        <v>3.0000000000000001E-3</v>
      </c>
      <c r="AB389" s="423">
        <v>3.0000000000000001E-3</v>
      </c>
      <c r="AC389" s="423">
        <v>3.0000000000000001E-3</v>
      </c>
      <c r="AD389" s="423">
        <v>0</v>
      </c>
      <c r="AE389" s="423">
        <v>0</v>
      </c>
      <c r="AF389" s="423">
        <v>0</v>
      </c>
      <c r="AG389" s="423">
        <v>0</v>
      </c>
      <c r="AH389" s="423">
        <v>0</v>
      </c>
      <c r="AI389" s="423">
        <v>0.01</v>
      </c>
      <c r="AJ389" s="423">
        <v>1.2E-2</v>
      </c>
      <c r="AK389" s="423">
        <v>1.2999999999999999E-2</v>
      </c>
      <c r="AL389" s="423">
        <v>1.4E-2</v>
      </c>
      <c r="AM389" s="423">
        <v>1.4999999999999999E-2</v>
      </c>
      <c r="AN389" s="423">
        <v>2E-3</v>
      </c>
      <c r="AO389" s="423">
        <v>2E-3</v>
      </c>
      <c r="AP389" s="423">
        <v>2E-3</v>
      </c>
      <c r="AQ389" s="423">
        <v>2E-3</v>
      </c>
      <c r="AR389" s="423">
        <v>2E-3</v>
      </c>
      <c r="AS389" s="423">
        <v>1.3299999999999999E-2</v>
      </c>
      <c r="AT389" s="423">
        <v>1.4E-2</v>
      </c>
      <c r="AU389" s="423">
        <v>1.44E-2</v>
      </c>
      <c r="AV389" s="423">
        <v>1.49E-2</v>
      </c>
      <c r="AW389" s="423">
        <v>1.55E-2</v>
      </c>
      <c r="AX389" s="423">
        <v>0</v>
      </c>
      <c r="AY389" s="423">
        <v>0</v>
      </c>
      <c r="AZ389" s="423">
        <v>0</v>
      </c>
      <c r="BA389" s="423">
        <v>0</v>
      </c>
      <c r="BB389" s="423">
        <v>0</v>
      </c>
      <c r="BC389" s="423">
        <v>0</v>
      </c>
      <c r="BD389" s="423">
        <v>0</v>
      </c>
      <c r="BE389" s="423">
        <v>0</v>
      </c>
      <c r="BF389" s="423">
        <v>0</v>
      </c>
      <c r="BG389" s="423">
        <v>0</v>
      </c>
      <c r="BH389" s="423">
        <v>0</v>
      </c>
      <c r="BI389" s="423">
        <v>0</v>
      </c>
      <c r="BJ389" s="423">
        <v>0</v>
      </c>
      <c r="BK389" s="423">
        <v>0</v>
      </c>
      <c r="BL389" s="423">
        <v>0</v>
      </c>
      <c r="BM389" s="423">
        <v>0</v>
      </c>
      <c r="BN389" s="423">
        <v>0</v>
      </c>
      <c r="BO389" s="423">
        <v>0</v>
      </c>
      <c r="BP389" s="423">
        <v>0</v>
      </c>
      <c r="BQ389" s="423">
        <v>0</v>
      </c>
    </row>
    <row r="390" spans="1:69">
      <c r="A390" s="420" t="s">
        <v>541</v>
      </c>
      <c r="B390" s="421">
        <v>1.8358333333333332</v>
      </c>
      <c r="C390" s="421">
        <v>4.3743999999999996</v>
      </c>
      <c r="D390" s="421">
        <v>0</v>
      </c>
      <c r="E390" s="421"/>
      <c r="F390" s="422">
        <v>18542</v>
      </c>
      <c r="G390" s="423">
        <v>1.002</v>
      </c>
      <c r="H390" s="423">
        <v>0.52800000000000002</v>
      </c>
      <c r="I390" s="423">
        <v>0</v>
      </c>
      <c r="J390" s="423">
        <v>2.4E-2</v>
      </c>
      <c r="K390" s="423">
        <v>1.6000000000000001E-3</v>
      </c>
      <c r="L390" s="423">
        <v>0.28023333333333311</v>
      </c>
      <c r="M390" s="424">
        <v>54.039477941969579</v>
      </c>
      <c r="N390" s="422">
        <v>18555</v>
      </c>
      <c r="O390" s="422">
        <v>18580</v>
      </c>
      <c r="P390" s="422">
        <v>18612</v>
      </c>
      <c r="Q390" s="422">
        <v>18674</v>
      </c>
      <c r="R390" s="422">
        <v>18794</v>
      </c>
      <c r="S390" s="422" t="s">
        <v>195</v>
      </c>
      <c r="T390" s="423">
        <v>1.0069999999999999</v>
      </c>
      <c r="U390" s="423">
        <v>1.008</v>
      </c>
      <c r="V390" s="423">
        <v>1.01</v>
      </c>
      <c r="W390" s="423">
        <v>1.012</v>
      </c>
      <c r="X390" s="423">
        <v>1.0149999999999999</v>
      </c>
      <c r="Y390" s="423">
        <v>0.50049999999999994</v>
      </c>
      <c r="Z390" s="423">
        <v>0.50119999999999998</v>
      </c>
      <c r="AA390" s="423">
        <v>0.50229999999999997</v>
      </c>
      <c r="AB390" s="423">
        <v>0.50480000000000003</v>
      </c>
      <c r="AC390" s="423">
        <v>0.50760000000000005</v>
      </c>
      <c r="AD390" s="423">
        <v>0</v>
      </c>
      <c r="AE390" s="423">
        <v>0</v>
      </c>
      <c r="AF390" s="423">
        <v>0</v>
      </c>
      <c r="AG390" s="423">
        <v>0</v>
      </c>
      <c r="AH390" s="423">
        <v>0</v>
      </c>
      <c r="AI390" s="423">
        <v>2.1999999999999999E-2</v>
      </c>
      <c r="AJ390" s="423">
        <v>2.5000000000000001E-2</v>
      </c>
      <c r="AK390" s="423">
        <v>2.5999999999999999E-2</v>
      </c>
      <c r="AL390" s="423">
        <v>2.8000000000000001E-2</v>
      </c>
      <c r="AM390" s="423">
        <v>0.03</v>
      </c>
      <c r="AN390" s="423">
        <v>1.2E-2</v>
      </c>
      <c r="AO390" s="423">
        <v>1.4E-2</v>
      </c>
      <c r="AP390" s="423">
        <v>1.4999999999999999E-2</v>
      </c>
      <c r="AQ390" s="423">
        <v>1.4999999999999999E-2</v>
      </c>
      <c r="AR390" s="423">
        <v>1.6E-2</v>
      </c>
      <c r="AS390" s="423">
        <v>0.28110000000000002</v>
      </c>
      <c r="AT390" s="423">
        <v>0.2823</v>
      </c>
      <c r="AU390" s="423">
        <v>0.28320000000000001</v>
      </c>
      <c r="AV390" s="423">
        <v>0.28439999999999999</v>
      </c>
      <c r="AW390" s="423">
        <v>0.28599999999999998</v>
      </c>
      <c r="AX390" s="423">
        <v>0</v>
      </c>
      <c r="AY390" s="423">
        <v>0</v>
      </c>
      <c r="AZ390" s="423">
        <v>0</v>
      </c>
      <c r="BA390" s="423">
        <v>0</v>
      </c>
      <c r="BB390" s="423">
        <v>0</v>
      </c>
      <c r="BC390" s="423">
        <v>0</v>
      </c>
      <c r="BD390" s="423">
        <v>0</v>
      </c>
      <c r="BE390" s="423">
        <v>0</v>
      </c>
      <c r="BF390" s="423">
        <v>0</v>
      </c>
      <c r="BG390" s="423">
        <v>0</v>
      </c>
      <c r="BH390" s="423">
        <v>0</v>
      </c>
      <c r="BI390" s="423">
        <v>0</v>
      </c>
      <c r="BJ390" s="423">
        <v>0</v>
      </c>
      <c r="BK390" s="423">
        <v>0</v>
      </c>
      <c r="BL390" s="423">
        <v>0</v>
      </c>
      <c r="BM390" s="423">
        <v>0</v>
      </c>
      <c r="BN390" s="423">
        <v>0</v>
      </c>
      <c r="BO390" s="423">
        <v>0</v>
      </c>
      <c r="BP390" s="423">
        <v>0</v>
      </c>
      <c r="BQ390" s="423">
        <v>0</v>
      </c>
    </row>
    <row r="391" spans="1:69">
      <c r="A391" s="420" t="s">
        <v>882</v>
      </c>
      <c r="B391" s="421">
        <v>2.3402500000000002</v>
      </c>
      <c r="C391" s="421">
        <v>12</v>
      </c>
      <c r="D391" s="421">
        <v>0.56199999999999994</v>
      </c>
      <c r="E391" s="421"/>
      <c r="F391" s="422">
        <v>11415</v>
      </c>
      <c r="G391" s="423">
        <v>0.81500000000000006</v>
      </c>
      <c r="H391" s="423">
        <v>0.39900000000000002</v>
      </c>
      <c r="I391" s="423">
        <v>0.41599999999999998</v>
      </c>
      <c r="J391" s="423">
        <v>2.1000000000000001E-2</v>
      </c>
      <c r="K391" s="423">
        <v>0.09</v>
      </c>
      <c r="L391" s="423">
        <v>3.7250000000000227E-2</v>
      </c>
      <c r="M391" s="424">
        <v>71.397284275076657</v>
      </c>
      <c r="N391" s="422">
        <v>10960</v>
      </c>
      <c r="O391" s="422">
        <v>10505</v>
      </c>
      <c r="P391" s="422">
        <v>10050</v>
      </c>
      <c r="Q391" s="422">
        <v>9595</v>
      </c>
      <c r="R391" s="422">
        <v>9140</v>
      </c>
      <c r="S391" s="422" t="s">
        <v>193</v>
      </c>
      <c r="T391" s="423">
        <v>0.88300000000000001</v>
      </c>
      <c r="U391" s="423">
        <v>0.84699999999999998</v>
      </c>
      <c r="V391" s="423">
        <v>0.81</v>
      </c>
      <c r="W391" s="423">
        <v>0.77300000000000002</v>
      </c>
      <c r="X391" s="423">
        <v>0.73699999999999999</v>
      </c>
      <c r="Y391" s="423">
        <v>0.39600000000000002</v>
      </c>
      <c r="Z391" s="423">
        <v>0.38</v>
      </c>
      <c r="AA391" s="423">
        <v>0.36399999999999999</v>
      </c>
      <c r="AB391" s="423">
        <v>0.34899999999999998</v>
      </c>
      <c r="AC391" s="423">
        <v>0.33500000000000002</v>
      </c>
      <c r="AD391" s="423">
        <v>0.23599999999999999</v>
      </c>
      <c r="AE391" s="423">
        <v>0.22600000000000001</v>
      </c>
      <c r="AF391" s="423">
        <v>0.216</v>
      </c>
      <c r="AG391" s="423">
        <v>0.20699999999999999</v>
      </c>
      <c r="AH391" s="423">
        <v>0.19800000000000001</v>
      </c>
      <c r="AI391" s="423">
        <v>0.27300000000000002</v>
      </c>
      <c r="AJ391" s="423">
        <v>0.26200000000000001</v>
      </c>
      <c r="AK391" s="423">
        <v>0.251</v>
      </c>
      <c r="AL391" s="423">
        <v>0.24</v>
      </c>
      <c r="AM391" s="423">
        <v>0.23</v>
      </c>
      <c r="AN391" s="423">
        <v>7.3999999999999996E-2</v>
      </c>
      <c r="AO391" s="423">
        <v>7.1999999999999995E-2</v>
      </c>
      <c r="AP391" s="423">
        <v>7.1999999999999995E-2</v>
      </c>
      <c r="AQ391" s="423">
        <v>7.0000000000000007E-2</v>
      </c>
      <c r="AR391" s="423">
        <v>6.9000000000000006E-2</v>
      </c>
      <c r="AS391" s="423">
        <v>8.6800000000000002E-2</v>
      </c>
      <c r="AT391" s="423">
        <v>8.3299999999999999E-2</v>
      </c>
      <c r="AU391" s="423">
        <v>7.9799999999999996E-2</v>
      </c>
      <c r="AV391" s="423">
        <v>7.6399999999999996E-2</v>
      </c>
      <c r="AW391" s="423">
        <v>7.3099999999999998E-2</v>
      </c>
      <c r="AX391" s="423">
        <v>0</v>
      </c>
      <c r="AY391" s="423">
        <v>0</v>
      </c>
      <c r="AZ391" s="423">
        <v>0</v>
      </c>
      <c r="BA391" s="423">
        <v>0</v>
      </c>
      <c r="BB391" s="423">
        <v>0</v>
      </c>
      <c r="BC391" s="423">
        <v>0</v>
      </c>
      <c r="BD391" s="423">
        <v>0</v>
      </c>
      <c r="BE391" s="423">
        <v>0</v>
      </c>
      <c r="BF391" s="423">
        <v>0</v>
      </c>
      <c r="BG391" s="423">
        <v>0</v>
      </c>
      <c r="BH391" s="423">
        <v>0</v>
      </c>
      <c r="BI391" s="423">
        <v>0</v>
      </c>
      <c r="BJ391" s="423">
        <v>0</v>
      </c>
      <c r="BK391" s="423">
        <v>0</v>
      </c>
      <c r="BL391" s="423">
        <v>0</v>
      </c>
      <c r="BM391" s="423">
        <v>0.85299999999999998</v>
      </c>
      <c r="BN391" s="423">
        <v>0.85299999999999998</v>
      </c>
      <c r="BO391" s="423">
        <v>0.85299999999999998</v>
      </c>
      <c r="BP391" s="423">
        <v>0.85299999999999998</v>
      </c>
      <c r="BQ391" s="423">
        <v>0.85299999999999998</v>
      </c>
    </row>
    <row r="392" spans="1:69">
      <c r="A392" s="420" t="s">
        <v>784</v>
      </c>
      <c r="B392" s="421">
        <v>0.16850000000000001</v>
      </c>
      <c r="C392" s="421">
        <v>0.22939999999999999</v>
      </c>
      <c r="D392" s="421">
        <v>0</v>
      </c>
      <c r="E392" s="421"/>
      <c r="F392" s="422">
        <v>1307</v>
      </c>
      <c r="G392" s="423">
        <v>8.2000000000000003E-2</v>
      </c>
      <c r="H392" s="423">
        <v>2.5999999999999999E-2</v>
      </c>
      <c r="I392" s="423">
        <v>4.0000000000000001E-3</v>
      </c>
      <c r="J392" s="423">
        <v>1.4999999999999999E-2</v>
      </c>
      <c r="K392" s="423">
        <v>0.02</v>
      </c>
      <c r="L392" s="423">
        <v>2.1500000000000019E-2</v>
      </c>
      <c r="M392" s="424">
        <v>62.739097169089519</v>
      </c>
      <c r="N392" s="422">
        <v>1350</v>
      </c>
      <c r="O392" s="422">
        <v>1400</v>
      </c>
      <c r="P392" s="422">
        <v>1450</v>
      </c>
      <c r="Q392" s="422">
        <v>1500</v>
      </c>
      <c r="R392" s="422">
        <v>1500</v>
      </c>
      <c r="S392" s="422" t="s">
        <v>193</v>
      </c>
      <c r="T392" s="423">
        <v>8.7999999999999995E-2</v>
      </c>
      <c r="U392" s="423">
        <v>0.1</v>
      </c>
      <c r="V392" s="423">
        <v>0.1</v>
      </c>
      <c r="W392" s="423">
        <v>0.1</v>
      </c>
      <c r="X392" s="423">
        <v>0.1</v>
      </c>
      <c r="Y392" s="423">
        <v>2.9000000000000001E-2</v>
      </c>
      <c r="Z392" s="423">
        <v>0.03</v>
      </c>
      <c r="AA392" s="423">
        <v>0.03</v>
      </c>
      <c r="AB392" s="423">
        <v>0.03</v>
      </c>
      <c r="AC392" s="423">
        <v>0.03</v>
      </c>
      <c r="AD392" s="423">
        <v>5.0000000000000001E-3</v>
      </c>
      <c r="AE392" s="423">
        <v>5.0000000000000001E-3</v>
      </c>
      <c r="AF392" s="423">
        <v>5.0000000000000001E-3</v>
      </c>
      <c r="AG392" s="423">
        <v>5.0000000000000001E-3</v>
      </c>
      <c r="AH392" s="423">
        <v>5.0000000000000001E-3</v>
      </c>
      <c r="AI392" s="423">
        <v>1.6E-2</v>
      </c>
      <c r="AJ392" s="423">
        <v>1.6E-2</v>
      </c>
      <c r="AK392" s="423">
        <v>1.6E-2</v>
      </c>
      <c r="AL392" s="423">
        <v>1.6E-2</v>
      </c>
      <c r="AM392" s="423">
        <v>1.6E-2</v>
      </c>
      <c r="AN392" s="423">
        <v>0.08</v>
      </c>
      <c r="AO392" s="423">
        <v>0.08</v>
      </c>
      <c r="AP392" s="423">
        <v>0.08</v>
      </c>
      <c r="AQ392" s="423">
        <v>0.08</v>
      </c>
      <c r="AR392" s="423">
        <v>0.08</v>
      </c>
      <c r="AS392" s="423">
        <v>2.9700000000000001E-2</v>
      </c>
      <c r="AT392" s="423">
        <v>3.85E-2</v>
      </c>
      <c r="AU392" s="423">
        <v>3.85E-2</v>
      </c>
      <c r="AV392" s="423">
        <v>3.85E-2</v>
      </c>
      <c r="AW392" s="423">
        <v>3.85E-2</v>
      </c>
      <c r="AX392" s="423">
        <v>0.14399999999999999</v>
      </c>
      <c r="AY392" s="423">
        <v>0.14399999999999999</v>
      </c>
      <c r="AZ392" s="423">
        <v>0.14399999999999999</v>
      </c>
      <c r="BA392" s="423">
        <v>0.14399999999999999</v>
      </c>
      <c r="BB392" s="423">
        <v>0.14399999999999999</v>
      </c>
      <c r="BC392" s="423">
        <v>0</v>
      </c>
      <c r="BD392" s="423">
        <v>0</v>
      </c>
      <c r="BE392" s="423">
        <v>0</v>
      </c>
      <c r="BF392" s="423">
        <v>0</v>
      </c>
      <c r="BG392" s="423">
        <v>0</v>
      </c>
      <c r="BH392" s="423">
        <v>0</v>
      </c>
      <c r="BI392" s="423">
        <v>0</v>
      </c>
      <c r="BJ392" s="423">
        <v>0</v>
      </c>
      <c r="BK392" s="423">
        <v>0</v>
      </c>
      <c r="BL392" s="423">
        <v>0</v>
      </c>
      <c r="BM392" s="423">
        <v>0</v>
      </c>
      <c r="BN392" s="423">
        <v>0</v>
      </c>
      <c r="BO392" s="423">
        <v>0</v>
      </c>
      <c r="BP392" s="423">
        <v>0</v>
      </c>
      <c r="BQ392" s="423">
        <v>0</v>
      </c>
    </row>
    <row r="393" spans="1:69">
      <c r="A393" s="420" t="s">
        <v>684</v>
      </c>
      <c r="B393" s="421">
        <v>3.6750000000000005E-2</v>
      </c>
      <c r="C393" s="421">
        <v>0.1</v>
      </c>
      <c r="D393" s="421">
        <v>0</v>
      </c>
      <c r="E393" s="421"/>
      <c r="F393" s="422">
        <v>450</v>
      </c>
      <c r="G393" s="423">
        <v>2.3E-2</v>
      </c>
      <c r="H393" s="423">
        <v>2E-3</v>
      </c>
      <c r="I393" s="423">
        <v>0</v>
      </c>
      <c r="J393" s="423">
        <v>1E-3</v>
      </c>
      <c r="K393" s="423">
        <v>1E-3</v>
      </c>
      <c r="L393" s="423">
        <v>9.7500000000000017E-3</v>
      </c>
      <c r="M393" s="424">
        <v>51.111111111111114</v>
      </c>
      <c r="N393" s="422">
        <v>477</v>
      </c>
      <c r="O393" s="422">
        <v>497</v>
      </c>
      <c r="P393" s="422">
        <v>526</v>
      </c>
      <c r="Q393" s="422">
        <v>562</v>
      </c>
      <c r="R393" s="422">
        <v>585</v>
      </c>
      <c r="S393" s="422" t="s">
        <v>193</v>
      </c>
      <c r="T393" s="423">
        <v>2.7E-2</v>
      </c>
      <c r="U393" s="423">
        <v>2.8000000000000001E-2</v>
      </c>
      <c r="V393" s="423">
        <v>2.8000000000000001E-2</v>
      </c>
      <c r="W393" s="423">
        <v>2.9000000000000001E-2</v>
      </c>
      <c r="X393" s="423">
        <v>2.9000000000000001E-2</v>
      </c>
      <c r="Y393" s="423">
        <v>3.0000000000000001E-3</v>
      </c>
      <c r="Z393" s="423">
        <v>3.0000000000000001E-3</v>
      </c>
      <c r="AA393" s="423">
        <v>3.0000000000000001E-3</v>
      </c>
      <c r="AB393" s="423">
        <v>3.0000000000000001E-3</v>
      </c>
      <c r="AC393" s="423">
        <v>3.0000000000000001E-3</v>
      </c>
      <c r="AD393" s="423">
        <v>0</v>
      </c>
      <c r="AE393" s="423">
        <v>0</v>
      </c>
      <c r="AF393" s="423">
        <v>0</v>
      </c>
      <c r="AG393" s="423">
        <v>0</v>
      </c>
      <c r="AH393" s="423">
        <v>0</v>
      </c>
      <c r="AI393" s="423">
        <v>1E-3</v>
      </c>
      <c r="AJ393" s="423">
        <v>1E-3</v>
      </c>
      <c r="AK393" s="423">
        <v>1E-3</v>
      </c>
      <c r="AL393" s="423">
        <v>1E-3</v>
      </c>
      <c r="AM393" s="423">
        <v>1E-3</v>
      </c>
      <c r="AN393" s="423">
        <v>0</v>
      </c>
      <c r="AO393" s="423">
        <v>0</v>
      </c>
      <c r="AP393" s="423">
        <v>0</v>
      </c>
      <c r="AQ393" s="423">
        <v>0</v>
      </c>
      <c r="AR393" s="423">
        <v>0</v>
      </c>
      <c r="AS393" s="423">
        <v>4.0000000000000001E-3</v>
      </c>
      <c r="AT393" s="423">
        <v>4.0000000000000001E-3</v>
      </c>
      <c r="AU393" s="423">
        <v>4.0000000000000001E-3</v>
      </c>
      <c r="AV393" s="423">
        <v>4.0000000000000001E-3</v>
      </c>
      <c r="AW393" s="423">
        <v>4.0000000000000001E-3</v>
      </c>
      <c r="AX393" s="423">
        <v>0</v>
      </c>
      <c r="AY393" s="423">
        <v>0</v>
      </c>
      <c r="AZ393" s="423">
        <v>0</v>
      </c>
      <c r="BA393" s="423">
        <v>0</v>
      </c>
      <c r="BB393" s="423">
        <v>0</v>
      </c>
      <c r="BC393" s="423">
        <v>0</v>
      </c>
      <c r="BD393" s="423">
        <v>0</v>
      </c>
      <c r="BE393" s="423">
        <v>0</v>
      </c>
      <c r="BF393" s="423">
        <v>0</v>
      </c>
      <c r="BG393" s="423">
        <v>0</v>
      </c>
      <c r="BH393" s="423">
        <v>0</v>
      </c>
      <c r="BI393" s="423">
        <v>0</v>
      </c>
      <c r="BJ393" s="423">
        <v>0</v>
      </c>
      <c r="BK393" s="423">
        <v>0</v>
      </c>
      <c r="BL393" s="423">
        <v>0</v>
      </c>
      <c r="BM393" s="423">
        <v>0</v>
      </c>
      <c r="BN393" s="423">
        <v>0</v>
      </c>
      <c r="BO393" s="423">
        <v>0</v>
      </c>
      <c r="BP393" s="423">
        <v>0</v>
      </c>
      <c r="BQ393" s="423">
        <v>0</v>
      </c>
    </row>
    <row r="394" spans="1:69">
      <c r="A394" s="420" t="s">
        <v>927</v>
      </c>
      <c r="B394" s="421" t="s">
        <v>395</v>
      </c>
      <c r="C394" s="421">
        <v>0</v>
      </c>
      <c r="D394" s="421">
        <v>0</v>
      </c>
      <c r="E394" s="421"/>
      <c r="F394" s="422" t="e">
        <v>#N/A</v>
      </c>
      <c r="G394" s="423">
        <v>0</v>
      </c>
      <c r="H394" s="423">
        <v>0</v>
      </c>
      <c r="I394" s="423">
        <v>0</v>
      </c>
      <c r="J394" s="423">
        <v>0</v>
      </c>
      <c r="K394" s="423">
        <v>0</v>
      </c>
      <c r="L394" s="423" t="e">
        <v>#VALUE!</v>
      </c>
      <c r="M394" s="424" t="s">
        <v>395</v>
      </c>
      <c r="N394" s="422">
        <v>0</v>
      </c>
      <c r="O394" s="422">
        <v>0</v>
      </c>
      <c r="P394" s="422">
        <v>0</v>
      </c>
      <c r="Q394" s="422">
        <v>0</v>
      </c>
      <c r="R394" s="422">
        <v>0</v>
      </c>
      <c r="S394" s="422" t="s">
        <v>193</v>
      </c>
      <c r="T394" s="423">
        <v>0</v>
      </c>
      <c r="U394" s="423">
        <v>0</v>
      </c>
      <c r="V394" s="423">
        <v>0</v>
      </c>
      <c r="W394" s="423">
        <v>0</v>
      </c>
      <c r="X394" s="423">
        <v>0</v>
      </c>
      <c r="Y394" s="423">
        <v>0</v>
      </c>
      <c r="Z394" s="423">
        <v>0</v>
      </c>
      <c r="AA394" s="423">
        <v>0</v>
      </c>
      <c r="AB394" s="423">
        <v>0</v>
      </c>
      <c r="AC394" s="423">
        <v>0</v>
      </c>
      <c r="AD394" s="423">
        <v>0</v>
      </c>
      <c r="AE394" s="423">
        <v>0</v>
      </c>
      <c r="AF394" s="423">
        <v>0</v>
      </c>
      <c r="AG394" s="423">
        <v>0</v>
      </c>
      <c r="AH394" s="423">
        <v>0</v>
      </c>
      <c r="AI394" s="423">
        <v>0</v>
      </c>
      <c r="AJ394" s="423">
        <v>0</v>
      </c>
      <c r="AK394" s="423">
        <v>0</v>
      </c>
      <c r="AL394" s="423">
        <v>0</v>
      </c>
      <c r="AM394" s="423">
        <v>0</v>
      </c>
      <c r="AN394" s="423">
        <v>0</v>
      </c>
      <c r="AO394" s="423">
        <v>0</v>
      </c>
      <c r="AP394" s="423">
        <v>0</v>
      </c>
      <c r="AQ394" s="423">
        <v>0</v>
      </c>
      <c r="AR394" s="423">
        <v>0</v>
      </c>
      <c r="AS394" s="423">
        <v>0</v>
      </c>
      <c r="AT394" s="423">
        <v>0</v>
      </c>
      <c r="AU394" s="423">
        <v>0</v>
      </c>
      <c r="AV394" s="423">
        <v>0</v>
      </c>
      <c r="AW394" s="423">
        <v>0</v>
      </c>
      <c r="AX394" s="423">
        <v>0</v>
      </c>
      <c r="AY394" s="423">
        <v>0</v>
      </c>
      <c r="AZ394" s="423">
        <v>0</v>
      </c>
      <c r="BA394" s="423">
        <v>0</v>
      </c>
      <c r="BB394" s="423">
        <v>0</v>
      </c>
      <c r="BC394" s="423">
        <v>0</v>
      </c>
      <c r="BD394" s="423">
        <v>0</v>
      </c>
      <c r="BE394" s="423">
        <v>0</v>
      </c>
      <c r="BF394" s="423">
        <v>0</v>
      </c>
      <c r="BG394" s="423">
        <v>0</v>
      </c>
      <c r="BH394" s="423">
        <v>0</v>
      </c>
      <c r="BI394" s="423">
        <v>0</v>
      </c>
      <c r="BJ394" s="423">
        <v>0</v>
      </c>
      <c r="BK394" s="423">
        <v>0</v>
      </c>
      <c r="BL394" s="423">
        <v>0</v>
      </c>
      <c r="BM394" s="423">
        <v>0</v>
      </c>
      <c r="BN394" s="423">
        <v>0</v>
      </c>
      <c r="BO394" s="423">
        <v>0</v>
      </c>
      <c r="BP394" s="423">
        <v>0</v>
      </c>
      <c r="BQ394" s="423">
        <v>0</v>
      </c>
    </row>
    <row r="395" spans="1:69">
      <c r="A395" s="420" t="s">
        <v>794</v>
      </c>
      <c r="B395" s="421">
        <v>0.10225000000000001</v>
      </c>
      <c r="C395" s="421">
        <v>0.25</v>
      </c>
      <c r="D395" s="421">
        <v>0</v>
      </c>
      <c r="E395" s="421"/>
      <c r="F395" s="422">
        <v>1290</v>
      </c>
      <c r="G395" s="423">
        <v>5.6000000000000001E-2</v>
      </c>
      <c r="H395" s="423">
        <v>1E-3</v>
      </c>
      <c r="I395" s="423">
        <v>0</v>
      </c>
      <c r="J395" s="423">
        <v>0</v>
      </c>
      <c r="K395" s="423">
        <v>1.4999999999999999E-2</v>
      </c>
      <c r="L395" s="423">
        <v>3.0249999999999999E-2</v>
      </c>
      <c r="M395" s="424">
        <v>43.410852713178294</v>
      </c>
      <c r="N395" s="422">
        <v>1800</v>
      </c>
      <c r="O395" s="422">
        <v>2400</v>
      </c>
      <c r="P395" s="422">
        <v>3200</v>
      </c>
      <c r="Q395" s="422">
        <v>4100</v>
      </c>
      <c r="R395" s="422">
        <v>5000</v>
      </c>
      <c r="S395" s="422" t="s">
        <v>193</v>
      </c>
      <c r="T395" s="423">
        <v>8.3000000000000004E-2</v>
      </c>
      <c r="U395" s="423">
        <v>0.11</v>
      </c>
      <c r="V395" s="423">
        <v>0.14749999999999999</v>
      </c>
      <c r="W395" s="423">
        <v>0.19</v>
      </c>
      <c r="X395" s="423">
        <v>0.23</v>
      </c>
      <c r="Y395" s="423">
        <v>4.0000000000000001E-3</v>
      </c>
      <c r="Z395" s="423">
        <v>5.0000000000000001E-3</v>
      </c>
      <c r="AA395" s="423">
        <v>6.0000000000000001E-3</v>
      </c>
      <c r="AB395" s="423">
        <v>8.0000000000000002E-3</v>
      </c>
      <c r="AC395" s="423">
        <v>8.9999999999999993E-3</v>
      </c>
      <c r="AD395" s="423">
        <v>0</v>
      </c>
      <c r="AE395" s="423">
        <v>0</v>
      </c>
      <c r="AF395" s="423">
        <v>0</v>
      </c>
      <c r="AG395" s="423">
        <v>0</v>
      </c>
      <c r="AH395" s="423">
        <v>0</v>
      </c>
      <c r="AI395" s="423">
        <v>1E-3</v>
      </c>
      <c r="AJ395" s="423">
        <v>1E-3</v>
      </c>
      <c r="AK395" s="423">
        <v>1E-3</v>
      </c>
      <c r="AL395" s="423">
        <v>1E-3</v>
      </c>
      <c r="AM395" s="423">
        <v>1E-3</v>
      </c>
      <c r="AN395" s="423">
        <v>0.01</v>
      </c>
      <c r="AO395" s="423">
        <v>0.01</v>
      </c>
      <c r="AP395" s="423">
        <v>0.01</v>
      </c>
      <c r="AQ395" s="423">
        <v>0.01</v>
      </c>
      <c r="AR395" s="423">
        <v>0.01</v>
      </c>
      <c r="AS395" s="423">
        <v>8.3000000000000001E-3</v>
      </c>
      <c r="AT395" s="423">
        <v>1.09E-2</v>
      </c>
      <c r="AU395" s="423">
        <v>1.4500000000000001E-2</v>
      </c>
      <c r="AV395" s="423">
        <v>1.8700000000000001E-2</v>
      </c>
      <c r="AW395" s="423">
        <v>2.2499999999999999E-2</v>
      </c>
      <c r="AX395" s="423">
        <v>0</v>
      </c>
      <c r="AY395" s="423">
        <v>0</v>
      </c>
      <c r="AZ395" s="423">
        <v>0</v>
      </c>
      <c r="BA395" s="423">
        <v>0</v>
      </c>
      <c r="BB395" s="423">
        <v>0</v>
      </c>
      <c r="BC395" s="423">
        <v>0</v>
      </c>
      <c r="BD395" s="423">
        <v>0</v>
      </c>
      <c r="BE395" s="423">
        <v>0</v>
      </c>
      <c r="BF395" s="423">
        <v>0</v>
      </c>
      <c r="BG395" s="423">
        <v>0</v>
      </c>
      <c r="BH395" s="423">
        <v>0.25</v>
      </c>
      <c r="BI395" s="423">
        <v>0.25</v>
      </c>
      <c r="BJ395" s="423">
        <v>0.25</v>
      </c>
      <c r="BK395" s="423">
        <v>0.25</v>
      </c>
      <c r="BL395" s="423">
        <v>0.25</v>
      </c>
      <c r="BM395" s="423">
        <v>0</v>
      </c>
      <c r="BN395" s="423">
        <v>0</v>
      </c>
      <c r="BO395" s="423">
        <v>0</v>
      </c>
      <c r="BP395" s="423">
        <v>0</v>
      </c>
      <c r="BQ395" s="423">
        <v>0</v>
      </c>
    </row>
    <row r="396" spans="1:69">
      <c r="A396" s="420" t="s">
        <v>552</v>
      </c>
      <c r="B396" s="421">
        <v>0.95391666666666686</v>
      </c>
      <c r="C396" s="421">
        <v>1.35</v>
      </c>
      <c r="D396" s="421">
        <v>0</v>
      </c>
      <c r="E396" s="421"/>
      <c r="F396" s="422">
        <v>13500</v>
      </c>
      <c r="G396" s="423">
        <v>0.60199999999999998</v>
      </c>
      <c r="H396" s="423">
        <v>4.8000000000000001E-2</v>
      </c>
      <c r="I396" s="423">
        <v>7.0000000000000001E-3</v>
      </c>
      <c r="J396" s="423">
        <v>0</v>
      </c>
      <c r="K396" s="423">
        <v>0.03</v>
      </c>
      <c r="L396" s="423">
        <v>0.2669166666666668</v>
      </c>
      <c r="M396" s="424">
        <v>44.592592592592595</v>
      </c>
      <c r="N396" s="422">
        <v>14200</v>
      </c>
      <c r="O396" s="422">
        <v>14250</v>
      </c>
      <c r="P396" s="422">
        <v>14300</v>
      </c>
      <c r="Q396" s="422">
        <v>14350</v>
      </c>
      <c r="R396" s="422">
        <v>14400</v>
      </c>
      <c r="S396" s="422" t="s">
        <v>193</v>
      </c>
      <c r="T396" s="423">
        <v>0.65</v>
      </c>
      <c r="U396" s="423">
        <v>0.65300000000000002</v>
      </c>
      <c r="V396" s="423">
        <v>0.65500000000000003</v>
      </c>
      <c r="W396" s="423">
        <v>0.65800000000000003</v>
      </c>
      <c r="X396" s="423">
        <v>0.66</v>
      </c>
      <c r="Y396" s="423">
        <v>0.11</v>
      </c>
      <c r="Z396" s="423">
        <v>0.12</v>
      </c>
      <c r="AA396" s="423">
        <v>0.125</v>
      </c>
      <c r="AB396" s="423">
        <v>0.13</v>
      </c>
      <c r="AC396" s="423">
        <v>0.13500000000000001</v>
      </c>
      <c r="AD396" s="423">
        <v>2.5999999999999999E-2</v>
      </c>
      <c r="AE396" s="423">
        <v>2.7E-2</v>
      </c>
      <c r="AF396" s="423">
        <v>2.8000000000000001E-2</v>
      </c>
      <c r="AG396" s="423">
        <v>2.9000000000000001E-2</v>
      </c>
      <c r="AH396" s="423">
        <v>0.03</v>
      </c>
      <c r="AI396" s="423">
        <v>0</v>
      </c>
      <c r="AJ396" s="423">
        <v>0</v>
      </c>
      <c r="AK396" s="423">
        <v>0</v>
      </c>
      <c r="AL396" s="423">
        <v>0</v>
      </c>
      <c r="AM396" s="423">
        <v>0</v>
      </c>
      <c r="AN396" s="423">
        <v>7.4999999999999997E-2</v>
      </c>
      <c r="AO396" s="423">
        <v>7.5999999999999998E-2</v>
      </c>
      <c r="AP396" s="423">
        <v>7.6999999999999999E-2</v>
      </c>
      <c r="AQ396" s="423">
        <v>7.9000000000000001E-2</v>
      </c>
      <c r="AR396" s="423">
        <v>0.08</v>
      </c>
      <c r="AS396" s="423">
        <v>0.14199999999999999</v>
      </c>
      <c r="AT396" s="423">
        <v>0.14449999999999999</v>
      </c>
      <c r="AU396" s="423">
        <v>0.14599999999999999</v>
      </c>
      <c r="AV396" s="423">
        <v>0.14779999999999999</v>
      </c>
      <c r="AW396" s="423">
        <v>0.14929999999999999</v>
      </c>
      <c r="AX396" s="423">
        <v>0</v>
      </c>
      <c r="AY396" s="423">
        <v>0</v>
      </c>
      <c r="AZ396" s="423">
        <v>0</v>
      </c>
      <c r="BA396" s="423">
        <v>0</v>
      </c>
      <c r="BB396" s="423">
        <v>0</v>
      </c>
      <c r="BC396" s="423">
        <v>0</v>
      </c>
      <c r="BD396" s="423">
        <v>0</v>
      </c>
      <c r="BE396" s="423">
        <v>0</v>
      </c>
      <c r="BF396" s="423">
        <v>0</v>
      </c>
      <c r="BG396" s="423">
        <v>0</v>
      </c>
      <c r="BH396" s="423">
        <v>1.35</v>
      </c>
      <c r="BI396" s="423">
        <v>1.35</v>
      </c>
      <c r="BJ396" s="423">
        <v>1.35</v>
      </c>
      <c r="BK396" s="423">
        <v>1.35</v>
      </c>
      <c r="BL396" s="423">
        <v>1.35</v>
      </c>
      <c r="BM396" s="423">
        <v>0</v>
      </c>
      <c r="BN396" s="423">
        <v>0</v>
      </c>
      <c r="BO396" s="423">
        <v>0</v>
      </c>
      <c r="BP396" s="423">
        <v>0</v>
      </c>
      <c r="BQ396" s="423">
        <v>0</v>
      </c>
    </row>
    <row r="397" spans="1:69">
      <c r="A397" s="420" t="s">
        <v>589</v>
      </c>
      <c r="B397" s="421">
        <v>0.90466666666666651</v>
      </c>
      <c r="C397" s="421">
        <v>1.43</v>
      </c>
      <c r="D397" s="421">
        <v>0</v>
      </c>
      <c r="E397" s="421"/>
      <c r="F397" s="422">
        <v>11639</v>
      </c>
      <c r="G397" s="423">
        <v>0.90500000000000003</v>
      </c>
      <c r="H397" s="423">
        <v>0</v>
      </c>
      <c r="I397" s="423">
        <v>0</v>
      </c>
      <c r="J397" s="423">
        <v>0</v>
      </c>
      <c r="K397" s="423">
        <v>4.0000000000000001E-3</v>
      </c>
      <c r="L397" s="423">
        <v>-4.3333333333335222E-3</v>
      </c>
      <c r="M397" s="424">
        <v>77.755820946816741</v>
      </c>
      <c r="N397" s="422">
        <v>11639</v>
      </c>
      <c r="O397" s="422">
        <v>12442</v>
      </c>
      <c r="P397" s="422">
        <v>12567</v>
      </c>
      <c r="Q397" s="422">
        <v>13003</v>
      </c>
      <c r="R397" s="422">
        <v>13660</v>
      </c>
      <c r="S397" s="422" t="s">
        <v>189</v>
      </c>
      <c r="T397" s="423">
        <v>0.875</v>
      </c>
      <c r="U397" s="423">
        <v>0.89500000000000002</v>
      </c>
      <c r="V397" s="423">
        <v>0.92</v>
      </c>
      <c r="W397" s="423">
        <v>0.95099999999999996</v>
      </c>
      <c r="X397" s="423">
        <v>0.999</v>
      </c>
      <c r="Y397" s="423">
        <v>0</v>
      </c>
      <c r="Z397" s="423">
        <v>0</v>
      </c>
      <c r="AA397" s="423">
        <v>0</v>
      </c>
      <c r="AB397" s="423">
        <v>0</v>
      </c>
      <c r="AC397" s="423">
        <v>0</v>
      </c>
      <c r="AD397" s="423">
        <v>0</v>
      </c>
      <c r="AE397" s="423">
        <v>0</v>
      </c>
      <c r="AF397" s="423">
        <v>0</v>
      </c>
      <c r="AG397" s="423">
        <v>0</v>
      </c>
      <c r="AH397" s="423">
        <v>0</v>
      </c>
      <c r="AI397" s="423">
        <v>0</v>
      </c>
      <c r="AJ397" s="423">
        <v>0</v>
      </c>
      <c r="AK397" s="423">
        <v>0</v>
      </c>
      <c r="AL397" s="423">
        <v>0</v>
      </c>
      <c r="AM397" s="423">
        <v>0</v>
      </c>
      <c r="AN397" s="423">
        <v>3.0000000000000001E-3</v>
      </c>
      <c r="AO397" s="423">
        <v>3.0000000000000001E-3</v>
      </c>
      <c r="AP397" s="423">
        <v>3.0000000000000001E-3</v>
      </c>
      <c r="AQ397" s="423">
        <v>3.0000000000000001E-3</v>
      </c>
      <c r="AR397" s="423">
        <v>3.0000000000000001E-3</v>
      </c>
      <c r="AS397" s="423">
        <v>3.49E-2</v>
      </c>
      <c r="AT397" s="423">
        <v>3.56E-2</v>
      </c>
      <c r="AU397" s="423">
        <v>3.6600000000000001E-2</v>
      </c>
      <c r="AV397" s="423">
        <v>3.7900000000000003E-2</v>
      </c>
      <c r="AW397" s="423">
        <v>3.9800000000000002E-2</v>
      </c>
      <c r="AX397" s="423">
        <v>0</v>
      </c>
      <c r="AY397" s="423">
        <v>0</v>
      </c>
      <c r="AZ397" s="423">
        <v>0</v>
      </c>
      <c r="BA397" s="423">
        <v>0</v>
      </c>
      <c r="BB397" s="423">
        <v>0</v>
      </c>
      <c r="BC397" s="423">
        <v>0</v>
      </c>
      <c r="BD397" s="423">
        <v>0</v>
      </c>
      <c r="BE397" s="423">
        <v>0</v>
      </c>
      <c r="BF397" s="423">
        <v>0</v>
      </c>
      <c r="BG397" s="423">
        <v>0</v>
      </c>
      <c r="BH397" s="423">
        <v>0</v>
      </c>
      <c r="BI397" s="423">
        <v>0</v>
      </c>
      <c r="BJ397" s="423">
        <v>0</v>
      </c>
      <c r="BK397" s="423">
        <v>0</v>
      </c>
      <c r="BL397" s="423">
        <v>0</v>
      </c>
      <c r="BM397" s="423">
        <v>0</v>
      </c>
      <c r="BN397" s="423">
        <v>0</v>
      </c>
      <c r="BO397" s="423">
        <v>0</v>
      </c>
      <c r="BP397" s="423">
        <v>0</v>
      </c>
      <c r="BQ397" s="423">
        <v>0</v>
      </c>
    </row>
    <row r="398" spans="1:69">
      <c r="A398" s="420" t="s">
        <v>851</v>
      </c>
      <c r="B398" s="421">
        <v>0.17725000000000002</v>
      </c>
      <c r="C398" s="421">
        <v>0.39190000000000003</v>
      </c>
      <c r="D398" s="421">
        <v>0</v>
      </c>
      <c r="E398" s="421"/>
      <c r="F398" s="422">
        <v>2657</v>
      </c>
      <c r="G398" s="423">
        <v>0.124</v>
      </c>
      <c r="H398" s="423">
        <v>4.3999999999999997E-2</v>
      </c>
      <c r="I398" s="423">
        <v>6.0000000000000001E-3</v>
      </c>
      <c r="J398" s="423">
        <v>1.2E-2</v>
      </c>
      <c r="K398" s="423">
        <v>1E-3</v>
      </c>
      <c r="L398" s="423">
        <v>-9.7499999999999809E-3</v>
      </c>
      <c r="M398" s="424">
        <v>46.669175762137748</v>
      </c>
      <c r="N398" s="422">
        <v>2662</v>
      </c>
      <c r="O398" s="422">
        <v>2674</v>
      </c>
      <c r="P398" s="422">
        <v>2687</v>
      </c>
      <c r="Q398" s="422">
        <v>2692</v>
      </c>
      <c r="R398" s="422">
        <v>2705</v>
      </c>
      <c r="S398" s="422" t="s">
        <v>186</v>
      </c>
      <c r="T398" s="423">
        <v>0.12509999999999999</v>
      </c>
      <c r="U398" s="423">
        <v>0.12570000000000001</v>
      </c>
      <c r="V398" s="423">
        <v>0.1263</v>
      </c>
      <c r="W398" s="423">
        <v>0.1265</v>
      </c>
      <c r="X398" s="423">
        <v>0.12709999999999999</v>
      </c>
      <c r="Y398" s="423">
        <v>4.4999999999999998E-2</v>
      </c>
      <c r="Z398" s="423">
        <v>4.5999999999999999E-2</v>
      </c>
      <c r="AA398" s="423">
        <v>4.7E-2</v>
      </c>
      <c r="AB398" s="423">
        <v>4.8000000000000001E-2</v>
      </c>
      <c r="AC398" s="423">
        <v>4.9000000000000002E-2</v>
      </c>
      <c r="AD398" s="423">
        <v>6.4999999999999997E-3</v>
      </c>
      <c r="AE398" s="423">
        <v>7.0000000000000001E-3</v>
      </c>
      <c r="AF398" s="423">
        <v>7.4999999999999997E-3</v>
      </c>
      <c r="AG398" s="423">
        <v>8.0000000000000002E-3</v>
      </c>
      <c r="AH398" s="423">
        <v>8.5000000000000006E-3</v>
      </c>
      <c r="AI398" s="423">
        <v>1.2500000000000001E-2</v>
      </c>
      <c r="AJ398" s="423">
        <v>1.2999999999999999E-2</v>
      </c>
      <c r="AK398" s="423">
        <v>1.35E-2</v>
      </c>
      <c r="AL398" s="423">
        <v>1.4E-2</v>
      </c>
      <c r="AM398" s="423">
        <v>1.4500000000000001E-2</v>
      </c>
      <c r="AN398" s="423">
        <v>1E-3</v>
      </c>
      <c r="AO398" s="423">
        <v>1.1999999999999999E-3</v>
      </c>
      <c r="AP398" s="423">
        <v>1.4E-3</v>
      </c>
      <c r="AQ398" s="423">
        <v>1.6000000000000001E-3</v>
      </c>
      <c r="AR398" s="423">
        <v>1.8E-3</v>
      </c>
      <c r="AS398" s="423">
        <v>1.5E-3</v>
      </c>
      <c r="AT398" s="423">
        <v>1.6000000000000001E-3</v>
      </c>
      <c r="AU398" s="423">
        <v>1.6000000000000001E-3</v>
      </c>
      <c r="AV398" s="423">
        <v>1.6999999999999999E-3</v>
      </c>
      <c r="AW398" s="423">
        <v>1.6999999999999999E-3</v>
      </c>
      <c r="AX398" s="423">
        <v>0</v>
      </c>
      <c r="AY398" s="423">
        <v>0</v>
      </c>
      <c r="AZ398" s="423">
        <v>0</v>
      </c>
      <c r="BA398" s="423">
        <v>0</v>
      </c>
      <c r="BB398" s="423">
        <v>0</v>
      </c>
      <c r="BC398" s="423">
        <v>0</v>
      </c>
      <c r="BD398" s="423">
        <v>0</v>
      </c>
      <c r="BE398" s="423">
        <v>0</v>
      </c>
      <c r="BF398" s="423">
        <v>0</v>
      </c>
      <c r="BG398" s="423">
        <v>0</v>
      </c>
      <c r="BH398" s="423">
        <v>0</v>
      </c>
      <c r="BI398" s="423">
        <v>0</v>
      </c>
      <c r="BJ398" s="423">
        <v>0</v>
      </c>
      <c r="BK398" s="423">
        <v>0</v>
      </c>
      <c r="BL398" s="423">
        <v>0</v>
      </c>
      <c r="BM398" s="423">
        <v>0</v>
      </c>
      <c r="BN398" s="423">
        <v>0</v>
      </c>
      <c r="BO398" s="423">
        <v>0</v>
      </c>
      <c r="BP398" s="423">
        <v>0</v>
      </c>
      <c r="BQ398" s="423">
        <v>0</v>
      </c>
    </row>
    <row r="399" spans="1:69">
      <c r="A399" s="420" t="s">
        <v>696</v>
      </c>
      <c r="B399" s="421">
        <v>3.9833333333333332E-2</v>
      </c>
      <c r="C399" s="421">
        <v>0.2</v>
      </c>
      <c r="D399" s="421">
        <v>0</v>
      </c>
      <c r="E399" s="421"/>
      <c r="F399" s="422">
        <v>468</v>
      </c>
      <c r="G399" s="423">
        <v>0.02</v>
      </c>
      <c r="H399" s="423">
        <v>2E-3</v>
      </c>
      <c r="I399" s="423">
        <v>0</v>
      </c>
      <c r="J399" s="423">
        <v>1.7999999999999999E-2</v>
      </c>
      <c r="K399" s="423">
        <v>0</v>
      </c>
      <c r="L399" s="423">
        <v>-1.6666666666666219E-4</v>
      </c>
      <c r="M399" s="424">
        <v>42.735042735042732</v>
      </c>
      <c r="N399" s="422">
        <v>473</v>
      </c>
      <c r="O399" s="422">
        <v>496</v>
      </c>
      <c r="P399" s="422">
        <v>546</v>
      </c>
      <c r="Q399" s="422">
        <v>573</v>
      </c>
      <c r="R399" s="422">
        <v>602</v>
      </c>
      <c r="S399" s="422" t="s">
        <v>186</v>
      </c>
      <c r="T399" s="423">
        <v>1.9400000000000001E-2</v>
      </c>
      <c r="U399" s="423">
        <v>2.0299999999999999E-2</v>
      </c>
      <c r="V399" s="423">
        <v>2.24E-2</v>
      </c>
      <c r="W399" s="423">
        <v>2.35E-2</v>
      </c>
      <c r="X399" s="423">
        <v>2.4799999999999999E-2</v>
      </c>
      <c r="Y399" s="423">
        <v>2E-3</v>
      </c>
      <c r="Z399" s="423">
        <v>2E-3</v>
      </c>
      <c r="AA399" s="423">
        <v>2E-3</v>
      </c>
      <c r="AB399" s="423">
        <v>2E-3</v>
      </c>
      <c r="AC399" s="423">
        <v>2E-3</v>
      </c>
      <c r="AD399" s="423">
        <v>0</v>
      </c>
      <c r="AE399" s="423">
        <v>0</v>
      </c>
      <c r="AF399" s="423">
        <v>0</v>
      </c>
      <c r="AG399" s="423">
        <v>0</v>
      </c>
      <c r="AH399" s="423">
        <v>0</v>
      </c>
      <c r="AI399" s="423">
        <v>1.7999999999999999E-2</v>
      </c>
      <c r="AJ399" s="423">
        <v>1.8499999999999999E-2</v>
      </c>
      <c r="AK399" s="423">
        <v>1.9E-2</v>
      </c>
      <c r="AL399" s="423">
        <v>1.95E-2</v>
      </c>
      <c r="AM399" s="423">
        <v>0.02</v>
      </c>
      <c r="AN399" s="423">
        <v>0</v>
      </c>
      <c r="AO399" s="423">
        <v>0</v>
      </c>
      <c r="AP399" s="423">
        <v>0</v>
      </c>
      <c r="AQ399" s="423">
        <v>0</v>
      </c>
      <c r="AR399" s="423">
        <v>0</v>
      </c>
      <c r="AS399" s="423">
        <v>0</v>
      </c>
      <c r="AT399" s="423">
        <v>0</v>
      </c>
      <c r="AU399" s="423">
        <v>0</v>
      </c>
      <c r="AV399" s="423">
        <v>0</v>
      </c>
      <c r="AW399" s="423">
        <v>0</v>
      </c>
      <c r="AX399" s="423">
        <v>0</v>
      </c>
      <c r="AY399" s="423">
        <v>0</v>
      </c>
      <c r="AZ399" s="423">
        <v>0</v>
      </c>
      <c r="BA399" s="423">
        <v>0</v>
      </c>
      <c r="BB399" s="423">
        <v>0</v>
      </c>
      <c r="BC399" s="423">
        <v>0</v>
      </c>
      <c r="BD399" s="423">
        <v>0</v>
      </c>
      <c r="BE399" s="423">
        <v>0</v>
      </c>
      <c r="BF399" s="423">
        <v>0</v>
      </c>
      <c r="BG399" s="423">
        <v>0</v>
      </c>
      <c r="BH399" s="423">
        <v>0.2</v>
      </c>
      <c r="BI399" s="423">
        <v>0.2</v>
      </c>
      <c r="BJ399" s="423">
        <v>0.2</v>
      </c>
      <c r="BK399" s="423">
        <v>0.2</v>
      </c>
      <c r="BL399" s="423">
        <v>0.2</v>
      </c>
      <c r="BM399" s="423">
        <v>0</v>
      </c>
      <c r="BN399" s="423">
        <v>0</v>
      </c>
      <c r="BO399" s="423">
        <v>0</v>
      </c>
      <c r="BP399" s="423">
        <v>0</v>
      </c>
      <c r="BQ399" s="423">
        <v>0</v>
      </c>
    </row>
    <row r="400" spans="1:69">
      <c r="A400" s="420" t="s">
        <v>629</v>
      </c>
      <c r="B400" s="421">
        <v>4.1583333333333326E-2</v>
      </c>
      <c r="C400" s="421">
        <v>0.1</v>
      </c>
      <c r="D400" s="421">
        <v>0</v>
      </c>
      <c r="E400" s="421"/>
      <c r="F400" s="422">
        <v>409</v>
      </c>
      <c r="G400" s="423">
        <v>2.5000000000000001E-2</v>
      </c>
      <c r="H400" s="423">
        <v>6.0000000000000001E-3</v>
      </c>
      <c r="I400" s="423">
        <v>0</v>
      </c>
      <c r="J400" s="423">
        <v>6.0000000000000001E-3</v>
      </c>
      <c r="K400" s="423">
        <v>1E-3</v>
      </c>
      <c r="L400" s="423">
        <v>3.5833333333333273E-3</v>
      </c>
      <c r="M400" s="424">
        <v>61.124694376528119</v>
      </c>
      <c r="N400" s="422">
        <v>419</v>
      </c>
      <c r="O400" s="422">
        <v>431</v>
      </c>
      <c r="P400" s="422">
        <v>451</v>
      </c>
      <c r="Q400" s="422">
        <v>473</v>
      </c>
      <c r="R400" s="422">
        <v>501</v>
      </c>
      <c r="S400" s="422" t="s">
        <v>186</v>
      </c>
      <c r="T400" s="423">
        <v>2.5000000000000001E-2</v>
      </c>
      <c r="U400" s="423">
        <v>2.5999999999999999E-2</v>
      </c>
      <c r="V400" s="423">
        <v>2.7E-2</v>
      </c>
      <c r="W400" s="423">
        <v>2.8000000000000001E-2</v>
      </c>
      <c r="X400" s="423">
        <v>2.9000000000000001E-2</v>
      </c>
      <c r="Y400" s="423">
        <v>4.0000000000000001E-3</v>
      </c>
      <c r="Z400" s="423">
        <v>4.4999999999999997E-3</v>
      </c>
      <c r="AA400" s="423">
        <v>5.0000000000000001E-3</v>
      </c>
      <c r="AB400" s="423">
        <v>5.4999999999999997E-3</v>
      </c>
      <c r="AC400" s="423">
        <v>6.0000000000000001E-3</v>
      </c>
      <c r="AD400" s="423">
        <v>0</v>
      </c>
      <c r="AE400" s="423">
        <v>0</v>
      </c>
      <c r="AF400" s="423">
        <v>0</v>
      </c>
      <c r="AG400" s="423">
        <v>0</v>
      </c>
      <c r="AH400" s="423">
        <v>0</v>
      </c>
      <c r="AI400" s="423">
        <v>4.1000000000000003E-3</v>
      </c>
      <c r="AJ400" s="423">
        <v>4.4999999999999997E-3</v>
      </c>
      <c r="AK400" s="423">
        <v>4.8999999999999998E-3</v>
      </c>
      <c r="AL400" s="423">
        <v>5.4000000000000003E-3</v>
      </c>
      <c r="AM400" s="423">
        <v>6.0000000000000001E-3</v>
      </c>
      <c r="AN400" s="423">
        <v>5.0000000000000001E-3</v>
      </c>
      <c r="AO400" s="423">
        <v>5.0000000000000001E-3</v>
      </c>
      <c r="AP400" s="423">
        <v>5.0000000000000001E-3</v>
      </c>
      <c r="AQ400" s="423">
        <v>5.0000000000000001E-3</v>
      </c>
      <c r="AR400" s="423">
        <v>5.0000000000000001E-3</v>
      </c>
      <c r="AS400" s="423">
        <v>4.0000000000000001E-3</v>
      </c>
      <c r="AT400" s="423">
        <v>4.1999999999999997E-3</v>
      </c>
      <c r="AU400" s="423">
        <v>4.4000000000000003E-3</v>
      </c>
      <c r="AV400" s="423">
        <v>4.5999999999999999E-3</v>
      </c>
      <c r="AW400" s="423">
        <v>4.7999999999999996E-3</v>
      </c>
      <c r="AX400" s="423">
        <v>0</v>
      </c>
      <c r="AY400" s="423">
        <v>0</v>
      </c>
      <c r="AZ400" s="423">
        <v>0</v>
      </c>
      <c r="BA400" s="423">
        <v>0</v>
      </c>
      <c r="BB400" s="423">
        <v>0</v>
      </c>
      <c r="BC400" s="423">
        <v>0</v>
      </c>
      <c r="BD400" s="423">
        <v>0</v>
      </c>
      <c r="BE400" s="423">
        <v>0</v>
      </c>
      <c r="BF400" s="423">
        <v>0</v>
      </c>
      <c r="BG400" s="423">
        <v>0</v>
      </c>
      <c r="BH400" s="423">
        <v>0</v>
      </c>
      <c r="BI400" s="423">
        <v>0</v>
      </c>
      <c r="BJ400" s="423">
        <v>0</v>
      </c>
      <c r="BK400" s="423">
        <v>0</v>
      </c>
      <c r="BL400" s="423">
        <v>0</v>
      </c>
      <c r="BM400" s="423">
        <v>0</v>
      </c>
      <c r="BN400" s="423">
        <v>0</v>
      </c>
      <c r="BO400" s="423">
        <v>0</v>
      </c>
      <c r="BP400" s="423">
        <v>0</v>
      </c>
      <c r="BQ400" s="423">
        <v>0</v>
      </c>
    </row>
    <row r="401" spans="1:69">
      <c r="A401" s="420" t="s">
        <v>910</v>
      </c>
      <c r="B401" s="421">
        <v>9.9249999999999998E-3</v>
      </c>
      <c r="C401" s="421">
        <v>0.05</v>
      </c>
      <c r="D401" s="421">
        <v>0</v>
      </c>
      <c r="E401" s="421"/>
      <c r="F401" s="422">
        <v>219</v>
      </c>
      <c r="G401" s="423">
        <v>9.1999999999999998E-3</v>
      </c>
      <c r="H401" s="423">
        <v>2.0000000000000001E-4</v>
      </c>
      <c r="I401" s="423">
        <v>4.0000000000000002E-4</v>
      </c>
      <c r="J401" s="423">
        <v>1E-4</v>
      </c>
      <c r="K401" s="423">
        <v>0</v>
      </c>
      <c r="L401" s="423">
        <v>2.5000000000000716E-5</v>
      </c>
      <c r="M401" s="424">
        <v>42.009132420091326</v>
      </c>
      <c r="N401" s="422">
        <v>220</v>
      </c>
      <c r="O401" s="422">
        <v>220</v>
      </c>
      <c r="P401" s="422">
        <v>220</v>
      </c>
      <c r="Q401" s="422">
        <v>220</v>
      </c>
      <c r="R401" s="422">
        <v>220</v>
      </c>
      <c r="S401" s="422" t="s">
        <v>186</v>
      </c>
      <c r="T401" s="423">
        <v>9.9000000000000008E-3</v>
      </c>
      <c r="U401" s="423">
        <v>9.9000000000000008E-3</v>
      </c>
      <c r="V401" s="423">
        <v>9.9000000000000008E-3</v>
      </c>
      <c r="W401" s="423">
        <v>9.9000000000000008E-3</v>
      </c>
      <c r="X401" s="423">
        <v>9.9000000000000008E-3</v>
      </c>
      <c r="Y401" s="423">
        <v>2.0000000000000001E-4</v>
      </c>
      <c r="Z401" s="423">
        <v>2.0000000000000001E-4</v>
      </c>
      <c r="AA401" s="423">
        <v>2.0000000000000001E-4</v>
      </c>
      <c r="AB401" s="423">
        <v>2.0000000000000001E-4</v>
      </c>
      <c r="AC401" s="423">
        <v>2.0000000000000001E-4</v>
      </c>
      <c r="AD401" s="423">
        <v>4.0000000000000002E-4</v>
      </c>
      <c r="AE401" s="423">
        <v>4.0000000000000002E-4</v>
      </c>
      <c r="AF401" s="423">
        <v>4.0000000000000002E-4</v>
      </c>
      <c r="AG401" s="423">
        <v>4.0000000000000002E-4</v>
      </c>
      <c r="AH401" s="423">
        <v>4.0000000000000002E-4</v>
      </c>
      <c r="AI401" s="423">
        <v>1E-4</v>
      </c>
      <c r="AJ401" s="423">
        <v>1E-4</v>
      </c>
      <c r="AK401" s="423">
        <v>1E-4</v>
      </c>
      <c r="AL401" s="423">
        <v>1E-4</v>
      </c>
      <c r="AM401" s="423">
        <v>1E-4</v>
      </c>
      <c r="AN401" s="423">
        <v>0</v>
      </c>
      <c r="AO401" s="423">
        <v>0</v>
      </c>
      <c r="AP401" s="423">
        <v>0</v>
      </c>
      <c r="AQ401" s="423">
        <v>0</v>
      </c>
      <c r="AR401" s="423">
        <v>0</v>
      </c>
      <c r="AS401" s="423">
        <v>5.0000000000000001E-4</v>
      </c>
      <c r="AT401" s="423">
        <v>5.0000000000000001E-4</v>
      </c>
      <c r="AU401" s="423">
        <v>5.0000000000000001E-4</v>
      </c>
      <c r="AV401" s="423">
        <v>5.0000000000000001E-4</v>
      </c>
      <c r="AW401" s="423">
        <v>5.0000000000000001E-4</v>
      </c>
      <c r="AX401" s="423">
        <v>0</v>
      </c>
      <c r="AY401" s="423">
        <v>0</v>
      </c>
      <c r="AZ401" s="423">
        <v>0</v>
      </c>
      <c r="BA401" s="423">
        <v>0</v>
      </c>
      <c r="BB401" s="423">
        <v>0</v>
      </c>
      <c r="BC401" s="423">
        <v>0</v>
      </c>
      <c r="BD401" s="423">
        <v>0</v>
      </c>
      <c r="BE401" s="423">
        <v>0</v>
      </c>
      <c r="BF401" s="423">
        <v>0</v>
      </c>
      <c r="BG401" s="423">
        <v>0</v>
      </c>
      <c r="BH401" s="423">
        <v>0.05</v>
      </c>
      <c r="BI401" s="423">
        <v>0.05</v>
      </c>
      <c r="BJ401" s="423">
        <v>0.05</v>
      </c>
      <c r="BK401" s="423">
        <v>0.05</v>
      </c>
      <c r="BL401" s="423">
        <v>0.05</v>
      </c>
      <c r="BM401" s="423">
        <v>0</v>
      </c>
      <c r="BN401" s="423">
        <v>0</v>
      </c>
      <c r="BO401" s="423">
        <v>0</v>
      </c>
      <c r="BP401" s="423">
        <v>0</v>
      </c>
      <c r="BQ401" s="423">
        <v>0</v>
      </c>
    </row>
    <row r="402" spans="1:69">
      <c r="A402" s="420" t="s">
        <v>854</v>
      </c>
      <c r="B402" s="421">
        <v>0.158</v>
      </c>
      <c r="C402" s="421">
        <v>0.35799999999999998</v>
      </c>
      <c r="D402" s="421">
        <v>0</v>
      </c>
      <c r="E402" s="421"/>
      <c r="F402" s="422">
        <v>2608</v>
      </c>
      <c r="G402" s="423">
        <v>0.13300000000000001</v>
      </c>
      <c r="H402" s="423">
        <v>0.02</v>
      </c>
      <c r="I402" s="423">
        <v>0</v>
      </c>
      <c r="J402" s="423">
        <v>0</v>
      </c>
      <c r="K402" s="423">
        <v>0</v>
      </c>
      <c r="L402" s="423">
        <v>5.0000000000000044E-3</v>
      </c>
      <c r="M402" s="424">
        <v>50.99693251533742</v>
      </c>
      <c r="N402" s="422">
        <v>2621</v>
      </c>
      <c r="O402" s="422">
        <v>2752</v>
      </c>
      <c r="P402" s="422">
        <v>2890</v>
      </c>
      <c r="Q402" s="422">
        <v>3034</v>
      </c>
      <c r="R402" s="422">
        <v>3186</v>
      </c>
      <c r="S402" s="422" t="s">
        <v>186</v>
      </c>
      <c r="T402" s="423">
        <v>0.14419999999999999</v>
      </c>
      <c r="U402" s="423">
        <v>0.15140000000000001</v>
      </c>
      <c r="V402" s="423">
        <v>0.15890000000000001</v>
      </c>
      <c r="W402" s="423">
        <v>0.16689999999999999</v>
      </c>
      <c r="X402" s="423">
        <v>0.17519999999999999</v>
      </c>
      <c r="Y402" s="423">
        <v>2.1000000000000001E-2</v>
      </c>
      <c r="Z402" s="423">
        <v>2.3E-2</v>
      </c>
      <c r="AA402" s="423">
        <v>2.5000000000000001E-2</v>
      </c>
      <c r="AB402" s="423">
        <v>2.7E-2</v>
      </c>
      <c r="AC402" s="423">
        <v>2.9000000000000001E-2</v>
      </c>
      <c r="AD402" s="423">
        <v>0</v>
      </c>
      <c r="AE402" s="423">
        <v>0</v>
      </c>
      <c r="AF402" s="423">
        <v>0</v>
      </c>
      <c r="AG402" s="423">
        <v>0</v>
      </c>
      <c r="AH402" s="423">
        <v>0</v>
      </c>
      <c r="AI402" s="423">
        <v>0</v>
      </c>
      <c r="AJ402" s="423">
        <v>0</v>
      </c>
      <c r="AK402" s="423">
        <v>0</v>
      </c>
      <c r="AL402" s="423">
        <v>0</v>
      </c>
      <c r="AM402" s="423">
        <v>0</v>
      </c>
      <c r="AN402" s="423">
        <v>0</v>
      </c>
      <c r="AO402" s="423">
        <v>0</v>
      </c>
      <c r="AP402" s="423">
        <v>0</v>
      </c>
      <c r="AQ402" s="423">
        <v>0</v>
      </c>
      <c r="AR402" s="423">
        <v>0</v>
      </c>
      <c r="AS402" s="423">
        <v>2E-3</v>
      </c>
      <c r="AT402" s="423">
        <v>2E-3</v>
      </c>
      <c r="AU402" s="423">
        <v>2E-3</v>
      </c>
      <c r="AV402" s="423">
        <v>2E-3</v>
      </c>
      <c r="AW402" s="423">
        <v>2E-3</v>
      </c>
      <c r="AX402" s="423">
        <v>0</v>
      </c>
      <c r="AY402" s="423">
        <v>0</v>
      </c>
      <c r="AZ402" s="423">
        <v>0</v>
      </c>
      <c r="BA402" s="423">
        <v>0</v>
      </c>
      <c r="BB402" s="423">
        <v>0</v>
      </c>
      <c r="BC402" s="423">
        <v>0</v>
      </c>
      <c r="BD402" s="423">
        <v>0</v>
      </c>
      <c r="BE402" s="423">
        <v>0</v>
      </c>
      <c r="BF402" s="423">
        <v>0</v>
      </c>
      <c r="BG402" s="423">
        <v>0</v>
      </c>
      <c r="BH402" s="423">
        <v>0.35799999999999998</v>
      </c>
      <c r="BI402" s="423">
        <v>0.35799999999999998</v>
      </c>
      <c r="BJ402" s="423">
        <v>0.35799999999999998</v>
      </c>
      <c r="BK402" s="423">
        <v>0.35799999999999998</v>
      </c>
      <c r="BL402" s="423">
        <v>0.35799999999999998</v>
      </c>
      <c r="BM402" s="423">
        <v>0</v>
      </c>
      <c r="BN402" s="423">
        <v>0</v>
      </c>
      <c r="BO402" s="423">
        <v>0</v>
      </c>
      <c r="BP402" s="423">
        <v>0</v>
      </c>
      <c r="BQ402" s="423">
        <v>0</v>
      </c>
    </row>
    <row r="403" spans="1:69">
      <c r="A403" s="420" t="s">
        <v>598</v>
      </c>
      <c r="B403" s="421">
        <v>1.5145416666666669</v>
      </c>
      <c r="C403" s="421">
        <v>3.8081</v>
      </c>
      <c r="D403" s="421">
        <v>0.23129999999999998</v>
      </c>
      <c r="E403" s="421"/>
      <c r="F403" s="422">
        <v>10099</v>
      </c>
      <c r="G403" s="423">
        <v>0.55810000000000004</v>
      </c>
      <c r="H403" s="423">
        <v>2.01E-2</v>
      </c>
      <c r="I403" s="423">
        <v>0</v>
      </c>
      <c r="J403" s="423">
        <v>0.17560000000000001</v>
      </c>
      <c r="K403" s="423">
        <v>0.31</v>
      </c>
      <c r="L403" s="423">
        <v>0.21944166666666676</v>
      </c>
      <c r="M403" s="424">
        <v>55.262897316565997</v>
      </c>
      <c r="N403" s="422">
        <v>10099</v>
      </c>
      <c r="O403" s="422">
        <v>10300</v>
      </c>
      <c r="P403" s="422">
        <v>10506</v>
      </c>
      <c r="Q403" s="422">
        <v>10716</v>
      </c>
      <c r="R403" s="422">
        <v>10930</v>
      </c>
      <c r="S403" s="422" t="s">
        <v>186</v>
      </c>
      <c r="T403" s="423">
        <v>0.55810000000000004</v>
      </c>
      <c r="U403" s="423">
        <v>0.56930000000000003</v>
      </c>
      <c r="V403" s="423">
        <v>0.5806</v>
      </c>
      <c r="W403" s="423">
        <v>0.59230000000000005</v>
      </c>
      <c r="X403" s="423">
        <v>0.60409999999999997</v>
      </c>
      <c r="Y403" s="423">
        <v>2.01E-2</v>
      </c>
      <c r="Z403" s="423">
        <v>2.0500000000000001E-2</v>
      </c>
      <c r="AA403" s="423">
        <v>2.0899999999999998E-2</v>
      </c>
      <c r="AB403" s="423">
        <v>2.1299999999999999E-2</v>
      </c>
      <c r="AC403" s="423">
        <v>2.18E-2</v>
      </c>
      <c r="AD403" s="423">
        <v>0</v>
      </c>
      <c r="AE403" s="423">
        <v>0</v>
      </c>
      <c r="AF403" s="423">
        <v>0</v>
      </c>
      <c r="AG403" s="423">
        <v>0</v>
      </c>
      <c r="AH403" s="423">
        <v>0</v>
      </c>
      <c r="AI403" s="423">
        <v>0.17560000000000001</v>
      </c>
      <c r="AJ403" s="423">
        <v>0.17910000000000001</v>
      </c>
      <c r="AK403" s="423">
        <v>0.1827</v>
      </c>
      <c r="AL403" s="423">
        <v>0.18629999999999999</v>
      </c>
      <c r="AM403" s="423">
        <v>0.19009999999999999</v>
      </c>
      <c r="AN403" s="423">
        <v>0.21</v>
      </c>
      <c r="AO403" s="423">
        <v>0.2142</v>
      </c>
      <c r="AP403" s="423">
        <v>0.2185</v>
      </c>
      <c r="AQ403" s="423">
        <v>0.22289999999999999</v>
      </c>
      <c r="AR403" s="423">
        <v>0.2273</v>
      </c>
      <c r="AS403" s="423">
        <v>0.22</v>
      </c>
      <c r="AT403" s="423">
        <v>0.221</v>
      </c>
      <c r="AU403" s="423">
        <v>0.221</v>
      </c>
      <c r="AV403" s="423">
        <v>0.221</v>
      </c>
      <c r="AW403" s="423">
        <v>0.221</v>
      </c>
      <c r="AX403" s="423">
        <v>0</v>
      </c>
      <c r="AY403" s="423">
        <v>0</v>
      </c>
      <c r="AZ403" s="423">
        <v>0</v>
      </c>
      <c r="BA403" s="423">
        <v>0</v>
      </c>
      <c r="BB403" s="423">
        <v>0</v>
      </c>
      <c r="BC403" s="423">
        <v>0</v>
      </c>
      <c r="BD403" s="423">
        <v>0</v>
      </c>
      <c r="BE403" s="423">
        <v>0</v>
      </c>
      <c r="BF403" s="423">
        <v>0</v>
      </c>
      <c r="BG403" s="423">
        <v>0</v>
      </c>
      <c r="BH403" s="423">
        <v>2.1440000000000001</v>
      </c>
      <c r="BI403" s="423">
        <v>2.1440000000000001</v>
      </c>
      <c r="BJ403" s="423">
        <v>2.1440000000000001</v>
      </c>
      <c r="BK403" s="423">
        <v>2.1440000000000001</v>
      </c>
      <c r="BL403" s="423">
        <v>2.1440000000000001</v>
      </c>
      <c r="BM403" s="423">
        <v>0.63170000000000004</v>
      </c>
      <c r="BN403" s="423">
        <v>0.63170000000000004</v>
      </c>
      <c r="BO403" s="423">
        <v>0.63170000000000004</v>
      </c>
      <c r="BP403" s="423">
        <v>0.63170000000000004</v>
      </c>
      <c r="BQ403" s="423">
        <v>0.63170000000000004</v>
      </c>
    </row>
    <row r="404" spans="1:69">
      <c r="A404" s="420" t="s">
        <v>807</v>
      </c>
      <c r="B404" s="421">
        <v>4.6224999999999996</v>
      </c>
      <c r="C404" s="421">
        <v>12.5</v>
      </c>
      <c r="D404" s="421">
        <v>2.08</v>
      </c>
      <c r="E404" s="421"/>
      <c r="F404" s="422">
        <v>19248</v>
      </c>
      <c r="G404" s="423">
        <v>0.95099999999999996</v>
      </c>
      <c r="H404" s="423">
        <v>0.42599999999999999</v>
      </c>
      <c r="I404" s="423">
        <v>0.27850000000000003</v>
      </c>
      <c r="J404" s="423">
        <v>2.5100000000000001E-2</v>
      </c>
      <c r="K404" s="423">
        <v>0.38500000000000001</v>
      </c>
      <c r="L404" s="423">
        <v>0.47689999999999966</v>
      </c>
      <c r="M404" s="424">
        <v>49.407730673316706</v>
      </c>
      <c r="N404" s="422">
        <v>18600</v>
      </c>
      <c r="O404" s="422">
        <v>16700</v>
      </c>
      <c r="P404" s="422">
        <v>14800</v>
      </c>
      <c r="Q404" s="422">
        <v>14800</v>
      </c>
      <c r="R404" s="422">
        <v>14700</v>
      </c>
      <c r="S404" s="422" t="s">
        <v>184</v>
      </c>
      <c r="T404" s="423">
        <v>0.94799999999999995</v>
      </c>
      <c r="U404" s="423">
        <v>0.92800000000000005</v>
      </c>
      <c r="V404" s="423">
        <v>0.90700000000000003</v>
      </c>
      <c r="W404" s="423">
        <v>0.88600000000000001</v>
      </c>
      <c r="X404" s="423">
        <v>0.874</v>
      </c>
      <c r="Y404" s="423">
        <v>0.372</v>
      </c>
      <c r="Z404" s="423">
        <v>0.36399999999999999</v>
      </c>
      <c r="AA404" s="423">
        <v>0.35599999999999998</v>
      </c>
      <c r="AB404" s="423">
        <v>0.34799999999999998</v>
      </c>
      <c r="AC404" s="423">
        <v>0.34300000000000003</v>
      </c>
      <c r="AD404" s="423">
        <v>0.34</v>
      </c>
      <c r="AE404" s="423">
        <v>0.34</v>
      </c>
      <c r="AF404" s="423">
        <v>0.34</v>
      </c>
      <c r="AG404" s="423">
        <v>0.34</v>
      </c>
      <c r="AH404" s="423">
        <v>0.34</v>
      </c>
      <c r="AI404" s="423">
        <v>4.2000000000000003E-2</v>
      </c>
      <c r="AJ404" s="423">
        <v>4.1000000000000002E-2</v>
      </c>
      <c r="AK404" s="423">
        <v>0.04</v>
      </c>
      <c r="AL404" s="423">
        <v>3.9E-2</v>
      </c>
      <c r="AM404" s="423">
        <v>3.9E-2</v>
      </c>
      <c r="AN404" s="423">
        <v>0.375</v>
      </c>
      <c r="AO404" s="423">
        <v>0.36799999999999999</v>
      </c>
      <c r="AP404" s="423">
        <v>0.36</v>
      </c>
      <c r="AQ404" s="423">
        <v>0.35199999999999998</v>
      </c>
      <c r="AR404" s="423">
        <v>0.34699999999999998</v>
      </c>
      <c r="AS404" s="423">
        <v>0.3644</v>
      </c>
      <c r="AT404" s="423">
        <v>0.35670000000000002</v>
      </c>
      <c r="AU404" s="423">
        <v>0.34870000000000001</v>
      </c>
      <c r="AV404" s="423">
        <v>0.3407</v>
      </c>
      <c r="AW404" s="423">
        <v>0.33629999999999999</v>
      </c>
      <c r="AX404" s="423">
        <v>0</v>
      </c>
      <c r="AY404" s="423">
        <v>0</v>
      </c>
      <c r="AZ404" s="423">
        <v>0</v>
      </c>
      <c r="BA404" s="423">
        <v>0</v>
      </c>
      <c r="BB404" s="423">
        <v>0</v>
      </c>
      <c r="BC404" s="423">
        <v>0</v>
      </c>
      <c r="BD404" s="423">
        <v>0</v>
      </c>
      <c r="BE404" s="423">
        <v>0</v>
      </c>
      <c r="BF404" s="423">
        <v>0</v>
      </c>
      <c r="BG404" s="423">
        <v>0</v>
      </c>
      <c r="BH404" s="423">
        <v>0</v>
      </c>
      <c r="BI404" s="423">
        <v>0</v>
      </c>
      <c r="BJ404" s="423">
        <v>0</v>
      </c>
      <c r="BK404" s="423">
        <v>0</v>
      </c>
      <c r="BL404" s="423">
        <v>0</v>
      </c>
      <c r="BM404" s="423">
        <v>4.5</v>
      </c>
      <c r="BN404" s="423">
        <v>4.5</v>
      </c>
      <c r="BO404" s="423">
        <v>4.5</v>
      </c>
      <c r="BP404" s="423">
        <v>4.5</v>
      </c>
      <c r="BQ404" s="423">
        <v>4.5</v>
      </c>
    </row>
    <row r="405" spans="1:69">
      <c r="A405" s="420" t="s">
        <v>836</v>
      </c>
      <c r="B405" s="421">
        <v>0.3006416666666667</v>
      </c>
      <c r="C405" s="421">
        <v>0.4</v>
      </c>
      <c r="D405" s="421">
        <v>0</v>
      </c>
      <c r="E405" s="421"/>
      <c r="F405" s="422">
        <v>2955</v>
      </c>
      <c r="G405" s="423">
        <v>0.1431</v>
      </c>
      <c r="H405" s="423">
        <v>6.7000000000000004E-2</v>
      </c>
      <c r="I405" s="423">
        <v>0</v>
      </c>
      <c r="J405" s="423">
        <v>0</v>
      </c>
      <c r="K405" s="423">
        <v>5.5E-2</v>
      </c>
      <c r="L405" s="423">
        <v>3.5541666666666694E-2</v>
      </c>
      <c r="M405" s="424">
        <v>48.426395939086298</v>
      </c>
      <c r="N405" s="422">
        <v>2965</v>
      </c>
      <c r="O405" s="422">
        <v>2975</v>
      </c>
      <c r="P405" s="422">
        <v>2985</v>
      </c>
      <c r="Q405" s="422">
        <v>2990</v>
      </c>
      <c r="R405" s="422">
        <v>3000</v>
      </c>
      <c r="S405" s="422" t="s">
        <v>184</v>
      </c>
      <c r="T405" s="423">
        <v>0.114</v>
      </c>
      <c r="U405" s="423">
        <v>0.115</v>
      </c>
      <c r="V405" s="423">
        <v>0.11550000000000001</v>
      </c>
      <c r="W405" s="423">
        <v>0.11600000000000001</v>
      </c>
      <c r="X405" s="423">
        <v>0.11650000000000001</v>
      </c>
      <c r="Y405" s="423">
        <v>6.8000000000000005E-2</v>
      </c>
      <c r="Z405" s="423">
        <v>6.8500000000000005E-2</v>
      </c>
      <c r="AA405" s="423">
        <v>6.9000000000000006E-2</v>
      </c>
      <c r="AB405" s="423">
        <v>6.9500000000000006E-2</v>
      </c>
      <c r="AC405" s="423">
        <v>6.7000000000000004E-2</v>
      </c>
      <c r="AD405" s="423">
        <v>0</v>
      </c>
      <c r="AE405" s="423">
        <v>0</v>
      </c>
      <c r="AF405" s="423">
        <v>0</v>
      </c>
      <c r="AG405" s="423">
        <v>0</v>
      </c>
      <c r="AH405" s="423">
        <v>0</v>
      </c>
      <c r="AI405" s="423">
        <v>0</v>
      </c>
      <c r="AJ405" s="423">
        <v>0</v>
      </c>
      <c r="AK405" s="423">
        <v>0</v>
      </c>
      <c r="AL405" s="423">
        <v>0</v>
      </c>
      <c r="AM405" s="423">
        <v>0</v>
      </c>
      <c r="AN405" s="423">
        <v>4.65E-2</v>
      </c>
      <c r="AO405" s="423">
        <v>4.7E-2</v>
      </c>
      <c r="AP405" s="423">
        <v>4.7500000000000001E-2</v>
      </c>
      <c r="AQ405" s="423">
        <v>4.8000000000000001E-2</v>
      </c>
      <c r="AR405" s="423">
        <v>4.8500000000000001E-2</v>
      </c>
      <c r="AS405" s="423">
        <v>0.03</v>
      </c>
      <c r="AT405" s="423">
        <v>0.03</v>
      </c>
      <c r="AU405" s="423">
        <v>0.03</v>
      </c>
      <c r="AV405" s="423">
        <v>0.03</v>
      </c>
      <c r="AW405" s="423">
        <v>0.03</v>
      </c>
      <c r="AX405" s="423">
        <v>0</v>
      </c>
      <c r="AY405" s="423">
        <v>0</v>
      </c>
      <c r="AZ405" s="423">
        <v>0</v>
      </c>
      <c r="BA405" s="423">
        <v>0</v>
      </c>
      <c r="BB405" s="423">
        <v>0</v>
      </c>
      <c r="BC405" s="423">
        <v>0</v>
      </c>
      <c r="BD405" s="423">
        <v>0</v>
      </c>
      <c r="BE405" s="423">
        <v>0</v>
      </c>
      <c r="BF405" s="423">
        <v>0</v>
      </c>
      <c r="BG405" s="423">
        <v>0</v>
      </c>
      <c r="BH405" s="423">
        <v>0.4</v>
      </c>
      <c r="BI405" s="423">
        <v>0.4</v>
      </c>
      <c r="BJ405" s="423">
        <v>0.4</v>
      </c>
      <c r="BK405" s="423">
        <v>0.4</v>
      </c>
      <c r="BL405" s="423">
        <v>0.4</v>
      </c>
      <c r="BM405" s="423">
        <v>0</v>
      </c>
      <c r="BN405" s="423">
        <v>0</v>
      </c>
      <c r="BO405" s="423">
        <v>0</v>
      </c>
      <c r="BP405" s="423">
        <v>0</v>
      </c>
      <c r="BQ405" s="423">
        <v>0</v>
      </c>
    </row>
    <row r="406" spans="1:69">
      <c r="A406" s="420" t="s">
        <v>920</v>
      </c>
      <c r="B406" s="421">
        <v>1.1507500000000002</v>
      </c>
      <c r="C406" s="421">
        <v>14</v>
      </c>
      <c r="D406" s="421">
        <v>0.92400000000000004</v>
      </c>
      <c r="E406" s="421"/>
      <c r="F406" s="422">
        <v>1493</v>
      </c>
      <c r="G406" s="423">
        <v>5.8999999999999997E-2</v>
      </c>
      <c r="H406" s="423">
        <v>7.3999999999999996E-2</v>
      </c>
      <c r="I406" s="423">
        <v>0</v>
      </c>
      <c r="J406" s="423">
        <v>0</v>
      </c>
      <c r="K406" s="423">
        <v>2.5999999999999999E-2</v>
      </c>
      <c r="L406" s="423">
        <v>6.7750000000000199E-2</v>
      </c>
      <c r="M406" s="424">
        <v>39.517749497655728</v>
      </c>
      <c r="N406" s="422">
        <v>1478</v>
      </c>
      <c r="O406" s="422">
        <v>1470</v>
      </c>
      <c r="P406" s="422">
        <v>1465</v>
      </c>
      <c r="Q406" s="422">
        <v>1457</v>
      </c>
      <c r="R406" s="422">
        <v>1453</v>
      </c>
      <c r="S406" s="422" t="s">
        <v>184</v>
      </c>
      <c r="T406" s="423">
        <v>5.7000000000000002E-2</v>
      </c>
      <c r="U406" s="423">
        <v>5.6000000000000001E-2</v>
      </c>
      <c r="V406" s="423">
        <v>5.3999999999999999E-2</v>
      </c>
      <c r="W406" s="423">
        <v>5.2999999999999999E-2</v>
      </c>
      <c r="X406" s="423">
        <v>5.2999999999999999E-2</v>
      </c>
      <c r="Y406" s="423">
        <v>7.2999999999999995E-2</v>
      </c>
      <c r="Z406" s="423">
        <v>7.2999999999999995E-2</v>
      </c>
      <c r="AA406" s="423">
        <v>7.1999999999999995E-2</v>
      </c>
      <c r="AB406" s="423">
        <v>7.1999999999999995E-2</v>
      </c>
      <c r="AC406" s="423">
        <v>7.0999999999999994E-2</v>
      </c>
      <c r="AD406" s="423">
        <v>0</v>
      </c>
      <c r="AE406" s="423">
        <v>0</v>
      </c>
      <c r="AF406" s="423">
        <v>0</v>
      </c>
      <c r="AG406" s="423">
        <v>0</v>
      </c>
      <c r="AH406" s="423">
        <v>0</v>
      </c>
      <c r="AI406" s="423">
        <v>3.0000000000000001E-3</v>
      </c>
      <c r="AJ406" s="423">
        <v>3.0000000000000001E-3</v>
      </c>
      <c r="AK406" s="423">
        <v>3.0000000000000001E-3</v>
      </c>
      <c r="AL406" s="423">
        <v>3.0000000000000001E-3</v>
      </c>
      <c r="AM406" s="423">
        <v>3.0000000000000001E-3</v>
      </c>
      <c r="AN406" s="423">
        <v>2.7E-2</v>
      </c>
      <c r="AO406" s="423">
        <v>2.7E-2</v>
      </c>
      <c r="AP406" s="423">
        <v>2.8000000000000001E-2</v>
      </c>
      <c r="AQ406" s="423">
        <v>2.9000000000000001E-2</v>
      </c>
      <c r="AR406" s="423">
        <v>0.03</v>
      </c>
      <c r="AS406" s="423">
        <v>9.8400000000000001E-2</v>
      </c>
      <c r="AT406" s="423">
        <v>9.8400000000000001E-2</v>
      </c>
      <c r="AU406" s="423">
        <v>9.8900000000000002E-2</v>
      </c>
      <c r="AV406" s="423">
        <v>9.8900000000000002E-2</v>
      </c>
      <c r="AW406" s="423">
        <v>0.10050000000000001</v>
      </c>
      <c r="AX406" s="423">
        <v>0</v>
      </c>
      <c r="AY406" s="423">
        <v>0</v>
      </c>
      <c r="AZ406" s="423">
        <v>0</v>
      </c>
      <c r="BA406" s="423">
        <v>0</v>
      </c>
      <c r="BB406" s="423">
        <v>0</v>
      </c>
      <c r="BC406" s="423">
        <v>0</v>
      </c>
      <c r="BD406" s="423">
        <v>0</v>
      </c>
      <c r="BE406" s="423">
        <v>0</v>
      </c>
      <c r="BF406" s="423">
        <v>0</v>
      </c>
      <c r="BG406" s="423">
        <v>0</v>
      </c>
      <c r="BH406" s="423">
        <v>0</v>
      </c>
      <c r="BI406" s="423">
        <v>0</v>
      </c>
      <c r="BJ406" s="423">
        <v>0</v>
      </c>
      <c r="BK406" s="423">
        <v>0</v>
      </c>
      <c r="BL406" s="423">
        <v>0</v>
      </c>
      <c r="BM406" s="423">
        <v>1.036</v>
      </c>
      <c r="BN406" s="423">
        <v>1.036</v>
      </c>
      <c r="BO406" s="423">
        <v>1.036</v>
      </c>
      <c r="BP406" s="423">
        <v>1.036</v>
      </c>
      <c r="BQ406" s="423">
        <v>1.036</v>
      </c>
    </row>
    <row r="407" spans="1:69">
      <c r="A407" s="420" t="s">
        <v>562</v>
      </c>
      <c r="B407" s="421">
        <v>0.23266666666666666</v>
      </c>
      <c r="C407" s="421">
        <v>7.3</v>
      </c>
      <c r="D407" s="421">
        <v>0</v>
      </c>
      <c r="E407" s="421"/>
      <c r="F407" s="422">
        <v>2552</v>
      </c>
      <c r="G407" s="423">
        <v>0.10189999999999999</v>
      </c>
      <c r="H407" s="423">
        <v>5.2999999999999999E-2</v>
      </c>
      <c r="I407" s="423">
        <v>0</v>
      </c>
      <c r="J407" s="423">
        <v>0</v>
      </c>
      <c r="K407" s="423">
        <v>6.0999999999999999E-2</v>
      </c>
      <c r="L407" s="423">
        <v>1.676666666666668E-2</v>
      </c>
      <c r="M407" s="424">
        <v>39.929467084639491</v>
      </c>
      <c r="N407" s="422">
        <v>2560</v>
      </c>
      <c r="O407" s="422">
        <v>2565</v>
      </c>
      <c r="P407" s="422">
        <v>2570</v>
      </c>
      <c r="Q407" s="422">
        <v>2575</v>
      </c>
      <c r="R407" s="422">
        <v>2580</v>
      </c>
      <c r="S407" s="422" t="s">
        <v>184</v>
      </c>
      <c r="T407" s="423">
        <v>0.1055</v>
      </c>
      <c r="U407" s="423">
        <v>0.106</v>
      </c>
      <c r="V407" s="423">
        <v>0.1065</v>
      </c>
      <c r="W407" s="423">
        <v>0.107</v>
      </c>
      <c r="X407" s="423">
        <v>0.1075</v>
      </c>
      <c r="Y407" s="423">
        <v>5.3499999999999999E-2</v>
      </c>
      <c r="Z407" s="423">
        <v>5.3999999999999999E-2</v>
      </c>
      <c r="AA407" s="423">
        <v>5.45E-2</v>
      </c>
      <c r="AB407" s="423">
        <v>5.5E-2</v>
      </c>
      <c r="AC407" s="423">
        <v>5.5E-2</v>
      </c>
      <c r="AD407" s="423">
        <v>0</v>
      </c>
      <c r="AE407" s="423">
        <v>0</v>
      </c>
      <c r="AF407" s="423">
        <v>0</v>
      </c>
      <c r="AG407" s="423">
        <v>0</v>
      </c>
      <c r="AH407" s="423">
        <v>0</v>
      </c>
      <c r="AI407" s="423">
        <v>0</v>
      </c>
      <c r="AJ407" s="423">
        <v>0</v>
      </c>
      <c r="AK407" s="423">
        <v>0</v>
      </c>
      <c r="AL407" s="423">
        <v>0</v>
      </c>
      <c r="AM407" s="423">
        <v>0</v>
      </c>
      <c r="AN407" s="423">
        <v>6.0999999999999999E-2</v>
      </c>
      <c r="AO407" s="423">
        <v>6.0999999999999999E-2</v>
      </c>
      <c r="AP407" s="423">
        <v>6.0999999999999999E-2</v>
      </c>
      <c r="AQ407" s="423">
        <v>6.0999999999999999E-2</v>
      </c>
      <c r="AR407" s="423">
        <v>6.0999999999999999E-2</v>
      </c>
      <c r="AS407" s="423">
        <v>1.7399999999999999E-2</v>
      </c>
      <c r="AT407" s="423">
        <v>1.7500000000000002E-2</v>
      </c>
      <c r="AU407" s="423">
        <v>1.7600000000000001E-2</v>
      </c>
      <c r="AV407" s="423">
        <v>1.77E-2</v>
      </c>
      <c r="AW407" s="423">
        <v>1.77E-2</v>
      </c>
      <c r="AX407" s="423">
        <v>0</v>
      </c>
      <c r="AY407" s="423">
        <v>0</v>
      </c>
      <c r="AZ407" s="423">
        <v>0</v>
      </c>
      <c r="BA407" s="423">
        <v>0</v>
      </c>
      <c r="BB407" s="423">
        <v>0</v>
      </c>
      <c r="BC407" s="423">
        <v>0</v>
      </c>
      <c r="BD407" s="423">
        <v>0</v>
      </c>
      <c r="BE407" s="423">
        <v>0</v>
      </c>
      <c r="BF407" s="423">
        <v>0</v>
      </c>
      <c r="BG407" s="423">
        <v>0</v>
      </c>
      <c r="BH407" s="423">
        <v>0</v>
      </c>
      <c r="BI407" s="423">
        <v>0</v>
      </c>
      <c r="BJ407" s="423">
        <v>0</v>
      </c>
      <c r="BK407" s="423">
        <v>0</v>
      </c>
      <c r="BL407" s="423">
        <v>0</v>
      </c>
      <c r="BM407" s="423">
        <v>0</v>
      </c>
      <c r="BN407" s="423">
        <v>0</v>
      </c>
      <c r="BO407" s="423">
        <v>0</v>
      </c>
      <c r="BP407" s="423">
        <v>0</v>
      </c>
      <c r="BQ407" s="423">
        <v>0</v>
      </c>
    </row>
    <row r="408" spans="1:69">
      <c r="A408" s="420" t="s">
        <v>678</v>
      </c>
      <c r="B408" s="421">
        <v>7.5333333333333322E-2</v>
      </c>
      <c r="C408" s="421">
        <v>0.15</v>
      </c>
      <c r="D408" s="421">
        <v>0</v>
      </c>
      <c r="E408" s="421"/>
      <c r="F408" s="422">
        <v>1520</v>
      </c>
      <c r="G408" s="423">
        <v>0.06</v>
      </c>
      <c r="H408" s="423">
        <v>6.0000000000000001E-3</v>
      </c>
      <c r="I408" s="423">
        <v>3.0000000000000001E-3</v>
      </c>
      <c r="J408" s="423">
        <v>0</v>
      </c>
      <c r="K408" s="423">
        <v>3.0000000000000001E-3</v>
      </c>
      <c r="L408" s="423">
        <v>3.3333333333333132E-3</v>
      </c>
      <c r="M408" s="424">
        <v>39.473684210526315</v>
      </c>
      <c r="N408" s="422">
        <v>715</v>
      </c>
      <c r="O408" s="422">
        <v>725</v>
      </c>
      <c r="P408" s="422">
        <v>735</v>
      </c>
      <c r="Q408" s="422">
        <v>745</v>
      </c>
      <c r="R408" s="422">
        <v>755</v>
      </c>
      <c r="S408" s="422" t="s">
        <v>184</v>
      </c>
      <c r="T408" s="423">
        <v>6.5000000000000002E-2</v>
      </c>
      <c r="U408" s="423">
        <v>6.7000000000000004E-2</v>
      </c>
      <c r="V408" s="423">
        <v>6.8000000000000005E-2</v>
      </c>
      <c r="W408" s="423">
        <v>6.9000000000000006E-2</v>
      </c>
      <c r="X408" s="423">
        <v>7.0000000000000007E-2</v>
      </c>
      <c r="Y408" s="423">
        <v>8.0000000000000002E-3</v>
      </c>
      <c r="Z408" s="423">
        <v>8.9999999999999993E-3</v>
      </c>
      <c r="AA408" s="423">
        <v>0.01</v>
      </c>
      <c r="AB408" s="423">
        <v>1.0999999999999999E-2</v>
      </c>
      <c r="AC408" s="423">
        <v>1.12E-2</v>
      </c>
      <c r="AD408" s="423">
        <v>3.5000000000000001E-3</v>
      </c>
      <c r="AE408" s="423">
        <v>4.4999999999999997E-3</v>
      </c>
      <c r="AF408" s="423">
        <v>5.4999999999999997E-3</v>
      </c>
      <c r="AG408" s="423">
        <v>5.4999999999999997E-3</v>
      </c>
      <c r="AH408" s="423">
        <v>5.4999999999999997E-3</v>
      </c>
      <c r="AI408" s="423">
        <v>0</v>
      </c>
      <c r="AJ408" s="423">
        <v>0</v>
      </c>
      <c r="AK408" s="423">
        <v>0</v>
      </c>
      <c r="AL408" s="423">
        <v>0</v>
      </c>
      <c r="AM408" s="423">
        <v>0</v>
      </c>
      <c r="AN408" s="423">
        <v>4.0000000000000001E-3</v>
      </c>
      <c r="AO408" s="423">
        <v>4.0000000000000001E-3</v>
      </c>
      <c r="AP408" s="423">
        <v>4.0000000000000001E-3</v>
      </c>
      <c r="AQ408" s="423">
        <v>5.0000000000000001E-3</v>
      </c>
      <c r="AR408" s="423">
        <v>5.0000000000000001E-3</v>
      </c>
      <c r="AS408" s="423">
        <v>3.7000000000000002E-3</v>
      </c>
      <c r="AT408" s="423">
        <v>3.8E-3</v>
      </c>
      <c r="AU408" s="423">
        <v>3.8999999999999998E-3</v>
      </c>
      <c r="AV408" s="423">
        <v>4.0000000000000001E-3</v>
      </c>
      <c r="AW408" s="423">
        <v>4.1000000000000003E-3</v>
      </c>
      <c r="AX408" s="423">
        <v>0</v>
      </c>
      <c r="AY408" s="423">
        <v>0</v>
      </c>
      <c r="AZ408" s="423">
        <v>0</v>
      </c>
      <c r="BA408" s="423">
        <v>0</v>
      </c>
      <c r="BB408" s="423">
        <v>0</v>
      </c>
      <c r="BC408" s="423">
        <v>0</v>
      </c>
      <c r="BD408" s="423">
        <v>0</v>
      </c>
      <c r="BE408" s="423">
        <v>0</v>
      </c>
      <c r="BF408" s="423">
        <v>0</v>
      </c>
      <c r="BG408" s="423">
        <v>0</v>
      </c>
      <c r="BH408" s="423">
        <v>0.15</v>
      </c>
      <c r="BI408" s="423">
        <v>0.15</v>
      </c>
      <c r="BJ408" s="423">
        <v>0.15</v>
      </c>
      <c r="BK408" s="423">
        <v>0.15</v>
      </c>
      <c r="BL408" s="423">
        <v>0.15</v>
      </c>
      <c r="BM408" s="423">
        <v>0</v>
      </c>
      <c r="BN408" s="423">
        <v>0</v>
      </c>
      <c r="BO408" s="423">
        <v>0</v>
      </c>
      <c r="BP408" s="423">
        <v>0</v>
      </c>
      <c r="BQ408" s="423">
        <v>0</v>
      </c>
    </row>
    <row r="409" spans="1:69">
      <c r="A409" s="420" t="s">
        <v>184</v>
      </c>
      <c r="B409" s="421">
        <v>1.9833333333333331E-2</v>
      </c>
      <c r="C409" s="421">
        <v>0.125</v>
      </c>
      <c r="D409" s="421">
        <v>0</v>
      </c>
      <c r="E409" s="421"/>
      <c r="F409" s="422">
        <v>205</v>
      </c>
      <c r="G409" s="423">
        <v>1.7500000000000002E-2</v>
      </c>
      <c r="H409" s="423">
        <v>0</v>
      </c>
      <c r="I409" s="423">
        <v>0</v>
      </c>
      <c r="J409" s="423">
        <v>0</v>
      </c>
      <c r="K409" s="423">
        <v>1E-3</v>
      </c>
      <c r="L409" s="423">
        <v>1.3333333333333287E-3</v>
      </c>
      <c r="M409" s="424">
        <v>85.365853658536579</v>
      </c>
      <c r="N409" s="422">
        <v>203</v>
      </c>
      <c r="O409" s="422">
        <v>200</v>
      </c>
      <c r="P409" s="422">
        <v>197</v>
      </c>
      <c r="Q409" s="422">
        <v>194</v>
      </c>
      <c r="R409" s="422">
        <v>194</v>
      </c>
      <c r="S409" s="422" t="s">
        <v>184</v>
      </c>
      <c r="T409" s="423">
        <v>1.7000000000000001E-2</v>
      </c>
      <c r="U409" s="423">
        <v>1.6500000000000001E-2</v>
      </c>
      <c r="V409" s="423">
        <v>1.6E-2</v>
      </c>
      <c r="W409" s="423">
        <v>1.6E-2</v>
      </c>
      <c r="X409" s="423">
        <v>1.6E-2</v>
      </c>
      <c r="Y409" s="423">
        <v>0</v>
      </c>
      <c r="Z409" s="423">
        <v>0</v>
      </c>
      <c r="AA409" s="423">
        <v>0</v>
      </c>
      <c r="AB409" s="423">
        <v>0</v>
      </c>
      <c r="AC409" s="423">
        <v>0</v>
      </c>
      <c r="AD409" s="423">
        <v>0</v>
      </c>
      <c r="AE409" s="423">
        <v>0</v>
      </c>
      <c r="AF409" s="423">
        <v>0</v>
      </c>
      <c r="AG409" s="423">
        <v>0</v>
      </c>
      <c r="AH409" s="423">
        <v>0</v>
      </c>
      <c r="AI409" s="423">
        <v>0</v>
      </c>
      <c r="AJ409" s="423">
        <v>0</v>
      </c>
      <c r="AK409" s="423">
        <v>0</v>
      </c>
      <c r="AL409" s="423">
        <v>0</v>
      </c>
      <c r="AM409" s="423">
        <v>0</v>
      </c>
      <c r="AN409" s="423">
        <v>1E-3</v>
      </c>
      <c r="AO409" s="423">
        <v>1E-3</v>
      </c>
      <c r="AP409" s="423">
        <v>1E-3</v>
      </c>
      <c r="AQ409" s="423">
        <v>1E-3</v>
      </c>
      <c r="AR409" s="423">
        <v>1E-3</v>
      </c>
      <c r="AS409" s="423">
        <v>2.3E-3</v>
      </c>
      <c r="AT409" s="423">
        <v>2.2000000000000001E-3</v>
      </c>
      <c r="AU409" s="423">
        <v>2.0999999999999999E-3</v>
      </c>
      <c r="AV409" s="423">
        <v>2.0999999999999999E-3</v>
      </c>
      <c r="AW409" s="423">
        <v>2E-3</v>
      </c>
      <c r="AX409" s="423">
        <v>0</v>
      </c>
      <c r="AY409" s="423">
        <v>0</v>
      </c>
      <c r="AZ409" s="423">
        <v>0</v>
      </c>
      <c r="BA409" s="423">
        <v>0</v>
      </c>
      <c r="BB409" s="423">
        <v>0</v>
      </c>
      <c r="BC409" s="423">
        <v>0</v>
      </c>
      <c r="BD409" s="423">
        <v>0</v>
      </c>
      <c r="BE409" s="423">
        <v>0</v>
      </c>
      <c r="BF409" s="423">
        <v>0</v>
      </c>
      <c r="BG409" s="423">
        <v>0</v>
      </c>
      <c r="BH409" s="423">
        <v>0.125</v>
      </c>
      <c r="BI409" s="423">
        <v>0.125</v>
      </c>
      <c r="BJ409" s="423">
        <v>0.125</v>
      </c>
      <c r="BK409" s="423">
        <v>0.125</v>
      </c>
      <c r="BL409" s="423">
        <v>0.125</v>
      </c>
      <c r="BM409" s="423">
        <v>0</v>
      </c>
      <c r="BN409" s="423">
        <v>0</v>
      </c>
      <c r="BO409" s="423">
        <v>0</v>
      </c>
      <c r="BP409" s="423">
        <v>0</v>
      </c>
      <c r="BQ409" s="423">
        <v>0</v>
      </c>
    </row>
    <row r="410" spans="1:69">
      <c r="A410" s="420" t="s">
        <v>624</v>
      </c>
      <c r="B410" s="421">
        <v>3.5624999999999997E-2</v>
      </c>
      <c r="C410" s="421">
        <v>0.51500000000000001</v>
      </c>
      <c r="D410" s="421">
        <v>0</v>
      </c>
      <c r="E410" s="421"/>
      <c r="F410" s="422">
        <v>721</v>
      </c>
      <c r="G410" s="423">
        <v>2.1999999999999999E-2</v>
      </c>
      <c r="H410" s="423">
        <v>1.9E-3</v>
      </c>
      <c r="I410" s="423">
        <v>0</v>
      </c>
      <c r="J410" s="423">
        <v>1.8E-3</v>
      </c>
      <c r="K410" s="423">
        <v>6.0000000000000001E-3</v>
      </c>
      <c r="L410" s="423">
        <v>3.9249999999999979E-3</v>
      </c>
      <c r="M410" s="424">
        <v>30.513176144244106</v>
      </c>
      <c r="N410" s="422">
        <v>660</v>
      </c>
      <c r="O410" s="422">
        <v>655</v>
      </c>
      <c r="P410" s="422">
        <v>640</v>
      </c>
      <c r="Q410" s="422">
        <v>625</v>
      </c>
      <c r="R410" s="422">
        <v>610</v>
      </c>
      <c r="S410" s="422" t="s">
        <v>184</v>
      </c>
      <c r="T410" s="423">
        <v>0.02</v>
      </c>
      <c r="U410" s="423">
        <v>0.02</v>
      </c>
      <c r="V410" s="423">
        <v>0.02</v>
      </c>
      <c r="W410" s="423">
        <v>0.02</v>
      </c>
      <c r="X410" s="423">
        <v>0.02</v>
      </c>
      <c r="Y410" s="423">
        <v>4.0000000000000001E-3</v>
      </c>
      <c r="Z410" s="423">
        <v>4.0000000000000001E-3</v>
      </c>
      <c r="AA410" s="423">
        <v>4.0000000000000001E-3</v>
      </c>
      <c r="AB410" s="423">
        <v>4.0000000000000001E-3</v>
      </c>
      <c r="AC410" s="423">
        <v>4.0000000000000001E-3</v>
      </c>
      <c r="AD410" s="423">
        <v>0</v>
      </c>
      <c r="AE410" s="423">
        <v>0</v>
      </c>
      <c r="AF410" s="423">
        <v>0</v>
      </c>
      <c r="AG410" s="423">
        <v>0</v>
      </c>
      <c r="AH410" s="423">
        <v>0</v>
      </c>
      <c r="AI410" s="423">
        <v>2E-3</v>
      </c>
      <c r="AJ410" s="423">
        <v>2E-3</v>
      </c>
      <c r="AK410" s="423">
        <v>2E-3</v>
      </c>
      <c r="AL410" s="423">
        <v>2E-3</v>
      </c>
      <c r="AM410" s="423">
        <v>2E-3</v>
      </c>
      <c r="AN410" s="423">
        <v>1.4999999999999999E-2</v>
      </c>
      <c r="AO410" s="423">
        <v>1.4999999999999999E-2</v>
      </c>
      <c r="AP410" s="423">
        <v>1.4999999999999999E-2</v>
      </c>
      <c r="AQ410" s="423">
        <v>1.4999999999999999E-2</v>
      </c>
      <c r="AR410" s="423">
        <v>1.4999999999999999E-2</v>
      </c>
      <c r="AS410" s="423">
        <v>2.3E-3</v>
      </c>
      <c r="AT410" s="423">
        <v>2.3E-3</v>
      </c>
      <c r="AU410" s="423">
        <v>2.2000000000000001E-3</v>
      </c>
      <c r="AV410" s="423">
        <v>2.2000000000000001E-3</v>
      </c>
      <c r="AW410" s="423">
        <v>2.0999999999999999E-3</v>
      </c>
      <c r="AX410" s="423">
        <v>0</v>
      </c>
      <c r="AY410" s="423">
        <v>0</v>
      </c>
      <c r="AZ410" s="423">
        <v>0</v>
      </c>
      <c r="BA410" s="423">
        <v>0</v>
      </c>
      <c r="BB410" s="423">
        <v>0</v>
      </c>
      <c r="BC410" s="423">
        <v>0</v>
      </c>
      <c r="BD410" s="423">
        <v>0</v>
      </c>
      <c r="BE410" s="423">
        <v>0</v>
      </c>
      <c r="BF410" s="423">
        <v>0</v>
      </c>
      <c r="BG410" s="423">
        <v>0</v>
      </c>
      <c r="BH410" s="423">
        <v>0</v>
      </c>
      <c r="BI410" s="423">
        <v>0</v>
      </c>
      <c r="BJ410" s="423">
        <v>0</v>
      </c>
      <c r="BK410" s="423">
        <v>0</v>
      </c>
      <c r="BL410" s="423">
        <v>0</v>
      </c>
      <c r="BM410" s="423">
        <v>0</v>
      </c>
      <c r="BN410" s="423">
        <v>0</v>
      </c>
      <c r="BO410" s="423">
        <v>0</v>
      </c>
      <c r="BP410" s="423">
        <v>0</v>
      </c>
      <c r="BQ410" s="423">
        <v>0</v>
      </c>
    </row>
    <row r="411" spans="1:69">
      <c r="A411" s="420" t="s">
        <v>605</v>
      </c>
      <c r="B411" s="421">
        <v>2.471166666666667</v>
      </c>
      <c r="C411" s="421">
        <v>3.9</v>
      </c>
      <c r="D411" s="421">
        <v>0.39829999999999999</v>
      </c>
      <c r="E411" s="421"/>
      <c r="F411" s="422">
        <v>20250</v>
      </c>
      <c r="G411" s="423">
        <v>0.86</v>
      </c>
      <c r="H411" s="423">
        <v>0.115</v>
      </c>
      <c r="I411" s="423">
        <v>0.26500000000000001</v>
      </c>
      <c r="J411" s="423">
        <v>0.25700000000000001</v>
      </c>
      <c r="K411" s="423">
        <v>0.23599999999999999</v>
      </c>
      <c r="L411" s="423">
        <v>0.33986666666666698</v>
      </c>
      <c r="M411" s="424">
        <v>42.469135802469133</v>
      </c>
      <c r="N411" s="422">
        <v>20250</v>
      </c>
      <c r="O411" s="422">
        <v>20250</v>
      </c>
      <c r="P411" s="422">
        <v>20250</v>
      </c>
      <c r="Q411" s="422">
        <v>20250</v>
      </c>
      <c r="R411" s="422">
        <v>20250</v>
      </c>
      <c r="S411" s="422" t="s">
        <v>184</v>
      </c>
      <c r="T411" s="423">
        <v>0.89500000000000002</v>
      </c>
      <c r="U411" s="423">
        <v>0.89500000000000002</v>
      </c>
      <c r="V411" s="423">
        <v>0.89500000000000002</v>
      </c>
      <c r="W411" s="423">
        <v>0.89500000000000002</v>
      </c>
      <c r="X411" s="423">
        <v>0.89500000000000002</v>
      </c>
      <c r="Y411" s="423">
        <v>0.155</v>
      </c>
      <c r="Z411" s="423">
        <v>0.155</v>
      </c>
      <c r="AA411" s="423">
        <v>0.155</v>
      </c>
      <c r="AB411" s="423">
        <v>0.155</v>
      </c>
      <c r="AC411" s="423">
        <v>0.155</v>
      </c>
      <c r="AD411" s="423">
        <v>0.28100000000000003</v>
      </c>
      <c r="AE411" s="423">
        <v>0.28100000000000003</v>
      </c>
      <c r="AF411" s="423">
        <v>0.28100000000000003</v>
      </c>
      <c r="AG411" s="423">
        <v>0.28199999999999997</v>
      </c>
      <c r="AH411" s="423">
        <v>0.28100000000000003</v>
      </c>
      <c r="AI411" s="423">
        <v>0.28599999999999998</v>
      </c>
      <c r="AJ411" s="423">
        <v>0.28599999999999998</v>
      </c>
      <c r="AK411" s="423">
        <v>0.28599999999999998</v>
      </c>
      <c r="AL411" s="423">
        <v>0.28599999999999998</v>
      </c>
      <c r="AM411" s="423">
        <v>0.28599999999999998</v>
      </c>
      <c r="AN411" s="423">
        <v>0.16600000000000001</v>
      </c>
      <c r="AO411" s="423">
        <v>0.16600000000000001</v>
      </c>
      <c r="AP411" s="423">
        <v>0.16600000000000001</v>
      </c>
      <c r="AQ411" s="423">
        <v>0.16600000000000001</v>
      </c>
      <c r="AR411" s="423">
        <v>0.16600000000000001</v>
      </c>
      <c r="AS411" s="423">
        <v>0.307</v>
      </c>
      <c r="AT411" s="423">
        <v>0.308</v>
      </c>
      <c r="AU411" s="423">
        <v>0.308</v>
      </c>
      <c r="AV411" s="423">
        <v>0.308</v>
      </c>
      <c r="AW411" s="423">
        <v>0.308</v>
      </c>
      <c r="AX411" s="423">
        <v>0</v>
      </c>
      <c r="AY411" s="423">
        <v>0</v>
      </c>
      <c r="AZ411" s="423">
        <v>0</v>
      </c>
      <c r="BA411" s="423">
        <v>0</v>
      </c>
      <c r="BB411" s="423">
        <v>0</v>
      </c>
      <c r="BC411" s="423">
        <v>0</v>
      </c>
      <c r="BD411" s="423">
        <v>0</v>
      </c>
      <c r="BE411" s="423">
        <v>0</v>
      </c>
      <c r="BF411" s="423">
        <v>0</v>
      </c>
      <c r="BG411" s="423">
        <v>0</v>
      </c>
      <c r="BH411" s="423">
        <v>3.9</v>
      </c>
      <c r="BI411" s="423">
        <v>3.9</v>
      </c>
      <c r="BJ411" s="423">
        <v>3.9</v>
      </c>
      <c r="BK411" s="423">
        <v>3.9</v>
      </c>
      <c r="BL411" s="423">
        <v>3.9</v>
      </c>
      <c r="BM411" s="423">
        <v>0.71500000000000008</v>
      </c>
      <c r="BN411" s="423">
        <v>0.71500000000000008</v>
      </c>
      <c r="BO411" s="423">
        <v>0.71500000000000008</v>
      </c>
      <c r="BP411" s="423">
        <v>0.71500000000000008</v>
      </c>
      <c r="BQ411" s="423">
        <v>0.71500000000000008</v>
      </c>
    </row>
    <row r="412" spans="1:69">
      <c r="A412" s="420" t="s">
        <v>392</v>
      </c>
      <c r="B412" s="421">
        <v>0.81991666666666674</v>
      </c>
      <c r="C412" s="421">
        <v>3.5859999999999999</v>
      </c>
      <c r="D412" s="421">
        <v>0</v>
      </c>
      <c r="E412" s="421"/>
      <c r="F412" s="422">
        <v>5479</v>
      </c>
      <c r="G412" s="423">
        <v>0.249</v>
      </c>
      <c r="H412" s="423">
        <v>0.29499999999999998</v>
      </c>
      <c r="I412" s="423">
        <v>9.1999999999999998E-2</v>
      </c>
      <c r="J412" s="423">
        <v>4.2000000000000003E-2</v>
      </c>
      <c r="K412" s="423">
        <v>1.7999999999999999E-2</v>
      </c>
      <c r="L412" s="423">
        <v>0.12391666666666667</v>
      </c>
      <c r="M412" s="424">
        <v>45.446249315568537</v>
      </c>
      <c r="N412" s="422">
        <v>5525</v>
      </c>
      <c r="O412" s="422">
        <v>5700</v>
      </c>
      <c r="P412" s="422">
        <v>5830</v>
      </c>
      <c r="Q412" s="422">
        <v>5900</v>
      </c>
      <c r="R412" s="422">
        <v>5998</v>
      </c>
      <c r="S412" s="422" t="s">
        <v>180</v>
      </c>
      <c r="T412" s="423">
        <v>0.24299999999999999</v>
      </c>
      <c r="U412" s="423">
        <v>0.245</v>
      </c>
      <c r="V412" s="423">
        <v>0.248</v>
      </c>
      <c r="W412" s="423">
        <v>0.255</v>
      </c>
      <c r="X412" s="423">
        <v>0.26100000000000001</v>
      </c>
      <c r="Y412" s="423">
        <v>0.29099999999999998</v>
      </c>
      <c r="Z412" s="423">
        <v>0.29299999999999998</v>
      </c>
      <c r="AA412" s="423">
        <v>0.29699999999999999</v>
      </c>
      <c r="AB412" s="423">
        <v>0.30499999999999999</v>
      </c>
      <c r="AC412" s="423">
        <v>0.308</v>
      </c>
      <c r="AD412" s="423">
        <v>2.3E-2</v>
      </c>
      <c r="AE412" s="423">
        <v>2.3E-2</v>
      </c>
      <c r="AF412" s="423">
        <v>0.03</v>
      </c>
      <c r="AG412" s="423">
        <v>0.04</v>
      </c>
      <c r="AH412" s="423">
        <v>0.05</v>
      </c>
      <c r="AI412" s="423">
        <v>4.1000000000000002E-2</v>
      </c>
      <c r="AJ412" s="423">
        <v>4.1000000000000002E-2</v>
      </c>
      <c r="AK412" s="423">
        <v>4.2000000000000003E-2</v>
      </c>
      <c r="AL412" s="423">
        <v>4.2999999999999997E-2</v>
      </c>
      <c r="AM412" s="423">
        <v>4.7E-2</v>
      </c>
      <c r="AN412" s="423">
        <v>0.03</v>
      </c>
      <c r="AO412" s="423">
        <v>0.03</v>
      </c>
      <c r="AP412" s="423">
        <v>0.03</v>
      </c>
      <c r="AQ412" s="423">
        <v>0.03</v>
      </c>
      <c r="AR412" s="423">
        <v>0.03</v>
      </c>
      <c r="AS412" s="423">
        <v>0.1113</v>
      </c>
      <c r="AT412" s="423">
        <v>0.11210000000000001</v>
      </c>
      <c r="AU412" s="423">
        <v>0.1147</v>
      </c>
      <c r="AV412" s="423">
        <v>0.1193</v>
      </c>
      <c r="AW412" s="423">
        <v>0.1234</v>
      </c>
      <c r="AX412" s="423">
        <v>0</v>
      </c>
      <c r="AY412" s="423">
        <v>0</v>
      </c>
      <c r="AZ412" s="423">
        <v>0</v>
      </c>
      <c r="BA412" s="423">
        <v>0</v>
      </c>
      <c r="BB412" s="423">
        <v>0</v>
      </c>
      <c r="BC412" s="423">
        <v>0</v>
      </c>
      <c r="BD412" s="423">
        <v>0</v>
      </c>
      <c r="BE412" s="423">
        <v>0</v>
      </c>
      <c r="BF412" s="423">
        <v>0</v>
      </c>
      <c r="BG412" s="423">
        <v>0</v>
      </c>
      <c r="BH412" s="423">
        <v>0</v>
      </c>
      <c r="BI412" s="423">
        <v>0</v>
      </c>
      <c r="BJ412" s="423">
        <v>0</v>
      </c>
      <c r="BK412" s="423">
        <v>0</v>
      </c>
      <c r="BL412" s="423">
        <v>0</v>
      </c>
      <c r="BM412" s="423">
        <v>0</v>
      </c>
      <c r="BN412" s="423">
        <v>0</v>
      </c>
      <c r="BO412" s="423">
        <v>0</v>
      </c>
      <c r="BP412" s="423">
        <v>0</v>
      </c>
      <c r="BQ412" s="423">
        <v>0</v>
      </c>
    </row>
    <row r="413" spans="1:69">
      <c r="A413" s="420" t="s">
        <v>731</v>
      </c>
      <c r="B413" s="421">
        <v>0.31741666666666668</v>
      </c>
      <c r="C413" s="421">
        <v>2.91</v>
      </c>
      <c r="D413" s="421">
        <v>0</v>
      </c>
      <c r="E413" s="421"/>
      <c r="F413" s="422">
        <v>3645</v>
      </c>
      <c r="G413" s="423">
        <v>0.14000000000000001</v>
      </c>
      <c r="H413" s="423">
        <v>1.4999999999999999E-2</v>
      </c>
      <c r="I413" s="423">
        <v>0.01</v>
      </c>
      <c r="J413" s="423">
        <v>6.4000000000000001E-2</v>
      </c>
      <c r="K413" s="423">
        <v>3.5000000000000003E-2</v>
      </c>
      <c r="L413" s="423">
        <v>5.3416666666666668E-2</v>
      </c>
      <c r="M413" s="424">
        <v>38.408779149519887</v>
      </c>
      <c r="N413" s="422">
        <v>3660</v>
      </c>
      <c r="O413" s="422">
        <v>3683</v>
      </c>
      <c r="P413" s="422">
        <v>3700</v>
      </c>
      <c r="Q413" s="422">
        <v>3729</v>
      </c>
      <c r="R413" s="422">
        <v>3747</v>
      </c>
      <c r="S413" s="422" t="s">
        <v>180</v>
      </c>
      <c r="T413" s="423">
        <v>0.14799999999999999</v>
      </c>
      <c r="U413" s="423">
        <v>0.152</v>
      </c>
      <c r="V413" s="423">
        <v>0.158</v>
      </c>
      <c r="W413" s="423">
        <v>0.16400000000000001</v>
      </c>
      <c r="X413" s="423">
        <v>0.17199999999999999</v>
      </c>
      <c r="Y413" s="423">
        <v>1.9E-2</v>
      </c>
      <c r="Z413" s="423">
        <v>0.02</v>
      </c>
      <c r="AA413" s="423">
        <v>2.1000000000000001E-2</v>
      </c>
      <c r="AB413" s="423">
        <v>2.1999999999999999E-2</v>
      </c>
      <c r="AC413" s="423">
        <v>2.5000000000000001E-2</v>
      </c>
      <c r="AD413" s="423">
        <v>0.01</v>
      </c>
      <c r="AE413" s="423">
        <v>1.0999999999999999E-2</v>
      </c>
      <c r="AF413" s="423">
        <v>1.2E-2</v>
      </c>
      <c r="AG413" s="423">
        <v>1.4E-2</v>
      </c>
      <c r="AH413" s="423">
        <v>1.4999999999999999E-2</v>
      </c>
      <c r="AI413" s="423">
        <v>0.08</v>
      </c>
      <c r="AJ413" s="423">
        <v>8.1000000000000003E-2</v>
      </c>
      <c r="AK413" s="423">
        <v>8.3000000000000004E-2</v>
      </c>
      <c r="AL413" s="423">
        <v>8.5000000000000006E-2</v>
      </c>
      <c r="AM413" s="423">
        <v>8.5999999999999993E-2</v>
      </c>
      <c r="AN413" s="423">
        <v>3.5000000000000003E-2</v>
      </c>
      <c r="AO413" s="423">
        <v>3.5000000000000003E-2</v>
      </c>
      <c r="AP413" s="423">
        <v>3.5000000000000003E-2</v>
      </c>
      <c r="AQ413" s="423">
        <v>3.5000000000000003E-2</v>
      </c>
      <c r="AR413" s="423">
        <v>3.5000000000000003E-2</v>
      </c>
      <c r="AS413" s="423">
        <v>0.05</v>
      </c>
      <c r="AT413" s="423">
        <v>0.05</v>
      </c>
      <c r="AU413" s="423">
        <v>0.05</v>
      </c>
      <c r="AV413" s="423">
        <v>0.05</v>
      </c>
      <c r="AW413" s="423">
        <v>0.05</v>
      </c>
      <c r="AX413" s="423">
        <v>0</v>
      </c>
      <c r="AY413" s="423">
        <v>0</v>
      </c>
      <c r="AZ413" s="423">
        <v>0</v>
      </c>
      <c r="BA413" s="423">
        <v>0</v>
      </c>
      <c r="BB413" s="423">
        <v>0</v>
      </c>
      <c r="BC413" s="423">
        <v>0</v>
      </c>
      <c r="BD413" s="423">
        <v>0</v>
      </c>
      <c r="BE413" s="423">
        <v>0</v>
      </c>
      <c r="BF413" s="423">
        <v>0</v>
      </c>
      <c r="BG413" s="423">
        <v>0</v>
      </c>
      <c r="BH413" s="423">
        <v>0</v>
      </c>
      <c r="BI413" s="423">
        <v>0</v>
      </c>
      <c r="BJ413" s="423">
        <v>0</v>
      </c>
      <c r="BK413" s="423">
        <v>0</v>
      </c>
      <c r="BL413" s="423">
        <v>0</v>
      </c>
      <c r="BM413" s="423">
        <v>0</v>
      </c>
      <c r="BN413" s="423">
        <v>0</v>
      </c>
      <c r="BO413" s="423">
        <v>0</v>
      </c>
      <c r="BP413" s="423">
        <v>0</v>
      </c>
      <c r="BQ413" s="423">
        <v>0</v>
      </c>
    </row>
    <row r="414" spans="1:69">
      <c r="A414" s="420" t="s">
        <v>941</v>
      </c>
      <c r="B414" s="421">
        <v>7.1499999999999994E-2</v>
      </c>
      <c r="C414" s="421">
        <v>0.51400000000000001</v>
      </c>
      <c r="D414" s="421">
        <v>0</v>
      </c>
      <c r="E414" s="421"/>
      <c r="F414" s="422">
        <v>756</v>
      </c>
      <c r="G414" s="423">
        <v>3.27E-2</v>
      </c>
      <c r="H414" s="423">
        <v>7.0000000000000001E-3</v>
      </c>
      <c r="I414" s="423">
        <v>1.7000000000000001E-2</v>
      </c>
      <c r="J414" s="423">
        <v>7.0000000000000001E-3</v>
      </c>
      <c r="K414" s="423">
        <v>1E-3</v>
      </c>
      <c r="L414" s="423">
        <v>6.7999999999999866E-3</v>
      </c>
      <c r="M414" s="424">
        <v>43.253968253968253</v>
      </c>
      <c r="N414" s="422">
        <v>756</v>
      </c>
      <c r="O414" s="422">
        <v>756</v>
      </c>
      <c r="P414" s="422">
        <v>766</v>
      </c>
      <c r="Q414" s="422">
        <v>770</v>
      </c>
      <c r="R414" s="422">
        <v>770</v>
      </c>
      <c r="S414" s="422" t="s">
        <v>180</v>
      </c>
      <c r="T414" s="423">
        <v>0.04</v>
      </c>
      <c r="U414" s="423">
        <v>0.04</v>
      </c>
      <c r="V414" s="423">
        <v>0.04</v>
      </c>
      <c r="W414" s="423">
        <v>0.04</v>
      </c>
      <c r="X414" s="423">
        <v>0.04</v>
      </c>
      <c r="Y414" s="423">
        <v>6.0000000000000001E-3</v>
      </c>
      <c r="Z414" s="423">
        <v>6.0000000000000001E-3</v>
      </c>
      <c r="AA414" s="423">
        <v>6.0000000000000001E-3</v>
      </c>
      <c r="AB414" s="423">
        <v>6.0000000000000001E-3</v>
      </c>
      <c r="AC414" s="423">
        <v>6.0000000000000001E-3</v>
      </c>
      <c r="AD414" s="423">
        <v>2E-3</v>
      </c>
      <c r="AE414" s="423">
        <v>2E-3</v>
      </c>
      <c r="AF414" s="423">
        <v>2E-3</v>
      </c>
      <c r="AG414" s="423">
        <v>2E-3</v>
      </c>
      <c r="AH414" s="423">
        <v>2E-3</v>
      </c>
      <c r="AI414" s="423">
        <v>0.01</v>
      </c>
      <c r="AJ414" s="423">
        <v>0.01</v>
      </c>
      <c r="AK414" s="423">
        <v>0.01</v>
      </c>
      <c r="AL414" s="423">
        <v>0.01</v>
      </c>
      <c r="AM414" s="423">
        <v>0.01</v>
      </c>
      <c r="AN414" s="423">
        <v>5.0000000000000001E-3</v>
      </c>
      <c r="AO414" s="423">
        <v>5.0000000000000001E-3</v>
      </c>
      <c r="AP414" s="423">
        <v>5.0000000000000001E-3</v>
      </c>
      <c r="AQ414" s="423">
        <v>5.0000000000000001E-3</v>
      </c>
      <c r="AR414" s="423">
        <v>5.0000000000000001E-3</v>
      </c>
      <c r="AS414" s="423">
        <v>4.4000000000000003E-3</v>
      </c>
      <c r="AT414" s="423">
        <v>4.4000000000000003E-3</v>
      </c>
      <c r="AU414" s="423">
        <v>4.4000000000000003E-3</v>
      </c>
      <c r="AV414" s="423">
        <v>4.4000000000000003E-3</v>
      </c>
      <c r="AW414" s="423">
        <v>4.4000000000000003E-3</v>
      </c>
      <c r="AX414" s="423">
        <v>0</v>
      </c>
      <c r="AY414" s="423">
        <v>0</v>
      </c>
      <c r="AZ414" s="423">
        <v>0</v>
      </c>
      <c r="BA414" s="423">
        <v>0</v>
      </c>
      <c r="BB414" s="423">
        <v>0</v>
      </c>
      <c r="BC414" s="423">
        <v>0</v>
      </c>
      <c r="BD414" s="423">
        <v>0</v>
      </c>
      <c r="BE414" s="423">
        <v>0</v>
      </c>
      <c r="BF414" s="423">
        <v>0</v>
      </c>
      <c r="BG414" s="423">
        <v>0</v>
      </c>
      <c r="BH414" s="423">
        <v>0</v>
      </c>
      <c r="BI414" s="423">
        <v>0</v>
      </c>
      <c r="BJ414" s="423">
        <v>0</v>
      </c>
      <c r="BK414" s="423">
        <v>0</v>
      </c>
      <c r="BL414" s="423">
        <v>0</v>
      </c>
      <c r="BM414" s="423">
        <v>0</v>
      </c>
      <c r="BN414" s="423">
        <v>0</v>
      </c>
      <c r="BO414" s="423">
        <v>0</v>
      </c>
      <c r="BP414" s="423">
        <v>0</v>
      </c>
      <c r="BQ414" s="423">
        <v>0</v>
      </c>
    </row>
    <row r="415" spans="1:69">
      <c r="A415" s="420" t="s">
        <v>508</v>
      </c>
      <c r="B415" s="421">
        <v>2.0249999999999997E-2</v>
      </c>
      <c r="C415" s="421">
        <v>0.14399999999999999</v>
      </c>
      <c r="D415" s="421">
        <v>0</v>
      </c>
      <c r="E415" s="421"/>
      <c r="F415" s="422">
        <v>417</v>
      </c>
      <c r="G415" s="423">
        <v>1.4E-2</v>
      </c>
      <c r="H415" s="423">
        <v>2E-3</v>
      </c>
      <c r="I415" s="423">
        <v>0</v>
      </c>
      <c r="J415" s="423">
        <v>1E-4</v>
      </c>
      <c r="K415" s="423">
        <v>3.0000000000000001E-3</v>
      </c>
      <c r="L415" s="423">
        <v>1.1499999999999982E-3</v>
      </c>
      <c r="M415" s="424">
        <v>33.573141486810549</v>
      </c>
      <c r="N415" s="422">
        <v>420</v>
      </c>
      <c r="O415" s="422">
        <v>428</v>
      </c>
      <c r="P415" s="422">
        <v>435</v>
      </c>
      <c r="Q415" s="422">
        <v>444</v>
      </c>
      <c r="R415" s="422">
        <v>451</v>
      </c>
      <c r="S415" s="422" t="s">
        <v>180</v>
      </c>
      <c r="T415" s="423">
        <v>1.4500000000000001E-2</v>
      </c>
      <c r="U415" s="423">
        <v>1.4500000000000001E-2</v>
      </c>
      <c r="V415" s="423">
        <v>1.4500000000000001E-2</v>
      </c>
      <c r="W415" s="423">
        <v>1.4500000000000001E-2</v>
      </c>
      <c r="X415" s="423">
        <v>1.4500000000000001E-2</v>
      </c>
      <c r="Y415" s="423">
        <v>2.5000000000000001E-3</v>
      </c>
      <c r="Z415" s="423">
        <v>3.0000000000000001E-3</v>
      </c>
      <c r="AA415" s="423">
        <v>4.0000000000000001E-3</v>
      </c>
      <c r="AB415" s="423">
        <v>5.0000000000000001E-3</v>
      </c>
      <c r="AC415" s="423">
        <v>5.0000000000000001E-3</v>
      </c>
      <c r="AD415" s="423">
        <v>2E-3</v>
      </c>
      <c r="AE415" s="423">
        <v>3.0000000000000001E-3</v>
      </c>
      <c r="AF415" s="423">
        <v>5.0000000000000001E-3</v>
      </c>
      <c r="AG415" s="423">
        <v>5.0000000000000001E-3</v>
      </c>
      <c r="AH415" s="423">
        <v>5.0000000000000001E-3</v>
      </c>
      <c r="AI415" s="423">
        <v>1E-4</v>
      </c>
      <c r="AJ415" s="423">
        <v>2.0000000000000001E-4</v>
      </c>
      <c r="AK415" s="423">
        <v>2.0000000000000001E-4</v>
      </c>
      <c r="AL415" s="423">
        <v>4.0000000000000002E-4</v>
      </c>
      <c r="AM415" s="423">
        <v>5.9999999999999995E-4</v>
      </c>
      <c r="AN415" s="423">
        <v>3.0000000000000001E-3</v>
      </c>
      <c r="AO415" s="423">
        <v>3.0000000000000001E-3</v>
      </c>
      <c r="AP415" s="423">
        <v>3.0000000000000001E-3</v>
      </c>
      <c r="AQ415" s="423">
        <v>3.0000000000000001E-3</v>
      </c>
      <c r="AR415" s="423">
        <v>3.0000000000000001E-3</v>
      </c>
      <c r="AS415" s="423">
        <v>1.4E-3</v>
      </c>
      <c r="AT415" s="423">
        <v>1.5E-3</v>
      </c>
      <c r="AU415" s="423">
        <v>1.6999999999999999E-3</v>
      </c>
      <c r="AV415" s="423">
        <v>1.8E-3</v>
      </c>
      <c r="AW415" s="423">
        <v>1.8E-3</v>
      </c>
      <c r="AX415" s="423">
        <v>0</v>
      </c>
      <c r="AY415" s="423">
        <v>0</v>
      </c>
      <c r="AZ415" s="423">
        <v>0</v>
      </c>
      <c r="BA415" s="423">
        <v>0</v>
      </c>
      <c r="BB415" s="423">
        <v>0</v>
      </c>
      <c r="BC415" s="423">
        <v>0</v>
      </c>
      <c r="BD415" s="423">
        <v>0</v>
      </c>
      <c r="BE415" s="423">
        <v>0</v>
      </c>
      <c r="BF415" s="423">
        <v>0</v>
      </c>
      <c r="BG415" s="423">
        <v>0</v>
      </c>
      <c r="BH415" s="423">
        <v>0</v>
      </c>
      <c r="BI415" s="423">
        <v>0</v>
      </c>
      <c r="BJ415" s="423">
        <v>0</v>
      </c>
      <c r="BK415" s="423">
        <v>0</v>
      </c>
      <c r="BL415" s="423">
        <v>0</v>
      </c>
      <c r="BM415" s="423">
        <v>0</v>
      </c>
      <c r="BN415" s="423">
        <v>0</v>
      </c>
      <c r="BO415" s="423">
        <v>0</v>
      </c>
      <c r="BP415" s="423">
        <v>0</v>
      </c>
      <c r="BQ415" s="423">
        <v>0</v>
      </c>
    </row>
    <row r="416" spans="1:69">
      <c r="A416" s="420" t="s">
        <v>611</v>
      </c>
      <c r="B416" s="421">
        <v>4.4699999999999997E-2</v>
      </c>
      <c r="C416" s="421">
        <v>0.19800000000000001</v>
      </c>
      <c r="D416" s="421">
        <v>0</v>
      </c>
      <c r="E416" s="421"/>
      <c r="F416" s="422">
        <v>835</v>
      </c>
      <c r="G416" s="423">
        <v>4.0599999999999997E-2</v>
      </c>
      <c r="H416" s="423">
        <v>4.0000000000000002E-4</v>
      </c>
      <c r="I416" s="423">
        <v>0</v>
      </c>
      <c r="J416" s="423">
        <v>0</v>
      </c>
      <c r="K416" s="423">
        <v>1.1000000000000001E-3</v>
      </c>
      <c r="L416" s="423">
        <v>2.6000000000000051E-3</v>
      </c>
      <c r="M416" s="424">
        <v>48.622754491017965</v>
      </c>
      <c r="N416" s="422">
        <v>835</v>
      </c>
      <c r="O416" s="422">
        <v>839</v>
      </c>
      <c r="P416" s="422">
        <v>841</v>
      </c>
      <c r="Q416" s="422">
        <v>844</v>
      </c>
      <c r="R416" s="422">
        <v>849</v>
      </c>
      <c r="S416" s="422" t="s">
        <v>180</v>
      </c>
      <c r="T416" s="423">
        <v>0.04</v>
      </c>
      <c r="U416" s="423">
        <v>0.04</v>
      </c>
      <c r="V416" s="423">
        <v>0.04</v>
      </c>
      <c r="W416" s="423">
        <v>0.04</v>
      </c>
      <c r="X416" s="423">
        <v>0.04</v>
      </c>
      <c r="Y416" s="423">
        <v>1.3599999999999999E-2</v>
      </c>
      <c r="Z416" s="423">
        <v>1.37E-2</v>
      </c>
      <c r="AA416" s="423">
        <v>1.37E-2</v>
      </c>
      <c r="AB416" s="423">
        <v>1.38E-2</v>
      </c>
      <c r="AC416" s="423">
        <v>1.3899999999999999E-2</v>
      </c>
      <c r="AD416" s="423">
        <v>0</v>
      </c>
      <c r="AE416" s="423">
        <v>0</v>
      </c>
      <c r="AF416" s="423">
        <v>0</v>
      </c>
      <c r="AG416" s="423">
        <v>0</v>
      </c>
      <c r="AH416" s="423">
        <v>0</v>
      </c>
      <c r="AI416" s="423">
        <v>0</v>
      </c>
      <c r="AJ416" s="423">
        <v>0</v>
      </c>
      <c r="AK416" s="423">
        <v>0</v>
      </c>
      <c r="AL416" s="423">
        <v>0</v>
      </c>
      <c r="AM416" s="423">
        <v>0</v>
      </c>
      <c r="AN416" s="423">
        <v>1.1000000000000001E-3</v>
      </c>
      <c r="AO416" s="423">
        <v>1.5E-3</v>
      </c>
      <c r="AP416" s="423">
        <v>2E-3</v>
      </c>
      <c r="AQ416" s="423">
        <v>2E-3</v>
      </c>
      <c r="AR416" s="423">
        <v>3.0000000000000001E-3</v>
      </c>
      <c r="AS416" s="423">
        <v>2.7000000000000001E-3</v>
      </c>
      <c r="AT416" s="423">
        <v>2.7000000000000001E-3</v>
      </c>
      <c r="AU416" s="423">
        <v>2.8E-3</v>
      </c>
      <c r="AV416" s="423">
        <v>2.8E-3</v>
      </c>
      <c r="AW416" s="423">
        <v>2.8E-3</v>
      </c>
      <c r="AX416" s="423">
        <v>0</v>
      </c>
      <c r="AY416" s="423">
        <v>0</v>
      </c>
      <c r="AZ416" s="423">
        <v>0</v>
      </c>
      <c r="BA416" s="423">
        <v>0</v>
      </c>
      <c r="BB416" s="423">
        <v>0</v>
      </c>
      <c r="BC416" s="423">
        <v>0</v>
      </c>
      <c r="BD416" s="423">
        <v>0</v>
      </c>
      <c r="BE416" s="423">
        <v>0</v>
      </c>
      <c r="BF416" s="423">
        <v>0</v>
      </c>
      <c r="BG416" s="423">
        <v>0</v>
      </c>
      <c r="BH416" s="423">
        <v>0</v>
      </c>
      <c r="BI416" s="423">
        <v>0</v>
      </c>
      <c r="BJ416" s="423">
        <v>0</v>
      </c>
      <c r="BK416" s="423">
        <v>0</v>
      </c>
      <c r="BL416" s="423">
        <v>0</v>
      </c>
      <c r="BM416" s="423">
        <v>0</v>
      </c>
      <c r="BN416" s="423">
        <v>0</v>
      </c>
      <c r="BO416" s="423">
        <v>0</v>
      </c>
      <c r="BP416" s="423">
        <v>0</v>
      </c>
      <c r="BQ416" s="423">
        <v>0</v>
      </c>
    </row>
    <row r="417" spans="1:69">
      <c r="A417" s="420" t="s">
        <v>616</v>
      </c>
      <c r="B417" s="421">
        <v>0.68857500000000005</v>
      </c>
      <c r="C417" s="421">
        <v>1.44</v>
      </c>
      <c r="D417" s="421">
        <v>0</v>
      </c>
      <c r="E417" s="421"/>
      <c r="F417" s="422">
        <v>7100</v>
      </c>
      <c r="G417" s="423">
        <v>0.39</v>
      </c>
      <c r="H417" s="423">
        <v>0.04</v>
      </c>
      <c r="I417" s="423">
        <v>3.5999999999999997E-2</v>
      </c>
      <c r="J417" s="423">
        <v>0.155</v>
      </c>
      <c r="K417" s="423">
        <v>1E-4</v>
      </c>
      <c r="L417" s="423">
        <v>6.7475000000000063E-2</v>
      </c>
      <c r="M417" s="424">
        <v>54.929577464788736</v>
      </c>
      <c r="N417" s="422">
        <v>7200</v>
      </c>
      <c r="O417" s="422">
        <v>7800</v>
      </c>
      <c r="P417" s="422">
        <v>7800</v>
      </c>
      <c r="Q417" s="422">
        <v>7800</v>
      </c>
      <c r="R417" s="422">
        <v>7800</v>
      </c>
      <c r="S417" s="422" t="s">
        <v>180</v>
      </c>
      <c r="T417" s="423">
        <v>0.34</v>
      </c>
      <c r="U417" s="423">
        <v>0.35</v>
      </c>
      <c r="V417" s="423">
        <v>0.35</v>
      </c>
      <c r="W417" s="423">
        <v>0.35</v>
      </c>
      <c r="X417" s="423">
        <v>0.35</v>
      </c>
      <c r="Y417" s="423">
        <v>3.5000000000000003E-2</v>
      </c>
      <c r="Z417" s="423">
        <v>0.05</v>
      </c>
      <c r="AA417" s="423">
        <v>6.5000000000000002E-2</v>
      </c>
      <c r="AB417" s="423">
        <v>7.0000000000000007E-2</v>
      </c>
      <c r="AC417" s="423">
        <v>7.4999999999999997E-2</v>
      </c>
      <c r="AD417" s="423">
        <v>0</v>
      </c>
      <c r="AE417" s="423">
        <v>0</v>
      </c>
      <c r="AF417" s="423">
        <v>0</v>
      </c>
      <c r="AG417" s="423">
        <v>0</v>
      </c>
      <c r="AH417" s="423">
        <v>0</v>
      </c>
      <c r="AI417" s="423">
        <v>0.15</v>
      </c>
      <c r="AJ417" s="423">
        <v>0.20499999999999999</v>
      </c>
      <c r="AK417" s="423">
        <v>0.20799999999999999</v>
      </c>
      <c r="AL417" s="423">
        <v>0.21199999999999999</v>
      </c>
      <c r="AM417" s="423">
        <v>0.218</v>
      </c>
      <c r="AN417" s="423">
        <v>4.0000000000000001E-3</v>
      </c>
      <c r="AO417" s="423">
        <v>5.0000000000000001E-3</v>
      </c>
      <c r="AP417" s="423">
        <v>6.0000000000000001E-3</v>
      </c>
      <c r="AQ417" s="423">
        <v>7.0000000000000001E-3</v>
      </c>
      <c r="AR417" s="423">
        <v>8.9999999999999993E-3</v>
      </c>
      <c r="AS417" s="423">
        <v>5.9799999999999999E-2</v>
      </c>
      <c r="AT417" s="423">
        <v>6.8000000000000005E-2</v>
      </c>
      <c r="AU417" s="423">
        <v>7.0400000000000004E-2</v>
      </c>
      <c r="AV417" s="423">
        <v>7.17E-2</v>
      </c>
      <c r="AW417" s="423">
        <v>7.3700000000000002E-2</v>
      </c>
      <c r="AX417" s="423">
        <v>0</v>
      </c>
      <c r="AY417" s="423">
        <v>0</v>
      </c>
      <c r="AZ417" s="423">
        <v>0</v>
      </c>
      <c r="BA417" s="423">
        <v>0</v>
      </c>
      <c r="BB417" s="423">
        <v>0</v>
      </c>
      <c r="BC417" s="423">
        <v>0.05</v>
      </c>
      <c r="BD417" s="423">
        <v>0.05</v>
      </c>
      <c r="BE417" s="423">
        <v>0.05</v>
      </c>
      <c r="BF417" s="423">
        <v>0.05</v>
      </c>
      <c r="BG417" s="423">
        <v>0.05</v>
      </c>
      <c r="BH417" s="423">
        <v>4.0000000000000001E-3</v>
      </c>
      <c r="BI417" s="423">
        <v>4.0000000000000001E-3</v>
      </c>
      <c r="BJ417" s="423">
        <v>4.0000000000000001E-3</v>
      </c>
      <c r="BK417" s="423">
        <v>4.0000000000000001E-3</v>
      </c>
      <c r="BL417" s="423">
        <v>4.0000000000000001E-3</v>
      </c>
      <c r="BM417" s="423">
        <v>0</v>
      </c>
      <c r="BN417" s="423">
        <v>0</v>
      </c>
      <c r="BO417" s="423">
        <v>0</v>
      </c>
      <c r="BP417" s="423">
        <v>0</v>
      </c>
      <c r="BQ417" s="423">
        <v>0</v>
      </c>
    </row>
    <row r="418" spans="1:69">
      <c r="A418" s="420" t="s">
        <v>899</v>
      </c>
      <c r="B418" s="421">
        <v>2.9166666666666674E-2</v>
      </c>
      <c r="C418" s="421">
        <v>0.14399999999999999</v>
      </c>
      <c r="D418" s="421">
        <v>0</v>
      </c>
      <c r="E418" s="421"/>
      <c r="F418" s="422">
        <v>350</v>
      </c>
      <c r="G418" s="423">
        <v>1.4999999999999999E-2</v>
      </c>
      <c r="H418" s="423">
        <v>7.0000000000000001E-3</v>
      </c>
      <c r="I418" s="423">
        <v>0</v>
      </c>
      <c r="J418" s="423">
        <v>5.0000000000000001E-3</v>
      </c>
      <c r="K418" s="423">
        <v>1.2999999999999999E-3</v>
      </c>
      <c r="L418" s="423">
        <v>8.666666666666753E-4</v>
      </c>
      <c r="M418" s="424">
        <v>42.857142857142854</v>
      </c>
      <c r="N418" s="422">
        <v>350</v>
      </c>
      <c r="O418" s="422">
        <v>355</v>
      </c>
      <c r="P418" s="422">
        <v>360</v>
      </c>
      <c r="Q418" s="422">
        <v>363</v>
      </c>
      <c r="R418" s="422">
        <v>370</v>
      </c>
      <c r="S418" s="422" t="s">
        <v>180</v>
      </c>
      <c r="T418" s="423">
        <v>0.02</v>
      </c>
      <c r="U418" s="423">
        <v>2.1999999999999999E-2</v>
      </c>
      <c r="V418" s="423">
        <v>2.1999999999999999E-2</v>
      </c>
      <c r="W418" s="423">
        <v>2.1999999999999999E-2</v>
      </c>
      <c r="X418" s="423">
        <v>2.1999999999999999E-2</v>
      </c>
      <c r="Y418" s="423">
        <v>5.0000000000000001E-3</v>
      </c>
      <c r="Z418" s="423">
        <v>7.0000000000000001E-3</v>
      </c>
      <c r="AA418" s="423">
        <v>8.0000000000000002E-3</v>
      </c>
      <c r="AB418" s="423">
        <v>8.9999999999999993E-3</v>
      </c>
      <c r="AC418" s="423">
        <v>8.9999999999999993E-3</v>
      </c>
      <c r="AD418" s="423">
        <v>0</v>
      </c>
      <c r="AE418" s="423">
        <v>0</v>
      </c>
      <c r="AF418" s="423">
        <v>0</v>
      </c>
      <c r="AG418" s="423">
        <v>0</v>
      </c>
      <c r="AH418" s="423">
        <v>0</v>
      </c>
      <c r="AI418" s="423">
        <v>6.0000000000000001E-3</v>
      </c>
      <c r="AJ418" s="423">
        <v>6.0000000000000001E-3</v>
      </c>
      <c r="AK418" s="423">
        <v>6.0000000000000001E-3</v>
      </c>
      <c r="AL418" s="423">
        <v>6.0000000000000001E-3</v>
      </c>
      <c r="AM418" s="423">
        <v>6.0000000000000001E-3</v>
      </c>
      <c r="AN418" s="423">
        <v>1E-3</v>
      </c>
      <c r="AO418" s="423">
        <v>1E-3</v>
      </c>
      <c r="AP418" s="423">
        <v>1E-3</v>
      </c>
      <c r="AQ418" s="423">
        <v>1E-3</v>
      </c>
      <c r="AR418" s="423">
        <v>1E-3</v>
      </c>
      <c r="AS418" s="423">
        <v>3.8E-3</v>
      </c>
      <c r="AT418" s="423">
        <v>4.3E-3</v>
      </c>
      <c r="AU418" s="423">
        <v>4.4000000000000003E-3</v>
      </c>
      <c r="AV418" s="423">
        <v>4.5999999999999999E-3</v>
      </c>
      <c r="AW418" s="423">
        <v>4.5999999999999999E-3</v>
      </c>
      <c r="AX418" s="423">
        <v>0</v>
      </c>
      <c r="AY418" s="423">
        <v>0</v>
      </c>
      <c r="AZ418" s="423">
        <v>0</v>
      </c>
      <c r="BA418" s="423">
        <v>0</v>
      </c>
      <c r="BB418" s="423">
        <v>0</v>
      </c>
      <c r="BC418" s="423">
        <v>0</v>
      </c>
      <c r="BD418" s="423">
        <v>0</v>
      </c>
      <c r="BE418" s="423">
        <v>0</v>
      </c>
      <c r="BF418" s="423">
        <v>0</v>
      </c>
      <c r="BG418" s="423">
        <v>0</v>
      </c>
      <c r="BH418" s="423">
        <v>0</v>
      </c>
      <c r="BI418" s="423">
        <v>0</v>
      </c>
      <c r="BJ418" s="423">
        <v>0</v>
      </c>
      <c r="BK418" s="423">
        <v>0</v>
      </c>
      <c r="BL418" s="423">
        <v>0</v>
      </c>
      <c r="BM418" s="423">
        <v>0</v>
      </c>
      <c r="BN418" s="423">
        <v>0</v>
      </c>
      <c r="BO418" s="423">
        <v>0</v>
      </c>
      <c r="BP418" s="423">
        <v>0</v>
      </c>
      <c r="BQ418" s="423">
        <v>0</v>
      </c>
    </row>
    <row r="419" spans="1:69">
      <c r="A419" s="420" t="s">
        <v>631</v>
      </c>
      <c r="B419" s="421">
        <v>0.66224999999999989</v>
      </c>
      <c r="C419" s="421">
        <v>1.88</v>
      </c>
      <c r="D419" s="421">
        <v>0</v>
      </c>
      <c r="E419" s="421"/>
      <c r="F419" s="422">
        <v>5256</v>
      </c>
      <c r="G419" s="423">
        <v>0.17510000000000001</v>
      </c>
      <c r="H419" s="423">
        <v>5.8099999999999999E-2</v>
      </c>
      <c r="I419" s="423">
        <v>0</v>
      </c>
      <c r="J419" s="423">
        <v>5.1900000000000002E-2</v>
      </c>
      <c r="K419" s="423">
        <v>0.27500000000000002</v>
      </c>
      <c r="L419" s="423">
        <v>0.10214999999999985</v>
      </c>
      <c r="M419" s="424">
        <v>33.314307458143077</v>
      </c>
      <c r="N419" s="422">
        <v>5400</v>
      </c>
      <c r="O419" s="422">
        <v>5625</v>
      </c>
      <c r="P419" s="422">
        <v>5841</v>
      </c>
      <c r="Q419" s="422">
        <v>6111</v>
      </c>
      <c r="R419" s="422">
        <v>6503</v>
      </c>
      <c r="S419" s="422" t="s">
        <v>178</v>
      </c>
      <c r="T419" s="423">
        <v>0.185</v>
      </c>
      <c r="U419" s="423">
        <v>0.216</v>
      </c>
      <c r="V419" s="423">
        <v>0.22600000000000001</v>
      </c>
      <c r="W419" s="423">
        <v>0.23</v>
      </c>
      <c r="X419" s="423">
        <v>0.23499999999999999</v>
      </c>
      <c r="Y419" s="423">
        <v>6.6000000000000003E-2</v>
      </c>
      <c r="Z419" s="423">
        <v>6.7000000000000004E-2</v>
      </c>
      <c r="AA419" s="423">
        <v>6.8000000000000005E-2</v>
      </c>
      <c r="AB419" s="423">
        <v>7.0000000000000007E-2</v>
      </c>
      <c r="AC419" s="423">
        <v>7.4999999999999997E-2</v>
      </c>
      <c r="AD419" s="423">
        <v>0</v>
      </c>
      <c r="AE419" s="423">
        <v>0</v>
      </c>
      <c r="AF419" s="423">
        <v>0</v>
      </c>
      <c r="AG419" s="423">
        <v>0</v>
      </c>
      <c r="AH419" s="423">
        <v>0</v>
      </c>
      <c r="AI419" s="423">
        <v>5.6000000000000001E-2</v>
      </c>
      <c r="AJ419" s="423">
        <v>7.8E-2</v>
      </c>
      <c r="AK419" s="423">
        <v>9.0999999999999998E-2</v>
      </c>
      <c r="AL419" s="423">
        <v>0.105</v>
      </c>
      <c r="AM419" s="423">
        <v>0.13800000000000001</v>
      </c>
      <c r="AN419" s="423">
        <v>0.25</v>
      </c>
      <c r="AO419" s="423">
        <v>0.252</v>
      </c>
      <c r="AP419" s="423">
        <v>0.253</v>
      </c>
      <c r="AQ419" s="423">
        <v>0.253</v>
      </c>
      <c r="AR419" s="423">
        <v>0.255</v>
      </c>
      <c r="AS419" s="423">
        <v>8.3099999999999993E-2</v>
      </c>
      <c r="AT419" s="423">
        <v>9.3299999999999994E-2</v>
      </c>
      <c r="AU419" s="423">
        <v>9.7900000000000001E-2</v>
      </c>
      <c r="AV419" s="423">
        <v>0.10150000000000001</v>
      </c>
      <c r="AW419" s="423">
        <v>0.10970000000000001</v>
      </c>
      <c r="AX419" s="423">
        <v>0</v>
      </c>
      <c r="AY419" s="423">
        <v>0</v>
      </c>
      <c r="AZ419" s="423">
        <v>0</v>
      </c>
      <c r="BA419" s="423">
        <v>0</v>
      </c>
      <c r="BB419" s="423">
        <v>0</v>
      </c>
      <c r="BC419" s="423">
        <v>0</v>
      </c>
      <c r="BD419" s="423">
        <v>0</v>
      </c>
      <c r="BE419" s="423">
        <v>0</v>
      </c>
      <c r="BF419" s="423">
        <v>0</v>
      </c>
      <c r="BG419" s="423">
        <v>0</v>
      </c>
      <c r="BH419" s="423">
        <v>0</v>
      </c>
      <c r="BI419" s="423">
        <v>0</v>
      </c>
      <c r="BJ419" s="423">
        <v>0</v>
      </c>
      <c r="BK419" s="423">
        <v>0</v>
      </c>
      <c r="BL419" s="423">
        <v>0</v>
      </c>
      <c r="BM419" s="423">
        <v>0</v>
      </c>
      <c r="BN419" s="423">
        <v>0</v>
      </c>
      <c r="BO419" s="423">
        <v>0</v>
      </c>
      <c r="BP419" s="423">
        <v>0</v>
      </c>
      <c r="BQ419" s="423">
        <v>0</v>
      </c>
    </row>
    <row r="420" spans="1:69">
      <c r="A420" s="420" t="s">
        <v>759</v>
      </c>
      <c r="B420" s="421">
        <v>0.24807500000000002</v>
      </c>
      <c r="C420" s="421">
        <v>1.8720000000000001</v>
      </c>
      <c r="D420" s="421">
        <v>0</v>
      </c>
      <c r="E420" s="421"/>
      <c r="F420" s="422">
        <v>900</v>
      </c>
      <c r="G420" s="423">
        <v>5.7500000000000002E-2</v>
      </c>
      <c r="H420" s="423">
        <v>6.5000000000000002E-2</v>
      </c>
      <c r="I420" s="423">
        <v>0</v>
      </c>
      <c r="J420" s="423">
        <v>0.01</v>
      </c>
      <c r="K420" s="423">
        <v>0.10199999999999999</v>
      </c>
      <c r="L420" s="423">
        <v>1.3575000000000031E-2</v>
      </c>
      <c r="M420" s="424">
        <v>63.888888888888886</v>
      </c>
      <c r="N420" s="422">
        <v>900</v>
      </c>
      <c r="O420" s="422">
        <v>880</v>
      </c>
      <c r="P420" s="422">
        <v>860</v>
      </c>
      <c r="Q420" s="422">
        <v>850</v>
      </c>
      <c r="R420" s="422">
        <v>850</v>
      </c>
      <c r="S420" s="422" t="s">
        <v>178</v>
      </c>
      <c r="T420" s="423">
        <v>0.08</v>
      </c>
      <c r="U420" s="423">
        <v>0.08</v>
      </c>
      <c r="V420" s="423">
        <v>0.08</v>
      </c>
      <c r="W420" s="423">
        <v>0.08</v>
      </c>
      <c r="X420" s="423">
        <v>0.08</v>
      </c>
      <c r="Y420" s="423">
        <v>5.6000000000000001E-2</v>
      </c>
      <c r="Z420" s="423">
        <v>5.6000000000000001E-2</v>
      </c>
      <c r="AA420" s="423">
        <v>5.6000000000000001E-2</v>
      </c>
      <c r="AB420" s="423">
        <v>5.6000000000000001E-2</v>
      </c>
      <c r="AC420" s="423">
        <v>5.6000000000000001E-2</v>
      </c>
      <c r="AD420" s="423">
        <v>0</v>
      </c>
      <c r="AE420" s="423">
        <v>0</v>
      </c>
      <c r="AF420" s="423">
        <v>0</v>
      </c>
      <c r="AG420" s="423">
        <v>0</v>
      </c>
      <c r="AH420" s="423">
        <v>0</v>
      </c>
      <c r="AI420" s="423">
        <v>1.2999999999999999E-2</v>
      </c>
      <c r="AJ420" s="423">
        <v>1.2999999999999999E-2</v>
      </c>
      <c r="AK420" s="423">
        <v>1.4999999999999999E-2</v>
      </c>
      <c r="AL420" s="423">
        <v>1.4999999999999999E-2</v>
      </c>
      <c r="AM420" s="423">
        <v>1.4999999999999999E-2</v>
      </c>
      <c r="AN420" s="423">
        <v>0.1</v>
      </c>
      <c r="AO420" s="423">
        <v>0.1</v>
      </c>
      <c r="AP420" s="423">
        <v>0.1</v>
      </c>
      <c r="AQ420" s="423">
        <v>0.1</v>
      </c>
      <c r="AR420" s="423">
        <v>0.1</v>
      </c>
      <c r="AS420" s="423">
        <v>1.1900000000000001E-2</v>
      </c>
      <c r="AT420" s="423">
        <v>1.1900000000000001E-2</v>
      </c>
      <c r="AU420" s="423">
        <v>1.2E-2</v>
      </c>
      <c r="AV420" s="423">
        <v>1.2E-2</v>
      </c>
      <c r="AW420" s="423">
        <v>1.2E-2</v>
      </c>
      <c r="AX420" s="423">
        <v>0</v>
      </c>
      <c r="AY420" s="423">
        <v>0</v>
      </c>
      <c r="AZ420" s="423">
        <v>0</v>
      </c>
      <c r="BA420" s="423">
        <v>0</v>
      </c>
      <c r="BB420" s="423">
        <v>0</v>
      </c>
      <c r="BC420" s="423">
        <v>0</v>
      </c>
      <c r="BD420" s="423">
        <v>0</v>
      </c>
      <c r="BE420" s="423">
        <v>0</v>
      </c>
      <c r="BF420" s="423">
        <v>0</v>
      </c>
      <c r="BG420" s="423">
        <v>0</v>
      </c>
      <c r="BH420" s="423">
        <v>0</v>
      </c>
      <c r="BI420" s="423">
        <v>0</v>
      </c>
      <c r="BJ420" s="423">
        <v>0</v>
      </c>
      <c r="BK420" s="423">
        <v>0</v>
      </c>
      <c r="BL420" s="423">
        <v>0</v>
      </c>
      <c r="BM420" s="423">
        <v>0</v>
      </c>
      <c r="BN420" s="423">
        <v>0</v>
      </c>
      <c r="BO420" s="423">
        <v>0</v>
      </c>
      <c r="BP420" s="423">
        <v>0</v>
      </c>
      <c r="BQ420" s="423">
        <v>0</v>
      </c>
    </row>
    <row r="421" spans="1:69">
      <c r="A421" s="420" t="s">
        <v>699</v>
      </c>
      <c r="B421" s="421">
        <v>6.3083333333333352E-2</v>
      </c>
      <c r="C421" s="421">
        <v>0.17280000000000001</v>
      </c>
      <c r="D421" s="421">
        <v>0</v>
      </c>
      <c r="E421" s="421"/>
      <c r="F421" s="422">
        <v>1100</v>
      </c>
      <c r="G421" s="423">
        <v>4.1000000000000002E-2</v>
      </c>
      <c r="H421" s="423">
        <v>4.0000000000000001E-3</v>
      </c>
      <c r="I421" s="423">
        <v>0</v>
      </c>
      <c r="J421" s="423">
        <v>5.0000000000000001E-3</v>
      </c>
      <c r="K421" s="423">
        <v>1E-3</v>
      </c>
      <c r="L421" s="423">
        <v>1.2083333333333356E-2</v>
      </c>
      <c r="M421" s="424">
        <v>37.272727272727273</v>
      </c>
      <c r="N421" s="422">
        <v>1142</v>
      </c>
      <c r="O421" s="422">
        <v>1196</v>
      </c>
      <c r="P421" s="422">
        <v>1233</v>
      </c>
      <c r="Q421" s="422">
        <v>1345</v>
      </c>
      <c r="R421" s="422">
        <v>1400</v>
      </c>
      <c r="S421" s="422" t="s">
        <v>174</v>
      </c>
      <c r="T421" s="423">
        <v>4.2000000000000003E-2</v>
      </c>
      <c r="U421" s="423">
        <v>4.4999999999999998E-2</v>
      </c>
      <c r="V421" s="423">
        <v>4.7E-2</v>
      </c>
      <c r="W421" s="423">
        <v>0.05</v>
      </c>
      <c r="X421" s="423">
        <v>5.1999999999999998E-2</v>
      </c>
      <c r="Y421" s="423">
        <v>5.0000000000000001E-3</v>
      </c>
      <c r="Z421" s="423">
        <v>6.0000000000000001E-3</v>
      </c>
      <c r="AA421" s="423">
        <v>7.0000000000000001E-3</v>
      </c>
      <c r="AB421" s="423">
        <v>8.0000000000000002E-3</v>
      </c>
      <c r="AC421" s="423">
        <v>8.9999999999999993E-3</v>
      </c>
      <c r="AD421" s="423">
        <v>0</v>
      </c>
      <c r="AE421" s="423">
        <v>0</v>
      </c>
      <c r="AF421" s="423">
        <v>0</v>
      </c>
      <c r="AG421" s="423">
        <v>0</v>
      </c>
      <c r="AH421" s="423">
        <v>0</v>
      </c>
      <c r="AI421" s="423">
        <v>5.0000000000000001E-3</v>
      </c>
      <c r="AJ421" s="423">
        <v>5.0000000000000001E-3</v>
      </c>
      <c r="AK421" s="423">
        <v>5.0000000000000001E-3</v>
      </c>
      <c r="AL421" s="423">
        <v>5.0000000000000001E-3</v>
      </c>
      <c r="AM421" s="423">
        <v>5.0000000000000001E-3</v>
      </c>
      <c r="AN421" s="423">
        <v>1E-3</v>
      </c>
      <c r="AO421" s="423">
        <v>5.0000000000000001E-3</v>
      </c>
      <c r="AP421" s="423">
        <v>5.0000000000000001E-3</v>
      </c>
      <c r="AQ421" s="423">
        <v>5.0000000000000001E-3</v>
      </c>
      <c r="AR421" s="423">
        <v>5.0000000000000001E-3</v>
      </c>
      <c r="AS421" s="423">
        <v>6.0000000000000001E-3</v>
      </c>
      <c r="AT421" s="423">
        <v>6.8999999999999999E-3</v>
      </c>
      <c r="AU421" s="423">
        <v>7.3000000000000001E-3</v>
      </c>
      <c r="AV421" s="423">
        <v>7.7000000000000002E-3</v>
      </c>
      <c r="AW421" s="423">
        <v>8.0999999999999996E-3</v>
      </c>
      <c r="AX421" s="423">
        <v>0</v>
      </c>
      <c r="AY421" s="423">
        <v>0</v>
      </c>
      <c r="AZ421" s="423">
        <v>0</v>
      </c>
      <c r="BA421" s="423">
        <v>0</v>
      </c>
      <c r="BB421" s="423">
        <v>0</v>
      </c>
      <c r="BC421" s="423">
        <v>0</v>
      </c>
      <c r="BD421" s="423">
        <v>0</v>
      </c>
      <c r="BE421" s="423">
        <v>0</v>
      </c>
      <c r="BF421" s="423">
        <v>0</v>
      </c>
      <c r="BG421" s="423">
        <v>0</v>
      </c>
      <c r="BH421" s="423">
        <v>0</v>
      </c>
      <c r="BI421" s="423">
        <v>0</v>
      </c>
      <c r="BJ421" s="423">
        <v>0</v>
      </c>
      <c r="BK421" s="423">
        <v>0</v>
      </c>
      <c r="BL421" s="423">
        <v>0</v>
      </c>
      <c r="BM421" s="423">
        <v>0</v>
      </c>
      <c r="BN421" s="423">
        <v>0</v>
      </c>
      <c r="BO421" s="423">
        <v>0</v>
      </c>
      <c r="BP421" s="423">
        <v>0</v>
      </c>
      <c r="BQ421" s="423">
        <v>0</v>
      </c>
    </row>
    <row r="422" spans="1:69">
      <c r="A422" s="420" t="s">
        <v>791</v>
      </c>
      <c r="B422" s="421">
        <v>4.4333333333333329E-2</v>
      </c>
      <c r="C422" s="421">
        <v>0.216</v>
      </c>
      <c r="D422" s="421">
        <v>0</v>
      </c>
      <c r="E422" s="421"/>
      <c r="F422" s="422">
        <v>710</v>
      </c>
      <c r="G422" s="423">
        <v>0.02</v>
      </c>
      <c r="H422" s="423">
        <v>1E-3</v>
      </c>
      <c r="I422" s="423">
        <v>0</v>
      </c>
      <c r="J422" s="423">
        <v>1E-3</v>
      </c>
      <c r="K422" s="423">
        <v>1.7999999999999999E-2</v>
      </c>
      <c r="L422" s="423">
        <v>4.3333333333333279E-3</v>
      </c>
      <c r="M422" s="424">
        <v>28.169014084507044</v>
      </c>
      <c r="N422" s="422">
        <v>750</v>
      </c>
      <c r="O422" s="422">
        <v>760</v>
      </c>
      <c r="P422" s="422">
        <v>770</v>
      </c>
      <c r="Q422" s="422">
        <v>780</v>
      </c>
      <c r="R422" s="422">
        <v>790</v>
      </c>
      <c r="S422" s="422" t="s">
        <v>174</v>
      </c>
      <c r="T422" s="423">
        <v>4.3499999999999997E-2</v>
      </c>
      <c r="U422" s="423">
        <v>4.41E-2</v>
      </c>
      <c r="V422" s="423">
        <v>4.4699999999999997E-2</v>
      </c>
      <c r="W422" s="423">
        <v>4.5199999999999997E-2</v>
      </c>
      <c r="X422" s="423">
        <v>4.58E-2</v>
      </c>
      <c r="Y422" s="423">
        <v>3.0000000000000001E-3</v>
      </c>
      <c r="Z422" s="423">
        <v>3.0000000000000001E-3</v>
      </c>
      <c r="AA422" s="423">
        <v>3.0000000000000001E-3</v>
      </c>
      <c r="AB422" s="423">
        <v>3.0000000000000001E-3</v>
      </c>
      <c r="AC422" s="423">
        <v>3.0000000000000001E-3</v>
      </c>
      <c r="AD422" s="423">
        <v>0</v>
      </c>
      <c r="AE422" s="423">
        <v>0</v>
      </c>
      <c r="AF422" s="423">
        <v>0</v>
      </c>
      <c r="AG422" s="423">
        <v>0</v>
      </c>
      <c r="AH422" s="423">
        <v>0</v>
      </c>
      <c r="AI422" s="423">
        <v>1E-3</v>
      </c>
      <c r="AJ422" s="423">
        <v>1E-3</v>
      </c>
      <c r="AK422" s="423">
        <v>1E-3</v>
      </c>
      <c r="AL422" s="423">
        <v>1E-3</v>
      </c>
      <c r="AM422" s="423">
        <v>1E-3</v>
      </c>
      <c r="AN422" s="423">
        <v>2E-3</v>
      </c>
      <c r="AO422" s="423">
        <v>2E-3</v>
      </c>
      <c r="AP422" s="423">
        <v>2E-3</v>
      </c>
      <c r="AQ422" s="423">
        <v>2E-3</v>
      </c>
      <c r="AR422" s="423">
        <v>2E-3</v>
      </c>
      <c r="AS422" s="423">
        <v>6.0000000000000001E-3</v>
      </c>
      <c r="AT422" s="423">
        <v>6.0000000000000001E-3</v>
      </c>
      <c r="AU422" s="423">
        <v>6.0000000000000001E-3</v>
      </c>
      <c r="AV422" s="423">
        <v>6.0000000000000001E-3</v>
      </c>
      <c r="AW422" s="423">
        <v>6.0000000000000001E-3</v>
      </c>
      <c r="AX422" s="423">
        <v>0</v>
      </c>
      <c r="AY422" s="423">
        <v>0</v>
      </c>
      <c r="AZ422" s="423">
        <v>0</v>
      </c>
      <c r="BA422" s="423">
        <v>0</v>
      </c>
      <c r="BB422" s="423">
        <v>0</v>
      </c>
      <c r="BC422" s="423">
        <v>0</v>
      </c>
      <c r="BD422" s="423">
        <v>0</v>
      </c>
      <c r="BE422" s="423">
        <v>0</v>
      </c>
      <c r="BF422" s="423">
        <v>0</v>
      </c>
      <c r="BG422" s="423">
        <v>0</v>
      </c>
      <c r="BH422" s="423">
        <v>0</v>
      </c>
      <c r="BI422" s="423">
        <v>0</v>
      </c>
      <c r="BJ422" s="423">
        <v>0</v>
      </c>
      <c r="BK422" s="423">
        <v>0</v>
      </c>
      <c r="BL422" s="423">
        <v>0</v>
      </c>
      <c r="BM422" s="423">
        <v>0</v>
      </c>
      <c r="BN422" s="423">
        <v>0</v>
      </c>
      <c r="BO422" s="423">
        <v>0</v>
      </c>
      <c r="BP422" s="423">
        <v>0</v>
      </c>
      <c r="BQ422" s="423">
        <v>0</v>
      </c>
    </row>
    <row r="423" spans="1:69">
      <c r="A423" s="420" t="s">
        <v>641</v>
      </c>
      <c r="B423" s="421">
        <v>0.67216666666666669</v>
      </c>
      <c r="C423" s="421">
        <v>1.0769</v>
      </c>
      <c r="D423" s="421">
        <v>3.5368493150684938E-2</v>
      </c>
      <c r="E423" s="421"/>
      <c r="F423" s="422">
        <v>8758</v>
      </c>
      <c r="G423" s="423">
        <v>0.432</v>
      </c>
      <c r="H423" s="423">
        <v>5.0000000000000001E-3</v>
      </c>
      <c r="I423" s="423">
        <v>0</v>
      </c>
      <c r="J423" s="423">
        <v>2.1999999999999999E-2</v>
      </c>
      <c r="K423" s="423">
        <v>0.02</v>
      </c>
      <c r="L423" s="423">
        <v>0.15779817351598169</v>
      </c>
      <c r="M423" s="424">
        <v>49.326330212377258</v>
      </c>
      <c r="N423" s="422">
        <v>9100</v>
      </c>
      <c r="O423" s="422">
        <v>9150</v>
      </c>
      <c r="P423" s="422">
        <v>9200</v>
      </c>
      <c r="Q423" s="422">
        <v>9250</v>
      </c>
      <c r="R423" s="422">
        <v>9300</v>
      </c>
      <c r="S423" s="422" t="s">
        <v>174</v>
      </c>
      <c r="T423" s="423">
        <v>0.42770000000000002</v>
      </c>
      <c r="U423" s="423">
        <v>0.43009999999999998</v>
      </c>
      <c r="V423" s="423">
        <v>0.43240000000000001</v>
      </c>
      <c r="W423" s="423">
        <v>0.43480000000000002</v>
      </c>
      <c r="X423" s="423">
        <v>0.43709999999999999</v>
      </c>
      <c r="Y423" s="423">
        <v>6.0000000000000001E-3</v>
      </c>
      <c r="Z423" s="423">
        <v>6.1999999999999998E-3</v>
      </c>
      <c r="AA423" s="423">
        <v>6.4000000000000003E-3</v>
      </c>
      <c r="AB423" s="423">
        <v>6.6E-3</v>
      </c>
      <c r="AC423" s="423">
        <v>6.7999999999999996E-3</v>
      </c>
      <c r="AD423" s="423">
        <v>0</v>
      </c>
      <c r="AE423" s="423">
        <v>0</v>
      </c>
      <c r="AF423" s="423">
        <v>0</v>
      </c>
      <c r="AG423" s="423">
        <v>0</v>
      </c>
      <c r="AH423" s="423">
        <v>0</v>
      </c>
      <c r="AI423" s="423">
        <v>2.0500000000000001E-2</v>
      </c>
      <c r="AJ423" s="423">
        <v>2.1000000000000001E-2</v>
      </c>
      <c r="AK423" s="423">
        <v>2.1499999999999998E-2</v>
      </c>
      <c r="AL423" s="423">
        <v>2.1999999999999999E-2</v>
      </c>
      <c r="AM423" s="423">
        <v>2.2499999999999999E-2</v>
      </c>
      <c r="AN423" s="423">
        <v>0.02</v>
      </c>
      <c r="AO423" s="423">
        <v>0.02</v>
      </c>
      <c r="AP423" s="423">
        <v>0.02</v>
      </c>
      <c r="AQ423" s="423">
        <v>0.02</v>
      </c>
      <c r="AR423" s="423">
        <v>0.02</v>
      </c>
      <c r="AS423" s="423">
        <v>6.7000000000000004E-2</v>
      </c>
      <c r="AT423" s="423">
        <v>6.7000000000000004E-2</v>
      </c>
      <c r="AU423" s="423">
        <v>6.7000000000000004E-2</v>
      </c>
      <c r="AV423" s="423">
        <v>6.8000000000000005E-2</v>
      </c>
      <c r="AW423" s="423">
        <v>6.8000000000000005E-2</v>
      </c>
      <c r="AX423" s="423">
        <v>0</v>
      </c>
      <c r="AY423" s="423">
        <v>0.3</v>
      </c>
      <c r="AZ423" s="423">
        <v>0.3</v>
      </c>
      <c r="BA423" s="423">
        <v>0.3</v>
      </c>
      <c r="BB423" s="423">
        <v>0.3</v>
      </c>
      <c r="BC423" s="423">
        <v>0</v>
      </c>
      <c r="BD423" s="423">
        <v>0</v>
      </c>
      <c r="BE423" s="423">
        <v>0</v>
      </c>
      <c r="BF423" s="423">
        <v>0</v>
      </c>
      <c r="BG423" s="423">
        <v>0</v>
      </c>
      <c r="BH423" s="423">
        <v>0</v>
      </c>
      <c r="BI423" s="423">
        <v>0</v>
      </c>
      <c r="BJ423" s="423">
        <v>0</v>
      </c>
      <c r="BK423" s="423">
        <v>0</v>
      </c>
      <c r="BL423" s="423">
        <v>0</v>
      </c>
      <c r="BM423" s="423">
        <v>0</v>
      </c>
      <c r="BN423" s="423">
        <v>0</v>
      </c>
      <c r="BO423" s="423">
        <v>0</v>
      </c>
      <c r="BP423" s="423">
        <v>0</v>
      </c>
      <c r="BQ423" s="423">
        <v>0</v>
      </c>
    </row>
    <row r="424" spans="1:69">
      <c r="A424" s="420" t="s">
        <v>651</v>
      </c>
      <c r="B424" s="421">
        <v>4.4144833333333331</v>
      </c>
      <c r="C424" s="421">
        <v>4.8112000000000004</v>
      </c>
      <c r="D424" s="421">
        <v>0</v>
      </c>
      <c r="E424" s="421"/>
      <c r="F424" s="422">
        <v>27500</v>
      </c>
      <c r="G424" s="423">
        <v>2.15</v>
      </c>
      <c r="H424" s="423">
        <v>0</v>
      </c>
      <c r="I424" s="423">
        <v>1.9</v>
      </c>
      <c r="J424" s="423">
        <v>0</v>
      </c>
      <c r="K424" s="423">
        <v>0.14000000000000001</v>
      </c>
      <c r="L424" s="423">
        <v>0.22448333333333359</v>
      </c>
      <c r="M424" s="424">
        <v>78.181818181818187</v>
      </c>
      <c r="N424" s="422">
        <v>27500</v>
      </c>
      <c r="O424" s="422">
        <v>28000</v>
      </c>
      <c r="P424" s="422">
        <v>28500</v>
      </c>
      <c r="Q424" s="422">
        <v>29000</v>
      </c>
      <c r="R424" s="422">
        <v>29000</v>
      </c>
      <c r="S424" s="422" t="s">
        <v>172</v>
      </c>
      <c r="T424" s="423">
        <v>2.15</v>
      </c>
      <c r="U424" s="423">
        <v>2.15</v>
      </c>
      <c r="V424" s="423">
        <v>2.2000000000000002</v>
      </c>
      <c r="W424" s="423">
        <v>2.2330000000000001</v>
      </c>
      <c r="X424" s="423">
        <v>2.2330000000000001</v>
      </c>
      <c r="Y424" s="423">
        <v>0</v>
      </c>
      <c r="Z424" s="423">
        <v>0</v>
      </c>
      <c r="AA424" s="423">
        <v>0</v>
      </c>
      <c r="AB424" s="423">
        <v>0</v>
      </c>
      <c r="AC424" s="423">
        <v>0</v>
      </c>
      <c r="AD424" s="423">
        <v>1.9</v>
      </c>
      <c r="AE424" s="423">
        <v>2</v>
      </c>
      <c r="AF424" s="423">
        <v>2.2000000000000002</v>
      </c>
      <c r="AG424" s="423">
        <v>2.2999999999999998</v>
      </c>
      <c r="AH424" s="423">
        <v>2.4</v>
      </c>
      <c r="AI424" s="423">
        <v>0</v>
      </c>
      <c r="AJ424" s="423">
        <v>0</v>
      </c>
      <c r="AK424" s="423">
        <v>0</v>
      </c>
      <c r="AL424" s="423">
        <v>0</v>
      </c>
      <c r="AM424" s="423">
        <v>0</v>
      </c>
      <c r="AN424" s="423">
        <v>0.2</v>
      </c>
      <c r="AO424" s="423">
        <v>0.2</v>
      </c>
      <c r="AP424" s="423">
        <v>0.25</v>
      </c>
      <c r="AQ424" s="423">
        <v>0.25</v>
      </c>
      <c r="AR424" s="423">
        <v>0.25</v>
      </c>
      <c r="AS424" s="423">
        <v>0.14000000000000001</v>
      </c>
      <c r="AT424" s="423">
        <v>0.2</v>
      </c>
      <c r="AU424" s="423">
        <v>0.2</v>
      </c>
      <c r="AV424" s="423">
        <v>0.2</v>
      </c>
      <c r="AW424" s="423">
        <v>0.2</v>
      </c>
      <c r="AX424" s="423">
        <v>1</v>
      </c>
      <c r="AY424" s="423">
        <v>1.2</v>
      </c>
      <c r="AZ424" s="423">
        <v>1.8</v>
      </c>
      <c r="BA424" s="423">
        <v>2.2000000000000002</v>
      </c>
      <c r="BB424" s="423">
        <v>2.5</v>
      </c>
      <c r="BC424" s="423">
        <v>0</v>
      </c>
      <c r="BD424" s="423">
        <v>0</v>
      </c>
      <c r="BE424" s="423">
        <v>0</v>
      </c>
      <c r="BF424" s="423">
        <v>0</v>
      </c>
      <c r="BG424" s="423">
        <v>0</v>
      </c>
      <c r="BH424" s="423">
        <v>3.07</v>
      </c>
      <c r="BI424" s="423">
        <v>3.07</v>
      </c>
      <c r="BJ424" s="423">
        <v>3.07</v>
      </c>
      <c r="BK424" s="423">
        <v>3.07</v>
      </c>
      <c r="BL424" s="423">
        <v>3.07</v>
      </c>
      <c r="BM424" s="423">
        <v>0</v>
      </c>
      <c r="BN424" s="423">
        <v>0</v>
      </c>
      <c r="BO424" s="423">
        <v>0</v>
      </c>
      <c r="BP424" s="423">
        <v>0</v>
      </c>
      <c r="BQ424" s="423">
        <v>0</v>
      </c>
    </row>
    <row r="425" spans="1:69">
      <c r="A425" s="420" t="s">
        <v>654</v>
      </c>
      <c r="B425" s="421">
        <v>0.22541666666666668</v>
      </c>
      <c r="C425" s="421">
        <v>0.87549999999999994</v>
      </c>
      <c r="D425" s="421">
        <v>0</v>
      </c>
      <c r="E425" s="421"/>
      <c r="F425" s="422">
        <v>3167</v>
      </c>
      <c r="G425" s="423">
        <v>0.19500000000000001</v>
      </c>
      <c r="H425" s="423">
        <v>1.4999999999999999E-2</v>
      </c>
      <c r="I425" s="423">
        <v>0.01</v>
      </c>
      <c r="J425" s="423">
        <v>0</v>
      </c>
      <c r="K425" s="423">
        <v>5.0000000000000001E-3</v>
      </c>
      <c r="L425" s="423">
        <v>4.1666666666664853E-4</v>
      </c>
      <c r="M425" s="424">
        <v>61.572466056204611</v>
      </c>
      <c r="N425" s="422">
        <v>3180</v>
      </c>
      <c r="O425" s="422">
        <v>3212</v>
      </c>
      <c r="P425" s="422">
        <v>3244</v>
      </c>
      <c r="Q425" s="422">
        <v>3276</v>
      </c>
      <c r="R425" s="422">
        <v>3309</v>
      </c>
      <c r="S425" s="422" t="s">
        <v>172</v>
      </c>
      <c r="T425" s="423">
        <v>0.1749</v>
      </c>
      <c r="U425" s="423">
        <v>0.17660000000000001</v>
      </c>
      <c r="V425" s="423">
        <v>0.1784</v>
      </c>
      <c r="W425" s="423">
        <v>0.1802</v>
      </c>
      <c r="X425" s="423">
        <v>0.182</v>
      </c>
      <c r="Y425" s="423">
        <v>0.03</v>
      </c>
      <c r="Z425" s="423">
        <v>3.0300000000000001E-2</v>
      </c>
      <c r="AA425" s="423">
        <v>3.0599999999999999E-2</v>
      </c>
      <c r="AB425" s="423">
        <v>3.09E-2</v>
      </c>
      <c r="AC425" s="423">
        <v>3.1199999999999999E-2</v>
      </c>
      <c r="AD425" s="423">
        <v>1.9E-2</v>
      </c>
      <c r="AE425" s="423">
        <v>0.02</v>
      </c>
      <c r="AF425" s="423">
        <v>0.02</v>
      </c>
      <c r="AG425" s="423">
        <v>0.02</v>
      </c>
      <c r="AH425" s="423">
        <v>0.02</v>
      </c>
      <c r="AI425" s="423">
        <v>0</v>
      </c>
      <c r="AJ425" s="423">
        <v>0</v>
      </c>
      <c r="AK425" s="423">
        <v>0</v>
      </c>
      <c r="AL425" s="423">
        <v>0</v>
      </c>
      <c r="AM425" s="423">
        <v>0</v>
      </c>
      <c r="AN425" s="423">
        <v>0.01</v>
      </c>
      <c r="AO425" s="423">
        <v>0.01</v>
      </c>
      <c r="AP425" s="423">
        <v>0.01</v>
      </c>
      <c r="AQ425" s="423">
        <v>0.01</v>
      </c>
      <c r="AR425" s="423">
        <v>0.01</v>
      </c>
      <c r="AS425" s="423">
        <v>0.02</v>
      </c>
      <c r="AT425" s="423">
        <v>0.02</v>
      </c>
      <c r="AU425" s="423">
        <v>0.02</v>
      </c>
      <c r="AV425" s="423">
        <v>0.02</v>
      </c>
      <c r="AW425" s="423">
        <v>0.02</v>
      </c>
      <c r="AX425" s="423">
        <v>0</v>
      </c>
      <c r="AY425" s="423">
        <v>0.28799999999999998</v>
      </c>
      <c r="AZ425" s="423">
        <v>0.28799999999999998</v>
      </c>
      <c r="BA425" s="423">
        <v>0.28799999999999998</v>
      </c>
      <c r="BB425" s="423">
        <v>0.28799999999999998</v>
      </c>
      <c r="BC425" s="423">
        <v>0</v>
      </c>
      <c r="BD425" s="423">
        <v>0</v>
      </c>
      <c r="BE425" s="423">
        <v>0</v>
      </c>
      <c r="BF425" s="423">
        <v>0</v>
      </c>
      <c r="BG425" s="423">
        <v>0</v>
      </c>
      <c r="BH425" s="423">
        <v>0</v>
      </c>
      <c r="BI425" s="423">
        <v>0</v>
      </c>
      <c r="BJ425" s="423">
        <v>0</v>
      </c>
      <c r="BK425" s="423">
        <v>0</v>
      </c>
      <c r="BL425" s="423">
        <v>0</v>
      </c>
      <c r="BM425" s="423">
        <v>0</v>
      </c>
      <c r="BN425" s="423">
        <v>0</v>
      </c>
      <c r="BO425" s="423">
        <v>0</v>
      </c>
      <c r="BP425" s="423">
        <v>0</v>
      </c>
      <c r="BQ425" s="423">
        <v>0</v>
      </c>
    </row>
    <row r="426" spans="1:69">
      <c r="A426" s="420" t="s">
        <v>785</v>
      </c>
      <c r="B426" s="421">
        <v>9.4750000000000001E-2</v>
      </c>
      <c r="C426" s="421">
        <v>0.16500000000000001</v>
      </c>
      <c r="D426" s="421">
        <v>0</v>
      </c>
      <c r="E426" s="421"/>
      <c r="F426" s="422">
        <v>950</v>
      </c>
      <c r="G426" s="423">
        <v>0.04</v>
      </c>
      <c r="H426" s="423">
        <v>1.2999999999999999E-2</v>
      </c>
      <c r="I426" s="423">
        <v>3.0000000000000001E-3</v>
      </c>
      <c r="J426" s="423">
        <v>2E-3</v>
      </c>
      <c r="K426" s="423">
        <v>2.4E-2</v>
      </c>
      <c r="L426" s="423">
        <v>1.2749999999999997E-2</v>
      </c>
      <c r="M426" s="424">
        <v>42.10526315789474</v>
      </c>
      <c r="N426" s="422">
        <v>950</v>
      </c>
      <c r="O426" s="422">
        <v>960</v>
      </c>
      <c r="P426" s="422">
        <v>970</v>
      </c>
      <c r="Q426" s="422">
        <v>980</v>
      </c>
      <c r="R426" s="422">
        <v>990</v>
      </c>
      <c r="S426" s="422" t="s">
        <v>172</v>
      </c>
      <c r="T426" s="423">
        <v>0.04</v>
      </c>
      <c r="U426" s="423">
        <v>4.0300000000000002E-2</v>
      </c>
      <c r="V426" s="423">
        <v>4.07E-2</v>
      </c>
      <c r="W426" s="423">
        <v>4.1200000000000001E-2</v>
      </c>
      <c r="X426" s="423">
        <v>4.1599999999999998E-2</v>
      </c>
      <c r="Y426" s="423">
        <v>1.2999999999999999E-2</v>
      </c>
      <c r="Z426" s="423">
        <v>1.4E-2</v>
      </c>
      <c r="AA426" s="423">
        <v>1.4999999999999999E-2</v>
      </c>
      <c r="AB426" s="423">
        <v>1.6E-2</v>
      </c>
      <c r="AC426" s="423">
        <v>1.7000000000000001E-2</v>
      </c>
      <c r="AD426" s="423">
        <v>3.0000000000000001E-3</v>
      </c>
      <c r="AE426" s="423">
        <v>3.0000000000000001E-3</v>
      </c>
      <c r="AF426" s="423">
        <v>3.0000000000000001E-3</v>
      </c>
      <c r="AG426" s="423">
        <v>3.0000000000000001E-3</v>
      </c>
      <c r="AH426" s="423">
        <v>3.0000000000000001E-3</v>
      </c>
      <c r="AI426" s="423">
        <v>2E-3</v>
      </c>
      <c r="AJ426" s="423">
        <v>2E-3</v>
      </c>
      <c r="AK426" s="423">
        <v>2E-3</v>
      </c>
      <c r="AL426" s="423">
        <v>2E-3</v>
      </c>
      <c r="AM426" s="423">
        <v>2E-3</v>
      </c>
      <c r="AN426" s="423">
        <v>0.02</v>
      </c>
      <c r="AO426" s="423">
        <v>0.02</v>
      </c>
      <c r="AP426" s="423">
        <v>0.02</v>
      </c>
      <c r="AQ426" s="423">
        <v>0.02</v>
      </c>
      <c r="AR426" s="423">
        <v>0.02</v>
      </c>
      <c r="AS426" s="423">
        <v>1.24E-2</v>
      </c>
      <c r="AT426" s="423">
        <v>1.2699999999999999E-2</v>
      </c>
      <c r="AU426" s="423">
        <v>1.34E-2</v>
      </c>
      <c r="AV426" s="423">
        <v>1.38E-2</v>
      </c>
      <c r="AW426" s="423">
        <v>1.46E-2</v>
      </c>
      <c r="AX426" s="423">
        <v>0</v>
      </c>
      <c r="AY426" s="423">
        <v>0</v>
      </c>
      <c r="AZ426" s="423">
        <v>0</v>
      </c>
      <c r="BA426" s="423">
        <v>0</v>
      </c>
      <c r="BB426" s="423">
        <v>0</v>
      </c>
      <c r="BC426" s="423">
        <v>0</v>
      </c>
      <c r="BD426" s="423">
        <v>0</v>
      </c>
      <c r="BE426" s="423">
        <v>0</v>
      </c>
      <c r="BF426" s="423">
        <v>0</v>
      </c>
      <c r="BG426" s="423">
        <v>0</v>
      </c>
      <c r="BH426" s="423">
        <v>0.08</v>
      </c>
      <c r="BI426" s="423">
        <v>0.08</v>
      </c>
      <c r="BJ426" s="423">
        <v>0.08</v>
      </c>
      <c r="BK426" s="423">
        <v>0.08</v>
      </c>
      <c r="BL426" s="423">
        <v>0.08</v>
      </c>
      <c r="BM426" s="423">
        <v>0</v>
      </c>
      <c r="BN426" s="423">
        <v>0</v>
      </c>
      <c r="BO426" s="423">
        <v>0</v>
      </c>
      <c r="BP426" s="423">
        <v>0</v>
      </c>
      <c r="BQ426" s="423">
        <v>0</v>
      </c>
    </row>
    <row r="427" spans="1:69">
      <c r="A427" s="420" t="s">
        <v>745</v>
      </c>
      <c r="B427" s="421">
        <v>1.107</v>
      </c>
      <c r="C427" s="421">
        <v>1.7511999999999999</v>
      </c>
      <c r="D427" s="421">
        <v>0</v>
      </c>
      <c r="E427" s="421"/>
      <c r="F427" s="422">
        <v>5875</v>
      </c>
      <c r="G427" s="423">
        <v>0.64259999999999995</v>
      </c>
      <c r="H427" s="423">
        <v>4.2099999999999999E-2</v>
      </c>
      <c r="I427" s="423">
        <v>2.0400000000000001E-2</v>
      </c>
      <c r="J427" s="423">
        <v>0</v>
      </c>
      <c r="K427" s="423">
        <v>0.27779999999999999</v>
      </c>
      <c r="L427" s="423">
        <v>0.1241000000000001</v>
      </c>
      <c r="M427" s="424">
        <v>109.37872340425533</v>
      </c>
      <c r="N427" s="422">
        <v>14700</v>
      </c>
      <c r="O427" s="422">
        <v>15000</v>
      </c>
      <c r="P427" s="422">
        <v>15250</v>
      </c>
      <c r="Q427" s="422">
        <v>15500</v>
      </c>
      <c r="R427" s="422">
        <v>15750</v>
      </c>
      <c r="S427" s="422" t="s">
        <v>172</v>
      </c>
      <c r="T427" s="423">
        <v>0.66149999999999998</v>
      </c>
      <c r="U427" s="423">
        <v>0.67500000000000004</v>
      </c>
      <c r="V427" s="423">
        <v>0.68630000000000002</v>
      </c>
      <c r="W427" s="423">
        <v>0.69750000000000001</v>
      </c>
      <c r="X427" s="423">
        <v>0.70879999999999999</v>
      </c>
      <c r="Y427" s="423">
        <v>5.6000000000000001E-2</v>
      </c>
      <c r="Z427" s="423">
        <v>5.8000000000000003E-2</v>
      </c>
      <c r="AA427" s="423">
        <v>0.06</v>
      </c>
      <c r="AB427" s="423">
        <v>6.2E-2</v>
      </c>
      <c r="AC427" s="423">
        <v>6.4000000000000001E-2</v>
      </c>
      <c r="AD427" s="423">
        <v>2.5000000000000001E-2</v>
      </c>
      <c r="AE427" s="423">
        <v>2.5499999999999998E-2</v>
      </c>
      <c r="AF427" s="423">
        <v>2.5999999999999999E-2</v>
      </c>
      <c r="AG427" s="423">
        <v>2.6499999999999999E-2</v>
      </c>
      <c r="AH427" s="423">
        <v>2.7E-2</v>
      </c>
      <c r="AI427" s="423">
        <v>0</v>
      </c>
      <c r="AJ427" s="423">
        <v>0</v>
      </c>
      <c r="AK427" s="423">
        <v>0</v>
      </c>
      <c r="AL427" s="423">
        <v>0</v>
      </c>
      <c r="AM427" s="423">
        <v>0</v>
      </c>
      <c r="AN427" s="423">
        <v>0.247</v>
      </c>
      <c r="AO427" s="423">
        <v>0.25</v>
      </c>
      <c r="AP427" s="423">
        <v>0.253</v>
      </c>
      <c r="AQ427" s="423">
        <v>0.25600000000000001</v>
      </c>
      <c r="AR427" s="423">
        <v>0.25900000000000001</v>
      </c>
      <c r="AS427" s="423">
        <v>0.13500000000000001</v>
      </c>
      <c r="AT427" s="423">
        <v>0.13800000000000001</v>
      </c>
      <c r="AU427" s="423">
        <v>0.14000000000000001</v>
      </c>
      <c r="AV427" s="423">
        <v>0.14199999999999999</v>
      </c>
      <c r="AW427" s="423">
        <v>0.14399999999999999</v>
      </c>
      <c r="AX427" s="423">
        <v>0</v>
      </c>
      <c r="AY427" s="423">
        <v>0</v>
      </c>
      <c r="AZ427" s="423">
        <v>0</v>
      </c>
      <c r="BA427" s="423">
        <v>0</v>
      </c>
      <c r="BB427" s="423">
        <v>0</v>
      </c>
      <c r="BC427" s="423">
        <v>0.08</v>
      </c>
      <c r="BD427" s="423">
        <v>0.08</v>
      </c>
      <c r="BE427" s="423">
        <v>0.08</v>
      </c>
      <c r="BF427" s="423">
        <v>0.08</v>
      </c>
      <c r="BG427" s="423">
        <v>0.08</v>
      </c>
      <c r="BH427" s="423">
        <v>1.194</v>
      </c>
      <c r="BI427" s="423">
        <v>1.194</v>
      </c>
      <c r="BJ427" s="423">
        <v>1.194</v>
      </c>
      <c r="BK427" s="423">
        <v>1.194</v>
      </c>
      <c r="BL427" s="423">
        <v>1.194</v>
      </c>
      <c r="BM427" s="423">
        <v>0</v>
      </c>
      <c r="BN427" s="423">
        <v>0</v>
      </c>
      <c r="BO427" s="423">
        <v>0</v>
      </c>
      <c r="BP427" s="423">
        <v>0</v>
      </c>
      <c r="BQ427" s="423">
        <v>0</v>
      </c>
    </row>
    <row r="428" spans="1:69">
      <c r="A428" s="420" t="s">
        <v>533</v>
      </c>
      <c r="B428" s="421">
        <v>1.0041666666666667</v>
      </c>
      <c r="C428" s="421">
        <v>1.7098</v>
      </c>
      <c r="D428" s="421">
        <v>0</v>
      </c>
      <c r="E428" s="421"/>
      <c r="F428" s="422">
        <v>13805</v>
      </c>
      <c r="G428" s="423">
        <v>0.629</v>
      </c>
      <c r="H428" s="423">
        <v>5.1999999999999998E-2</v>
      </c>
      <c r="I428" s="423">
        <v>0</v>
      </c>
      <c r="J428" s="423">
        <v>0</v>
      </c>
      <c r="K428" s="423">
        <v>0.1</v>
      </c>
      <c r="L428" s="423">
        <v>0.22316666666666662</v>
      </c>
      <c r="M428" s="424">
        <v>45.563201738500545</v>
      </c>
      <c r="N428" s="422">
        <v>14081</v>
      </c>
      <c r="O428" s="422">
        <v>16897</v>
      </c>
      <c r="P428" s="422">
        <v>20277</v>
      </c>
      <c r="Q428" s="422">
        <v>24332</v>
      </c>
      <c r="R428" s="422">
        <v>29199</v>
      </c>
      <c r="S428" s="422" t="s">
        <v>172</v>
      </c>
      <c r="T428" s="423">
        <v>0.66180000000000005</v>
      </c>
      <c r="U428" s="423">
        <v>0.79410000000000003</v>
      </c>
      <c r="V428" s="423">
        <v>0.95299999999999996</v>
      </c>
      <c r="W428" s="423">
        <v>1.1435999999999999</v>
      </c>
      <c r="X428" s="423">
        <v>1.3723000000000001</v>
      </c>
      <c r="Y428" s="423">
        <v>6.2E-2</v>
      </c>
      <c r="Z428" s="423">
        <v>7.4999999999999997E-2</v>
      </c>
      <c r="AA428" s="423">
        <v>8.8999999999999996E-2</v>
      </c>
      <c r="AB428" s="423">
        <v>0.107</v>
      </c>
      <c r="AC428" s="423">
        <v>0.107</v>
      </c>
      <c r="AD428" s="423">
        <v>0</v>
      </c>
      <c r="AE428" s="423">
        <v>0</v>
      </c>
      <c r="AF428" s="423">
        <v>0</v>
      </c>
      <c r="AG428" s="423">
        <v>0</v>
      </c>
      <c r="AH428" s="423">
        <v>0</v>
      </c>
      <c r="AI428" s="423">
        <v>0</v>
      </c>
      <c r="AJ428" s="423">
        <v>0</v>
      </c>
      <c r="AK428" s="423">
        <v>0</v>
      </c>
      <c r="AL428" s="423">
        <v>0</v>
      </c>
      <c r="AM428" s="423">
        <v>0</v>
      </c>
      <c r="AN428" s="423">
        <v>7.4999999999999997E-2</v>
      </c>
      <c r="AO428" s="423">
        <v>7.4999999999999997E-2</v>
      </c>
      <c r="AP428" s="423">
        <v>7.4999999999999997E-2</v>
      </c>
      <c r="AQ428" s="423">
        <v>7.4999999999999997E-2</v>
      </c>
      <c r="AR428" s="423">
        <v>7.4999999999999997E-2</v>
      </c>
      <c r="AS428" s="423">
        <v>0.1245</v>
      </c>
      <c r="AT428" s="423">
        <v>0.1472</v>
      </c>
      <c r="AU428" s="423">
        <v>0.17419999999999999</v>
      </c>
      <c r="AV428" s="423">
        <v>0.20669999999999999</v>
      </c>
      <c r="AW428" s="423">
        <v>0.24249999999999999</v>
      </c>
      <c r="AX428" s="423">
        <v>0.5</v>
      </c>
      <c r="AY428" s="423">
        <v>0.5</v>
      </c>
      <c r="AZ428" s="423">
        <v>1</v>
      </c>
      <c r="BA428" s="423">
        <v>1</v>
      </c>
      <c r="BB428" s="423">
        <v>1</v>
      </c>
      <c r="BC428" s="423">
        <v>0</v>
      </c>
      <c r="BD428" s="423">
        <v>0</v>
      </c>
      <c r="BE428" s="423">
        <v>0</v>
      </c>
      <c r="BF428" s="423">
        <v>0</v>
      </c>
      <c r="BG428" s="423">
        <v>0</v>
      </c>
      <c r="BH428" s="423">
        <v>0</v>
      </c>
      <c r="BI428" s="423">
        <v>0</v>
      </c>
      <c r="BJ428" s="423">
        <v>0</v>
      </c>
      <c r="BK428" s="423">
        <v>0</v>
      </c>
      <c r="BL428" s="423">
        <v>0</v>
      </c>
      <c r="BM428" s="423">
        <v>0</v>
      </c>
      <c r="BN428" s="423">
        <v>0</v>
      </c>
      <c r="BO428" s="423">
        <v>0</v>
      </c>
      <c r="BP428" s="423">
        <v>0</v>
      </c>
      <c r="BQ428" s="423">
        <v>0</v>
      </c>
    </row>
    <row r="429" spans="1:69">
      <c r="A429" s="420" t="s">
        <v>933</v>
      </c>
      <c r="B429" s="421">
        <v>0.56390000000000007</v>
      </c>
      <c r="C429" s="421">
        <v>1.2146999999999999</v>
      </c>
      <c r="D429" s="421">
        <v>0</v>
      </c>
      <c r="E429" s="421"/>
      <c r="F429" s="422">
        <v>8200</v>
      </c>
      <c r="G429" s="423">
        <v>0.29289999999999999</v>
      </c>
      <c r="H429" s="423">
        <v>0.1431</v>
      </c>
      <c r="I429" s="423">
        <v>1E-4</v>
      </c>
      <c r="J429" s="423">
        <v>2.01E-2</v>
      </c>
      <c r="K429" s="423">
        <v>2.0799999999999999E-2</v>
      </c>
      <c r="L429" s="423">
        <v>8.6900000000000088E-2</v>
      </c>
      <c r="M429" s="424">
        <v>35.719512195121951</v>
      </c>
      <c r="N429" s="422">
        <v>8300</v>
      </c>
      <c r="O429" s="422">
        <v>8600</v>
      </c>
      <c r="P429" s="422">
        <v>8800</v>
      </c>
      <c r="Q429" s="422">
        <v>9000</v>
      </c>
      <c r="R429" s="422">
        <v>9200</v>
      </c>
      <c r="S429" s="422" t="s">
        <v>168</v>
      </c>
      <c r="T429" s="423">
        <v>0.32500000000000001</v>
      </c>
      <c r="U429" s="423">
        <v>0.34</v>
      </c>
      <c r="V429" s="423">
        <v>0.36</v>
      </c>
      <c r="W429" s="423">
        <v>0.38</v>
      </c>
      <c r="X429" s="423">
        <v>0.4</v>
      </c>
      <c r="Y429" s="423">
        <v>0.185</v>
      </c>
      <c r="Z429" s="423">
        <v>0.19</v>
      </c>
      <c r="AA429" s="423">
        <v>0.19500000000000001</v>
      </c>
      <c r="AB429" s="423">
        <v>0.2</v>
      </c>
      <c r="AC429" s="423">
        <v>0.20499999999999999</v>
      </c>
      <c r="AD429" s="423">
        <v>9.4999999999999998E-3</v>
      </c>
      <c r="AE429" s="423">
        <v>9.4999999999999998E-3</v>
      </c>
      <c r="AF429" s="423">
        <v>0.01</v>
      </c>
      <c r="AG429" s="423">
        <v>0.01</v>
      </c>
      <c r="AH429" s="423">
        <v>1.0500000000000001E-2</v>
      </c>
      <c r="AI429" s="423">
        <v>0.03</v>
      </c>
      <c r="AJ429" s="423">
        <v>3.5000000000000003E-2</v>
      </c>
      <c r="AK429" s="423">
        <v>3.5000000000000003E-2</v>
      </c>
      <c r="AL429" s="423">
        <v>0.04</v>
      </c>
      <c r="AM429" s="423">
        <v>0.04</v>
      </c>
      <c r="AN429" s="423">
        <v>2.5000000000000001E-2</v>
      </c>
      <c r="AO429" s="423">
        <v>2.5000000000000001E-2</v>
      </c>
      <c r="AP429" s="423">
        <v>2.5999999999999999E-2</v>
      </c>
      <c r="AQ429" s="423">
        <v>2.7E-2</v>
      </c>
      <c r="AR429" s="423">
        <v>2.8000000000000001E-2</v>
      </c>
      <c r="AS429" s="423">
        <v>0.06</v>
      </c>
      <c r="AT429" s="423">
        <v>0.06</v>
      </c>
      <c r="AU429" s="423">
        <v>0.06</v>
      </c>
      <c r="AV429" s="423">
        <v>0.06</v>
      </c>
      <c r="AW429" s="423">
        <v>0.06</v>
      </c>
      <c r="AX429" s="423">
        <v>0</v>
      </c>
      <c r="AY429" s="423">
        <v>0</v>
      </c>
      <c r="AZ429" s="423">
        <v>0</v>
      </c>
      <c r="BA429" s="423">
        <v>0</v>
      </c>
      <c r="BB429" s="423">
        <v>0</v>
      </c>
      <c r="BC429" s="423">
        <v>0</v>
      </c>
      <c r="BD429" s="423">
        <v>0</v>
      </c>
      <c r="BE429" s="423">
        <v>0</v>
      </c>
      <c r="BF429" s="423">
        <v>0</v>
      </c>
      <c r="BG429" s="423">
        <v>0</v>
      </c>
      <c r="BH429" s="423">
        <v>0.94499999999999995</v>
      </c>
      <c r="BI429" s="423">
        <v>0.94499999999999995</v>
      </c>
      <c r="BJ429" s="423">
        <v>0.94499999999999995</v>
      </c>
      <c r="BK429" s="423">
        <v>0.94499999999999995</v>
      </c>
      <c r="BL429" s="423">
        <v>0.94499999999999995</v>
      </c>
      <c r="BM429" s="423">
        <v>0</v>
      </c>
      <c r="BN429" s="423">
        <v>0</v>
      </c>
      <c r="BO429" s="423">
        <v>0</v>
      </c>
      <c r="BP429" s="423">
        <v>0</v>
      </c>
      <c r="BQ429" s="423">
        <v>0</v>
      </c>
    </row>
    <row r="430" spans="1:69">
      <c r="A430" s="420" t="s">
        <v>809</v>
      </c>
      <c r="B430" s="421">
        <v>0.2759416666666667</v>
      </c>
      <c r="C430" s="421">
        <v>0.82129999999999992</v>
      </c>
      <c r="D430" s="421">
        <v>4.7299999999999995E-2</v>
      </c>
      <c r="E430" s="421"/>
      <c r="F430" s="422">
        <v>1445</v>
      </c>
      <c r="G430" s="423">
        <v>0.13009999999999999</v>
      </c>
      <c r="H430" s="423">
        <v>1.2E-2</v>
      </c>
      <c r="I430" s="423">
        <v>8.3999999999999995E-3</v>
      </c>
      <c r="J430" s="423">
        <v>4.6699999999999998E-2</v>
      </c>
      <c r="K430" s="423">
        <v>4.7000000000000002E-3</v>
      </c>
      <c r="L430" s="423">
        <v>2.6741666666666719E-2</v>
      </c>
      <c r="M430" s="424">
        <v>90.034602076124571</v>
      </c>
      <c r="N430" s="422">
        <v>1500</v>
      </c>
      <c r="O430" s="422">
        <v>1525</v>
      </c>
      <c r="P430" s="422">
        <v>1530</v>
      </c>
      <c r="Q430" s="422">
        <v>1535</v>
      </c>
      <c r="R430" s="422">
        <v>1540</v>
      </c>
      <c r="S430" s="422" t="s">
        <v>168</v>
      </c>
      <c r="T430" s="423">
        <v>0.1205</v>
      </c>
      <c r="U430" s="423">
        <v>0.1225</v>
      </c>
      <c r="V430" s="423">
        <v>0.1246</v>
      </c>
      <c r="W430" s="423">
        <v>0.12670000000000001</v>
      </c>
      <c r="X430" s="423">
        <v>0.12889999999999999</v>
      </c>
      <c r="Y430" s="423">
        <v>1.0999999999999999E-2</v>
      </c>
      <c r="Z430" s="423">
        <v>1.2E-2</v>
      </c>
      <c r="AA430" s="423">
        <v>1.2999999999999999E-2</v>
      </c>
      <c r="AB430" s="423">
        <v>1.4E-2</v>
      </c>
      <c r="AC430" s="423">
        <v>1.4999999999999999E-2</v>
      </c>
      <c r="AD430" s="423">
        <v>5.0000000000000001E-3</v>
      </c>
      <c r="AE430" s="423">
        <v>6.0000000000000001E-3</v>
      </c>
      <c r="AF430" s="423">
        <v>7.0000000000000001E-3</v>
      </c>
      <c r="AG430" s="423">
        <v>8.0000000000000002E-3</v>
      </c>
      <c r="AH430" s="423">
        <v>8.9999999999999993E-3</v>
      </c>
      <c r="AI430" s="423">
        <v>3.5000000000000003E-2</v>
      </c>
      <c r="AJ430" s="423">
        <v>3.5999999999999997E-2</v>
      </c>
      <c r="AK430" s="423">
        <v>3.6999999999999998E-2</v>
      </c>
      <c r="AL430" s="423">
        <v>3.7999999999999999E-2</v>
      </c>
      <c r="AM430" s="423">
        <v>3.9E-2</v>
      </c>
      <c r="AN430" s="423">
        <v>4.4999999999999998E-2</v>
      </c>
      <c r="AO430" s="423">
        <v>4.5999999999999999E-2</v>
      </c>
      <c r="AP430" s="423">
        <v>4.7E-2</v>
      </c>
      <c r="AQ430" s="423">
        <v>4.8000000000000001E-2</v>
      </c>
      <c r="AR430" s="423">
        <v>4.9000000000000002E-2</v>
      </c>
      <c r="AS430" s="423">
        <v>3.9E-2</v>
      </c>
      <c r="AT430" s="423">
        <v>4.1000000000000002E-2</v>
      </c>
      <c r="AU430" s="423">
        <v>4.2000000000000003E-2</v>
      </c>
      <c r="AV430" s="423">
        <v>4.2999999999999997E-2</v>
      </c>
      <c r="AW430" s="423">
        <v>4.4999999999999998E-2</v>
      </c>
      <c r="AX430" s="423">
        <v>0</v>
      </c>
      <c r="AY430" s="423">
        <v>0</v>
      </c>
      <c r="AZ430" s="423">
        <v>0</v>
      </c>
      <c r="BA430" s="423">
        <v>0</v>
      </c>
      <c r="BB430" s="423">
        <v>0</v>
      </c>
      <c r="BC430" s="423">
        <v>0</v>
      </c>
      <c r="BD430" s="423">
        <v>0</v>
      </c>
      <c r="BE430" s="423">
        <v>0</v>
      </c>
      <c r="BF430" s="423">
        <v>0</v>
      </c>
      <c r="BG430" s="423">
        <v>0</v>
      </c>
      <c r="BH430" s="423">
        <v>0.5</v>
      </c>
      <c r="BI430" s="423">
        <v>0.5</v>
      </c>
      <c r="BJ430" s="423">
        <v>0.5</v>
      </c>
      <c r="BK430" s="423">
        <v>0.5</v>
      </c>
      <c r="BL430" s="423">
        <v>0.5</v>
      </c>
      <c r="BM430" s="423">
        <v>0.08</v>
      </c>
      <c r="BN430" s="423">
        <v>0.08</v>
      </c>
      <c r="BO430" s="423">
        <v>0.08</v>
      </c>
      <c r="BP430" s="423">
        <v>0.08</v>
      </c>
      <c r="BQ430" s="423">
        <v>0.08</v>
      </c>
    </row>
    <row r="431" spans="1:69">
      <c r="A431" s="420" t="s">
        <v>606</v>
      </c>
      <c r="B431" s="421">
        <v>2.7E-2</v>
      </c>
      <c r="C431" s="421">
        <v>0.1</v>
      </c>
      <c r="D431" s="421">
        <v>0</v>
      </c>
      <c r="E431" s="421"/>
      <c r="F431" s="422">
        <v>408</v>
      </c>
      <c r="G431" s="423">
        <v>1.7000000000000001E-2</v>
      </c>
      <c r="H431" s="423">
        <v>3.0000000000000001E-3</v>
      </c>
      <c r="I431" s="423">
        <v>5.9999999999999995E-4</v>
      </c>
      <c r="J431" s="423">
        <v>0</v>
      </c>
      <c r="K431" s="423">
        <v>2E-3</v>
      </c>
      <c r="L431" s="423">
        <v>4.3999999999999977E-3</v>
      </c>
      <c r="M431" s="424">
        <v>41.666666666666664</v>
      </c>
      <c r="N431" s="422">
        <v>408</v>
      </c>
      <c r="O431" s="422">
        <v>412</v>
      </c>
      <c r="P431" s="422">
        <v>417</v>
      </c>
      <c r="Q431" s="422">
        <v>422</v>
      </c>
      <c r="R431" s="422">
        <v>427</v>
      </c>
      <c r="S431" s="422" t="s">
        <v>168</v>
      </c>
      <c r="T431" s="423">
        <v>1.7000000000000001E-2</v>
      </c>
      <c r="U431" s="423">
        <v>1.7999999999999999E-2</v>
      </c>
      <c r="V431" s="423">
        <v>1.9E-2</v>
      </c>
      <c r="W431" s="423">
        <v>0.02</v>
      </c>
      <c r="X431" s="423">
        <v>2.1000000000000001E-2</v>
      </c>
      <c r="Y431" s="423">
        <v>3.0000000000000001E-3</v>
      </c>
      <c r="Z431" s="423">
        <v>3.0000000000000001E-3</v>
      </c>
      <c r="AA431" s="423">
        <v>3.0000000000000001E-3</v>
      </c>
      <c r="AB431" s="423">
        <v>3.0000000000000001E-3</v>
      </c>
      <c r="AC431" s="423">
        <v>3.0000000000000001E-3</v>
      </c>
      <c r="AD431" s="423">
        <v>5.9999999999999995E-4</v>
      </c>
      <c r="AE431" s="423">
        <v>5.9999999999999995E-4</v>
      </c>
      <c r="AF431" s="423">
        <v>5.9999999999999995E-4</v>
      </c>
      <c r="AG431" s="423">
        <v>5.9999999999999995E-4</v>
      </c>
      <c r="AH431" s="423">
        <v>5.9999999999999995E-4</v>
      </c>
      <c r="AI431" s="423">
        <v>0</v>
      </c>
      <c r="AJ431" s="423">
        <v>0</v>
      </c>
      <c r="AK431" s="423">
        <v>0</v>
      </c>
      <c r="AL431" s="423">
        <v>0</v>
      </c>
      <c r="AM431" s="423">
        <v>0</v>
      </c>
      <c r="AN431" s="423">
        <v>2E-3</v>
      </c>
      <c r="AO431" s="423">
        <v>2E-3</v>
      </c>
      <c r="AP431" s="423">
        <v>2E-3</v>
      </c>
      <c r="AQ431" s="423">
        <v>2E-3</v>
      </c>
      <c r="AR431" s="423">
        <v>2E-3</v>
      </c>
      <c r="AS431" s="423">
        <v>6.0000000000000001E-3</v>
      </c>
      <c r="AT431" s="423">
        <v>6.3E-3</v>
      </c>
      <c r="AU431" s="423">
        <v>6.4999999999999997E-3</v>
      </c>
      <c r="AV431" s="423">
        <v>6.7999999999999996E-3</v>
      </c>
      <c r="AW431" s="423">
        <v>7.1000000000000004E-3</v>
      </c>
      <c r="AX431" s="423">
        <v>0</v>
      </c>
      <c r="AY431" s="423">
        <v>0</v>
      </c>
      <c r="AZ431" s="423">
        <v>0</v>
      </c>
      <c r="BA431" s="423">
        <v>0</v>
      </c>
      <c r="BB431" s="423">
        <v>0</v>
      </c>
      <c r="BC431" s="423">
        <v>0</v>
      </c>
      <c r="BD431" s="423">
        <v>0</v>
      </c>
      <c r="BE431" s="423">
        <v>0</v>
      </c>
      <c r="BF431" s="423">
        <v>0</v>
      </c>
      <c r="BG431" s="423">
        <v>0</v>
      </c>
      <c r="BH431" s="423">
        <v>0</v>
      </c>
      <c r="BI431" s="423">
        <v>0</v>
      </c>
      <c r="BJ431" s="423">
        <v>0</v>
      </c>
      <c r="BK431" s="423">
        <v>0</v>
      </c>
      <c r="BL431" s="423">
        <v>0</v>
      </c>
      <c r="BM431" s="423">
        <v>0</v>
      </c>
      <c r="BN431" s="423">
        <v>0</v>
      </c>
      <c r="BO431" s="423">
        <v>0</v>
      </c>
      <c r="BP431" s="423">
        <v>0</v>
      </c>
      <c r="BQ431" s="423">
        <v>0</v>
      </c>
    </row>
    <row r="432" spans="1:69">
      <c r="A432" s="420" t="s">
        <v>636</v>
      </c>
      <c r="B432" s="421">
        <v>3.3166666666666671E-2</v>
      </c>
      <c r="C432" s="421">
        <v>0.14399999999999999</v>
      </c>
      <c r="D432" s="421">
        <v>0</v>
      </c>
      <c r="E432" s="421"/>
      <c r="F432" s="422">
        <v>480</v>
      </c>
      <c r="G432" s="423">
        <v>1.4E-2</v>
      </c>
      <c r="H432" s="423">
        <v>2E-3</v>
      </c>
      <c r="I432" s="423">
        <v>1E-3</v>
      </c>
      <c r="J432" s="423">
        <v>7.0000000000000001E-3</v>
      </c>
      <c r="K432" s="423">
        <v>5.0000000000000001E-3</v>
      </c>
      <c r="L432" s="423">
        <v>4.1666666666666692E-3</v>
      </c>
      <c r="M432" s="424">
        <v>29.166666666666668</v>
      </c>
      <c r="N432" s="422">
        <v>480</v>
      </c>
      <c r="O432" s="422">
        <v>482</v>
      </c>
      <c r="P432" s="422">
        <v>484</v>
      </c>
      <c r="Q432" s="422">
        <v>498</v>
      </c>
      <c r="R432" s="422">
        <v>505</v>
      </c>
      <c r="S432" s="422" t="s">
        <v>168</v>
      </c>
      <c r="T432" s="423">
        <v>1.7000000000000001E-2</v>
      </c>
      <c r="U432" s="423">
        <v>1.7000000000000001E-2</v>
      </c>
      <c r="V432" s="423">
        <v>1.7999999999999999E-2</v>
      </c>
      <c r="W432" s="423">
        <v>1.9E-2</v>
      </c>
      <c r="X432" s="423">
        <v>1.9E-2</v>
      </c>
      <c r="Y432" s="423">
        <v>3.0000000000000001E-3</v>
      </c>
      <c r="Z432" s="423">
        <v>3.0000000000000001E-3</v>
      </c>
      <c r="AA432" s="423">
        <v>4.0000000000000001E-3</v>
      </c>
      <c r="AB432" s="423">
        <v>4.0000000000000001E-3</v>
      </c>
      <c r="AC432" s="423">
        <v>5.0000000000000001E-3</v>
      </c>
      <c r="AD432" s="423">
        <v>1E-3</v>
      </c>
      <c r="AE432" s="423">
        <v>2E-3</v>
      </c>
      <c r="AF432" s="423">
        <v>2E-3</v>
      </c>
      <c r="AG432" s="423">
        <v>3.0000000000000001E-3</v>
      </c>
      <c r="AH432" s="423">
        <v>3.0000000000000001E-3</v>
      </c>
      <c r="AI432" s="423">
        <v>7.0000000000000001E-3</v>
      </c>
      <c r="AJ432" s="423">
        <v>7.0000000000000001E-3</v>
      </c>
      <c r="AK432" s="423">
        <v>8.0000000000000002E-3</v>
      </c>
      <c r="AL432" s="423">
        <v>8.0000000000000002E-3</v>
      </c>
      <c r="AM432" s="423">
        <v>8.0000000000000002E-3</v>
      </c>
      <c r="AN432" s="423">
        <v>4.0000000000000001E-3</v>
      </c>
      <c r="AO432" s="423">
        <v>4.0000000000000001E-3</v>
      </c>
      <c r="AP432" s="423">
        <v>4.0000000000000001E-3</v>
      </c>
      <c r="AQ432" s="423">
        <v>4.0000000000000001E-3</v>
      </c>
      <c r="AR432" s="423">
        <v>4.0000000000000001E-3</v>
      </c>
      <c r="AS432" s="423">
        <v>2.8999999999999998E-3</v>
      </c>
      <c r="AT432" s="423">
        <v>3.0000000000000001E-3</v>
      </c>
      <c r="AU432" s="423">
        <v>3.2000000000000002E-3</v>
      </c>
      <c r="AV432" s="423">
        <v>3.3999999999999998E-3</v>
      </c>
      <c r="AW432" s="423">
        <v>3.5000000000000001E-3</v>
      </c>
      <c r="AX432" s="423">
        <v>0</v>
      </c>
      <c r="AY432" s="423">
        <v>0</v>
      </c>
      <c r="AZ432" s="423">
        <v>0</v>
      </c>
      <c r="BA432" s="423">
        <v>0</v>
      </c>
      <c r="BB432" s="423">
        <v>0</v>
      </c>
      <c r="BC432" s="423">
        <v>0</v>
      </c>
      <c r="BD432" s="423">
        <v>0</v>
      </c>
      <c r="BE432" s="423">
        <v>0</v>
      </c>
      <c r="BF432" s="423">
        <v>0</v>
      </c>
      <c r="BG432" s="423">
        <v>0</v>
      </c>
      <c r="BH432" s="423">
        <v>0</v>
      </c>
      <c r="BI432" s="423">
        <v>0</v>
      </c>
      <c r="BJ432" s="423">
        <v>0</v>
      </c>
      <c r="BK432" s="423">
        <v>0</v>
      </c>
      <c r="BL432" s="423">
        <v>0</v>
      </c>
      <c r="BM432" s="423">
        <v>0</v>
      </c>
      <c r="BN432" s="423">
        <v>0</v>
      </c>
      <c r="BO432" s="423">
        <v>0</v>
      </c>
      <c r="BP432" s="423">
        <v>0</v>
      </c>
      <c r="BQ432" s="423">
        <v>0</v>
      </c>
    </row>
    <row r="433" spans="1:69">
      <c r="A433" s="420" t="s">
        <v>770</v>
      </c>
      <c r="B433" s="421">
        <v>1.2791666666666666E-2</v>
      </c>
      <c r="C433" s="421">
        <v>0.15359999999999999</v>
      </c>
      <c r="D433" s="421">
        <v>0</v>
      </c>
      <c r="E433" s="421"/>
      <c r="F433" s="422">
        <v>262</v>
      </c>
      <c r="G433" s="423">
        <v>1.03E-2</v>
      </c>
      <c r="H433" s="423">
        <v>0</v>
      </c>
      <c r="I433" s="423">
        <v>0</v>
      </c>
      <c r="J433" s="423">
        <v>0</v>
      </c>
      <c r="K433" s="423">
        <v>0</v>
      </c>
      <c r="L433" s="423">
        <v>2.4916666666666663E-3</v>
      </c>
      <c r="M433" s="424">
        <v>39.31297709923664</v>
      </c>
      <c r="N433" s="422">
        <v>380</v>
      </c>
      <c r="O433" s="422">
        <v>385</v>
      </c>
      <c r="P433" s="422">
        <v>390</v>
      </c>
      <c r="Q433" s="422">
        <v>395</v>
      </c>
      <c r="R433" s="422">
        <v>400</v>
      </c>
      <c r="S433" s="422" t="s">
        <v>168</v>
      </c>
      <c r="T433" s="423">
        <v>1.2999999999999999E-2</v>
      </c>
      <c r="U433" s="423">
        <v>1.2999999999999999E-2</v>
      </c>
      <c r="V433" s="423">
        <v>1.4E-2</v>
      </c>
      <c r="W433" s="423">
        <v>1.4E-2</v>
      </c>
      <c r="X433" s="423">
        <v>1.4E-2</v>
      </c>
      <c r="Y433" s="423">
        <v>0</v>
      </c>
      <c r="Z433" s="423">
        <v>0</v>
      </c>
      <c r="AA433" s="423">
        <v>0</v>
      </c>
      <c r="AB433" s="423">
        <v>0</v>
      </c>
      <c r="AC433" s="423">
        <v>0</v>
      </c>
      <c r="AD433" s="423">
        <v>0</v>
      </c>
      <c r="AE433" s="423">
        <v>0</v>
      </c>
      <c r="AF433" s="423">
        <v>0</v>
      </c>
      <c r="AG433" s="423">
        <v>0</v>
      </c>
      <c r="AH433" s="423">
        <v>0</v>
      </c>
      <c r="AI433" s="423">
        <v>0</v>
      </c>
      <c r="AJ433" s="423">
        <v>0</v>
      </c>
      <c r="AK433" s="423">
        <v>0</v>
      </c>
      <c r="AL433" s="423">
        <v>0</v>
      </c>
      <c r="AM433" s="423">
        <v>0</v>
      </c>
      <c r="AN433" s="423">
        <v>1E-3</v>
      </c>
      <c r="AO433" s="423">
        <v>1E-3</v>
      </c>
      <c r="AP433" s="423">
        <v>1E-3</v>
      </c>
      <c r="AQ433" s="423">
        <v>1E-3</v>
      </c>
      <c r="AR433" s="423">
        <v>1E-3</v>
      </c>
      <c r="AS433" s="423">
        <v>1E-3</v>
      </c>
      <c r="AT433" s="423">
        <v>1E-3</v>
      </c>
      <c r="AU433" s="423">
        <v>1E-3</v>
      </c>
      <c r="AV433" s="423">
        <v>1E-3</v>
      </c>
      <c r="AW433" s="423">
        <v>1E-3</v>
      </c>
      <c r="AX433" s="423">
        <v>0</v>
      </c>
      <c r="AY433" s="423">
        <v>0</v>
      </c>
      <c r="AZ433" s="423">
        <v>0</v>
      </c>
      <c r="BA433" s="423">
        <v>0</v>
      </c>
      <c r="BB433" s="423">
        <v>0</v>
      </c>
      <c r="BC433" s="423">
        <v>0</v>
      </c>
      <c r="BD433" s="423">
        <v>0</v>
      </c>
      <c r="BE433" s="423">
        <v>0</v>
      </c>
      <c r="BF433" s="423">
        <v>0</v>
      </c>
      <c r="BG433" s="423">
        <v>0</v>
      </c>
      <c r="BH433" s="423">
        <v>0.15359999999999999</v>
      </c>
      <c r="BI433" s="423">
        <v>0.15359999999999999</v>
      </c>
      <c r="BJ433" s="423">
        <v>0.15359999999999999</v>
      </c>
      <c r="BK433" s="423">
        <v>0.15359999999999999</v>
      </c>
      <c r="BL433" s="423">
        <v>0.15359999999999999</v>
      </c>
      <c r="BM433" s="423">
        <v>0</v>
      </c>
      <c r="BN433" s="423">
        <v>0</v>
      </c>
      <c r="BO433" s="423">
        <v>0</v>
      </c>
      <c r="BP433" s="423">
        <v>0</v>
      </c>
      <c r="BQ433" s="423">
        <v>0</v>
      </c>
    </row>
    <row r="434" spans="1:69">
      <c r="A434" s="420" t="s">
        <v>563</v>
      </c>
      <c r="B434" s="421">
        <v>3.5483333333333339E-2</v>
      </c>
      <c r="C434" s="421">
        <v>4.4999999999999998E-2</v>
      </c>
      <c r="D434" s="421">
        <v>0</v>
      </c>
      <c r="E434" s="421"/>
      <c r="F434" s="422">
        <v>419</v>
      </c>
      <c r="G434" s="423">
        <v>2.69E-2</v>
      </c>
      <c r="H434" s="423">
        <v>4.3E-3</v>
      </c>
      <c r="I434" s="423">
        <v>0</v>
      </c>
      <c r="J434" s="423">
        <v>0</v>
      </c>
      <c r="K434" s="423">
        <v>1E-4</v>
      </c>
      <c r="L434" s="423">
        <v>4.1833333333333375E-3</v>
      </c>
      <c r="M434" s="424">
        <v>64.200477326968979</v>
      </c>
      <c r="N434" s="422">
        <v>420</v>
      </c>
      <c r="O434" s="422">
        <v>425</v>
      </c>
      <c r="P434" s="422">
        <v>450</v>
      </c>
      <c r="Q434" s="422">
        <v>475</v>
      </c>
      <c r="R434" s="422">
        <v>500</v>
      </c>
      <c r="S434" s="422" t="s">
        <v>168</v>
      </c>
      <c r="T434" s="423">
        <v>0.03</v>
      </c>
      <c r="U434" s="423">
        <v>3.1E-2</v>
      </c>
      <c r="V434" s="423">
        <v>3.2000000000000001E-2</v>
      </c>
      <c r="W434" s="423">
        <v>3.3000000000000002E-2</v>
      </c>
      <c r="X434" s="423">
        <v>3.4000000000000002E-2</v>
      </c>
      <c r="Y434" s="423">
        <v>2E-3</v>
      </c>
      <c r="Z434" s="423">
        <v>2E-3</v>
      </c>
      <c r="AA434" s="423">
        <v>3.0000000000000001E-3</v>
      </c>
      <c r="AB434" s="423">
        <v>3.0000000000000001E-3</v>
      </c>
      <c r="AC434" s="423">
        <v>3.0000000000000001E-3</v>
      </c>
      <c r="AD434" s="423">
        <v>5.0000000000000001E-3</v>
      </c>
      <c r="AE434" s="423">
        <v>5.0000000000000001E-3</v>
      </c>
      <c r="AF434" s="423">
        <v>5.0000000000000001E-3</v>
      </c>
      <c r="AG434" s="423">
        <v>5.0000000000000001E-3</v>
      </c>
      <c r="AH434" s="423">
        <v>5.0000000000000001E-3</v>
      </c>
      <c r="AI434" s="423">
        <v>0</v>
      </c>
      <c r="AJ434" s="423">
        <v>0</v>
      </c>
      <c r="AK434" s="423">
        <v>0</v>
      </c>
      <c r="AL434" s="423">
        <v>0</v>
      </c>
      <c r="AM434" s="423">
        <v>0</v>
      </c>
      <c r="AN434" s="423">
        <v>1E-4</v>
      </c>
      <c r="AO434" s="423">
        <v>1E-4</v>
      </c>
      <c r="AP434" s="423">
        <v>1E-4</v>
      </c>
      <c r="AQ434" s="423">
        <v>1E-4</v>
      </c>
      <c r="AR434" s="423">
        <v>1E-4</v>
      </c>
      <c r="AS434" s="423">
        <v>3.5999999999999999E-3</v>
      </c>
      <c r="AT434" s="423">
        <v>3.7000000000000002E-3</v>
      </c>
      <c r="AU434" s="423">
        <v>3.8999999999999998E-3</v>
      </c>
      <c r="AV434" s="423">
        <v>4.0000000000000001E-3</v>
      </c>
      <c r="AW434" s="423">
        <v>4.1000000000000003E-3</v>
      </c>
      <c r="AX434" s="423">
        <v>0</v>
      </c>
      <c r="AY434" s="423">
        <v>0</v>
      </c>
      <c r="AZ434" s="423">
        <v>0</v>
      </c>
      <c r="BA434" s="423">
        <v>0</v>
      </c>
      <c r="BB434" s="423">
        <v>0</v>
      </c>
      <c r="BC434" s="423">
        <v>0</v>
      </c>
      <c r="BD434" s="423">
        <v>0</v>
      </c>
      <c r="BE434" s="423">
        <v>0</v>
      </c>
      <c r="BF434" s="423">
        <v>0</v>
      </c>
      <c r="BG434" s="423">
        <v>0</v>
      </c>
      <c r="BH434" s="423">
        <v>4.4999999999999998E-2</v>
      </c>
      <c r="BI434" s="423">
        <v>4.4999999999999998E-2</v>
      </c>
      <c r="BJ434" s="423">
        <v>4.4999999999999998E-2</v>
      </c>
      <c r="BK434" s="423">
        <v>4.4999999999999998E-2</v>
      </c>
      <c r="BL434" s="423">
        <v>4.4999999999999998E-2</v>
      </c>
      <c r="BM434" s="423">
        <v>0</v>
      </c>
      <c r="BN434" s="423">
        <v>0</v>
      </c>
      <c r="BO434" s="423">
        <v>0</v>
      </c>
      <c r="BP434" s="423">
        <v>0</v>
      </c>
      <c r="BQ434" s="423">
        <v>0</v>
      </c>
    </row>
    <row r="435" spans="1:69">
      <c r="A435" s="420" t="s">
        <v>812</v>
      </c>
      <c r="B435" s="421">
        <v>8.6958333333333329</v>
      </c>
      <c r="C435" s="421">
        <v>30.9</v>
      </c>
      <c r="D435" s="421">
        <v>1.6032999999999999</v>
      </c>
      <c r="E435" s="421"/>
      <c r="F435" s="422">
        <v>54886</v>
      </c>
      <c r="G435" s="423">
        <v>2.8239999999999998</v>
      </c>
      <c r="H435" s="423">
        <v>0.99299999999999999</v>
      </c>
      <c r="I435" s="423">
        <v>1.56</v>
      </c>
      <c r="J435" s="423">
        <v>0.61</v>
      </c>
      <c r="K435" s="423">
        <v>0.41</v>
      </c>
      <c r="L435" s="423">
        <v>0.69553333333333356</v>
      </c>
      <c r="M435" s="424">
        <v>51.45210071785155</v>
      </c>
      <c r="N435" s="422">
        <v>55400</v>
      </c>
      <c r="O435" s="422">
        <v>58200</v>
      </c>
      <c r="P435" s="422">
        <v>61100</v>
      </c>
      <c r="Q435" s="422">
        <v>64200</v>
      </c>
      <c r="R435" s="422">
        <v>67400</v>
      </c>
      <c r="S435" s="422" t="s">
        <v>162</v>
      </c>
      <c r="T435" s="423">
        <v>3.1</v>
      </c>
      <c r="U435" s="423">
        <v>3.13</v>
      </c>
      <c r="V435" s="423">
        <v>3.16</v>
      </c>
      <c r="W435" s="423">
        <v>3.19</v>
      </c>
      <c r="X435" s="423">
        <v>3.22</v>
      </c>
      <c r="Y435" s="423">
        <v>1.02</v>
      </c>
      <c r="Z435" s="423">
        <v>1.03</v>
      </c>
      <c r="AA435" s="423">
        <v>1.04</v>
      </c>
      <c r="AB435" s="423">
        <v>1.05</v>
      </c>
      <c r="AC435" s="423">
        <v>1.06</v>
      </c>
      <c r="AD435" s="423">
        <v>1.71</v>
      </c>
      <c r="AE435" s="423">
        <v>1.73</v>
      </c>
      <c r="AF435" s="423">
        <v>1.75</v>
      </c>
      <c r="AG435" s="423">
        <v>1.77</v>
      </c>
      <c r="AH435" s="423">
        <v>1.79</v>
      </c>
      <c r="AI435" s="423">
        <v>0.75</v>
      </c>
      <c r="AJ435" s="423">
        <v>0.76</v>
      </c>
      <c r="AK435" s="423">
        <v>0.77</v>
      </c>
      <c r="AL435" s="423">
        <v>0.78</v>
      </c>
      <c r="AM435" s="423">
        <v>0.79</v>
      </c>
      <c r="AN435" s="423">
        <v>0.51</v>
      </c>
      <c r="AO435" s="423">
        <v>0.52</v>
      </c>
      <c r="AP435" s="423">
        <v>0.53</v>
      </c>
      <c r="AQ435" s="423">
        <v>0.54</v>
      </c>
      <c r="AR435" s="423">
        <v>0.56000000000000005</v>
      </c>
      <c r="AS435" s="423">
        <v>0.86380000000000001</v>
      </c>
      <c r="AT435" s="423">
        <v>0.87360000000000004</v>
      </c>
      <c r="AU435" s="423">
        <v>0.88329999999999997</v>
      </c>
      <c r="AV435" s="423">
        <v>0.8931</v>
      </c>
      <c r="AW435" s="423">
        <v>0.90400000000000003</v>
      </c>
      <c r="AX435" s="423">
        <v>0</v>
      </c>
      <c r="AY435" s="423">
        <v>0</v>
      </c>
      <c r="AZ435" s="423">
        <v>0</v>
      </c>
      <c r="BA435" s="423">
        <v>0</v>
      </c>
      <c r="BB435" s="423">
        <v>0</v>
      </c>
      <c r="BC435" s="423">
        <v>0</v>
      </c>
      <c r="BD435" s="423">
        <v>0</v>
      </c>
      <c r="BE435" s="423">
        <v>0</v>
      </c>
      <c r="BF435" s="423">
        <v>0</v>
      </c>
      <c r="BG435" s="423">
        <v>0</v>
      </c>
      <c r="BH435" s="423">
        <v>0</v>
      </c>
      <c r="BI435" s="423">
        <v>0</v>
      </c>
      <c r="BJ435" s="423">
        <v>0</v>
      </c>
      <c r="BK435" s="423">
        <v>0</v>
      </c>
      <c r="BL435" s="423">
        <v>0</v>
      </c>
      <c r="BM435" s="423">
        <v>2.1510000000000002</v>
      </c>
      <c r="BN435" s="423">
        <v>2.1510000000000002</v>
      </c>
      <c r="BO435" s="423">
        <v>2.1510000000000002</v>
      </c>
      <c r="BP435" s="423">
        <v>2.1510000000000002</v>
      </c>
      <c r="BQ435" s="423">
        <v>2.1510000000000002</v>
      </c>
    </row>
    <row r="436" spans="1:69">
      <c r="A436" s="420" t="s">
        <v>736</v>
      </c>
      <c r="B436" s="421">
        <v>0.72499999999999998</v>
      </c>
      <c r="C436" s="421">
        <v>0.94100000000000006</v>
      </c>
      <c r="D436" s="421">
        <v>0.12482191780821919</v>
      </c>
      <c r="E436" s="421"/>
      <c r="F436" s="422">
        <v>6383</v>
      </c>
      <c r="G436" s="423">
        <v>0.23400000000000001</v>
      </c>
      <c r="H436" s="423">
        <v>0.26200000000000001</v>
      </c>
      <c r="I436" s="423">
        <v>0</v>
      </c>
      <c r="J436" s="423">
        <v>0</v>
      </c>
      <c r="K436" s="423">
        <v>6.9999999999999999E-4</v>
      </c>
      <c r="L436" s="423">
        <v>0.10347808219178078</v>
      </c>
      <c r="M436" s="424">
        <v>36.65987780040733</v>
      </c>
      <c r="N436" s="422">
        <v>6400</v>
      </c>
      <c r="O436" s="422">
        <v>6475</v>
      </c>
      <c r="P436" s="422">
        <v>6525</v>
      </c>
      <c r="Q436" s="422">
        <v>6600</v>
      </c>
      <c r="R436" s="422">
        <v>6750</v>
      </c>
      <c r="S436" s="422" t="s">
        <v>162</v>
      </c>
      <c r="T436" s="423">
        <v>0.23</v>
      </c>
      <c r="U436" s="423">
        <v>0.23200000000000001</v>
      </c>
      <c r="V436" s="423">
        <v>0.23400000000000001</v>
      </c>
      <c r="W436" s="423">
        <v>0.23599999999999999</v>
      </c>
      <c r="X436" s="423">
        <v>0.23899999999999999</v>
      </c>
      <c r="Y436" s="423">
        <v>0.26300000000000001</v>
      </c>
      <c r="Z436" s="423">
        <v>0.26500000000000001</v>
      </c>
      <c r="AA436" s="423">
        <v>0.26800000000000002</v>
      </c>
      <c r="AB436" s="423">
        <v>0.27100000000000002</v>
      </c>
      <c r="AC436" s="423">
        <v>0.27300000000000002</v>
      </c>
      <c r="AD436" s="423">
        <v>0</v>
      </c>
      <c r="AE436" s="423">
        <v>0</v>
      </c>
      <c r="AF436" s="423">
        <v>0</v>
      </c>
      <c r="AG436" s="423">
        <v>0</v>
      </c>
      <c r="AH436" s="423">
        <v>0</v>
      </c>
      <c r="AI436" s="423">
        <v>0</v>
      </c>
      <c r="AJ436" s="423">
        <v>0</v>
      </c>
      <c r="AK436" s="423">
        <v>0</v>
      </c>
      <c r="AL436" s="423">
        <v>0</v>
      </c>
      <c r="AM436" s="423">
        <v>0</v>
      </c>
      <c r="AN436" s="423">
        <v>1E-3</v>
      </c>
      <c r="AO436" s="423">
        <v>1E-3</v>
      </c>
      <c r="AP436" s="423">
        <v>1E-3</v>
      </c>
      <c r="AQ436" s="423">
        <v>1E-3</v>
      </c>
      <c r="AR436" s="423">
        <v>1E-3</v>
      </c>
      <c r="AS436" s="423">
        <v>7.0000000000000007E-2</v>
      </c>
      <c r="AT436" s="423">
        <v>7.0599999999999996E-2</v>
      </c>
      <c r="AU436" s="423">
        <v>7.1300000000000002E-2</v>
      </c>
      <c r="AV436" s="423">
        <v>7.1999999999999995E-2</v>
      </c>
      <c r="AW436" s="423">
        <v>7.2700000000000001E-2</v>
      </c>
      <c r="AX436" s="423">
        <v>0</v>
      </c>
      <c r="AY436" s="423">
        <v>0</v>
      </c>
      <c r="AZ436" s="423">
        <v>0</v>
      </c>
      <c r="BA436" s="423">
        <v>0</v>
      </c>
      <c r="BB436" s="423">
        <v>0</v>
      </c>
      <c r="BC436" s="423">
        <v>0</v>
      </c>
      <c r="BD436" s="423">
        <v>0</v>
      </c>
      <c r="BE436" s="423">
        <v>0</v>
      </c>
      <c r="BF436" s="423">
        <v>0</v>
      </c>
      <c r="BG436" s="423">
        <v>0</v>
      </c>
      <c r="BH436" s="423">
        <v>0.75</v>
      </c>
      <c r="BI436" s="423">
        <v>0.75</v>
      </c>
      <c r="BJ436" s="423">
        <v>0.75</v>
      </c>
      <c r="BK436" s="423">
        <v>0.75</v>
      </c>
      <c r="BL436" s="423">
        <v>0.75</v>
      </c>
      <c r="BM436" s="423">
        <v>0.17</v>
      </c>
      <c r="BN436" s="423">
        <v>0.17</v>
      </c>
      <c r="BO436" s="423">
        <v>0.17</v>
      </c>
      <c r="BP436" s="423">
        <v>0.17</v>
      </c>
      <c r="BQ436" s="423">
        <v>0.17</v>
      </c>
    </row>
    <row r="437" spans="1:69">
      <c r="A437" s="420" t="s">
        <v>862</v>
      </c>
      <c r="B437" s="421">
        <v>0.11290833333333333</v>
      </c>
      <c r="C437" s="421">
        <v>0.25600000000000001</v>
      </c>
      <c r="D437" s="421">
        <v>0</v>
      </c>
      <c r="E437" s="421"/>
      <c r="F437" s="422">
        <v>1307</v>
      </c>
      <c r="G437" s="423">
        <v>7.2700000000000001E-2</v>
      </c>
      <c r="H437" s="423">
        <v>7.0000000000000001E-3</v>
      </c>
      <c r="I437" s="423">
        <v>7.7000000000000002E-3</v>
      </c>
      <c r="J437" s="423">
        <v>8.3000000000000001E-3</v>
      </c>
      <c r="K437" s="423">
        <v>5.0000000000000001E-3</v>
      </c>
      <c r="L437" s="423">
        <v>1.2208333333333321E-2</v>
      </c>
      <c r="M437" s="424">
        <v>55.623565416985464</v>
      </c>
      <c r="N437" s="422">
        <v>1351</v>
      </c>
      <c r="O437" s="422">
        <v>1378</v>
      </c>
      <c r="P437" s="422">
        <v>1406</v>
      </c>
      <c r="Q437" s="422">
        <v>1434</v>
      </c>
      <c r="R437" s="422">
        <v>1462</v>
      </c>
      <c r="S437" s="422" t="s">
        <v>162</v>
      </c>
      <c r="T437" s="423">
        <v>7.0000000000000007E-2</v>
      </c>
      <c r="U437" s="423">
        <v>7.0999999999999994E-2</v>
      </c>
      <c r="V437" s="423">
        <v>7.1999999999999995E-2</v>
      </c>
      <c r="W437" s="423">
        <v>7.3999999999999996E-2</v>
      </c>
      <c r="X437" s="423">
        <v>7.5999999999999998E-2</v>
      </c>
      <c r="Y437" s="423">
        <v>1.2999999999999999E-2</v>
      </c>
      <c r="Z437" s="423">
        <v>1.4999999999999999E-2</v>
      </c>
      <c r="AA437" s="423">
        <v>1.7000000000000001E-2</v>
      </c>
      <c r="AB437" s="423">
        <v>0.02</v>
      </c>
      <c r="AC437" s="423">
        <v>0.02</v>
      </c>
      <c r="AD437" s="423">
        <v>0.01</v>
      </c>
      <c r="AE437" s="423">
        <v>1.2999999999999999E-2</v>
      </c>
      <c r="AF437" s="423">
        <v>1.4E-2</v>
      </c>
      <c r="AG437" s="423">
        <v>1.4999999999999999E-2</v>
      </c>
      <c r="AH437" s="423">
        <v>1.6E-2</v>
      </c>
      <c r="AI437" s="423">
        <v>1.4999999999999999E-2</v>
      </c>
      <c r="AJ437" s="423">
        <v>1.6E-2</v>
      </c>
      <c r="AK437" s="423">
        <v>1.7000000000000001E-2</v>
      </c>
      <c r="AL437" s="423">
        <v>1.7999999999999999E-2</v>
      </c>
      <c r="AM437" s="423">
        <v>1.9E-2</v>
      </c>
      <c r="AN437" s="423">
        <v>2E-3</v>
      </c>
      <c r="AO437" s="423">
        <v>2E-3</v>
      </c>
      <c r="AP437" s="423">
        <v>3.0000000000000001E-3</v>
      </c>
      <c r="AQ437" s="423">
        <v>3.0000000000000001E-3</v>
      </c>
      <c r="AR437" s="423">
        <v>3.0000000000000001E-3</v>
      </c>
      <c r="AS437" s="423">
        <v>1.5599999999999999E-2</v>
      </c>
      <c r="AT437" s="423">
        <v>1.66E-2</v>
      </c>
      <c r="AU437" s="423">
        <v>1.7500000000000002E-2</v>
      </c>
      <c r="AV437" s="423">
        <v>1.8499999999999999E-2</v>
      </c>
      <c r="AW437" s="423">
        <v>1.9E-2</v>
      </c>
      <c r="AX437" s="423">
        <v>0</v>
      </c>
      <c r="AY437" s="423">
        <v>0</v>
      </c>
      <c r="AZ437" s="423">
        <v>0</v>
      </c>
      <c r="BA437" s="423">
        <v>0</v>
      </c>
      <c r="BB437" s="423">
        <v>0</v>
      </c>
      <c r="BC437" s="423">
        <v>0</v>
      </c>
      <c r="BD437" s="423">
        <v>0</v>
      </c>
      <c r="BE437" s="423">
        <v>0</v>
      </c>
      <c r="BF437" s="423">
        <v>0</v>
      </c>
      <c r="BG437" s="423">
        <v>0</v>
      </c>
      <c r="BH437" s="423">
        <v>0</v>
      </c>
      <c r="BI437" s="423">
        <v>0</v>
      </c>
      <c r="BJ437" s="423">
        <v>0</v>
      </c>
      <c r="BK437" s="423">
        <v>0</v>
      </c>
      <c r="BL437" s="423">
        <v>0</v>
      </c>
      <c r="BM437" s="423">
        <v>0</v>
      </c>
      <c r="BN437" s="423">
        <v>0</v>
      </c>
      <c r="BO437" s="423">
        <v>0</v>
      </c>
      <c r="BP437" s="423">
        <v>0</v>
      </c>
      <c r="BQ437" s="423">
        <v>0</v>
      </c>
    </row>
    <row r="438" spans="1:69">
      <c r="A438" s="420" t="s">
        <v>412</v>
      </c>
      <c r="B438" s="421">
        <v>5.7741666666666663E-2</v>
      </c>
      <c r="C438" s="421">
        <v>0.18</v>
      </c>
      <c r="D438" s="421">
        <v>3.3369863013698628E-3</v>
      </c>
      <c r="E438" s="421"/>
      <c r="F438" s="422">
        <v>569</v>
      </c>
      <c r="G438" s="423">
        <v>2.3800000000000002E-2</v>
      </c>
      <c r="H438" s="423">
        <v>9.5999999999999992E-3</v>
      </c>
      <c r="I438" s="423">
        <v>0</v>
      </c>
      <c r="J438" s="423">
        <v>3.0000000000000001E-3</v>
      </c>
      <c r="K438" s="423">
        <v>1.14E-2</v>
      </c>
      <c r="L438" s="423">
        <v>6.6046803652968014E-3</v>
      </c>
      <c r="M438" s="424">
        <v>41.827768014059757</v>
      </c>
      <c r="N438" s="422">
        <v>600</v>
      </c>
      <c r="O438" s="422">
        <v>600</v>
      </c>
      <c r="P438" s="422">
        <v>600</v>
      </c>
      <c r="Q438" s="422">
        <v>600</v>
      </c>
      <c r="R438" s="422">
        <v>600</v>
      </c>
      <c r="S438" s="422" t="s">
        <v>162</v>
      </c>
      <c r="T438" s="423">
        <v>0.03</v>
      </c>
      <c r="U438" s="423">
        <v>0.03</v>
      </c>
      <c r="V438" s="423">
        <v>0.03</v>
      </c>
      <c r="W438" s="423">
        <v>0.03</v>
      </c>
      <c r="X438" s="423">
        <v>0.03</v>
      </c>
      <c r="Y438" s="423">
        <v>8.9999999999999993E-3</v>
      </c>
      <c r="Z438" s="423">
        <v>0.01</v>
      </c>
      <c r="AA438" s="423">
        <v>1.0999999999999999E-2</v>
      </c>
      <c r="AB438" s="423">
        <v>1.2E-2</v>
      </c>
      <c r="AC438" s="423">
        <v>1.2999999999999999E-2</v>
      </c>
      <c r="AD438" s="423">
        <v>0</v>
      </c>
      <c r="AE438" s="423">
        <v>0</v>
      </c>
      <c r="AF438" s="423">
        <v>0</v>
      </c>
      <c r="AG438" s="423">
        <v>0</v>
      </c>
      <c r="AH438" s="423">
        <v>0</v>
      </c>
      <c r="AI438" s="423">
        <v>4.0000000000000001E-3</v>
      </c>
      <c r="AJ438" s="423">
        <v>4.0000000000000001E-3</v>
      </c>
      <c r="AK438" s="423">
        <v>4.0000000000000001E-3</v>
      </c>
      <c r="AL438" s="423">
        <v>4.0000000000000001E-3</v>
      </c>
      <c r="AM438" s="423">
        <v>4.0000000000000001E-3</v>
      </c>
      <c r="AN438" s="423">
        <v>0.01</v>
      </c>
      <c r="AO438" s="423">
        <v>0.01</v>
      </c>
      <c r="AP438" s="423">
        <v>0.01</v>
      </c>
      <c r="AQ438" s="423">
        <v>0.01</v>
      </c>
      <c r="AR438" s="423">
        <v>0.01</v>
      </c>
      <c r="AS438" s="423">
        <v>8.3999999999999995E-3</v>
      </c>
      <c r="AT438" s="423">
        <v>8.3999999999999995E-3</v>
      </c>
      <c r="AU438" s="423">
        <v>8.3999999999999995E-3</v>
      </c>
      <c r="AV438" s="423">
        <v>8.3999999999999995E-3</v>
      </c>
      <c r="AW438" s="423">
        <v>8.3999999999999995E-3</v>
      </c>
      <c r="AX438" s="423">
        <v>0</v>
      </c>
      <c r="AY438" s="423">
        <v>0</v>
      </c>
      <c r="AZ438" s="423">
        <v>0</v>
      </c>
      <c r="BA438" s="423">
        <v>0</v>
      </c>
      <c r="BB438" s="423">
        <v>0</v>
      </c>
      <c r="BC438" s="423">
        <v>0</v>
      </c>
      <c r="BD438" s="423">
        <v>0</v>
      </c>
      <c r="BE438" s="423">
        <v>0</v>
      </c>
      <c r="BF438" s="423">
        <v>0</v>
      </c>
      <c r="BG438" s="423">
        <v>0</v>
      </c>
      <c r="BH438" s="423">
        <v>0</v>
      </c>
      <c r="BI438" s="423">
        <v>0</v>
      </c>
      <c r="BJ438" s="423">
        <v>0</v>
      </c>
      <c r="BK438" s="423">
        <v>0</v>
      </c>
      <c r="BL438" s="423">
        <v>0</v>
      </c>
      <c r="BM438" s="423">
        <v>0</v>
      </c>
      <c r="BN438" s="423">
        <v>0</v>
      </c>
      <c r="BO438" s="423">
        <v>0</v>
      </c>
      <c r="BP438" s="423">
        <v>0</v>
      </c>
      <c r="BQ438" s="423">
        <v>0</v>
      </c>
    </row>
    <row r="439" spans="1:69">
      <c r="A439" s="420" t="s">
        <v>845</v>
      </c>
      <c r="B439" s="421">
        <v>0.20591666666666666</v>
      </c>
      <c r="C439" s="421">
        <v>0.45</v>
      </c>
      <c r="D439" s="421">
        <v>0</v>
      </c>
      <c r="E439" s="421"/>
      <c r="F439" s="422">
        <v>2006</v>
      </c>
      <c r="G439" s="423">
        <v>0.105</v>
      </c>
      <c r="H439" s="423">
        <v>0.05</v>
      </c>
      <c r="I439" s="423">
        <v>0.01</v>
      </c>
      <c r="J439" s="423">
        <v>0</v>
      </c>
      <c r="K439" s="423">
        <v>8.0000000000000002E-3</v>
      </c>
      <c r="L439" s="423">
        <v>3.291666666666665E-2</v>
      </c>
      <c r="M439" s="424">
        <v>52.34297108673978</v>
      </c>
      <c r="N439" s="422">
        <v>2020</v>
      </c>
      <c r="O439" s="422">
        <v>2050</v>
      </c>
      <c r="P439" s="422">
        <v>2090</v>
      </c>
      <c r="Q439" s="422">
        <v>2120</v>
      </c>
      <c r="R439" s="422">
        <v>2300</v>
      </c>
      <c r="S439" s="422" t="s">
        <v>162</v>
      </c>
      <c r="T439" s="423">
        <v>0.1</v>
      </c>
      <c r="U439" s="423">
        <v>0.1002</v>
      </c>
      <c r="V439" s="423">
        <v>0.1004</v>
      </c>
      <c r="W439" s="423">
        <v>0.10050000000000001</v>
      </c>
      <c r="X439" s="423">
        <v>0.10050000000000001</v>
      </c>
      <c r="Y439" s="423">
        <v>3.6999999999999998E-2</v>
      </c>
      <c r="Z439" s="423">
        <v>3.7499999999999999E-2</v>
      </c>
      <c r="AA439" s="423">
        <v>3.7499999999999999E-2</v>
      </c>
      <c r="AB439" s="423">
        <v>3.7499999999999999E-2</v>
      </c>
      <c r="AC439" s="423">
        <v>3.7499999999999999E-2</v>
      </c>
      <c r="AD439" s="423">
        <v>1.0999999999999999E-2</v>
      </c>
      <c r="AE439" s="423">
        <v>1.0999999999999999E-2</v>
      </c>
      <c r="AF439" s="423">
        <v>1.0999999999999999E-2</v>
      </c>
      <c r="AG439" s="423">
        <v>1.0999999999999999E-2</v>
      </c>
      <c r="AH439" s="423">
        <v>1.0999999999999999E-2</v>
      </c>
      <c r="AI439" s="423">
        <v>0</v>
      </c>
      <c r="AJ439" s="423">
        <v>0</v>
      </c>
      <c r="AK439" s="423">
        <v>0</v>
      </c>
      <c r="AL439" s="423">
        <v>0</v>
      </c>
      <c r="AM439" s="423">
        <v>0</v>
      </c>
      <c r="AN439" s="423">
        <v>6.0000000000000001E-3</v>
      </c>
      <c r="AO439" s="423">
        <v>6.0000000000000001E-3</v>
      </c>
      <c r="AP439" s="423">
        <v>6.0000000000000001E-3</v>
      </c>
      <c r="AQ439" s="423">
        <v>7.0000000000000001E-3</v>
      </c>
      <c r="AR439" s="423">
        <v>7.0000000000000001E-3</v>
      </c>
      <c r="AS439" s="423">
        <v>7.7000000000000002E-3</v>
      </c>
      <c r="AT439" s="423">
        <v>7.7000000000000002E-3</v>
      </c>
      <c r="AU439" s="423">
        <v>7.7000000000000002E-3</v>
      </c>
      <c r="AV439" s="423">
        <v>7.7999999999999996E-3</v>
      </c>
      <c r="AW439" s="423">
        <v>7.7999999999999996E-3</v>
      </c>
      <c r="AX439" s="423">
        <v>0</v>
      </c>
      <c r="AY439" s="423">
        <v>0</v>
      </c>
      <c r="AZ439" s="423">
        <v>0</v>
      </c>
      <c r="BA439" s="423">
        <v>0</v>
      </c>
      <c r="BB439" s="423">
        <v>0</v>
      </c>
      <c r="BC439" s="423">
        <v>0</v>
      </c>
      <c r="BD439" s="423">
        <v>0</v>
      </c>
      <c r="BE439" s="423">
        <v>0</v>
      </c>
      <c r="BF439" s="423">
        <v>0</v>
      </c>
      <c r="BG439" s="423">
        <v>0</v>
      </c>
      <c r="BH439" s="423">
        <v>0.45</v>
      </c>
      <c r="BI439" s="423">
        <v>0.45</v>
      </c>
      <c r="BJ439" s="423">
        <v>0.45</v>
      </c>
      <c r="BK439" s="423">
        <v>0.45</v>
      </c>
      <c r="BL439" s="423">
        <v>0.45</v>
      </c>
      <c r="BM439" s="423">
        <v>0</v>
      </c>
      <c r="BN439" s="423">
        <v>0</v>
      </c>
      <c r="BO439" s="423">
        <v>0</v>
      </c>
      <c r="BP439" s="423">
        <v>0</v>
      </c>
      <c r="BQ439" s="423">
        <v>0</v>
      </c>
    </row>
    <row r="440" spans="1:69">
      <c r="A440" s="420" t="s">
        <v>706</v>
      </c>
      <c r="B440" s="421">
        <v>0.10082500000000001</v>
      </c>
      <c r="C440" s="421">
        <v>0.56499999999999995</v>
      </c>
      <c r="D440" s="421">
        <v>0</v>
      </c>
      <c r="E440" s="421"/>
      <c r="F440" s="422">
        <v>864</v>
      </c>
      <c r="G440" s="423">
        <v>0.04</v>
      </c>
      <c r="H440" s="423">
        <v>5.0000000000000001E-3</v>
      </c>
      <c r="I440" s="423">
        <v>0.02</v>
      </c>
      <c r="J440" s="423">
        <v>1.8E-3</v>
      </c>
      <c r="K440" s="423">
        <v>1.6500000000000001E-2</v>
      </c>
      <c r="L440" s="423">
        <v>1.7525000000000013E-2</v>
      </c>
      <c r="M440" s="424">
        <v>46.296296296296298</v>
      </c>
      <c r="N440" s="422">
        <v>864</v>
      </c>
      <c r="O440" s="422">
        <v>907</v>
      </c>
      <c r="P440" s="422">
        <v>953</v>
      </c>
      <c r="Q440" s="422">
        <v>1000</v>
      </c>
      <c r="R440" s="422">
        <v>1050</v>
      </c>
      <c r="S440" s="422" t="s">
        <v>162</v>
      </c>
      <c r="T440" s="423">
        <v>0.04</v>
      </c>
      <c r="U440" s="423">
        <v>4.0800000000000003E-2</v>
      </c>
      <c r="V440" s="423">
        <v>4.2900000000000001E-2</v>
      </c>
      <c r="W440" s="423">
        <v>4.4999999999999998E-2</v>
      </c>
      <c r="X440" s="423">
        <v>4.7300000000000002E-2</v>
      </c>
      <c r="Y440" s="423">
        <v>2.5000000000000001E-2</v>
      </c>
      <c r="Z440" s="423">
        <v>2.5999999999999999E-2</v>
      </c>
      <c r="AA440" s="423">
        <v>2.7E-2</v>
      </c>
      <c r="AB440" s="423">
        <v>2.8000000000000001E-2</v>
      </c>
      <c r="AC440" s="423">
        <v>2.9000000000000001E-2</v>
      </c>
      <c r="AD440" s="423">
        <v>1.2E-2</v>
      </c>
      <c r="AE440" s="423">
        <v>1.2999999999999999E-2</v>
      </c>
      <c r="AF440" s="423">
        <v>1.4E-2</v>
      </c>
      <c r="AG440" s="423">
        <v>1.4999999999999999E-2</v>
      </c>
      <c r="AH440" s="423">
        <v>1.6E-2</v>
      </c>
      <c r="AI440" s="423">
        <v>2E-3</v>
      </c>
      <c r="AJ440" s="423">
        <v>2E-3</v>
      </c>
      <c r="AK440" s="423">
        <v>2E-3</v>
      </c>
      <c r="AL440" s="423">
        <v>2E-3</v>
      </c>
      <c r="AM440" s="423">
        <v>2E-3</v>
      </c>
      <c r="AN440" s="423">
        <v>5.0000000000000001E-3</v>
      </c>
      <c r="AO440" s="423">
        <v>5.0000000000000001E-3</v>
      </c>
      <c r="AP440" s="423">
        <v>5.0000000000000001E-3</v>
      </c>
      <c r="AQ440" s="423">
        <v>5.0000000000000001E-3</v>
      </c>
      <c r="AR440" s="423">
        <v>5.0000000000000001E-3</v>
      </c>
      <c r="AS440" s="423">
        <v>1.4999999999999999E-2</v>
      </c>
      <c r="AT440" s="423">
        <v>1.5599999999999999E-2</v>
      </c>
      <c r="AU440" s="423">
        <v>1.6199999999999999E-2</v>
      </c>
      <c r="AV440" s="423">
        <v>1.6899999999999998E-2</v>
      </c>
      <c r="AW440" s="423">
        <v>1.7500000000000002E-2</v>
      </c>
      <c r="AX440" s="423">
        <v>0</v>
      </c>
      <c r="AY440" s="423">
        <v>0</v>
      </c>
      <c r="AZ440" s="423">
        <v>0</v>
      </c>
      <c r="BA440" s="423">
        <v>0</v>
      </c>
      <c r="BB440" s="423">
        <v>0</v>
      </c>
      <c r="BC440" s="423">
        <v>0</v>
      </c>
      <c r="BD440" s="423">
        <v>0</v>
      </c>
      <c r="BE440" s="423">
        <v>0</v>
      </c>
      <c r="BF440" s="423">
        <v>0</v>
      </c>
      <c r="BG440" s="423">
        <v>0</v>
      </c>
      <c r="BH440" s="423">
        <v>0</v>
      </c>
      <c r="BI440" s="423">
        <v>0</v>
      </c>
      <c r="BJ440" s="423">
        <v>0</v>
      </c>
      <c r="BK440" s="423">
        <v>0</v>
      </c>
      <c r="BL440" s="423">
        <v>0</v>
      </c>
      <c r="BM440" s="423">
        <v>0</v>
      </c>
      <c r="BN440" s="423">
        <v>0</v>
      </c>
      <c r="BO440" s="423">
        <v>0</v>
      </c>
      <c r="BP440" s="423">
        <v>0</v>
      </c>
      <c r="BQ440" s="423">
        <v>0</v>
      </c>
    </row>
    <row r="441" spans="1:69">
      <c r="A441" s="420" t="s">
        <v>478</v>
      </c>
      <c r="B441" s="421">
        <v>21.341724999999997</v>
      </c>
      <c r="C441" s="421">
        <v>56.002000000000002</v>
      </c>
      <c r="D441" s="421">
        <v>0.16062465753424657</v>
      </c>
      <c r="E441" s="421"/>
      <c r="F441" s="422">
        <v>190456</v>
      </c>
      <c r="G441" s="423">
        <v>11.244</v>
      </c>
      <c r="H441" s="423">
        <v>3.6080000000000001</v>
      </c>
      <c r="I441" s="423">
        <v>0.20699999999999999</v>
      </c>
      <c r="J441" s="423">
        <v>1.1839999999999999</v>
      </c>
      <c r="K441" s="423">
        <v>2.5394000000000001</v>
      </c>
      <c r="L441" s="423">
        <v>2.398700342465748</v>
      </c>
      <c r="M441" s="424">
        <v>59.037257949342631</v>
      </c>
      <c r="N441" s="422">
        <v>200000</v>
      </c>
      <c r="O441" s="422">
        <v>233526</v>
      </c>
      <c r="P441" s="422">
        <v>298636</v>
      </c>
      <c r="Q441" s="422">
        <v>363570</v>
      </c>
      <c r="R441" s="422">
        <v>380500</v>
      </c>
      <c r="S441" s="422" t="s">
        <v>161</v>
      </c>
      <c r="T441" s="423">
        <v>12.07</v>
      </c>
      <c r="U441" s="423">
        <v>13.88</v>
      </c>
      <c r="V441" s="423">
        <v>15.962</v>
      </c>
      <c r="W441" s="423">
        <v>18.356000000000002</v>
      </c>
      <c r="X441" s="423">
        <v>20.7</v>
      </c>
      <c r="Y441" s="423">
        <v>3.2570000000000001</v>
      </c>
      <c r="Z441" s="423">
        <v>3.7450000000000001</v>
      </c>
      <c r="AA441" s="423">
        <v>4.306</v>
      </c>
      <c r="AB441" s="423">
        <v>4.9509999999999996</v>
      </c>
      <c r="AC441" s="423">
        <v>6.8</v>
      </c>
      <c r="AD441" s="423">
        <v>0.35499999999999998</v>
      </c>
      <c r="AE441" s="423">
        <v>0.40799999999999997</v>
      </c>
      <c r="AF441" s="423">
        <v>0.46899999999999997</v>
      </c>
      <c r="AG441" s="423">
        <v>0.53900000000000003</v>
      </c>
      <c r="AH441" s="423">
        <v>0.8</v>
      </c>
      <c r="AI441" s="423">
        <v>0.75800000000000001</v>
      </c>
      <c r="AJ441" s="423">
        <v>0.871</v>
      </c>
      <c r="AK441" s="423">
        <v>1.002</v>
      </c>
      <c r="AL441" s="423">
        <v>1.1519999999999999</v>
      </c>
      <c r="AM441" s="423">
        <v>1.6</v>
      </c>
      <c r="AN441" s="423">
        <v>1.5</v>
      </c>
      <c r="AO441" s="423">
        <v>1.6</v>
      </c>
      <c r="AP441" s="423">
        <v>1.7</v>
      </c>
      <c r="AQ441" s="423">
        <v>1.8</v>
      </c>
      <c r="AR441" s="423">
        <v>2</v>
      </c>
      <c r="AS441" s="423">
        <v>3.569</v>
      </c>
      <c r="AT441" s="423">
        <v>4.0789999999999997</v>
      </c>
      <c r="AU441" s="423">
        <v>4.6630000000000003</v>
      </c>
      <c r="AV441" s="423">
        <v>5.3319999999999999</v>
      </c>
      <c r="AW441" s="423">
        <v>6.3470000000000004</v>
      </c>
      <c r="AX441" s="423">
        <v>0</v>
      </c>
      <c r="AY441" s="423">
        <v>0</v>
      </c>
      <c r="AZ441" s="423">
        <v>0</v>
      </c>
      <c r="BA441" s="423">
        <v>0</v>
      </c>
      <c r="BB441" s="423">
        <v>0</v>
      </c>
      <c r="BC441" s="423">
        <v>0</v>
      </c>
      <c r="BD441" s="423">
        <v>0.5</v>
      </c>
      <c r="BE441" s="423">
        <v>0.5</v>
      </c>
      <c r="BF441" s="423">
        <v>0.5</v>
      </c>
      <c r="BG441" s="423">
        <v>0.5</v>
      </c>
      <c r="BH441" s="423">
        <v>0</v>
      </c>
      <c r="BI441" s="423">
        <v>0</v>
      </c>
      <c r="BJ441" s="423">
        <v>0</v>
      </c>
      <c r="BK441" s="423">
        <v>0</v>
      </c>
      <c r="BL441" s="423">
        <v>0</v>
      </c>
      <c r="BM441" s="423">
        <v>0.25669999999999998</v>
      </c>
      <c r="BN441" s="423">
        <v>4.9199999999999994E-2</v>
      </c>
      <c r="BO441" s="423">
        <v>4.9199999999999994E-2</v>
      </c>
      <c r="BP441" s="423">
        <v>4.9199999999999994E-2</v>
      </c>
      <c r="BQ441" s="423">
        <v>4.9199999999999994E-2</v>
      </c>
    </row>
    <row r="442" spans="1:69">
      <c r="A442" s="420" t="s">
        <v>479</v>
      </c>
      <c r="B442" s="421">
        <v>0.97825000000000006</v>
      </c>
      <c r="C442" s="421">
        <v>2.012</v>
      </c>
      <c r="D442" s="421">
        <v>0</v>
      </c>
      <c r="E442" s="421"/>
      <c r="F442" s="422">
        <v>11786</v>
      </c>
      <c r="G442" s="423">
        <v>0.77200000000000002</v>
      </c>
      <c r="H442" s="423">
        <v>1.4E-2</v>
      </c>
      <c r="I442" s="423">
        <v>0</v>
      </c>
      <c r="J442" s="423">
        <v>4.0000000000000001E-3</v>
      </c>
      <c r="K442" s="423">
        <v>3.7499999999999999E-2</v>
      </c>
      <c r="L442" s="423">
        <v>0.15075000000000005</v>
      </c>
      <c r="M442" s="424">
        <v>65.501442389275411</v>
      </c>
      <c r="N442" s="422">
        <v>6465</v>
      </c>
      <c r="O442" s="422">
        <v>7370</v>
      </c>
      <c r="P442" s="422">
        <v>8402</v>
      </c>
      <c r="Q442" s="422">
        <v>9578</v>
      </c>
      <c r="R442" s="422">
        <v>10919</v>
      </c>
      <c r="S442" s="422" t="s">
        <v>161</v>
      </c>
      <c r="T442" s="423">
        <v>0.73399999999999999</v>
      </c>
      <c r="U442" s="423">
        <v>0.83699999999999997</v>
      </c>
      <c r="V442" s="423">
        <v>0.95399999999999996</v>
      </c>
      <c r="W442" s="423">
        <v>1.087</v>
      </c>
      <c r="X442" s="423">
        <v>1.24</v>
      </c>
      <c r="Y442" s="423">
        <v>0.129</v>
      </c>
      <c r="Z442" s="423">
        <v>0.186</v>
      </c>
      <c r="AA442" s="423">
        <v>0.24299999999999999</v>
      </c>
      <c r="AB442" s="423">
        <v>0.3</v>
      </c>
      <c r="AC442" s="423">
        <v>0.35699999999999998</v>
      </c>
      <c r="AD442" s="423">
        <v>0</v>
      </c>
      <c r="AE442" s="423">
        <v>0</v>
      </c>
      <c r="AF442" s="423">
        <v>0</v>
      </c>
      <c r="AG442" s="423">
        <v>0</v>
      </c>
      <c r="AH442" s="423">
        <v>0</v>
      </c>
      <c r="AI442" s="423">
        <v>1.2999999999999999E-2</v>
      </c>
      <c r="AJ442" s="423">
        <v>0.02</v>
      </c>
      <c r="AK442" s="423">
        <v>2.7E-2</v>
      </c>
      <c r="AL442" s="423">
        <v>3.3000000000000002E-2</v>
      </c>
      <c r="AM442" s="423">
        <v>0.04</v>
      </c>
      <c r="AN442" s="423">
        <v>5.0000000000000001E-3</v>
      </c>
      <c r="AO442" s="423">
        <v>6.0000000000000001E-3</v>
      </c>
      <c r="AP442" s="423">
        <v>8.0000000000000002E-3</v>
      </c>
      <c r="AQ442" s="423">
        <v>8.9999999999999993E-3</v>
      </c>
      <c r="AR442" s="423">
        <v>0.01</v>
      </c>
      <c r="AS442" s="423">
        <v>6.6000000000000003E-2</v>
      </c>
      <c r="AT442" s="423">
        <v>7.9000000000000001E-2</v>
      </c>
      <c r="AU442" s="423">
        <v>9.1999999999999998E-2</v>
      </c>
      <c r="AV442" s="423">
        <v>0.107</v>
      </c>
      <c r="AW442" s="423">
        <v>0.124</v>
      </c>
      <c r="AX442" s="423">
        <v>0</v>
      </c>
      <c r="AY442" s="423">
        <v>0.32500000000000001</v>
      </c>
      <c r="AZ442" s="423">
        <v>0.32500000000000001</v>
      </c>
      <c r="BA442" s="423">
        <v>0.32500000000000001</v>
      </c>
      <c r="BB442" s="423">
        <v>0.32500000000000001</v>
      </c>
      <c r="BC442" s="423">
        <v>0</v>
      </c>
      <c r="BD442" s="423">
        <v>0</v>
      </c>
      <c r="BE442" s="423">
        <v>0</v>
      </c>
      <c r="BF442" s="423">
        <v>0</v>
      </c>
      <c r="BG442" s="423">
        <v>0</v>
      </c>
      <c r="BH442" s="423">
        <v>0</v>
      </c>
      <c r="BI442" s="423">
        <v>0</v>
      </c>
      <c r="BJ442" s="423">
        <v>0</v>
      </c>
      <c r="BK442" s="423">
        <v>0</v>
      </c>
      <c r="BL442" s="423">
        <v>0</v>
      </c>
      <c r="BM442" s="423">
        <v>0</v>
      </c>
      <c r="BN442" s="423">
        <v>0</v>
      </c>
      <c r="BO442" s="423">
        <v>0</v>
      </c>
      <c r="BP442" s="423">
        <v>0</v>
      </c>
      <c r="BQ442" s="423">
        <v>0</v>
      </c>
    </row>
    <row r="443" spans="1:69">
      <c r="A443" s="420" t="s">
        <v>944</v>
      </c>
      <c r="B443" s="421">
        <v>0.79475000000000007</v>
      </c>
      <c r="C443" s="421">
        <v>1.7710000000000001</v>
      </c>
      <c r="D443" s="421">
        <v>0</v>
      </c>
      <c r="E443" s="421"/>
      <c r="F443" s="422">
        <v>2500</v>
      </c>
      <c r="G443" s="423">
        <v>0.64800000000000002</v>
      </c>
      <c r="H443" s="423">
        <v>3.5999999999999997E-2</v>
      </c>
      <c r="I443" s="423">
        <v>0</v>
      </c>
      <c r="J443" s="423">
        <v>0.06</v>
      </c>
      <c r="K443" s="423">
        <v>1E-3</v>
      </c>
      <c r="L443" s="423">
        <v>4.9750000000000072E-2</v>
      </c>
      <c r="M443" s="424">
        <v>259.2</v>
      </c>
      <c r="N443" s="422">
        <v>2500</v>
      </c>
      <c r="O443" s="422">
        <v>2500</v>
      </c>
      <c r="P443" s="422">
        <v>2500</v>
      </c>
      <c r="Q443" s="422">
        <v>2500</v>
      </c>
      <c r="R443" s="422">
        <v>2500</v>
      </c>
      <c r="S443" s="422" t="s">
        <v>161</v>
      </c>
      <c r="T443" s="423">
        <v>0.52</v>
      </c>
      <c r="U443" s="423">
        <v>0.52</v>
      </c>
      <c r="V443" s="423">
        <v>0.52</v>
      </c>
      <c r="W443" s="423">
        <v>0.52</v>
      </c>
      <c r="X443" s="423">
        <v>0.52</v>
      </c>
      <c r="Y443" s="423">
        <v>0.12</v>
      </c>
      <c r="Z443" s="423">
        <v>0.12</v>
      </c>
      <c r="AA443" s="423">
        <v>0.12</v>
      </c>
      <c r="AB443" s="423">
        <v>0.12</v>
      </c>
      <c r="AC443" s="423">
        <v>0.12</v>
      </c>
      <c r="AD443" s="423">
        <v>0</v>
      </c>
      <c r="AE443" s="423">
        <v>0</v>
      </c>
      <c r="AF443" s="423">
        <v>0</v>
      </c>
      <c r="AG443" s="423">
        <v>0</v>
      </c>
      <c r="AH443" s="423">
        <v>0</v>
      </c>
      <c r="AI443" s="423">
        <v>1E-3</v>
      </c>
      <c r="AJ443" s="423">
        <v>1E-3</v>
      </c>
      <c r="AK443" s="423">
        <v>1E-3</v>
      </c>
      <c r="AL443" s="423">
        <v>1E-3</v>
      </c>
      <c r="AM443" s="423">
        <v>1E-3</v>
      </c>
      <c r="AN443" s="423">
        <v>7.1999999999999995E-2</v>
      </c>
      <c r="AO443" s="423">
        <v>7.1999999999999995E-2</v>
      </c>
      <c r="AP443" s="423">
        <v>7.1999999999999995E-2</v>
      </c>
      <c r="AQ443" s="423">
        <v>7.1999999999999995E-2</v>
      </c>
      <c r="AR443" s="423">
        <v>7.1999999999999995E-2</v>
      </c>
      <c r="AS443" s="423">
        <v>5.45E-2</v>
      </c>
      <c r="AT443" s="423">
        <v>5.45E-2</v>
      </c>
      <c r="AU443" s="423">
        <v>5.45E-2</v>
      </c>
      <c r="AV443" s="423">
        <v>5.45E-2</v>
      </c>
      <c r="AW443" s="423">
        <v>5.45E-2</v>
      </c>
      <c r="AX443" s="423">
        <v>0</v>
      </c>
      <c r="AY443" s="423">
        <v>0</v>
      </c>
      <c r="AZ443" s="423">
        <v>0</v>
      </c>
      <c r="BA443" s="423">
        <v>0</v>
      </c>
      <c r="BB443" s="423">
        <v>0</v>
      </c>
      <c r="BC443" s="423">
        <v>0</v>
      </c>
      <c r="BD443" s="423">
        <v>0</v>
      </c>
      <c r="BE443" s="423">
        <v>0</v>
      </c>
      <c r="BF443" s="423">
        <v>0</v>
      </c>
      <c r="BG443" s="423">
        <v>0</v>
      </c>
      <c r="BH443" s="423">
        <v>0.187</v>
      </c>
      <c r="BI443" s="423">
        <v>0</v>
      </c>
      <c r="BJ443" s="423">
        <v>0</v>
      </c>
      <c r="BK443" s="423">
        <v>0</v>
      </c>
      <c r="BL443" s="423">
        <v>0</v>
      </c>
      <c r="BM443" s="423">
        <v>0</v>
      </c>
      <c r="BN443" s="423">
        <v>0</v>
      </c>
      <c r="BO443" s="423">
        <v>0</v>
      </c>
      <c r="BP443" s="423">
        <v>0</v>
      </c>
      <c r="BQ443" s="423">
        <v>0</v>
      </c>
    </row>
    <row r="444" spans="1:69">
      <c r="A444" s="420" t="s">
        <v>653</v>
      </c>
      <c r="B444" s="421">
        <v>0.36840833333333328</v>
      </c>
      <c r="C444" s="421">
        <v>0.63700000000000001</v>
      </c>
      <c r="D444" s="421">
        <v>0</v>
      </c>
      <c r="E444" s="421"/>
      <c r="F444" s="422">
        <v>2105</v>
      </c>
      <c r="G444" s="423">
        <v>0.26900000000000002</v>
      </c>
      <c r="H444" s="423">
        <v>4.2999999999999997E-2</v>
      </c>
      <c r="I444" s="423">
        <v>0</v>
      </c>
      <c r="J444" s="423">
        <v>0</v>
      </c>
      <c r="K444" s="423">
        <v>0</v>
      </c>
      <c r="L444" s="423">
        <v>5.6408333333333283E-2</v>
      </c>
      <c r="M444" s="424">
        <v>127.79097387173397</v>
      </c>
      <c r="N444" s="422">
        <v>2120</v>
      </c>
      <c r="O444" s="422">
        <v>2130</v>
      </c>
      <c r="P444" s="422">
        <v>2140</v>
      </c>
      <c r="Q444" s="422">
        <v>2150</v>
      </c>
      <c r="R444" s="422">
        <v>2160</v>
      </c>
      <c r="S444" s="422" t="s">
        <v>161</v>
      </c>
      <c r="T444" s="423">
        <v>0.29799999999999999</v>
      </c>
      <c r="U444" s="423">
        <v>0.31</v>
      </c>
      <c r="V444" s="423">
        <v>0.32200000000000001</v>
      </c>
      <c r="W444" s="423">
        <v>0.33500000000000002</v>
      </c>
      <c r="X444" s="423">
        <v>0.33500000000000002</v>
      </c>
      <c r="Y444" s="423">
        <v>4.2000000000000003E-2</v>
      </c>
      <c r="Z444" s="423">
        <v>4.2000000000000003E-2</v>
      </c>
      <c r="AA444" s="423">
        <v>4.2000000000000003E-2</v>
      </c>
      <c r="AB444" s="423">
        <v>4.2000000000000003E-2</v>
      </c>
      <c r="AC444" s="423">
        <v>4.2000000000000003E-2</v>
      </c>
      <c r="AD444" s="423">
        <v>0</v>
      </c>
      <c r="AE444" s="423">
        <v>0</v>
      </c>
      <c r="AF444" s="423">
        <v>0</v>
      </c>
      <c r="AG444" s="423">
        <v>0</v>
      </c>
      <c r="AH444" s="423">
        <v>0</v>
      </c>
      <c r="AI444" s="423">
        <v>0</v>
      </c>
      <c r="AJ444" s="423">
        <v>0</v>
      </c>
      <c r="AK444" s="423">
        <v>0</v>
      </c>
      <c r="AL444" s="423">
        <v>0</v>
      </c>
      <c r="AM444" s="423">
        <v>0</v>
      </c>
      <c r="AN444" s="423">
        <v>0</v>
      </c>
      <c r="AO444" s="423">
        <v>0</v>
      </c>
      <c r="AP444" s="423">
        <v>0</v>
      </c>
      <c r="AQ444" s="423">
        <v>0</v>
      </c>
      <c r="AR444" s="423">
        <v>0</v>
      </c>
      <c r="AS444" s="423">
        <v>7.0000000000000007E-2</v>
      </c>
      <c r="AT444" s="423">
        <v>7.0000000000000007E-2</v>
      </c>
      <c r="AU444" s="423">
        <v>7.0000000000000007E-2</v>
      </c>
      <c r="AV444" s="423">
        <v>0.08</v>
      </c>
      <c r="AW444" s="423">
        <v>0.08</v>
      </c>
      <c r="AX444" s="423">
        <v>0</v>
      </c>
      <c r="AY444" s="423">
        <v>0</v>
      </c>
      <c r="AZ444" s="423">
        <v>0</v>
      </c>
      <c r="BA444" s="423">
        <v>0</v>
      </c>
      <c r="BB444" s="423">
        <v>0</v>
      </c>
      <c r="BC444" s="423">
        <v>0</v>
      </c>
      <c r="BD444" s="423">
        <v>0</v>
      </c>
      <c r="BE444" s="423">
        <v>0</v>
      </c>
      <c r="BF444" s="423">
        <v>0</v>
      </c>
      <c r="BG444" s="423">
        <v>0</v>
      </c>
      <c r="BH444" s="423">
        <v>0</v>
      </c>
      <c r="BI444" s="423">
        <v>0</v>
      </c>
      <c r="BJ444" s="423">
        <v>0</v>
      </c>
      <c r="BK444" s="423">
        <v>0</v>
      </c>
      <c r="BL444" s="423">
        <v>0</v>
      </c>
      <c r="BM444" s="423">
        <v>0</v>
      </c>
      <c r="BN444" s="423">
        <v>0</v>
      </c>
      <c r="BO444" s="423">
        <v>0</v>
      </c>
      <c r="BP444" s="423">
        <v>0</v>
      </c>
      <c r="BQ444" s="423">
        <v>0</v>
      </c>
    </row>
    <row r="445" spans="1:69">
      <c r="A445" s="420" t="s">
        <v>885</v>
      </c>
      <c r="B445" s="421">
        <v>1.4127166666666666</v>
      </c>
      <c r="C445" s="421">
        <v>3.0920000000000001</v>
      </c>
      <c r="D445" s="421">
        <v>0</v>
      </c>
      <c r="E445" s="421"/>
      <c r="F445" s="422">
        <v>10753</v>
      </c>
      <c r="G445" s="423">
        <v>0.93100000000000005</v>
      </c>
      <c r="H445" s="423">
        <v>0.249</v>
      </c>
      <c r="I445" s="423">
        <v>0</v>
      </c>
      <c r="J445" s="423">
        <v>0</v>
      </c>
      <c r="K445" s="423">
        <v>2E-3</v>
      </c>
      <c r="L445" s="423">
        <v>0.23071666666666646</v>
      </c>
      <c r="M445" s="424">
        <v>86.580489165814186</v>
      </c>
      <c r="N445" s="422">
        <v>10798</v>
      </c>
      <c r="O445" s="422">
        <v>12417</v>
      </c>
      <c r="P445" s="422">
        <v>14279</v>
      </c>
      <c r="Q445" s="422">
        <v>14279</v>
      </c>
      <c r="R445" s="422">
        <v>14279</v>
      </c>
      <c r="S445" s="422" t="s">
        <v>161</v>
      </c>
      <c r="T445" s="423">
        <v>0.78800000000000003</v>
      </c>
      <c r="U445" s="423">
        <v>0.90600000000000003</v>
      </c>
      <c r="V445" s="423">
        <v>1.042</v>
      </c>
      <c r="W445" s="423">
        <v>1.042</v>
      </c>
      <c r="X445" s="423">
        <v>1.042</v>
      </c>
      <c r="Y445" s="423">
        <v>0.13800000000000001</v>
      </c>
      <c r="Z445" s="423">
        <v>0.15</v>
      </c>
      <c r="AA445" s="423">
        <v>0.17499999999999999</v>
      </c>
      <c r="AB445" s="423">
        <v>0.17499999999999999</v>
      </c>
      <c r="AC445" s="423">
        <v>0.17499999999999999</v>
      </c>
      <c r="AD445" s="423">
        <v>0</v>
      </c>
      <c r="AE445" s="423">
        <v>0</v>
      </c>
      <c r="AF445" s="423">
        <v>0</v>
      </c>
      <c r="AG445" s="423">
        <v>0</v>
      </c>
      <c r="AH445" s="423">
        <v>0</v>
      </c>
      <c r="AI445" s="423">
        <v>0</v>
      </c>
      <c r="AJ445" s="423">
        <v>0</v>
      </c>
      <c r="AK445" s="423">
        <v>0</v>
      </c>
      <c r="AL445" s="423">
        <v>0</v>
      </c>
      <c r="AM445" s="423">
        <v>0</v>
      </c>
      <c r="AN445" s="423">
        <v>5.0000000000000001E-3</v>
      </c>
      <c r="AO445" s="423">
        <v>5.0000000000000001E-3</v>
      </c>
      <c r="AP445" s="423">
        <v>5.0000000000000001E-3</v>
      </c>
      <c r="AQ445" s="423">
        <v>5.0000000000000001E-3</v>
      </c>
      <c r="AR445" s="423">
        <v>5.0000000000000001E-3</v>
      </c>
      <c r="AS445" s="423">
        <v>7.2999999999999995E-2</v>
      </c>
      <c r="AT445" s="423">
        <v>0.08</v>
      </c>
      <c r="AU445" s="423">
        <v>8.5000000000000006E-2</v>
      </c>
      <c r="AV445" s="423">
        <v>8.5000000000000006E-2</v>
      </c>
      <c r="AW445" s="423">
        <v>8.5000000000000006E-2</v>
      </c>
      <c r="AX445" s="423">
        <v>0</v>
      </c>
      <c r="AY445" s="423">
        <v>0</v>
      </c>
      <c r="AZ445" s="423">
        <v>0</v>
      </c>
      <c r="BA445" s="423">
        <v>0</v>
      </c>
      <c r="BB445" s="423">
        <v>0</v>
      </c>
      <c r="BC445" s="423">
        <v>0</v>
      </c>
      <c r="BD445" s="423">
        <v>0</v>
      </c>
      <c r="BE445" s="423">
        <v>0</v>
      </c>
      <c r="BF445" s="423">
        <v>0</v>
      </c>
      <c r="BG445" s="423">
        <v>0</v>
      </c>
      <c r="BH445" s="423">
        <v>0</v>
      </c>
      <c r="BI445" s="423">
        <v>0</v>
      </c>
      <c r="BJ445" s="423">
        <v>0</v>
      </c>
      <c r="BK445" s="423">
        <v>0</v>
      </c>
      <c r="BL445" s="423">
        <v>0</v>
      </c>
      <c r="BM445" s="423">
        <v>0</v>
      </c>
      <c r="BN445" s="423">
        <v>0</v>
      </c>
      <c r="BO445" s="423">
        <v>0</v>
      </c>
      <c r="BP445" s="423">
        <v>0</v>
      </c>
      <c r="BQ445" s="423">
        <v>0</v>
      </c>
    </row>
    <row r="446" spans="1:69">
      <c r="A446" s="420" t="s">
        <v>176</v>
      </c>
      <c r="B446" s="421">
        <v>6.008333333333335E-2</v>
      </c>
      <c r="C446" s="421">
        <v>7.4999999999999997E-2</v>
      </c>
      <c r="D446" s="421">
        <v>8.0000000000000015E-4</v>
      </c>
      <c r="E446" s="421"/>
      <c r="F446" s="422">
        <v>500</v>
      </c>
      <c r="G446" s="423">
        <v>3.7999999999999999E-2</v>
      </c>
      <c r="H446" s="423">
        <v>3.5999999999999999E-3</v>
      </c>
      <c r="I446" s="423">
        <v>0</v>
      </c>
      <c r="J446" s="423">
        <v>4.2000000000000006E-3</v>
      </c>
      <c r="K446" s="423">
        <v>2E-3</v>
      </c>
      <c r="L446" s="423">
        <v>1.1483333333333345E-2</v>
      </c>
      <c r="M446" s="424">
        <v>76</v>
      </c>
      <c r="N446" s="422">
        <v>513</v>
      </c>
      <c r="O446" s="422">
        <v>513</v>
      </c>
      <c r="P446" s="422">
        <v>513</v>
      </c>
      <c r="Q446" s="422">
        <v>513</v>
      </c>
      <c r="R446" s="422">
        <v>513</v>
      </c>
      <c r="S446" s="422" t="s">
        <v>160</v>
      </c>
      <c r="T446" s="423">
        <v>3.5000000000000003E-2</v>
      </c>
      <c r="U446" s="423">
        <v>3.5000000000000003E-2</v>
      </c>
      <c r="V446" s="423">
        <v>3.5000000000000003E-2</v>
      </c>
      <c r="W446" s="423">
        <v>3.5000000000000003E-2</v>
      </c>
      <c r="X446" s="423">
        <v>3.5000000000000003E-2</v>
      </c>
      <c r="Y446" s="423">
        <v>4.0000000000000001E-3</v>
      </c>
      <c r="Z446" s="423">
        <v>4.0000000000000001E-3</v>
      </c>
      <c r="AA446" s="423">
        <v>4.0000000000000001E-3</v>
      </c>
      <c r="AB446" s="423">
        <v>4.0000000000000001E-3</v>
      </c>
      <c r="AC446" s="423">
        <v>4.0000000000000001E-3</v>
      </c>
      <c r="AD446" s="423">
        <v>0</v>
      </c>
      <c r="AE446" s="423">
        <v>0</v>
      </c>
      <c r="AF446" s="423">
        <v>0</v>
      </c>
      <c r="AG446" s="423">
        <v>0</v>
      </c>
      <c r="AH446" s="423">
        <v>0</v>
      </c>
      <c r="AI446" s="423">
        <v>3.0000000000000001E-3</v>
      </c>
      <c r="AJ446" s="423">
        <v>3.0000000000000001E-3</v>
      </c>
      <c r="AK446" s="423">
        <v>3.0000000000000001E-3</v>
      </c>
      <c r="AL446" s="423">
        <v>3.0000000000000001E-3</v>
      </c>
      <c r="AM446" s="423">
        <v>3.0000000000000001E-3</v>
      </c>
      <c r="AN446" s="423">
        <v>1E-3</v>
      </c>
      <c r="AO446" s="423">
        <v>1E-3</v>
      </c>
      <c r="AP446" s="423">
        <v>1E-3</v>
      </c>
      <c r="AQ446" s="423">
        <v>1E-3</v>
      </c>
      <c r="AR446" s="423">
        <v>1E-3</v>
      </c>
      <c r="AS446" s="423">
        <v>4.3E-3</v>
      </c>
      <c r="AT446" s="423">
        <v>4.3E-3</v>
      </c>
      <c r="AU446" s="423">
        <v>4.3E-3</v>
      </c>
      <c r="AV446" s="423">
        <v>4.3E-3</v>
      </c>
      <c r="AW446" s="423">
        <v>4.3E-3</v>
      </c>
      <c r="AX446" s="423">
        <v>0</v>
      </c>
      <c r="AY446" s="423">
        <v>0</v>
      </c>
      <c r="AZ446" s="423">
        <v>0</v>
      </c>
      <c r="BA446" s="423">
        <v>0</v>
      </c>
      <c r="BB446" s="423">
        <v>0</v>
      </c>
      <c r="BC446" s="423">
        <v>0</v>
      </c>
      <c r="BD446" s="423">
        <v>0</v>
      </c>
      <c r="BE446" s="423">
        <v>0</v>
      </c>
      <c r="BF446" s="423">
        <v>0</v>
      </c>
      <c r="BG446" s="423">
        <v>0</v>
      </c>
      <c r="BH446" s="423">
        <v>0</v>
      </c>
      <c r="BI446" s="423">
        <v>0</v>
      </c>
      <c r="BJ446" s="423">
        <v>0</v>
      </c>
      <c r="BK446" s="423">
        <v>0</v>
      </c>
      <c r="BL446" s="423">
        <v>0</v>
      </c>
      <c r="BM446" s="423">
        <v>0.05</v>
      </c>
      <c r="BN446" s="423">
        <v>0.05</v>
      </c>
      <c r="BO446" s="423">
        <v>0.05</v>
      </c>
      <c r="BP446" s="423">
        <v>0.05</v>
      </c>
      <c r="BQ446" s="423">
        <v>0.05</v>
      </c>
    </row>
    <row r="447" spans="1:69">
      <c r="A447" s="420" t="s">
        <v>841</v>
      </c>
      <c r="B447" s="421">
        <v>3.5583333333333335E-2</v>
      </c>
      <c r="C447" s="421">
        <v>0.28799999999999998</v>
      </c>
      <c r="D447" s="421">
        <v>0</v>
      </c>
      <c r="E447" s="421"/>
      <c r="F447" s="422">
        <v>350</v>
      </c>
      <c r="G447" s="423">
        <v>1.2500000000000001E-2</v>
      </c>
      <c r="H447" s="423">
        <v>6.9999999999999999E-4</v>
      </c>
      <c r="I447" s="423">
        <v>1.7000000000000001E-2</v>
      </c>
      <c r="J447" s="423">
        <v>2.0000000000000001E-4</v>
      </c>
      <c r="K447" s="423">
        <v>5.0000000000000001E-4</v>
      </c>
      <c r="L447" s="423">
        <v>4.6833333333333345E-3</v>
      </c>
      <c r="M447" s="424">
        <v>35.714285714285715</v>
      </c>
      <c r="N447" s="422">
        <v>350</v>
      </c>
      <c r="O447" s="422">
        <v>360</v>
      </c>
      <c r="P447" s="422">
        <v>370</v>
      </c>
      <c r="Q447" s="422">
        <v>380</v>
      </c>
      <c r="R447" s="422">
        <v>390</v>
      </c>
      <c r="S447" s="422" t="s">
        <v>160</v>
      </c>
      <c r="T447" s="423">
        <v>1.2500000000000001E-2</v>
      </c>
      <c r="U447" s="423">
        <v>1.2999999999999999E-2</v>
      </c>
      <c r="V447" s="423">
        <v>1.4E-2</v>
      </c>
      <c r="W447" s="423">
        <v>1.4999999999999999E-2</v>
      </c>
      <c r="X447" s="423">
        <v>1.6E-2</v>
      </c>
      <c r="Y447" s="423">
        <v>6.9999999999999999E-4</v>
      </c>
      <c r="Z447" s="423">
        <v>6.9999999999999999E-4</v>
      </c>
      <c r="AA447" s="423">
        <v>6.9999999999999999E-4</v>
      </c>
      <c r="AB447" s="423">
        <v>6.9999999999999999E-4</v>
      </c>
      <c r="AC447" s="423">
        <v>6.9999999999999999E-4</v>
      </c>
      <c r="AD447" s="423">
        <v>1.7000000000000001E-2</v>
      </c>
      <c r="AE447" s="423">
        <v>1.7000000000000001E-2</v>
      </c>
      <c r="AF447" s="423">
        <v>1.7000000000000001E-2</v>
      </c>
      <c r="AG447" s="423">
        <v>1.7000000000000001E-2</v>
      </c>
      <c r="AH447" s="423">
        <v>1.7000000000000001E-2</v>
      </c>
      <c r="AI447" s="423">
        <v>2.0000000000000001E-4</v>
      </c>
      <c r="AJ447" s="423">
        <v>2.0000000000000001E-4</v>
      </c>
      <c r="AK447" s="423">
        <v>2.0000000000000001E-4</v>
      </c>
      <c r="AL447" s="423">
        <v>2.0000000000000001E-4</v>
      </c>
      <c r="AM447" s="423">
        <v>2.0000000000000001E-4</v>
      </c>
      <c r="AN447" s="423">
        <v>5.0000000000000001E-4</v>
      </c>
      <c r="AO447" s="423">
        <v>5.0000000000000001E-4</v>
      </c>
      <c r="AP447" s="423">
        <v>5.0000000000000001E-4</v>
      </c>
      <c r="AQ447" s="423">
        <v>5.0000000000000001E-4</v>
      </c>
      <c r="AR447" s="423">
        <v>5.0000000000000001E-4</v>
      </c>
      <c r="AS447" s="423">
        <v>5.1000000000000004E-3</v>
      </c>
      <c r="AT447" s="423">
        <v>5.1999999999999998E-3</v>
      </c>
      <c r="AU447" s="423">
        <v>5.3E-3</v>
      </c>
      <c r="AV447" s="423">
        <v>5.4999999999999997E-3</v>
      </c>
      <c r="AW447" s="423">
        <v>5.7000000000000002E-3</v>
      </c>
      <c r="AX447" s="423">
        <v>0</v>
      </c>
      <c r="AY447" s="423">
        <v>0</v>
      </c>
      <c r="AZ447" s="423">
        <v>0</v>
      </c>
      <c r="BA447" s="423">
        <v>0</v>
      </c>
      <c r="BB447" s="423">
        <v>0</v>
      </c>
      <c r="BC447" s="423">
        <v>0</v>
      </c>
      <c r="BD447" s="423">
        <v>0</v>
      </c>
      <c r="BE447" s="423">
        <v>0</v>
      </c>
      <c r="BF447" s="423">
        <v>0</v>
      </c>
      <c r="BG447" s="423">
        <v>0</v>
      </c>
      <c r="BH447" s="423">
        <v>0</v>
      </c>
      <c r="BI447" s="423">
        <v>0</v>
      </c>
      <c r="BJ447" s="423">
        <v>0</v>
      </c>
      <c r="BK447" s="423">
        <v>0</v>
      </c>
      <c r="BL447" s="423">
        <v>0</v>
      </c>
      <c r="BM447" s="423">
        <v>0</v>
      </c>
      <c r="BN447" s="423">
        <v>0</v>
      </c>
      <c r="BO447" s="423">
        <v>0</v>
      </c>
      <c r="BP447" s="423">
        <v>0</v>
      </c>
      <c r="BQ447" s="423">
        <v>0</v>
      </c>
    </row>
    <row r="448" spans="1:69">
      <c r="A448" s="420" t="s">
        <v>803</v>
      </c>
      <c r="B448" s="421">
        <v>0.12441666666666666</v>
      </c>
      <c r="C448" s="421">
        <v>0.3</v>
      </c>
      <c r="D448" s="421">
        <v>0</v>
      </c>
      <c r="E448" s="421"/>
      <c r="F448" s="422">
        <v>890</v>
      </c>
      <c r="G448" s="423">
        <v>0.06</v>
      </c>
      <c r="H448" s="423">
        <v>4.0000000000000001E-3</v>
      </c>
      <c r="I448" s="423">
        <v>0</v>
      </c>
      <c r="J448" s="423">
        <v>8.0000000000000002E-3</v>
      </c>
      <c r="K448" s="423">
        <v>1E-3</v>
      </c>
      <c r="L448" s="423">
        <v>5.1416666666666652E-2</v>
      </c>
      <c r="M448" s="424">
        <v>67.415730337078656</v>
      </c>
      <c r="N448" s="422">
        <v>890</v>
      </c>
      <c r="O448" s="422">
        <v>900</v>
      </c>
      <c r="P448" s="422">
        <v>910</v>
      </c>
      <c r="Q448" s="422">
        <v>920</v>
      </c>
      <c r="R448" s="422">
        <v>930</v>
      </c>
      <c r="S448" s="422" t="s">
        <v>160</v>
      </c>
      <c r="T448" s="423">
        <v>0.06</v>
      </c>
      <c r="U448" s="423">
        <v>6.0999999999999999E-2</v>
      </c>
      <c r="V448" s="423">
        <v>6.2E-2</v>
      </c>
      <c r="W448" s="423">
        <v>6.3E-2</v>
      </c>
      <c r="X448" s="423">
        <v>6.4000000000000001E-2</v>
      </c>
      <c r="Y448" s="423">
        <v>4.0000000000000001E-3</v>
      </c>
      <c r="Z448" s="423">
        <v>4.0000000000000001E-3</v>
      </c>
      <c r="AA448" s="423">
        <v>4.0000000000000001E-3</v>
      </c>
      <c r="AB448" s="423">
        <v>4.0000000000000001E-3</v>
      </c>
      <c r="AC448" s="423">
        <v>4.0000000000000001E-3</v>
      </c>
      <c r="AD448" s="423">
        <v>0</v>
      </c>
      <c r="AE448" s="423">
        <v>0</v>
      </c>
      <c r="AF448" s="423">
        <v>0</v>
      </c>
      <c r="AG448" s="423">
        <v>0</v>
      </c>
      <c r="AH448" s="423">
        <v>0</v>
      </c>
      <c r="AI448" s="423">
        <v>8.0000000000000002E-3</v>
      </c>
      <c r="AJ448" s="423">
        <v>8.0000000000000002E-3</v>
      </c>
      <c r="AK448" s="423">
        <v>8.0000000000000002E-3</v>
      </c>
      <c r="AL448" s="423">
        <v>8.0000000000000002E-3</v>
      </c>
      <c r="AM448" s="423">
        <v>8.0000000000000002E-3</v>
      </c>
      <c r="AN448" s="423">
        <v>1E-4</v>
      </c>
      <c r="AO448" s="423">
        <v>1E-4</v>
      </c>
      <c r="AP448" s="423">
        <v>1E-4</v>
      </c>
      <c r="AQ448" s="423">
        <v>1E-4</v>
      </c>
      <c r="AR448" s="423">
        <v>1E-4</v>
      </c>
      <c r="AS448" s="423">
        <v>4.2599999999999999E-2</v>
      </c>
      <c r="AT448" s="423">
        <v>4.3200000000000002E-2</v>
      </c>
      <c r="AU448" s="423">
        <v>4.3700000000000003E-2</v>
      </c>
      <c r="AV448" s="423">
        <v>4.4299999999999999E-2</v>
      </c>
      <c r="AW448" s="423">
        <v>4.4900000000000002E-2</v>
      </c>
      <c r="AX448" s="423">
        <v>0</v>
      </c>
      <c r="AY448" s="423">
        <v>0</v>
      </c>
      <c r="AZ448" s="423">
        <v>0</v>
      </c>
      <c r="BA448" s="423">
        <v>0</v>
      </c>
      <c r="BB448" s="423">
        <v>0</v>
      </c>
      <c r="BC448" s="423">
        <v>0</v>
      </c>
      <c r="BD448" s="423">
        <v>0</v>
      </c>
      <c r="BE448" s="423">
        <v>0</v>
      </c>
      <c r="BF448" s="423">
        <v>0</v>
      </c>
      <c r="BG448" s="423">
        <v>0</v>
      </c>
      <c r="BH448" s="423">
        <v>0</v>
      </c>
      <c r="BI448" s="423">
        <v>0</v>
      </c>
      <c r="BJ448" s="423">
        <v>0</v>
      </c>
      <c r="BK448" s="423">
        <v>0</v>
      </c>
      <c r="BL448" s="423">
        <v>0</v>
      </c>
      <c r="BM448" s="423">
        <v>0</v>
      </c>
      <c r="BN448" s="423">
        <v>0</v>
      </c>
      <c r="BO448" s="423">
        <v>0</v>
      </c>
      <c r="BP448" s="423">
        <v>0</v>
      </c>
      <c r="BQ448" s="423">
        <v>0</v>
      </c>
    </row>
    <row r="449" spans="1:69">
      <c r="A449" s="420" t="s">
        <v>518</v>
      </c>
      <c r="B449" s="421">
        <v>0.27799999999999997</v>
      </c>
      <c r="C449" s="421">
        <v>1.0009999999999999</v>
      </c>
      <c r="D449" s="421">
        <v>0</v>
      </c>
      <c r="E449" s="421"/>
      <c r="F449" s="422">
        <v>749</v>
      </c>
      <c r="G449" s="423">
        <v>6.2E-2</v>
      </c>
      <c r="H449" s="423">
        <v>2E-3</v>
      </c>
      <c r="I449" s="423">
        <v>0.17100000000000001</v>
      </c>
      <c r="J449" s="423">
        <v>8.9999999999999993E-3</v>
      </c>
      <c r="K449" s="423">
        <v>1E-4</v>
      </c>
      <c r="L449" s="423">
        <v>3.3899999999999958E-2</v>
      </c>
      <c r="M449" s="424">
        <v>82.77703604806409</v>
      </c>
      <c r="N449" s="422">
        <v>750</v>
      </c>
      <c r="O449" s="422">
        <v>760</v>
      </c>
      <c r="P449" s="422">
        <v>770</v>
      </c>
      <c r="Q449" s="422">
        <v>780</v>
      </c>
      <c r="R449" s="422">
        <v>790</v>
      </c>
      <c r="S449" s="422" t="s">
        <v>160</v>
      </c>
      <c r="T449" s="423">
        <v>6.2E-2</v>
      </c>
      <c r="U449" s="423">
        <v>6.3E-2</v>
      </c>
      <c r="V449" s="423">
        <v>6.4000000000000001E-2</v>
      </c>
      <c r="W449" s="423">
        <v>6.5000000000000002E-2</v>
      </c>
      <c r="X449" s="423">
        <v>6.6000000000000003E-2</v>
      </c>
      <c r="Y449" s="423">
        <v>0</v>
      </c>
      <c r="Z449" s="423">
        <v>0</v>
      </c>
      <c r="AA449" s="423">
        <v>0</v>
      </c>
      <c r="AB449" s="423">
        <v>0</v>
      </c>
      <c r="AC449" s="423">
        <v>0</v>
      </c>
      <c r="AD449" s="423">
        <v>0.17100000000000001</v>
      </c>
      <c r="AE449" s="423">
        <v>0.17199999999999999</v>
      </c>
      <c r="AF449" s="423">
        <v>0.17299999999999999</v>
      </c>
      <c r="AG449" s="423">
        <v>0.17399999999999999</v>
      </c>
      <c r="AH449" s="423">
        <v>0.17499999999999999</v>
      </c>
      <c r="AI449" s="423">
        <v>0</v>
      </c>
      <c r="AJ449" s="423">
        <v>0</v>
      </c>
      <c r="AK449" s="423">
        <v>0</v>
      </c>
      <c r="AL449" s="423">
        <v>0</v>
      </c>
      <c r="AM449" s="423">
        <v>0</v>
      </c>
      <c r="AN449" s="423">
        <v>1E-4</v>
      </c>
      <c r="AO449" s="423">
        <v>1E-4</v>
      </c>
      <c r="AP449" s="423">
        <v>1E-4</v>
      </c>
      <c r="AQ449" s="423">
        <v>1E-4</v>
      </c>
      <c r="AR449" s="423">
        <v>1E-4</v>
      </c>
      <c r="AS449" s="423">
        <v>2.69E-2</v>
      </c>
      <c r="AT449" s="423">
        <v>2.7699999999999999E-2</v>
      </c>
      <c r="AU449" s="423">
        <v>2.8299999999999999E-2</v>
      </c>
      <c r="AV449" s="423">
        <v>2.9100000000000001E-2</v>
      </c>
      <c r="AW449" s="423">
        <v>2.98E-2</v>
      </c>
      <c r="AX449" s="423">
        <v>0</v>
      </c>
      <c r="AY449" s="423">
        <v>0</v>
      </c>
      <c r="AZ449" s="423">
        <v>0</v>
      </c>
      <c r="BA449" s="423">
        <v>0</v>
      </c>
      <c r="BB449" s="423">
        <v>0</v>
      </c>
      <c r="BC449" s="423">
        <v>0</v>
      </c>
      <c r="BD449" s="423">
        <v>0</v>
      </c>
      <c r="BE449" s="423">
        <v>0</v>
      </c>
      <c r="BF449" s="423">
        <v>0</v>
      </c>
      <c r="BG449" s="423">
        <v>0</v>
      </c>
      <c r="BH449" s="423">
        <v>0</v>
      </c>
      <c r="BI449" s="423">
        <v>0</v>
      </c>
      <c r="BJ449" s="423">
        <v>0</v>
      </c>
      <c r="BK449" s="423">
        <v>0</v>
      </c>
      <c r="BL449" s="423">
        <v>0</v>
      </c>
      <c r="BM449" s="423">
        <v>0</v>
      </c>
      <c r="BN449" s="423">
        <v>0</v>
      </c>
      <c r="BO449" s="423">
        <v>0</v>
      </c>
      <c r="BP449" s="423">
        <v>0</v>
      </c>
      <c r="BQ449" s="423">
        <v>0</v>
      </c>
    </row>
    <row r="450" spans="1:69">
      <c r="A450" s="420" t="s">
        <v>837</v>
      </c>
      <c r="B450" s="421" t="s">
        <v>395</v>
      </c>
      <c r="C450" s="421">
        <v>0.216</v>
      </c>
      <c r="D450" s="421">
        <v>0</v>
      </c>
      <c r="E450" s="421"/>
      <c r="F450" s="422">
        <v>0</v>
      </c>
      <c r="G450" s="423">
        <v>0</v>
      </c>
      <c r="H450" s="423">
        <v>0</v>
      </c>
      <c r="I450" s="423">
        <v>0</v>
      </c>
      <c r="J450" s="423">
        <v>0</v>
      </c>
      <c r="K450" s="423">
        <v>0</v>
      </c>
      <c r="L450" s="423" t="e">
        <v>#VALUE!</v>
      </c>
      <c r="M450" s="424" t="s">
        <v>395</v>
      </c>
      <c r="N450" s="422">
        <v>665</v>
      </c>
      <c r="O450" s="422">
        <v>675</v>
      </c>
      <c r="P450" s="422">
        <v>690</v>
      </c>
      <c r="Q450" s="422">
        <v>720</v>
      </c>
      <c r="R450" s="422">
        <v>720</v>
      </c>
      <c r="S450" s="422" t="s">
        <v>160</v>
      </c>
      <c r="T450" s="423">
        <v>4.4999999999999998E-2</v>
      </c>
      <c r="U450" s="423">
        <v>4.5999999999999999E-2</v>
      </c>
      <c r="V450" s="423">
        <v>4.9000000000000002E-2</v>
      </c>
      <c r="W450" s="423">
        <v>0.05</v>
      </c>
      <c r="X450" s="423">
        <v>0.05</v>
      </c>
      <c r="Y450" s="423">
        <v>2E-3</v>
      </c>
      <c r="Z450" s="423">
        <v>3.0000000000000001E-3</v>
      </c>
      <c r="AA450" s="423">
        <v>3.0000000000000001E-3</v>
      </c>
      <c r="AB450" s="423">
        <v>3.0000000000000001E-3</v>
      </c>
      <c r="AC450" s="423">
        <v>3.0000000000000001E-3</v>
      </c>
      <c r="AD450" s="423">
        <v>3.5000000000000003E-2</v>
      </c>
      <c r="AE450" s="423">
        <v>3.5999999999999997E-2</v>
      </c>
      <c r="AF450" s="423">
        <v>3.5999999999999997E-2</v>
      </c>
      <c r="AG450" s="423">
        <v>3.5999999999999997E-2</v>
      </c>
      <c r="AH450" s="423">
        <v>3.5999999999999997E-2</v>
      </c>
      <c r="AI450" s="423">
        <v>3.0000000000000001E-3</v>
      </c>
      <c r="AJ450" s="423">
        <v>3.0000000000000001E-3</v>
      </c>
      <c r="AK450" s="423">
        <v>3.0000000000000001E-3</v>
      </c>
      <c r="AL450" s="423">
        <v>3.0000000000000001E-3</v>
      </c>
      <c r="AM450" s="423">
        <v>3.0000000000000001E-3</v>
      </c>
      <c r="AN450" s="423">
        <v>4.0000000000000001E-3</v>
      </c>
      <c r="AO450" s="423">
        <v>4.0000000000000001E-3</v>
      </c>
      <c r="AP450" s="423">
        <v>4.0000000000000001E-3</v>
      </c>
      <c r="AQ450" s="423">
        <v>4.0000000000000001E-3</v>
      </c>
      <c r="AR450" s="423">
        <v>4.0000000000000001E-3</v>
      </c>
      <c r="AS450" s="423">
        <v>1.4999999999999999E-2</v>
      </c>
      <c r="AT450" s="423">
        <v>1.4999999999999999E-2</v>
      </c>
      <c r="AU450" s="423">
        <v>1.6E-2</v>
      </c>
      <c r="AV450" s="423">
        <v>1.6E-2</v>
      </c>
      <c r="AW450" s="423">
        <v>1.6E-2</v>
      </c>
      <c r="AX450" s="423">
        <v>0</v>
      </c>
      <c r="AY450" s="423">
        <v>0</v>
      </c>
      <c r="AZ450" s="423">
        <v>0</v>
      </c>
      <c r="BA450" s="423">
        <v>0</v>
      </c>
      <c r="BB450" s="423">
        <v>0</v>
      </c>
      <c r="BC450" s="423">
        <v>0</v>
      </c>
      <c r="BD450" s="423">
        <v>0</v>
      </c>
      <c r="BE450" s="423">
        <v>0</v>
      </c>
      <c r="BF450" s="423">
        <v>0</v>
      </c>
      <c r="BG450" s="423">
        <v>0</v>
      </c>
      <c r="BH450" s="423">
        <v>0</v>
      </c>
      <c r="BI450" s="423">
        <v>0</v>
      </c>
      <c r="BJ450" s="423">
        <v>0</v>
      </c>
      <c r="BK450" s="423">
        <v>0</v>
      </c>
      <c r="BL450" s="423">
        <v>0</v>
      </c>
      <c r="BM450" s="423">
        <v>0</v>
      </c>
      <c r="BN450" s="423">
        <v>0</v>
      </c>
      <c r="BO450" s="423">
        <v>0</v>
      </c>
      <c r="BP450" s="423">
        <v>0</v>
      </c>
      <c r="BQ450" s="423">
        <v>0</v>
      </c>
    </row>
    <row r="451" spans="1:69">
      <c r="A451" s="420" t="s">
        <v>943</v>
      </c>
      <c r="B451" s="421">
        <v>7.991666666666665E-2</v>
      </c>
      <c r="C451" s="421">
        <v>0.16200000000000001</v>
      </c>
      <c r="D451" s="421">
        <v>0</v>
      </c>
      <c r="E451" s="421"/>
      <c r="F451" s="422">
        <v>767</v>
      </c>
      <c r="G451" s="423">
        <v>7.1999999999999995E-2</v>
      </c>
      <c r="H451" s="423">
        <v>3.0000000000000001E-3</v>
      </c>
      <c r="I451" s="423">
        <v>0</v>
      </c>
      <c r="J451" s="423">
        <v>1E-3</v>
      </c>
      <c r="K451" s="423">
        <v>1E-4</v>
      </c>
      <c r="L451" s="423">
        <v>3.8166666666666488E-3</v>
      </c>
      <c r="M451" s="424">
        <v>93.872229465449806</v>
      </c>
      <c r="N451" s="422">
        <v>770</v>
      </c>
      <c r="O451" s="422">
        <v>780</v>
      </c>
      <c r="P451" s="422">
        <v>790</v>
      </c>
      <c r="Q451" s="422">
        <v>800</v>
      </c>
      <c r="R451" s="422">
        <v>810</v>
      </c>
      <c r="S451" s="422" t="s">
        <v>160</v>
      </c>
      <c r="T451" s="423">
        <v>7.1999999999999995E-2</v>
      </c>
      <c r="U451" s="423">
        <v>7.2999999999999995E-2</v>
      </c>
      <c r="V451" s="423">
        <v>7.3999999999999996E-2</v>
      </c>
      <c r="W451" s="423">
        <v>7.4999999999999997E-2</v>
      </c>
      <c r="X451" s="423">
        <v>7.5999999999999998E-2</v>
      </c>
      <c r="Y451" s="423">
        <v>3.0000000000000001E-3</v>
      </c>
      <c r="Z451" s="423">
        <v>3.0000000000000001E-3</v>
      </c>
      <c r="AA451" s="423">
        <v>3.0000000000000001E-3</v>
      </c>
      <c r="AB451" s="423">
        <v>3.0000000000000001E-3</v>
      </c>
      <c r="AC451" s="423">
        <v>3.0000000000000001E-3</v>
      </c>
      <c r="AD451" s="423">
        <v>0</v>
      </c>
      <c r="AE451" s="423">
        <v>0</v>
      </c>
      <c r="AF451" s="423">
        <v>0</v>
      </c>
      <c r="AG451" s="423">
        <v>0</v>
      </c>
      <c r="AH451" s="423">
        <v>0</v>
      </c>
      <c r="AI451" s="423">
        <v>3.0000000000000001E-3</v>
      </c>
      <c r="AJ451" s="423">
        <v>3.0000000000000001E-3</v>
      </c>
      <c r="AK451" s="423">
        <v>3.0000000000000001E-3</v>
      </c>
      <c r="AL451" s="423">
        <v>3.0000000000000001E-3</v>
      </c>
      <c r="AM451" s="423">
        <v>3.0000000000000001E-3</v>
      </c>
      <c r="AN451" s="423">
        <v>1E-3</v>
      </c>
      <c r="AO451" s="423">
        <v>1E-3</v>
      </c>
      <c r="AP451" s="423">
        <v>1E-3</v>
      </c>
      <c r="AQ451" s="423">
        <v>1E-3</v>
      </c>
      <c r="AR451" s="423">
        <v>1E-3</v>
      </c>
      <c r="AS451" s="423">
        <v>4.0000000000000001E-3</v>
      </c>
      <c r="AT451" s="423">
        <v>4.1000000000000003E-3</v>
      </c>
      <c r="AU451" s="423">
        <v>4.1999999999999997E-3</v>
      </c>
      <c r="AV451" s="423">
        <v>4.1999999999999997E-3</v>
      </c>
      <c r="AW451" s="423">
        <v>4.3E-3</v>
      </c>
      <c r="AX451" s="423">
        <v>0</v>
      </c>
      <c r="AY451" s="423">
        <v>0</v>
      </c>
      <c r="AZ451" s="423">
        <v>0</v>
      </c>
      <c r="BA451" s="423">
        <v>0</v>
      </c>
      <c r="BB451" s="423">
        <v>0</v>
      </c>
      <c r="BC451" s="423">
        <v>0</v>
      </c>
      <c r="BD451" s="423">
        <v>0</v>
      </c>
      <c r="BE451" s="423">
        <v>0</v>
      </c>
      <c r="BF451" s="423">
        <v>0</v>
      </c>
      <c r="BG451" s="423">
        <v>0</v>
      </c>
      <c r="BH451" s="423">
        <v>0</v>
      </c>
      <c r="BI451" s="423">
        <v>0</v>
      </c>
      <c r="BJ451" s="423">
        <v>0</v>
      </c>
      <c r="BK451" s="423">
        <v>0</v>
      </c>
      <c r="BL451" s="423">
        <v>0</v>
      </c>
      <c r="BM451" s="423">
        <v>0</v>
      </c>
      <c r="BN451" s="423">
        <v>0</v>
      </c>
      <c r="BO451" s="423">
        <v>0</v>
      </c>
      <c r="BP451" s="423">
        <v>0</v>
      </c>
      <c r="BQ451" s="423">
        <v>0</v>
      </c>
    </row>
    <row r="452" spans="1:69">
      <c r="A452" s="420" t="s">
        <v>752</v>
      </c>
      <c r="B452" s="421">
        <v>0.13800000000000001</v>
      </c>
      <c r="C452" s="421">
        <v>0.2</v>
      </c>
      <c r="D452" s="421">
        <v>0</v>
      </c>
      <c r="E452" s="421"/>
      <c r="F452" s="422">
        <v>1950</v>
      </c>
      <c r="G452" s="423">
        <v>0.105</v>
      </c>
      <c r="H452" s="423">
        <v>0.02</v>
      </c>
      <c r="I452" s="423">
        <v>0</v>
      </c>
      <c r="J452" s="423">
        <v>0</v>
      </c>
      <c r="K452" s="423">
        <v>3.0000000000000001E-3</v>
      </c>
      <c r="L452" s="423">
        <v>1.0000000000000009E-2</v>
      </c>
      <c r="M452" s="424">
        <v>53.846153846153847</v>
      </c>
      <c r="N452" s="422">
        <v>2000</v>
      </c>
      <c r="O452" s="422">
        <v>2145</v>
      </c>
      <c r="P452" s="422">
        <v>2190</v>
      </c>
      <c r="Q452" s="422">
        <v>2230</v>
      </c>
      <c r="R452" s="422">
        <v>2265</v>
      </c>
      <c r="S452" s="422" t="s">
        <v>160</v>
      </c>
      <c r="T452" s="423">
        <v>0.105</v>
      </c>
      <c r="U452" s="423">
        <v>0.108</v>
      </c>
      <c r="V452" s="423">
        <v>0.112</v>
      </c>
      <c r="W452" s="423">
        <v>0.11600000000000001</v>
      </c>
      <c r="X452" s="423">
        <v>0.11899999999999999</v>
      </c>
      <c r="Y452" s="423">
        <v>1.4999999999999999E-2</v>
      </c>
      <c r="Z452" s="423">
        <v>1.4999999999999999E-2</v>
      </c>
      <c r="AA452" s="423">
        <v>1.7999999999999999E-2</v>
      </c>
      <c r="AB452" s="423">
        <v>0.02</v>
      </c>
      <c r="AC452" s="423">
        <v>0.02</v>
      </c>
      <c r="AD452" s="423">
        <v>0</v>
      </c>
      <c r="AE452" s="423">
        <v>0</v>
      </c>
      <c r="AF452" s="423">
        <v>0</v>
      </c>
      <c r="AG452" s="423">
        <v>0</v>
      </c>
      <c r="AH452" s="423">
        <v>0</v>
      </c>
      <c r="AI452" s="423">
        <v>0</v>
      </c>
      <c r="AJ452" s="423">
        <v>0</v>
      </c>
      <c r="AK452" s="423">
        <v>0</v>
      </c>
      <c r="AL452" s="423">
        <v>0</v>
      </c>
      <c r="AM452" s="423">
        <v>0</v>
      </c>
      <c r="AN452" s="423">
        <v>3.0000000000000001E-3</v>
      </c>
      <c r="AO452" s="423">
        <v>3.0000000000000001E-3</v>
      </c>
      <c r="AP452" s="423">
        <v>3.0000000000000001E-3</v>
      </c>
      <c r="AQ452" s="423">
        <v>3.0000000000000001E-3</v>
      </c>
      <c r="AR452" s="423">
        <v>3.0000000000000001E-3</v>
      </c>
      <c r="AS452" s="423">
        <v>1.5699999999999999E-2</v>
      </c>
      <c r="AT452" s="423">
        <v>1.61E-2</v>
      </c>
      <c r="AU452" s="423">
        <v>1.7000000000000001E-2</v>
      </c>
      <c r="AV452" s="423">
        <v>1.78E-2</v>
      </c>
      <c r="AW452" s="423">
        <v>1.8200000000000001E-2</v>
      </c>
      <c r="AX452" s="423">
        <v>0</v>
      </c>
      <c r="AY452" s="423">
        <v>0</v>
      </c>
      <c r="AZ452" s="423">
        <v>0</v>
      </c>
      <c r="BA452" s="423">
        <v>0</v>
      </c>
      <c r="BB452" s="423">
        <v>0</v>
      </c>
      <c r="BC452" s="423">
        <v>0</v>
      </c>
      <c r="BD452" s="423">
        <v>0</v>
      </c>
      <c r="BE452" s="423">
        <v>0</v>
      </c>
      <c r="BF452" s="423">
        <v>0</v>
      </c>
      <c r="BG452" s="423">
        <v>0</v>
      </c>
      <c r="BH452" s="423">
        <v>0.2</v>
      </c>
      <c r="BI452" s="423">
        <v>0.2</v>
      </c>
      <c r="BJ452" s="423">
        <v>0.2</v>
      </c>
      <c r="BK452" s="423">
        <v>0.2</v>
      </c>
      <c r="BL452" s="423">
        <v>0.2</v>
      </c>
      <c r="BM452" s="423">
        <v>0</v>
      </c>
      <c r="BN452" s="423">
        <v>0</v>
      </c>
      <c r="BO452" s="423">
        <v>0</v>
      </c>
      <c r="BP452" s="423">
        <v>0</v>
      </c>
      <c r="BQ452" s="423">
        <v>0</v>
      </c>
    </row>
    <row r="453" spans="1:69">
      <c r="A453" s="420" t="s">
        <v>750</v>
      </c>
      <c r="B453" s="421">
        <v>0.41291666666666665</v>
      </c>
      <c r="C453" s="421">
        <v>0.86399999999999999</v>
      </c>
      <c r="D453" s="421">
        <v>0</v>
      </c>
      <c r="E453" s="421"/>
      <c r="F453" s="422">
        <v>5720</v>
      </c>
      <c r="G453" s="423">
        <v>0.245</v>
      </c>
      <c r="H453" s="423">
        <v>0.125</v>
      </c>
      <c r="I453" s="423">
        <v>0</v>
      </c>
      <c r="J453" s="423">
        <v>0</v>
      </c>
      <c r="K453" s="423">
        <v>0.01</v>
      </c>
      <c r="L453" s="423">
        <v>3.291666666666665E-2</v>
      </c>
      <c r="M453" s="424">
        <v>42.832167832167833</v>
      </c>
      <c r="N453" s="422">
        <v>5750</v>
      </c>
      <c r="O453" s="422">
        <v>5800</v>
      </c>
      <c r="P453" s="422">
        <v>6000</v>
      </c>
      <c r="Q453" s="422">
        <v>6250</v>
      </c>
      <c r="R453" s="422">
        <v>6500</v>
      </c>
      <c r="S453" s="422" t="s">
        <v>160</v>
      </c>
      <c r="T453" s="423">
        <v>0.27900000000000003</v>
      </c>
      <c r="U453" s="423">
        <v>0.28199999999999997</v>
      </c>
      <c r="V453" s="423">
        <v>0.28599999999999998</v>
      </c>
      <c r="W453" s="423">
        <v>0.28999999999999998</v>
      </c>
      <c r="X453" s="423">
        <v>0.29499999999999998</v>
      </c>
      <c r="Y453" s="423">
        <v>0.125</v>
      </c>
      <c r="Z453" s="423">
        <v>0.125</v>
      </c>
      <c r="AA453" s="423">
        <v>0.125</v>
      </c>
      <c r="AB453" s="423">
        <v>0.125</v>
      </c>
      <c r="AC453" s="423">
        <v>0.13</v>
      </c>
      <c r="AD453" s="423">
        <v>0</v>
      </c>
      <c r="AE453" s="423">
        <v>0</v>
      </c>
      <c r="AF453" s="423">
        <v>0</v>
      </c>
      <c r="AG453" s="423">
        <v>0</v>
      </c>
      <c r="AH453" s="423">
        <v>0</v>
      </c>
      <c r="AI453" s="423">
        <v>0</v>
      </c>
      <c r="AJ453" s="423">
        <v>0</v>
      </c>
      <c r="AK453" s="423">
        <v>0</v>
      </c>
      <c r="AL453" s="423">
        <v>0</v>
      </c>
      <c r="AM453" s="423">
        <v>0</v>
      </c>
      <c r="AN453" s="423">
        <v>0.01</v>
      </c>
      <c r="AO453" s="423">
        <v>1.2999999999999999E-2</v>
      </c>
      <c r="AP453" s="423">
        <v>1.4E-2</v>
      </c>
      <c r="AQ453" s="423">
        <v>1.4999999999999999E-2</v>
      </c>
      <c r="AR453" s="423">
        <v>1.4999999999999999E-2</v>
      </c>
      <c r="AS453" s="423">
        <v>3.0499999999999999E-2</v>
      </c>
      <c r="AT453" s="423">
        <v>3.09E-2</v>
      </c>
      <c r="AU453" s="423">
        <v>3.1300000000000001E-2</v>
      </c>
      <c r="AV453" s="423">
        <v>3.1699999999999999E-2</v>
      </c>
      <c r="AW453" s="423">
        <v>3.2399999999999998E-2</v>
      </c>
      <c r="AX453" s="423">
        <v>0</v>
      </c>
      <c r="AY453" s="423">
        <v>0</v>
      </c>
      <c r="AZ453" s="423">
        <v>0</v>
      </c>
      <c r="BA453" s="423">
        <v>0</v>
      </c>
      <c r="BB453" s="423">
        <v>0</v>
      </c>
      <c r="BC453" s="423">
        <v>0</v>
      </c>
      <c r="BD453" s="423">
        <v>0</v>
      </c>
      <c r="BE453" s="423">
        <v>0</v>
      </c>
      <c r="BF453" s="423">
        <v>0</v>
      </c>
      <c r="BG453" s="423">
        <v>0</v>
      </c>
      <c r="BH453" s="423">
        <v>0</v>
      </c>
      <c r="BI453" s="423">
        <v>0</v>
      </c>
      <c r="BJ453" s="423">
        <v>0</v>
      </c>
      <c r="BK453" s="423">
        <v>0</v>
      </c>
      <c r="BL453" s="423">
        <v>0</v>
      </c>
      <c r="BM453" s="423">
        <v>0</v>
      </c>
      <c r="BN453" s="423">
        <v>0</v>
      </c>
      <c r="BO453" s="423">
        <v>0</v>
      </c>
      <c r="BP453" s="423">
        <v>0</v>
      </c>
      <c r="BQ453" s="423">
        <v>0</v>
      </c>
    </row>
    <row r="454" spans="1:69">
      <c r="A454" s="420" t="s">
        <v>749</v>
      </c>
      <c r="B454" s="421">
        <v>0.13841666666666669</v>
      </c>
      <c r="C454" s="421" t="e">
        <v>#N/A</v>
      </c>
      <c r="D454" s="421">
        <v>0</v>
      </c>
      <c r="E454" s="421"/>
      <c r="F454" s="422">
        <v>3784</v>
      </c>
      <c r="G454" s="423">
        <v>0.112</v>
      </c>
      <c r="H454" s="423">
        <v>3.0000000000000001E-3</v>
      </c>
      <c r="I454" s="423">
        <v>0</v>
      </c>
      <c r="J454" s="423">
        <v>0</v>
      </c>
      <c r="K454" s="423">
        <v>2E-3</v>
      </c>
      <c r="L454" s="423">
        <v>2.1416666666666681E-2</v>
      </c>
      <c r="M454" s="424">
        <v>29.598308668076111</v>
      </c>
      <c r="N454" s="422" t="e">
        <v>#N/A</v>
      </c>
      <c r="O454" s="422" t="e">
        <v>#N/A</v>
      </c>
      <c r="P454" s="422" t="e">
        <v>#N/A</v>
      </c>
      <c r="Q454" s="422" t="e">
        <v>#N/A</v>
      </c>
      <c r="R454" s="422" t="e">
        <v>#N/A</v>
      </c>
      <c r="S454" s="422" t="s">
        <v>160</v>
      </c>
      <c r="T454" s="423" t="e">
        <v>#N/A</v>
      </c>
      <c r="U454" s="423" t="e">
        <v>#N/A</v>
      </c>
      <c r="V454" s="423" t="e">
        <v>#N/A</v>
      </c>
      <c r="W454" s="423" t="e">
        <v>#N/A</v>
      </c>
      <c r="X454" s="423" t="e">
        <v>#N/A</v>
      </c>
      <c r="Y454" s="423" t="e">
        <v>#N/A</v>
      </c>
      <c r="Z454" s="423" t="e">
        <v>#N/A</v>
      </c>
      <c r="AA454" s="423" t="e">
        <v>#N/A</v>
      </c>
      <c r="AB454" s="423" t="e">
        <v>#N/A</v>
      </c>
      <c r="AC454" s="423" t="e">
        <v>#N/A</v>
      </c>
      <c r="AD454" s="423" t="e">
        <v>#N/A</v>
      </c>
      <c r="AE454" s="423" t="e">
        <v>#N/A</v>
      </c>
      <c r="AF454" s="423" t="e">
        <v>#N/A</v>
      </c>
      <c r="AG454" s="423" t="e">
        <v>#N/A</v>
      </c>
      <c r="AH454" s="423" t="e">
        <v>#N/A</v>
      </c>
      <c r="AI454" s="423" t="e">
        <v>#N/A</v>
      </c>
      <c r="AJ454" s="423" t="e">
        <v>#N/A</v>
      </c>
      <c r="AK454" s="423" t="e">
        <v>#N/A</v>
      </c>
      <c r="AL454" s="423" t="e">
        <v>#N/A</v>
      </c>
      <c r="AM454" s="423" t="e">
        <v>#N/A</v>
      </c>
      <c r="AN454" s="423" t="e">
        <v>#N/A</v>
      </c>
      <c r="AO454" s="423" t="e">
        <v>#N/A</v>
      </c>
      <c r="AP454" s="423" t="e">
        <v>#N/A</v>
      </c>
      <c r="AQ454" s="423" t="e">
        <v>#N/A</v>
      </c>
      <c r="AR454" s="423" t="e">
        <v>#N/A</v>
      </c>
      <c r="AS454" s="423" t="e">
        <v>#N/A</v>
      </c>
      <c r="AT454" s="423" t="e">
        <v>#N/A</v>
      </c>
      <c r="AU454" s="423" t="e">
        <v>#N/A</v>
      </c>
      <c r="AV454" s="423" t="e">
        <v>#N/A</v>
      </c>
      <c r="AW454" s="423" t="e">
        <v>#N/A</v>
      </c>
      <c r="AX454" s="423">
        <v>0</v>
      </c>
      <c r="AY454" s="423">
        <v>0</v>
      </c>
      <c r="AZ454" s="423">
        <v>0</v>
      </c>
      <c r="BA454" s="423">
        <v>0</v>
      </c>
      <c r="BB454" s="423">
        <v>0</v>
      </c>
      <c r="BC454" s="423">
        <v>0</v>
      </c>
      <c r="BD454" s="423">
        <v>0</v>
      </c>
      <c r="BE454" s="423">
        <v>0</v>
      </c>
      <c r="BF454" s="423">
        <v>0</v>
      </c>
      <c r="BG454" s="423">
        <v>0</v>
      </c>
      <c r="BH454" s="423">
        <v>0.21249999999999999</v>
      </c>
      <c r="BI454" s="423">
        <v>0.21249999999999999</v>
      </c>
      <c r="BJ454" s="423">
        <v>0.21249999999999999</v>
      </c>
      <c r="BK454" s="423">
        <v>0.21249999999999999</v>
      </c>
      <c r="BL454" s="423">
        <v>0.21249999999999999</v>
      </c>
      <c r="BM454" s="423">
        <v>0</v>
      </c>
      <c r="BN454" s="423">
        <v>0</v>
      </c>
      <c r="BO454" s="423">
        <v>0</v>
      </c>
      <c r="BP454" s="423">
        <v>0</v>
      </c>
      <c r="BQ454" s="423">
        <v>0</v>
      </c>
    </row>
    <row r="455" spans="1:69">
      <c r="A455" s="420" t="s">
        <v>748</v>
      </c>
      <c r="B455" s="421">
        <v>0.2446666666666667</v>
      </c>
      <c r="C455" s="421" t="e">
        <v>#N/A</v>
      </c>
      <c r="D455" s="421">
        <v>0</v>
      </c>
      <c r="E455" s="421"/>
      <c r="F455" s="422">
        <v>1095</v>
      </c>
      <c r="G455" s="423">
        <v>6.7000000000000004E-2</v>
      </c>
      <c r="H455" s="423">
        <v>0.16</v>
      </c>
      <c r="I455" s="423">
        <v>0</v>
      </c>
      <c r="J455" s="423">
        <v>0</v>
      </c>
      <c r="K455" s="423">
        <v>1E-3</v>
      </c>
      <c r="L455" s="423">
        <v>1.6666666666666691E-2</v>
      </c>
      <c r="M455" s="424">
        <v>61.187214611872143</v>
      </c>
      <c r="N455" s="422" t="e">
        <v>#N/A</v>
      </c>
      <c r="O455" s="422" t="e">
        <v>#N/A</v>
      </c>
      <c r="P455" s="422" t="e">
        <v>#N/A</v>
      </c>
      <c r="Q455" s="422" t="e">
        <v>#N/A</v>
      </c>
      <c r="R455" s="422" t="e">
        <v>#N/A</v>
      </c>
      <c r="S455" s="422" t="s">
        <v>160</v>
      </c>
      <c r="T455" s="423" t="e">
        <v>#N/A</v>
      </c>
      <c r="U455" s="423" t="e">
        <v>#N/A</v>
      </c>
      <c r="V455" s="423" t="e">
        <v>#N/A</v>
      </c>
      <c r="W455" s="423" t="e">
        <v>#N/A</v>
      </c>
      <c r="X455" s="423" t="e">
        <v>#N/A</v>
      </c>
      <c r="Y455" s="423" t="e">
        <v>#N/A</v>
      </c>
      <c r="Z455" s="423" t="e">
        <v>#N/A</v>
      </c>
      <c r="AA455" s="423" t="e">
        <v>#N/A</v>
      </c>
      <c r="AB455" s="423" t="e">
        <v>#N/A</v>
      </c>
      <c r="AC455" s="423" t="e">
        <v>#N/A</v>
      </c>
      <c r="AD455" s="423" t="e">
        <v>#N/A</v>
      </c>
      <c r="AE455" s="423" t="e">
        <v>#N/A</v>
      </c>
      <c r="AF455" s="423" t="e">
        <v>#N/A</v>
      </c>
      <c r="AG455" s="423" t="e">
        <v>#N/A</v>
      </c>
      <c r="AH455" s="423" t="e">
        <v>#N/A</v>
      </c>
      <c r="AI455" s="423" t="e">
        <v>#N/A</v>
      </c>
      <c r="AJ455" s="423" t="e">
        <v>#N/A</v>
      </c>
      <c r="AK455" s="423" t="e">
        <v>#N/A</v>
      </c>
      <c r="AL455" s="423" t="e">
        <v>#N/A</v>
      </c>
      <c r="AM455" s="423" t="e">
        <v>#N/A</v>
      </c>
      <c r="AN455" s="423" t="e">
        <v>#N/A</v>
      </c>
      <c r="AO455" s="423" t="e">
        <v>#N/A</v>
      </c>
      <c r="AP455" s="423" t="e">
        <v>#N/A</v>
      </c>
      <c r="AQ455" s="423" t="e">
        <v>#N/A</v>
      </c>
      <c r="AR455" s="423" t="e">
        <v>#N/A</v>
      </c>
      <c r="AS455" s="423" t="e">
        <v>#N/A</v>
      </c>
      <c r="AT455" s="423" t="e">
        <v>#N/A</v>
      </c>
      <c r="AU455" s="423" t="e">
        <v>#N/A</v>
      </c>
      <c r="AV455" s="423" t="e">
        <v>#N/A</v>
      </c>
      <c r="AW455" s="423" t="e">
        <v>#N/A</v>
      </c>
      <c r="AX455" s="423">
        <v>0</v>
      </c>
      <c r="AY455" s="423">
        <v>0</v>
      </c>
      <c r="AZ455" s="423">
        <v>0</v>
      </c>
      <c r="BA455" s="423">
        <v>0</v>
      </c>
      <c r="BB455" s="423">
        <v>0</v>
      </c>
      <c r="BC455" s="423">
        <v>0</v>
      </c>
      <c r="BD455" s="423">
        <v>0</v>
      </c>
      <c r="BE455" s="423">
        <v>0</v>
      </c>
      <c r="BF455" s="423">
        <v>0</v>
      </c>
      <c r="BG455" s="423">
        <v>0</v>
      </c>
      <c r="BH455" s="423">
        <v>0.3</v>
      </c>
      <c r="BI455" s="423">
        <v>0.3</v>
      </c>
      <c r="BJ455" s="423">
        <v>0.3</v>
      </c>
      <c r="BK455" s="423">
        <v>0.3</v>
      </c>
      <c r="BL455" s="423">
        <v>0.3</v>
      </c>
      <c r="BM455" s="423">
        <v>0</v>
      </c>
      <c r="BN455" s="423">
        <v>0</v>
      </c>
      <c r="BO455" s="423">
        <v>0</v>
      </c>
      <c r="BP455" s="423">
        <v>0</v>
      </c>
      <c r="BQ455" s="423">
        <v>0</v>
      </c>
    </row>
    <row r="456" spans="1:69">
      <c r="A456" s="420" t="s">
        <v>634</v>
      </c>
      <c r="B456" s="421">
        <v>4.6524166666666664</v>
      </c>
      <c r="C456" s="421" t="e">
        <v>#N/A</v>
      </c>
      <c r="D456" s="421">
        <v>0</v>
      </c>
      <c r="E456" s="421"/>
      <c r="F456" s="422">
        <v>50905</v>
      </c>
      <c r="G456" s="423">
        <v>2.1320000000000001</v>
      </c>
      <c r="H456" s="423">
        <v>1.115</v>
      </c>
      <c r="I456" s="423">
        <v>0</v>
      </c>
      <c r="J456" s="423">
        <v>0</v>
      </c>
      <c r="K456" s="423">
        <v>0.86399999999999999</v>
      </c>
      <c r="L456" s="423">
        <v>0.54141666666666666</v>
      </c>
      <c r="M456" s="424">
        <v>41.88193694136136</v>
      </c>
      <c r="N456" s="422" t="e">
        <v>#N/A</v>
      </c>
      <c r="O456" s="422" t="e">
        <v>#N/A</v>
      </c>
      <c r="P456" s="422" t="e">
        <v>#N/A</v>
      </c>
      <c r="Q456" s="422" t="e">
        <v>#N/A</v>
      </c>
      <c r="R456" s="422" t="e">
        <v>#N/A</v>
      </c>
      <c r="S456" s="422" t="s">
        <v>159</v>
      </c>
      <c r="T456" s="423" t="e">
        <v>#N/A</v>
      </c>
      <c r="U456" s="423" t="e">
        <v>#N/A</v>
      </c>
      <c r="V456" s="423" t="e">
        <v>#N/A</v>
      </c>
      <c r="W456" s="423" t="e">
        <v>#N/A</v>
      </c>
      <c r="X456" s="423" t="e">
        <v>#N/A</v>
      </c>
      <c r="Y456" s="423" t="e">
        <v>#N/A</v>
      </c>
      <c r="Z456" s="423" t="e">
        <v>#N/A</v>
      </c>
      <c r="AA456" s="423" t="e">
        <v>#N/A</v>
      </c>
      <c r="AB456" s="423" t="e">
        <v>#N/A</v>
      </c>
      <c r="AC456" s="423" t="e">
        <v>#N/A</v>
      </c>
      <c r="AD456" s="423" t="e">
        <v>#N/A</v>
      </c>
      <c r="AE456" s="423" t="e">
        <v>#N/A</v>
      </c>
      <c r="AF456" s="423" t="e">
        <v>#N/A</v>
      </c>
      <c r="AG456" s="423" t="e">
        <v>#N/A</v>
      </c>
      <c r="AH456" s="423" t="e">
        <v>#N/A</v>
      </c>
      <c r="AI456" s="423" t="e">
        <v>#N/A</v>
      </c>
      <c r="AJ456" s="423" t="e">
        <v>#N/A</v>
      </c>
      <c r="AK456" s="423" t="e">
        <v>#N/A</v>
      </c>
      <c r="AL456" s="423" t="e">
        <v>#N/A</v>
      </c>
      <c r="AM456" s="423" t="e">
        <v>#N/A</v>
      </c>
      <c r="AN456" s="423" t="e">
        <v>#N/A</v>
      </c>
      <c r="AO456" s="423" t="e">
        <v>#N/A</v>
      </c>
      <c r="AP456" s="423" t="e">
        <v>#N/A</v>
      </c>
      <c r="AQ456" s="423" t="e">
        <v>#N/A</v>
      </c>
      <c r="AR456" s="423" t="e">
        <v>#N/A</v>
      </c>
      <c r="AS456" s="423" t="e">
        <v>#N/A</v>
      </c>
      <c r="AT456" s="423" t="e">
        <v>#N/A</v>
      </c>
      <c r="AU456" s="423" t="e">
        <v>#N/A</v>
      </c>
      <c r="AV456" s="423" t="e">
        <v>#N/A</v>
      </c>
      <c r="AW456" s="423" t="e">
        <v>#N/A</v>
      </c>
      <c r="AX456" s="423">
        <v>0</v>
      </c>
      <c r="AY456" s="423">
        <v>1</v>
      </c>
      <c r="AZ456" s="423">
        <v>1</v>
      </c>
      <c r="BA456" s="423">
        <v>1</v>
      </c>
      <c r="BB456" s="423">
        <v>1</v>
      </c>
      <c r="BC456" s="423">
        <v>0</v>
      </c>
      <c r="BD456" s="423">
        <v>0</v>
      </c>
      <c r="BE456" s="423">
        <v>0</v>
      </c>
      <c r="BF456" s="423">
        <v>0</v>
      </c>
      <c r="BG456" s="423">
        <v>0</v>
      </c>
      <c r="BH456" s="423">
        <v>0</v>
      </c>
      <c r="BI456" s="423">
        <v>0</v>
      </c>
      <c r="BJ456" s="423">
        <v>0</v>
      </c>
      <c r="BK456" s="423">
        <v>0</v>
      </c>
      <c r="BL456" s="423">
        <v>0</v>
      </c>
      <c r="BM456" s="423">
        <v>0</v>
      </c>
      <c r="BN456" s="423">
        <v>0</v>
      </c>
      <c r="BO456" s="423">
        <v>0</v>
      </c>
      <c r="BP456" s="423">
        <v>0</v>
      </c>
      <c r="BQ456" s="423">
        <v>0</v>
      </c>
    </row>
    <row r="457" spans="1:69">
      <c r="A457" s="420" t="s">
        <v>762</v>
      </c>
      <c r="B457" s="421">
        <v>9.5980583333333325</v>
      </c>
      <c r="C457" s="421" t="e">
        <v>#N/A</v>
      </c>
      <c r="D457" s="421">
        <v>0.82309999999999994</v>
      </c>
      <c r="E457" s="421"/>
      <c r="F457" s="422">
        <v>141409</v>
      </c>
      <c r="G457" s="423">
        <v>6.0271999999999997</v>
      </c>
      <c r="H457" s="423">
        <v>0.35499999999999998</v>
      </c>
      <c r="I457" s="423">
        <v>3.3399999999999999E-2</v>
      </c>
      <c r="J457" s="423">
        <v>6.4000000000000003E-3</v>
      </c>
      <c r="K457" s="423">
        <v>0.83160000000000001</v>
      </c>
      <c r="L457" s="423">
        <v>1.5213583333333336</v>
      </c>
      <c r="M457" s="424">
        <v>42.622463916723831</v>
      </c>
      <c r="N457" s="422" t="e">
        <v>#N/A</v>
      </c>
      <c r="O457" s="422" t="e">
        <v>#N/A</v>
      </c>
      <c r="P457" s="422" t="e">
        <v>#N/A</v>
      </c>
      <c r="Q457" s="422" t="e">
        <v>#N/A</v>
      </c>
      <c r="R457" s="422" t="e">
        <v>#N/A</v>
      </c>
      <c r="S457" s="422" t="s">
        <v>159</v>
      </c>
      <c r="T457" s="423" t="e">
        <v>#N/A</v>
      </c>
      <c r="U457" s="423" t="e">
        <v>#N/A</v>
      </c>
      <c r="V457" s="423" t="e">
        <v>#N/A</v>
      </c>
      <c r="W457" s="423" t="e">
        <v>#N/A</v>
      </c>
      <c r="X457" s="423" t="e">
        <v>#N/A</v>
      </c>
      <c r="Y457" s="423" t="e">
        <v>#N/A</v>
      </c>
      <c r="Z457" s="423" t="e">
        <v>#N/A</v>
      </c>
      <c r="AA457" s="423" t="e">
        <v>#N/A</v>
      </c>
      <c r="AB457" s="423" t="e">
        <v>#N/A</v>
      </c>
      <c r="AC457" s="423" t="e">
        <v>#N/A</v>
      </c>
      <c r="AD457" s="423" t="e">
        <v>#N/A</v>
      </c>
      <c r="AE457" s="423" t="e">
        <v>#N/A</v>
      </c>
      <c r="AF457" s="423" t="e">
        <v>#N/A</v>
      </c>
      <c r="AG457" s="423" t="e">
        <v>#N/A</v>
      </c>
      <c r="AH457" s="423" t="e">
        <v>#N/A</v>
      </c>
      <c r="AI457" s="423" t="e">
        <v>#N/A</v>
      </c>
      <c r="AJ457" s="423" t="e">
        <v>#N/A</v>
      </c>
      <c r="AK457" s="423" t="e">
        <v>#N/A</v>
      </c>
      <c r="AL457" s="423" t="e">
        <v>#N/A</v>
      </c>
      <c r="AM457" s="423" t="e">
        <v>#N/A</v>
      </c>
      <c r="AN457" s="423" t="e">
        <v>#N/A</v>
      </c>
      <c r="AO457" s="423" t="e">
        <v>#N/A</v>
      </c>
      <c r="AP457" s="423" t="e">
        <v>#N/A</v>
      </c>
      <c r="AQ457" s="423" t="e">
        <v>#N/A</v>
      </c>
      <c r="AR457" s="423" t="e">
        <v>#N/A</v>
      </c>
      <c r="AS457" s="423" t="e">
        <v>#N/A</v>
      </c>
      <c r="AT457" s="423" t="e">
        <v>#N/A</v>
      </c>
      <c r="AU457" s="423" t="e">
        <v>#N/A</v>
      </c>
      <c r="AV457" s="423" t="e">
        <v>#N/A</v>
      </c>
      <c r="AW457" s="423" t="e">
        <v>#N/A</v>
      </c>
      <c r="AX457" s="423">
        <v>3.9939999999999998</v>
      </c>
      <c r="AY457" s="423">
        <v>3.9939999999999998</v>
      </c>
      <c r="AZ457" s="423">
        <v>3.9939999999999998</v>
      </c>
      <c r="BA457" s="423">
        <v>3.9939999999999998</v>
      </c>
      <c r="BB457" s="423">
        <v>3.9939999999999998</v>
      </c>
      <c r="BC457" s="423">
        <v>0.06</v>
      </c>
      <c r="BD457" s="423">
        <v>0.06</v>
      </c>
      <c r="BE457" s="423">
        <v>0.06</v>
      </c>
      <c r="BF457" s="423">
        <v>0.06</v>
      </c>
      <c r="BG457" s="423">
        <v>0.06</v>
      </c>
      <c r="BH457" s="423">
        <v>0</v>
      </c>
      <c r="BI457" s="423">
        <v>0</v>
      </c>
      <c r="BJ457" s="423">
        <v>0</v>
      </c>
      <c r="BK457" s="423">
        <v>0</v>
      </c>
      <c r="BL457" s="423">
        <v>0</v>
      </c>
      <c r="BM457" s="423">
        <v>0.84119999999999995</v>
      </c>
      <c r="BN457" s="423">
        <v>0.84119999999999995</v>
      </c>
      <c r="BO457" s="423">
        <v>0.84119999999999995</v>
      </c>
      <c r="BP457" s="423">
        <v>0.84119999999999995</v>
      </c>
      <c r="BQ457" s="423">
        <v>0.84119999999999995</v>
      </c>
    </row>
    <row r="458" spans="1:69">
      <c r="A458" s="420" t="s">
        <v>470</v>
      </c>
      <c r="B458" s="421">
        <v>1.9809166666666667</v>
      </c>
      <c r="C458" s="421" t="e">
        <v>#N/A</v>
      </c>
      <c r="D458" s="421">
        <v>0</v>
      </c>
      <c r="E458" s="421"/>
      <c r="F458" s="422">
        <v>37500</v>
      </c>
      <c r="G458" s="423">
        <v>0</v>
      </c>
      <c r="H458" s="423">
        <v>0</v>
      </c>
      <c r="I458" s="423">
        <v>1.782</v>
      </c>
      <c r="J458" s="423">
        <v>0</v>
      </c>
      <c r="K458" s="423">
        <v>0.17499999999999999</v>
      </c>
      <c r="L458" s="423">
        <v>2.3916666666666586E-2</v>
      </c>
      <c r="M458" s="424">
        <v>0</v>
      </c>
      <c r="N458" s="422" t="e">
        <v>#N/A</v>
      </c>
      <c r="O458" s="422" t="e">
        <v>#N/A</v>
      </c>
      <c r="P458" s="422" t="e">
        <v>#N/A</v>
      </c>
      <c r="Q458" s="422" t="e">
        <v>#N/A</v>
      </c>
      <c r="R458" s="422" t="e">
        <v>#N/A</v>
      </c>
      <c r="S458" s="422" t="s">
        <v>159</v>
      </c>
      <c r="T458" s="423" t="e">
        <v>#N/A</v>
      </c>
      <c r="U458" s="423" t="e">
        <v>#N/A</v>
      </c>
      <c r="V458" s="423" t="e">
        <v>#N/A</v>
      </c>
      <c r="W458" s="423" t="e">
        <v>#N/A</v>
      </c>
      <c r="X458" s="423" t="e">
        <v>#N/A</v>
      </c>
      <c r="Y458" s="423" t="e">
        <v>#N/A</v>
      </c>
      <c r="Z458" s="423" t="e">
        <v>#N/A</v>
      </c>
      <c r="AA458" s="423" t="e">
        <v>#N/A</v>
      </c>
      <c r="AB458" s="423" t="e">
        <v>#N/A</v>
      </c>
      <c r="AC458" s="423" t="e">
        <v>#N/A</v>
      </c>
      <c r="AD458" s="423" t="e">
        <v>#N/A</v>
      </c>
      <c r="AE458" s="423" t="e">
        <v>#N/A</v>
      </c>
      <c r="AF458" s="423" t="e">
        <v>#N/A</v>
      </c>
      <c r="AG458" s="423" t="e">
        <v>#N/A</v>
      </c>
      <c r="AH458" s="423" t="e">
        <v>#N/A</v>
      </c>
      <c r="AI458" s="423" t="e">
        <v>#N/A</v>
      </c>
      <c r="AJ458" s="423" t="e">
        <v>#N/A</v>
      </c>
      <c r="AK458" s="423" t="e">
        <v>#N/A</v>
      </c>
      <c r="AL458" s="423" t="e">
        <v>#N/A</v>
      </c>
      <c r="AM458" s="423" t="e">
        <v>#N/A</v>
      </c>
      <c r="AN458" s="423" t="e">
        <v>#N/A</v>
      </c>
      <c r="AO458" s="423" t="e">
        <v>#N/A</v>
      </c>
      <c r="AP458" s="423" t="e">
        <v>#N/A</v>
      </c>
      <c r="AQ458" s="423" t="e">
        <v>#N/A</v>
      </c>
      <c r="AR458" s="423" t="e">
        <v>#N/A</v>
      </c>
      <c r="AS458" s="423" t="e">
        <v>#N/A</v>
      </c>
      <c r="AT458" s="423" t="e">
        <v>#N/A</v>
      </c>
      <c r="AU458" s="423" t="e">
        <v>#N/A</v>
      </c>
      <c r="AV458" s="423" t="e">
        <v>#N/A</v>
      </c>
      <c r="AW458" s="423" t="e">
        <v>#N/A</v>
      </c>
      <c r="AX458" s="423">
        <v>0</v>
      </c>
      <c r="AY458" s="423">
        <v>0</v>
      </c>
      <c r="AZ458" s="423">
        <v>0</v>
      </c>
      <c r="BA458" s="423">
        <v>0</v>
      </c>
      <c r="BB458" s="423">
        <v>0</v>
      </c>
      <c r="BC458" s="423">
        <v>0</v>
      </c>
      <c r="BD458" s="423">
        <v>0</v>
      </c>
      <c r="BE458" s="423">
        <v>0</v>
      </c>
      <c r="BF458" s="423">
        <v>0</v>
      </c>
      <c r="BG458" s="423">
        <v>0</v>
      </c>
      <c r="BH458" s="423">
        <v>0</v>
      </c>
      <c r="BI458" s="423">
        <v>0</v>
      </c>
      <c r="BJ458" s="423">
        <v>0</v>
      </c>
      <c r="BK458" s="423">
        <v>0</v>
      </c>
      <c r="BL458" s="423">
        <v>0</v>
      </c>
      <c r="BM458" s="423">
        <v>0</v>
      </c>
      <c r="BN458" s="423">
        <v>0</v>
      </c>
      <c r="BO458" s="423">
        <v>0</v>
      </c>
      <c r="BP458" s="423">
        <v>0</v>
      </c>
      <c r="BQ458" s="423">
        <v>0</v>
      </c>
    </row>
    <row r="459" spans="1:69">
      <c r="A459" s="420" t="s">
        <v>472</v>
      </c>
      <c r="B459" s="421">
        <v>0.83116666666666672</v>
      </c>
      <c r="C459" s="421" t="e">
        <v>#N/A</v>
      </c>
      <c r="D459" s="421">
        <v>0</v>
      </c>
      <c r="E459" s="421"/>
      <c r="F459" s="422">
        <v>11500</v>
      </c>
      <c r="G459" s="423">
        <v>0</v>
      </c>
      <c r="H459" s="423">
        <v>0</v>
      </c>
      <c r="I459" s="423">
        <v>0.624</v>
      </c>
      <c r="J459" s="423">
        <v>0</v>
      </c>
      <c r="K459" s="423">
        <v>0.125</v>
      </c>
      <c r="L459" s="423">
        <v>8.2166666666666721E-2</v>
      </c>
      <c r="M459" s="424">
        <v>0</v>
      </c>
      <c r="N459" s="422" t="e">
        <v>#N/A</v>
      </c>
      <c r="O459" s="422" t="e">
        <v>#N/A</v>
      </c>
      <c r="P459" s="422" t="e">
        <v>#N/A</v>
      </c>
      <c r="Q459" s="422" t="e">
        <v>#N/A</v>
      </c>
      <c r="R459" s="422" t="e">
        <v>#N/A</v>
      </c>
      <c r="S459" s="422" t="s">
        <v>159</v>
      </c>
      <c r="T459" s="423" t="e">
        <v>#N/A</v>
      </c>
      <c r="U459" s="423" t="e">
        <v>#N/A</v>
      </c>
      <c r="V459" s="423" t="e">
        <v>#N/A</v>
      </c>
      <c r="W459" s="423" t="e">
        <v>#N/A</v>
      </c>
      <c r="X459" s="423" t="e">
        <v>#N/A</v>
      </c>
      <c r="Y459" s="423" t="e">
        <v>#N/A</v>
      </c>
      <c r="Z459" s="423" t="e">
        <v>#N/A</v>
      </c>
      <c r="AA459" s="423" t="e">
        <v>#N/A</v>
      </c>
      <c r="AB459" s="423" t="e">
        <v>#N/A</v>
      </c>
      <c r="AC459" s="423" t="e">
        <v>#N/A</v>
      </c>
      <c r="AD459" s="423" t="e">
        <v>#N/A</v>
      </c>
      <c r="AE459" s="423" t="e">
        <v>#N/A</v>
      </c>
      <c r="AF459" s="423" t="e">
        <v>#N/A</v>
      </c>
      <c r="AG459" s="423" t="e">
        <v>#N/A</v>
      </c>
      <c r="AH459" s="423" t="e">
        <v>#N/A</v>
      </c>
      <c r="AI459" s="423" t="e">
        <v>#N/A</v>
      </c>
      <c r="AJ459" s="423" t="e">
        <v>#N/A</v>
      </c>
      <c r="AK459" s="423" t="e">
        <v>#N/A</v>
      </c>
      <c r="AL459" s="423" t="e">
        <v>#N/A</v>
      </c>
      <c r="AM459" s="423" t="e">
        <v>#N/A</v>
      </c>
      <c r="AN459" s="423" t="e">
        <v>#N/A</v>
      </c>
      <c r="AO459" s="423" t="e">
        <v>#N/A</v>
      </c>
      <c r="AP459" s="423" t="e">
        <v>#N/A</v>
      </c>
      <c r="AQ459" s="423" t="e">
        <v>#N/A</v>
      </c>
      <c r="AR459" s="423" t="e">
        <v>#N/A</v>
      </c>
      <c r="AS459" s="423" t="e">
        <v>#N/A</v>
      </c>
      <c r="AT459" s="423" t="e">
        <v>#N/A</v>
      </c>
      <c r="AU459" s="423" t="e">
        <v>#N/A</v>
      </c>
      <c r="AV459" s="423" t="e">
        <v>#N/A</v>
      </c>
      <c r="AW459" s="423" t="e">
        <v>#N/A</v>
      </c>
      <c r="AX459" s="423">
        <v>0</v>
      </c>
      <c r="AY459" s="423">
        <v>0</v>
      </c>
      <c r="AZ459" s="423">
        <v>0</v>
      </c>
      <c r="BA459" s="423">
        <v>0</v>
      </c>
      <c r="BB459" s="423">
        <v>0</v>
      </c>
      <c r="BC459" s="423">
        <v>0</v>
      </c>
      <c r="BD459" s="423">
        <v>0</v>
      </c>
      <c r="BE459" s="423">
        <v>0</v>
      </c>
      <c r="BF459" s="423">
        <v>0</v>
      </c>
      <c r="BG459" s="423">
        <v>0</v>
      </c>
      <c r="BH459" s="423">
        <v>0</v>
      </c>
      <c r="BI459" s="423">
        <v>0</v>
      </c>
      <c r="BJ459" s="423">
        <v>0</v>
      </c>
      <c r="BK459" s="423">
        <v>0</v>
      </c>
      <c r="BL459" s="423">
        <v>0</v>
      </c>
      <c r="BM459" s="423">
        <v>0</v>
      </c>
      <c r="BN459" s="423">
        <v>0</v>
      </c>
      <c r="BO459" s="423">
        <v>0</v>
      </c>
      <c r="BP459" s="423">
        <v>0</v>
      </c>
      <c r="BQ459" s="423">
        <v>0</v>
      </c>
    </row>
    <row r="460" spans="1:69">
      <c r="A460" s="420" t="s">
        <v>471</v>
      </c>
      <c r="B460" s="421">
        <v>1.9749999999999996</v>
      </c>
      <c r="C460" s="421" t="e">
        <v>#N/A</v>
      </c>
      <c r="D460" s="421">
        <v>0</v>
      </c>
      <c r="E460" s="421"/>
      <c r="F460" s="422">
        <v>17000</v>
      </c>
      <c r="G460" s="423">
        <v>0</v>
      </c>
      <c r="H460" s="423">
        <v>0</v>
      </c>
      <c r="I460" s="423">
        <v>1.61</v>
      </c>
      <c r="J460" s="423">
        <v>0</v>
      </c>
      <c r="K460" s="423">
        <v>0.2</v>
      </c>
      <c r="L460" s="423">
        <v>0.16499999999999959</v>
      </c>
      <c r="M460" s="424">
        <v>0</v>
      </c>
      <c r="N460" s="422" t="e">
        <v>#N/A</v>
      </c>
      <c r="O460" s="422" t="e">
        <v>#N/A</v>
      </c>
      <c r="P460" s="422" t="e">
        <v>#N/A</v>
      </c>
      <c r="Q460" s="422" t="e">
        <v>#N/A</v>
      </c>
      <c r="R460" s="422" t="e">
        <v>#N/A</v>
      </c>
      <c r="S460" s="422" t="s">
        <v>159</v>
      </c>
      <c r="T460" s="423" t="e">
        <v>#N/A</v>
      </c>
      <c r="U460" s="423" t="e">
        <v>#N/A</v>
      </c>
      <c r="V460" s="423" t="e">
        <v>#N/A</v>
      </c>
      <c r="W460" s="423" t="e">
        <v>#N/A</v>
      </c>
      <c r="X460" s="423" t="e">
        <v>#N/A</v>
      </c>
      <c r="Y460" s="423" t="e">
        <v>#N/A</v>
      </c>
      <c r="Z460" s="423" t="e">
        <v>#N/A</v>
      </c>
      <c r="AA460" s="423" t="e">
        <v>#N/A</v>
      </c>
      <c r="AB460" s="423" t="e">
        <v>#N/A</v>
      </c>
      <c r="AC460" s="423" t="e">
        <v>#N/A</v>
      </c>
      <c r="AD460" s="423" t="e">
        <v>#N/A</v>
      </c>
      <c r="AE460" s="423" t="e">
        <v>#N/A</v>
      </c>
      <c r="AF460" s="423" t="e">
        <v>#N/A</v>
      </c>
      <c r="AG460" s="423" t="e">
        <v>#N/A</v>
      </c>
      <c r="AH460" s="423" t="e">
        <v>#N/A</v>
      </c>
      <c r="AI460" s="423" t="e">
        <v>#N/A</v>
      </c>
      <c r="AJ460" s="423" t="e">
        <v>#N/A</v>
      </c>
      <c r="AK460" s="423" t="e">
        <v>#N/A</v>
      </c>
      <c r="AL460" s="423" t="e">
        <v>#N/A</v>
      </c>
      <c r="AM460" s="423" t="e">
        <v>#N/A</v>
      </c>
      <c r="AN460" s="423" t="e">
        <v>#N/A</v>
      </c>
      <c r="AO460" s="423" t="e">
        <v>#N/A</v>
      </c>
      <c r="AP460" s="423" t="e">
        <v>#N/A</v>
      </c>
      <c r="AQ460" s="423" t="e">
        <v>#N/A</v>
      </c>
      <c r="AR460" s="423" t="e">
        <v>#N/A</v>
      </c>
      <c r="AS460" s="423" t="e">
        <v>#N/A</v>
      </c>
      <c r="AT460" s="423" t="e">
        <v>#N/A</v>
      </c>
      <c r="AU460" s="423" t="e">
        <v>#N/A</v>
      </c>
      <c r="AV460" s="423" t="e">
        <v>#N/A</v>
      </c>
      <c r="AW460" s="423" t="e">
        <v>#N/A</v>
      </c>
      <c r="AX460" s="423">
        <v>0</v>
      </c>
      <c r="AY460" s="423">
        <v>0</v>
      </c>
      <c r="AZ460" s="423">
        <v>0</v>
      </c>
      <c r="BA460" s="423">
        <v>0</v>
      </c>
      <c r="BB460" s="423">
        <v>0</v>
      </c>
      <c r="BC460" s="423">
        <v>0</v>
      </c>
      <c r="BD460" s="423">
        <v>0</v>
      </c>
      <c r="BE460" s="423">
        <v>0</v>
      </c>
      <c r="BF460" s="423">
        <v>0</v>
      </c>
      <c r="BG460" s="423">
        <v>0</v>
      </c>
      <c r="BH460" s="423">
        <v>0</v>
      </c>
      <c r="BI460" s="423">
        <v>0</v>
      </c>
      <c r="BJ460" s="423">
        <v>0</v>
      </c>
      <c r="BK460" s="423">
        <v>0</v>
      </c>
      <c r="BL460" s="423">
        <v>0</v>
      </c>
      <c r="BM460" s="423">
        <v>0</v>
      </c>
      <c r="BN460" s="423">
        <v>0</v>
      </c>
      <c r="BO460" s="423">
        <v>0</v>
      </c>
      <c r="BP460" s="423">
        <v>0</v>
      </c>
      <c r="BQ460" s="423">
        <v>0</v>
      </c>
    </row>
    <row r="461" spans="1:69">
      <c r="A461" s="420" t="s">
        <v>474</v>
      </c>
      <c r="B461" s="421">
        <v>0.22825000000000004</v>
      </c>
      <c r="C461" s="421" t="e">
        <v>#N/A</v>
      </c>
      <c r="D461" s="421">
        <v>0</v>
      </c>
      <c r="E461" s="421"/>
      <c r="F461" s="422">
        <v>750</v>
      </c>
      <c r="G461" s="423">
        <v>0</v>
      </c>
      <c r="H461" s="423">
        <v>0</v>
      </c>
      <c r="I461" s="423">
        <v>0.183</v>
      </c>
      <c r="J461" s="423">
        <v>0</v>
      </c>
      <c r="K461" s="423">
        <v>4.4999999999999998E-2</v>
      </c>
      <c r="L461" s="423">
        <v>2.5000000000005573E-4</v>
      </c>
      <c r="M461" s="424">
        <v>0</v>
      </c>
      <c r="N461" s="422" t="e">
        <v>#N/A</v>
      </c>
      <c r="O461" s="422" t="e">
        <v>#N/A</v>
      </c>
      <c r="P461" s="422" t="e">
        <v>#N/A</v>
      </c>
      <c r="Q461" s="422" t="e">
        <v>#N/A</v>
      </c>
      <c r="R461" s="422" t="e">
        <v>#N/A</v>
      </c>
      <c r="S461" s="422" t="s">
        <v>159</v>
      </c>
      <c r="T461" s="423" t="e">
        <v>#N/A</v>
      </c>
      <c r="U461" s="423" t="e">
        <v>#N/A</v>
      </c>
      <c r="V461" s="423" t="e">
        <v>#N/A</v>
      </c>
      <c r="W461" s="423" t="e">
        <v>#N/A</v>
      </c>
      <c r="X461" s="423" t="e">
        <v>#N/A</v>
      </c>
      <c r="Y461" s="423" t="e">
        <v>#N/A</v>
      </c>
      <c r="Z461" s="423" t="e">
        <v>#N/A</v>
      </c>
      <c r="AA461" s="423" t="e">
        <v>#N/A</v>
      </c>
      <c r="AB461" s="423" t="e">
        <v>#N/A</v>
      </c>
      <c r="AC461" s="423" t="e">
        <v>#N/A</v>
      </c>
      <c r="AD461" s="423" t="e">
        <v>#N/A</v>
      </c>
      <c r="AE461" s="423" t="e">
        <v>#N/A</v>
      </c>
      <c r="AF461" s="423" t="e">
        <v>#N/A</v>
      </c>
      <c r="AG461" s="423" t="e">
        <v>#N/A</v>
      </c>
      <c r="AH461" s="423" t="e">
        <v>#N/A</v>
      </c>
      <c r="AI461" s="423" t="e">
        <v>#N/A</v>
      </c>
      <c r="AJ461" s="423" t="e">
        <v>#N/A</v>
      </c>
      <c r="AK461" s="423" t="e">
        <v>#N/A</v>
      </c>
      <c r="AL461" s="423" t="e">
        <v>#N/A</v>
      </c>
      <c r="AM461" s="423" t="e">
        <v>#N/A</v>
      </c>
      <c r="AN461" s="423" t="e">
        <v>#N/A</v>
      </c>
      <c r="AO461" s="423" t="e">
        <v>#N/A</v>
      </c>
      <c r="AP461" s="423" t="e">
        <v>#N/A</v>
      </c>
      <c r="AQ461" s="423" t="e">
        <v>#N/A</v>
      </c>
      <c r="AR461" s="423" t="e">
        <v>#N/A</v>
      </c>
      <c r="AS461" s="423" t="e">
        <v>#N/A</v>
      </c>
      <c r="AT461" s="423" t="e">
        <v>#N/A</v>
      </c>
      <c r="AU461" s="423" t="e">
        <v>#N/A</v>
      </c>
      <c r="AV461" s="423" t="e">
        <v>#N/A</v>
      </c>
      <c r="AW461" s="423" t="e">
        <v>#N/A</v>
      </c>
      <c r="AX461" s="423">
        <v>0</v>
      </c>
      <c r="AY461" s="423">
        <v>0</v>
      </c>
      <c r="AZ461" s="423">
        <v>0</v>
      </c>
      <c r="BA461" s="423">
        <v>0</v>
      </c>
      <c r="BB461" s="423">
        <v>0</v>
      </c>
      <c r="BC461" s="423">
        <v>0</v>
      </c>
      <c r="BD461" s="423">
        <v>0</v>
      </c>
      <c r="BE461" s="423">
        <v>0</v>
      </c>
      <c r="BF461" s="423">
        <v>0</v>
      </c>
      <c r="BG461" s="423">
        <v>0</v>
      </c>
      <c r="BH461" s="423">
        <v>0.59</v>
      </c>
      <c r="BI461" s="423">
        <v>0.59</v>
      </c>
      <c r="BJ461" s="423">
        <v>0.59</v>
      </c>
      <c r="BK461" s="423">
        <v>0.59</v>
      </c>
      <c r="BL461" s="423">
        <v>0.59</v>
      </c>
      <c r="BM461" s="423">
        <v>0</v>
      </c>
      <c r="BN461" s="423">
        <v>0</v>
      </c>
      <c r="BO461" s="423">
        <v>0</v>
      </c>
      <c r="BP461" s="423">
        <v>0</v>
      </c>
      <c r="BQ461" s="423">
        <v>0</v>
      </c>
    </row>
    <row r="462" spans="1:69">
      <c r="A462" s="420" t="s">
        <v>765</v>
      </c>
      <c r="B462" s="421">
        <v>0.15116666666666667</v>
      </c>
      <c r="C462" s="421" t="e">
        <v>#N/A</v>
      </c>
      <c r="D462" s="421">
        <v>0</v>
      </c>
      <c r="E462" s="421"/>
      <c r="F462" s="422">
        <v>903</v>
      </c>
      <c r="G462" s="423">
        <v>4.4999999999999998E-2</v>
      </c>
      <c r="H462" s="423">
        <v>2.1999999999999999E-2</v>
      </c>
      <c r="I462" s="423">
        <v>0</v>
      </c>
      <c r="J462" s="423">
        <v>5.0000000000000001E-3</v>
      </c>
      <c r="K462" s="423">
        <v>5.2999999999999999E-2</v>
      </c>
      <c r="L462" s="423">
        <v>2.6166666666666671E-2</v>
      </c>
      <c r="M462" s="424">
        <v>49.833887043189371</v>
      </c>
      <c r="N462" s="422" t="e">
        <v>#N/A</v>
      </c>
      <c r="O462" s="422" t="e">
        <v>#N/A</v>
      </c>
      <c r="P462" s="422" t="e">
        <v>#N/A</v>
      </c>
      <c r="Q462" s="422" t="e">
        <v>#N/A</v>
      </c>
      <c r="R462" s="422" t="e">
        <v>#N/A</v>
      </c>
      <c r="S462" s="422" t="s">
        <v>157</v>
      </c>
      <c r="T462" s="423" t="e">
        <v>#N/A</v>
      </c>
      <c r="U462" s="423" t="e">
        <v>#N/A</v>
      </c>
      <c r="V462" s="423" t="e">
        <v>#N/A</v>
      </c>
      <c r="W462" s="423" t="e">
        <v>#N/A</v>
      </c>
      <c r="X462" s="423" t="e">
        <v>#N/A</v>
      </c>
      <c r="Y462" s="423" t="e">
        <v>#N/A</v>
      </c>
      <c r="Z462" s="423" t="e">
        <v>#N/A</v>
      </c>
      <c r="AA462" s="423" t="e">
        <v>#N/A</v>
      </c>
      <c r="AB462" s="423" t="e">
        <v>#N/A</v>
      </c>
      <c r="AC462" s="423" t="e">
        <v>#N/A</v>
      </c>
      <c r="AD462" s="423" t="e">
        <v>#N/A</v>
      </c>
      <c r="AE462" s="423" t="e">
        <v>#N/A</v>
      </c>
      <c r="AF462" s="423" t="e">
        <v>#N/A</v>
      </c>
      <c r="AG462" s="423" t="e">
        <v>#N/A</v>
      </c>
      <c r="AH462" s="423" t="e">
        <v>#N/A</v>
      </c>
      <c r="AI462" s="423" t="e">
        <v>#N/A</v>
      </c>
      <c r="AJ462" s="423" t="e">
        <v>#N/A</v>
      </c>
      <c r="AK462" s="423" t="e">
        <v>#N/A</v>
      </c>
      <c r="AL462" s="423" t="e">
        <v>#N/A</v>
      </c>
      <c r="AM462" s="423" t="e">
        <v>#N/A</v>
      </c>
      <c r="AN462" s="423" t="e">
        <v>#N/A</v>
      </c>
      <c r="AO462" s="423" t="e">
        <v>#N/A</v>
      </c>
      <c r="AP462" s="423" t="e">
        <v>#N/A</v>
      </c>
      <c r="AQ462" s="423" t="e">
        <v>#N/A</v>
      </c>
      <c r="AR462" s="423" t="e">
        <v>#N/A</v>
      </c>
      <c r="AS462" s="423" t="e">
        <v>#N/A</v>
      </c>
      <c r="AT462" s="423" t="e">
        <v>#N/A</v>
      </c>
      <c r="AU462" s="423" t="e">
        <v>#N/A</v>
      </c>
      <c r="AV462" s="423" t="e">
        <v>#N/A</v>
      </c>
      <c r="AW462" s="423" t="e">
        <v>#N/A</v>
      </c>
      <c r="AX462" s="423">
        <v>0</v>
      </c>
      <c r="AY462" s="423">
        <v>0</v>
      </c>
      <c r="AZ462" s="423">
        <v>0</v>
      </c>
      <c r="BA462" s="423">
        <v>0</v>
      </c>
      <c r="BB462" s="423">
        <v>0</v>
      </c>
      <c r="BC462" s="423">
        <v>0</v>
      </c>
      <c r="BD462" s="423">
        <v>0</v>
      </c>
      <c r="BE462" s="423">
        <v>0</v>
      </c>
      <c r="BF462" s="423">
        <v>0</v>
      </c>
      <c r="BG462" s="423">
        <v>0</v>
      </c>
      <c r="BH462" s="423">
        <v>0</v>
      </c>
      <c r="BI462" s="423">
        <v>0</v>
      </c>
      <c r="BJ462" s="423">
        <v>0</v>
      </c>
      <c r="BK462" s="423">
        <v>0</v>
      </c>
      <c r="BL462" s="423">
        <v>0</v>
      </c>
      <c r="BM462" s="423">
        <v>0</v>
      </c>
      <c r="BN462" s="423">
        <v>0</v>
      </c>
      <c r="BO462" s="423">
        <v>0</v>
      </c>
      <c r="BP462" s="423">
        <v>0</v>
      </c>
      <c r="BQ462" s="423">
        <v>0</v>
      </c>
    </row>
    <row r="463" spans="1:69">
      <c r="A463" s="420" t="s">
        <v>768</v>
      </c>
      <c r="B463" s="421">
        <v>1.0602500000000001</v>
      </c>
      <c r="C463" s="421" t="e">
        <v>#N/A</v>
      </c>
      <c r="D463" s="421">
        <v>0</v>
      </c>
      <c r="E463" s="421"/>
      <c r="F463" s="422">
        <v>15546</v>
      </c>
      <c r="G463" s="423">
        <v>0.56999999999999995</v>
      </c>
      <c r="H463" s="423">
        <v>5.6000000000000001E-2</v>
      </c>
      <c r="I463" s="423">
        <v>0</v>
      </c>
      <c r="J463" s="423">
        <v>0.109</v>
      </c>
      <c r="K463" s="423">
        <v>0.126</v>
      </c>
      <c r="L463" s="423">
        <v>0.19925000000000015</v>
      </c>
      <c r="M463" s="424">
        <v>36.665380162099574</v>
      </c>
      <c r="N463" s="422" t="e">
        <v>#N/A</v>
      </c>
      <c r="O463" s="422" t="e">
        <v>#N/A</v>
      </c>
      <c r="P463" s="422" t="e">
        <v>#N/A</v>
      </c>
      <c r="Q463" s="422" t="e">
        <v>#N/A</v>
      </c>
      <c r="R463" s="422" t="e">
        <v>#N/A</v>
      </c>
      <c r="S463" s="422" t="s">
        <v>157</v>
      </c>
      <c r="T463" s="423" t="e">
        <v>#N/A</v>
      </c>
      <c r="U463" s="423" t="e">
        <v>#N/A</v>
      </c>
      <c r="V463" s="423" t="e">
        <v>#N/A</v>
      </c>
      <c r="W463" s="423" t="e">
        <v>#N/A</v>
      </c>
      <c r="X463" s="423" t="e">
        <v>#N/A</v>
      </c>
      <c r="Y463" s="423" t="e">
        <v>#N/A</v>
      </c>
      <c r="Z463" s="423" t="e">
        <v>#N/A</v>
      </c>
      <c r="AA463" s="423" t="e">
        <v>#N/A</v>
      </c>
      <c r="AB463" s="423" t="e">
        <v>#N/A</v>
      </c>
      <c r="AC463" s="423" t="e">
        <v>#N/A</v>
      </c>
      <c r="AD463" s="423" t="e">
        <v>#N/A</v>
      </c>
      <c r="AE463" s="423" t="e">
        <v>#N/A</v>
      </c>
      <c r="AF463" s="423" t="e">
        <v>#N/A</v>
      </c>
      <c r="AG463" s="423" t="e">
        <v>#N/A</v>
      </c>
      <c r="AH463" s="423" t="e">
        <v>#N/A</v>
      </c>
      <c r="AI463" s="423" t="e">
        <v>#N/A</v>
      </c>
      <c r="AJ463" s="423" t="e">
        <v>#N/A</v>
      </c>
      <c r="AK463" s="423" t="e">
        <v>#N/A</v>
      </c>
      <c r="AL463" s="423" t="e">
        <v>#N/A</v>
      </c>
      <c r="AM463" s="423" t="e">
        <v>#N/A</v>
      </c>
      <c r="AN463" s="423" t="e">
        <v>#N/A</v>
      </c>
      <c r="AO463" s="423" t="e">
        <v>#N/A</v>
      </c>
      <c r="AP463" s="423" t="e">
        <v>#N/A</v>
      </c>
      <c r="AQ463" s="423" t="e">
        <v>#N/A</v>
      </c>
      <c r="AR463" s="423" t="e">
        <v>#N/A</v>
      </c>
      <c r="AS463" s="423" t="e">
        <v>#N/A</v>
      </c>
      <c r="AT463" s="423" t="e">
        <v>#N/A</v>
      </c>
      <c r="AU463" s="423" t="e">
        <v>#N/A</v>
      </c>
      <c r="AV463" s="423" t="e">
        <v>#N/A</v>
      </c>
      <c r="AW463" s="423" t="e">
        <v>#N/A</v>
      </c>
      <c r="AX463" s="423">
        <v>0</v>
      </c>
      <c r="AY463" s="423">
        <v>0</v>
      </c>
      <c r="AZ463" s="423">
        <v>0</v>
      </c>
      <c r="BA463" s="423">
        <v>0</v>
      </c>
      <c r="BB463" s="423">
        <v>0</v>
      </c>
      <c r="BC463" s="423">
        <v>0</v>
      </c>
      <c r="BD463" s="423">
        <v>0</v>
      </c>
      <c r="BE463" s="423">
        <v>0</v>
      </c>
      <c r="BF463" s="423">
        <v>0</v>
      </c>
      <c r="BG463" s="423">
        <v>0</v>
      </c>
      <c r="BH463" s="423">
        <v>0</v>
      </c>
      <c r="BI463" s="423">
        <v>0</v>
      </c>
      <c r="BJ463" s="423">
        <v>0</v>
      </c>
      <c r="BK463" s="423">
        <v>0</v>
      </c>
      <c r="BL463" s="423">
        <v>0</v>
      </c>
      <c r="BM463" s="423">
        <v>0</v>
      </c>
      <c r="BN463" s="423">
        <v>0</v>
      </c>
      <c r="BO463" s="423">
        <v>0</v>
      </c>
      <c r="BP463" s="423">
        <v>0</v>
      </c>
      <c r="BQ463" s="423">
        <v>0</v>
      </c>
    </row>
    <row r="464" spans="1:69">
      <c r="A464" s="420" t="s">
        <v>554</v>
      </c>
      <c r="B464" s="421">
        <v>2.02</v>
      </c>
      <c r="C464" s="421" t="e">
        <v>#N/A</v>
      </c>
      <c r="D464" s="421">
        <v>4.0000000000000007E-4</v>
      </c>
      <c r="E464" s="421"/>
      <c r="F464" s="422">
        <v>18683</v>
      </c>
      <c r="G464" s="423">
        <v>0.76419999999999999</v>
      </c>
      <c r="H464" s="423">
        <v>0.42449999999999999</v>
      </c>
      <c r="I464" s="423">
        <v>5.8999999999999999E-3</v>
      </c>
      <c r="J464" s="423">
        <v>0.29899999999999999</v>
      </c>
      <c r="K464" s="423">
        <v>0.191</v>
      </c>
      <c r="L464" s="423">
        <v>0.33500000000000019</v>
      </c>
      <c r="M464" s="424">
        <v>40.903495156024192</v>
      </c>
      <c r="N464" s="422" t="e">
        <v>#N/A</v>
      </c>
      <c r="O464" s="422" t="e">
        <v>#N/A</v>
      </c>
      <c r="P464" s="422" t="e">
        <v>#N/A</v>
      </c>
      <c r="Q464" s="422" t="e">
        <v>#N/A</v>
      </c>
      <c r="R464" s="422" t="e">
        <v>#N/A</v>
      </c>
      <c r="S464" s="422" t="s">
        <v>156</v>
      </c>
      <c r="T464" s="423" t="e">
        <v>#N/A</v>
      </c>
      <c r="U464" s="423" t="e">
        <v>#N/A</v>
      </c>
      <c r="V464" s="423" t="e">
        <v>#N/A</v>
      </c>
      <c r="W464" s="423" t="e">
        <v>#N/A</v>
      </c>
      <c r="X464" s="423" t="e">
        <v>#N/A</v>
      </c>
      <c r="Y464" s="423" t="e">
        <v>#N/A</v>
      </c>
      <c r="Z464" s="423" t="e">
        <v>#N/A</v>
      </c>
      <c r="AA464" s="423" t="e">
        <v>#N/A</v>
      </c>
      <c r="AB464" s="423" t="e">
        <v>#N/A</v>
      </c>
      <c r="AC464" s="423" t="e">
        <v>#N/A</v>
      </c>
      <c r="AD464" s="423" t="e">
        <v>#N/A</v>
      </c>
      <c r="AE464" s="423" t="e">
        <v>#N/A</v>
      </c>
      <c r="AF464" s="423" t="e">
        <v>#N/A</v>
      </c>
      <c r="AG464" s="423" t="e">
        <v>#N/A</v>
      </c>
      <c r="AH464" s="423" t="e">
        <v>#N/A</v>
      </c>
      <c r="AI464" s="423" t="e">
        <v>#N/A</v>
      </c>
      <c r="AJ464" s="423" t="e">
        <v>#N/A</v>
      </c>
      <c r="AK464" s="423" t="e">
        <v>#N/A</v>
      </c>
      <c r="AL464" s="423" t="e">
        <v>#N/A</v>
      </c>
      <c r="AM464" s="423" t="e">
        <v>#N/A</v>
      </c>
      <c r="AN464" s="423" t="e">
        <v>#N/A</v>
      </c>
      <c r="AO464" s="423" t="e">
        <v>#N/A</v>
      </c>
      <c r="AP464" s="423" t="e">
        <v>#N/A</v>
      </c>
      <c r="AQ464" s="423" t="e">
        <v>#N/A</v>
      </c>
      <c r="AR464" s="423" t="e">
        <v>#N/A</v>
      </c>
      <c r="AS464" s="423" t="e">
        <v>#N/A</v>
      </c>
      <c r="AT464" s="423" t="e">
        <v>#N/A</v>
      </c>
      <c r="AU464" s="423" t="e">
        <v>#N/A</v>
      </c>
      <c r="AV464" s="423" t="e">
        <v>#N/A</v>
      </c>
      <c r="AW464" s="423" t="e">
        <v>#N/A</v>
      </c>
      <c r="AX464" s="423">
        <v>0</v>
      </c>
      <c r="AY464" s="423">
        <v>0.5</v>
      </c>
      <c r="AZ464" s="423">
        <v>0.5</v>
      </c>
      <c r="BA464" s="423">
        <v>0.5</v>
      </c>
      <c r="BB464" s="423">
        <v>0.5</v>
      </c>
      <c r="BC464" s="423">
        <v>0</v>
      </c>
      <c r="BD464" s="423">
        <v>0</v>
      </c>
      <c r="BE464" s="423">
        <v>0</v>
      </c>
      <c r="BF464" s="423">
        <v>0</v>
      </c>
      <c r="BG464" s="423">
        <v>0</v>
      </c>
      <c r="BH464" s="423">
        <v>0.13269999999999998</v>
      </c>
      <c r="BI464" s="423">
        <v>0.13269999999999998</v>
      </c>
      <c r="BJ464" s="423">
        <v>0.13269999999999998</v>
      </c>
      <c r="BK464" s="423">
        <v>0.13269999999999998</v>
      </c>
      <c r="BL464" s="423">
        <v>0.13269999999999998</v>
      </c>
      <c r="BM464" s="423">
        <v>0</v>
      </c>
      <c r="BN464" s="423">
        <v>0</v>
      </c>
      <c r="BO464" s="423">
        <v>0</v>
      </c>
      <c r="BP464" s="423">
        <v>0</v>
      </c>
      <c r="BQ464" s="423">
        <v>0</v>
      </c>
    </row>
    <row r="465" spans="1:69">
      <c r="A465" s="420" t="s">
        <v>771</v>
      </c>
      <c r="B465" s="421">
        <v>0.80341666666666667</v>
      </c>
      <c r="C465" s="421" t="e">
        <v>#N/A</v>
      </c>
      <c r="D465" s="421">
        <v>2.12E-2</v>
      </c>
      <c r="E465" s="421"/>
      <c r="F465" s="422">
        <v>11892</v>
      </c>
      <c r="G465" s="423">
        <v>0.5</v>
      </c>
      <c r="H465" s="423">
        <v>4.1000000000000002E-2</v>
      </c>
      <c r="I465" s="423">
        <v>0</v>
      </c>
      <c r="J465" s="423">
        <v>2.1999999999999999E-2</v>
      </c>
      <c r="K465" s="423">
        <v>0.2</v>
      </c>
      <c r="L465" s="423">
        <v>1.9216666666666549E-2</v>
      </c>
      <c r="M465" s="424">
        <v>42.045072317524387</v>
      </c>
      <c r="N465" s="422" t="e">
        <v>#N/A</v>
      </c>
      <c r="O465" s="422" t="e">
        <v>#N/A</v>
      </c>
      <c r="P465" s="422" t="e">
        <v>#N/A</v>
      </c>
      <c r="Q465" s="422" t="e">
        <v>#N/A</v>
      </c>
      <c r="R465" s="422" t="e">
        <v>#N/A</v>
      </c>
      <c r="S465" s="422" t="s">
        <v>156</v>
      </c>
      <c r="T465" s="423" t="e">
        <v>#N/A</v>
      </c>
      <c r="U465" s="423" t="e">
        <v>#N/A</v>
      </c>
      <c r="V465" s="423" t="e">
        <v>#N/A</v>
      </c>
      <c r="W465" s="423" t="e">
        <v>#N/A</v>
      </c>
      <c r="X465" s="423" t="e">
        <v>#N/A</v>
      </c>
      <c r="Y465" s="423" t="e">
        <v>#N/A</v>
      </c>
      <c r="Z465" s="423" t="e">
        <v>#N/A</v>
      </c>
      <c r="AA465" s="423" t="e">
        <v>#N/A</v>
      </c>
      <c r="AB465" s="423" t="e">
        <v>#N/A</v>
      </c>
      <c r="AC465" s="423" t="e">
        <v>#N/A</v>
      </c>
      <c r="AD465" s="423" t="e">
        <v>#N/A</v>
      </c>
      <c r="AE465" s="423" t="e">
        <v>#N/A</v>
      </c>
      <c r="AF465" s="423" t="e">
        <v>#N/A</v>
      </c>
      <c r="AG465" s="423" t="e">
        <v>#N/A</v>
      </c>
      <c r="AH465" s="423" t="e">
        <v>#N/A</v>
      </c>
      <c r="AI465" s="423" t="e">
        <v>#N/A</v>
      </c>
      <c r="AJ465" s="423" t="e">
        <v>#N/A</v>
      </c>
      <c r="AK465" s="423" t="e">
        <v>#N/A</v>
      </c>
      <c r="AL465" s="423" t="e">
        <v>#N/A</v>
      </c>
      <c r="AM465" s="423" t="e">
        <v>#N/A</v>
      </c>
      <c r="AN465" s="423" t="e">
        <v>#N/A</v>
      </c>
      <c r="AO465" s="423" t="e">
        <v>#N/A</v>
      </c>
      <c r="AP465" s="423" t="e">
        <v>#N/A</v>
      </c>
      <c r="AQ465" s="423" t="e">
        <v>#N/A</v>
      </c>
      <c r="AR465" s="423" t="e">
        <v>#N/A</v>
      </c>
      <c r="AS465" s="423" t="e">
        <v>#N/A</v>
      </c>
      <c r="AT465" s="423" t="e">
        <v>#N/A</v>
      </c>
      <c r="AU465" s="423" t="e">
        <v>#N/A</v>
      </c>
      <c r="AV465" s="423" t="e">
        <v>#N/A</v>
      </c>
      <c r="AW465" s="423" t="e">
        <v>#N/A</v>
      </c>
      <c r="AX465" s="423">
        <v>0</v>
      </c>
      <c r="AY465" s="423">
        <v>0</v>
      </c>
      <c r="AZ465" s="423">
        <v>0</v>
      </c>
      <c r="BA465" s="423">
        <v>0</v>
      </c>
      <c r="BB465" s="423">
        <v>0</v>
      </c>
      <c r="BC465" s="423">
        <v>0</v>
      </c>
      <c r="BD465" s="423">
        <v>0</v>
      </c>
      <c r="BE465" s="423">
        <v>0</v>
      </c>
      <c r="BF465" s="423">
        <v>0</v>
      </c>
      <c r="BG465" s="423">
        <v>0</v>
      </c>
      <c r="BH465" s="423">
        <v>0</v>
      </c>
      <c r="BI465" s="423">
        <v>0</v>
      </c>
      <c r="BJ465" s="423">
        <v>0</v>
      </c>
      <c r="BK465" s="423">
        <v>0</v>
      </c>
      <c r="BL465" s="423">
        <v>0</v>
      </c>
      <c r="BM465" s="423">
        <v>2.12E-2</v>
      </c>
      <c r="BN465" s="423">
        <v>2.12E-2</v>
      </c>
      <c r="BO465" s="423">
        <v>2.12E-2</v>
      </c>
      <c r="BP465" s="423">
        <v>2.12E-2</v>
      </c>
      <c r="BQ465" s="423">
        <v>2.12E-2</v>
      </c>
    </row>
    <row r="466" spans="1:69">
      <c r="A466" s="420" t="s">
        <v>460</v>
      </c>
      <c r="B466" s="421">
        <v>0.37141666666666667</v>
      </c>
      <c r="C466" s="421" t="e">
        <v>#N/A</v>
      </c>
      <c r="D466" s="421">
        <v>0</v>
      </c>
      <c r="E466" s="421"/>
      <c r="F466" s="422">
        <v>4250</v>
      </c>
      <c r="G466" s="423">
        <v>0.107</v>
      </c>
      <c r="H466" s="423">
        <v>0.13300000000000001</v>
      </c>
      <c r="I466" s="423">
        <v>1.7000000000000001E-2</v>
      </c>
      <c r="J466" s="423">
        <v>6.2E-2</v>
      </c>
      <c r="K466" s="423">
        <v>8.9999999999999993E-3</v>
      </c>
      <c r="L466" s="423">
        <v>4.3416666666666659E-2</v>
      </c>
      <c r="M466" s="424">
        <v>25.176470588235293</v>
      </c>
      <c r="N466" s="422" t="e">
        <v>#N/A</v>
      </c>
      <c r="O466" s="422" t="e">
        <v>#N/A</v>
      </c>
      <c r="P466" s="422" t="e">
        <v>#N/A</v>
      </c>
      <c r="Q466" s="422" t="e">
        <v>#N/A</v>
      </c>
      <c r="R466" s="422" t="e">
        <v>#N/A</v>
      </c>
      <c r="S466" s="422" t="s">
        <v>155</v>
      </c>
      <c r="T466" s="423" t="e">
        <v>#N/A</v>
      </c>
      <c r="U466" s="423" t="e">
        <v>#N/A</v>
      </c>
      <c r="V466" s="423" t="e">
        <v>#N/A</v>
      </c>
      <c r="W466" s="423" t="e">
        <v>#N/A</v>
      </c>
      <c r="X466" s="423" t="e">
        <v>#N/A</v>
      </c>
      <c r="Y466" s="423" t="e">
        <v>#N/A</v>
      </c>
      <c r="Z466" s="423" t="e">
        <v>#N/A</v>
      </c>
      <c r="AA466" s="423" t="e">
        <v>#N/A</v>
      </c>
      <c r="AB466" s="423" t="e">
        <v>#N/A</v>
      </c>
      <c r="AC466" s="423" t="e">
        <v>#N/A</v>
      </c>
      <c r="AD466" s="423" t="e">
        <v>#N/A</v>
      </c>
      <c r="AE466" s="423" t="e">
        <v>#N/A</v>
      </c>
      <c r="AF466" s="423" t="e">
        <v>#N/A</v>
      </c>
      <c r="AG466" s="423" t="e">
        <v>#N/A</v>
      </c>
      <c r="AH466" s="423" t="e">
        <v>#N/A</v>
      </c>
      <c r="AI466" s="423" t="e">
        <v>#N/A</v>
      </c>
      <c r="AJ466" s="423" t="e">
        <v>#N/A</v>
      </c>
      <c r="AK466" s="423" t="e">
        <v>#N/A</v>
      </c>
      <c r="AL466" s="423" t="e">
        <v>#N/A</v>
      </c>
      <c r="AM466" s="423" t="e">
        <v>#N/A</v>
      </c>
      <c r="AN466" s="423" t="e">
        <v>#N/A</v>
      </c>
      <c r="AO466" s="423" t="e">
        <v>#N/A</v>
      </c>
      <c r="AP466" s="423" t="e">
        <v>#N/A</v>
      </c>
      <c r="AQ466" s="423" t="e">
        <v>#N/A</v>
      </c>
      <c r="AR466" s="423" t="e">
        <v>#N/A</v>
      </c>
      <c r="AS466" s="423" t="e">
        <v>#N/A</v>
      </c>
      <c r="AT466" s="423" t="e">
        <v>#N/A</v>
      </c>
      <c r="AU466" s="423" t="e">
        <v>#N/A</v>
      </c>
      <c r="AV466" s="423" t="e">
        <v>#N/A</v>
      </c>
      <c r="AW466" s="423" t="e">
        <v>#N/A</v>
      </c>
      <c r="AX466" s="423">
        <v>0</v>
      </c>
      <c r="AY466" s="423">
        <v>0</v>
      </c>
      <c r="AZ466" s="423">
        <v>0</v>
      </c>
      <c r="BA466" s="423">
        <v>0</v>
      </c>
      <c r="BB466" s="423">
        <v>0</v>
      </c>
      <c r="BC466" s="423">
        <v>0</v>
      </c>
      <c r="BD466" s="423">
        <v>0</v>
      </c>
      <c r="BE466" s="423">
        <v>0</v>
      </c>
      <c r="BF466" s="423">
        <v>0</v>
      </c>
      <c r="BG466" s="423">
        <v>0</v>
      </c>
      <c r="BH466" s="423">
        <v>0</v>
      </c>
      <c r="BI466" s="423">
        <v>0</v>
      </c>
      <c r="BJ466" s="423">
        <v>0</v>
      </c>
      <c r="BK466" s="423">
        <v>0</v>
      </c>
      <c r="BL466" s="423">
        <v>0</v>
      </c>
      <c r="BM466" s="423">
        <v>0</v>
      </c>
      <c r="BN466" s="423">
        <v>0</v>
      </c>
      <c r="BO466" s="423">
        <v>0</v>
      </c>
      <c r="BP466" s="423">
        <v>0</v>
      </c>
      <c r="BQ466" s="423">
        <v>0</v>
      </c>
    </row>
    <row r="467" spans="1:69">
      <c r="A467" s="420" t="s">
        <v>879</v>
      </c>
      <c r="B467" s="421">
        <v>0.63116666666666654</v>
      </c>
      <c r="C467" s="421" t="e">
        <v>#N/A</v>
      </c>
      <c r="D467" s="421">
        <v>1.0446575342465753E-2</v>
      </c>
      <c r="E467" s="421"/>
      <c r="F467" s="422">
        <v>5606</v>
      </c>
      <c r="G467" s="423">
        <v>0.34799999999999998</v>
      </c>
      <c r="H467" s="423">
        <v>8.3000000000000004E-2</v>
      </c>
      <c r="I467" s="423">
        <v>0</v>
      </c>
      <c r="J467" s="423">
        <v>0</v>
      </c>
      <c r="K467" s="423">
        <v>3.1E-2</v>
      </c>
      <c r="L467" s="423">
        <v>0.15872009132420084</v>
      </c>
      <c r="M467" s="424">
        <v>62.076346771316445</v>
      </c>
      <c r="N467" s="422" t="e">
        <v>#N/A</v>
      </c>
      <c r="O467" s="422" t="e">
        <v>#N/A</v>
      </c>
      <c r="P467" s="422" t="e">
        <v>#N/A</v>
      </c>
      <c r="Q467" s="422" t="e">
        <v>#N/A</v>
      </c>
      <c r="R467" s="422" t="e">
        <v>#N/A</v>
      </c>
      <c r="S467" s="422" t="s">
        <v>155</v>
      </c>
      <c r="T467" s="423" t="e">
        <v>#N/A</v>
      </c>
      <c r="U467" s="423" t="e">
        <v>#N/A</v>
      </c>
      <c r="V467" s="423" t="e">
        <v>#N/A</v>
      </c>
      <c r="W467" s="423" t="e">
        <v>#N/A</v>
      </c>
      <c r="X467" s="423" t="e">
        <v>#N/A</v>
      </c>
      <c r="Y467" s="423" t="e">
        <v>#N/A</v>
      </c>
      <c r="Z467" s="423" t="e">
        <v>#N/A</v>
      </c>
      <c r="AA467" s="423" t="e">
        <v>#N/A</v>
      </c>
      <c r="AB467" s="423" t="e">
        <v>#N/A</v>
      </c>
      <c r="AC467" s="423" t="e">
        <v>#N/A</v>
      </c>
      <c r="AD467" s="423" t="e">
        <v>#N/A</v>
      </c>
      <c r="AE467" s="423" t="e">
        <v>#N/A</v>
      </c>
      <c r="AF467" s="423" t="e">
        <v>#N/A</v>
      </c>
      <c r="AG467" s="423" t="e">
        <v>#N/A</v>
      </c>
      <c r="AH467" s="423" t="e">
        <v>#N/A</v>
      </c>
      <c r="AI467" s="423" t="e">
        <v>#N/A</v>
      </c>
      <c r="AJ467" s="423" t="e">
        <v>#N/A</v>
      </c>
      <c r="AK467" s="423" t="e">
        <v>#N/A</v>
      </c>
      <c r="AL467" s="423" t="e">
        <v>#N/A</v>
      </c>
      <c r="AM467" s="423" t="e">
        <v>#N/A</v>
      </c>
      <c r="AN467" s="423" t="e">
        <v>#N/A</v>
      </c>
      <c r="AO467" s="423" t="e">
        <v>#N/A</v>
      </c>
      <c r="AP467" s="423" t="e">
        <v>#N/A</v>
      </c>
      <c r="AQ467" s="423" t="e">
        <v>#N/A</v>
      </c>
      <c r="AR467" s="423" t="e">
        <v>#N/A</v>
      </c>
      <c r="AS467" s="423" t="e">
        <v>#N/A</v>
      </c>
      <c r="AT467" s="423" t="e">
        <v>#N/A</v>
      </c>
      <c r="AU467" s="423" t="e">
        <v>#N/A</v>
      </c>
      <c r="AV467" s="423" t="e">
        <v>#N/A</v>
      </c>
      <c r="AW467" s="423" t="e">
        <v>#N/A</v>
      </c>
      <c r="AX467" s="423">
        <v>0</v>
      </c>
      <c r="AY467" s="423">
        <v>0.86399999999999999</v>
      </c>
      <c r="AZ467" s="423">
        <v>0.86399999999999999</v>
      </c>
      <c r="BA467" s="423">
        <v>0.86399999999999999</v>
      </c>
      <c r="BB467" s="423">
        <v>0.86399999999999999</v>
      </c>
      <c r="BC467" s="423">
        <v>0</v>
      </c>
      <c r="BD467" s="423">
        <v>0</v>
      </c>
      <c r="BE467" s="423">
        <v>0</v>
      </c>
      <c r="BF467" s="423">
        <v>0</v>
      </c>
      <c r="BG467" s="423">
        <v>0</v>
      </c>
      <c r="BH467" s="423">
        <v>0</v>
      </c>
      <c r="BI467" s="423">
        <v>0</v>
      </c>
      <c r="BJ467" s="423">
        <v>0</v>
      </c>
      <c r="BK467" s="423">
        <v>0</v>
      </c>
      <c r="BL467" s="423">
        <v>0</v>
      </c>
      <c r="BM467" s="423">
        <v>0.1</v>
      </c>
      <c r="BN467" s="423">
        <v>0.1</v>
      </c>
      <c r="BO467" s="423">
        <v>0.1</v>
      </c>
      <c r="BP467" s="423">
        <v>0.1</v>
      </c>
      <c r="BQ467" s="423">
        <v>0.1</v>
      </c>
    </row>
    <row r="468" spans="1:69">
      <c r="A468" s="420" t="s">
        <v>889</v>
      </c>
      <c r="B468" s="421">
        <v>0.19508333333333336</v>
      </c>
      <c r="C468" s="421" t="e">
        <v>#N/A</v>
      </c>
      <c r="D468" s="421">
        <v>0</v>
      </c>
      <c r="E468" s="421"/>
      <c r="F468" s="422">
        <v>414</v>
      </c>
      <c r="G468" s="423">
        <v>0.16200000000000001</v>
      </c>
      <c r="H468" s="423">
        <v>1.0999999999999999E-2</v>
      </c>
      <c r="I468" s="423">
        <v>0</v>
      </c>
      <c r="J468" s="423">
        <v>4.0000000000000001E-3</v>
      </c>
      <c r="K468" s="423">
        <v>4.0000000000000001E-3</v>
      </c>
      <c r="L468" s="423">
        <v>1.4083333333333337E-2</v>
      </c>
      <c r="M468" s="424">
        <v>391.30434782608694</v>
      </c>
      <c r="N468" s="422" t="e">
        <v>#N/A</v>
      </c>
      <c r="O468" s="422" t="e">
        <v>#N/A</v>
      </c>
      <c r="P468" s="422" t="e">
        <v>#N/A</v>
      </c>
      <c r="Q468" s="422" t="e">
        <v>#N/A</v>
      </c>
      <c r="R468" s="422" t="e">
        <v>#N/A</v>
      </c>
      <c r="S468" s="422" t="s">
        <v>155</v>
      </c>
      <c r="T468" s="423" t="e">
        <v>#N/A</v>
      </c>
      <c r="U468" s="423" t="e">
        <v>#N/A</v>
      </c>
      <c r="V468" s="423" t="e">
        <v>#N/A</v>
      </c>
      <c r="W468" s="423" t="e">
        <v>#N/A</v>
      </c>
      <c r="X468" s="423" t="e">
        <v>#N/A</v>
      </c>
      <c r="Y468" s="423" t="e">
        <v>#N/A</v>
      </c>
      <c r="Z468" s="423" t="e">
        <v>#N/A</v>
      </c>
      <c r="AA468" s="423" t="e">
        <v>#N/A</v>
      </c>
      <c r="AB468" s="423" t="e">
        <v>#N/A</v>
      </c>
      <c r="AC468" s="423" t="e">
        <v>#N/A</v>
      </c>
      <c r="AD468" s="423" t="e">
        <v>#N/A</v>
      </c>
      <c r="AE468" s="423" t="e">
        <v>#N/A</v>
      </c>
      <c r="AF468" s="423" t="e">
        <v>#N/A</v>
      </c>
      <c r="AG468" s="423" t="e">
        <v>#N/A</v>
      </c>
      <c r="AH468" s="423" t="e">
        <v>#N/A</v>
      </c>
      <c r="AI468" s="423" t="e">
        <v>#N/A</v>
      </c>
      <c r="AJ468" s="423" t="e">
        <v>#N/A</v>
      </c>
      <c r="AK468" s="423" t="e">
        <v>#N/A</v>
      </c>
      <c r="AL468" s="423" t="e">
        <v>#N/A</v>
      </c>
      <c r="AM468" s="423" t="e">
        <v>#N/A</v>
      </c>
      <c r="AN468" s="423" t="e">
        <v>#N/A</v>
      </c>
      <c r="AO468" s="423" t="e">
        <v>#N/A</v>
      </c>
      <c r="AP468" s="423" t="e">
        <v>#N/A</v>
      </c>
      <c r="AQ468" s="423" t="e">
        <v>#N/A</v>
      </c>
      <c r="AR468" s="423" t="e">
        <v>#N/A</v>
      </c>
      <c r="AS468" s="423" t="e">
        <v>#N/A</v>
      </c>
      <c r="AT468" s="423" t="e">
        <v>#N/A</v>
      </c>
      <c r="AU468" s="423" t="e">
        <v>#N/A</v>
      </c>
      <c r="AV468" s="423" t="e">
        <v>#N/A</v>
      </c>
      <c r="AW468" s="423" t="e">
        <v>#N/A</v>
      </c>
      <c r="AX468" s="423">
        <v>0</v>
      </c>
      <c r="AY468" s="423">
        <v>0.1</v>
      </c>
      <c r="AZ468" s="423">
        <v>0.1</v>
      </c>
      <c r="BA468" s="423">
        <v>0.1</v>
      </c>
      <c r="BB468" s="423">
        <v>0.1</v>
      </c>
      <c r="BC468" s="423">
        <v>0</v>
      </c>
      <c r="BD468" s="423">
        <v>0</v>
      </c>
      <c r="BE468" s="423">
        <v>0</v>
      </c>
      <c r="BF468" s="423">
        <v>0</v>
      </c>
      <c r="BG468" s="423">
        <v>0</v>
      </c>
      <c r="BH468" s="423">
        <v>0</v>
      </c>
      <c r="BI468" s="423">
        <v>0</v>
      </c>
      <c r="BJ468" s="423">
        <v>0</v>
      </c>
      <c r="BK468" s="423">
        <v>0</v>
      </c>
      <c r="BL468" s="423">
        <v>0</v>
      </c>
      <c r="BM468" s="423">
        <v>0</v>
      </c>
      <c r="BN468" s="423">
        <v>0</v>
      </c>
      <c r="BO468" s="423">
        <v>0</v>
      </c>
      <c r="BP468" s="423">
        <v>0</v>
      </c>
      <c r="BQ468" s="423">
        <v>0</v>
      </c>
    </row>
    <row r="469" spans="1:69">
      <c r="A469" s="420" t="s">
        <v>424</v>
      </c>
      <c r="B469" s="421">
        <v>0.24527500000000002</v>
      </c>
      <c r="C469" s="421" t="e">
        <v>#N/A</v>
      </c>
      <c r="D469" s="421">
        <v>0</v>
      </c>
      <c r="E469" s="421"/>
      <c r="F469" s="422">
        <v>3317</v>
      </c>
      <c r="G469" s="423">
        <v>0.19639999999999999</v>
      </c>
      <c r="H469" s="423">
        <v>1.5E-3</v>
      </c>
      <c r="I469" s="423">
        <v>0</v>
      </c>
      <c r="J469" s="423">
        <v>0</v>
      </c>
      <c r="K469" s="423">
        <v>1.0999999999999999E-2</v>
      </c>
      <c r="L469" s="423">
        <v>3.6375000000000018E-2</v>
      </c>
      <c r="M469" s="424">
        <v>59.210129635212539</v>
      </c>
      <c r="N469" s="422" t="e">
        <v>#N/A</v>
      </c>
      <c r="O469" s="422" t="e">
        <v>#N/A</v>
      </c>
      <c r="P469" s="422" t="e">
        <v>#N/A</v>
      </c>
      <c r="Q469" s="422" t="e">
        <v>#N/A</v>
      </c>
      <c r="R469" s="422" t="e">
        <v>#N/A</v>
      </c>
      <c r="S469" s="422" t="s">
        <v>155</v>
      </c>
      <c r="T469" s="423" t="e">
        <v>#N/A</v>
      </c>
      <c r="U469" s="423" t="e">
        <v>#N/A</v>
      </c>
      <c r="V469" s="423" t="e">
        <v>#N/A</v>
      </c>
      <c r="W469" s="423" t="e">
        <v>#N/A</v>
      </c>
      <c r="X469" s="423" t="e">
        <v>#N/A</v>
      </c>
      <c r="Y469" s="423" t="e">
        <v>#N/A</v>
      </c>
      <c r="Z469" s="423" t="e">
        <v>#N/A</v>
      </c>
      <c r="AA469" s="423" t="e">
        <v>#N/A</v>
      </c>
      <c r="AB469" s="423" t="e">
        <v>#N/A</v>
      </c>
      <c r="AC469" s="423" t="e">
        <v>#N/A</v>
      </c>
      <c r="AD469" s="423" t="e">
        <v>#N/A</v>
      </c>
      <c r="AE469" s="423" t="e">
        <v>#N/A</v>
      </c>
      <c r="AF469" s="423" t="e">
        <v>#N/A</v>
      </c>
      <c r="AG469" s="423" t="e">
        <v>#N/A</v>
      </c>
      <c r="AH469" s="423" t="e">
        <v>#N/A</v>
      </c>
      <c r="AI469" s="423" t="e">
        <v>#N/A</v>
      </c>
      <c r="AJ469" s="423" t="e">
        <v>#N/A</v>
      </c>
      <c r="AK469" s="423" t="e">
        <v>#N/A</v>
      </c>
      <c r="AL469" s="423" t="e">
        <v>#N/A</v>
      </c>
      <c r="AM469" s="423" t="e">
        <v>#N/A</v>
      </c>
      <c r="AN469" s="423" t="e">
        <v>#N/A</v>
      </c>
      <c r="AO469" s="423" t="e">
        <v>#N/A</v>
      </c>
      <c r="AP469" s="423" t="e">
        <v>#N/A</v>
      </c>
      <c r="AQ469" s="423" t="e">
        <v>#N/A</v>
      </c>
      <c r="AR469" s="423" t="e">
        <v>#N/A</v>
      </c>
      <c r="AS469" s="423" t="e">
        <v>#N/A</v>
      </c>
      <c r="AT469" s="423" t="e">
        <v>#N/A</v>
      </c>
      <c r="AU469" s="423" t="e">
        <v>#N/A</v>
      </c>
      <c r="AV469" s="423" t="e">
        <v>#N/A</v>
      </c>
      <c r="AW469" s="423" t="e">
        <v>#N/A</v>
      </c>
      <c r="AX469" s="423">
        <v>0</v>
      </c>
      <c r="AY469" s="423">
        <v>0.25</v>
      </c>
      <c r="AZ469" s="423">
        <v>0.25</v>
      </c>
      <c r="BA469" s="423">
        <v>0.25</v>
      </c>
      <c r="BB469" s="423">
        <v>0.25</v>
      </c>
      <c r="BC469" s="423">
        <v>0</v>
      </c>
      <c r="BD469" s="423">
        <v>0</v>
      </c>
      <c r="BE469" s="423">
        <v>0</v>
      </c>
      <c r="BF469" s="423">
        <v>0</v>
      </c>
      <c r="BG469" s="423">
        <v>0</v>
      </c>
      <c r="BH469" s="423">
        <v>0</v>
      </c>
      <c r="BI469" s="423">
        <v>0</v>
      </c>
      <c r="BJ469" s="423">
        <v>0</v>
      </c>
      <c r="BK469" s="423">
        <v>0</v>
      </c>
      <c r="BL469" s="423">
        <v>0</v>
      </c>
      <c r="BM469" s="423">
        <v>0</v>
      </c>
      <c r="BN469" s="423">
        <v>0</v>
      </c>
      <c r="BO469" s="423">
        <v>0</v>
      </c>
      <c r="BP469" s="423">
        <v>0</v>
      </c>
      <c r="BQ469" s="423">
        <v>0</v>
      </c>
    </row>
    <row r="470" spans="1:69">
      <c r="A470" s="420" t="s">
        <v>180</v>
      </c>
      <c r="B470" s="421">
        <v>0.23258333333333336</v>
      </c>
      <c r="C470" s="421" t="e">
        <v>#N/A</v>
      </c>
      <c r="D470" s="421">
        <v>0</v>
      </c>
      <c r="E470" s="421"/>
      <c r="F470" s="422">
        <v>2100</v>
      </c>
      <c r="G470" s="423">
        <v>8.9700000000000002E-2</v>
      </c>
      <c r="H470" s="423">
        <v>2.41E-2</v>
      </c>
      <c r="I470" s="423">
        <v>0</v>
      </c>
      <c r="J470" s="423">
        <v>2.1499999999999998E-2</v>
      </c>
      <c r="K470" s="423">
        <v>4.1700000000000001E-2</v>
      </c>
      <c r="L470" s="423">
        <v>5.5583333333333373E-2</v>
      </c>
      <c r="M470" s="424">
        <v>42.714285714285715</v>
      </c>
      <c r="N470" s="422" t="e">
        <v>#N/A</v>
      </c>
      <c r="O470" s="422" t="e">
        <v>#N/A</v>
      </c>
      <c r="P470" s="422" t="e">
        <v>#N/A</v>
      </c>
      <c r="Q470" s="422" t="e">
        <v>#N/A</v>
      </c>
      <c r="R470" s="422" t="e">
        <v>#N/A</v>
      </c>
      <c r="S470" s="422" t="s">
        <v>154</v>
      </c>
      <c r="T470" s="423" t="e">
        <v>#N/A</v>
      </c>
      <c r="U470" s="423" t="e">
        <v>#N/A</v>
      </c>
      <c r="V470" s="423" t="e">
        <v>#N/A</v>
      </c>
      <c r="W470" s="423" t="e">
        <v>#N/A</v>
      </c>
      <c r="X470" s="423" t="e">
        <v>#N/A</v>
      </c>
      <c r="Y470" s="423" t="e">
        <v>#N/A</v>
      </c>
      <c r="Z470" s="423" t="e">
        <v>#N/A</v>
      </c>
      <c r="AA470" s="423" t="e">
        <v>#N/A</v>
      </c>
      <c r="AB470" s="423" t="e">
        <v>#N/A</v>
      </c>
      <c r="AC470" s="423" t="e">
        <v>#N/A</v>
      </c>
      <c r="AD470" s="423" t="e">
        <v>#N/A</v>
      </c>
      <c r="AE470" s="423" t="e">
        <v>#N/A</v>
      </c>
      <c r="AF470" s="423" t="e">
        <v>#N/A</v>
      </c>
      <c r="AG470" s="423" t="e">
        <v>#N/A</v>
      </c>
      <c r="AH470" s="423" t="e">
        <v>#N/A</v>
      </c>
      <c r="AI470" s="423" t="e">
        <v>#N/A</v>
      </c>
      <c r="AJ470" s="423" t="e">
        <v>#N/A</v>
      </c>
      <c r="AK470" s="423" t="e">
        <v>#N/A</v>
      </c>
      <c r="AL470" s="423" t="e">
        <v>#N/A</v>
      </c>
      <c r="AM470" s="423" t="e">
        <v>#N/A</v>
      </c>
      <c r="AN470" s="423" t="e">
        <v>#N/A</v>
      </c>
      <c r="AO470" s="423" t="e">
        <v>#N/A</v>
      </c>
      <c r="AP470" s="423" t="e">
        <v>#N/A</v>
      </c>
      <c r="AQ470" s="423" t="e">
        <v>#N/A</v>
      </c>
      <c r="AR470" s="423" t="e">
        <v>#N/A</v>
      </c>
      <c r="AS470" s="423" t="e">
        <v>#N/A</v>
      </c>
      <c r="AT470" s="423" t="e">
        <v>#N/A</v>
      </c>
      <c r="AU470" s="423" t="e">
        <v>#N/A</v>
      </c>
      <c r="AV470" s="423" t="e">
        <v>#N/A</v>
      </c>
      <c r="AW470" s="423" t="e">
        <v>#N/A</v>
      </c>
      <c r="AX470" s="423">
        <v>0</v>
      </c>
      <c r="AY470" s="423">
        <v>0</v>
      </c>
      <c r="AZ470" s="423">
        <v>0</v>
      </c>
      <c r="BA470" s="423">
        <v>0</v>
      </c>
      <c r="BB470" s="423">
        <v>0</v>
      </c>
      <c r="BC470" s="423">
        <v>0</v>
      </c>
      <c r="BD470" s="423">
        <v>0</v>
      </c>
      <c r="BE470" s="423">
        <v>0</v>
      </c>
      <c r="BF470" s="423">
        <v>0</v>
      </c>
      <c r="BG470" s="423">
        <v>0</v>
      </c>
      <c r="BH470" s="423">
        <v>0</v>
      </c>
      <c r="BI470" s="423">
        <v>0</v>
      </c>
      <c r="BJ470" s="423">
        <v>0</v>
      </c>
      <c r="BK470" s="423">
        <v>0</v>
      </c>
      <c r="BL470" s="423">
        <v>0</v>
      </c>
      <c r="BM470" s="423">
        <v>0</v>
      </c>
      <c r="BN470" s="423">
        <v>0</v>
      </c>
      <c r="BO470" s="423">
        <v>0</v>
      </c>
      <c r="BP470" s="423">
        <v>0</v>
      </c>
      <c r="BQ470" s="423">
        <v>0</v>
      </c>
    </row>
    <row r="471" spans="1:69">
      <c r="A471" s="420" t="s">
        <v>776</v>
      </c>
      <c r="B471" s="421">
        <v>0.7854916666666667</v>
      </c>
      <c r="C471" s="421" t="e">
        <v>#N/A</v>
      </c>
      <c r="D471" s="421">
        <v>6.0000000000000001E-3</v>
      </c>
      <c r="E471" s="421"/>
      <c r="F471" s="422">
        <v>11314</v>
      </c>
      <c r="G471" s="423">
        <v>0.56999999999999995</v>
      </c>
      <c r="H471" s="423">
        <v>0.105</v>
      </c>
      <c r="I471" s="423">
        <v>0</v>
      </c>
      <c r="J471" s="423">
        <v>0</v>
      </c>
      <c r="K471" s="423">
        <v>0.05</v>
      </c>
      <c r="L471" s="423">
        <v>5.4491666666666716E-2</v>
      </c>
      <c r="M471" s="424">
        <v>50.380060102527843</v>
      </c>
      <c r="N471" s="422" t="e">
        <v>#N/A</v>
      </c>
      <c r="O471" s="422" t="e">
        <v>#N/A</v>
      </c>
      <c r="P471" s="422" t="e">
        <v>#N/A</v>
      </c>
      <c r="Q471" s="422" t="e">
        <v>#N/A</v>
      </c>
      <c r="R471" s="422" t="e">
        <v>#N/A</v>
      </c>
      <c r="S471" s="422" t="s">
        <v>154</v>
      </c>
      <c r="T471" s="423" t="e">
        <v>#N/A</v>
      </c>
      <c r="U471" s="423" t="e">
        <v>#N/A</v>
      </c>
      <c r="V471" s="423" t="e">
        <v>#N/A</v>
      </c>
      <c r="W471" s="423" t="e">
        <v>#N/A</v>
      </c>
      <c r="X471" s="423" t="e">
        <v>#N/A</v>
      </c>
      <c r="Y471" s="423" t="e">
        <v>#N/A</v>
      </c>
      <c r="Z471" s="423" t="e">
        <v>#N/A</v>
      </c>
      <c r="AA471" s="423" t="e">
        <v>#N/A</v>
      </c>
      <c r="AB471" s="423" t="e">
        <v>#N/A</v>
      </c>
      <c r="AC471" s="423" t="e">
        <v>#N/A</v>
      </c>
      <c r="AD471" s="423" t="e">
        <v>#N/A</v>
      </c>
      <c r="AE471" s="423" t="e">
        <v>#N/A</v>
      </c>
      <c r="AF471" s="423" t="e">
        <v>#N/A</v>
      </c>
      <c r="AG471" s="423" t="e">
        <v>#N/A</v>
      </c>
      <c r="AH471" s="423" t="e">
        <v>#N/A</v>
      </c>
      <c r="AI471" s="423" t="e">
        <v>#N/A</v>
      </c>
      <c r="AJ471" s="423" t="e">
        <v>#N/A</v>
      </c>
      <c r="AK471" s="423" t="e">
        <v>#N/A</v>
      </c>
      <c r="AL471" s="423" t="e">
        <v>#N/A</v>
      </c>
      <c r="AM471" s="423" t="e">
        <v>#N/A</v>
      </c>
      <c r="AN471" s="423" t="e">
        <v>#N/A</v>
      </c>
      <c r="AO471" s="423" t="e">
        <v>#N/A</v>
      </c>
      <c r="AP471" s="423" t="e">
        <v>#N/A</v>
      </c>
      <c r="AQ471" s="423" t="e">
        <v>#N/A</v>
      </c>
      <c r="AR471" s="423" t="e">
        <v>#N/A</v>
      </c>
      <c r="AS471" s="423" t="e">
        <v>#N/A</v>
      </c>
      <c r="AT471" s="423" t="e">
        <v>#N/A</v>
      </c>
      <c r="AU471" s="423" t="e">
        <v>#N/A</v>
      </c>
      <c r="AV471" s="423" t="e">
        <v>#N/A</v>
      </c>
      <c r="AW471" s="423" t="e">
        <v>#N/A</v>
      </c>
      <c r="AX471" s="423">
        <v>0</v>
      </c>
      <c r="AY471" s="423">
        <v>0</v>
      </c>
      <c r="AZ471" s="423">
        <v>0</v>
      </c>
      <c r="BA471" s="423">
        <v>0</v>
      </c>
      <c r="BB471" s="423">
        <v>0</v>
      </c>
      <c r="BC471" s="423">
        <v>0</v>
      </c>
      <c r="BD471" s="423">
        <v>0</v>
      </c>
      <c r="BE471" s="423">
        <v>0</v>
      </c>
      <c r="BF471" s="423">
        <v>0</v>
      </c>
      <c r="BG471" s="423">
        <v>0</v>
      </c>
      <c r="BH471" s="423">
        <v>0.15</v>
      </c>
      <c r="BI471" s="423">
        <v>0.15</v>
      </c>
      <c r="BJ471" s="423">
        <v>0.15</v>
      </c>
      <c r="BK471" s="423">
        <v>0.15</v>
      </c>
      <c r="BL471" s="423">
        <v>0.15</v>
      </c>
      <c r="BM471" s="423">
        <v>6.0000000000000001E-3</v>
      </c>
      <c r="BN471" s="423">
        <v>6.0000000000000001E-3</v>
      </c>
      <c r="BO471" s="423">
        <v>6.0000000000000001E-3</v>
      </c>
      <c r="BP471" s="423">
        <v>6.0000000000000001E-3</v>
      </c>
      <c r="BQ471" s="423">
        <v>6.0000000000000001E-3</v>
      </c>
    </row>
    <row r="472" spans="1:69">
      <c r="A472" s="420" t="s">
        <v>601</v>
      </c>
      <c r="B472" s="421">
        <v>14.353499999999999</v>
      </c>
      <c r="C472" s="421" t="e">
        <v>#N/A</v>
      </c>
      <c r="D472" s="421">
        <v>1.6475589041095891</v>
      </c>
      <c r="E472" s="421"/>
      <c r="F472" s="422">
        <v>115500</v>
      </c>
      <c r="G472" s="423">
        <v>5.89</v>
      </c>
      <c r="H472" s="423">
        <v>2.88</v>
      </c>
      <c r="I472" s="423">
        <v>1.1399999999999999</v>
      </c>
      <c r="J472" s="423">
        <v>0</v>
      </c>
      <c r="K472" s="423">
        <v>1.8180000000000001</v>
      </c>
      <c r="L472" s="423">
        <v>0.97794109589040978</v>
      </c>
      <c r="M472" s="424">
        <v>50.995670995670999</v>
      </c>
      <c r="N472" s="422" t="e">
        <v>#N/A</v>
      </c>
      <c r="O472" s="422" t="e">
        <v>#N/A</v>
      </c>
      <c r="P472" s="422" t="e">
        <v>#N/A</v>
      </c>
      <c r="Q472" s="422" t="e">
        <v>#N/A</v>
      </c>
      <c r="R472" s="422" t="e">
        <v>#N/A</v>
      </c>
      <c r="S472" s="422" t="s">
        <v>152</v>
      </c>
      <c r="T472" s="423" t="e">
        <v>#N/A</v>
      </c>
      <c r="U472" s="423" t="e">
        <v>#N/A</v>
      </c>
      <c r="V472" s="423" t="e">
        <v>#N/A</v>
      </c>
      <c r="W472" s="423" t="e">
        <v>#N/A</v>
      </c>
      <c r="X472" s="423" t="e">
        <v>#N/A</v>
      </c>
      <c r="Y472" s="423" t="e">
        <v>#N/A</v>
      </c>
      <c r="Z472" s="423" t="e">
        <v>#N/A</v>
      </c>
      <c r="AA472" s="423" t="e">
        <v>#N/A</v>
      </c>
      <c r="AB472" s="423" t="e">
        <v>#N/A</v>
      </c>
      <c r="AC472" s="423" t="e">
        <v>#N/A</v>
      </c>
      <c r="AD472" s="423" t="e">
        <v>#N/A</v>
      </c>
      <c r="AE472" s="423" t="e">
        <v>#N/A</v>
      </c>
      <c r="AF472" s="423" t="e">
        <v>#N/A</v>
      </c>
      <c r="AG472" s="423" t="e">
        <v>#N/A</v>
      </c>
      <c r="AH472" s="423" t="e">
        <v>#N/A</v>
      </c>
      <c r="AI472" s="423" t="e">
        <v>#N/A</v>
      </c>
      <c r="AJ472" s="423" t="e">
        <v>#N/A</v>
      </c>
      <c r="AK472" s="423" t="e">
        <v>#N/A</v>
      </c>
      <c r="AL472" s="423" t="e">
        <v>#N/A</v>
      </c>
      <c r="AM472" s="423" t="e">
        <v>#N/A</v>
      </c>
      <c r="AN472" s="423" t="e">
        <v>#N/A</v>
      </c>
      <c r="AO472" s="423" t="e">
        <v>#N/A</v>
      </c>
      <c r="AP472" s="423" t="e">
        <v>#N/A</v>
      </c>
      <c r="AQ472" s="423" t="e">
        <v>#N/A</v>
      </c>
      <c r="AR472" s="423" t="e">
        <v>#N/A</v>
      </c>
      <c r="AS472" s="423" t="e">
        <v>#N/A</v>
      </c>
      <c r="AT472" s="423" t="e">
        <v>#N/A</v>
      </c>
      <c r="AU472" s="423" t="e">
        <v>#N/A</v>
      </c>
      <c r="AV472" s="423" t="e">
        <v>#N/A</v>
      </c>
      <c r="AW472" s="423" t="e">
        <v>#N/A</v>
      </c>
      <c r="AX472" s="423">
        <v>0</v>
      </c>
      <c r="AY472" s="423">
        <v>9.5</v>
      </c>
      <c r="AZ472" s="423">
        <v>15.5</v>
      </c>
      <c r="BA472" s="423">
        <v>22.5</v>
      </c>
      <c r="BB472" s="423">
        <v>22.5</v>
      </c>
      <c r="BC472" s="423">
        <v>0</v>
      </c>
      <c r="BD472" s="423">
        <v>0</v>
      </c>
      <c r="BE472" s="423">
        <v>0</v>
      </c>
      <c r="BF472" s="423">
        <v>0</v>
      </c>
      <c r="BG472" s="423">
        <v>0</v>
      </c>
      <c r="BH472" s="423">
        <v>0</v>
      </c>
      <c r="BI472" s="423">
        <v>0</v>
      </c>
      <c r="BJ472" s="423">
        <v>0</v>
      </c>
      <c r="BK472" s="423">
        <v>0</v>
      </c>
      <c r="BL472" s="423">
        <v>0</v>
      </c>
      <c r="BM472" s="423">
        <v>3.7440000000000002</v>
      </c>
      <c r="BN472" s="423">
        <v>3.7440000000000002</v>
      </c>
      <c r="BO472" s="423">
        <v>3.7440000000000002</v>
      </c>
      <c r="BP472" s="423">
        <v>3.7440000000000002</v>
      </c>
      <c r="BQ472" s="423">
        <v>3.7440000000000002</v>
      </c>
    </row>
    <row r="473" spans="1:69">
      <c r="A473" s="420" t="s">
        <v>548</v>
      </c>
      <c r="B473" s="421">
        <v>1.5021666666666667</v>
      </c>
      <c r="C473" s="421" t="e">
        <v>#N/A</v>
      </c>
      <c r="D473" s="421">
        <v>0</v>
      </c>
      <c r="E473" s="421"/>
      <c r="F473" s="422">
        <v>21300</v>
      </c>
      <c r="G473" s="423">
        <v>1.2889999999999999</v>
      </c>
      <c r="H473" s="423">
        <v>6.9000000000000006E-2</v>
      </c>
      <c r="I473" s="423">
        <v>0</v>
      </c>
      <c r="J473" s="423">
        <v>0</v>
      </c>
      <c r="K473" s="423">
        <v>0.03</v>
      </c>
      <c r="L473" s="423">
        <v>0.11416666666666675</v>
      </c>
      <c r="M473" s="424">
        <v>60.516431924882632</v>
      </c>
      <c r="N473" s="422" t="e">
        <v>#N/A</v>
      </c>
      <c r="O473" s="422" t="e">
        <v>#N/A</v>
      </c>
      <c r="P473" s="422" t="e">
        <v>#N/A</v>
      </c>
      <c r="Q473" s="422" t="e">
        <v>#N/A</v>
      </c>
      <c r="R473" s="422" t="e">
        <v>#N/A</v>
      </c>
      <c r="S473" s="422" t="s">
        <v>152</v>
      </c>
      <c r="T473" s="423" t="e">
        <v>#N/A</v>
      </c>
      <c r="U473" s="423" t="e">
        <v>#N/A</v>
      </c>
      <c r="V473" s="423" t="e">
        <v>#N/A</v>
      </c>
      <c r="W473" s="423" t="e">
        <v>#N/A</v>
      </c>
      <c r="X473" s="423" t="e">
        <v>#N/A</v>
      </c>
      <c r="Y473" s="423" t="e">
        <v>#N/A</v>
      </c>
      <c r="Z473" s="423" t="e">
        <v>#N/A</v>
      </c>
      <c r="AA473" s="423" t="e">
        <v>#N/A</v>
      </c>
      <c r="AB473" s="423" t="e">
        <v>#N/A</v>
      </c>
      <c r="AC473" s="423" t="e">
        <v>#N/A</v>
      </c>
      <c r="AD473" s="423" t="e">
        <v>#N/A</v>
      </c>
      <c r="AE473" s="423" t="e">
        <v>#N/A</v>
      </c>
      <c r="AF473" s="423" t="e">
        <v>#N/A</v>
      </c>
      <c r="AG473" s="423" t="e">
        <v>#N/A</v>
      </c>
      <c r="AH473" s="423" t="e">
        <v>#N/A</v>
      </c>
      <c r="AI473" s="423" t="e">
        <v>#N/A</v>
      </c>
      <c r="AJ473" s="423" t="e">
        <v>#N/A</v>
      </c>
      <c r="AK473" s="423" t="e">
        <v>#N/A</v>
      </c>
      <c r="AL473" s="423" t="e">
        <v>#N/A</v>
      </c>
      <c r="AM473" s="423" t="e">
        <v>#N/A</v>
      </c>
      <c r="AN473" s="423" t="e">
        <v>#N/A</v>
      </c>
      <c r="AO473" s="423" t="e">
        <v>#N/A</v>
      </c>
      <c r="AP473" s="423" t="e">
        <v>#N/A</v>
      </c>
      <c r="AQ473" s="423" t="e">
        <v>#N/A</v>
      </c>
      <c r="AR473" s="423" t="e">
        <v>#N/A</v>
      </c>
      <c r="AS473" s="423" t="e">
        <v>#N/A</v>
      </c>
      <c r="AT473" s="423" t="e">
        <v>#N/A</v>
      </c>
      <c r="AU473" s="423" t="e">
        <v>#N/A</v>
      </c>
      <c r="AV473" s="423" t="e">
        <v>#N/A</v>
      </c>
      <c r="AW473" s="423" t="e">
        <v>#N/A</v>
      </c>
      <c r="AX473" s="423">
        <v>0.40450000000000003</v>
      </c>
      <c r="AY473" s="423">
        <v>0.40450000000000003</v>
      </c>
      <c r="AZ473" s="423">
        <v>0.40450000000000003</v>
      </c>
      <c r="BA473" s="423">
        <v>0.40450000000000003</v>
      </c>
      <c r="BB473" s="423">
        <v>0.40450000000000003</v>
      </c>
      <c r="BC473" s="423">
        <v>0</v>
      </c>
      <c r="BD473" s="423">
        <v>0</v>
      </c>
      <c r="BE473" s="423">
        <v>0</v>
      </c>
      <c r="BF473" s="423">
        <v>0</v>
      </c>
      <c r="BG473" s="423">
        <v>0</v>
      </c>
      <c r="BH473" s="423">
        <v>1.1990000000000001</v>
      </c>
      <c r="BI473" s="423">
        <v>1.1990000000000001</v>
      </c>
      <c r="BJ473" s="423">
        <v>1.1990000000000001</v>
      </c>
      <c r="BK473" s="423">
        <v>1.1990000000000001</v>
      </c>
      <c r="BL473" s="423">
        <v>1.1990000000000001</v>
      </c>
      <c r="BM473" s="423">
        <v>0</v>
      </c>
      <c r="BN473" s="423">
        <v>0</v>
      </c>
      <c r="BO473" s="423">
        <v>0</v>
      </c>
      <c r="BP473" s="423">
        <v>0</v>
      </c>
      <c r="BQ473" s="423">
        <v>0</v>
      </c>
    </row>
    <row r="474" spans="1:69">
      <c r="A474" s="420" t="s">
        <v>572</v>
      </c>
      <c r="B474" s="421">
        <v>0.79304166666666676</v>
      </c>
      <c r="C474" s="421" t="e">
        <v>#N/A</v>
      </c>
      <c r="D474" s="421">
        <v>4.3799999999999999E-2</v>
      </c>
      <c r="E474" s="421"/>
      <c r="F474" s="422">
        <v>7100</v>
      </c>
      <c r="G474" s="423">
        <v>0.48799999999999999</v>
      </c>
      <c r="H474" s="423">
        <v>0.106</v>
      </c>
      <c r="I474" s="423">
        <v>6.6E-3</v>
      </c>
      <c r="J474" s="423">
        <v>1.5299999999999999E-2</v>
      </c>
      <c r="K474" s="423">
        <v>0.02</v>
      </c>
      <c r="L474" s="423">
        <v>0.11334166666666678</v>
      </c>
      <c r="M474" s="424">
        <v>68.732394366197184</v>
      </c>
      <c r="N474" s="422" t="e">
        <v>#N/A</v>
      </c>
      <c r="O474" s="422" t="e">
        <v>#N/A</v>
      </c>
      <c r="P474" s="422" t="e">
        <v>#N/A</v>
      </c>
      <c r="Q474" s="422" t="e">
        <v>#N/A</v>
      </c>
      <c r="R474" s="422" t="e">
        <v>#N/A</v>
      </c>
      <c r="S474" s="422" t="s">
        <v>152</v>
      </c>
      <c r="T474" s="423" t="e">
        <v>#N/A</v>
      </c>
      <c r="U474" s="423" t="e">
        <v>#N/A</v>
      </c>
      <c r="V474" s="423" t="e">
        <v>#N/A</v>
      </c>
      <c r="W474" s="423" t="e">
        <v>#N/A</v>
      </c>
      <c r="X474" s="423" t="e">
        <v>#N/A</v>
      </c>
      <c r="Y474" s="423" t="e">
        <v>#N/A</v>
      </c>
      <c r="Z474" s="423" t="e">
        <v>#N/A</v>
      </c>
      <c r="AA474" s="423" t="e">
        <v>#N/A</v>
      </c>
      <c r="AB474" s="423" t="e">
        <v>#N/A</v>
      </c>
      <c r="AC474" s="423" t="e">
        <v>#N/A</v>
      </c>
      <c r="AD474" s="423" t="e">
        <v>#N/A</v>
      </c>
      <c r="AE474" s="423" t="e">
        <v>#N/A</v>
      </c>
      <c r="AF474" s="423" t="e">
        <v>#N/A</v>
      </c>
      <c r="AG474" s="423" t="e">
        <v>#N/A</v>
      </c>
      <c r="AH474" s="423" t="e">
        <v>#N/A</v>
      </c>
      <c r="AI474" s="423" t="e">
        <v>#N/A</v>
      </c>
      <c r="AJ474" s="423" t="e">
        <v>#N/A</v>
      </c>
      <c r="AK474" s="423" t="e">
        <v>#N/A</v>
      </c>
      <c r="AL474" s="423" t="e">
        <v>#N/A</v>
      </c>
      <c r="AM474" s="423" t="e">
        <v>#N/A</v>
      </c>
      <c r="AN474" s="423" t="e">
        <v>#N/A</v>
      </c>
      <c r="AO474" s="423" t="e">
        <v>#N/A</v>
      </c>
      <c r="AP474" s="423" t="e">
        <v>#N/A</v>
      </c>
      <c r="AQ474" s="423" t="e">
        <v>#N/A</v>
      </c>
      <c r="AR474" s="423" t="e">
        <v>#N/A</v>
      </c>
      <c r="AS474" s="423" t="e">
        <v>#N/A</v>
      </c>
      <c r="AT474" s="423" t="e">
        <v>#N/A</v>
      </c>
      <c r="AU474" s="423" t="e">
        <v>#N/A</v>
      </c>
      <c r="AV474" s="423" t="e">
        <v>#N/A</v>
      </c>
      <c r="AW474" s="423" t="e">
        <v>#N/A</v>
      </c>
      <c r="AX474" s="423">
        <v>0</v>
      </c>
      <c r="AY474" s="423">
        <v>0</v>
      </c>
      <c r="AZ474" s="423">
        <v>0</v>
      </c>
      <c r="BA474" s="423">
        <v>0</v>
      </c>
      <c r="BB474" s="423">
        <v>0</v>
      </c>
      <c r="BC474" s="423">
        <v>0</v>
      </c>
      <c r="BD474" s="423">
        <v>0</v>
      </c>
      <c r="BE474" s="423">
        <v>0</v>
      </c>
      <c r="BF474" s="423">
        <v>0</v>
      </c>
      <c r="BG474" s="423">
        <v>0</v>
      </c>
      <c r="BH474" s="423">
        <v>0.8</v>
      </c>
      <c r="BI474" s="423">
        <v>0.8</v>
      </c>
      <c r="BJ474" s="423">
        <v>0.8</v>
      </c>
      <c r="BK474" s="423">
        <v>0.8</v>
      </c>
      <c r="BL474" s="423">
        <v>0.8</v>
      </c>
      <c r="BM474" s="423">
        <v>0.1</v>
      </c>
      <c r="BN474" s="423">
        <v>0.1</v>
      </c>
      <c r="BO474" s="423">
        <v>0.1</v>
      </c>
      <c r="BP474" s="423">
        <v>0.1</v>
      </c>
      <c r="BQ474" s="423">
        <v>0.1</v>
      </c>
    </row>
    <row r="475" spans="1:69">
      <c r="A475" s="420" t="s">
        <v>410</v>
      </c>
      <c r="B475" s="421">
        <v>0.44733333333333331</v>
      </c>
      <c r="C475" s="421" t="e">
        <v>#N/A</v>
      </c>
      <c r="D475" s="421">
        <v>0</v>
      </c>
      <c r="E475" s="421"/>
      <c r="F475" s="422">
        <v>6366</v>
      </c>
      <c r="G475" s="423">
        <v>0.23499999999999999</v>
      </c>
      <c r="H475" s="423">
        <v>6.3E-2</v>
      </c>
      <c r="I475" s="423">
        <v>1.0999999999999999E-2</v>
      </c>
      <c r="J475" s="423">
        <v>2.5000000000000001E-2</v>
      </c>
      <c r="K475" s="423">
        <v>1.0999999999999999E-2</v>
      </c>
      <c r="L475" s="423">
        <v>0.10233333333333328</v>
      </c>
      <c r="M475" s="424">
        <v>36.914860194784794</v>
      </c>
      <c r="N475" s="422" t="e">
        <v>#N/A</v>
      </c>
      <c r="O475" s="422" t="e">
        <v>#N/A</v>
      </c>
      <c r="P475" s="422" t="e">
        <v>#N/A</v>
      </c>
      <c r="Q475" s="422" t="e">
        <v>#N/A</v>
      </c>
      <c r="R475" s="422" t="e">
        <v>#N/A</v>
      </c>
      <c r="S475" s="422" t="s">
        <v>152</v>
      </c>
      <c r="T475" s="423" t="e">
        <v>#N/A</v>
      </c>
      <c r="U475" s="423" t="e">
        <v>#N/A</v>
      </c>
      <c r="V475" s="423" t="e">
        <v>#N/A</v>
      </c>
      <c r="W475" s="423" t="e">
        <v>#N/A</v>
      </c>
      <c r="X475" s="423" t="e">
        <v>#N/A</v>
      </c>
      <c r="Y475" s="423" t="e">
        <v>#N/A</v>
      </c>
      <c r="Z475" s="423" t="e">
        <v>#N/A</v>
      </c>
      <c r="AA475" s="423" t="e">
        <v>#N/A</v>
      </c>
      <c r="AB475" s="423" t="e">
        <v>#N/A</v>
      </c>
      <c r="AC475" s="423" t="e">
        <v>#N/A</v>
      </c>
      <c r="AD475" s="423" t="e">
        <v>#N/A</v>
      </c>
      <c r="AE475" s="423" t="e">
        <v>#N/A</v>
      </c>
      <c r="AF475" s="423" t="e">
        <v>#N/A</v>
      </c>
      <c r="AG475" s="423" t="e">
        <v>#N/A</v>
      </c>
      <c r="AH475" s="423" t="e">
        <v>#N/A</v>
      </c>
      <c r="AI475" s="423" t="e">
        <v>#N/A</v>
      </c>
      <c r="AJ475" s="423" t="e">
        <v>#N/A</v>
      </c>
      <c r="AK475" s="423" t="e">
        <v>#N/A</v>
      </c>
      <c r="AL475" s="423" t="e">
        <v>#N/A</v>
      </c>
      <c r="AM475" s="423" t="e">
        <v>#N/A</v>
      </c>
      <c r="AN475" s="423" t="e">
        <v>#N/A</v>
      </c>
      <c r="AO475" s="423" t="e">
        <v>#N/A</v>
      </c>
      <c r="AP475" s="423" t="e">
        <v>#N/A</v>
      </c>
      <c r="AQ475" s="423" t="e">
        <v>#N/A</v>
      </c>
      <c r="AR475" s="423" t="e">
        <v>#N/A</v>
      </c>
      <c r="AS475" s="423" t="e">
        <v>#N/A</v>
      </c>
      <c r="AT475" s="423" t="e">
        <v>#N/A</v>
      </c>
      <c r="AU475" s="423" t="e">
        <v>#N/A</v>
      </c>
      <c r="AV475" s="423" t="e">
        <v>#N/A</v>
      </c>
      <c r="AW475" s="423" t="e">
        <v>#N/A</v>
      </c>
      <c r="AX475" s="423">
        <v>7.0000000000000007E-2</v>
      </c>
      <c r="AY475" s="423">
        <v>7.0000000000000007E-2</v>
      </c>
      <c r="AZ475" s="423">
        <v>7.0000000000000007E-2</v>
      </c>
      <c r="BA475" s="423">
        <v>7.0000000000000007E-2</v>
      </c>
      <c r="BB475" s="423">
        <v>7.0000000000000007E-2</v>
      </c>
      <c r="BC475" s="423">
        <v>0</v>
      </c>
      <c r="BD475" s="423">
        <v>0</v>
      </c>
      <c r="BE475" s="423">
        <v>0</v>
      </c>
      <c r="BF475" s="423">
        <v>0</v>
      </c>
      <c r="BG475" s="423">
        <v>0</v>
      </c>
      <c r="BH475" s="423">
        <v>0.38700000000000001</v>
      </c>
      <c r="BI475" s="423">
        <v>0.38700000000000001</v>
      </c>
      <c r="BJ475" s="423">
        <v>0.38700000000000001</v>
      </c>
      <c r="BK475" s="423">
        <v>0.38700000000000001</v>
      </c>
      <c r="BL475" s="423">
        <v>0.38700000000000001</v>
      </c>
      <c r="BM475" s="423">
        <v>0</v>
      </c>
      <c r="BN475" s="423">
        <v>0</v>
      </c>
      <c r="BO475" s="423">
        <v>0</v>
      </c>
      <c r="BP475" s="423">
        <v>0</v>
      </c>
      <c r="BQ475" s="423">
        <v>0</v>
      </c>
    </row>
    <row r="476" spans="1:69">
      <c r="A476" s="420" t="s">
        <v>602</v>
      </c>
      <c r="B476" s="421">
        <v>0.15191666666666667</v>
      </c>
      <c r="C476" s="421" t="e">
        <v>#N/A</v>
      </c>
      <c r="D476" s="421">
        <v>0</v>
      </c>
      <c r="E476" s="421"/>
      <c r="F476" s="422">
        <v>2982</v>
      </c>
      <c r="G476" s="423">
        <v>0.10299999999999999</v>
      </c>
      <c r="H476" s="423">
        <v>7.0000000000000001E-3</v>
      </c>
      <c r="I476" s="423">
        <v>1E-3</v>
      </c>
      <c r="J476" s="423">
        <v>5.0000000000000001E-3</v>
      </c>
      <c r="K476" s="423">
        <v>1.4E-2</v>
      </c>
      <c r="L476" s="423">
        <v>2.1916666666666668E-2</v>
      </c>
      <c r="M476" s="424">
        <v>34.540576794097923</v>
      </c>
      <c r="N476" s="422" t="e">
        <v>#N/A</v>
      </c>
      <c r="O476" s="422" t="e">
        <v>#N/A</v>
      </c>
      <c r="P476" s="422" t="e">
        <v>#N/A</v>
      </c>
      <c r="Q476" s="422" t="e">
        <v>#N/A</v>
      </c>
      <c r="R476" s="422" t="e">
        <v>#N/A</v>
      </c>
      <c r="S476" s="422" t="s">
        <v>152</v>
      </c>
      <c r="T476" s="423" t="e">
        <v>#N/A</v>
      </c>
      <c r="U476" s="423" t="e">
        <v>#N/A</v>
      </c>
      <c r="V476" s="423" t="e">
        <v>#N/A</v>
      </c>
      <c r="W476" s="423" t="e">
        <v>#N/A</v>
      </c>
      <c r="X476" s="423" t="e">
        <v>#N/A</v>
      </c>
      <c r="Y476" s="423" t="e">
        <v>#N/A</v>
      </c>
      <c r="Z476" s="423" t="e">
        <v>#N/A</v>
      </c>
      <c r="AA476" s="423" t="e">
        <v>#N/A</v>
      </c>
      <c r="AB476" s="423" t="e">
        <v>#N/A</v>
      </c>
      <c r="AC476" s="423" t="e">
        <v>#N/A</v>
      </c>
      <c r="AD476" s="423" t="e">
        <v>#N/A</v>
      </c>
      <c r="AE476" s="423" t="e">
        <v>#N/A</v>
      </c>
      <c r="AF476" s="423" t="e">
        <v>#N/A</v>
      </c>
      <c r="AG476" s="423" t="e">
        <v>#N/A</v>
      </c>
      <c r="AH476" s="423" t="e">
        <v>#N/A</v>
      </c>
      <c r="AI476" s="423" t="e">
        <v>#N/A</v>
      </c>
      <c r="AJ476" s="423" t="e">
        <v>#N/A</v>
      </c>
      <c r="AK476" s="423" t="e">
        <v>#N/A</v>
      </c>
      <c r="AL476" s="423" t="e">
        <v>#N/A</v>
      </c>
      <c r="AM476" s="423" t="e">
        <v>#N/A</v>
      </c>
      <c r="AN476" s="423" t="e">
        <v>#N/A</v>
      </c>
      <c r="AO476" s="423" t="e">
        <v>#N/A</v>
      </c>
      <c r="AP476" s="423" t="e">
        <v>#N/A</v>
      </c>
      <c r="AQ476" s="423" t="e">
        <v>#N/A</v>
      </c>
      <c r="AR476" s="423" t="e">
        <v>#N/A</v>
      </c>
      <c r="AS476" s="423" t="e">
        <v>#N/A</v>
      </c>
      <c r="AT476" s="423" t="e">
        <v>#N/A</v>
      </c>
      <c r="AU476" s="423" t="e">
        <v>#N/A</v>
      </c>
      <c r="AV476" s="423" t="e">
        <v>#N/A</v>
      </c>
      <c r="AW476" s="423" t="e">
        <v>#N/A</v>
      </c>
      <c r="AX476" s="423">
        <v>0</v>
      </c>
      <c r="AY476" s="423">
        <v>0</v>
      </c>
      <c r="AZ476" s="423">
        <v>0</v>
      </c>
      <c r="BA476" s="423">
        <v>0</v>
      </c>
      <c r="BB476" s="423">
        <v>0</v>
      </c>
      <c r="BC476" s="423">
        <v>0</v>
      </c>
      <c r="BD476" s="423">
        <v>0</v>
      </c>
      <c r="BE476" s="423">
        <v>0</v>
      </c>
      <c r="BF476" s="423">
        <v>0</v>
      </c>
      <c r="BG476" s="423">
        <v>0</v>
      </c>
      <c r="BH476" s="423">
        <v>0.14399999999999999</v>
      </c>
      <c r="BI476" s="423">
        <v>0.14399999999999999</v>
      </c>
      <c r="BJ476" s="423">
        <v>0.14399999999999999</v>
      </c>
      <c r="BK476" s="423">
        <v>0.14399999999999999</v>
      </c>
      <c r="BL476" s="423">
        <v>0.14399999999999999</v>
      </c>
      <c r="BM476" s="423">
        <v>0</v>
      </c>
      <c r="BN476" s="423">
        <v>0</v>
      </c>
      <c r="BO476" s="423">
        <v>0</v>
      </c>
      <c r="BP476" s="423">
        <v>0</v>
      </c>
      <c r="BQ476" s="423">
        <v>0</v>
      </c>
    </row>
    <row r="477" spans="1:69">
      <c r="A477" s="420" t="s">
        <v>940</v>
      </c>
      <c r="B477" s="421">
        <v>0.62259166666666677</v>
      </c>
      <c r="C477" s="421" t="e">
        <v>#N/A</v>
      </c>
      <c r="D477" s="421">
        <v>0</v>
      </c>
      <c r="E477" s="421"/>
      <c r="F477" s="422">
        <v>9845</v>
      </c>
      <c r="G477" s="423">
        <v>0.49070000000000003</v>
      </c>
      <c r="H477" s="423">
        <v>7.9399999999999998E-2</v>
      </c>
      <c r="I477" s="423">
        <v>0</v>
      </c>
      <c r="J477" s="423">
        <v>1.6000000000000001E-3</v>
      </c>
      <c r="K477" s="423">
        <v>4.3E-3</v>
      </c>
      <c r="L477" s="423">
        <v>4.6591666666666698E-2</v>
      </c>
      <c r="M477" s="424">
        <v>49.842559674961912</v>
      </c>
      <c r="N477" s="422" t="e">
        <v>#N/A</v>
      </c>
      <c r="O477" s="422" t="e">
        <v>#N/A</v>
      </c>
      <c r="P477" s="422" t="e">
        <v>#N/A</v>
      </c>
      <c r="Q477" s="422" t="e">
        <v>#N/A</v>
      </c>
      <c r="R477" s="422" t="e">
        <v>#N/A</v>
      </c>
      <c r="S477" s="422" t="s">
        <v>152</v>
      </c>
      <c r="T477" s="423" t="e">
        <v>#N/A</v>
      </c>
      <c r="U477" s="423" t="e">
        <v>#N/A</v>
      </c>
      <c r="V477" s="423" t="e">
        <v>#N/A</v>
      </c>
      <c r="W477" s="423" t="e">
        <v>#N/A</v>
      </c>
      <c r="X477" s="423" t="e">
        <v>#N/A</v>
      </c>
      <c r="Y477" s="423" t="e">
        <v>#N/A</v>
      </c>
      <c r="Z477" s="423" t="e">
        <v>#N/A</v>
      </c>
      <c r="AA477" s="423" t="e">
        <v>#N/A</v>
      </c>
      <c r="AB477" s="423" t="e">
        <v>#N/A</v>
      </c>
      <c r="AC477" s="423" t="e">
        <v>#N/A</v>
      </c>
      <c r="AD477" s="423" t="e">
        <v>#N/A</v>
      </c>
      <c r="AE477" s="423" t="e">
        <v>#N/A</v>
      </c>
      <c r="AF477" s="423" t="e">
        <v>#N/A</v>
      </c>
      <c r="AG477" s="423" t="e">
        <v>#N/A</v>
      </c>
      <c r="AH477" s="423" t="e">
        <v>#N/A</v>
      </c>
      <c r="AI477" s="423" t="e">
        <v>#N/A</v>
      </c>
      <c r="AJ477" s="423" t="e">
        <v>#N/A</v>
      </c>
      <c r="AK477" s="423" t="e">
        <v>#N/A</v>
      </c>
      <c r="AL477" s="423" t="e">
        <v>#N/A</v>
      </c>
      <c r="AM477" s="423" t="e">
        <v>#N/A</v>
      </c>
      <c r="AN477" s="423" t="e">
        <v>#N/A</v>
      </c>
      <c r="AO477" s="423" t="e">
        <v>#N/A</v>
      </c>
      <c r="AP477" s="423" t="e">
        <v>#N/A</v>
      </c>
      <c r="AQ477" s="423" t="e">
        <v>#N/A</v>
      </c>
      <c r="AR477" s="423" t="e">
        <v>#N/A</v>
      </c>
      <c r="AS477" s="423" t="e">
        <v>#N/A</v>
      </c>
      <c r="AT477" s="423" t="e">
        <v>#N/A</v>
      </c>
      <c r="AU477" s="423" t="e">
        <v>#N/A</v>
      </c>
      <c r="AV477" s="423" t="e">
        <v>#N/A</v>
      </c>
      <c r="AW477" s="423" t="e">
        <v>#N/A</v>
      </c>
      <c r="AX477" s="423">
        <v>9.4500000000000001E-2</v>
      </c>
      <c r="AY477" s="423">
        <v>9.4500000000000001E-2</v>
      </c>
      <c r="AZ477" s="423">
        <v>9.4500000000000001E-2</v>
      </c>
      <c r="BA477" s="423">
        <v>9.4500000000000001E-2</v>
      </c>
      <c r="BB477" s="423">
        <v>9.4500000000000001E-2</v>
      </c>
      <c r="BC477" s="423">
        <v>0</v>
      </c>
      <c r="BD477" s="423">
        <v>0</v>
      </c>
      <c r="BE477" s="423">
        <v>0</v>
      </c>
      <c r="BF477" s="423">
        <v>0</v>
      </c>
      <c r="BG477" s="423">
        <v>0</v>
      </c>
      <c r="BH477" s="423">
        <v>0.75</v>
      </c>
      <c r="BI477" s="423">
        <v>0.75</v>
      </c>
      <c r="BJ477" s="423">
        <v>0.75</v>
      </c>
      <c r="BK477" s="423">
        <v>0.75</v>
      </c>
      <c r="BL477" s="423">
        <v>0.75</v>
      </c>
      <c r="BM477" s="423">
        <v>0</v>
      </c>
      <c r="BN477" s="423">
        <v>0</v>
      </c>
      <c r="BO477" s="423">
        <v>0</v>
      </c>
      <c r="BP477" s="423">
        <v>0</v>
      </c>
      <c r="BQ477" s="423">
        <v>0</v>
      </c>
    </row>
    <row r="478" spans="1:69">
      <c r="A478" s="420" t="s">
        <v>422</v>
      </c>
      <c r="B478" s="421">
        <v>0.56816666666666671</v>
      </c>
      <c r="C478" s="421" t="e">
        <v>#N/A</v>
      </c>
      <c r="D478" s="421">
        <v>0</v>
      </c>
      <c r="E478" s="421"/>
      <c r="F478" s="422">
        <v>10310</v>
      </c>
      <c r="G478" s="423">
        <v>0.48899999999999999</v>
      </c>
      <c r="H478" s="423">
        <v>5.0000000000000001E-3</v>
      </c>
      <c r="I478" s="423">
        <v>0</v>
      </c>
      <c r="J478" s="423">
        <v>1.0999999999999999E-2</v>
      </c>
      <c r="K478" s="423">
        <v>1.0999999999999999E-2</v>
      </c>
      <c r="L478" s="423">
        <v>5.2166666666666694E-2</v>
      </c>
      <c r="M478" s="424">
        <v>47.429679922405434</v>
      </c>
      <c r="N478" s="422" t="e">
        <v>#N/A</v>
      </c>
      <c r="O478" s="422" t="e">
        <v>#N/A</v>
      </c>
      <c r="P478" s="422" t="e">
        <v>#N/A</v>
      </c>
      <c r="Q478" s="422" t="e">
        <v>#N/A</v>
      </c>
      <c r="R478" s="422" t="e">
        <v>#N/A</v>
      </c>
      <c r="S478" s="422" t="s">
        <v>152</v>
      </c>
      <c r="T478" s="423" t="e">
        <v>#N/A</v>
      </c>
      <c r="U478" s="423" t="e">
        <v>#N/A</v>
      </c>
      <c r="V478" s="423" t="e">
        <v>#N/A</v>
      </c>
      <c r="W478" s="423" t="e">
        <v>#N/A</v>
      </c>
      <c r="X478" s="423" t="e">
        <v>#N/A</v>
      </c>
      <c r="Y478" s="423" t="e">
        <v>#N/A</v>
      </c>
      <c r="Z478" s="423" t="e">
        <v>#N/A</v>
      </c>
      <c r="AA478" s="423" t="e">
        <v>#N/A</v>
      </c>
      <c r="AB478" s="423" t="e">
        <v>#N/A</v>
      </c>
      <c r="AC478" s="423" t="e">
        <v>#N/A</v>
      </c>
      <c r="AD478" s="423" t="e">
        <v>#N/A</v>
      </c>
      <c r="AE478" s="423" t="e">
        <v>#N/A</v>
      </c>
      <c r="AF478" s="423" t="e">
        <v>#N/A</v>
      </c>
      <c r="AG478" s="423" t="e">
        <v>#N/A</v>
      </c>
      <c r="AH478" s="423" t="e">
        <v>#N/A</v>
      </c>
      <c r="AI478" s="423" t="e">
        <v>#N/A</v>
      </c>
      <c r="AJ478" s="423" t="e">
        <v>#N/A</v>
      </c>
      <c r="AK478" s="423" t="e">
        <v>#N/A</v>
      </c>
      <c r="AL478" s="423" t="e">
        <v>#N/A</v>
      </c>
      <c r="AM478" s="423" t="e">
        <v>#N/A</v>
      </c>
      <c r="AN478" s="423" t="e">
        <v>#N/A</v>
      </c>
      <c r="AO478" s="423" t="e">
        <v>#N/A</v>
      </c>
      <c r="AP478" s="423" t="e">
        <v>#N/A</v>
      </c>
      <c r="AQ478" s="423" t="e">
        <v>#N/A</v>
      </c>
      <c r="AR478" s="423" t="e">
        <v>#N/A</v>
      </c>
      <c r="AS478" s="423" t="e">
        <v>#N/A</v>
      </c>
      <c r="AT478" s="423" t="e">
        <v>#N/A</v>
      </c>
      <c r="AU478" s="423" t="e">
        <v>#N/A</v>
      </c>
      <c r="AV478" s="423" t="e">
        <v>#N/A</v>
      </c>
      <c r="AW478" s="423" t="e">
        <v>#N/A</v>
      </c>
      <c r="AX478" s="423">
        <v>0</v>
      </c>
      <c r="AY478" s="423">
        <v>0</v>
      </c>
      <c r="AZ478" s="423">
        <v>0</v>
      </c>
      <c r="BA478" s="423">
        <v>0</v>
      </c>
      <c r="BB478" s="423">
        <v>0</v>
      </c>
      <c r="BC478" s="423">
        <v>0</v>
      </c>
      <c r="BD478" s="423">
        <v>0</v>
      </c>
      <c r="BE478" s="423">
        <v>0</v>
      </c>
      <c r="BF478" s="423">
        <v>0</v>
      </c>
      <c r="BG478" s="423">
        <v>0</v>
      </c>
      <c r="BH478" s="423">
        <v>0.6</v>
      </c>
      <c r="BI478" s="423">
        <v>0.6</v>
      </c>
      <c r="BJ478" s="423">
        <v>0.6</v>
      </c>
      <c r="BK478" s="423">
        <v>0.6</v>
      </c>
      <c r="BL478" s="423">
        <v>0.6</v>
      </c>
      <c r="BM478" s="423">
        <v>0</v>
      </c>
      <c r="BN478" s="423">
        <v>0</v>
      </c>
      <c r="BO478" s="423">
        <v>0</v>
      </c>
      <c r="BP478" s="423">
        <v>0</v>
      </c>
      <c r="BQ478" s="423">
        <v>0</v>
      </c>
    </row>
    <row r="479" spans="1:69">
      <c r="A479" s="420" t="s">
        <v>580</v>
      </c>
      <c r="B479" s="421">
        <v>4.6666666666666662E-2</v>
      </c>
      <c r="C479" s="421" t="e">
        <v>#N/A</v>
      </c>
      <c r="D479" s="421">
        <v>0</v>
      </c>
      <c r="E479" s="421"/>
      <c r="F479" s="422">
        <v>427</v>
      </c>
      <c r="G479" s="423">
        <v>2.7E-2</v>
      </c>
      <c r="H479" s="423">
        <v>4.0000000000000001E-3</v>
      </c>
      <c r="I479" s="423">
        <v>0</v>
      </c>
      <c r="J479" s="423">
        <v>2E-3</v>
      </c>
      <c r="K479" s="423">
        <v>0.01</v>
      </c>
      <c r="L479" s="423">
        <v>3.6666666666666584E-3</v>
      </c>
      <c r="M479" s="424">
        <v>63.231850117096016</v>
      </c>
      <c r="N479" s="422" t="e">
        <v>#N/A</v>
      </c>
      <c r="O479" s="422" t="e">
        <v>#N/A</v>
      </c>
      <c r="P479" s="422" t="e">
        <v>#N/A</v>
      </c>
      <c r="Q479" s="422" t="e">
        <v>#N/A</v>
      </c>
      <c r="R479" s="422" t="e">
        <v>#N/A</v>
      </c>
      <c r="S479" s="422" t="s">
        <v>152</v>
      </c>
      <c r="T479" s="423" t="e">
        <v>#N/A</v>
      </c>
      <c r="U479" s="423" t="e">
        <v>#N/A</v>
      </c>
      <c r="V479" s="423" t="e">
        <v>#N/A</v>
      </c>
      <c r="W479" s="423" t="e">
        <v>#N/A</v>
      </c>
      <c r="X479" s="423" t="e">
        <v>#N/A</v>
      </c>
      <c r="Y479" s="423" t="e">
        <v>#N/A</v>
      </c>
      <c r="Z479" s="423" t="e">
        <v>#N/A</v>
      </c>
      <c r="AA479" s="423" t="e">
        <v>#N/A</v>
      </c>
      <c r="AB479" s="423" t="e">
        <v>#N/A</v>
      </c>
      <c r="AC479" s="423" t="e">
        <v>#N/A</v>
      </c>
      <c r="AD479" s="423" t="e">
        <v>#N/A</v>
      </c>
      <c r="AE479" s="423" t="e">
        <v>#N/A</v>
      </c>
      <c r="AF479" s="423" t="e">
        <v>#N/A</v>
      </c>
      <c r="AG479" s="423" t="e">
        <v>#N/A</v>
      </c>
      <c r="AH479" s="423" t="e">
        <v>#N/A</v>
      </c>
      <c r="AI479" s="423" t="e">
        <v>#N/A</v>
      </c>
      <c r="AJ479" s="423" t="e">
        <v>#N/A</v>
      </c>
      <c r="AK479" s="423" t="e">
        <v>#N/A</v>
      </c>
      <c r="AL479" s="423" t="e">
        <v>#N/A</v>
      </c>
      <c r="AM479" s="423" t="e">
        <v>#N/A</v>
      </c>
      <c r="AN479" s="423" t="e">
        <v>#N/A</v>
      </c>
      <c r="AO479" s="423" t="e">
        <v>#N/A</v>
      </c>
      <c r="AP479" s="423" t="e">
        <v>#N/A</v>
      </c>
      <c r="AQ479" s="423" t="e">
        <v>#N/A</v>
      </c>
      <c r="AR479" s="423" t="e">
        <v>#N/A</v>
      </c>
      <c r="AS479" s="423" t="e">
        <v>#N/A</v>
      </c>
      <c r="AT479" s="423" t="e">
        <v>#N/A</v>
      </c>
      <c r="AU479" s="423" t="e">
        <v>#N/A</v>
      </c>
      <c r="AV479" s="423" t="e">
        <v>#N/A</v>
      </c>
      <c r="AW479" s="423" t="e">
        <v>#N/A</v>
      </c>
      <c r="AX479" s="423">
        <v>0</v>
      </c>
      <c r="AY479" s="423">
        <v>0</v>
      </c>
      <c r="AZ479" s="423">
        <v>0</v>
      </c>
      <c r="BA479" s="423">
        <v>0</v>
      </c>
      <c r="BB479" s="423">
        <v>0</v>
      </c>
      <c r="BC479" s="423">
        <v>0</v>
      </c>
      <c r="BD479" s="423">
        <v>0</v>
      </c>
      <c r="BE479" s="423">
        <v>0</v>
      </c>
      <c r="BF479" s="423">
        <v>0</v>
      </c>
      <c r="BG479" s="423">
        <v>0</v>
      </c>
      <c r="BH479" s="423">
        <v>0.1</v>
      </c>
      <c r="BI479" s="423">
        <v>0.1</v>
      </c>
      <c r="BJ479" s="423">
        <v>0.1</v>
      </c>
      <c r="BK479" s="423">
        <v>0.1</v>
      </c>
      <c r="BL479" s="423">
        <v>0.1</v>
      </c>
      <c r="BM479" s="423">
        <v>0</v>
      </c>
      <c r="BN479" s="423">
        <v>0</v>
      </c>
      <c r="BO479" s="423">
        <v>0</v>
      </c>
      <c r="BP479" s="423">
        <v>0</v>
      </c>
      <c r="BQ479" s="423">
        <v>0</v>
      </c>
    </row>
    <row r="480" spans="1:69">
      <c r="A480" s="420" t="s">
        <v>603</v>
      </c>
      <c r="B480" s="421">
        <v>3.0833333333333341E-2</v>
      </c>
      <c r="C480" s="421" t="e">
        <v>#N/A</v>
      </c>
      <c r="D480" s="421">
        <v>0</v>
      </c>
      <c r="E480" s="421"/>
      <c r="F480" s="422">
        <v>610</v>
      </c>
      <c r="G480" s="423">
        <v>2.1999999999999999E-2</v>
      </c>
      <c r="H480" s="423">
        <v>4.0000000000000001E-3</v>
      </c>
      <c r="I480" s="423">
        <v>0</v>
      </c>
      <c r="J480" s="423">
        <v>3.0000000000000001E-3</v>
      </c>
      <c r="K480" s="423">
        <v>5.0000000000000001E-4</v>
      </c>
      <c r="L480" s="423">
        <v>1.3333333333333426E-3</v>
      </c>
      <c r="M480" s="424">
        <v>36.065573770491802</v>
      </c>
      <c r="N480" s="422" t="e">
        <v>#N/A</v>
      </c>
      <c r="O480" s="422" t="e">
        <v>#N/A</v>
      </c>
      <c r="P480" s="422" t="e">
        <v>#N/A</v>
      </c>
      <c r="Q480" s="422" t="e">
        <v>#N/A</v>
      </c>
      <c r="R480" s="422" t="e">
        <v>#N/A</v>
      </c>
      <c r="S480" s="422" t="s">
        <v>152</v>
      </c>
      <c r="T480" s="423" t="e">
        <v>#N/A</v>
      </c>
      <c r="U480" s="423" t="e">
        <v>#N/A</v>
      </c>
      <c r="V480" s="423" t="e">
        <v>#N/A</v>
      </c>
      <c r="W480" s="423" t="e">
        <v>#N/A</v>
      </c>
      <c r="X480" s="423" t="e">
        <v>#N/A</v>
      </c>
      <c r="Y480" s="423" t="e">
        <v>#N/A</v>
      </c>
      <c r="Z480" s="423" t="e">
        <v>#N/A</v>
      </c>
      <c r="AA480" s="423" t="e">
        <v>#N/A</v>
      </c>
      <c r="AB480" s="423" t="e">
        <v>#N/A</v>
      </c>
      <c r="AC480" s="423" t="e">
        <v>#N/A</v>
      </c>
      <c r="AD480" s="423" t="e">
        <v>#N/A</v>
      </c>
      <c r="AE480" s="423" t="e">
        <v>#N/A</v>
      </c>
      <c r="AF480" s="423" t="e">
        <v>#N/A</v>
      </c>
      <c r="AG480" s="423" t="e">
        <v>#N/A</v>
      </c>
      <c r="AH480" s="423" t="e">
        <v>#N/A</v>
      </c>
      <c r="AI480" s="423" t="e">
        <v>#N/A</v>
      </c>
      <c r="AJ480" s="423" t="e">
        <v>#N/A</v>
      </c>
      <c r="AK480" s="423" t="e">
        <v>#N/A</v>
      </c>
      <c r="AL480" s="423" t="e">
        <v>#N/A</v>
      </c>
      <c r="AM480" s="423" t="e">
        <v>#N/A</v>
      </c>
      <c r="AN480" s="423" t="e">
        <v>#N/A</v>
      </c>
      <c r="AO480" s="423" t="e">
        <v>#N/A</v>
      </c>
      <c r="AP480" s="423" t="e">
        <v>#N/A</v>
      </c>
      <c r="AQ480" s="423" t="e">
        <v>#N/A</v>
      </c>
      <c r="AR480" s="423" t="e">
        <v>#N/A</v>
      </c>
      <c r="AS480" s="423" t="e">
        <v>#N/A</v>
      </c>
      <c r="AT480" s="423" t="e">
        <v>#N/A</v>
      </c>
      <c r="AU480" s="423" t="e">
        <v>#N/A</v>
      </c>
      <c r="AV480" s="423" t="e">
        <v>#N/A</v>
      </c>
      <c r="AW480" s="423" t="e">
        <v>#N/A</v>
      </c>
      <c r="AX480" s="423">
        <v>0</v>
      </c>
      <c r="AY480" s="423">
        <v>0</v>
      </c>
      <c r="AZ480" s="423">
        <v>0</v>
      </c>
      <c r="BA480" s="423">
        <v>0</v>
      </c>
      <c r="BB480" s="423">
        <v>0</v>
      </c>
      <c r="BC480" s="423">
        <v>0</v>
      </c>
      <c r="BD480" s="423">
        <v>0</v>
      </c>
      <c r="BE480" s="423">
        <v>0</v>
      </c>
      <c r="BF480" s="423">
        <v>0</v>
      </c>
      <c r="BG480" s="423">
        <v>0</v>
      </c>
      <c r="BH480" s="423">
        <v>0</v>
      </c>
      <c r="BI480" s="423">
        <v>0</v>
      </c>
      <c r="BJ480" s="423">
        <v>0</v>
      </c>
      <c r="BK480" s="423">
        <v>0</v>
      </c>
      <c r="BL480" s="423">
        <v>0</v>
      </c>
      <c r="BM480" s="423">
        <v>0</v>
      </c>
      <c r="BN480" s="423">
        <v>0</v>
      </c>
      <c r="BO480" s="423">
        <v>0</v>
      </c>
      <c r="BP480" s="423">
        <v>0</v>
      </c>
      <c r="BQ480" s="423">
        <v>0</v>
      </c>
    </row>
    <row r="481" spans="1:69">
      <c r="A481" s="420" t="s">
        <v>873</v>
      </c>
      <c r="B481" s="421">
        <v>0.20349999999999999</v>
      </c>
      <c r="C481" s="421" t="e">
        <v>#N/A</v>
      </c>
      <c r="D481" s="421">
        <v>0</v>
      </c>
      <c r="E481" s="421"/>
      <c r="F481" s="422">
        <v>3315</v>
      </c>
      <c r="G481" s="423">
        <v>0.14949999999999999</v>
      </c>
      <c r="H481" s="423">
        <v>1.54E-2</v>
      </c>
      <c r="I481" s="423">
        <v>0</v>
      </c>
      <c r="J481" s="423">
        <v>8.0000000000000002E-3</v>
      </c>
      <c r="K481" s="423">
        <v>4.0000000000000001E-3</v>
      </c>
      <c r="L481" s="423">
        <v>2.6599999999999985E-2</v>
      </c>
      <c r="M481" s="424">
        <v>45.098039215686278</v>
      </c>
      <c r="N481" s="422" t="e">
        <v>#N/A</v>
      </c>
      <c r="O481" s="422" t="e">
        <v>#N/A</v>
      </c>
      <c r="P481" s="422" t="e">
        <v>#N/A</v>
      </c>
      <c r="Q481" s="422" t="e">
        <v>#N/A</v>
      </c>
      <c r="R481" s="422" t="e">
        <v>#N/A</v>
      </c>
      <c r="S481" s="422" t="s">
        <v>152</v>
      </c>
      <c r="T481" s="423" t="e">
        <v>#N/A</v>
      </c>
      <c r="U481" s="423" t="e">
        <v>#N/A</v>
      </c>
      <c r="V481" s="423" t="e">
        <v>#N/A</v>
      </c>
      <c r="W481" s="423" t="e">
        <v>#N/A</v>
      </c>
      <c r="X481" s="423" t="e">
        <v>#N/A</v>
      </c>
      <c r="Y481" s="423" t="e">
        <v>#N/A</v>
      </c>
      <c r="Z481" s="423" t="e">
        <v>#N/A</v>
      </c>
      <c r="AA481" s="423" t="e">
        <v>#N/A</v>
      </c>
      <c r="AB481" s="423" t="e">
        <v>#N/A</v>
      </c>
      <c r="AC481" s="423" t="e">
        <v>#N/A</v>
      </c>
      <c r="AD481" s="423" t="e">
        <v>#N/A</v>
      </c>
      <c r="AE481" s="423" t="e">
        <v>#N/A</v>
      </c>
      <c r="AF481" s="423" t="e">
        <v>#N/A</v>
      </c>
      <c r="AG481" s="423" t="e">
        <v>#N/A</v>
      </c>
      <c r="AH481" s="423" t="e">
        <v>#N/A</v>
      </c>
      <c r="AI481" s="423" t="e">
        <v>#N/A</v>
      </c>
      <c r="AJ481" s="423" t="e">
        <v>#N/A</v>
      </c>
      <c r="AK481" s="423" t="e">
        <v>#N/A</v>
      </c>
      <c r="AL481" s="423" t="e">
        <v>#N/A</v>
      </c>
      <c r="AM481" s="423" t="e">
        <v>#N/A</v>
      </c>
      <c r="AN481" s="423" t="e">
        <v>#N/A</v>
      </c>
      <c r="AO481" s="423" t="e">
        <v>#N/A</v>
      </c>
      <c r="AP481" s="423" t="e">
        <v>#N/A</v>
      </c>
      <c r="AQ481" s="423" t="e">
        <v>#N/A</v>
      </c>
      <c r="AR481" s="423" t="e">
        <v>#N/A</v>
      </c>
      <c r="AS481" s="423" t="e">
        <v>#N/A</v>
      </c>
      <c r="AT481" s="423" t="e">
        <v>#N/A</v>
      </c>
      <c r="AU481" s="423" t="e">
        <v>#N/A</v>
      </c>
      <c r="AV481" s="423" t="e">
        <v>#N/A</v>
      </c>
      <c r="AW481" s="423" t="e">
        <v>#N/A</v>
      </c>
      <c r="AX481" s="423">
        <v>0</v>
      </c>
      <c r="AY481" s="423">
        <v>0</v>
      </c>
      <c r="AZ481" s="423">
        <v>0</v>
      </c>
      <c r="BA481" s="423">
        <v>0</v>
      </c>
      <c r="BB481" s="423">
        <v>0</v>
      </c>
      <c r="BC481" s="423">
        <v>0</v>
      </c>
      <c r="BD481" s="423">
        <v>0</v>
      </c>
      <c r="BE481" s="423">
        <v>0</v>
      </c>
      <c r="BF481" s="423">
        <v>0</v>
      </c>
      <c r="BG481" s="423">
        <v>0</v>
      </c>
      <c r="BH481" s="423">
        <v>0.5</v>
      </c>
      <c r="BI481" s="423">
        <v>0.5</v>
      </c>
      <c r="BJ481" s="423">
        <v>0.5</v>
      </c>
      <c r="BK481" s="423">
        <v>0.5</v>
      </c>
      <c r="BL481" s="423">
        <v>0.5</v>
      </c>
      <c r="BM481" s="423">
        <v>0</v>
      </c>
      <c r="BN481" s="423">
        <v>0</v>
      </c>
      <c r="BO481" s="423">
        <v>0</v>
      </c>
      <c r="BP481" s="423">
        <v>0</v>
      </c>
      <c r="BQ481" s="423">
        <v>0</v>
      </c>
    </row>
    <row r="482" spans="1:69">
      <c r="A482" s="420" t="s">
        <v>509</v>
      </c>
      <c r="B482" s="421">
        <v>9.866666666666668E-2</v>
      </c>
      <c r="C482" s="421" t="e">
        <v>#N/A</v>
      </c>
      <c r="D482" s="421">
        <v>2.7000000000000001E-3</v>
      </c>
      <c r="E482" s="421"/>
      <c r="F482" s="422">
        <v>891</v>
      </c>
      <c r="G482" s="423">
        <v>2.7E-2</v>
      </c>
      <c r="H482" s="423">
        <v>3.3000000000000002E-2</v>
      </c>
      <c r="I482" s="423">
        <v>0</v>
      </c>
      <c r="J482" s="423">
        <v>1.8000000000000002E-2</v>
      </c>
      <c r="K482" s="423">
        <v>1.0999999999999999E-2</v>
      </c>
      <c r="L482" s="423">
        <v>6.9666666666666904E-3</v>
      </c>
      <c r="M482" s="424">
        <v>30.303030303030305</v>
      </c>
      <c r="N482" s="422" t="e">
        <v>#N/A</v>
      </c>
      <c r="O482" s="422" t="e">
        <v>#N/A</v>
      </c>
      <c r="P482" s="422" t="e">
        <v>#N/A</v>
      </c>
      <c r="Q482" s="422" t="e">
        <v>#N/A</v>
      </c>
      <c r="R482" s="422" t="e">
        <v>#N/A</v>
      </c>
      <c r="S482" s="422" t="s">
        <v>137</v>
      </c>
      <c r="T482" s="423" t="e">
        <v>#N/A</v>
      </c>
      <c r="U482" s="423" t="e">
        <v>#N/A</v>
      </c>
      <c r="V482" s="423" t="e">
        <v>#N/A</v>
      </c>
      <c r="W482" s="423" t="e">
        <v>#N/A</v>
      </c>
      <c r="X482" s="423" t="e">
        <v>#N/A</v>
      </c>
      <c r="Y482" s="423" t="e">
        <v>#N/A</v>
      </c>
      <c r="Z482" s="423" t="e">
        <v>#N/A</v>
      </c>
      <c r="AA482" s="423" t="e">
        <v>#N/A</v>
      </c>
      <c r="AB482" s="423" t="e">
        <v>#N/A</v>
      </c>
      <c r="AC482" s="423" t="e">
        <v>#N/A</v>
      </c>
      <c r="AD482" s="423" t="e">
        <v>#N/A</v>
      </c>
      <c r="AE482" s="423" t="e">
        <v>#N/A</v>
      </c>
      <c r="AF482" s="423" t="e">
        <v>#N/A</v>
      </c>
      <c r="AG482" s="423" t="e">
        <v>#N/A</v>
      </c>
      <c r="AH482" s="423" t="e">
        <v>#N/A</v>
      </c>
      <c r="AI482" s="423" t="e">
        <v>#N/A</v>
      </c>
      <c r="AJ482" s="423" t="e">
        <v>#N/A</v>
      </c>
      <c r="AK482" s="423" t="e">
        <v>#N/A</v>
      </c>
      <c r="AL482" s="423" t="e">
        <v>#N/A</v>
      </c>
      <c r="AM482" s="423" t="e">
        <v>#N/A</v>
      </c>
      <c r="AN482" s="423" t="e">
        <v>#N/A</v>
      </c>
      <c r="AO482" s="423" t="e">
        <v>#N/A</v>
      </c>
      <c r="AP482" s="423" t="e">
        <v>#N/A</v>
      </c>
      <c r="AQ482" s="423" t="e">
        <v>#N/A</v>
      </c>
      <c r="AR482" s="423" t="e">
        <v>#N/A</v>
      </c>
      <c r="AS482" s="423" t="e">
        <v>#N/A</v>
      </c>
      <c r="AT482" s="423" t="e">
        <v>#N/A</v>
      </c>
      <c r="AU482" s="423" t="e">
        <v>#N/A</v>
      </c>
      <c r="AV482" s="423" t="e">
        <v>#N/A</v>
      </c>
      <c r="AW482" s="423" t="e">
        <v>#N/A</v>
      </c>
      <c r="AX482" s="423">
        <v>0</v>
      </c>
      <c r="AY482" s="423">
        <v>0</v>
      </c>
      <c r="AZ482" s="423">
        <v>0</v>
      </c>
      <c r="BA482" s="423">
        <v>0</v>
      </c>
      <c r="BB482" s="423">
        <v>0</v>
      </c>
      <c r="BC482" s="423">
        <v>0</v>
      </c>
      <c r="BD482" s="423">
        <v>0</v>
      </c>
      <c r="BE482" s="423">
        <v>0</v>
      </c>
      <c r="BF482" s="423">
        <v>0</v>
      </c>
      <c r="BG482" s="423">
        <v>0</v>
      </c>
      <c r="BH482" s="423">
        <v>0</v>
      </c>
      <c r="BI482" s="423">
        <v>0</v>
      </c>
      <c r="BJ482" s="423">
        <v>0</v>
      </c>
      <c r="BK482" s="423">
        <v>0</v>
      </c>
      <c r="BL482" s="423">
        <v>0</v>
      </c>
      <c r="BM482" s="423">
        <v>2.7000000000000001E-3</v>
      </c>
      <c r="BN482" s="423">
        <v>2.7000000000000001E-3</v>
      </c>
      <c r="BO482" s="423">
        <v>2.7000000000000001E-3</v>
      </c>
      <c r="BP482" s="423">
        <v>2.7000000000000001E-3</v>
      </c>
      <c r="BQ482" s="423">
        <v>2.7000000000000001E-3</v>
      </c>
    </row>
    <row r="483" spans="1:69">
      <c r="A483" s="420" t="s">
        <v>897</v>
      </c>
      <c r="B483" s="421">
        <v>0.30658333333333337</v>
      </c>
      <c r="C483" s="421" t="e">
        <v>#N/A</v>
      </c>
      <c r="D483" s="421">
        <v>0</v>
      </c>
      <c r="E483" s="421"/>
      <c r="F483" s="422">
        <v>2962</v>
      </c>
      <c r="G483" s="423">
        <v>0.13400000000000001</v>
      </c>
      <c r="H483" s="423">
        <v>0</v>
      </c>
      <c r="I483" s="423">
        <v>0</v>
      </c>
      <c r="J483" s="423">
        <v>4.1000000000000002E-2</v>
      </c>
      <c r="K483" s="423">
        <v>9.7000000000000003E-2</v>
      </c>
      <c r="L483" s="423">
        <v>3.4583333333333355E-2</v>
      </c>
      <c r="M483" s="424">
        <v>45.239702903443622</v>
      </c>
      <c r="N483" s="422" t="e">
        <v>#N/A</v>
      </c>
      <c r="O483" s="422" t="e">
        <v>#N/A</v>
      </c>
      <c r="P483" s="422" t="e">
        <v>#N/A</v>
      </c>
      <c r="Q483" s="422" t="e">
        <v>#N/A</v>
      </c>
      <c r="R483" s="422" t="e">
        <v>#N/A</v>
      </c>
      <c r="S483" s="422" t="s">
        <v>137</v>
      </c>
      <c r="T483" s="423" t="e">
        <v>#N/A</v>
      </c>
      <c r="U483" s="423" t="e">
        <v>#N/A</v>
      </c>
      <c r="V483" s="423" t="e">
        <v>#N/A</v>
      </c>
      <c r="W483" s="423" t="e">
        <v>#N/A</v>
      </c>
      <c r="X483" s="423" t="e">
        <v>#N/A</v>
      </c>
      <c r="Y483" s="423" t="e">
        <v>#N/A</v>
      </c>
      <c r="Z483" s="423" t="e">
        <v>#N/A</v>
      </c>
      <c r="AA483" s="423" t="e">
        <v>#N/A</v>
      </c>
      <c r="AB483" s="423" t="e">
        <v>#N/A</v>
      </c>
      <c r="AC483" s="423" t="e">
        <v>#N/A</v>
      </c>
      <c r="AD483" s="423" t="e">
        <v>#N/A</v>
      </c>
      <c r="AE483" s="423" t="e">
        <v>#N/A</v>
      </c>
      <c r="AF483" s="423" t="e">
        <v>#N/A</v>
      </c>
      <c r="AG483" s="423" t="e">
        <v>#N/A</v>
      </c>
      <c r="AH483" s="423" t="e">
        <v>#N/A</v>
      </c>
      <c r="AI483" s="423" t="e">
        <v>#N/A</v>
      </c>
      <c r="AJ483" s="423" t="e">
        <v>#N/A</v>
      </c>
      <c r="AK483" s="423" t="e">
        <v>#N/A</v>
      </c>
      <c r="AL483" s="423" t="e">
        <v>#N/A</v>
      </c>
      <c r="AM483" s="423" t="e">
        <v>#N/A</v>
      </c>
      <c r="AN483" s="423" t="e">
        <v>#N/A</v>
      </c>
      <c r="AO483" s="423" t="e">
        <v>#N/A</v>
      </c>
      <c r="AP483" s="423" t="e">
        <v>#N/A</v>
      </c>
      <c r="AQ483" s="423" t="e">
        <v>#N/A</v>
      </c>
      <c r="AR483" s="423" t="e">
        <v>#N/A</v>
      </c>
      <c r="AS483" s="423" t="e">
        <v>#N/A</v>
      </c>
      <c r="AT483" s="423" t="e">
        <v>#N/A</v>
      </c>
      <c r="AU483" s="423" t="e">
        <v>#N/A</v>
      </c>
      <c r="AV483" s="423" t="e">
        <v>#N/A</v>
      </c>
      <c r="AW483" s="423" t="e">
        <v>#N/A</v>
      </c>
      <c r="AX483" s="423">
        <v>0</v>
      </c>
      <c r="AY483" s="423">
        <v>0</v>
      </c>
      <c r="AZ483" s="423">
        <v>0</v>
      </c>
      <c r="BA483" s="423">
        <v>0</v>
      </c>
      <c r="BB483" s="423">
        <v>0</v>
      </c>
      <c r="BC483" s="423">
        <v>0</v>
      </c>
      <c r="BD483" s="423">
        <v>0</v>
      </c>
      <c r="BE483" s="423">
        <v>0</v>
      </c>
      <c r="BF483" s="423">
        <v>0</v>
      </c>
      <c r="BG483" s="423">
        <v>0</v>
      </c>
      <c r="BH483" s="423">
        <v>2.8E-3</v>
      </c>
      <c r="BI483" s="423">
        <v>2.8E-3</v>
      </c>
      <c r="BJ483" s="423">
        <v>2.8E-3</v>
      </c>
      <c r="BK483" s="423">
        <v>2.8E-3</v>
      </c>
      <c r="BL483" s="423">
        <v>2.8E-3</v>
      </c>
      <c r="BM483" s="423">
        <v>0</v>
      </c>
      <c r="BN483" s="423">
        <v>0</v>
      </c>
      <c r="BO483" s="423">
        <v>0</v>
      </c>
      <c r="BP483" s="423">
        <v>0</v>
      </c>
      <c r="BQ483" s="423">
        <v>0</v>
      </c>
    </row>
    <row r="484" spans="1:69">
      <c r="A484" s="420" t="s">
        <v>787</v>
      </c>
      <c r="B484" s="421">
        <v>0.34366666666666662</v>
      </c>
      <c r="C484" s="421" t="e">
        <v>#N/A</v>
      </c>
      <c r="D484" s="421">
        <v>0</v>
      </c>
      <c r="E484" s="421"/>
      <c r="F484" s="422">
        <v>3711</v>
      </c>
      <c r="G484" s="423">
        <v>0.1206</v>
      </c>
      <c r="H484" s="423">
        <v>6.3E-2</v>
      </c>
      <c r="I484" s="423">
        <v>3.8E-3</v>
      </c>
      <c r="J484" s="423">
        <v>4.7E-2</v>
      </c>
      <c r="K484" s="423">
        <v>4.7E-2</v>
      </c>
      <c r="L484" s="423">
        <v>6.2266666666666637E-2</v>
      </c>
      <c r="M484" s="424">
        <v>32.497978981406632</v>
      </c>
      <c r="N484" s="422" t="e">
        <v>#N/A</v>
      </c>
      <c r="O484" s="422" t="e">
        <v>#N/A</v>
      </c>
      <c r="P484" s="422" t="e">
        <v>#N/A</v>
      </c>
      <c r="Q484" s="422" t="e">
        <v>#N/A</v>
      </c>
      <c r="R484" s="422" t="e">
        <v>#N/A</v>
      </c>
      <c r="S484" s="422" t="s">
        <v>132</v>
      </c>
      <c r="T484" s="423" t="e">
        <v>#N/A</v>
      </c>
      <c r="U484" s="423" t="e">
        <v>#N/A</v>
      </c>
      <c r="V484" s="423" t="e">
        <v>#N/A</v>
      </c>
      <c r="W484" s="423" t="e">
        <v>#N/A</v>
      </c>
      <c r="X484" s="423" t="e">
        <v>#N/A</v>
      </c>
      <c r="Y484" s="423" t="e">
        <v>#N/A</v>
      </c>
      <c r="Z484" s="423" t="e">
        <v>#N/A</v>
      </c>
      <c r="AA484" s="423" t="e">
        <v>#N/A</v>
      </c>
      <c r="AB484" s="423" t="e">
        <v>#N/A</v>
      </c>
      <c r="AC484" s="423" t="e">
        <v>#N/A</v>
      </c>
      <c r="AD484" s="423" t="e">
        <v>#N/A</v>
      </c>
      <c r="AE484" s="423" t="e">
        <v>#N/A</v>
      </c>
      <c r="AF484" s="423" t="e">
        <v>#N/A</v>
      </c>
      <c r="AG484" s="423" t="e">
        <v>#N/A</v>
      </c>
      <c r="AH484" s="423" t="e">
        <v>#N/A</v>
      </c>
      <c r="AI484" s="423" t="e">
        <v>#N/A</v>
      </c>
      <c r="AJ484" s="423" t="e">
        <v>#N/A</v>
      </c>
      <c r="AK484" s="423" t="e">
        <v>#N/A</v>
      </c>
      <c r="AL484" s="423" t="e">
        <v>#N/A</v>
      </c>
      <c r="AM484" s="423" t="e">
        <v>#N/A</v>
      </c>
      <c r="AN484" s="423" t="e">
        <v>#N/A</v>
      </c>
      <c r="AO484" s="423" t="e">
        <v>#N/A</v>
      </c>
      <c r="AP484" s="423" t="e">
        <v>#N/A</v>
      </c>
      <c r="AQ484" s="423" t="e">
        <v>#N/A</v>
      </c>
      <c r="AR484" s="423" t="e">
        <v>#N/A</v>
      </c>
      <c r="AS484" s="423" t="e">
        <v>#N/A</v>
      </c>
      <c r="AT484" s="423" t="e">
        <v>#N/A</v>
      </c>
      <c r="AU484" s="423" t="e">
        <v>#N/A</v>
      </c>
      <c r="AV484" s="423" t="e">
        <v>#N/A</v>
      </c>
      <c r="AW484" s="423" t="e">
        <v>#N/A</v>
      </c>
      <c r="AX484" s="423">
        <v>0</v>
      </c>
      <c r="AY484" s="423">
        <v>0</v>
      </c>
      <c r="AZ484" s="423">
        <v>0</v>
      </c>
      <c r="BA484" s="423">
        <v>0</v>
      </c>
      <c r="BB484" s="423">
        <v>0</v>
      </c>
      <c r="BC484" s="423">
        <v>0</v>
      </c>
      <c r="BD484" s="423">
        <v>0</v>
      </c>
      <c r="BE484" s="423">
        <v>0</v>
      </c>
      <c r="BF484" s="423">
        <v>0</v>
      </c>
      <c r="BG484" s="423">
        <v>0</v>
      </c>
      <c r="BH484" s="423">
        <v>0</v>
      </c>
      <c r="BI484" s="423">
        <v>0</v>
      </c>
      <c r="BJ484" s="423">
        <v>0</v>
      </c>
      <c r="BK484" s="423">
        <v>0</v>
      </c>
      <c r="BL484" s="423">
        <v>0</v>
      </c>
      <c r="BM484" s="423">
        <v>0</v>
      </c>
      <c r="BN484" s="423">
        <v>0</v>
      </c>
      <c r="BO484" s="423">
        <v>0</v>
      </c>
      <c r="BP484" s="423">
        <v>0</v>
      </c>
      <c r="BQ484" s="423">
        <v>0</v>
      </c>
    </row>
    <row r="485" spans="1:69">
      <c r="A485" s="420" t="s">
        <v>814</v>
      </c>
      <c r="B485" s="421">
        <v>2.2249999999999995E-2</v>
      </c>
      <c r="C485" s="421" t="e">
        <v>#N/A</v>
      </c>
      <c r="D485" s="421">
        <v>0</v>
      </c>
      <c r="E485" s="421"/>
      <c r="F485" s="422">
        <v>546</v>
      </c>
      <c r="G485" s="423">
        <v>1.6E-2</v>
      </c>
      <c r="H485" s="423">
        <v>2E-3</v>
      </c>
      <c r="I485" s="423">
        <v>0</v>
      </c>
      <c r="J485" s="423">
        <v>1E-3</v>
      </c>
      <c r="K485" s="423">
        <v>1E-3</v>
      </c>
      <c r="L485" s="423">
        <v>2.2499999999999916E-3</v>
      </c>
      <c r="M485" s="424">
        <v>29.304029304029303</v>
      </c>
      <c r="N485" s="422" t="e">
        <v>#N/A</v>
      </c>
      <c r="O485" s="422" t="e">
        <v>#N/A</v>
      </c>
      <c r="P485" s="422" t="e">
        <v>#N/A</v>
      </c>
      <c r="Q485" s="422" t="e">
        <v>#N/A</v>
      </c>
      <c r="R485" s="422" t="e">
        <v>#N/A</v>
      </c>
      <c r="S485" s="422" t="s">
        <v>132</v>
      </c>
      <c r="T485" s="423" t="e">
        <v>#N/A</v>
      </c>
      <c r="U485" s="423" t="e">
        <v>#N/A</v>
      </c>
      <c r="V485" s="423" t="e">
        <v>#N/A</v>
      </c>
      <c r="W485" s="423" t="e">
        <v>#N/A</v>
      </c>
      <c r="X485" s="423" t="e">
        <v>#N/A</v>
      </c>
      <c r="Y485" s="423" t="e">
        <v>#N/A</v>
      </c>
      <c r="Z485" s="423" t="e">
        <v>#N/A</v>
      </c>
      <c r="AA485" s="423" t="e">
        <v>#N/A</v>
      </c>
      <c r="AB485" s="423" t="e">
        <v>#N/A</v>
      </c>
      <c r="AC485" s="423" t="e">
        <v>#N/A</v>
      </c>
      <c r="AD485" s="423" t="e">
        <v>#N/A</v>
      </c>
      <c r="AE485" s="423" t="e">
        <v>#N/A</v>
      </c>
      <c r="AF485" s="423" t="e">
        <v>#N/A</v>
      </c>
      <c r="AG485" s="423" t="e">
        <v>#N/A</v>
      </c>
      <c r="AH485" s="423" t="e">
        <v>#N/A</v>
      </c>
      <c r="AI485" s="423" t="e">
        <v>#N/A</v>
      </c>
      <c r="AJ485" s="423" t="e">
        <v>#N/A</v>
      </c>
      <c r="AK485" s="423" t="e">
        <v>#N/A</v>
      </c>
      <c r="AL485" s="423" t="e">
        <v>#N/A</v>
      </c>
      <c r="AM485" s="423" t="e">
        <v>#N/A</v>
      </c>
      <c r="AN485" s="423" t="e">
        <v>#N/A</v>
      </c>
      <c r="AO485" s="423" t="e">
        <v>#N/A</v>
      </c>
      <c r="AP485" s="423" t="e">
        <v>#N/A</v>
      </c>
      <c r="AQ485" s="423" t="e">
        <v>#N/A</v>
      </c>
      <c r="AR485" s="423" t="e">
        <v>#N/A</v>
      </c>
      <c r="AS485" s="423" t="e">
        <v>#N/A</v>
      </c>
      <c r="AT485" s="423" t="e">
        <v>#N/A</v>
      </c>
      <c r="AU485" s="423" t="e">
        <v>#N/A</v>
      </c>
      <c r="AV485" s="423" t="e">
        <v>#N/A</v>
      </c>
      <c r="AW485" s="423" t="e">
        <v>#N/A</v>
      </c>
      <c r="AX485" s="423">
        <v>0</v>
      </c>
      <c r="AY485" s="423">
        <v>0</v>
      </c>
      <c r="AZ485" s="423">
        <v>0</v>
      </c>
      <c r="BA485" s="423">
        <v>0</v>
      </c>
      <c r="BB485" s="423">
        <v>0</v>
      </c>
      <c r="BC485" s="423">
        <v>0</v>
      </c>
      <c r="BD485" s="423">
        <v>0</v>
      </c>
      <c r="BE485" s="423">
        <v>0</v>
      </c>
      <c r="BF485" s="423">
        <v>0</v>
      </c>
      <c r="BG485" s="423">
        <v>0</v>
      </c>
      <c r="BH485" s="423">
        <v>3.3000000000000002E-2</v>
      </c>
      <c r="BI485" s="423">
        <v>3.3000000000000002E-2</v>
      </c>
      <c r="BJ485" s="423">
        <v>3.3000000000000002E-2</v>
      </c>
      <c r="BK485" s="423">
        <v>3.3000000000000002E-2</v>
      </c>
      <c r="BL485" s="423">
        <v>3.3000000000000002E-2</v>
      </c>
      <c r="BM485" s="423">
        <v>0</v>
      </c>
      <c r="BN485" s="423">
        <v>0</v>
      </c>
      <c r="BO485" s="423">
        <v>0</v>
      </c>
      <c r="BP485" s="423">
        <v>0</v>
      </c>
      <c r="BQ485" s="423">
        <v>0</v>
      </c>
    </row>
    <row r="486" spans="1:69">
      <c r="A486" s="420" t="s">
        <v>522</v>
      </c>
      <c r="B486" s="421">
        <v>3.2750000000000008E-2</v>
      </c>
      <c r="C486" s="421" t="e">
        <v>#N/A</v>
      </c>
      <c r="D486" s="421">
        <v>0</v>
      </c>
      <c r="E486" s="421"/>
      <c r="F486" s="422">
        <v>482</v>
      </c>
      <c r="G486" s="423">
        <v>2.8000000000000001E-2</v>
      </c>
      <c r="H486" s="423">
        <v>1E-3</v>
      </c>
      <c r="I486" s="423">
        <v>0</v>
      </c>
      <c r="J486" s="423">
        <v>2.0000000000000001E-4</v>
      </c>
      <c r="K486" s="423">
        <v>3.0000000000000001E-3</v>
      </c>
      <c r="L486" s="423">
        <v>5.5000000000000882E-4</v>
      </c>
      <c r="M486" s="424">
        <v>58.091286307053942</v>
      </c>
      <c r="N486" s="422" t="e">
        <v>#N/A</v>
      </c>
      <c r="O486" s="422" t="e">
        <v>#N/A</v>
      </c>
      <c r="P486" s="422" t="e">
        <v>#N/A</v>
      </c>
      <c r="Q486" s="422" t="e">
        <v>#N/A</v>
      </c>
      <c r="R486" s="422" t="e">
        <v>#N/A</v>
      </c>
      <c r="S486" s="422" t="s">
        <v>132</v>
      </c>
      <c r="T486" s="423" t="e">
        <v>#N/A</v>
      </c>
      <c r="U486" s="423" t="e">
        <v>#N/A</v>
      </c>
      <c r="V486" s="423" t="e">
        <v>#N/A</v>
      </c>
      <c r="W486" s="423" t="e">
        <v>#N/A</v>
      </c>
      <c r="X486" s="423" t="e">
        <v>#N/A</v>
      </c>
      <c r="Y486" s="423" t="e">
        <v>#N/A</v>
      </c>
      <c r="Z486" s="423" t="e">
        <v>#N/A</v>
      </c>
      <c r="AA486" s="423" t="e">
        <v>#N/A</v>
      </c>
      <c r="AB486" s="423" t="e">
        <v>#N/A</v>
      </c>
      <c r="AC486" s="423" t="e">
        <v>#N/A</v>
      </c>
      <c r="AD486" s="423" t="e">
        <v>#N/A</v>
      </c>
      <c r="AE486" s="423" t="e">
        <v>#N/A</v>
      </c>
      <c r="AF486" s="423" t="e">
        <v>#N/A</v>
      </c>
      <c r="AG486" s="423" t="e">
        <v>#N/A</v>
      </c>
      <c r="AH486" s="423" t="e">
        <v>#N/A</v>
      </c>
      <c r="AI486" s="423" t="e">
        <v>#N/A</v>
      </c>
      <c r="AJ486" s="423" t="e">
        <v>#N/A</v>
      </c>
      <c r="AK486" s="423" t="e">
        <v>#N/A</v>
      </c>
      <c r="AL486" s="423" t="e">
        <v>#N/A</v>
      </c>
      <c r="AM486" s="423" t="e">
        <v>#N/A</v>
      </c>
      <c r="AN486" s="423" t="e">
        <v>#N/A</v>
      </c>
      <c r="AO486" s="423" t="e">
        <v>#N/A</v>
      </c>
      <c r="AP486" s="423" t="e">
        <v>#N/A</v>
      </c>
      <c r="AQ486" s="423" t="e">
        <v>#N/A</v>
      </c>
      <c r="AR486" s="423" t="e">
        <v>#N/A</v>
      </c>
      <c r="AS486" s="423" t="e">
        <v>#N/A</v>
      </c>
      <c r="AT486" s="423" t="e">
        <v>#N/A</v>
      </c>
      <c r="AU486" s="423" t="e">
        <v>#N/A</v>
      </c>
      <c r="AV486" s="423" t="e">
        <v>#N/A</v>
      </c>
      <c r="AW486" s="423" t="e">
        <v>#N/A</v>
      </c>
      <c r="AX486" s="423">
        <v>0</v>
      </c>
      <c r="AY486" s="423">
        <v>0</v>
      </c>
      <c r="AZ486" s="423">
        <v>0</v>
      </c>
      <c r="BA486" s="423">
        <v>0</v>
      </c>
      <c r="BB486" s="423">
        <v>0</v>
      </c>
      <c r="BC486" s="423">
        <v>0</v>
      </c>
      <c r="BD486" s="423">
        <v>0</v>
      </c>
      <c r="BE486" s="423">
        <v>0</v>
      </c>
      <c r="BF486" s="423">
        <v>0</v>
      </c>
      <c r="BG486" s="423">
        <v>0</v>
      </c>
      <c r="BH486" s="423">
        <v>0</v>
      </c>
      <c r="BI486" s="423">
        <v>0</v>
      </c>
      <c r="BJ486" s="423">
        <v>0</v>
      </c>
      <c r="BK486" s="423">
        <v>0</v>
      </c>
      <c r="BL486" s="423">
        <v>0</v>
      </c>
      <c r="BM486" s="423">
        <v>0</v>
      </c>
      <c r="BN486" s="423">
        <v>0</v>
      </c>
      <c r="BO486" s="423">
        <v>0</v>
      </c>
      <c r="BP486" s="423">
        <v>0</v>
      </c>
      <c r="BQ486" s="423">
        <v>0</v>
      </c>
    </row>
    <row r="487" spans="1:69">
      <c r="A487" s="420" t="s">
        <v>915</v>
      </c>
      <c r="B487" s="421">
        <v>0.44658333333333328</v>
      </c>
      <c r="C487" s="421" t="e">
        <v>#N/A</v>
      </c>
      <c r="D487" s="421">
        <v>0.02</v>
      </c>
      <c r="E487" s="421"/>
      <c r="F487" s="422">
        <v>6413</v>
      </c>
      <c r="G487" s="423">
        <v>0.188</v>
      </c>
      <c r="H487" s="423">
        <v>0.01</v>
      </c>
      <c r="I487" s="423">
        <v>3.0000000000000001E-3</v>
      </c>
      <c r="J487" s="423">
        <v>2.1999999999999999E-2</v>
      </c>
      <c r="K487" s="423">
        <v>7.2999999999999995E-2</v>
      </c>
      <c r="L487" s="423">
        <v>0.13058333333333327</v>
      </c>
      <c r="M487" s="424">
        <v>29.31545298612194</v>
      </c>
      <c r="N487" s="422" t="e">
        <v>#N/A</v>
      </c>
      <c r="O487" s="422" t="e">
        <v>#N/A</v>
      </c>
      <c r="P487" s="422" t="e">
        <v>#N/A</v>
      </c>
      <c r="Q487" s="422" t="e">
        <v>#N/A</v>
      </c>
      <c r="R487" s="422" t="e">
        <v>#N/A</v>
      </c>
      <c r="S487" s="422" t="s">
        <v>132</v>
      </c>
      <c r="T487" s="423" t="e">
        <v>#N/A</v>
      </c>
      <c r="U487" s="423" t="e">
        <v>#N/A</v>
      </c>
      <c r="V487" s="423" t="e">
        <v>#N/A</v>
      </c>
      <c r="W487" s="423" t="e">
        <v>#N/A</v>
      </c>
      <c r="X487" s="423" t="e">
        <v>#N/A</v>
      </c>
      <c r="Y487" s="423" t="e">
        <v>#N/A</v>
      </c>
      <c r="Z487" s="423" t="e">
        <v>#N/A</v>
      </c>
      <c r="AA487" s="423" t="e">
        <v>#N/A</v>
      </c>
      <c r="AB487" s="423" t="e">
        <v>#N/A</v>
      </c>
      <c r="AC487" s="423" t="e">
        <v>#N/A</v>
      </c>
      <c r="AD487" s="423" t="e">
        <v>#N/A</v>
      </c>
      <c r="AE487" s="423" t="e">
        <v>#N/A</v>
      </c>
      <c r="AF487" s="423" t="e">
        <v>#N/A</v>
      </c>
      <c r="AG487" s="423" t="e">
        <v>#N/A</v>
      </c>
      <c r="AH487" s="423" t="e">
        <v>#N/A</v>
      </c>
      <c r="AI487" s="423" t="e">
        <v>#N/A</v>
      </c>
      <c r="AJ487" s="423" t="e">
        <v>#N/A</v>
      </c>
      <c r="AK487" s="423" t="e">
        <v>#N/A</v>
      </c>
      <c r="AL487" s="423" t="e">
        <v>#N/A</v>
      </c>
      <c r="AM487" s="423" t="e">
        <v>#N/A</v>
      </c>
      <c r="AN487" s="423" t="e">
        <v>#N/A</v>
      </c>
      <c r="AO487" s="423" t="e">
        <v>#N/A</v>
      </c>
      <c r="AP487" s="423" t="e">
        <v>#N/A</v>
      </c>
      <c r="AQ487" s="423" t="e">
        <v>#N/A</v>
      </c>
      <c r="AR487" s="423" t="e">
        <v>#N/A</v>
      </c>
      <c r="AS487" s="423" t="e">
        <v>#N/A</v>
      </c>
      <c r="AT487" s="423" t="e">
        <v>#N/A</v>
      </c>
      <c r="AU487" s="423" t="e">
        <v>#N/A</v>
      </c>
      <c r="AV487" s="423" t="e">
        <v>#N/A</v>
      </c>
      <c r="AW487" s="423" t="e">
        <v>#N/A</v>
      </c>
      <c r="AX487" s="423">
        <v>0</v>
      </c>
      <c r="AY487" s="423">
        <v>0</v>
      </c>
      <c r="AZ487" s="423">
        <v>0</v>
      </c>
      <c r="BA487" s="423">
        <v>0</v>
      </c>
      <c r="BB487" s="423">
        <v>0</v>
      </c>
      <c r="BC487" s="423">
        <v>0</v>
      </c>
      <c r="BD487" s="423">
        <v>0</v>
      </c>
      <c r="BE487" s="423">
        <v>0</v>
      </c>
      <c r="BF487" s="423">
        <v>0</v>
      </c>
      <c r="BG487" s="423">
        <v>0</v>
      </c>
      <c r="BH487" s="423">
        <v>0</v>
      </c>
      <c r="BI487" s="423">
        <v>0</v>
      </c>
      <c r="BJ487" s="423">
        <v>0</v>
      </c>
      <c r="BK487" s="423">
        <v>0</v>
      </c>
      <c r="BL487" s="423">
        <v>0</v>
      </c>
      <c r="BM487" s="423">
        <v>3.3000000000000002E-2</v>
      </c>
      <c r="BN487" s="423">
        <v>3.3000000000000002E-2</v>
      </c>
      <c r="BO487" s="423">
        <v>3.3000000000000002E-2</v>
      </c>
      <c r="BP487" s="423">
        <v>3.3000000000000002E-2</v>
      </c>
      <c r="BQ487" s="423">
        <v>3.3000000000000002E-2</v>
      </c>
    </row>
    <row r="488" spans="1:69">
      <c r="A488" s="420" t="s">
        <v>594</v>
      </c>
      <c r="B488" s="421">
        <v>6.7410833333333331</v>
      </c>
      <c r="C488" s="421" t="e">
        <v>#N/A</v>
      </c>
      <c r="D488" s="421">
        <v>1.1454</v>
      </c>
      <c r="E488" s="421"/>
      <c r="F488" s="422">
        <v>34234</v>
      </c>
      <c r="G488" s="423">
        <v>2.2000000000000002</v>
      </c>
      <c r="H488" s="423">
        <v>1</v>
      </c>
      <c r="I488" s="423">
        <v>1</v>
      </c>
      <c r="J488" s="423">
        <v>0.31</v>
      </c>
      <c r="K488" s="423">
        <v>0.434</v>
      </c>
      <c r="L488" s="423">
        <v>0.65168333333333361</v>
      </c>
      <c r="M488" s="424">
        <v>64.263597593036167</v>
      </c>
      <c r="N488" s="422" t="e">
        <v>#N/A</v>
      </c>
      <c r="O488" s="422" t="e">
        <v>#N/A</v>
      </c>
      <c r="P488" s="422" t="e">
        <v>#N/A</v>
      </c>
      <c r="Q488" s="422" t="e">
        <v>#N/A</v>
      </c>
      <c r="R488" s="422" t="e">
        <v>#N/A</v>
      </c>
      <c r="S488" s="422" t="s">
        <v>130</v>
      </c>
      <c r="T488" s="423" t="e">
        <v>#N/A</v>
      </c>
      <c r="U488" s="423" t="e">
        <v>#N/A</v>
      </c>
      <c r="V488" s="423" t="e">
        <v>#N/A</v>
      </c>
      <c r="W488" s="423" t="e">
        <v>#N/A</v>
      </c>
      <c r="X488" s="423" t="e">
        <v>#N/A</v>
      </c>
      <c r="Y488" s="423" t="e">
        <v>#N/A</v>
      </c>
      <c r="Z488" s="423" t="e">
        <v>#N/A</v>
      </c>
      <c r="AA488" s="423" t="e">
        <v>#N/A</v>
      </c>
      <c r="AB488" s="423" t="e">
        <v>#N/A</v>
      </c>
      <c r="AC488" s="423" t="e">
        <v>#N/A</v>
      </c>
      <c r="AD488" s="423" t="e">
        <v>#N/A</v>
      </c>
      <c r="AE488" s="423" t="e">
        <v>#N/A</v>
      </c>
      <c r="AF488" s="423" t="e">
        <v>#N/A</v>
      </c>
      <c r="AG488" s="423" t="e">
        <v>#N/A</v>
      </c>
      <c r="AH488" s="423" t="e">
        <v>#N/A</v>
      </c>
      <c r="AI488" s="423" t="e">
        <v>#N/A</v>
      </c>
      <c r="AJ488" s="423" t="e">
        <v>#N/A</v>
      </c>
      <c r="AK488" s="423" t="e">
        <v>#N/A</v>
      </c>
      <c r="AL488" s="423" t="e">
        <v>#N/A</v>
      </c>
      <c r="AM488" s="423" t="e">
        <v>#N/A</v>
      </c>
      <c r="AN488" s="423" t="e">
        <v>#N/A</v>
      </c>
      <c r="AO488" s="423" t="e">
        <v>#N/A</v>
      </c>
      <c r="AP488" s="423" t="e">
        <v>#N/A</v>
      </c>
      <c r="AQ488" s="423" t="e">
        <v>#N/A</v>
      </c>
      <c r="AR488" s="423" t="e">
        <v>#N/A</v>
      </c>
      <c r="AS488" s="423" t="e">
        <v>#N/A</v>
      </c>
      <c r="AT488" s="423" t="e">
        <v>#N/A</v>
      </c>
      <c r="AU488" s="423" t="e">
        <v>#N/A</v>
      </c>
      <c r="AV488" s="423" t="e">
        <v>#N/A</v>
      </c>
      <c r="AW488" s="423" t="e">
        <v>#N/A</v>
      </c>
      <c r="AX488" s="423">
        <v>0</v>
      </c>
      <c r="AY488" s="423">
        <v>0</v>
      </c>
      <c r="AZ488" s="423">
        <v>0</v>
      </c>
      <c r="BA488" s="423">
        <v>0</v>
      </c>
      <c r="BB488" s="423">
        <v>0</v>
      </c>
      <c r="BC488" s="423">
        <v>0</v>
      </c>
      <c r="BD488" s="423">
        <v>0</v>
      </c>
      <c r="BE488" s="423">
        <v>0</v>
      </c>
      <c r="BF488" s="423">
        <v>0</v>
      </c>
      <c r="BG488" s="423">
        <v>0</v>
      </c>
      <c r="BH488" s="423">
        <v>0</v>
      </c>
      <c r="BI488" s="423">
        <v>0</v>
      </c>
      <c r="BJ488" s="423">
        <v>0</v>
      </c>
      <c r="BK488" s="423">
        <v>0</v>
      </c>
      <c r="BL488" s="423">
        <v>0</v>
      </c>
      <c r="BM488" s="423">
        <v>3.6999999999999997</v>
      </c>
      <c r="BN488" s="423">
        <v>3.6999999999999997</v>
      </c>
      <c r="BO488" s="423">
        <v>3.6999999999999997</v>
      </c>
      <c r="BP488" s="423">
        <v>3.6999999999999997</v>
      </c>
      <c r="BQ488" s="423">
        <v>3.6999999999999997</v>
      </c>
    </row>
    <row r="489" spans="1:69">
      <c r="A489" s="420" t="s">
        <v>728</v>
      </c>
      <c r="B489" s="421">
        <v>1.5819166666666664</v>
      </c>
      <c r="C489" s="421" t="e">
        <v>#N/A</v>
      </c>
      <c r="D489" s="421">
        <v>0</v>
      </c>
      <c r="E489" s="421"/>
      <c r="F489" s="422">
        <v>5790</v>
      </c>
      <c r="G489" s="423">
        <v>0.27200000000000002</v>
      </c>
      <c r="H489" s="423">
        <v>9.7000000000000003E-2</v>
      </c>
      <c r="I489" s="423">
        <v>0.56499999999999995</v>
      </c>
      <c r="J489" s="423">
        <v>5.5999999999999994E-2</v>
      </c>
      <c r="K489" s="423">
        <v>5.8000000000000003E-2</v>
      </c>
      <c r="L489" s="423">
        <v>0.53391666666666637</v>
      </c>
      <c r="M489" s="424">
        <v>46.977547495682209</v>
      </c>
      <c r="N489" s="422" t="e">
        <v>#N/A</v>
      </c>
      <c r="O489" s="422" t="e">
        <v>#N/A</v>
      </c>
      <c r="P489" s="422" t="e">
        <v>#N/A</v>
      </c>
      <c r="Q489" s="422" t="e">
        <v>#N/A</v>
      </c>
      <c r="R489" s="422" t="e">
        <v>#N/A</v>
      </c>
      <c r="S489" s="422" t="s">
        <v>130</v>
      </c>
      <c r="T489" s="423" t="e">
        <v>#N/A</v>
      </c>
      <c r="U489" s="423" t="e">
        <v>#N/A</v>
      </c>
      <c r="V489" s="423" t="e">
        <v>#N/A</v>
      </c>
      <c r="W489" s="423" t="e">
        <v>#N/A</v>
      </c>
      <c r="X489" s="423" t="e">
        <v>#N/A</v>
      </c>
      <c r="Y489" s="423" t="e">
        <v>#N/A</v>
      </c>
      <c r="Z489" s="423" t="e">
        <v>#N/A</v>
      </c>
      <c r="AA489" s="423" t="e">
        <v>#N/A</v>
      </c>
      <c r="AB489" s="423" t="e">
        <v>#N/A</v>
      </c>
      <c r="AC489" s="423" t="e">
        <v>#N/A</v>
      </c>
      <c r="AD489" s="423" t="e">
        <v>#N/A</v>
      </c>
      <c r="AE489" s="423" t="e">
        <v>#N/A</v>
      </c>
      <c r="AF489" s="423" t="e">
        <v>#N/A</v>
      </c>
      <c r="AG489" s="423" t="e">
        <v>#N/A</v>
      </c>
      <c r="AH489" s="423" t="e">
        <v>#N/A</v>
      </c>
      <c r="AI489" s="423" t="e">
        <v>#N/A</v>
      </c>
      <c r="AJ489" s="423" t="e">
        <v>#N/A</v>
      </c>
      <c r="AK489" s="423" t="e">
        <v>#N/A</v>
      </c>
      <c r="AL489" s="423" t="e">
        <v>#N/A</v>
      </c>
      <c r="AM489" s="423" t="e">
        <v>#N/A</v>
      </c>
      <c r="AN489" s="423" t="e">
        <v>#N/A</v>
      </c>
      <c r="AO489" s="423" t="e">
        <v>#N/A</v>
      </c>
      <c r="AP489" s="423" t="e">
        <v>#N/A</v>
      </c>
      <c r="AQ489" s="423" t="e">
        <v>#N/A</v>
      </c>
      <c r="AR489" s="423" t="e">
        <v>#N/A</v>
      </c>
      <c r="AS489" s="423" t="e">
        <v>#N/A</v>
      </c>
      <c r="AT489" s="423" t="e">
        <v>#N/A</v>
      </c>
      <c r="AU489" s="423" t="e">
        <v>#N/A</v>
      </c>
      <c r="AV489" s="423" t="e">
        <v>#N/A</v>
      </c>
      <c r="AW489" s="423" t="e">
        <v>#N/A</v>
      </c>
      <c r="AX489" s="423">
        <v>0</v>
      </c>
      <c r="AY489" s="423">
        <v>0</v>
      </c>
      <c r="AZ489" s="423">
        <v>0</v>
      </c>
      <c r="BA489" s="423">
        <v>0</v>
      </c>
      <c r="BB489" s="423">
        <v>0</v>
      </c>
      <c r="BC489" s="423">
        <v>0</v>
      </c>
      <c r="BD489" s="423">
        <v>0</v>
      </c>
      <c r="BE489" s="423">
        <v>0</v>
      </c>
      <c r="BF489" s="423">
        <v>0</v>
      </c>
      <c r="BG489" s="423">
        <v>0</v>
      </c>
      <c r="BH489" s="423">
        <v>0</v>
      </c>
      <c r="BI489" s="423">
        <v>0</v>
      </c>
      <c r="BJ489" s="423">
        <v>0</v>
      </c>
      <c r="BK489" s="423">
        <v>0</v>
      </c>
      <c r="BL489" s="423">
        <v>0</v>
      </c>
      <c r="BM489" s="423">
        <v>0</v>
      </c>
      <c r="BN489" s="423">
        <v>0</v>
      </c>
      <c r="BO489" s="423">
        <v>0</v>
      </c>
      <c r="BP489" s="423">
        <v>0</v>
      </c>
      <c r="BQ489" s="423">
        <v>0</v>
      </c>
    </row>
    <row r="490" spans="1:69">
      <c r="A490" s="420" t="s">
        <v>586</v>
      </c>
      <c r="B490" s="421">
        <v>0.16450000000000001</v>
      </c>
      <c r="C490" s="421" t="e">
        <v>#N/A</v>
      </c>
      <c r="D490" s="421">
        <v>3.44E-2</v>
      </c>
      <c r="E490" s="421"/>
      <c r="F490" s="422">
        <v>1261</v>
      </c>
      <c r="G490" s="423">
        <v>9.6000000000000002E-2</v>
      </c>
      <c r="H490" s="423">
        <v>1.0999999999999999E-2</v>
      </c>
      <c r="I490" s="423">
        <v>0</v>
      </c>
      <c r="J490" s="423">
        <v>8.0000000000000002E-3</v>
      </c>
      <c r="K490" s="423">
        <v>2E-3</v>
      </c>
      <c r="L490" s="423">
        <v>1.3100000000000028E-2</v>
      </c>
      <c r="M490" s="424">
        <v>76.13005551149881</v>
      </c>
      <c r="N490" s="422" t="e">
        <v>#N/A</v>
      </c>
      <c r="O490" s="422" t="e">
        <v>#N/A</v>
      </c>
      <c r="P490" s="422" t="e">
        <v>#N/A</v>
      </c>
      <c r="Q490" s="422" t="e">
        <v>#N/A</v>
      </c>
      <c r="R490" s="422" t="e">
        <v>#N/A</v>
      </c>
      <c r="S490" s="422" t="s">
        <v>130</v>
      </c>
      <c r="T490" s="423" t="e">
        <v>#N/A</v>
      </c>
      <c r="U490" s="423" t="e">
        <v>#N/A</v>
      </c>
      <c r="V490" s="423" t="e">
        <v>#N/A</v>
      </c>
      <c r="W490" s="423" t="e">
        <v>#N/A</v>
      </c>
      <c r="X490" s="423" t="e">
        <v>#N/A</v>
      </c>
      <c r="Y490" s="423" t="e">
        <v>#N/A</v>
      </c>
      <c r="Z490" s="423" t="e">
        <v>#N/A</v>
      </c>
      <c r="AA490" s="423" t="e">
        <v>#N/A</v>
      </c>
      <c r="AB490" s="423" t="e">
        <v>#N/A</v>
      </c>
      <c r="AC490" s="423" t="e">
        <v>#N/A</v>
      </c>
      <c r="AD490" s="423" t="e">
        <v>#N/A</v>
      </c>
      <c r="AE490" s="423" t="e">
        <v>#N/A</v>
      </c>
      <c r="AF490" s="423" t="e">
        <v>#N/A</v>
      </c>
      <c r="AG490" s="423" t="e">
        <v>#N/A</v>
      </c>
      <c r="AH490" s="423" t="e">
        <v>#N/A</v>
      </c>
      <c r="AI490" s="423" t="e">
        <v>#N/A</v>
      </c>
      <c r="AJ490" s="423" t="e">
        <v>#N/A</v>
      </c>
      <c r="AK490" s="423" t="e">
        <v>#N/A</v>
      </c>
      <c r="AL490" s="423" t="e">
        <v>#N/A</v>
      </c>
      <c r="AM490" s="423" t="e">
        <v>#N/A</v>
      </c>
      <c r="AN490" s="423" t="e">
        <v>#N/A</v>
      </c>
      <c r="AO490" s="423" t="e">
        <v>#N/A</v>
      </c>
      <c r="AP490" s="423" t="e">
        <v>#N/A</v>
      </c>
      <c r="AQ490" s="423" t="e">
        <v>#N/A</v>
      </c>
      <c r="AR490" s="423" t="e">
        <v>#N/A</v>
      </c>
      <c r="AS490" s="423" t="e">
        <v>#N/A</v>
      </c>
      <c r="AT490" s="423" t="e">
        <v>#N/A</v>
      </c>
      <c r="AU490" s="423" t="e">
        <v>#N/A</v>
      </c>
      <c r="AV490" s="423" t="e">
        <v>#N/A</v>
      </c>
      <c r="AW490" s="423" t="e">
        <v>#N/A</v>
      </c>
      <c r="AX490" s="423">
        <v>0.15</v>
      </c>
      <c r="AY490" s="423">
        <v>0.15</v>
      </c>
      <c r="AZ490" s="423">
        <v>0.15</v>
      </c>
      <c r="BA490" s="423">
        <v>0.15</v>
      </c>
      <c r="BB490" s="423">
        <v>0.15</v>
      </c>
      <c r="BC490" s="423">
        <v>0</v>
      </c>
      <c r="BD490" s="423">
        <v>0</v>
      </c>
      <c r="BE490" s="423">
        <v>0</v>
      </c>
      <c r="BF490" s="423">
        <v>0</v>
      </c>
      <c r="BG490" s="423">
        <v>0</v>
      </c>
      <c r="BH490" s="423">
        <v>0.16450000000000001</v>
      </c>
      <c r="BI490" s="423">
        <v>0.16450000000000001</v>
      </c>
      <c r="BJ490" s="423">
        <v>0.16450000000000001</v>
      </c>
      <c r="BK490" s="423">
        <v>0.16450000000000001</v>
      </c>
      <c r="BL490" s="423">
        <v>0.16450000000000001</v>
      </c>
      <c r="BM490" s="423">
        <v>0.1</v>
      </c>
      <c r="BN490" s="423">
        <v>0.1</v>
      </c>
      <c r="BO490" s="423">
        <v>0.1</v>
      </c>
      <c r="BP490" s="423">
        <v>0.1</v>
      </c>
      <c r="BQ490" s="423">
        <v>0.1</v>
      </c>
    </row>
    <row r="491" spans="1:69">
      <c r="A491" s="420" t="s">
        <v>779</v>
      </c>
      <c r="B491" s="421">
        <v>5.6666666666666678E-2</v>
      </c>
      <c r="C491" s="421" t="e">
        <v>#N/A</v>
      </c>
      <c r="D491" s="421">
        <v>0</v>
      </c>
      <c r="E491" s="421"/>
      <c r="F491" s="422">
        <v>714</v>
      </c>
      <c r="G491" s="423">
        <v>3.5000000000000003E-2</v>
      </c>
      <c r="H491" s="423">
        <v>7.0000000000000001E-3</v>
      </c>
      <c r="I491" s="423">
        <v>0</v>
      </c>
      <c r="J491" s="423">
        <v>5.0000000000000001E-3</v>
      </c>
      <c r="K491" s="423">
        <v>2.0000000000000001E-4</v>
      </c>
      <c r="L491" s="423">
        <v>9.4666666666666788E-3</v>
      </c>
      <c r="M491" s="424">
        <v>49.019607843137258</v>
      </c>
      <c r="N491" s="422" t="e">
        <v>#N/A</v>
      </c>
      <c r="O491" s="422" t="e">
        <v>#N/A</v>
      </c>
      <c r="P491" s="422" t="e">
        <v>#N/A</v>
      </c>
      <c r="Q491" s="422" t="e">
        <v>#N/A</v>
      </c>
      <c r="R491" s="422" t="e">
        <v>#N/A</v>
      </c>
      <c r="S491" s="422" t="s">
        <v>130</v>
      </c>
      <c r="T491" s="423" t="e">
        <v>#N/A</v>
      </c>
      <c r="U491" s="423" t="e">
        <v>#N/A</v>
      </c>
      <c r="V491" s="423" t="e">
        <v>#N/A</v>
      </c>
      <c r="W491" s="423" t="e">
        <v>#N/A</v>
      </c>
      <c r="X491" s="423" t="e">
        <v>#N/A</v>
      </c>
      <c r="Y491" s="423" t="e">
        <v>#N/A</v>
      </c>
      <c r="Z491" s="423" t="e">
        <v>#N/A</v>
      </c>
      <c r="AA491" s="423" t="e">
        <v>#N/A</v>
      </c>
      <c r="AB491" s="423" t="e">
        <v>#N/A</v>
      </c>
      <c r="AC491" s="423" t="e">
        <v>#N/A</v>
      </c>
      <c r="AD491" s="423" t="e">
        <v>#N/A</v>
      </c>
      <c r="AE491" s="423" t="e">
        <v>#N/A</v>
      </c>
      <c r="AF491" s="423" t="e">
        <v>#N/A</v>
      </c>
      <c r="AG491" s="423" t="e">
        <v>#N/A</v>
      </c>
      <c r="AH491" s="423" t="e">
        <v>#N/A</v>
      </c>
      <c r="AI491" s="423" t="e">
        <v>#N/A</v>
      </c>
      <c r="AJ491" s="423" t="e">
        <v>#N/A</v>
      </c>
      <c r="AK491" s="423" t="e">
        <v>#N/A</v>
      </c>
      <c r="AL491" s="423" t="e">
        <v>#N/A</v>
      </c>
      <c r="AM491" s="423" t="e">
        <v>#N/A</v>
      </c>
      <c r="AN491" s="423" t="e">
        <v>#N/A</v>
      </c>
      <c r="AO491" s="423" t="e">
        <v>#N/A</v>
      </c>
      <c r="AP491" s="423" t="e">
        <v>#N/A</v>
      </c>
      <c r="AQ491" s="423" t="e">
        <v>#N/A</v>
      </c>
      <c r="AR491" s="423" t="e">
        <v>#N/A</v>
      </c>
      <c r="AS491" s="423" t="e">
        <v>#N/A</v>
      </c>
      <c r="AT491" s="423" t="e">
        <v>#N/A</v>
      </c>
      <c r="AU491" s="423" t="e">
        <v>#N/A</v>
      </c>
      <c r="AV491" s="423" t="e">
        <v>#N/A</v>
      </c>
      <c r="AW491" s="423" t="e">
        <v>#N/A</v>
      </c>
      <c r="AX491" s="423">
        <v>0</v>
      </c>
      <c r="AY491" s="423">
        <v>0</v>
      </c>
      <c r="AZ491" s="423">
        <v>0</v>
      </c>
      <c r="BA491" s="423">
        <v>0</v>
      </c>
      <c r="BB491" s="423">
        <v>0</v>
      </c>
      <c r="BC491" s="423">
        <v>0</v>
      </c>
      <c r="BD491" s="423">
        <v>0</v>
      </c>
      <c r="BE491" s="423">
        <v>0</v>
      </c>
      <c r="BF491" s="423">
        <v>0</v>
      </c>
      <c r="BG491" s="423">
        <v>0</v>
      </c>
      <c r="BH491" s="423">
        <v>0.11700000000000001</v>
      </c>
      <c r="BI491" s="423">
        <v>0.11700000000000001</v>
      </c>
      <c r="BJ491" s="423">
        <v>0.11700000000000001</v>
      </c>
      <c r="BK491" s="423">
        <v>0.11700000000000001</v>
      </c>
      <c r="BL491" s="423">
        <v>0.11700000000000001</v>
      </c>
      <c r="BM491" s="423">
        <v>0</v>
      </c>
      <c r="BN491" s="423">
        <v>0</v>
      </c>
      <c r="BO491" s="423">
        <v>0</v>
      </c>
      <c r="BP491" s="423">
        <v>0</v>
      </c>
      <c r="BQ491" s="423">
        <v>0</v>
      </c>
    </row>
    <row r="492" spans="1:69">
      <c r="A492" s="420" t="s">
        <v>859</v>
      </c>
      <c r="B492" s="421">
        <v>0.54217499999999996</v>
      </c>
      <c r="C492" s="421" t="e">
        <v>#N/A</v>
      </c>
      <c r="D492" s="421">
        <v>0</v>
      </c>
      <c r="E492" s="421"/>
      <c r="F492" s="422">
        <v>7520</v>
      </c>
      <c r="G492" s="423">
        <v>0.36199999999999999</v>
      </c>
      <c r="H492" s="423">
        <v>2.1999999999999999E-2</v>
      </c>
      <c r="I492" s="423">
        <v>3.7499999999999999E-2</v>
      </c>
      <c r="J492" s="423">
        <v>7.1999999999999998E-3</v>
      </c>
      <c r="K492" s="423">
        <v>3.5000000000000003E-2</v>
      </c>
      <c r="L492" s="423">
        <v>7.8474999999999961E-2</v>
      </c>
      <c r="M492" s="424">
        <v>48.138297872340424</v>
      </c>
      <c r="N492" s="422" t="e">
        <v>#N/A</v>
      </c>
      <c r="O492" s="422" t="e">
        <v>#N/A</v>
      </c>
      <c r="P492" s="422" t="e">
        <v>#N/A</v>
      </c>
      <c r="Q492" s="422" t="e">
        <v>#N/A</v>
      </c>
      <c r="R492" s="422" t="e">
        <v>#N/A</v>
      </c>
      <c r="S492" s="422" t="s">
        <v>130</v>
      </c>
      <c r="T492" s="423" t="e">
        <v>#N/A</v>
      </c>
      <c r="U492" s="423" t="e">
        <v>#N/A</v>
      </c>
      <c r="V492" s="423" t="e">
        <v>#N/A</v>
      </c>
      <c r="W492" s="423" t="e">
        <v>#N/A</v>
      </c>
      <c r="X492" s="423" t="e">
        <v>#N/A</v>
      </c>
      <c r="Y492" s="423" t="e">
        <v>#N/A</v>
      </c>
      <c r="Z492" s="423" t="e">
        <v>#N/A</v>
      </c>
      <c r="AA492" s="423" t="e">
        <v>#N/A</v>
      </c>
      <c r="AB492" s="423" t="e">
        <v>#N/A</v>
      </c>
      <c r="AC492" s="423" t="e">
        <v>#N/A</v>
      </c>
      <c r="AD492" s="423" t="e">
        <v>#N/A</v>
      </c>
      <c r="AE492" s="423" t="e">
        <v>#N/A</v>
      </c>
      <c r="AF492" s="423" t="e">
        <v>#N/A</v>
      </c>
      <c r="AG492" s="423" t="e">
        <v>#N/A</v>
      </c>
      <c r="AH492" s="423" t="e">
        <v>#N/A</v>
      </c>
      <c r="AI492" s="423" t="e">
        <v>#N/A</v>
      </c>
      <c r="AJ492" s="423" t="e">
        <v>#N/A</v>
      </c>
      <c r="AK492" s="423" t="e">
        <v>#N/A</v>
      </c>
      <c r="AL492" s="423" t="e">
        <v>#N/A</v>
      </c>
      <c r="AM492" s="423" t="e">
        <v>#N/A</v>
      </c>
      <c r="AN492" s="423" t="e">
        <v>#N/A</v>
      </c>
      <c r="AO492" s="423" t="e">
        <v>#N/A</v>
      </c>
      <c r="AP492" s="423" t="e">
        <v>#N/A</v>
      </c>
      <c r="AQ492" s="423" t="e">
        <v>#N/A</v>
      </c>
      <c r="AR492" s="423" t="e">
        <v>#N/A</v>
      </c>
      <c r="AS492" s="423" t="e">
        <v>#N/A</v>
      </c>
      <c r="AT492" s="423" t="e">
        <v>#N/A</v>
      </c>
      <c r="AU492" s="423" t="e">
        <v>#N/A</v>
      </c>
      <c r="AV492" s="423" t="e">
        <v>#N/A</v>
      </c>
      <c r="AW492" s="423" t="e">
        <v>#N/A</v>
      </c>
      <c r="AX492" s="423">
        <v>0</v>
      </c>
      <c r="AY492" s="423">
        <v>0</v>
      </c>
      <c r="AZ492" s="423">
        <v>0</v>
      </c>
      <c r="BA492" s="423">
        <v>0</v>
      </c>
      <c r="BB492" s="423">
        <v>0</v>
      </c>
      <c r="BC492" s="423">
        <v>0</v>
      </c>
      <c r="BD492" s="423">
        <v>0</v>
      </c>
      <c r="BE492" s="423">
        <v>0</v>
      </c>
      <c r="BF492" s="423">
        <v>0</v>
      </c>
      <c r="BG492" s="423">
        <v>0</v>
      </c>
      <c r="BH492" s="423">
        <v>0</v>
      </c>
      <c r="BI492" s="423">
        <v>0</v>
      </c>
      <c r="BJ492" s="423">
        <v>0</v>
      </c>
      <c r="BK492" s="423">
        <v>0</v>
      </c>
      <c r="BL492" s="423">
        <v>0</v>
      </c>
      <c r="BM492" s="423">
        <v>0</v>
      </c>
      <c r="BN492" s="423">
        <v>0</v>
      </c>
      <c r="BO492" s="423">
        <v>0</v>
      </c>
      <c r="BP492" s="423">
        <v>0</v>
      </c>
      <c r="BQ492" s="423">
        <v>0</v>
      </c>
    </row>
    <row r="493" spans="1:69">
      <c r="A493" s="420" t="s">
        <v>578</v>
      </c>
      <c r="B493" s="421">
        <v>0.64874166666666655</v>
      </c>
      <c r="C493" s="421" t="e">
        <v>#N/A</v>
      </c>
      <c r="D493" s="421">
        <v>0</v>
      </c>
      <c r="E493" s="421"/>
      <c r="F493" s="422">
        <v>8844</v>
      </c>
      <c r="G493" s="423">
        <v>0.41770000000000002</v>
      </c>
      <c r="H493" s="423">
        <v>0.1101</v>
      </c>
      <c r="I493" s="423">
        <v>0</v>
      </c>
      <c r="J493" s="423">
        <v>0</v>
      </c>
      <c r="K493" s="423">
        <v>0.03</v>
      </c>
      <c r="L493" s="423">
        <v>9.0941666666666476E-2</v>
      </c>
      <c r="M493" s="424">
        <v>47.22976028946178</v>
      </c>
      <c r="N493" s="422" t="e">
        <v>#N/A</v>
      </c>
      <c r="O493" s="422" t="e">
        <v>#N/A</v>
      </c>
      <c r="P493" s="422" t="e">
        <v>#N/A</v>
      </c>
      <c r="Q493" s="422" t="e">
        <v>#N/A</v>
      </c>
      <c r="R493" s="422" t="e">
        <v>#N/A</v>
      </c>
      <c r="S493" s="422" t="s">
        <v>130</v>
      </c>
      <c r="T493" s="423" t="e">
        <v>#N/A</v>
      </c>
      <c r="U493" s="423" t="e">
        <v>#N/A</v>
      </c>
      <c r="V493" s="423" t="e">
        <v>#N/A</v>
      </c>
      <c r="W493" s="423" t="e">
        <v>#N/A</v>
      </c>
      <c r="X493" s="423" t="e">
        <v>#N/A</v>
      </c>
      <c r="Y493" s="423" t="e">
        <v>#N/A</v>
      </c>
      <c r="Z493" s="423" t="e">
        <v>#N/A</v>
      </c>
      <c r="AA493" s="423" t="e">
        <v>#N/A</v>
      </c>
      <c r="AB493" s="423" t="e">
        <v>#N/A</v>
      </c>
      <c r="AC493" s="423" t="e">
        <v>#N/A</v>
      </c>
      <c r="AD493" s="423" t="e">
        <v>#N/A</v>
      </c>
      <c r="AE493" s="423" t="e">
        <v>#N/A</v>
      </c>
      <c r="AF493" s="423" t="e">
        <v>#N/A</v>
      </c>
      <c r="AG493" s="423" t="e">
        <v>#N/A</v>
      </c>
      <c r="AH493" s="423" t="e">
        <v>#N/A</v>
      </c>
      <c r="AI493" s="423" t="e">
        <v>#N/A</v>
      </c>
      <c r="AJ493" s="423" t="e">
        <v>#N/A</v>
      </c>
      <c r="AK493" s="423" t="e">
        <v>#N/A</v>
      </c>
      <c r="AL493" s="423" t="e">
        <v>#N/A</v>
      </c>
      <c r="AM493" s="423" t="e">
        <v>#N/A</v>
      </c>
      <c r="AN493" s="423" t="e">
        <v>#N/A</v>
      </c>
      <c r="AO493" s="423" t="e">
        <v>#N/A</v>
      </c>
      <c r="AP493" s="423" t="e">
        <v>#N/A</v>
      </c>
      <c r="AQ493" s="423" t="e">
        <v>#N/A</v>
      </c>
      <c r="AR493" s="423" t="e">
        <v>#N/A</v>
      </c>
      <c r="AS493" s="423" t="e">
        <v>#N/A</v>
      </c>
      <c r="AT493" s="423" t="e">
        <v>#N/A</v>
      </c>
      <c r="AU493" s="423" t="e">
        <v>#N/A</v>
      </c>
      <c r="AV493" s="423" t="e">
        <v>#N/A</v>
      </c>
      <c r="AW493" s="423" t="e">
        <v>#N/A</v>
      </c>
      <c r="AX493" s="423">
        <v>0.69199999999999995</v>
      </c>
      <c r="AY493" s="423">
        <v>0.69199999999999995</v>
      </c>
      <c r="AZ493" s="423">
        <v>0.69199999999999995</v>
      </c>
      <c r="BA493" s="423">
        <v>0.69199999999999995</v>
      </c>
      <c r="BB493" s="423">
        <v>0.69199999999999995</v>
      </c>
      <c r="BC493" s="423">
        <v>0</v>
      </c>
      <c r="BD493" s="423">
        <v>0</v>
      </c>
      <c r="BE493" s="423">
        <v>0</v>
      </c>
      <c r="BF493" s="423">
        <v>0</v>
      </c>
      <c r="BG493" s="423">
        <v>0</v>
      </c>
      <c r="BH493" s="423">
        <v>0.2</v>
      </c>
      <c r="BI493" s="423">
        <v>0.2</v>
      </c>
      <c r="BJ493" s="423">
        <v>0.2</v>
      </c>
      <c r="BK493" s="423">
        <v>0.2</v>
      </c>
      <c r="BL493" s="423">
        <v>0.2</v>
      </c>
      <c r="BM493" s="423">
        <v>0</v>
      </c>
      <c r="BN493" s="423">
        <v>0</v>
      </c>
      <c r="BO493" s="423">
        <v>0</v>
      </c>
      <c r="BP493" s="423">
        <v>0</v>
      </c>
      <c r="BQ493" s="423">
        <v>0</v>
      </c>
    </row>
    <row r="494" spans="1:69">
      <c r="A494" s="420" t="s">
        <v>917</v>
      </c>
      <c r="B494" s="421">
        <v>3.2687000000000004</v>
      </c>
      <c r="C494" s="421" t="e">
        <v>#N/A</v>
      </c>
      <c r="D494" s="421">
        <v>0.47870000000000001</v>
      </c>
      <c r="E494" s="421"/>
      <c r="F494" s="422">
        <v>36934</v>
      </c>
      <c r="G494" s="423">
        <v>1.8797999999999999</v>
      </c>
      <c r="H494" s="423">
        <v>0.41539999999999999</v>
      </c>
      <c r="I494" s="423">
        <v>0</v>
      </c>
      <c r="J494" s="423">
        <v>0.3624</v>
      </c>
      <c r="K494" s="423">
        <v>9.6000000000000002E-2</v>
      </c>
      <c r="L494" s="423">
        <v>3.6400000000000432E-2</v>
      </c>
      <c r="M494" s="424">
        <v>50.896193209508851</v>
      </c>
      <c r="N494" s="422" t="e">
        <v>#N/A</v>
      </c>
      <c r="O494" s="422" t="e">
        <v>#N/A</v>
      </c>
      <c r="P494" s="422" t="e">
        <v>#N/A</v>
      </c>
      <c r="Q494" s="422" t="e">
        <v>#N/A</v>
      </c>
      <c r="R494" s="422" t="e">
        <v>#N/A</v>
      </c>
      <c r="S494" s="422" t="s">
        <v>130</v>
      </c>
      <c r="T494" s="423" t="e">
        <v>#N/A</v>
      </c>
      <c r="U494" s="423" t="e">
        <v>#N/A</v>
      </c>
      <c r="V494" s="423" t="e">
        <v>#N/A</v>
      </c>
      <c r="W494" s="423" t="e">
        <v>#N/A</v>
      </c>
      <c r="X494" s="423" t="e">
        <v>#N/A</v>
      </c>
      <c r="Y494" s="423" t="e">
        <v>#N/A</v>
      </c>
      <c r="Z494" s="423" t="e">
        <v>#N/A</v>
      </c>
      <c r="AA494" s="423" t="e">
        <v>#N/A</v>
      </c>
      <c r="AB494" s="423" t="e">
        <v>#N/A</v>
      </c>
      <c r="AC494" s="423" t="e">
        <v>#N/A</v>
      </c>
      <c r="AD494" s="423" t="e">
        <v>#N/A</v>
      </c>
      <c r="AE494" s="423" t="e">
        <v>#N/A</v>
      </c>
      <c r="AF494" s="423" t="e">
        <v>#N/A</v>
      </c>
      <c r="AG494" s="423" t="e">
        <v>#N/A</v>
      </c>
      <c r="AH494" s="423" t="e">
        <v>#N/A</v>
      </c>
      <c r="AI494" s="423" t="e">
        <v>#N/A</v>
      </c>
      <c r="AJ494" s="423" t="e">
        <v>#N/A</v>
      </c>
      <c r="AK494" s="423" t="e">
        <v>#N/A</v>
      </c>
      <c r="AL494" s="423" t="e">
        <v>#N/A</v>
      </c>
      <c r="AM494" s="423" t="e">
        <v>#N/A</v>
      </c>
      <c r="AN494" s="423" t="e">
        <v>#N/A</v>
      </c>
      <c r="AO494" s="423" t="e">
        <v>#N/A</v>
      </c>
      <c r="AP494" s="423" t="e">
        <v>#N/A</v>
      </c>
      <c r="AQ494" s="423" t="e">
        <v>#N/A</v>
      </c>
      <c r="AR494" s="423" t="e">
        <v>#N/A</v>
      </c>
      <c r="AS494" s="423" t="e">
        <v>#N/A</v>
      </c>
      <c r="AT494" s="423" t="e">
        <v>#N/A</v>
      </c>
      <c r="AU494" s="423" t="e">
        <v>#N/A</v>
      </c>
      <c r="AV494" s="423" t="e">
        <v>#N/A</v>
      </c>
      <c r="AW494" s="423" t="e">
        <v>#N/A</v>
      </c>
      <c r="AX494" s="423">
        <v>0</v>
      </c>
      <c r="AY494" s="423">
        <v>0</v>
      </c>
      <c r="AZ494" s="423">
        <v>0</v>
      </c>
      <c r="BA494" s="423">
        <v>0</v>
      </c>
      <c r="BB494" s="423">
        <v>0</v>
      </c>
      <c r="BC494" s="423">
        <v>0.15</v>
      </c>
      <c r="BD494" s="423">
        <v>0.15</v>
      </c>
      <c r="BE494" s="423">
        <v>0.15</v>
      </c>
      <c r="BF494" s="423">
        <v>0.15</v>
      </c>
      <c r="BG494" s="423">
        <v>0.15</v>
      </c>
      <c r="BH494" s="423">
        <v>0.45</v>
      </c>
      <c r="BI494" s="423">
        <v>0.45</v>
      </c>
      <c r="BJ494" s="423">
        <v>0.45</v>
      </c>
      <c r="BK494" s="423">
        <v>0.45</v>
      </c>
      <c r="BL494" s="423">
        <v>0.45</v>
      </c>
      <c r="BM494" s="423">
        <v>0.83310000000000006</v>
      </c>
      <c r="BN494" s="423">
        <v>0.83310000000000006</v>
      </c>
      <c r="BO494" s="423">
        <v>0.83310000000000006</v>
      </c>
      <c r="BP494" s="423">
        <v>0.83310000000000006</v>
      </c>
      <c r="BQ494" s="423">
        <v>0.83310000000000006</v>
      </c>
    </row>
    <row r="495" spans="1:69">
      <c r="A495" s="420" t="s">
        <v>909</v>
      </c>
      <c r="B495" s="421">
        <v>6.8500000000000005E-2</v>
      </c>
      <c r="C495" s="421" t="e">
        <v>#N/A</v>
      </c>
      <c r="D495" s="421">
        <v>0</v>
      </c>
      <c r="E495" s="421"/>
      <c r="F495" s="422">
        <v>860</v>
      </c>
      <c r="G495" s="423">
        <v>5.0999999999999997E-2</v>
      </c>
      <c r="H495" s="423">
        <v>5.0000000000000001E-3</v>
      </c>
      <c r="I495" s="423">
        <v>0</v>
      </c>
      <c r="J495" s="423">
        <v>4.0000000000000001E-3</v>
      </c>
      <c r="K495" s="423">
        <v>2E-3</v>
      </c>
      <c r="L495" s="423">
        <v>6.5000000000000058E-3</v>
      </c>
      <c r="M495" s="424">
        <v>59.302325581395351</v>
      </c>
      <c r="N495" s="422" t="e">
        <v>#N/A</v>
      </c>
      <c r="O495" s="422" t="e">
        <v>#N/A</v>
      </c>
      <c r="P495" s="422" t="e">
        <v>#N/A</v>
      </c>
      <c r="Q495" s="422" t="e">
        <v>#N/A</v>
      </c>
      <c r="R495" s="422" t="e">
        <v>#N/A</v>
      </c>
      <c r="S495" s="422" t="s">
        <v>130</v>
      </c>
      <c r="T495" s="423" t="e">
        <v>#N/A</v>
      </c>
      <c r="U495" s="423" t="e">
        <v>#N/A</v>
      </c>
      <c r="V495" s="423" t="e">
        <v>#N/A</v>
      </c>
      <c r="W495" s="423" t="e">
        <v>#N/A</v>
      </c>
      <c r="X495" s="423" t="e">
        <v>#N/A</v>
      </c>
      <c r="Y495" s="423" t="e">
        <v>#N/A</v>
      </c>
      <c r="Z495" s="423" t="e">
        <v>#N/A</v>
      </c>
      <c r="AA495" s="423" t="e">
        <v>#N/A</v>
      </c>
      <c r="AB495" s="423" t="e">
        <v>#N/A</v>
      </c>
      <c r="AC495" s="423" t="e">
        <v>#N/A</v>
      </c>
      <c r="AD495" s="423" t="e">
        <v>#N/A</v>
      </c>
      <c r="AE495" s="423" t="e">
        <v>#N/A</v>
      </c>
      <c r="AF495" s="423" t="e">
        <v>#N/A</v>
      </c>
      <c r="AG495" s="423" t="e">
        <v>#N/A</v>
      </c>
      <c r="AH495" s="423" t="e">
        <v>#N/A</v>
      </c>
      <c r="AI495" s="423" t="e">
        <v>#N/A</v>
      </c>
      <c r="AJ495" s="423" t="e">
        <v>#N/A</v>
      </c>
      <c r="AK495" s="423" t="e">
        <v>#N/A</v>
      </c>
      <c r="AL495" s="423" t="e">
        <v>#N/A</v>
      </c>
      <c r="AM495" s="423" t="e">
        <v>#N/A</v>
      </c>
      <c r="AN495" s="423" t="e">
        <v>#N/A</v>
      </c>
      <c r="AO495" s="423" t="e">
        <v>#N/A</v>
      </c>
      <c r="AP495" s="423" t="e">
        <v>#N/A</v>
      </c>
      <c r="AQ495" s="423" t="e">
        <v>#N/A</v>
      </c>
      <c r="AR495" s="423" t="e">
        <v>#N/A</v>
      </c>
      <c r="AS495" s="423" t="e">
        <v>#N/A</v>
      </c>
      <c r="AT495" s="423" t="e">
        <v>#N/A</v>
      </c>
      <c r="AU495" s="423" t="e">
        <v>#N/A</v>
      </c>
      <c r="AV495" s="423" t="e">
        <v>#N/A</v>
      </c>
      <c r="AW495" s="423" t="e">
        <v>#N/A</v>
      </c>
      <c r="AX495" s="423">
        <v>0</v>
      </c>
      <c r="AY495" s="423">
        <v>0</v>
      </c>
      <c r="AZ495" s="423">
        <v>0</v>
      </c>
      <c r="BA495" s="423">
        <v>0</v>
      </c>
      <c r="BB495" s="423">
        <v>0</v>
      </c>
      <c r="BC495" s="423">
        <v>0</v>
      </c>
      <c r="BD495" s="423">
        <v>0</v>
      </c>
      <c r="BE495" s="423">
        <v>0</v>
      </c>
      <c r="BF495" s="423">
        <v>0</v>
      </c>
      <c r="BG495" s="423">
        <v>0</v>
      </c>
      <c r="BH495" s="423">
        <v>0.15</v>
      </c>
      <c r="BI495" s="423">
        <v>0.15</v>
      </c>
      <c r="BJ495" s="423">
        <v>0.15</v>
      </c>
      <c r="BK495" s="423">
        <v>0.15</v>
      </c>
      <c r="BL495" s="423">
        <v>0.15</v>
      </c>
      <c r="BM495" s="423">
        <v>0</v>
      </c>
      <c r="BN495" s="423">
        <v>0</v>
      </c>
      <c r="BO495" s="423">
        <v>0</v>
      </c>
      <c r="BP495" s="423">
        <v>0</v>
      </c>
      <c r="BQ495" s="423">
        <v>0</v>
      </c>
    </row>
    <row r="496" spans="1:69">
      <c r="A496" s="420" t="s">
        <v>128</v>
      </c>
      <c r="B496" s="421">
        <v>9.2627499999999987</v>
      </c>
      <c r="C496" s="421" t="e">
        <v>#N/A</v>
      </c>
      <c r="D496" s="421">
        <v>0.53781369863013695</v>
      </c>
      <c r="E496" s="421"/>
      <c r="F496" s="422">
        <v>53000</v>
      </c>
      <c r="G496" s="423">
        <v>2.68</v>
      </c>
      <c r="H496" s="423">
        <v>1.121</v>
      </c>
      <c r="I496" s="423">
        <v>1.597</v>
      </c>
      <c r="J496" s="423">
        <v>5.5E-2</v>
      </c>
      <c r="K496" s="423">
        <v>1.8</v>
      </c>
      <c r="L496" s="423">
        <v>1.4719363013698628</v>
      </c>
      <c r="M496" s="424">
        <v>50.566037735849058</v>
      </c>
      <c r="N496" s="422" t="e">
        <v>#N/A</v>
      </c>
      <c r="O496" s="422" t="e">
        <v>#N/A</v>
      </c>
      <c r="P496" s="422" t="e">
        <v>#N/A</v>
      </c>
      <c r="Q496" s="422" t="e">
        <v>#N/A</v>
      </c>
      <c r="R496" s="422" t="e">
        <v>#N/A</v>
      </c>
      <c r="S496" s="422" t="s">
        <v>128</v>
      </c>
      <c r="T496" s="423" t="e">
        <v>#N/A</v>
      </c>
      <c r="U496" s="423" t="e">
        <v>#N/A</v>
      </c>
      <c r="V496" s="423" t="e">
        <v>#N/A</v>
      </c>
      <c r="W496" s="423" t="e">
        <v>#N/A</v>
      </c>
      <c r="X496" s="423" t="e">
        <v>#N/A</v>
      </c>
      <c r="Y496" s="423" t="e">
        <v>#N/A</v>
      </c>
      <c r="Z496" s="423" t="e">
        <v>#N/A</v>
      </c>
      <c r="AA496" s="423" t="e">
        <v>#N/A</v>
      </c>
      <c r="AB496" s="423" t="e">
        <v>#N/A</v>
      </c>
      <c r="AC496" s="423" t="e">
        <v>#N/A</v>
      </c>
      <c r="AD496" s="423" t="e">
        <v>#N/A</v>
      </c>
      <c r="AE496" s="423" t="e">
        <v>#N/A</v>
      </c>
      <c r="AF496" s="423" t="e">
        <v>#N/A</v>
      </c>
      <c r="AG496" s="423" t="e">
        <v>#N/A</v>
      </c>
      <c r="AH496" s="423" t="e">
        <v>#N/A</v>
      </c>
      <c r="AI496" s="423" t="e">
        <v>#N/A</v>
      </c>
      <c r="AJ496" s="423" t="e">
        <v>#N/A</v>
      </c>
      <c r="AK496" s="423" t="e">
        <v>#N/A</v>
      </c>
      <c r="AL496" s="423" t="e">
        <v>#N/A</v>
      </c>
      <c r="AM496" s="423" t="e">
        <v>#N/A</v>
      </c>
      <c r="AN496" s="423" t="e">
        <v>#N/A</v>
      </c>
      <c r="AO496" s="423" t="e">
        <v>#N/A</v>
      </c>
      <c r="AP496" s="423" t="e">
        <v>#N/A</v>
      </c>
      <c r="AQ496" s="423" t="e">
        <v>#N/A</v>
      </c>
      <c r="AR496" s="423" t="e">
        <v>#N/A</v>
      </c>
      <c r="AS496" s="423" t="e">
        <v>#N/A</v>
      </c>
      <c r="AT496" s="423" t="e">
        <v>#N/A</v>
      </c>
      <c r="AU496" s="423" t="e">
        <v>#N/A</v>
      </c>
      <c r="AV496" s="423" t="e">
        <v>#N/A</v>
      </c>
      <c r="AW496" s="423" t="e">
        <v>#N/A</v>
      </c>
      <c r="AX496" s="423">
        <v>0</v>
      </c>
      <c r="AY496" s="423">
        <v>0</v>
      </c>
      <c r="AZ496" s="423">
        <v>0</v>
      </c>
      <c r="BA496" s="423">
        <v>0</v>
      </c>
      <c r="BB496" s="423">
        <v>0</v>
      </c>
      <c r="BC496" s="423">
        <v>0</v>
      </c>
      <c r="BD496" s="423">
        <v>0</v>
      </c>
      <c r="BE496" s="423">
        <v>0</v>
      </c>
      <c r="BF496" s="423">
        <v>0</v>
      </c>
      <c r="BG496" s="423">
        <v>0</v>
      </c>
      <c r="BH496" s="423">
        <v>0</v>
      </c>
      <c r="BI496" s="423">
        <v>0</v>
      </c>
      <c r="BJ496" s="423">
        <v>0</v>
      </c>
      <c r="BK496" s="423">
        <v>0</v>
      </c>
      <c r="BL496" s="423">
        <v>0</v>
      </c>
      <c r="BM496" s="423">
        <v>1.968</v>
      </c>
      <c r="BN496" s="423">
        <v>1.968</v>
      </c>
      <c r="BO496" s="423">
        <v>0.46799999999999997</v>
      </c>
      <c r="BP496" s="423">
        <v>0</v>
      </c>
      <c r="BQ496" s="423">
        <v>0</v>
      </c>
    </row>
    <row r="497" spans="1:69">
      <c r="A497" s="420" t="s">
        <v>559</v>
      </c>
      <c r="B497" s="421">
        <v>0.16055833333333333</v>
      </c>
      <c r="C497" s="421" t="e">
        <v>#N/A</v>
      </c>
      <c r="D497" s="421">
        <v>0</v>
      </c>
      <c r="E497" s="421"/>
      <c r="F497" s="422">
        <v>1720</v>
      </c>
      <c r="G497" s="423">
        <v>8.5999999999999993E-2</v>
      </c>
      <c r="H497" s="423">
        <v>1.4500000000000001E-2</v>
      </c>
      <c r="I497" s="423">
        <v>0</v>
      </c>
      <c r="J497" s="423">
        <v>1.3999999999999999E-2</v>
      </c>
      <c r="K497" s="423">
        <v>5.0000000000000001E-3</v>
      </c>
      <c r="L497" s="423">
        <v>4.1058333333333336E-2</v>
      </c>
      <c r="M497" s="424">
        <v>50</v>
      </c>
      <c r="N497" s="422" t="e">
        <v>#N/A</v>
      </c>
      <c r="O497" s="422" t="e">
        <v>#N/A</v>
      </c>
      <c r="P497" s="422" t="e">
        <v>#N/A</v>
      </c>
      <c r="Q497" s="422" t="e">
        <v>#N/A</v>
      </c>
      <c r="R497" s="422" t="e">
        <v>#N/A</v>
      </c>
      <c r="S497" s="422" t="s">
        <v>128</v>
      </c>
      <c r="T497" s="423" t="e">
        <v>#N/A</v>
      </c>
      <c r="U497" s="423" t="e">
        <v>#N/A</v>
      </c>
      <c r="V497" s="423" t="e">
        <v>#N/A</v>
      </c>
      <c r="W497" s="423" t="e">
        <v>#N/A</v>
      </c>
      <c r="X497" s="423" t="e">
        <v>#N/A</v>
      </c>
      <c r="Y497" s="423" t="e">
        <v>#N/A</v>
      </c>
      <c r="Z497" s="423" t="e">
        <v>#N/A</v>
      </c>
      <c r="AA497" s="423" t="e">
        <v>#N/A</v>
      </c>
      <c r="AB497" s="423" t="e">
        <v>#N/A</v>
      </c>
      <c r="AC497" s="423" t="e">
        <v>#N/A</v>
      </c>
      <c r="AD497" s="423" t="e">
        <v>#N/A</v>
      </c>
      <c r="AE497" s="423" t="e">
        <v>#N/A</v>
      </c>
      <c r="AF497" s="423" t="e">
        <v>#N/A</v>
      </c>
      <c r="AG497" s="423" t="e">
        <v>#N/A</v>
      </c>
      <c r="AH497" s="423" t="e">
        <v>#N/A</v>
      </c>
      <c r="AI497" s="423" t="e">
        <v>#N/A</v>
      </c>
      <c r="AJ497" s="423" t="e">
        <v>#N/A</v>
      </c>
      <c r="AK497" s="423" t="e">
        <v>#N/A</v>
      </c>
      <c r="AL497" s="423" t="e">
        <v>#N/A</v>
      </c>
      <c r="AM497" s="423" t="e">
        <v>#N/A</v>
      </c>
      <c r="AN497" s="423" t="e">
        <v>#N/A</v>
      </c>
      <c r="AO497" s="423" t="e">
        <v>#N/A</v>
      </c>
      <c r="AP497" s="423" t="e">
        <v>#N/A</v>
      </c>
      <c r="AQ497" s="423" t="e">
        <v>#N/A</v>
      </c>
      <c r="AR497" s="423" t="e">
        <v>#N/A</v>
      </c>
      <c r="AS497" s="423" t="e">
        <v>#N/A</v>
      </c>
      <c r="AT497" s="423" t="e">
        <v>#N/A</v>
      </c>
      <c r="AU497" s="423" t="e">
        <v>#N/A</v>
      </c>
      <c r="AV497" s="423" t="e">
        <v>#N/A</v>
      </c>
      <c r="AW497" s="423" t="e">
        <v>#N/A</v>
      </c>
      <c r="AX497" s="423">
        <v>0</v>
      </c>
      <c r="AY497" s="423">
        <v>0</v>
      </c>
      <c r="AZ497" s="423">
        <v>0</v>
      </c>
      <c r="BA497" s="423">
        <v>0</v>
      </c>
      <c r="BB497" s="423">
        <v>0</v>
      </c>
      <c r="BC497" s="423">
        <v>0</v>
      </c>
      <c r="BD497" s="423">
        <v>0</v>
      </c>
      <c r="BE497" s="423">
        <v>0</v>
      </c>
      <c r="BF497" s="423">
        <v>0</v>
      </c>
      <c r="BG497" s="423">
        <v>0</v>
      </c>
      <c r="BH497" s="423">
        <v>0.3</v>
      </c>
      <c r="BI497" s="423">
        <v>0.3</v>
      </c>
      <c r="BJ497" s="423">
        <v>0.3</v>
      </c>
      <c r="BK497" s="423">
        <v>0.3</v>
      </c>
      <c r="BL497" s="423">
        <v>0.3</v>
      </c>
      <c r="BM497" s="423">
        <v>0</v>
      </c>
      <c r="BN497" s="423">
        <v>0</v>
      </c>
      <c r="BO497" s="423">
        <v>0</v>
      </c>
      <c r="BP497" s="423">
        <v>0</v>
      </c>
      <c r="BQ497" s="423">
        <v>0</v>
      </c>
    </row>
    <row r="498" spans="1:69">
      <c r="A498" s="420" t="s">
        <v>868</v>
      </c>
      <c r="B498" s="421">
        <v>0.35425000000000001</v>
      </c>
      <c r="C498" s="421" t="e">
        <v>#N/A</v>
      </c>
      <c r="D498" s="421">
        <v>0.25340000000000001</v>
      </c>
      <c r="E498" s="421"/>
      <c r="F498" s="422">
        <v>850</v>
      </c>
      <c r="G498" s="423">
        <v>4.9700000000000001E-2</v>
      </c>
      <c r="H498" s="423">
        <v>4.5999999999999999E-3</v>
      </c>
      <c r="I498" s="423">
        <v>1.61E-2</v>
      </c>
      <c r="J498" s="423">
        <v>0</v>
      </c>
      <c r="K498" s="423">
        <v>2.6999999999999996E-2</v>
      </c>
      <c r="L498" s="423">
        <v>3.4500000000000086E-3</v>
      </c>
      <c r="M498" s="424">
        <v>58.470588235294116</v>
      </c>
      <c r="N498" s="422" t="e">
        <v>#N/A</v>
      </c>
      <c r="O498" s="422" t="e">
        <v>#N/A</v>
      </c>
      <c r="P498" s="422" t="e">
        <v>#N/A</v>
      </c>
      <c r="Q498" s="422" t="e">
        <v>#N/A</v>
      </c>
      <c r="R498" s="422" t="e">
        <v>#N/A</v>
      </c>
      <c r="S498" s="422" t="s">
        <v>128</v>
      </c>
      <c r="T498" s="423" t="e">
        <v>#N/A</v>
      </c>
      <c r="U498" s="423" t="e">
        <v>#N/A</v>
      </c>
      <c r="V498" s="423" t="e">
        <v>#N/A</v>
      </c>
      <c r="W498" s="423" t="e">
        <v>#N/A</v>
      </c>
      <c r="X498" s="423" t="e">
        <v>#N/A</v>
      </c>
      <c r="Y498" s="423" t="e">
        <v>#N/A</v>
      </c>
      <c r="Z498" s="423" t="e">
        <v>#N/A</v>
      </c>
      <c r="AA498" s="423" t="e">
        <v>#N/A</v>
      </c>
      <c r="AB498" s="423" t="e">
        <v>#N/A</v>
      </c>
      <c r="AC498" s="423" t="e">
        <v>#N/A</v>
      </c>
      <c r="AD498" s="423" t="e">
        <v>#N/A</v>
      </c>
      <c r="AE498" s="423" t="e">
        <v>#N/A</v>
      </c>
      <c r="AF498" s="423" t="e">
        <v>#N/A</v>
      </c>
      <c r="AG498" s="423" t="e">
        <v>#N/A</v>
      </c>
      <c r="AH498" s="423" t="e">
        <v>#N/A</v>
      </c>
      <c r="AI498" s="423" t="e">
        <v>#N/A</v>
      </c>
      <c r="AJ498" s="423" t="e">
        <v>#N/A</v>
      </c>
      <c r="AK498" s="423" t="e">
        <v>#N/A</v>
      </c>
      <c r="AL498" s="423" t="e">
        <v>#N/A</v>
      </c>
      <c r="AM498" s="423" t="e">
        <v>#N/A</v>
      </c>
      <c r="AN498" s="423" t="e">
        <v>#N/A</v>
      </c>
      <c r="AO498" s="423" t="e">
        <v>#N/A</v>
      </c>
      <c r="AP498" s="423" t="e">
        <v>#N/A</v>
      </c>
      <c r="AQ498" s="423" t="e">
        <v>#N/A</v>
      </c>
      <c r="AR498" s="423" t="e">
        <v>#N/A</v>
      </c>
      <c r="AS498" s="423" t="e">
        <v>#N/A</v>
      </c>
      <c r="AT498" s="423" t="e">
        <v>#N/A</v>
      </c>
      <c r="AU498" s="423" t="e">
        <v>#N/A</v>
      </c>
      <c r="AV498" s="423" t="e">
        <v>#N/A</v>
      </c>
      <c r="AW498" s="423" t="e">
        <v>#N/A</v>
      </c>
      <c r="AX498" s="423">
        <v>0</v>
      </c>
      <c r="AY498" s="423">
        <v>0</v>
      </c>
      <c r="AZ498" s="423">
        <v>0</v>
      </c>
      <c r="BA498" s="423">
        <v>0</v>
      </c>
      <c r="BB498" s="423">
        <v>0</v>
      </c>
      <c r="BC498" s="423">
        <v>0</v>
      </c>
      <c r="BD498" s="423">
        <v>0</v>
      </c>
      <c r="BE498" s="423">
        <v>0</v>
      </c>
      <c r="BF498" s="423">
        <v>0</v>
      </c>
      <c r="BG498" s="423">
        <v>0</v>
      </c>
      <c r="BH498" s="423">
        <v>0</v>
      </c>
      <c r="BI498" s="423">
        <v>0</v>
      </c>
      <c r="BJ498" s="423">
        <v>0</v>
      </c>
      <c r="BK498" s="423">
        <v>0</v>
      </c>
      <c r="BL498" s="423">
        <v>0</v>
      </c>
      <c r="BM498" s="423">
        <v>0.25340000000000001</v>
      </c>
      <c r="BN498" s="423">
        <v>0.25340000000000001</v>
      </c>
      <c r="BO498" s="423">
        <v>0.25340000000000001</v>
      </c>
      <c r="BP498" s="423">
        <v>0</v>
      </c>
      <c r="BQ498" s="423">
        <v>0</v>
      </c>
    </row>
    <row r="499" spans="1:69">
      <c r="A499" s="420" t="s">
        <v>682</v>
      </c>
      <c r="B499" s="421">
        <v>8.9166666666666658E-2</v>
      </c>
      <c r="C499" s="421" t="e">
        <v>#N/A</v>
      </c>
      <c r="D499" s="421">
        <v>0</v>
      </c>
      <c r="E499" s="421"/>
      <c r="F499" s="422">
        <v>881</v>
      </c>
      <c r="G499" s="423">
        <v>3.6999999999999998E-2</v>
      </c>
      <c r="H499" s="423">
        <v>2E-3</v>
      </c>
      <c r="I499" s="423">
        <v>0</v>
      </c>
      <c r="J499" s="423">
        <v>2E-3</v>
      </c>
      <c r="K499" s="423">
        <v>1.5100000000000001E-2</v>
      </c>
      <c r="L499" s="423">
        <v>3.3066666666666654E-2</v>
      </c>
      <c r="M499" s="424">
        <v>41.997729852440408</v>
      </c>
      <c r="N499" s="422" t="e">
        <v>#N/A</v>
      </c>
      <c r="O499" s="422" t="e">
        <v>#N/A</v>
      </c>
      <c r="P499" s="422" t="e">
        <v>#N/A</v>
      </c>
      <c r="Q499" s="422" t="e">
        <v>#N/A</v>
      </c>
      <c r="R499" s="422" t="e">
        <v>#N/A</v>
      </c>
      <c r="S499" s="422" t="s">
        <v>128</v>
      </c>
      <c r="T499" s="423" t="e">
        <v>#N/A</v>
      </c>
      <c r="U499" s="423" t="e">
        <v>#N/A</v>
      </c>
      <c r="V499" s="423" t="e">
        <v>#N/A</v>
      </c>
      <c r="W499" s="423" t="e">
        <v>#N/A</v>
      </c>
      <c r="X499" s="423" t="e">
        <v>#N/A</v>
      </c>
      <c r="Y499" s="423" t="e">
        <v>#N/A</v>
      </c>
      <c r="Z499" s="423" t="e">
        <v>#N/A</v>
      </c>
      <c r="AA499" s="423" t="e">
        <v>#N/A</v>
      </c>
      <c r="AB499" s="423" t="e">
        <v>#N/A</v>
      </c>
      <c r="AC499" s="423" t="e">
        <v>#N/A</v>
      </c>
      <c r="AD499" s="423" t="e">
        <v>#N/A</v>
      </c>
      <c r="AE499" s="423" t="e">
        <v>#N/A</v>
      </c>
      <c r="AF499" s="423" t="e">
        <v>#N/A</v>
      </c>
      <c r="AG499" s="423" t="e">
        <v>#N/A</v>
      </c>
      <c r="AH499" s="423" t="e">
        <v>#N/A</v>
      </c>
      <c r="AI499" s="423" t="e">
        <v>#N/A</v>
      </c>
      <c r="AJ499" s="423" t="e">
        <v>#N/A</v>
      </c>
      <c r="AK499" s="423" t="e">
        <v>#N/A</v>
      </c>
      <c r="AL499" s="423" t="e">
        <v>#N/A</v>
      </c>
      <c r="AM499" s="423" t="e">
        <v>#N/A</v>
      </c>
      <c r="AN499" s="423" t="e">
        <v>#N/A</v>
      </c>
      <c r="AO499" s="423" t="e">
        <v>#N/A</v>
      </c>
      <c r="AP499" s="423" t="e">
        <v>#N/A</v>
      </c>
      <c r="AQ499" s="423" t="e">
        <v>#N/A</v>
      </c>
      <c r="AR499" s="423" t="e">
        <v>#N/A</v>
      </c>
      <c r="AS499" s="423" t="e">
        <v>#N/A</v>
      </c>
      <c r="AT499" s="423" t="e">
        <v>#N/A</v>
      </c>
      <c r="AU499" s="423" t="e">
        <v>#N/A</v>
      </c>
      <c r="AV499" s="423" t="e">
        <v>#N/A</v>
      </c>
      <c r="AW499" s="423" t="e">
        <v>#N/A</v>
      </c>
      <c r="AX499" s="423">
        <v>0</v>
      </c>
      <c r="AY499" s="423">
        <v>0</v>
      </c>
      <c r="AZ499" s="423">
        <v>0</v>
      </c>
      <c r="BA499" s="423">
        <v>0</v>
      </c>
      <c r="BB499" s="423">
        <v>0</v>
      </c>
      <c r="BC499" s="423">
        <v>0</v>
      </c>
      <c r="BD499" s="423">
        <v>0</v>
      </c>
      <c r="BE499" s="423">
        <v>0</v>
      </c>
      <c r="BF499" s="423">
        <v>0</v>
      </c>
      <c r="BG499" s="423">
        <v>0</v>
      </c>
      <c r="BH499" s="423">
        <v>0</v>
      </c>
      <c r="BI499" s="423">
        <v>0</v>
      </c>
      <c r="BJ499" s="423">
        <v>0</v>
      </c>
      <c r="BK499" s="423">
        <v>0</v>
      </c>
      <c r="BL499" s="423">
        <v>0</v>
      </c>
      <c r="BM499" s="423">
        <v>0</v>
      </c>
      <c r="BN499" s="423">
        <v>0</v>
      </c>
      <c r="BO499" s="423">
        <v>0</v>
      </c>
      <c r="BP499" s="423">
        <v>0</v>
      </c>
      <c r="BQ499" s="423">
        <v>0</v>
      </c>
    </row>
    <row r="500" spans="1:69">
      <c r="A500" s="420" t="s">
        <v>433</v>
      </c>
      <c r="B500" s="421">
        <v>0.54400000000000004</v>
      </c>
      <c r="C500" s="421" t="e">
        <v>#N/A</v>
      </c>
      <c r="D500" s="421">
        <v>0.41999999999999993</v>
      </c>
      <c r="E500" s="421"/>
      <c r="F500" s="422">
        <v>1797</v>
      </c>
      <c r="G500" s="423">
        <v>0.106</v>
      </c>
      <c r="H500" s="423">
        <v>0</v>
      </c>
      <c r="I500" s="423">
        <v>0</v>
      </c>
      <c r="J500" s="423">
        <v>0</v>
      </c>
      <c r="K500" s="423">
        <v>6.0000000000000001E-3</v>
      </c>
      <c r="L500" s="423">
        <v>1.2000000000000122E-2</v>
      </c>
      <c r="M500" s="424">
        <v>58.987200890372847</v>
      </c>
      <c r="N500" s="422" t="e">
        <v>#N/A</v>
      </c>
      <c r="O500" s="422" t="e">
        <v>#N/A</v>
      </c>
      <c r="P500" s="422" t="e">
        <v>#N/A</v>
      </c>
      <c r="Q500" s="422" t="e">
        <v>#N/A</v>
      </c>
      <c r="R500" s="422" t="e">
        <v>#N/A</v>
      </c>
      <c r="S500" s="422" t="s">
        <v>128</v>
      </c>
      <c r="T500" s="423" t="e">
        <v>#N/A</v>
      </c>
      <c r="U500" s="423" t="e">
        <v>#N/A</v>
      </c>
      <c r="V500" s="423" t="e">
        <v>#N/A</v>
      </c>
      <c r="W500" s="423" t="e">
        <v>#N/A</v>
      </c>
      <c r="X500" s="423" t="e">
        <v>#N/A</v>
      </c>
      <c r="Y500" s="423" t="e">
        <v>#N/A</v>
      </c>
      <c r="Z500" s="423" t="e">
        <v>#N/A</v>
      </c>
      <c r="AA500" s="423" t="e">
        <v>#N/A</v>
      </c>
      <c r="AB500" s="423" t="e">
        <v>#N/A</v>
      </c>
      <c r="AC500" s="423" t="e">
        <v>#N/A</v>
      </c>
      <c r="AD500" s="423" t="e">
        <v>#N/A</v>
      </c>
      <c r="AE500" s="423" t="e">
        <v>#N/A</v>
      </c>
      <c r="AF500" s="423" t="e">
        <v>#N/A</v>
      </c>
      <c r="AG500" s="423" t="e">
        <v>#N/A</v>
      </c>
      <c r="AH500" s="423" t="e">
        <v>#N/A</v>
      </c>
      <c r="AI500" s="423" t="e">
        <v>#N/A</v>
      </c>
      <c r="AJ500" s="423" t="e">
        <v>#N/A</v>
      </c>
      <c r="AK500" s="423" t="e">
        <v>#N/A</v>
      </c>
      <c r="AL500" s="423" t="e">
        <v>#N/A</v>
      </c>
      <c r="AM500" s="423" t="e">
        <v>#N/A</v>
      </c>
      <c r="AN500" s="423" t="e">
        <v>#N/A</v>
      </c>
      <c r="AO500" s="423" t="e">
        <v>#N/A</v>
      </c>
      <c r="AP500" s="423" t="e">
        <v>#N/A</v>
      </c>
      <c r="AQ500" s="423" t="e">
        <v>#N/A</v>
      </c>
      <c r="AR500" s="423" t="e">
        <v>#N/A</v>
      </c>
      <c r="AS500" s="423" t="e">
        <v>#N/A</v>
      </c>
      <c r="AT500" s="423" t="e">
        <v>#N/A</v>
      </c>
      <c r="AU500" s="423" t="e">
        <v>#N/A</v>
      </c>
      <c r="AV500" s="423" t="e">
        <v>#N/A</v>
      </c>
      <c r="AW500" s="423" t="e">
        <v>#N/A</v>
      </c>
      <c r="AX500" s="423">
        <v>0</v>
      </c>
      <c r="AY500" s="423">
        <v>0</v>
      </c>
      <c r="AZ500" s="423">
        <v>0</v>
      </c>
      <c r="BA500" s="423">
        <v>0</v>
      </c>
      <c r="BB500" s="423">
        <v>0</v>
      </c>
      <c r="BC500" s="423">
        <v>0</v>
      </c>
      <c r="BD500" s="423">
        <v>0</v>
      </c>
      <c r="BE500" s="423">
        <v>0</v>
      </c>
      <c r="BF500" s="423">
        <v>0</v>
      </c>
      <c r="BG500" s="423">
        <v>0</v>
      </c>
      <c r="BH500" s="423">
        <v>0</v>
      </c>
      <c r="BI500" s="423">
        <v>0</v>
      </c>
      <c r="BJ500" s="423">
        <v>0</v>
      </c>
      <c r="BK500" s="423">
        <v>0</v>
      </c>
      <c r="BL500" s="423">
        <v>0</v>
      </c>
      <c r="BM500" s="423">
        <v>0.55000000000000004</v>
      </c>
      <c r="BN500" s="423">
        <v>0.55000000000000004</v>
      </c>
      <c r="BO500" s="423">
        <v>0.55000000000000004</v>
      </c>
      <c r="BP500" s="423">
        <v>0.55000000000000004</v>
      </c>
      <c r="BQ500" s="423">
        <v>0.55000000000000004</v>
      </c>
    </row>
    <row r="501" spans="1:69">
      <c r="A501" s="420" t="s">
        <v>832</v>
      </c>
      <c r="B501" s="421">
        <v>4.9999999999999996E-2</v>
      </c>
      <c r="C501" s="421" t="e">
        <v>#N/A</v>
      </c>
      <c r="D501" s="421">
        <v>0</v>
      </c>
      <c r="E501" s="421"/>
      <c r="F501" s="422">
        <v>410</v>
      </c>
      <c r="G501" s="423">
        <v>3.9899999999999998E-2</v>
      </c>
      <c r="H501" s="423">
        <v>2.5000000000000001E-3</v>
      </c>
      <c r="I501" s="423">
        <v>0</v>
      </c>
      <c r="J501" s="423">
        <v>0</v>
      </c>
      <c r="K501" s="423">
        <v>2.5000000000000001E-3</v>
      </c>
      <c r="L501" s="423">
        <v>5.0999999999999934E-3</v>
      </c>
      <c r="M501" s="424">
        <v>97.317073170731703</v>
      </c>
      <c r="N501" s="422" t="e">
        <v>#N/A</v>
      </c>
      <c r="O501" s="422" t="e">
        <v>#N/A</v>
      </c>
      <c r="P501" s="422" t="e">
        <v>#N/A</v>
      </c>
      <c r="Q501" s="422" t="e">
        <v>#N/A</v>
      </c>
      <c r="R501" s="422" t="e">
        <v>#N/A</v>
      </c>
      <c r="S501" s="422" t="s">
        <v>128</v>
      </c>
      <c r="T501" s="423" t="e">
        <v>#N/A</v>
      </c>
      <c r="U501" s="423" t="e">
        <v>#N/A</v>
      </c>
      <c r="V501" s="423" t="e">
        <v>#N/A</v>
      </c>
      <c r="W501" s="423" t="e">
        <v>#N/A</v>
      </c>
      <c r="X501" s="423" t="e">
        <v>#N/A</v>
      </c>
      <c r="Y501" s="423" t="e">
        <v>#N/A</v>
      </c>
      <c r="Z501" s="423" t="e">
        <v>#N/A</v>
      </c>
      <c r="AA501" s="423" t="e">
        <v>#N/A</v>
      </c>
      <c r="AB501" s="423" t="e">
        <v>#N/A</v>
      </c>
      <c r="AC501" s="423" t="e">
        <v>#N/A</v>
      </c>
      <c r="AD501" s="423" t="e">
        <v>#N/A</v>
      </c>
      <c r="AE501" s="423" t="e">
        <v>#N/A</v>
      </c>
      <c r="AF501" s="423" t="e">
        <v>#N/A</v>
      </c>
      <c r="AG501" s="423" t="e">
        <v>#N/A</v>
      </c>
      <c r="AH501" s="423" t="e">
        <v>#N/A</v>
      </c>
      <c r="AI501" s="423" t="e">
        <v>#N/A</v>
      </c>
      <c r="AJ501" s="423" t="e">
        <v>#N/A</v>
      </c>
      <c r="AK501" s="423" t="e">
        <v>#N/A</v>
      </c>
      <c r="AL501" s="423" t="e">
        <v>#N/A</v>
      </c>
      <c r="AM501" s="423" t="e">
        <v>#N/A</v>
      </c>
      <c r="AN501" s="423" t="e">
        <v>#N/A</v>
      </c>
      <c r="AO501" s="423" t="e">
        <v>#N/A</v>
      </c>
      <c r="AP501" s="423" t="e">
        <v>#N/A</v>
      </c>
      <c r="AQ501" s="423" t="e">
        <v>#N/A</v>
      </c>
      <c r="AR501" s="423" t="e">
        <v>#N/A</v>
      </c>
      <c r="AS501" s="423" t="e">
        <v>#N/A</v>
      </c>
      <c r="AT501" s="423" t="e">
        <v>#N/A</v>
      </c>
      <c r="AU501" s="423" t="e">
        <v>#N/A</v>
      </c>
      <c r="AV501" s="423" t="e">
        <v>#N/A</v>
      </c>
      <c r="AW501" s="423" t="e">
        <v>#N/A</v>
      </c>
      <c r="AX501" s="423">
        <v>0</v>
      </c>
      <c r="AY501" s="423">
        <v>0</v>
      </c>
      <c r="AZ501" s="423">
        <v>0</v>
      </c>
      <c r="BA501" s="423">
        <v>0</v>
      </c>
      <c r="BB501" s="423">
        <v>0</v>
      </c>
      <c r="BC501" s="423">
        <v>0</v>
      </c>
      <c r="BD501" s="423">
        <v>0.05</v>
      </c>
      <c r="BE501" s="423">
        <v>0.05</v>
      </c>
      <c r="BF501" s="423">
        <v>0.05</v>
      </c>
      <c r="BG501" s="423">
        <v>0.05</v>
      </c>
      <c r="BH501" s="423">
        <v>0</v>
      </c>
      <c r="BI501" s="423">
        <v>0</v>
      </c>
      <c r="BJ501" s="423">
        <v>0</v>
      </c>
      <c r="BK501" s="423">
        <v>0</v>
      </c>
      <c r="BL501" s="423">
        <v>0</v>
      </c>
      <c r="BM501" s="423">
        <v>0</v>
      </c>
      <c r="BN501" s="423">
        <v>0</v>
      </c>
      <c r="BO501" s="423">
        <v>0</v>
      </c>
      <c r="BP501" s="423">
        <v>0</v>
      </c>
      <c r="BQ501" s="423">
        <v>0</v>
      </c>
    </row>
    <row r="502" spans="1:69">
      <c r="A502" s="420" t="s">
        <v>848</v>
      </c>
      <c r="B502" s="421">
        <v>2.1583333333333329E-2</v>
      </c>
      <c r="C502" s="421" t="e">
        <v>#N/A</v>
      </c>
      <c r="D502" s="421">
        <v>0</v>
      </c>
      <c r="E502" s="421"/>
      <c r="F502" s="422">
        <v>304</v>
      </c>
      <c r="G502" s="423">
        <v>1.9E-2</v>
      </c>
      <c r="H502" s="423">
        <v>2E-3</v>
      </c>
      <c r="I502" s="423">
        <v>0</v>
      </c>
      <c r="J502" s="423">
        <v>2.9999999999999997E-4</v>
      </c>
      <c r="K502" s="423">
        <v>1E-4</v>
      </c>
      <c r="L502" s="423">
        <v>1.8333333333333049E-4</v>
      </c>
      <c r="M502" s="424">
        <v>62.5</v>
      </c>
      <c r="N502" s="422" t="e">
        <v>#N/A</v>
      </c>
      <c r="O502" s="422" t="e">
        <v>#N/A</v>
      </c>
      <c r="P502" s="422" t="e">
        <v>#N/A</v>
      </c>
      <c r="Q502" s="422" t="e">
        <v>#N/A</v>
      </c>
      <c r="R502" s="422" t="e">
        <v>#N/A</v>
      </c>
      <c r="S502" s="422" t="s">
        <v>128</v>
      </c>
      <c r="T502" s="423" t="e">
        <v>#N/A</v>
      </c>
      <c r="U502" s="423" t="e">
        <v>#N/A</v>
      </c>
      <c r="V502" s="423" t="e">
        <v>#N/A</v>
      </c>
      <c r="W502" s="423" t="e">
        <v>#N/A</v>
      </c>
      <c r="X502" s="423" t="e">
        <v>#N/A</v>
      </c>
      <c r="Y502" s="423" t="e">
        <v>#N/A</v>
      </c>
      <c r="Z502" s="423" t="e">
        <v>#N/A</v>
      </c>
      <c r="AA502" s="423" t="e">
        <v>#N/A</v>
      </c>
      <c r="AB502" s="423" t="e">
        <v>#N/A</v>
      </c>
      <c r="AC502" s="423" t="e">
        <v>#N/A</v>
      </c>
      <c r="AD502" s="423" t="e">
        <v>#N/A</v>
      </c>
      <c r="AE502" s="423" t="e">
        <v>#N/A</v>
      </c>
      <c r="AF502" s="423" t="e">
        <v>#N/A</v>
      </c>
      <c r="AG502" s="423" t="e">
        <v>#N/A</v>
      </c>
      <c r="AH502" s="423" t="e">
        <v>#N/A</v>
      </c>
      <c r="AI502" s="423" t="e">
        <v>#N/A</v>
      </c>
      <c r="AJ502" s="423" t="e">
        <v>#N/A</v>
      </c>
      <c r="AK502" s="423" t="e">
        <v>#N/A</v>
      </c>
      <c r="AL502" s="423" t="e">
        <v>#N/A</v>
      </c>
      <c r="AM502" s="423" t="e">
        <v>#N/A</v>
      </c>
      <c r="AN502" s="423" t="e">
        <v>#N/A</v>
      </c>
      <c r="AO502" s="423" t="e">
        <v>#N/A</v>
      </c>
      <c r="AP502" s="423" t="e">
        <v>#N/A</v>
      </c>
      <c r="AQ502" s="423" t="e">
        <v>#N/A</v>
      </c>
      <c r="AR502" s="423" t="e">
        <v>#N/A</v>
      </c>
      <c r="AS502" s="423" t="e">
        <v>#N/A</v>
      </c>
      <c r="AT502" s="423" t="e">
        <v>#N/A</v>
      </c>
      <c r="AU502" s="423" t="e">
        <v>#N/A</v>
      </c>
      <c r="AV502" s="423" t="e">
        <v>#N/A</v>
      </c>
      <c r="AW502" s="423" t="e">
        <v>#N/A</v>
      </c>
      <c r="AX502" s="423">
        <v>0</v>
      </c>
      <c r="AY502" s="423">
        <v>0</v>
      </c>
      <c r="AZ502" s="423">
        <v>0</v>
      </c>
      <c r="BA502" s="423">
        <v>0</v>
      </c>
      <c r="BB502" s="423">
        <v>0</v>
      </c>
      <c r="BC502" s="423">
        <v>0</v>
      </c>
      <c r="BD502" s="423">
        <v>0</v>
      </c>
      <c r="BE502" s="423">
        <v>0</v>
      </c>
      <c r="BF502" s="423">
        <v>0</v>
      </c>
      <c r="BG502" s="423">
        <v>0</v>
      </c>
      <c r="BH502" s="423">
        <v>3.5999999999999997E-2</v>
      </c>
      <c r="BI502" s="423">
        <v>3.5999999999999997E-2</v>
      </c>
      <c r="BJ502" s="423">
        <v>3.5999999999999997E-2</v>
      </c>
      <c r="BK502" s="423">
        <v>3.5999999999999997E-2</v>
      </c>
      <c r="BL502" s="423">
        <v>3.5999999999999997E-2</v>
      </c>
      <c r="BM502" s="423">
        <v>0</v>
      </c>
      <c r="BN502" s="423">
        <v>0</v>
      </c>
      <c r="BO502" s="423">
        <v>0</v>
      </c>
      <c r="BP502" s="423">
        <v>0</v>
      </c>
      <c r="BQ502" s="423">
        <v>0</v>
      </c>
    </row>
    <row r="503" spans="1:69">
      <c r="A503" s="420" t="s">
        <v>464</v>
      </c>
      <c r="B503" s="421">
        <v>5.8333333333333336E-3</v>
      </c>
      <c r="C503" s="421" t="e">
        <v>#N/A</v>
      </c>
      <c r="D503" s="421">
        <v>0</v>
      </c>
      <c r="E503" s="421"/>
      <c r="F503" s="422">
        <v>130</v>
      </c>
      <c r="G503" s="423">
        <v>6.1000000000000004E-3</v>
      </c>
      <c r="H503" s="423">
        <v>0</v>
      </c>
      <c r="I503" s="423">
        <v>0</v>
      </c>
      <c r="J503" s="423">
        <v>0</v>
      </c>
      <c r="K503" s="423">
        <v>0</v>
      </c>
      <c r="L503" s="423">
        <v>-2.6666666666666679E-4</v>
      </c>
      <c r="M503" s="424">
        <v>46.92307692307692</v>
      </c>
      <c r="N503" s="422" t="e">
        <v>#N/A</v>
      </c>
      <c r="O503" s="422" t="e">
        <v>#N/A</v>
      </c>
      <c r="P503" s="422" t="e">
        <v>#N/A</v>
      </c>
      <c r="Q503" s="422" t="e">
        <v>#N/A</v>
      </c>
      <c r="R503" s="422" t="e">
        <v>#N/A</v>
      </c>
      <c r="S503" s="422" t="s">
        <v>212</v>
      </c>
      <c r="T503" s="423" t="e">
        <v>#N/A</v>
      </c>
      <c r="U503" s="423" t="e">
        <v>#N/A</v>
      </c>
      <c r="V503" s="423" t="e">
        <v>#N/A</v>
      </c>
      <c r="W503" s="423" t="e">
        <v>#N/A</v>
      </c>
      <c r="X503" s="423" t="e">
        <v>#N/A</v>
      </c>
      <c r="Y503" s="423" t="e">
        <v>#N/A</v>
      </c>
      <c r="Z503" s="423" t="e">
        <v>#N/A</v>
      </c>
      <c r="AA503" s="423" t="e">
        <v>#N/A</v>
      </c>
      <c r="AB503" s="423" t="e">
        <v>#N/A</v>
      </c>
      <c r="AC503" s="423" t="e">
        <v>#N/A</v>
      </c>
      <c r="AD503" s="423" t="e">
        <v>#N/A</v>
      </c>
      <c r="AE503" s="423" t="e">
        <v>#N/A</v>
      </c>
      <c r="AF503" s="423" t="e">
        <v>#N/A</v>
      </c>
      <c r="AG503" s="423" t="e">
        <v>#N/A</v>
      </c>
      <c r="AH503" s="423" t="e">
        <v>#N/A</v>
      </c>
      <c r="AI503" s="423" t="e">
        <v>#N/A</v>
      </c>
      <c r="AJ503" s="423" t="e">
        <v>#N/A</v>
      </c>
      <c r="AK503" s="423" t="e">
        <v>#N/A</v>
      </c>
      <c r="AL503" s="423" t="e">
        <v>#N/A</v>
      </c>
      <c r="AM503" s="423" t="e">
        <v>#N/A</v>
      </c>
      <c r="AN503" s="423" t="e">
        <v>#N/A</v>
      </c>
      <c r="AO503" s="423" t="e">
        <v>#N/A</v>
      </c>
      <c r="AP503" s="423" t="e">
        <v>#N/A</v>
      </c>
      <c r="AQ503" s="423" t="e">
        <v>#N/A</v>
      </c>
      <c r="AR503" s="423" t="e">
        <v>#N/A</v>
      </c>
      <c r="AS503" s="423" t="e">
        <v>#N/A</v>
      </c>
      <c r="AT503" s="423" t="e">
        <v>#N/A</v>
      </c>
      <c r="AU503" s="423" t="e">
        <v>#N/A</v>
      </c>
      <c r="AV503" s="423" t="e">
        <v>#N/A</v>
      </c>
      <c r="AW503" s="423" t="e">
        <v>#N/A</v>
      </c>
      <c r="AX503" s="423">
        <v>0</v>
      </c>
      <c r="AY503" s="423">
        <v>0</v>
      </c>
      <c r="AZ503" s="423">
        <v>0</v>
      </c>
      <c r="BA503" s="423">
        <v>0</v>
      </c>
      <c r="BB503" s="423">
        <v>0</v>
      </c>
      <c r="BC503" s="423">
        <v>0</v>
      </c>
      <c r="BD503" s="423">
        <v>0</v>
      </c>
      <c r="BE503" s="423">
        <v>0</v>
      </c>
      <c r="BF503" s="423">
        <v>0</v>
      </c>
      <c r="BG503" s="423">
        <v>0</v>
      </c>
      <c r="BH503" s="423">
        <v>0.1</v>
      </c>
      <c r="BI503" s="423">
        <v>0.1</v>
      </c>
      <c r="BJ503" s="423">
        <v>0.1</v>
      </c>
      <c r="BK503" s="423">
        <v>0.1</v>
      </c>
      <c r="BL503" s="423">
        <v>0.1</v>
      </c>
      <c r="BM503" s="423">
        <v>0</v>
      </c>
      <c r="BN503" s="423">
        <v>0</v>
      </c>
      <c r="BO503" s="423">
        <v>0</v>
      </c>
      <c r="BP503" s="423">
        <v>0</v>
      </c>
      <c r="BQ503" s="423">
        <v>0</v>
      </c>
    </row>
    <row r="504" spans="1:69">
      <c r="A504" s="420" t="s">
        <v>1019</v>
      </c>
      <c r="B504" s="421">
        <v>6.7916666666666667E-2</v>
      </c>
      <c r="C504" s="421" t="e">
        <v>#N/A</v>
      </c>
      <c r="D504" s="421">
        <v>0</v>
      </c>
      <c r="E504" s="421"/>
      <c r="F504" s="422">
        <v>750</v>
      </c>
      <c r="G504" s="423">
        <v>3.2000000000000001E-2</v>
      </c>
      <c r="H504" s="423">
        <v>5.7999999999999996E-3</v>
      </c>
      <c r="I504" s="423">
        <v>6.9999999999999999E-4</v>
      </c>
      <c r="J504" s="423">
        <v>1.23E-2</v>
      </c>
      <c r="K504" s="423">
        <v>1.47E-2</v>
      </c>
      <c r="L504" s="423">
        <v>2.4166666666666642E-3</v>
      </c>
      <c r="M504" s="424">
        <v>42.666666666666664</v>
      </c>
      <c r="N504" s="422" t="e">
        <v>#N/A</v>
      </c>
      <c r="O504" s="422" t="e">
        <v>#N/A</v>
      </c>
      <c r="P504" s="422" t="e">
        <v>#N/A</v>
      </c>
      <c r="Q504" s="422" t="e">
        <v>#N/A</v>
      </c>
      <c r="R504" s="422" t="e">
        <v>#N/A</v>
      </c>
      <c r="S504" s="422" t="s">
        <v>167</v>
      </c>
      <c r="T504" s="423" t="e">
        <v>#N/A</v>
      </c>
      <c r="U504" s="423" t="e">
        <v>#N/A</v>
      </c>
      <c r="V504" s="423" t="e">
        <v>#N/A</v>
      </c>
      <c r="W504" s="423" t="e">
        <v>#N/A</v>
      </c>
      <c r="X504" s="423" t="e">
        <v>#N/A</v>
      </c>
      <c r="Y504" s="423" t="e">
        <v>#N/A</v>
      </c>
      <c r="Z504" s="423" t="e">
        <v>#N/A</v>
      </c>
      <c r="AA504" s="423" t="e">
        <v>#N/A</v>
      </c>
      <c r="AB504" s="423" t="e">
        <v>#N/A</v>
      </c>
      <c r="AC504" s="423" t="e">
        <v>#N/A</v>
      </c>
      <c r="AD504" s="423" t="e">
        <v>#N/A</v>
      </c>
      <c r="AE504" s="423" t="e">
        <v>#N/A</v>
      </c>
      <c r="AF504" s="423" t="e">
        <v>#N/A</v>
      </c>
      <c r="AG504" s="423" t="e">
        <v>#N/A</v>
      </c>
      <c r="AH504" s="423" t="e">
        <v>#N/A</v>
      </c>
      <c r="AI504" s="423" t="e">
        <v>#N/A</v>
      </c>
      <c r="AJ504" s="423" t="e">
        <v>#N/A</v>
      </c>
      <c r="AK504" s="423" t="e">
        <v>#N/A</v>
      </c>
      <c r="AL504" s="423" t="e">
        <v>#N/A</v>
      </c>
      <c r="AM504" s="423" t="e">
        <v>#N/A</v>
      </c>
      <c r="AN504" s="423" t="e">
        <v>#N/A</v>
      </c>
      <c r="AO504" s="423" t="e">
        <v>#N/A</v>
      </c>
      <c r="AP504" s="423" t="e">
        <v>#N/A</v>
      </c>
      <c r="AQ504" s="423" t="e">
        <v>#N/A</v>
      </c>
      <c r="AR504" s="423" t="e">
        <v>#N/A</v>
      </c>
      <c r="AS504" s="423" t="e">
        <v>#N/A</v>
      </c>
      <c r="AT504" s="423" t="e">
        <v>#N/A</v>
      </c>
      <c r="AU504" s="423" t="e">
        <v>#N/A</v>
      </c>
      <c r="AV504" s="423" t="e">
        <v>#N/A</v>
      </c>
      <c r="AW504" s="423" t="e">
        <v>#N/A</v>
      </c>
      <c r="AX504" s="423">
        <v>0</v>
      </c>
      <c r="AY504" s="423">
        <v>0</v>
      </c>
      <c r="AZ504" s="423">
        <v>0</v>
      </c>
      <c r="BA504" s="423">
        <v>0</v>
      </c>
      <c r="BB504" s="423">
        <v>0</v>
      </c>
      <c r="BC504" s="423">
        <v>0</v>
      </c>
      <c r="BD504" s="423">
        <v>0</v>
      </c>
      <c r="BE504" s="423">
        <v>0</v>
      </c>
      <c r="BF504" s="423">
        <v>0</v>
      </c>
      <c r="BG504" s="423">
        <v>0</v>
      </c>
      <c r="BH504" s="423">
        <v>0.2</v>
      </c>
      <c r="BI504" s="423">
        <v>0.2</v>
      </c>
      <c r="BJ504" s="423">
        <v>0.2</v>
      </c>
      <c r="BK504" s="423">
        <v>0.2</v>
      </c>
      <c r="BL504" s="423">
        <v>0.2</v>
      </c>
      <c r="BM504" s="423">
        <v>0</v>
      </c>
      <c r="BN504" s="423">
        <v>0</v>
      </c>
      <c r="BO504" s="423">
        <v>0</v>
      </c>
      <c r="BP504" s="423">
        <v>0</v>
      </c>
      <c r="BQ504" s="423">
        <v>0</v>
      </c>
    </row>
    <row r="505" spans="1:69">
      <c r="A505" s="420" t="s">
        <v>788</v>
      </c>
      <c r="B505" s="421">
        <v>3.4080166666666663</v>
      </c>
      <c r="C505" s="421" t="e">
        <v>#N/A</v>
      </c>
      <c r="D505" s="421">
        <v>3.1675</v>
      </c>
      <c r="E505" s="421"/>
      <c r="F505" s="422">
        <v>522</v>
      </c>
      <c r="G505" s="423">
        <v>3.1099999999999999E-2</v>
      </c>
      <c r="H505" s="423">
        <v>0.1206</v>
      </c>
      <c r="I505" s="423">
        <v>0</v>
      </c>
      <c r="J505" s="423">
        <v>2.52E-2</v>
      </c>
      <c r="K505" s="423">
        <v>6.0000000000000001E-3</v>
      </c>
      <c r="L505" s="423">
        <v>5.7616666666666205E-2</v>
      </c>
      <c r="M505" s="424">
        <v>59.578544061302679</v>
      </c>
      <c r="N505" s="422" t="e">
        <v>#N/A</v>
      </c>
      <c r="O505" s="422" t="e">
        <v>#N/A</v>
      </c>
      <c r="P505" s="422" t="e">
        <v>#N/A</v>
      </c>
      <c r="Q505" s="422" t="e">
        <v>#N/A</v>
      </c>
      <c r="R505" s="422" t="e">
        <v>#N/A</v>
      </c>
      <c r="S505" s="422" t="s">
        <v>151</v>
      </c>
      <c r="T505" s="423" t="e">
        <v>#N/A</v>
      </c>
      <c r="U505" s="423" t="e">
        <v>#N/A</v>
      </c>
      <c r="V505" s="423" t="e">
        <v>#N/A</v>
      </c>
      <c r="W505" s="423" t="e">
        <v>#N/A</v>
      </c>
      <c r="X505" s="423" t="e">
        <v>#N/A</v>
      </c>
      <c r="Y505" s="423" t="e">
        <v>#N/A</v>
      </c>
      <c r="Z505" s="423" t="e">
        <v>#N/A</v>
      </c>
      <c r="AA505" s="423" t="e">
        <v>#N/A</v>
      </c>
      <c r="AB505" s="423" t="e">
        <v>#N/A</v>
      </c>
      <c r="AC505" s="423" t="e">
        <v>#N/A</v>
      </c>
      <c r="AD505" s="423" t="e">
        <v>#N/A</v>
      </c>
      <c r="AE505" s="423" t="e">
        <v>#N/A</v>
      </c>
      <c r="AF505" s="423" t="e">
        <v>#N/A</v>
      </c>
      <c r="AG505" s="423" t="e">
        <v>#N/A</v>
      </c>
      <c r="AH505" s="423" t="e">
        <v>#N/A</v>
      </c>
      <c r="AI505" s="423" t="e">
        <v>#N/A</v>
      </c>
      <c r="AJ505" s="423" t="e">
        <v>#N/A</v>
      </c>
      <c r="AK505" s="423" t="e">
        <v>#N/A</v>
      </c>
      <c r="AL505" s="423" t="e">
        <v>#N/A</v>
      </c>
      <c r="AM505" s="423" t="e">
        <v>#N/A</v>
      </c>
      <c r="AN505" s="423" t="e">
        <v>#N/A</v>
      </c>
      <c r="AO505" s="423" t="e">
        <v>#N/A</v>
      </c>
      <c r="AP505" s="423" t="e">
        <v>#N/A</v>
      </c>
      <c r="AQ505" s="423" t="e">
        <v>#N/A</v>
      </c>
      <c r="AR505" s="423" t="e">
        <v>#N/A</v>
      </c>
      <c r="AS505" s="423" t="e">
        <v>#N/A</v>
      </c>
      <c r="AT505" s="423" t="e">
        <v>#N/A</v>
      </c>
      <c r="AU505" s="423" t="e">
        <v>#N/A</v>
      </c>
      <c r="AV505" s="423" t="e">
        <v>#N/A</v>
      </c>
      <c r="AW505" s="423" t="e">
        <v>#N/A</v>
      </c>
      <c r="AX505" s="423">
        <v>5.9</v>
      </c>
      <c r="AY505" s="423">
        <v>12</v>
      </c>
      <c r="AZ505" s="423">
        <v>12</v>
      </c>
      <c r="BA505" s="423">
        <v>18</v>
      </c>
      <c r="BB505" s="423">
        <v>18</v>
      </c>
      <c r="BC505" s="423">
        <v>4.0999999999999996</v>
      </c>
      <c r="BD505" s="423">
        <v>0</v>
      </c>
      <c r="BE505" s="423">
        <v>0</v>
      </c>
      <c r="BF505" s="423">
        <v>0</v>
      </c>
      <c r="BG505" s="423">
        <v>0</v>
      </c>
      <c r="BH505" s="423">
        <v>4.0999999999999996</v>
      </c>
      <c r="BI505" s="423">
        <v>4.0999999999999996</v>
      </c>
      <c r="BJ505" s="423">
        <v>4.0999999999999996</v>
      </c>
      <c r="BK505" s="423">
        <v>4.0999999999999996</v>
      </c>
      <c r="BL505" s="423">
        <v>4.0999999999999996</v>
      </c>
      <c r="BM505" s="423">
        <v>3.5</v>
      </c>
      <c r="BN505" s="423">
        <v>3.5</v>
      </c>
      <c r="BO505" s="423">
        <v>3.5</v>
      </c>
      <c r="BP505" s="423">
        <v>3.5</v>
      </c>
      <c r="BQ505" s="423">
        <v>3.5</v>
      </c>
    </row>
    <row r="506" spans="1:69">
      <c r="A506" s="420" t="s">
        <v>856</v>
      </c>
      <c r="B506" s="421">
        <v>0.24333333333333337</v>
      </c>
      <c r="C506" s="421" t="e">
        <v>#N/A</v>
      </c>
      <c r="D506" s="421">
        <v>0</v>
      </c>
      <c r="E506" s="421"/>
      <c r="F506" s="422">
        <v>2383</v>
      </c>
      <c r="G506" s="423">
        <v>0.17599999999999999</v>
      </c>
      <c r="H506" s="423">
        <v>7.0999999999999994E-2</v>
      </c>
      <c r="I506" s="423">
        <v>0</v>
      </c>
      <c r="J506" s="423">
        <v>0</v>
      </c>
      <c r="K506" s="423">
        <v>8.6999999999999994E-2</v>
      </c>
      <c r="L506" s="423">
        <v>-9.066666666666659E-2</v>
      </c>
      <c r="M506" s="424">
        <v>73.856483424255146</v>
      </c>
      <c r="N506" s="422" t="e">
        <v>#N/A</v>
      </c>
      <c r="O506" s="422" t="e">
        <v>#N/A</v>
      </c>
      <c r="P506" s="422" t="e">
        <v>#N/A</v>
      </c>
      <c r="Q506" s="422" t="e">
        <v>#N/A</v>
      </c>
      <c r="R506" s="422" t="e">
        <v>#N/A</v>
      </c>
      <c r="S506" s="422" t="s">
        <v>208</v>
      </c>
      <c r="T506" s="423" t="e">
        <v>#N/A</v>
      </c>
      <c r="U506" s="423" t="e">
        <v>#N/A</v>
      </c>
      <c r="V506" s="423" t="e">
        <v>#N/A</v>
      </c>
      <c r="W506" s="423" t="e">
        <v>#N/A</v>
      </c>
      <c r="X506" s="423" t="e">
        <v>#N/A</v>
      </c>
      <c r="Y506" s="423" t="e">
        <v>#N/A</v>
      </c>
      <c r="Z506" s="423" t="e">
        <v>#N/A</v>
      </c>
      <c r="AA506" s="423" t="e">
        <v>#N/A</v>
      </c>
      <c r="AB506" s="423" t="e">
        <v>#N/A</v>
      </c>
      <c r="AC506" s="423" t="e">
        <v>#N/A</v>
      </c>
      <c r="AD506" s="423" t="e">
        <v>#N/A</v>
      </c>
      <c r="AE506" s="423" t="e">
        <v>#N/A</v>
      </c>
      <c r="AF506" s="423" t="e">
        <v>#N/A</v>
      </c>
      <c r="AG506" s="423" t="e">
        <v>#N/A</v>
      </c>
      <c r="AH506" s="423" t="e">
        <v>#N/A</v>
      </c>
      <c r="AI506" s="423" t="e">
        <v>#N/A</v>
      </c>
      <c r="AJ506" s="423" t="e">
        <v>#N/A</v>
      </c>
      <c r="AK506" s="423" t="e">
        <v>#N/A</v>
      </c>
      <c r="AL506" s="423" t="e">
        <v>#N/A</v>
      </c>
      <c r="AM506" s="423" t="e">
        <v>#N/A</v>
      </c>
      <c r="AN506" s="423" t="e">
        <v>#N/A</v>
      </c>
      <c r="AO506" s="423" t="e">
        <v>#N/A</v>
      </c>
      <c r="AP506" s="423" t="e">
        <v>#N/A</v>
      </c>
      <c r="AQ506" s="423" t="e">
        <v>#N/A</v>
      </c>
      <c r="AR506" s="423" t="e">
        <v>#N/A</v>
      </c>
      <c r="AS506" s="423" t="e">
        <v>#N/A</v>
      </c>
      <c r="AT506" s="423" t="e">
        <v>#N/A</v>
      </c>
      <c r="AU506" s="423" t="e">
        <v>#N/A</v>
      </c>
      <c r="AV506" s="423" t="e">
        <v>#N/A</v>
      </c>
      <c r="AW506" s="423" t="e">
        <v>#N/A</v>
      </c>
      <c r="AX506" s="423">
        <v>0</v>
      </c>
      <c r="AY506" s="423">
        <v>0</v>
      </c>
      <c r="AZ506" s="423">
        <v>0</v>
      </c>
      <c r="BA506" s="423">
        <v>0</v>
      </c>
      <c r="BB506" s="423">
        <v>0</v>
      </c>
      <c r="BC506" s="423">
        <v>0</v>
      </c>
      <c r="BD506" s="423">
        <v>0</v>
      </c>
      <c r="BE506" s="423">
        <v>0</v>
      </c>
      <c r="BF506" s="423">
        <v>0</v>
      </c>
      <c r="BG506" s="423">
        <v>0</v>
      </c>
      <c r="BH506" s="423">
        <v>0.5</v>
      </c>
      <c r="BI506" s="423">
        <v>0.5</v>
      </c>
      <c r="BJ506" s="423">
        <v>0.5</v>
      </c>
      <c r="BK506" s="423">
        <v>0.5</v>
      </c>
      <c r="BL506" s="423">
        <v>0.5</v>
      </c>
      <c r="BM506" s="423">
        <v>0</v>
      </c>
      <c r="BN506" s="423">
        <v>0</v>
      </c>
      <c r="BO506" s="423">
        <v>0</v>
      </c>
      <c r="BP506" s="423">
        <v>0</v>
      </c>
      <c r="BQ506" s="423">
        <v>0</v>
      </c>
    </row>
    <row r="507" spans="1:69">
      <c r="A507" s="420" t="s">
        <v>430</v>
      </c>
      <c r="B507" s="421">
        <v>1.9449999999999999E-2</v>
      </c>
      <c r="C507" s="421" t="e">
        <v>#N/A</v>
      </c>
      <c r="D507" s="421">
        <v>0</v>
      </c>
      <c r="E507" s="421"/>
      <c r="F507" s="422">
        <v>290</v>
      </c>
      <c r="G507" s="423">
        <v>1.2500000000000001E-2</v>
      </c>
      <c r="H507" s="423">
        <v>0</v>
      </c>
      <c r="I507" s="423">
        <v>4.3E-3</v>
      </c>
      <c r="J507" s="423">
        <v>0</v>
      </c>
      <c r="K507" s="423">
        <v>1E-3</v>
      </c>
      <c r="L507" s="423">
        <v>1.6499999999999952E-3</v>
      </c>
      <c r="M507" s="424">
        <v>43.103448275862071</v>
      </c>
      <c r="N507" s="422" t="e">
        <v>#N/A</v>
      </c>
      <c r="O507" s="422" t="e">
        <v>#N/A</v>
      </c>
      <c r="P507" s="422" t="e">
        <v>#N/A</v>
      </c>
      <c r="Q507" s="422" t="e">
        <v>#N/A</v>
      </c>
      <c r="R507" s="422" t="e">
        <v>#N/A</v>
      </c>
      <c r="S507" s="422" t="s">
        <v>142</v>
      </c>
      <c r="T507" s="423" t="e">
        <v>#N/A</v>
      </c>
      <c r="U507" s="423" t="e">
        <v>#N/A</v>
      </c>
      <c r="V507" s="423" t="e">
        <v>#N/A</v>
      </c>
      <c r="W507" s="423" t="e">
        <v>#N/A</v>
      </c>
      <c r="X507" s="423" t="e">
        <v>#N/A</v>
      </c>
      <c r="Y507" s="423" t="e">
        <v>#N/A</v>
      </c>
      <c r="Z507" s="423" t="e">
        <v>#N/A</v>
      </c>
      <c r="AA507" s="423" t="e">
        <v>#N/A</v>
      </c>
      <c r="AB507" s="423" t="e">
        <v>#N/A</v>
      </c>
      <c r="AC507" s="423" t="e">
        <v>#N/A</v>
      </c>
      <c r="AD507" s="423" t="e">
        <v>#N/A</v>
      </c>
      <c r="AE507" s="423" t="e">
        <v>#N/A</v>
      </c>
      <c r="AF507" s="423" t="e">
        <v>#N/A</v>
      </c>
      <c r="AG507" s="423" t="e">
        <v>#N/A</v>
      </c>
      <c r="AH507" s="423" t="e">
        <v>#N/A</v>
      </c>
      <c r="AI507" s="423" t="e">
        <v>#N/A</v>
      </c>
      <c r="AJ507" s="423" t="e">
        <v>#N/A</v>
      </c>
      <c r="AK507" s="423" t="e">
        <v>#N/A</v>
      </c>
      <c r="AL507" s="423" t="e">
        <v>#N/A</v>
      </c>
      <c r="AM507" s="423" t="e">
        <v>#N/A</v>
      </c>
      <c r="AN507" s="423" t="e">
        <v>#N/A</v>
      </c>
      <c r="AO507" s="423" t="e">
        <v>#N/A</v>
      </c>
      <c r="AP507" s="423" t="e">
        <v>#N/A</v>
      </c>
      <c r="AQ507" s="423" t="e">
        <v>#N/A</v>
      </c>
      <c r="AR507" s="423" t="e">
        <v>#N/A</v>
      </c>
      <c r="AS507" s="423" t="e">
        <v>#N/A</v>
      </c>
      <c r="AT507" s="423" t="e">
        <v>#N/A</v>
      </c>
      <c r="AU507" s="423" t="e">
        <v>#N/A</v>
      </c>
      <c r="AV507" s="423" t="e">
        <v>#N/A</v>
      </c>
      <c r="AW507" s="423" t="e">
        <v>#N/A</v>
      </c>
      <c r="AX507" s="423">
        <v>0</v>
      </c>
      <c r="AY507" s="423">
        <v>0</v>
      </c>
      <c r="AZ507" s="423">
        <v>0</v>
      </c>
      <c r="BA507" s="423">
        <v>0</v>
      </c>
      <c r="BB507" s="423">
        <v>0</v>
      </c>
      <c r="BC507" s="423">
        <v>0</v>
      </c>
      <c r="BD507" s="423">
        <v>0</v>
      </c>
      <c r="BE507" s="423">
        <v>0</v>
      </c>
      <c r="BF507" s="423">
        <v>0</v>
      </c>
      <c r="BG507" s="423">
        <v>0</v>
      </c>
      <c r="BH507" s="423">
        <v>7.4999999999999997E-2</v>
      </c>
      <c r="BI507" s="423">
        <v>7.4999999999999997E-2</v>
      </c>
      <c r="BJ507" s="423">
        <v>7.4999999999999997E-2</v>
      </c>
      <c r="BK507" s="423">
        <v>7.4999999999999997E-2</v>
      </c>
      <c r="BL507" s="423">
        <v>7.4999999999999997E-2</v>
      </c>
      <c r="BM507" s="423">
        <v>0</v>
      </c>
      <c r="BN507" s="423">
        <v>0</v>
      </c>
      <c r="BO507" s="423">
        <v>0</v>
      </c>
      <c r="BP507" s="423">
        <v>0</v>
      </c>
      <c r="BQ507" s="423">
        <v>0</v>
      </c>
    </row>
    <row r="508" spans="1:69">
      <c r="A508" s="420" t="s">
        <v>789</v>
      </c>
      <c r="B508" s="421">
        <v>3.2549999999999996E-2</v>
      </c>
      <c r="C508" s="421" t="e">
        <v>#N/A</v>
      </c>
      <c r="D508" s="421">
        <v>0</v>
      </c>
      <c r="E508" s="421"/>
      <c r="F508" s="422">
        <v>503</v>
      </c>
      <c r="G508" s="423">
        <v>2.2600000000000002E-2</v>
      </c>
      <c r="H508" s="423">
        <v>2.0000000000000001E-4</v>
      </c>
      <c r="I508" s="423">
        <v>0</v>
      </c>
      <c r="J508" s="423">
        <v>0</v>
      </c>
      <c r="K508" s="423">
        <v>4.7999999999999996E-3</v>
      </c>
      <c r="L508" s="423">
        <v>4.9499999999999961E-3</v>
      </c>
      <c r="M508" s="424">
        <v>44.930417495029829</v>
      </c>
      <c r="N508" s="422" t="e">
        <v>#N/A</v>
      </c>
      <c r="O508" s="422" t="e">
        <v>#N/A</v>
      </c>
      <c r="P508" s="422" t="e">
        <v>#N/A</v>
      </c>
      <c r="Q508" s="422" t="e">
        <v>#N/A</v>
      </c>
      <c r="R508" s="422" t="e">
        <v>#N/A</v>
      </c>
      <c r="S508" s="422" t="s">
        <v>142</v>
      </c>
      <c r="T508" s="423" t="e">
        <v>#N/A</v>
      </c>
      <c r="U508" s="423" t="e">
        <v>#N/A</v>
      </c>
      <c r="V508" s="423" t="e">
        <v>#N/A</v>
      </c>
      <c r="W508" s="423" t="e">
        <v>#N/A</v>
      </c>
      <c r="X508" s="423" t="e">
        <v>#N/A</v>
      </c>
      <c r="Y508" s="423" t="e">
        <v>#N/A</v>
      </c>
      <c r="Z508" s="423" t="e">
        <v>#N/A</v>
      </c>
      <c r="AA508" s="423" t="e">
        <v>#N/A</v>
      </c>
      <c r="AB508" s="423" t="e">
        <v>#N/A</v>
      </c>
      <c r="AC508" s="423" t="e">
        <v>#N/A</v>
      </c>
      <c r="AD508" s="423" t="e">
        <v>#N/A</v>
      </c>
      <c r="AE508" s="423" t="e">
        <v>#N/A</v>
      </c>
      <c r="AF508" s="423" t="e">
        <v>#N/A</v>
      </c>
      <c r="AG508" s="423" t="e">
        <v>#N/A</v>
      </c>
      <c r="AH508" s="423" t="e">
        <v>#N/A</v>
      </c>
      <c r="AI508" s="423" t="e">
        <v>#N/A</v>
      </c>
      <c r="AJ508" s="423" t="e">
        <v>#N/A</v>
      </c>
      <c r="AK508" s="423" t="e">
        <v>#N/A</v>
      </c>
      <c r="AL508" s="423" t="e">
        <v>#N/A</v>
      </c>
      <c r="AM508" s="423" t="e">
        <v>#N/A</v>
      </c>
      <c r="AN508" s="423" t="e">
        <v>#N/A</v>
      </c>
      <c r="AO508" s="423" t="e">
        <v>#N/A</v>
      </c>
      <c r="AP508" s="423" t="e">
        <v>#N/A</v>
      </c>
      <c r="AQ508" s="423" t="e">
        <v>#N/A</v>
      </c>
      <c r="AR508" s="423" t="e">
        <v>#N/A</v>
      </c>
      <c r="AS508" s="423" t="e">
        <v>#N/A</v>
      </c>
      <c r="AT508" s="423" t="e">
        <v>#N/A</v>
      </c>
      <c r="AU508" s="423" t="e">
        <v>#N/A</v>
      </c>
      <c r="AV508" s="423" t="e">
        <v>#N/A</v>
      </c>
      <c r="AW508" s="423" t="e">
        <v>#N/A</v>
      </c>
      <c r="AX508" s="423">
        <v>0</v>
      </c>
      <c r="AY508" s="423">
        <v>0</v>
      </c>
      <c r="AZ508" s="423">
        <v>0</v>
      </c>
      <c r="BA508" s="423">
        <v>0</v>
      </c>
      <c r="BB508" s="423">
        <v>0</v>
      </c>
      <c r="BC508" s="423">
        <v>0</v>
      </c>
      <c r="BD508" s="423">
        <v>0</v>
      </c>
      <c r="BE508" s="423">
        <v>0</v>
      </c>
      <c r="BF508" s="423">
        <v>0</v>
      </c>
      <c r="BG508" s="423">
        <v>0</v>
      </c>
      <c r="BH508" s="423">
        <v>7.4999999999999997E-2</v>
      </c>
      <c r="BI508" s="423">
        <v>7.4999999999999997E-2</v>
      </c>
      <c r="BJ508" s="423">
        <v>7.4999999999999997E-2</v>
      </c>
      <c r="BK508" s="423">
        <v>7.4999999999999997E-2</v>
      </c>
      <c r="BL508" s="423">
        <v>7.4999999999999997E-2</v>
      </c>
      <c r="BM508" s="423">
        <v>0</v>
      </c>
      <c r="BN508" s="423">
        <v>0</v>
      </c>
      <c r="BO508" s="423">
        <v>0</v>
      </c>
      <c r="BP508" s="423">
        <v>0</v>
      </c>
      <c r="BQ508" s="423">
        <v>0</v>
      </c>
    </row>
    <row r="509" spans="1:69">
      <c r="A509" s="420" t="s">
        <v>880</v>
      </c>
      <c r="B509" s="421">
        <v>0.17822499999999997</v>
      </c>
      <c r="C509" s="421" t="e">
        <v>#N/A</v>
      </c>
      <c r="D509" s="421">
        <v>0</v>
      </c>
      <c r="E509" s="421"/>
      <c r="F509" s="422">
        <v>2145</v>
      </c>
      <c r="G509" s="423">
        <v>0.1195</v>
      </c>
      <c r="H509" s="423">
        <v>1.1000000000000001E-3</v>
      </c>
      <c r="I509" s="423">
        <v>2.1399999999999999E-2</v>
      </c>
      <c r="J509" s="423">
        <v>1.8E-3</v>
      </c>
      <c r="K509" s="423">
        <v>1E-3</v>
      </c>
      <c r="L509" s="423">
        <v>3.3424999999999983E-2</v>
      </c>
      <c r="M509" s="424">
        <v>55.710955710955709</v>
      </c>
      <c r="N509" s="422" t="e">
        <v>#N/A</v>
      </c>
      <c r="O509" s="422" t="e">
        <v>#N/A</v>
      </c>
      <c r="P509" s="422" t="e">
        <v>#N/A</v>
      </c>
      <c r="Q509" s="422" t="e">
        <v>#N/A</v>
      </c>
      <c r="R509" s="422" t="e">
        <v>#N/A</v>
      </c>
      <c r="S509" s="422" t="s">
        <v>225</v>
      </c>
      <c r="T509" s="423" t="e">
        <v>#N/A</v>
      </c>
      <c r="U509" s="423" t="e">
        <v>#N/A</v>
      </c>
      <c r="V509" s="423" t="e">
        <v>#N/A</v>
      </c>
      <c r="W509" s="423" t="e">
        <v>#N/A</v>
      </c>
      <c r="X509" s="423" t="e">
        <v>#N/A</v>
      </c>
      <c r="Y509" s="423" t="e">
        <v>#N/A</v>
      </c>
      <c r="Z509" s="423" t="e">
        <v>#N/A</v>
      </c>
      <c r="AA509" s="423" t="e">
        <v>#N/A</v>
      </c>
      <c r="AB509" s="423" t="e">
        <v>#N/A</v>
      </c>
      <c r="AC509" s="423" t="e">
        <v>#N/A</v>
      </c>
      <c r="AD509" s="423" t="e">
        <v>#N/A</v>
      </c>
      <c r="AE509" s="423" t="e">
        <v>#N/A</v>
      </c>
      <c r="AF509" s="423" t="e">
        <v>#N/A</v>
      </c>
      <c r="AG509" s="423" t="e">
        <v>#N/A</v>
      </c>
      <c r="AH509" s="423" t="e">
        <v>#N/A</v>
      </c>
      <c r="AI509" s="423" t="e">
        <v>#N/A</v>
      </c>
      <c r="AJ509" s="423" t="e">
        <v>#N/A</v>
      </c>
      <c r="AK509" s="423" t="e">
        <v>#N/A</v>
      </c>
      <c r="AL509" s="423" t="e">
        <v>#N/A</v>
      </c>
      <c r="AM509" s="423" t="e">
        <v>#N/A</v>
      </c>
      <c r="AN509" s="423" t="e">
        <v>#N/A</v>
      </c>
      <c r="AO509" s="423" t="e">
        <v>#N/A</v>
      </c>
      <c r="AP509" s="423" t="e">
        <v>#N/A</v>
      </c>
      <c r="AQ509" s="423" t="e">
        <v>#N/A</v>
      </c>
      <c r="AR509" s="423" t="e">
        <v>#N/A</v>
      </c>
      <c r="AS509" s="423" t="e">
        <v>#N/A</v>
      </c>
      <c r="AT509" s="423" t="e">
        <v>#N/A</v>
      </c>
      <c r="AU509" s="423" t="e">
        <v>#N/A</v>
      </c>
      <c r="AV509" s="423" t="e">
        <v>#N/A</v>
      </c>
      <c r="AW509" s="423" t="e">
        <v>#N/A</v>
      </c>
      <c r="AX509" s="423">
        <v>0</v>
      </c>
      <c r="AY509" s="423">
        <v>0</v>
      </c>
      <c r="AZ509" s="423">
        <v>0</v>
      </c>
      <c r="BA509" s="423">
        <v>0</v>
      </c>
      <c r="BB509" s="423">
        <v>0</v>
      </c>
      <c r="BC509" s="423">
        <v>0</v>
      </c>
      <c r="BD509" s="423">
        <v>0</v>
      </c>
      <c r="BE509" s="423">
        <v>0</v>
      </c>
      <c r="BF509" s="423">
        <v>0</v>
      </c>
      <c r="BG509" s="423">
        <v>0</v>
      </c>
      <c r="BH509" s="423">
        <v>0.3</v>
      </c>
      <c r="BI509" s="423">
        <v>0.3</v>
      </c>
      <c r="BJ509" s="423">
        <v>0.3</v>
      </c>
      <c r="BK509" s="423">
        <v>0.3</v>
      </c>
      <c r="BL509" s="423">
        <v>0.3</v>
      </c>
      <c r="BM509" s="423">
        <v>0</v>
      </c>
      <c r="BN509" s="423">
        <v>0</v>
      </c>
      <c r="BO509" s="423">
        <v>0</v>
      </c>
      <c r="BP509" s="423">
        <v>0</v>
      </c>
      <c r="BQ509" s="423">
        <v>0</v>
      </c>
    </row>
    <row r="510" spans="1:69">
      <c r="A510" s="420" t="s">
        <v>778</v>
      </c>
      <c r="B510" s="421">
        <v>12.476416666666665</v>
      </c>
      <c r="C510" s="421" t="e">
        <v>#N/A</v>
      </c>
      <c r="D510" s="421">
        <v>11.281000000000001</v>
      </c>
      <c r="E510" s="421"/>
      <c r="F510" s="422">
        <v>0</v>
      </c>
      <c r="G510" s="423">
        <v>0</v>
      </c>
      <c r="H510" s="423">
        <v>0</v>
      </c>
      <c r="I510" s="423">
        <v>0</v>
      </c>
      <c r="J510" s="423">
        <v>0</v>
      </c>
      <c r="K510" s="423">
        <v>0.53</v>
      </c>
      <c r="L510" s="423">
        <v>0.66541666666666544</v>
      </c>
      <c r="M510" s="424" t="s">
        <v>395</v>
      </c>
      <c r="N510" s="422" t="e">
        <v>#N/A</v>
      </c>
      <c r="O510" s="422" t="e">
        <v>#N/A</v>
      </c>
      <c r="P510" s="422" t="e">
        <v>#N/A</v>
      </c>
      <c r="Q510" s="422" t="e">
        <v>#N/A</v>
      </c>
      <c r="R510" s="422" t="e">
        <v>#N/A</v>
      </c>
      <c r="S510" s="422" t="s">
        <v>185</v>
      </c>
      <c r="T510" s="423" t="e">
        <v>#N/A</v>
      </c>
      <c r="U510" s="423" t="e">
        <v>#N/A</v>
      </c>
      <c r="V510" s="423" t="e">
        <v>#N/A</v>
      </c>
      <c r="W510" s="423" t="e">
        <v>#N/A</v>
      </c>
      <c r="X510" s="423" t="e">
        <v>#N/A</v>
      </c>
      <c r="Y510" s="423" t="e">
        <v>#N/A</v>
      </c>
      <c r="Z510" s="423" t="e">
        <v>#N/A</v>
      </c>
      <c r="AA510" s="423" t="e">
        <v>#N/A</v>
      </c>
      <c r="AB510" s="423" t="e">
        <v>#N/A</v>
      </c>
      <c r="AC510" s="423" t="e">
        <v>#N/A</v>
      </c>
      <c r="AD510" s="423" t="e">
        <v>#N/A</v>
      </c>
      <c r="AE510" s="423" t="e">
        <v>#N/A</v>
      </c>
      <c r="AF510" s="423" t="e">
        <v>#N/A</v>
      </c>
      <c r="AG510" s="423" t="e">
        <v>#N/A</v>
      </c>
      <c r="AH510" s="423" t="e">
        <v>#N/A</v>
      </c>
      <c r="AI510" s="423" t="e">
        <v>#N/A</v>
      </c>
      <c r="AJ510" s="423" t="e">
        <v>#N/A</v>
      </c>
      <c r="AK510" s="423" t="e">
        <v>#N/A</v>
      </c>
      <c r="AL510" s="423" t="e">
        <v>#N/A</v>
      </c>
      <c r="AM510" s="423" t="e">
        <v>#N/A</v>
      </c>
      <c r="AN510" s="423" t="e">
        <v>#N/A</v>
      </c>
      <c r="AO510" s="423" t="e">
        <v>#N/A</v>
      </c>
      <c r="AP510" s="423" t="e">
        <v>#N/A</v>
      </c>
      <c r="AQ510" s="423" t="e">
        <v>#N/A</v>
      </c>
      <c r="AR510" s="423" t="e">
        <v>#N/A</v>
      </c>
      <c r="AS510" s="423" t="e">
        <v>#N/A</v>
      </c>
      <c r="AT510" s="423" t="e">
        <v>#N/A</v>
      </c>
      <c r="AU510" s="423" t="e">
        <v>#N/A</v>
      </c>
      <c r="AV510" s="423" t="e">
        <v>#N/A</v>
      </c>
      <c r="AW510" s="423" t="e">
        <v>#N/A</v>
      </c>
      <c r="AX510" s="423">
        <v>0</v>
      </c>
      <c r="AY510" s="423">
        <v>0</v>
      </c>
      <c r="AZ510" s="423">
        <v>0</v>
      </c>
      <c r="BA510" s="423">
        <v>0</v>
      </c>
      <c r="BB510" s="423">
        <v>0</v>
      </c>
      <c r="BC510" s="423">
        <v>0</v>
      </c>
      <c r="BD510" s="423">
        <v>0</v>
      </c>
      <c r="BE510" s="423">
        <v>0</v>
      </c>
      <c r="BF510" s="423">
        <v>0</v>
      </c>
      <c r="BG510" s="423">
        <v>0</v>
      </c>
      <c r="BH510" s="423">
        <v>0</v>
      </c>
      <c r="BI510" s="423">
        <v>0</v>
      </c>
      <c r="BJ510" s="423">
        <v>0</v>
      </c>
      <c r="BK510" s="423">
        <v>0</v>
      </c>
      <c r="BL510" s="423">
        <v>0</v>
      </c>
      <c r="BM510" s="423">
        <v>13.271999999999998</v>
      </c>
      <c r="BN510" s="423">
        <v>13.271999999999998</v>
      </c>
      <c r="BO510" s="423">
        <v>13.271999999999998</v>
      </c>
      <c r="BP510" s="423">
        <v>13.271999999999998</v>
      </c>
      <c r="BQ510" s="423">
        <v>13.271999999999998</v>
      </c>
    </row>
    <row r="511" spans="1:69">
      <c r="A511" s="420" t="s">
        <v>946</v>
      </c>
      <c r="B511" s="421">
        <v>4.7500000000000007E-2</v>
      </c>
      <c r="C511" s="421" t="e">
        <v>#N/A</v>
      </c>
      <c r="D511" s="421">
        <v>0</v>
      </c>
      <c r="E511" s="421"/>
      <c r="F511" s="422">
        <v>258</v>
      </c>
      <c r="G511" s="423">
        <v>7.0000000000000001E-3</v>
      </c>
      <c r="H511" s="423">
        <v>3.2000000000000002E-3</v>
      </c>
      <c r="I511" s="423">
        <v>7.7000000000000002E-3</v>
      </c>
      <c r="J511" s="423">
        <v>1.04E-2</v>
      </c>
      <c r="K511" s="423">
        <v>1.21E-2</v>
      </c>
      <c r="L511" s="423">
        <v>7.1000000000000091E-3</v>
      </c>
      <c r="M511" s="424">
        <v>27.131782945736433</v>
      </c>
      <c r="N511" s="422" t="e">
        <v>#N/A</v>
      </c>
      <c r="O511" s="422" t="e">
        <v>#N/A</v>
      </c>
      <c r="P511" s="422" t="e">
        <v>#N/A</v>
      </c>
      <c r="Q511" s="422" t="e">
        <v>#N/A</v>
      </c>
      <c r="R511" s="422" t="e">
        <v>#N/A</v>
      </c>
      <c r="S511" s="422" t="s">
        <v>127</v>
      </c>
      <c r="T511" s="423" t="e">
        <v>#N/A</v>
      </c>
      <c r="U511" s="423" t="e">
        <v>#N/A</v>
      </c>
      <c r="V511" s="423" t="e">
        <v>#N/A</v>
      </c>
      <c r="W511" s="423" t="e">
        <v>#N/A</v>
      </c>
      <c r="X511" s="423" t="e">
        <v>#N/A</v>
      </c>
      <c r="Y511" s="423" t="e">
        <v>#N/A</v>
      </c>
      <c r="Z511" s="423" t="e">
        <v>#N/A</v>
      </c>
      <c r="AA511" s="423" t="e">
        <v>#N/A</v>
      </c>
      <c r="AB511" s="423" t="e">
        <v>#N/A</v>
      </c>
      <c r="AC511" s="423" t="e">
        <v>#N/A</v>
      </c>
      <c r="AD511" s="423" t="e">
        <v>#N/A</v>
      </c>
      <c r="AE511" s="423" t="e">
        <v>#N/A</v>
      </c>
      <c r="AF511" s="423" t="e">
        <v>#N/A</v>
      </c>
      <c r="AG511" s="423" t="e">
        <v>#N/A</v>
      </c>
      <c r="AH511" s="423" t="e">
        <v>#N/A</v>
      </c>
      <c r="AI511" s="423" t="e">
        <v>#N/A</v>
      </c>
      <c r="AJ511" s="423" t="e">
        <v>#N/A</v>
      </c>
      <c r="AK511" s="423" t="e">
        <v>#N/A</v>
      </c>
      <c r="AL511" s="423" t="e">
        <v>#N/A</v>
      </c>
      <c r="AM511" s="423" t="e">
        <v>#N/A</v>
      </c>
      <c r="AN511" s="423" t="e">
        <v>#N/A</v>
      </c>
      <c r="AO511" s="423" t="e">
        <v>#N/A</v>
      </c>
      <c r="AP511" s="423" t="e">
        <v>#N/A</v>
      </c>
      <c r="AQ511" s="423" t="e">
        <v>#N/A</v>
      </c>
      <c r="AR511" s="423" t="e">
        <v>#N/A</v>
      </c>
      <c r="AS511" s="423" t="e">
        <v>#N/A</v>
      </c>
      <c r="AT511" s="423" t="e">
        <v>#N/A</v>
      </c>
      <c r="AU511" s="423" t="e">
        <v>#N/A</v>
      </c>
      <c r="AV511" s="423" t="e">
        <v>#N/A</v>
      </c>
      <c r="AW511" s="423" t="e">
        <v>#N/A</v>
      </c>
      <c r="AX511" s="423">
        <v>0</v>
      </c>
      <c r="AY511" s="423">
        <v>0</v>
      </c>
      <c r="AZ511" s="423">
        <v>0</v>
      </c>
      <c r="BA511" s="423">
        <v>0</v>
      </c>
      <c r="BB511" s="423">
        <v>0</v>
      </c>
      <c r="BC511" s="423">
        <v>0</v>
      </c>
      <c r="BD511" s="423">
        <v>0</v>
      </c>
      <c r="BE511" s="423">
        <v>0</v>
      </c>
      <c r="BF511" s="423">
        <v>0</v>
      </c>
      <c r="BG511" s="423">
        <v>0</v>
      </c>
      <c r="BH511" s="423">
        <v>0.2</v>
      </c>
      <c r="BI511" s="423">
        <v>0.2</v>
      </c>
      <c r="BJ511" s="423">
        <v>0.2</v>
      </c>
      <c r="BK511" s="423">
        <v>0.2</v>
      </c>
      <c r="BL511" s="423">
        <v>0.2</v>
      </c>
      <c r="BM511" s="423">
        <v>0</v>
      </c>
      <c r="BN511" s="423">
        <v>0</v>
      </c>
      <c r="BO511" s="423">
        <v>0</v>
      </c>
      <c r="BP511" s="423">
        <v>0</v>
      </c>
      <c r="BQ511" s="423">
        <v>0</v>
      </c>
    </row>
    <row r="512" spans="1:69">
      <c r="A512" s="420" t="s">
        <v>1062</v>
      </c>
      <c r="B512" s="421">
        <v>5.2383333333333337E-2</v>
      </c>
      <c r="C512" s="421" t="e">
        <v>#N/A</v>
      </c>
      <c r="D512" s="421">
        <v>4.9000000000000002E-2</v>
      </c>
      <c r="E512" s="421"/>
      <c r="F512" s="422">
        <v>80</v>
      </c>
      <c r="G512" s="423">
        <v>2.2000000000000001E-3</v>
      </c>
      <c r="H512" s="423">
        <v>1E-4</v>
      </c>
      <c r="I512" s="423">
        <v>0</v>
      </c>
      <c r="J512" s="423">
        <v>1E-4</v>
      </c>
      <c r="K512" s="423">
        <v>1E-4</v>
      </c>
      <c r="L512" s="423">
        <v>8.8333333333333319E-4</v>
      </c>
      <c r="M512" s="424">
        <v>27.5</v>
      </c>
      <c r="N512" s="422" t="e">
        <v>#N/A</v>
      </c>
      <c r="O512" s="422" t="e">
        <v>#N/A</v>
      </c>
      <c r="P512" s="422" t="e">
        <v>#N/A</v>
      </c>
      <c r="Q512" s="422" t="e">
        <v>#N/A</v>
      </c>
      <c r="R512" s="422" t="e">
        <v>#N/A</v>
      </c>
      <c r="S512" s="422" t="s">
        <v>127</v>
      </c>
      <c r="T512" s="423" t="e">
        <v>#N/A</v>
      </c>
      <c r="U512" s="423" t="e">
        <v>#N/A</v>
      </c>
      <c r="V512" s="423" t="e">
        <v>#N/A</v>
      </c>
      <c r="W512" s="423" t="e">
        <v>#N/A</v>
      </c>
      <c r="X512" s="423" t="e">
        <v>#N/A</v>
      </c>
      <c r="Y512" s="423" t="e">
        <v>#N/A</v>
      </c>
      <c r="Z512" s="423" t="e">
        <v>#N/A</v>
      </c>
      <c r="AA512" s="423" t="e">
        <v>#N/A</v>
      </c>
      <c r="AB512" s="423" t="e">
        <v>#N/A</v>
      </c>
      <c r="AC512" s="423" t="e">
        <v>#N/A</v>
      </c>
      <c r="AD512" s="423" t="e">
        <v>#N/A</v>
      </c>
      <c r="AE512" s="423" t="e">
        <v>#N/A</v>
      </c>
      <c r="AF512" s="423" t="e">
        <v>#N/A</v>
      </c>
      <c r="AG512" s="423" t="e">
        <v>#N/A</v>
      </c>
      <c r="AH512" s="423" t="e">
        <v>#N/A</v>
      </c>
      <c r="AI512" s="423" t="e">
        <v>#N/A</v>
      </c>
      <c r="AJ512" s="423" t="e">
        <v>#N/A</v>
      </c>
      <c r="AK512" s="423" t="e">
        <v>#N/A</v>
      </c>
      <c r="AL512" s="423" t="e">
        <v>#N/A</v>
      </c>
      <c r="AM512" s="423" t="e">
        <v>#N/A</v>
      </c>
      <c r="AN512" s="423" t="e">
        <v>#N/A</v>
      </c>
      <c r="AO512" s="423" t="e">
        <v>#N/A</v>
      </c>
      <c r="AP512" s="423" t="e">
        <v>#N/A</v>
      </c>
      <c r="AQ512" s="423" t="e">
        <v>#N/A</v>
      </c>
      <c r="AR512" s="423" t="e">
        <v>#N/A</v>
      </c>
      <c r="AS512" s="423" t="e">
        <v>#N/A</v>
      </c>
      <c r="AT512" s="423" t="e">
        <v>#N/A</v>
      </c>
      <c r="AU512" s="423" t="e">
        <v>#N/A</v>
      </c>
      <c r="AV512" s="423" t="e">
        <v>#N/A</v>
      </c>
      <c r="AW512" s="423" t="e">
        <v>#N/A</v>
      </c>
      <c r="AX512" s="423">
        <v>0</v>
      </c>
      <c r="AY512" s="423">
        <v>0</v>
      </c>
      <c r="AZ512" s="423">
        <v>0</v>
      </c>
      <c r="BA512" s="423">
        <v>0</v>
      </c>
      <c r="BB512" s="423">
        <v>0</v>
      </c>
      <c r="BC512" s="423">
        <v>0</v>
      </c>
      <c r="BD512" s="423">
        <v>0</v>
      </c>
      <c r="BE512" s="423">
        <v>0</v>
      </c>
      <c r="BF512" s="423">
        <v>0</v>
      </c>
      <c r="BG512" s="423">
        <v>0</v>
      </c>
      <c r="BH512" s="423">
        <v>2</v>
      </c>
      <c r="BI512" s="423">
        <v>2</v>
      </c>
      <c r="BJ512" s="423">
        <v>2</v>
      </c>
      <c r="BK512" s="423">
        <v>2</v>
      </c>
      <c r="BL512" s="423">
        <v>2</v>
      </c>
      <c r="BM512" s="423">
        <v>1</v>
      </c>
      <c r="BN512" s="423">
        <v>1</v>
      </c>
      <c r="BO512" s="423">
        <v>1</v>
      </c>
      <c r="BP512" s="423">
        <v>1</v>
      </c>
      <c r="BQ512" s="423">
        <v>1</v>
      </c>
    </row>
    <row r="513" spans="1:69">
      <c r="A513" s="420" t="s">
        <v>489</v>
      </c>
      <c r="B513" s="421">
        <v>0.44541666666666674</v>
      </c>
      <c r="C513" s="421" t="e">
        <v>#N/A</v>
      </c>
      <c r="D513" s="421">
        <v>0.26819999999999999</v>
      </c>
      <c r="E513" s="421"/>
      <c r="F513" s="422">
        <v>1155</v>
      </c>
      <c r="G513" s="423">
        <v>5.0999999999999997E-2</v>
      </c>
      <c r="H513" s="423">
        <v>7.0000000000000001E-3</v>
      </c>
      <c r="I513" s="423">
        <v>0.03</v>
      </c>
      <c r="J513" s="423">
        <v>5.0000000000000001E-3</v>
      </c>
      <c r="K513" s="423">
        <v>5.8000000000000003E-2</v>
      </c>
      <c r="L513" s="423">
        <v>2.6216666666666721E-2</v>
      </c>
      <c r="M513" s="424">
        <v>44.155844155844157</v>
      </c>
      <c r="N513" s="422" t="e">
        <v>#N/A</v>
      </c>
      <c r="O513" s="422" t="e">
        <v>#N/A</v>
      </c>
      <c r="P513" s="422" t="e">
        <v>#N/A</v>
      </c>
      <c r="Q513" s="422" t="e">
        <v>#N/A</v>
      </c>
      <c r="R513" s="422" t="e">
        <v>#N/A</v>
      </c>
      <c r="S513" s="422" t="s">
        <v>207</v>
      </c>
      <c r="T513" s="423" t="e">
        <v>#N/A</v>
      </c>
      <c r="U513" s="423" t="e">
        <v>#N/A</v>
      </c>
      <c r="V513" s="423" t="e">
        <v>#N/A</v>
      </c>
      <c r="W513" s="423" t="e">
        <v>#N/A</v>
      </c>
      <c r="X513" s="423" t="e">
        <v>#N/A</v>
      </c>
      <c r="Y513" s="423" t="e">
        <v>#N/A</v>
      </c>
      <c r="Z513" s="423" t="e">
        <v>#N/A</v>
      </c>
      <c r="AA513" s="423" t="e">
        <v>#N/A</v>
      </c>
      <c r="AB513" s="423" t="e">
        <v>#N/A</v>
      </c>
      <c r="AC513" s="423" t="e">
        <v>#N/A</v>
      </c>
      <c r="AD513" s="423" t="e">
        <v>#N/A</v>
      </c>
      <c r="AE513" s="423" t="e">
        <v>#N/A</v>
      </c>
      <c r="AF513" s="423" t="e">
        <v>#N/A</v>
      </c>
      <c r="AG513" s="423" t="e">
        <v>#N/A</v>
      </c>
      <c r="AH513" s="423" t="e">
        <v>#N/A</v>
      </c>
      <c r="AI513" s="423" t="e">
        <v>#N/A</v>
      </c>
      <c r="AJ513" s="423" t="e">
        <v>#N/A</v>
      </c>
      <c r="AK513" s="423" t="e">
        <v>#N/A</v>
      </c>
      <c r="AL513" s="423" t="e">
        <v>#N/A</v>
      </c>
      <c r="AM513" s="423" t="e">
        <v>#N/A</v>
      </c>
      <c r="AN513" s="423" t="e">
        <v>#N/A</v>
      </c>
      <c r="AO513" s="423" t="e">
        <v>#N/A</v>
      </c>
      <c r="AP513" s="423" t="e">
        <v>#N/A</v>
      </c>
      <c r="AQ513" s="423" t="e">
        <v>#N/A</v>
      </c>
      <c r="AR513" s="423" t="e">
        <v>#N/A</v>
      </c>
      <c r="AS513" s="423" t="e">
        <v>#N/A</v>
      </c>
      <c r="AT513" s="423" t="e">
        <v>#N/A</v>
      </c>
      <c r="AU513" s="423" t="e">
        <v>#N/A</v>
      </c>
      <c r="AV513" s="423" t="e">
        <v>#N/A</v>
      </c>
      <c r="AW513" s="423" t="e">
        <v>#N/A</v>
      </c>
      <c r="AX513" s="423">
        <v>0</v>
      </c>
      <c r="AY513" s="423">
        <v>0</v>
      </c>
      <c r="AZ513" s="423">
        <v>0</v>
      </c>
      <c r="BA513" s="423">
        <v>0</v>
      </c>
      <c r="BB513" s="423">
        <v>0</v>
      </c>
      <c r="BC513" s="423">
        <v>0</v>
      </c>
      <c r="BD513" s="423">
        <v>0.5</v>
      </c>
      <c r="BE513" s="423">
        <v>0.5</v>
      </c>
      <c r="BF513" s="423">
        <v>0.5</v>
      </c>
      <c r="BG513" s="423">
        <v>0.5</v>
      </c>
      <c r="BH513" s="423">
        <v>1.5</v>
      </c>
      <c r="BI513" s="423">
        <v>1.5</v>
      </c>
      <c r="BJ513" s="423">
        <v>1.5</v>
      </c>
      <c r="BK513" s="423">
        <v>1.5</v>
      </c>
      <c r="BL513" s="423">
        <v>1.5</v>
      </c>
      <c r="BM513" s="423">
        <v>0.26819999999999999</v>
      </c>
      <c r="BN513" s="423">
        <v>0.26819999999999999</v>
      </c>
      <c r="BO513" s="423">
        <v>0.26819999999999999</v>
      </c>
      <c r="BP513" s="423">
        <v>0.26819999999999999</v>
      </c>
      <c r="BQ513" s="423">
        <v>0.26819999999999999</v>
      </c>
    </row>
    <row r="514" spans="1:69">
      <c r="A514" s="420" t="s">
        <v>982</v>
      </c>
      <c r="B514" s="421">
        <v>2.9833333333333331E-3</v>
      </c>
      <c r="C514" s="421" t="e">
        <v>#N/A</v>
      </c>
      <c r="D514" s="421">
        <v>0</v>
      </c>
      <c r="E514" s="421"/>
      <c r="F514" s="422">
        <v>65</v>
      </c>
      <c r="G514" s="423">
        <v>1.8E-3</v>
      </c>
      <c r="H514" s="423">
        <v>5.0000000000000001E-4</v>
      </c>
      <c r="I514" s="423">
        <v>0</v>
      </c>
      <c r="J514" s="423">
        <v>4.0000000000000002E-4</v>
      </c>
      <c r="K514" s="423">
        <v>2.0000000000000001E-4</v>
      </c>
      <c r="L514" s="423">
        <v>8.3333333333332829E-5</v>
      </c>
      <c r="M514" s="424">
        <v>27.692307692307693</v>
      </c>
      <c r="N514" s="422" t="e">
        <v>#N/A</v>
      </c>
      <c r="O514" s="422" t="e">
        <v>#N/A</v>
      </c>
      <c r="P514" s="422" t="e">
        <v>#N/A</v>
      </c>
      <c r="Q514" s="422" t="e">
        <v>#N/A</v>
      </c>
      <c r="R514" s="422" t="e">
        <v>#N/A</v>
      </c>
      <c r="S514" s="422" t="s">
        <v>194</v>
      </c>
      <c r="T514" s="423" t="e">
        <v>#N/A</v>
      </c>
      <c r="U514" s="423" t="e">
        <v>#N/A</v>
      </c>
      <c r="V514" s="423" t="e">
        <v>#N/A</v>
      </c>
      <c r="W514" s="423" t="e">
        <v>#N/A</v>
      </c>
      <c r="X514" s="423" t="e">
        <v>#N/A</v>
      </c>
      <c r="Y514" s="423" t="e">
        <v>#N/A</v>
      </c>
      <c r="Z514" s="423" t="e">
        <v>#N/A</v>
      </c>
      <c r="AA514" s="423" t="e">
        <v>#N/A</v>
      </c>
      <c r="AB514" s="423" t="e">
        <v>#N/A</v>
      </c>
      <c r="AC514" s="423" t="e">
        <v>#N/A</v>
      </c>
      <c r="AD514" s="423" t="e">
        <v>#N/A</v>
      </c>
      <c r="AE514" s="423" t="e">
        <v>#N/A</v>
      </c>
      <c r="AF514" s="423" t="e">
        <v>#N/A</v>
      </c>
      <c r="AG514" s="423" t="e">
        <v>#N/A</v>
      </c>
      <c r="AH514" s="423" t="e">
        <v>#N/A</v>
      </c>
      <c r="AI514" s="423" t="e">
        <v>#N/A</v>
      </c>
      <c r="AJ514" s="423" t="e">
        <v>#N/A</v>
      </c>
      <c r="AK514" s="423" t="e">
        <v>#N/A</v>
      </c>
      <c r="AL514" s="423" t="e">
        <v>#N/A</v>
      </c>
      <c r="AM514" s="423" t="e">
        <v>#N/A</v>
      </c>
      <c r="AN514" s="423" t="e">
        <v>#N/A</v>
      </c>
      <c r="AO514" s="423" t="e">
        <v>#N/A</v>
      </c>
      <c r="AP514" s="423" t="e">
        <v>#N/A</v>
      </c>
      <c r="AQ514" s="423" t="e">
        <v>#N/A</v>
      </c>
      <c r="AR514" s="423" t="e">
        <v>#N/A</v>
      </c>
      <c r="AS514" s="423" t="e">
        <v>#N/A</v>
      </c>
      <c r="AT514" s="423" t="e">
        <v>#N/A</v>
      </c>
      <c r="AU514" s="423" t="e">
        <v>#N/A</v>
      </c>
      <c r="AV514" s="423" t="e">
        <v>#N/A</v>
      </c>
      <c r="AW514" s="423" t="e">
        <v>#N/A</v>
      </c>
      <c r="AX514" s="423">
        <v>0</v>
      </c>
      <c r="AY514" s="423">
        <v>0</v>
      </c>
      <c r="AZ514" s="423">
        <v>0</v>
      </c>
      <c r="BA514" s="423">
        <v>0</v>
      </c>
      <c r="BB514" s="423">
        <v>0</v>
      </c>
      <c r="BC514" s="423">
        <v>0</v>
      </c>
      <c r="BD514" s="423">
        <v>0</v>
      </c>
      <c r="BE514" s="423">
        <v>0</v>
      </c>
      <c r="BF514" s="423">
        <v>0</v>
      </c>
      <c r="BG514" s="423">
        <v>0</v>
      </c>
      <c r="BH514" s="423">
        <v>0</v>
      </c>
      <c r="BI514" s="423">
        <v>0</v>
      </c>
      <c r="BJ514" s="423">
        <v>0</v>
      </c>
      <c r="BK514" s="423">
        <v>0</v>
      </c>
      <c r="BL514" s="423">
        <v>0</v>
      </c>
      <c r="BM514" s="423">
        <v>0</v>
      </c>
      <c r="BN514" s="423">
        <v>0</v>
      </c>
      <c r="BO514" s="423">
        <v>0</v>
      </c>
      <c r="BP514" s="423">
        <v>0</v>
      </c>
      <c r="BQ514" s="423">
        <v>0</v>
      </c>
    </row>
    <row r="515" spans="1:69">
      <c r="A515" s="420" t="s">
        <v>850</v>
      </c>
      <c r="B515" s="421">
        <v>5.4000000000000013E-2</v>
      </c>
      <c r="C515" s="421" t="e">
        <v>#N/A</v>
      </c>
      <c r="D515" s="421">
        <v>0</v>
      </c>
      <c r="E515" s="421"/>
      <c r="F515" s="422">
        <v>660</v>
      </c>
      <c r="G515" s="423">
        <v>4.2000000000000003E-2</v>
      </c>
      <c r="H515" s="423">
        <v>2E-3</v>
      </c>
      <c r="I515" s="423">
        <v>0</v>
      </c>
      <c r="J515" s="423">
        <v>7.0000000000000001E-3</v>
      </c>
      <c r="K515" s="423">
        <v>1.8E-3</v>
      </c>
      <c r="L515" s="423">
        <v>1.2000000000000066E-3</v>
      </c>
      <c r="M515" s="424">
        <v>63.636363636363633</v>
      </c>
      <c r="N515" s="422" t="e">
        <v>#N/A</v>
      </c>
      <c r="O515" s="422" t="e">
        <v>#N/A</v>
      </c>
      <c r="P515" s="422" t="e">
        <v>#N/A</v>
      </c>
      <c r="Q515" s="422" t="e">
        <v>#N/A</v>
      </c>
      <c r="R515" s="422" t="e">
        <v>#N/A</v>
      </c>
      <c r="S515" s="422" t="s">
        <v>175</v>
      </c>
      <c r="T515" s="423" t="e">
        <v>#N/A</v>
      </c>
      <c r="U515" s="423" t="e">
        <v>#N/A</v>
      </c>
      <c r="V515" s="423" t="e">
        <v>#N/A</v>
      </c>
      <c r="W515" s="423" t="e">
        <v>#N/A</v>
      </c>
      <c r="X515" s="423" t="e">
        <v>#N/A</v>
      </c>
      <c r="Y515" s="423" t="e">
        <v>#N/A</v>
      </c>
      <c r="Z515" s="423" t="e">
        <v>#N/A</v>
      </c>
      <c r="AA515" s="423" t="e">
        <v>#N/A</v>
      </c>
      <c r="AB515" s="423" t="e">
        <v>#N/A</v>
      </c>
      <c r="AC515" s="423" t="e">
        <v>#N/A</v>
      </c>
      <c r="AD515" s="423" t="e">
        <v>#N/A</v>
      </c>
      <c r="AE515" s="423" t="e">
        <v>#N/A</v>
      </c>
      <c r="AF515" s="423" t="e">
        <v>#N/A</v>
      </c>
      <c r="AG515" s="423" t="e">
        <v>#N/A</v>
      </c>
      <c r="AH515" s="423" t="e">
        <v>#N/A</v>
      </c>
      <c r="AI515" s="423" t="e">
        <v>#N/A</v>
      </c>
      <c r="AJ515" s="423" t="e">
        <v>#N/A</v>
      </c>
      <c r="AK515" s="423" t="e">
        <v>#N/A</v>
      </c>
      <c r="AL515" s="423" t="e">
        <v>#N/A</v>
      </c>
      <c r="AM515" s="423" t="e">
        <v>#N/A</v>
      </c>
      <c r="AN515" s="423" t="e">
        <v>#N/A</v>
      </c>
      <c r="AO515" s="423" t="e">
        <v>#N/A</v>
      </c>
      <c r="AP515" s="423" t="e">
        <v>#N/A</v>
      </c>
      <c r="AQ515" s="423" t="e">
        <v>#N/A</v>
      </c>
      <c r="AR515" s="423" t="e">
        <v>#N/A</v>
      </c>
      <c r="AS515" s="423" t="e">
        <v>#N/A</v>
      </c>
      <c r="AT515" s="423" t="e">
        <v>#N/A</v>
      </c>
      <c r="AU515" s="423" t="e">
        <v>#N/A</v>
      </c>
      <c r="AV515" s="423" t="e">
        <v>#N/A</v>
      </c>
      <c r="AW515" s="423" t="e">
        <v>#N/A</v>
      </c>
      <c r="AX515" s="423">
        <v>4.2000000000000003E-2</v>
      </c>
      <c r="AY515" s="423">
        <v>4.2000000000000003E-2</v>
      </c>
      <c r="AZ515" s="423">
        <v>4.2000000000000003E-2</v>
      </c>
      <c r="BA515" s="423">
        <v>4.2000000000000003E-2</v>
      </c>
      <c r="BB515" s="423">
        <v>4.2000000000000003E-2</v>
      </c>
      <c r="BC515" s="423">
        <v>0</v>
      </c>
      <c r="BD515" s="423">
        <v>0</v>
      </c>
      <c r="BE515" s="423">
        <v>0</v>
      </c>
      <c r="BF515" s="423">
        <v>0</v>
      </c>
      <c r="BG515" s="423">
        <v>0</v>
      </c>
      <c r="BH515" s="423">
        <v>5.3999999999999999E-2</v>
      </c>
      <c r="BI515" s="423">
        <v>5.3999999999999999E-2</v>
      </c>
      <c r="BJ515" s="423">
        <v>5.3999999999999999E-2</v>
      </c>
      <c r="BK515" s="423">
        <v>5.3999999999999999E-2</v>
      </c>
      <c r="BL515" s="423">
        <v>5.3999999999999999E-2</v>
      </c>
      <c r="BM515" s="423">
        <v>0</v>
      </c>
      <c r="BN515" s="423">
        <v>0</v>
      </c>
      <c r="BO515" s="423">
        <v>0</v>
      </c>
      <c r="BP515" s="423">
        <v>0</v>
      </c>
      <c r="BQ515" s="423">
        <v>0</v>
      </c>
    </row>
    <row r="516" spans="1:69">
      <c r="A516" s="420" t="s">
        <v>705</v>
      </c>
      <c r="B516" s="421">
        <v>1.7749999999999999E-3</v>
      </c>
      <c r="C516" s="421" t="e">
        <v>#N/A</v>
      </c>
      <c r="D516" s="421">
        <v>0</v>
      </c>
      <c r="E516" s="421"/>
      <c r="F516" s="422">
        <v>40</v>
      </c>
      <c r="G516" s="423">
        <v>2E-3</v>
      </c>
      <c r="H516" s="423">
        <v>0</v>
      </c>
      <c r="I516" s="423">
        <v>0</v>
      </c>
      <c r="J516" s="423">
        <v>0</v>
      </c>
      <c r="K516" s="423">
        <v>0</v>
      </c>
      <c r="L516" s="423">
        <v>-2.2500000000000016E-4</v>
      </c>
      <c r="M516" s="424">
        <v>50</v>
      </c>
      <c r="N516" s="422" t="e">
        <v>#N/A</v>
      </c>
      <c r="O516" s="422" t="e">
        <v>#N/A</v>
      </c>
      <c r="P516" s="422" t="e">
        <v>#N/A</v>
      </c>
      <c r="Q516" s="422" t="e">
        <v>#N/A</v>
      </c>
      <c r="R516" s="422" t="e">
        <v>#N/A</v>
      </c>
      <c r="S516" s="422" t="s">
        <v>175</v>
      </c>
      <c r="T516" s="423" t="e">
        <v>#N/A</v>
      </c>
      <c r="U516" s="423" t="e">
        <v>#N/A</v>
      </c>
      <c r="V516" s="423" t="e">
        <v>#N/A</v>
      </c>
      <c r="W516" s="423" t="e">
        <v>#N/A</v>
      </c>
      <c r="X516" s="423" t="e">
        <v>#N/A</v>
      </c>
      <c r="Y516" s="423" t="e">
        <v>#N/A</v>
      </c>
      <c r="Z516" s="423" t="e">
        <v>#N/A</v>
      </c>
      <c r="AA516" s="423" t="e">
        <v>#N/A</v>
      </c>
      <c r="AB516" s="423" t="e">
        <v>#N/A</v>
      </c>
      <c r="AC516" s="423" t="e">
        <v>#N/A</v>
      </c>
      <c r="AD516" s="423" t="e">
        <v>#N/A</v>
      </c>
      <c r="AE516" s="423" t="e">
        <v>#N/A</v>
      </c>
      <c r="AF516" s="423" t="e">
        <v>#N/A</v>
      </c>
      <c r="AG516" s="423" t="e">
        <v>#N/A</v>
      </c>
      <c r="AH516" s="423" t="e">
        <v>#N/A</v>
      </c>
      <c r="AI516" s="423" t="e">
        <v>#N/A</v>
      </c>
      <c r="AJ516" s="423" t="e">
        <v>#N/A</v>
      </c>
      <c r="AK516" s="423" t="e">
        <v>#N/A</v>
      </c>
      <c r="AL516" s="423" t="e">
        <v>#N/A</v>
      </c>
      <c r="AM516" s="423" t="e">
        <v>#N/A</v>
      </c>
      <c r="AN516" s="423" t="e">
        <v>#N/A</v>
      </c>
      <c r="AO516" s="423" t="e">
        <v>#N/A</v>
      </c>
      <c r="AP516" s="423" t="e">
        <v>#N/A</v>
      </c>
      <c r="AQ516" s="423" t="e">
        <v>#N/A</v>
      </c>
      <c r="AR516" s="423" t="e">
        <v>#N/A</v>
      </c>
      <c r="AS516" s="423" t="e">
        <v>#N/A</v>
      </c>
      <c r="AT516" s="423" t="e">
        <v>#N/A</v>
      </c>
      <c r="AU516" s="423" t="e">
        <v>#N/A</v>
      </c>
      <c r="AV516" s="423" t="e">
        <v>#N/A</v>
      </c>
      <c r="AW516" s="423" t="e">
        <v>#N/A</v>
      </c>
      <c r="AX516" s="423">
        <v>0</v>
      </c>
      <c r="AY516" s="423">
        <v>0</v>
      </c>
      <c r="AZ516" s="423">
        <v>0</v>
      </c>
      <c r="BA516" s="423">
        <v>0</v>
      </c>
      <c r="BB516" s="423">
        <v>0</v>
      </c>
      <c r="BC516" s="423">
        <v>0</v>
      </c>
      <c r="BD516" s="423">
        <v>0</v>
      </c>
      <c r="BE516" s="423">
        <v>0</v>
      </c>
      <c r="BF516" s="423">
        <v>0</v>
      </c>
      <c r="BG516" s="423">
        <v>0</v>
      </c>
      <c r="BH516" s="423">
        <v>5.0000000000000001E-3</v>
      </c>
      <c r="BI516" s="423">
        <v>5.0000000000000001E-3</v>
      </c>
      <c r="BJ516" s="423">
        <v>5.0000000000000001E-3</v>
      </c>
      <c r="BK516" s="423">
        <v>5.0000000000000001E-3</v>
      </c>
      <c r="BL516" s="423">
        <v>5.0000000000000001E-3</v>
      </c>
      <c r="BM516" s="423">
        <v>0</v>
      </c>
      <c r="BN516" s="423">
        <v>0</v>
      </c>
      <c r="BO516" s="423">
        <v>0</v>
      </c>
      <c r="BP516" s="423">
        <v>0</v>
      </c>
      <c r="BQ516" s="423">
        <v>0</v>
      </c>
    </row>
    <row r="517" spans="1:69">
      <c r="A517" s="420" t="s">
        <v>1058</v>
      </c>
      <c r="B517" s="421">
        <v>0.11809166666666669</v>
      </c>
      <c r="C517" s="421" t="e">
        <v>#N/A</v>
      </c>
      <c r="D517" s="421">
        <v>0</v>
      </c>
      <c r="E517" s="421"/>
      <c r="F517" s="422">
        <v>650</v>
      </c>
      <c r="G517" s="423">
        <v>3.04E-2</v>
      </c>
      <c r="H517" s="423">
        <v>8.4699999999999998E-2</v>
      </c>
      <c r="I517" s="423">
        <v>0</v>
      </c>
      <c r="J517" s="423">
        <v>0</v>
      </c>
      <c r="K517" s="423">
        <v>1E-4</v>
      </c>
      <c r="L517" s="423">
        <v>2.8916666666666951E-3</v>
      </c>
      <c r="M517" s="424">
        <v>46.769230769230766</v>
      </c>
      <c r="N517" s="422" t="e">
        <v>#N/A</v>
      </c>
      <c r="O517" s="422" t="e">
        <v>#N/A</v>
      </c>
      <c r="P517" s="422" t="e">
        <v>#N/A</v>
      </c>
      <c r="Q517" s="422" t="e">
        <v>#N/A</v>
      </c>
      <c r="R517" s="422" t="e">
        <v>#N/A</v>
      </c>
      <c r="S517" s="422" t="s">
        <v>175</v>
      </c>
      <c r="T517" s="423" t="e">
        <v>#N/A</v>
      </c>
      <c r="U517" s="423" t="e">
        <v>#N/A</v>
      </c>
      <c r="V517" s="423" t="e">
        <v>#N/A</v>
      </c>
      <c r="W517" s="423" t="e">
        <v>#N/A</v>
      </c>
      <c r="X517" s="423" t="e">
        <v>#N/A</v>
      </c>
      <c r="Y517" s="423" t="e">
        <v>#N/A</v>
      </c>
      <c r="Z517" s="423" t="e">
        <v>#N/A</v>
      </c>
      <c r="AA517" s="423" t="e">
        <v>#N/A</v>
      </c>
      <c r="AB517" s="423" t="e">
        <v>#N/A</v>
      </c>
      <c r="AC517" s="423" t="e">
        <v>#N/A</v>
      </c>
      <c r="AD517" s="423" t="e">
        <v>#N/A</v>
      </c>
      <c r="AE517" s="423" t="e">
        <v>#N/A</v>
      </c>
      <c r="AF517" s="423" t="e">
        <v>#N/A</v>
      </c>
      <c r="AG517" s="423" t="e">
        <v>#N/A</v>
      </c>
      <c r="AH517" s="423" t="e">
        <v>#N/A</v>
      </c>
      <c r="AI517" s="423" t="e">
        <v>#N/A</v>
      </c>
      <c r="AJ517" s="423" t="e">
        <v>#N/A</v>
      </c>
      <c r="AK517" s="423" t="e">
        <v>#N/A</v>
      </c>
      <c r="AL517" s="423" t="e">
        <v>#N/A</v>
      </c>
      <c r="AM517" s="423" t="e">
        <v>#N/A</v>
      </c>
      <c r="AN517" s="423" t="e">
        <v>#N/A</v>
      </c>
      <c r="AO517" s="423" t="e">
        <v>#N/A</v>
      </c>
      <c r="AP517" s="423" t="e">
        <v>#N/A</v>
      </c>
      <c r="AQ517" s="423" t="e">
        <v>#N/A</v>
      </c>
      <c r="AR517" s="423" t="e">
        <v>#N/A</v>
      </c>
      <c r="AS517" s="423" t="e">
        <v>#N/A</v>
      </c>
      <c r="AT517" s="423" t="e">
        <v>#N/A</v>
      </c>
      <c r="AU517" s="423" t="e">
        <v>#N/A</v>
      </c>
      <c r="AV517" s="423" t="e">
        <v>#N/A</v>
      </c>
      <c r="AW517" s="423" t="e">
        <v>#N/A</v>
      </c>
      <c r="AX517" s="423">
        <v>0</v>
      </c>
      <c r="AY517" s="423">
        <v>0</v>
      </c>
      <c r="AZ517" s="423">
        <v>0</v>
      </c>
      <c r="BA517" s="423">
        <v>0</v>
      </c>
      <c r="BB517" s="423">
        <v>0</v>
      </c>
      <c r="BC517" s="423">
        <v>0</v>
      </c>
      <c r="BD517" s="423">
        <v>0</v>
      </c>
      <c r="BE517" s="423">
        <v>0</v>
      </c>
      <c r="BF517" s="423">
        <v>0</v>
      </c>
      <c r="BG517" s="423">
        <v>0</v>
      </c>
      <c r="BH517" s="423">
        <v>0.215</v>
      </c>
      <c r="BI517" s="423">
        <v>0.215</v>
      </c>
      <c r="BJ517" s="423">
        <v>0.215</v>
      </c>
      <c r="BK517" s="423">
        <v>0.215</v>
      </c>
      <c r="BL517" s="423">
        <v>0.215</v>
      </c>
      <c r="BM517" s="423">
        <v>0</v>
      </c>
      <c r="BN517" s="423">
        <v>0</v>
      </c>
      <c r="BO517" s="423">
        <v>0</v>
      </c>
      <c r="BP517" s="423">
        <v>0</v>
      </c>
      <c r="BQ517" s="423">
        <v>0</v>
      </c>
    </row>
    <row r="518" spans="1:69">
      <c r="A518" s="420" t="s">
        <v>485</v>
      </c>
      <c r="B518" s="421">
        <v>0.32991666666666669</v>
      </c>
      <c r="C518" s="421" t="e">
        <v>#N/A</v>
      </c>
      <c r="D518" s="421">
        <v>0</v>
      </c>
      <c r="E518" s="421"/>
      <c r="F518" s="422">
        <v>5882</v>
      </c>
      <c r="G518" s="423">
        <v>0.245</v>
      </c>
      <c r="H518" s="423">
        <v>4.4999999999999998E-2</v>
      </c>
      <c r="I518" s="423">
        <v>0</v>
      </c>
      <c r="J518" s="423">
        <v>0</v>
      </c>
      <c r="K518" s="423">
        <v>8.9999999999999998E-4</v>
      </c>
      <c r="L518" s="423">
        <v>3.9016666666666699E-2</v>
      </c>
      <c r="M518" s="424">
        <v>41.652499149948994</v>
      </c>
      <c r="N518" s="422" t="e">
        <v>#N/A</v>
      </c>
      <c r="O518" s="422" t="e">
        <v>#N/A</v>
      </c>
      <c r="P518" s="422" t="e">
        <v>#N/A</v>
      </c>
      <c r="Q518" s="422" t="e">
        <v>#N/A</v>
      </c>
      <c r="R518" s="422" t="e">
        <v>#N/A</v>
      </c>
      <c r="S518" s="422" t="s">
        <v>162</v>
      </c>
      <c r="T518" s="423" t="e">
        <v>#N/A</v>
      </c>
      <c r="U518" s="423" t="e">
        <v>#N/A</v>
      </c>
      <c r="V518" s="423" t="e">
        <v>#N/A</v>
      </c>
      <c r="W518" s="423" t="e">
        <v>#N/A</v>
      </c>
      <c r="X518" s="423" t="e">
        <v>#N/A</v>
      </c>
      <c r="Y518" s="423" t="e">
        <v>#N/A</v>
      </c>
      <c r="Z518" s="423" t="e">
        <v>#N/A</v>
      </c>
      <c r="AA518" s="423" t="e">
        <v>#N/A</v>
      </c>
      <c r="AB518" s="423" t="e">
        <v>#N/A</v>
      </c>
      <c r="AC518" s="423" t="e">
        <v>#N/A</v>
      </c>
      <c r="AD518" s="423" t="e">
        <v>#N/A</v>
      </c>
      <c r="AE518" s="423" t="e">
        <v>#N/A</v>
      </c>
      <c r="AF518" s="423" t="e">
        <v>#N/A</v>
      </c>
      <c r="AG518" s="423" t="e">
        <v>#N/A</v>
      </c>
      <c r="AH518" s="423" t="e">
        <v>#N/A</v>
      </c>
      <c r="AI518" s="423" t="e">
        <v>#N/A</v>
      </c>
      <c r="AJ518" s="423" t="e">
        <v>#N/A</v>
      </c>
      <c r="AK518" s="423" t="e">
        <v>#N/A</v>
      </c>
      <c r="AL518" s="423" t="e">
        <v>#N/A</v>
      </c>
      <c r="AM518" s="423" t="e">
        <v>#N/A</v>
      </c>
      <c r="AN518" s="423" t="e">
        <v>#N/A</v>
      </c>
      <c r="AO518" s="423" t="e">
        <v>#N/A</v>
      </c>
      <c r="AP518" s="423" t="e">
        <v>#N/A</v>
      </c>
      <c r="AQ518" s="423" t="e">
        <v>#N/A</v>
      </c>
      <c r="AR518" s="423" t="e">
        <v>#N/A</v>
      </c>
      <c r="AS518" s="423" t="e">
        <v>#N/A</v>
      </c>
      <c r="AT518" s="423" t="e">
        <v>#N/A</v>
      </c>
      <c r="AU518" s="423" t="e">
        <v>#N/A</v>
      </c>
      <c r="AV518" s="423" t="e">
        <v>#N/A</v>
      </c>
      <c r="AW518" s="423" t="e">
        <v>#N/A</v>
      </c>
      <c r="AX518" s="423">
        <v>0</v>
      </c>
      <c r="AY518" s="423">
        <v>0</v>
      </c>
      <c r="AZ518" s="423">
        <v>0</v>
      </c>
      <c r="BA518" s="423">
        <v>0</v>
      </c>
      <c r="BB518" s="423">
        <v>0</v>
      </c>
      <c r="BC518" s="423">
        <v>0</v>
      </c>
      <c r="BD518" s="423">
        <v>0</v>
      </c>
      <c r="BE518" s="423">
        <v>0</v>
      </c>
      <c r="BF518" s="423">
        <v>0</v>
      </c>
      <c r="BG518" s="423">
        <v>0</v>
      </c>
      <c r="BH518" s="423">
        <v>0.45</v>
      </c>
      <c r="BI518" s="423">
        <v>0.45</v>
      </c>
      <c r="BJ518" s="423">
        <v>0.45</v>
      </c>
      <c r="BK518" s="423">
        <v>0.45</v>
      </c>
      <c r="BL518" s="423">
        <v>0.45</v>
      </c>
      <c r="BM518" s="423">
        <v>0</v>
      </c>
      <c r="BN518" s="423">
        <v>0</v>
      </c>
      <c r="BO518" s="423">
        <v>0</v>
      </c>
      <c r="BP518" s="423">
        <v>0</v>
      </c>
      <c r="BQ518" s="423">
        <v>0</v>
      </c>
    </row>
    <row r="519" spans="1:69">
      <c r="A519" s="420" t="s">
        <v>734</v>
      </c>
      <c r="B519" s="421">
        <v>0.13499999999999998</v>
      </c>
      <c r="C519" s="421" t="e">
        <v>#N/A</v>
      </c>
      <c r="D519" s="421">
        <v>0</v>
      </c>
      <c r="E519" s="421"/>
      <c r="F519" s="422">
        <v>685</v>
      </c>
      <c r="G519" s="423">
        <v>2.3E-2</v>
      </c>
      <c r="H519" s="423">
        <v>2.8E-3</v>
      </c>
      <c r="I519" s="423">
        <v>0.106</v>
      </c>
      <c r="J519" s="423">
        <v>0</v>
      </c>
      <c r="K519" s="423">
        <v>1E-4</v>
      </c>
      <c r="L519" s="423">
        <v>3.0999999999999917E-3</v>
      </c>
      <c r="M519" s="424">
        <v>33.576642335766422</v>
      </c>
      <c r="N519" s="422" t="e">
        <v>#N/A</v>
      </c>
      <c r="O519" s="422" t="e">
        <v>#N/A</v>
      </c>
      <c r="P519" s="422" t="e">
        <v>#N/A</v>
      </c>
      <c r="Q519" s="422" t="e">
        <v>#N/A</v>
      </c>
      <c r="R519" s="422" t="e">
        <v>#N/A</v>
      </c>
      <c r="S519" s="422" t="s">
        <v>162</v>
      </c>
      <c r="T519" s="423" t="e">
        <v>#N/A</v>
      </c>
      <c r="U519" s="423" t="e">
        <v>#N/A</v>
      </c>
      <c r="V519" s="423" t="e">
        <v>#N/A</v>
      </c>
      <c r="W519" s="423" t="e">
        <v>#N/A</v>
      </c>
      <c r="X519" s="423" t="e">
        <v>#N/A</v>
      </c>
      <c r="Y519" s="423" t="e">
        <v>#N/A</v>
      </c>
      <c r="Z519" s="423" t="e">
        <v>#N/A</v>
      </c>
      <c r="AA519" s="423" t="e">
        <v>#N/A</v>
      </c>
      <c r="AB519" s="423" t="e">
        <v>#N/A</v>
      </c>
      <c r="AC519" s="423" t="e">
        <v>#N/A</v>
      </c>
      <c r="AD519" s="423" t="e">
        <v>#N/A</v>
      </c>
      <c r="AE519" s="423" t="e">
        <v>#N/A</v>
      </c>
      <c r="AF519" s="423" t="e">
        <v>#N/A</v>
      </c>
      <c r="AG519" s="423" t="e">
        <v>#N/A</v>
      </c>
      <c r="AH519" s="423" t="e">
        <v>#N/A</v>
      </c>
      <c r="AI519" s="423" t="e">
        <v>#N/A</v>
      </c>
      <c r="AJ519" s="423" t="e">
        <v>#N/A</v>
      </c>
      <c r="AK519" s="423" t="e">
        <v>#N/A</v>
      </c>
      <c r="AL519" s="423" t="e">
        <v>#N/A</v>
      </c>
      <c r="AM519" s="423" t="e">
        <v>#N/A</v>
      </c>
      <c r="AN519" s="423" t="e">
        <v>#N/A</v>
      </c>
      <c r="AO519" s="423" t="e">
        <v>#N/A</v>
      </c>
      <c r="AP519" s="423" t="e">
        <v>#N/A</v>
      </c>
      <c r="AQ519" s="423" t="e">
        <v>#N/A</v>
      </c>
      <c r="AR519" s="423" t="e">
        <v>#N/A</v>
      </c>
      <c r="AS519" s="423" t="e">
        <v>#N/A</v>
      </c>
      <c r="AT519" s="423" t="e">
        <v>#N/A</v>
      </c>
      <c r="AU519" s="423" t="e">
        <v>#N/A</v>
      </c>
      <c r="AV519" s="423" t="e">
        <v>#N/A</v>
      </c>
      <c r="AW519" s="423" t="e">
        <v>#N/A</v>
      </c>
      <c r="AX519" s="423">
        <v>0</v>
      </c>
      <c r="AY519" s="423">
        <v>0</v>
      </c>
      <c r="AZ519" s="423">
        <v>0</v>
      </c>
      <c r="BA519" s="423">
        <v>0</v>
      </c>
      <c r="BB519" s="423">
        <v>0</v>
      </c>
      <c r="BC519" s="423">
        <v>0</v>
      </c>
      <c r="BD519" s="423">
        <v>0</v>
      </c>
      <c r="BE519" s="423">
        <v>0</v>
      </c>
      <c r="BF519" s="423">
        <v>0</v>
      </c>
      <c r="BG519" s="423">
        <v>0</v>
      </c>
      <c r="BH519" s="423">
        <v>0.15</v>
      </c>
      <c r="BI519" s="423">
        <v>0.15</v>
      </c>
      <c r="BJ519" s="423">
        <v>0.15</v>
      </c>
      <c r="BK519" s="423">
        <v>0.15</v>
      </c>
      <c r="BL519" s="423">
        <v>0.15</v>
      </c>
      <c r="BM519" s="423">
        <v>0</v>
      </c>
      <c r="BN519" s="423">
        <v>0</v>
      </c>
      <c r="BO519" s="423">
        <v>0</v>
      </c>
      <c r="BP519" s="423">
        <v>0</v>
      </c>
      <c r="BQ519" s="423">
        <v>0</v>
      </c>
    </row>
    <row r="520" spans="1:69">
      <c r="A520" s="420" t="s">
        <v>1033</v>
      </c>
      <c r="B520" s="421" t="s">
        <v>395</v>
      </c>
      <c r="C520" s="421" t="e">
        <v>#N/A</v>
      </c>
      <c r="D520" s="421">
        <v>0</v>
      </c>
      <c r="E520" s="421"/>
      <c r="F520" s="422" t="e">
        <v>#N/A</v>
      </c>
      <c r="G520" s="423">
        <v>0</v>
      </c>
      <c r="H520" s="423">
        <v>0</v>
      </c>
      <c r="I520" s="423">
        <v>0</v>
      </c>
      <c r="J520" s="423">
        <v>0</v>
      </c>
      <c r="K520" s="423">
        <v>0</v>
      </c>
      <c r="L520" s="423" t="e">
        <v>#VALUE!</v>
      </c>
      <c r="M520" s="424" t="s">
        <v>395</v>
      </c>
      <c r="N520" s="422" t="e">
        <v>#N/A</v>
      </c>
      <c r="O520" s="422" t="e">
        <v>#N/A</v>
      </c>
      <c r="P520" s="422" t="e">
        <v>#N/A</v>
      </c>
      <c r="Q520" s="422" t="e">
        <v>#N/A</v>
      </c>
      <c r="R520" s="422" t="e">
        <v>#N/A</v>
      </c>
      <c r="S520" s="422" t="s">
        <v>162</v>
      </c>
      <c r="T520" s="423" t="e">
        <v>#N/A</v>
      </c>
      <c r="U520" s="423" t="e">
        <v>#N/A</v>
      </c>
      <c r="V520" s="423" t="e">
        <v>#N/A</v>
      </c>
      <c r="W520" s="423" t="e">
        <v>#N/A</v>
      </c>
      <c r="X520" s="423" t="e">
        <v>#N/A</v>
      </c>
      <c r="Y520" s="423" t="e">
        <v>#N/A</v>
      </c>
      <c r="Z520" s="423" t="e">
        <v>#N/A</v>
      </c>
      <c r="AA520" s="423" t="e">
        <v>#N/A</v>
      </c>
      <c r="AB520" s="423" t="e">
        <v>#N/A</v>
      </c>
      <c r="AC520" s="423" t="e">
        <v>#N/A</v>
      </c>
      <c r="AD520" s="423" t="e">
        <v>#N/A</v>
      </c>
      <c r="AE520" s="423" t="e">
        <v>#N/A</v>
      </c>
      <c r="AF520" s="423" t="e">
        <v>#N/A</v>
      </c>
      <c r="AG520" s="423" t="e">
        <v>#N/A</v>
      </c>
      <c r="AH520" s="423" t="e">
        <v>#N/A</v>
      </c>
      <c r="AI520" s="423" t="e">
        <v>#N/A</v>
      </c>
      <c r="AJ520" s="423" t="e">
        <v>#N/A</v>
      </c>
      <c r="AK520" s="423" t="e">
        <v>#N/A</v>
      </c>
      <c r="AL520" s="423" t="e">
        <v>#N/A</v>
      </c>
      <c r="AM520" s="423" t="e">
        <v>#N/A</v>
      </c>
      <c r="AN520" s="423" t="e">
        <v>#N/A</v>
      </c>
      <c r="AO520" s="423" t="e">
        <v>#N/A</v>
      </c>
      <c r="AP520" s="423" t="e">
        <v>#N/A</v>
      </c>
      <c r="AQ520" s="423" t="e">
        <v>#N/A</v>
      </c>
      <c r="AR520" s="423" t="e">
        <v>#N/A</v>
      </c>
      <c r="AS520" s="423" t="e">
        <v>#N/A</v>
      </c>
      <c r="AT520" s="423" t="e">
        <v>#N/A</v>
      </c>
      <c r="AU520" s="423" t="e">
        <v>#N/A</v>
      </c>
      <c r="AV520" s="423" t="e">
        <v>#N/A</v>
      </c>
      <c r="AW520" s="423" t="e">
        <v>#N/A</v>
      </c>
      <c r="AX520" s="423">
        <v>0</v>
      </c>
      <c r="AY520" s="423">
        <v>0</v>
      </c>
      <c r="AZ520" s="423">
        <v>0</v>
      </c>
      <c r="BA520" s="423">
        <v>0</v>
      </c>
      <c r="BB520" s="423">
        <v>0</v>
      </c>
      <c r="BC520" s="423">
        <v>0</v>
      </c>
      <c r="BD520" s="423">
        <v>0</v>
      </c>
      <c r="BE520" s="423">
        <v>0</v>
      </c>
      <c r="BF520" s="423">
        <v>0</v>
      </c>
      <c r="BG520" s="423">
        <v>0</v>
      </c>
      <c r="BH520" s="423">
        <v>0</v>
      </c>
      <c r="BI520" s="423">
        <v>0</v>
      </c>
      <c r="BJ520" s="423">
        <v>0</v>
      </c>
      <c r="BK520" s="423">
        <v>0</v>
      </c>
      <c r="BL520" s="423">
        <v>0</v>
      </c>
      <c r="BM520" s="423">
        <v>0</v>
      </c>
      <c r="BN520" s="423">
        <v>0</v>
      </c>
      <c r="BO520" s="423">
        <v>0</v>
      </c>
      <c r="BP520" s="423">
        <v>0</v>
      </c>
      <c r="BQ520" s="423">
        <v>0</v>
      </c>
    </row>
    <row r="521" spans="1:69">
      <c r="A521" s="420" t="s">
        <v>751</v>
      </c>
      <c r="B521" s="421">
        <v>1.1749999999999998E-2</v>
      </c>
      <c r="C521" s="421" t="e">
        <v>#N/A</v>
      </c>
      <c r="D521" s="421">
        <v>0</v>
      </c>
      <c r="E521" s="421"/>
      <c r="F521" s="422">
        <v>180</v>
      </c>
      <c r="G521" s="423">
        <v>7.0000000000000001E-3</v>
      </c>
      <c r="H521" s="423">
        <v>3.0000000000000001E-3</v>
      </c>
      <c r="I521" s="423">
        <v>0</v>
      </c>
      <c r="J521" s="423">
        <v>0</v>
      </c>
      <c r="K521" s="423">
        <v>6.9999999999999999E-4</v>
      </c>
      <c r="L521" s="423">
        <v>1.0499999999999989E-3</v>
      </c>
      <c r="M521" s="424">
        <v>38.888888888888886</v>
      </c>
      <c r="N521" s="422" t="e">
        <v>#N/A</v>
      </c>
      <c r="O521" s="422" t="e">
        <v>#N/A</v>
      </c>
      <c r="P521" s="422" t="e">
        <v>#N/A</v>
      </c>
      <c r="Q521" s="422" t="e">
        <v>#N/A</v>
      </c>
      <c r="R521" s="422" t="e">
        <v>#N/A</v>
      </c>
      <c r="S521" s="422" t="s">
        <v>160</v>
      </c>
      <c r="T521" s="423" t="e">
        <v>#N/A</v>
      </c>
      <c r="U521" s="423" t="e">
        <v>#N/A</v>
      </c>
      <c r="V521" s="423" t="e">
        <v>#N/A</v>
      </c>
      <c r="W521" s="423" t="e">
        <v>#N/A</v>
      </c>
      <c r="X521" s="423" t="e">
        <v>#N/A</v>
      </c>
      <c r="Y521" s="423" t="e">
        <v>#N/A</v>
      </c>
      <c r="Z521" s="423" t="e">
        <v>#N/A</v>
      </c>
      <c r="AA521" s="423" t="e">
        <v>#N/A</v>
      </c>
      <c r="AB521" s="423" t="e">
        <v>#N/A</v>
      </c>
      <c r="AC521" s="423" t="e">
        <v>#N/A</v>
      </c>
      <c r="AD521" s="423" t="e">
        <v>#N/A</v>
      </c>
      <c r="AE521" s="423" t="e">
        <v>#N/A</v>
      </c>
      <c r="AF521" s="423" t="e">
        <v>#N/A</v>
      </c>
      <c r="AG521" s="423" t="e">
        <v>#N/A</v>
      </c>
      <c r="AH521" s="423" t="e">
        <v>#N/A</v>
      </c>
      <c r="AI521" s="423" t="e">
        <v>#N/A</v>
      </c>
      <c r="AJ521" s="423" t="e">
        <v>#N/A</v>
      </c>
      <c r="AK521" s="423" t="e">
        <v>#N/A</v>
      </c>
      <c r="AL521" s="423" t="e">
        <v>#N/A</v>
      </c>
      <c r="AM521" s="423" t="e">
        <v>#N/A</v>
      </c>
      <c r="AN521" s="423" t="e">
        <v>#N/A</v>
      </c>
      <c r="AO521" s="423" t="e">
        <v>#N/A</v>
      </c>
      <c r="AP521" s="423" t="e">
        <v>#N/A</v>
      </c>
      <c r="AQ521" s="423" t="e">
        <v>#N/A</v>
      </c>
      <c r="AR521" s="423" t="e">
        <v>#N/A</v>
      </c>
      <c r="AS521" s="423" t="e">
        <v>#N/A</v>
      </c>
      <c r="AT521" s="423" t="e">
        <v>#N/A</v>
      </c>
      <c r="AU521" s="423" t="e">
        <v>#N/A</v>
      </c>
      <c r="AV521" s="423" t="e">
        <v>#N/A</v>
      </c>
      <c r="AW521" s="423" t="e">
        <v>#N/A</v>
      </c>
      <c r="AX521" s="423">
        <v>0</v>
      </c>
      <c r="AY521" s="423">
        <v>0</v>
      </c>
      <c r="AZ521" s="423">
        <v>0</v>
      </c>
      <c r="BA521" s="423">
        <v>0</v>
      </c>
      <c r="BB521" s="423">
        <v>0</v>
      </c>
      <c r="BC521" s="423">
        <v>0</v>
      </c>
      <c r="BD521" s="423">
        <v>0</v>
      </c>
      <c r="BE521" s="423">
        <v>0</v>
      </c>
      <c r="BF521" s="423">
        <v>0</v>
      </c>
      <c r="BG521" s="423">
        <v>0</v>
      </c>
      <c r="BH521" s="423">
        <v>1.4999999999999999E-2</v>
      </c>
      <c r="BI521" s="423">
        <v>1.4999999999999999E-2</v>
      </c>
      <c r="BJ521" s="423">
        <v>1.4999999999999999E-2</v>
      </c>
      <c r="BK521" s="423">
        <v>1.4999999999999999E-2</v>
      </c>
      <c r="BL521" s="423">
        <v>1.4999999999999999E-2</v>
      </c>
      <c r="BM521" s="423">
        <v>0</v>
      </c>
      <c r="BN521" s="423">
        <v>0</v>
      </c>
      <c r="BO521" s="423">
        <v>0</v>
      </c>
      <c r="BP521" s="423">
        <v>0</v>
      </c>
      <c r="BQ521" s="423">
        <v>0</v>
      </c>
    </row>
    <row r="522" spans="1:69">
      <c r="A522" s="420" t="s">
        <v>753</v>
      </c>
      <c r="B522" s="421">
        <v>7.5000000000000012E-4</v>
      </c>
      <c r="C522" s="421" t="e">
        <v>#N/A</v>
      </c>
      <c r="D522" s="421">
        <v>0</v>
      </c>
      <c r="E522" s="421"/>
      <c r="F522" s="422">
        <v>40</v>
      </c>
      <c r="G522" s="423">
        <v>5.9999999999999995E-4</v>
      </c>
      <c r="H522" s="423">
        <v>0</v>
      </c>
      <c r="I522" s="423">
        <v>0</v>
      </c>
      <c r="J522" s="423">
        <v>0</v>
      </c>
      <c r="K522" s="423">
        <v>0</v>
      </c>
      <c r="L522" s="423">
        <v>1.5000000000000018E-4</v>
      </c>
      <c r="M522" s="424">
        <v>15</v>
      </c>
      <c r="N522" s="422" t="e">
        <v>#N/A</v>
      </c>
      <c r="O522" s="422" t="e">
        <v>#N/A</v>
      </c>
      <c r="P522" s="422" t="e">
        <v>#N/A</v>
      </c>
      <c r="Q522" s="422" t="e">
        <v>#N/A</v>
      </c>
      <c r="R522" s="422" t="e">
        <v>#N/A</v>
      </c>
      <c r="S522" s="422" t="s">
        <v>160</v>
      </c>
      <c r="T522" s="423" t="e">
        <v>#N/A</v>
      </c>
      <c r="U522" s="423" t="e">
        <v>#N/A</v>
      </c>
      <c r="V522" s="423" t="e">
        <v>#N/A</v>
      </c>
      <c r="W522" s="423" t="e">
        <v>#N/A</v>
      </c>
      <c r="X522" s="423" t="e">
        <v>#N/A</v>
      </c>
      <c r="Y522" s="423" t="e">
        <v>#N/A</v>
      </c>
      <c r="Z522" s="423" t="e">
        <v>#N/A</v>
      </c>
      <c r="AA522" s="423" t="e">
        <v>#N/A</v>
      </c>
      <c r="AB522" s="423" t="e">
        <v>#N/A</v>
      </c>
      <c r="AC522" s="423" t="e">
        <v>#N/A</v>
      </c>
      <c r="AD522" s="423" t="e">
        <v>#N/A</v>
      </c>
      <c r="AE522" s="423" t="e">
        <v>#N/A</v>
      </c>
      <c r="AF522" s="423" t="e">
        <v>#N/A</v>
      </c>
      <c r="AG522" s="423" t="e">
        <v>#N/A</v>
      </c>
      <c r="AH522" s="423" t="e">
        <v>#N/A</v>
      </c>
      <c r="AI522" s="423" t="e">
        <v>#N/A</v>
      </c>
      <c r="AJ522" s="423" t="e">
        <v>#N/A</v>
      </c>
      <c r="AK522" s="423" t="e">
        <v>#N/A</v>
      </c>
      <c r="AL522" s="423" t="e">
        <v>#N/A</v>
      </c>
      <c r="AM522" s="423" t="e">
        <v>#N/A</v>
      </c>
      <c r="AN522" s="423" t="e">
        <v>#N/A</v>
      </c>
      <c r="AO522" s="423" t="e">
        <v>#N/A</v>
      </c>
      <c r="AP522" s="423" t="e">
        <v>#N/A</v>
      </c>
      <c r="AQ522" s="423" t="e">
        <v>#N/A</v>
      </c>
      <c r="AR522" s="423" t="e">
        <v>#N/A</v>
      </c>
      <c r="AS522" s="423" t="e">
        <v>#N/A</v>
      </c>
      <c r="AT522" s="423" t="e">
        <v>#N/A</v>
      </c>
      <c r="AU522" s="423" t="e">
        <v>#N/A</v>
      </c>
      <c r="AV522" s="423" t="e">
        <v>#N/A</v>
      </c>
      <c r="AW522" s="423" t="e">
        <v>#N/A</v>
      </c>
      <c r="AX522" s="423">
        <v>0</v>
      </c>
      <c r="AY522" s="423">
        <v>0</v>
      </c>
      <c r="AZ522" s="423">
        <v>0</v>
      </c>
      <c r="BA522" s="423">
        <v>0</v>
      </c>
      <c r="BB522" s="423">
        <v>0</v>
      </c>
      <c r="BC522" s="423">
        <v>0</v>
      </c>
      <c r="BD522" s="423">
        <v>0</v>
      </c>
      <c r="BE522" s="423">
        <v>0</v>
      </c>
      <c r="BF522" s="423">
        <v>0</v>
      </c>
      <c r="BG522" s="423">
        <v>0</v>
      </c>
      <c r="BH522" s="423">
        <v>0.05</v>
      </c>
      <c r="BI522" s="423">
        <v>0.05</v>
      </c>
      <c r="BJ522" s="423">
        <v>0.05</v>
      </c>
      <c r="BK522" s="423">
        <v>0.05</v>
      </c>
      <c r="BL522" s="423">
        <v>0.05</v>
      </c>
      <c r="BM522" s="423">
        <v>0</v>
      </c>
      <c r="BN522" s="423">
        <v>0</v>
      </c>
      <c r="BO522" s="423">
        <v>0</v>
      </c>
      <c r="BP522" s="423">
        <v>0</v>
      </c>
      <c r="BQ522" s="423">
        <v>0</v>
      </c>
    </row>
    <row r="523" spans="1:69">
      <c r="A523" s="420" t="s">
        <v>901</v>
      </c>
      <c r="B523" s="421">
        <v>0.14528333333333332</v>
      </c>
      <c r="C523" s="421" t="e">
        <v>#N/A</v>
      </c>
      <c r="D523" s="421">
        <v>0</v>
      </c>
      <c r="E523" s="421"/>
      <c r="F523" s="422">
        <v>3600</v>
      </c>
      <c r="G523" s="423">
        <v>0.12039999999999999</v>
      </c>
      <c r="H523" s="423">
        <v>2.3999999999999998E-3</v>
      </c>
      <c r="I523" s="423">
        <v>0</v>
      </c>
      <c r="J523" s="423">
        <v>0.01</v>
      </c>
      <c r="K523" s="423">
        <v>1E-3</v>
      </c>
      <c r="L523" s="423">
        <v>1.1483333333333318E-2</v>
      </c>
      <c r="M523" s="424">
        <v>33.444444444444443</v>
      </c>
      <c r="N523" s="422" t="e">
        <v>#N/A</v>
      </c>
      <c r="O523" s="422" t="e">
        <v>#N/A</v>
      </c>
      <c r="P523" s="422" t="e">
        <v>#N/A</v>
      </c>
      <c r="Q523" s="422" t="e">
        <v>#N/A</v>
      </c>
      <c r="R523" s="422" t="e">
        <v>#N/A</v>
      </c>
      <c r="S523" s="422" t="s">
        <v>135</v>
      </c>
      <c r="T523" s="423" t="e">
        <v>#N/A</v>
      </c>
      <c r="U523" s="423" t="e">
        <v>#N/A</v>
      </c>
      <c r="V523" s="423" t="e">
        <v>#N/A</v>
      </c>
      <c r="W523" s="423" t="e">
        <v>#N/A</v>
      </c>
      <c r="X523" s="423" t="e">
        <v>#N/A</v>
      </c>
      <c r="Y523" s="423" t="e">
        <v>#N/A</v>
      </c>
      <c r="Z523" s="423" t="e">
        <v>#N/A</v>
      </c>
      <c r="AA523" s="423" t="e">
        <v>#N/A</v>
      </c>
      <c r="AB523" s="423" t="e">
        <v>#N/A</v>
      </c>
      <c r="AC523" s="423" t="e">
        <v>#N/A</v>
      </c>
      <c r="AD523" s="423" t="e">
        <v>#N/A</v>
      </c>
      <c r="AE523" s="423" t="e">
        <v>#N/A</v>
      </c>
      <c r="AF523" s="423" t="e">
        <v>#N/A</v>
      </c>
      <c r="AG523" s="423" t="e">
        <v>#N/A</v>
      </c>
      <c r="AH523" s="423" t="e">
        <v>#N/A</v>
      </c>
      <c r="AI523" s="423" t="e">
        <v>#N/A</v>
      </c>
      <c r="AJ523" s="423" t="e">
        <v>#N/A</v>
      </c>
      <c r="AK523" s="423" t="e">
        <v>#N/A</v>
      </c>
      <c r="AL523" s="423" t="e">
        <v>#N/A</v>
      </c>
      <c r="AM523" s="423" t="e">
        <v>#N/A</v>
      </c>
      <c r="AN523" s="423" t="e">
        <v>#N/A</v>
      </c>
      <c r="AO523" s="423" t="e">
        <v>#N/A</v>
      </c>
      <c r="AP523" s="423" t="e">
        <v>#N/A</v>
      </c>
      <c r="AQ523" s="423" t="e">
        <v>#N/A</v>
      </c>
      <c r="AR523" s="423" t="e">
        <v>#N/A</v>
      </c>
      <c r="AS523" s="423" t="e">
        <v>#N/A</v>
      </c>
      <c r="AT523" s="423" t="e">
        <v>#N/A</v>
      </c>
      <c r="AU523" s="423" t="e">
        <v>#N/A</v>
      </c>
      <c r="AV523" s="423" t="e">
        <v>#N/A</v>
      </c>
      <c r="AW523" s="423" t="e">
        <v>#N/A</v>
      </c>
      <c r="AX523" s="423">
        <v>0</v>
      </c>
      <c r="AY523" s="423">
        <v>0</v>
      </c>
      <c r="AZ523" s="423">
        <v>0</v>
      </c>
      <c r="BA523" s="423">
        <v>0</v>
      </c>
      <c r="BB523" s="423">
        <v>0</v>
      </c>
      <c r="BC523" s="423">
        <v>0</v>
      </c>
      <c r="BD523" s="423">
        <v>0</v>
      </c>
      <c r="BE523" s="423">
        <v>0</v>
      </c>
      <c r="BF523" s="423">
        <v>0</v>
      </c>
      <c r="BG523" s="423">
        <v>0</v>
      </c>
      <c r="BH523" s="423">
        <v>0.32500000000000001</v>
      </c>
      <c r="BI523" s="423">
        <v>0.32500000000000001</v>
      </c>
      <c r="BJ523" s="423">
        <v>0.32500000000000001</v>
      </c>
      <c r="BK523" s="423">
        <v>0.32500000000000001</v>
      </c>
      <c r="BL523" s="423">
        <v>0.32500000000000001</v>
      </c>
      <c r="BM523" s="423">
        <v>0</v>
      </c>
      <c r="BN523" s="423">
        <v>0</v>
      </c>
      <c r="BO523" s="423">
        <v>0</v>
      </c>
      <c r="BP523" s="423">
        <v>0</v>
      </c>
      <c r="BQ523" s="423">
        <v>0</v>
      </c>
    </row>
    <row r="524" spans="1:69">
      <c r="A524" s="420" t="s">
        <v>935</v>
      </c>
      <c r="B524" s="421">
        <v>0.42034166666666667</v>
      </c>
      <c r="C524" s="421" t="e">
        <v>#N/A</v>
      </c>
      <c r="D524" s="421">
        <v>0.10449999999999998</v>
      </c>
      <c r="E524" s="421"/>
      <c r="F524" s="422">
        <v>4823</v>
      </c>
      <c r="G524" s="423">
        <v>0.18060000000000001</v>
      </c>
      <c r="H524" s="423">
        <v>1.2999999999999999E-2</v>
      </c>
      <c r="I524" s="423">
        <v>2.3999999999999998E-3</v>
      </c>
      <c r="J524" s="423">
        <v>2.8E-3</v>
      </c>
      <c r="K524" s="423">
        <v>2.5000000000000001E-2</v>
      </c>
      <c r="L524" s="423">
        <v>9.2041666666666633E-2</v>
      </c>
      <c r="M524" s="424">
        <v>37.445573294629895</v>
      </c>
      <c r="N524" s="422" t="e">
        <v>#N/A</v>
      </c>
      <c r="O524" s="422" t="e">
        <v>#N/A</v>
      </c>
      <c r="P524" s="422" t="e">
        <v>#N/A</v>
      </c>
      <c r="Q524" s="422" t="e">
        <v>#N/A</v>
      </c>
      <c r="R524" s="422" t="e">
        <v>#N/A</v>
      </c>
      <c r="S524" s="422" t="s">
        <v>128</v>
      </c>
      <c r="T524" s="423" t="e">
        <v>#N/A</v>
      </c>
      <c r="U524" s="423" t="e">
        <v>#N/A</v>
      </c>
      <c r="V524" s="423" t="e">
        <v>#N/A</v>
      </c>
      <c r="W524" s="423" t="e">
        <v>#N/A</v>
      </c>
      <c r="X524" s="423" t="e">
        <v>#N/A</v>
      </c>
      <c r="Y524" s="423" t="e">
        <v>#N/A</v>
      </c>
      <c r="Z524" s="423" t="e">
        <v>#N/A</v>
      </c>
      <c r="AA524" s="423" t="e">
        <v>#N/A</v>
      </c>
      <c r="AB524" s="423" t="e">
        <v>#N/A</v>
      </c>
      <c r="AC524" s="423" t="e">
        <v>#N/A</v>
      </c>
      <c r="AD524" s="423" t="e">
        <v>#N/A</v>
      </c>
      <c r="AE524" s="423" t="e">
        <v>#N/A</v>
      </c>
      <c r="AF524" s="423" t="e">
        <v>#N/A</v>
      </c>
      <c r="AG524" s="423" t="e">
        <v>#N/A</v>
      </c>
      <c r="AH524" s="423" t="e">
        <v>#N/A</v>
      </c>
      <c r="AI524" s="423" t="e">
        <v>#N/A</v>
      </c>
      <c r="AJ524" s="423" t="e">
        <v>#N/A</v>
      </c>
      <c r="AK524" s="423" t="e">
        <v>#N/A</v>
      </c>
      <c r="AL524" s="423" t="e">
        <v>#N/A</v>
      </c>
      <c r="AM524" s="423" t="e">
        <v>#N/A</v>
      </c>
      <c r="AN524" s="423" t="e">
        <v>#N/A</v>
      </c>
      <c r="AO524" s="423" t="e">
        <v>#N/A</v>
      </c>
      <c r="AP524" s="423" t="e">
        <v>#N/A</v>
      </c>
      <c r="AQ524" s="423" t="e">
        <v>#N/A</v>
      </c>
      <c r="AR524" s="423" t="e">
        <v>#N/A</v>
      </c>
      <c r="AS524" s="423" t="e">
        <v>#N/A</v>
      </c>
      <c r="AT524" s="423" t="e">
        <v>#N/A</v>
      </c>
      <c r="AU524" s="423" t="e">
        <v>#N/A</v>
      </c>
      <c r="AV524" s="423" t="e">
        <v>#N/A</v>
      </c>
      <c r="AW524" s="423" t="e">
        <v>#N/A</v>
      </c>
      <c r="AX524" s="423">
        <v>0.5</v>
      </c>
      <c r="AY524" s="423">
        <v>0.5</v>
      </c>
      <c r="AZ524" s="423">
        <v>0.5</v>
      </c>
      <c r="BA524" s="423">
        <v>0.5</v>
      </c>
      <c r="BB524" s="423">
        <v>0.5</v>
      </c>
      <c r="BC524" s="423">
        <v>0</v>
      </c>
      <c r="BD524" s="423">
        <v>0</v>
      </c>
      <c r="BE524" s="423">
        <v>0</v>
      </c>
      <c r="BF524" s="423">
        <v>0</v>
      </c>
      <c r="BG524" s="423">
        <v>0</v>
      </c>
      <c r="BH524" s="423">
        <v>0.72100000000000009</v>
      </c>
      <c r="BI524" s="423">
        <v>0.72100000000000009</v>
      </c>
      <c r="BJ524" s="423">
        <v>0.72100000000000009</v>
      </c>
      <c r="BK524" s="423">
        <v>0.72100000000000009</v>
      </c>
      <c r="BL524" s="423">
        <v>0.72100000000000009</v>
      </c>
      <c r="BM524" s="423">
        <v>0.13289999999999999</v>
      </c>
      <c r="BN524" s="423">
        <v>0.13289999999999999</v>
      </c>
      <c r="BO524" s="423">
        <v>0.13289999999999999</v>
      </c>
      <c r="BP524" s="423">
        <v>0.13289999999999999</v>
      </c>
      <c r="BQ524" s="423">
        <v>0.13289999999999999</v>
      </c>
    </row>
    <row r="525" spans="1:69">
      <c r="A525" s="420" t="s">
        <v>934</v>
      </c>
      <c r="B525" s="421">
        <v>0.25369166666666665</v>
      </c>
      <c r="C525" s="421" t="e">
        <v>#N/A</v>
      </c>
      <c r="D525" s="421">
        <v>0</v>
      </c>
      <c r="E525" s="421"/>
      <c r="F525" s="422">
        <v>4048</v>
      </c>
      <c r="G525" s="423">
        <v>0.16120000000000001</v>
      </c>
      <c r="H525" s="423">
        <v>1.46E-2</v>
      </c>
      <c r="I525" s="423">
        <v>0</v>
      </c>
      <c r="J525" s="423">
        <v>3.2000000000000002E-3</v>
      </c>
      <c r="K525" s="423">
        <v>1.4999999999999999E-2</v>
      </c>
      <c r="L525" s="423">
        <v>5.9691666666666643E-2</v>
      </c>
      <c r="M525" s="424">
        <v>39.822134387351781</v>
      </c>
      <c r="N525" s="422" t="e">
        <v>#N/A</v>
      </c>
      <c r="O525" s="422" t="e">
        <v>#N/A</v>
      </c>
      <c r="P525" s="422" t="e">
        <v>#N/A</v>
      </c>
      <c r="Q525" s="422" t="e">
        <v>#N/A</v>
      </c>
      <c r="R525" s="422" t="e">
        <v>#N/A</v>
      </c>
      <c r="S525" s="422" t="s">
        <v>128</v>
      </c>
      <c r="T525" s="423" t="e">
        <v>#N/A</v>
      </c>
      <c r="U525" s="423" t="e">
        <v>#N/A</v>
      </c>
      <c r="V525" s="423" t="e">
        <v>#N/A</v>
      </c>
      <c r="W525" s="423" t="e">
        <v>#N/A</v>
      </c>
      <c r="X525" s="423" t="e">
        <v>#N/A</v>
      </c>
      <c r="Y525" s="423" t="e">
        <v>#N/A</v>
      </c>
      <c r="Z525" s="423" t="e">
        <v>#N/A</v>
      </c>
      <c r="AA525" s="423" t="e">
        <v>#N/A</v>
      </c>
      <c r="AB525" s="423" t="e">
        <v>#N/A</v>
      </c>
      <c r="AC525" s="423" t="e">
        <v>#N/A</v>
      </c>
      <c r="AD525" s="423" t="e">
        <v>#N/A</v>
      </c>
      <c r="AE525" s="423" t="e">
        <v>#N/A</v>
      </c>
      <c r="AF525" s="423" t="e">
        <v>#N/A</v>
      </c>
      <c r="AG525" s="423" t="e">
        <v>#N/A</v>
      </c>
      <c r="AH525" s="423" t="e">
        <v>#N/A</v>
      </c>
      <c r="AI525" s="423" t="e">
        <v>#N/A</v>
      </c>
      <c r="AJ525" s="423" t="e">
        <v>#N/A</v>
      </c>
      <c r="AK525" s="423" t="e">
        <v>#N/A</v>
      </c>
      <c r="AL525" s="423" t="e">
        <v>#N/A</v>
      </c>
      <c r="AM525" s="423" t="e">
        <v>#N/A</v>
      </c>
      <c r="AN525" s="423" t="e">
        <v>#N/A</v>
      </c>
      <c r="AO525" s="423" t="e">
        <v>#N/A</v>
      </c>
      <c r="AP525" s="423" t="e">
        <v>#N/A</v>
      </c>
      <c r="AQ525" s="423" t="e">
        <v>#N/A</v>
      </c>
      <c r="AR525" s="423" t="e">
        <v>#N/A</v>
      </c>
      <c r="AS525" s="423" t="e">
        <v>#N/A</v>
      </c>
      <c r="AT525" s="423" t="e">
        <v>#N/A</v>
      </c>
      <c r="AU525" s="423" t="e">
        <v>#N/A</v>
      </c>
      <c r="AV525" s="423" t="e">
        <v>#N/A</v>
      </c>
      <c r="AW525" s="423" t="e">
        <v>#N/A</v>
      </c>
      <c r="AX525" s="423">
        <v>0.161</v>
      </c>
      <c r="AY525" s="423">
        <v>0.26100000000000001</v>
      </c>
      <c r="AZ525" s="423">
        <v>0.26100000000000001</v>
      </c>
      <c r="BA525" s="423">
        <v>0.26100000000000001</v>
      </c>
      <c r="BB525" s="423">
        <v>0.26100000000000001</v>
      </c>
      <c r="BC525" s="423">
        <v>0</v>
      </c>
      <c r="BD525" s="423">
        <v>0</v>
      </c>
      <c r="BE525" s="423">
        <v>0</v>
      </c>
      <c r="BF525" s="423">
        <v>0</v>
      </c>
      <c r="BG525" s="423">
        <v>0</v>
      </c>
      <c r="BH525" s="423">
        <v>0.55030000000000001</v>
      </c>
      <c r="BI525" s="423">
        <v>0.55030000000000001</v>
      </c>
      <c r="BJ525" s="423">
        <v>0.55030000000000001</v>
      </c>
      <c r="BK525" s="423">
        <v>0.55030000000000001</v>
      </c>
      <c r="BL525" s="423">
        <v>0.55030000000000001</v>
      </c>
      <c r="BM525" s="423">
        <v>0</v>
      </c>
      <c r="BN525" s="423">
        <v>0</v>
      </c>
      <c r="BO525" s="423">
        <v>0</v>
      </c>
      <c r="BP525" s="423">
        <v>0</v>
      </c>
      <c r="BQ525" s="423">
        <v>0</v>
      </c>
    </row>
    <row r="526" spans="1:69">
      <c r="A526" s="420" t="s">
        <v>435</v>
      </c>
      <c r="B526" s="421">
        <v>1.5978416666666666</v>
      </c>
      <c r="C526" s="421" t="e">
        <v>#N/A</v>
      </c>
      <c r="D526" s="421">
        <v>1.5120328767123286</v>
      </c>
      <c r="E526" s="421"/>
      <c r="F526" s="422">
        <v>0</v>
      </c>
      <c r="G526" s="423">
        <v>0</v>
      </c>
      <c r="H526" s="423">
        <v>0</v>
      </c>
      <c r="I526" s="423">
        <v>0</v>
      </c>
      <c r="J526" s="423">
        <v>0</v>
      </c>
      <c r="K526" s="423">
        <v>5.1200000000000002E-2</v>
      </c>
      <c r="L526" s="423">
        <v>3.4608789954338137E-2</v>
      </c>
      <c r="M526" s="424" t="s">
        <v>395</v>
      </c>
      <c r="N526" s="422" t="e">
        <v>#N/A</v>
      </c>
      <c r="O526" s="422" t="e">
        <v>#N/A</v>
      </c>
      <c r="P526" s="422" t="e">
        <v>#N/A</v>
      </c>
      <c r="Q526" s="422" t="e">
        <v>#N/A</v>
      </c>
      <c r="R526" s="422" t="e">
        <v>#N/A</v>
      </c>
      <c r="S526" s="422" t="s">
        <v>217</v>
      </c>
      <c r="T526" s="423" t="e">
        <v>#N/A</v>
      </c>
      <c r="U526" s="423" t="e">
        <v>#N/A</v>
      </c>
      <c r="V526" s="423" t="e">
        <v>#N/A</v>
      </c>
      <c r="W526" s="423" t="e">
        <v>#N/A</v>
      </c>
      <c r="X526" s="423" t="e">
        <v>#N/A</v>
      </c>
      <c r="Y526" s="423" t="e">
        <v>#N/A</v>
      </c>
      <c r="Z526" s="423" t="e">
        <v>#N/A</v>
      </c>
      <c r="AA526" s="423" t="e">
        <v>#N/A</v>
      </c>
      <c r="AB526" s="423" t="e">
        <v>#N/A</v>
      </c>
      <c r="AC526" s="423" t="e">
        <v>#N/A</v>
      </c>
      <c r="AD526" s="423" t="e">
        <v>#N/A</v>
      </c>
      <c r="AE526" s="423" t="e">
        <v>#N/A</v>
      </c>
      <c r="AF526" s="423" t="e">
        <v>#N/A</v>
      </c>
      <c r="AG526" s="423" t="e">
        <v>#N/A</v>
      </c>
      <c r="AH526" s="423" t="e">
        <v>#N/A</v>
      </c>
      <c r="AI526" s="423" t="e">
        <v>#N/A</v>
      </c>
      <c r="AJ526" s="423" t="e">
        <v>#N/A</v>
      </c>
      <c r="AK526" s="423" t="e">
        <v>#N/A</v>
      </c>
      <c r="AL526" s="423" t="e">
        <v>#N/A</v>
      </c>
      <c r="AM526" s="423" t="e">
        <v>#N/A</v>
      </c>
      <c r="AN526" s="423" t="e">
        <v>#N/A</v>
      </c>
      <c r="AO526" s="423" t="e">
        <v>#N/A</v>
      </c>
      <c r="AP526" s="423" t="e">
        <v>#N/A</v>
      </c>
      <c r="AQ526" s="423" t="e">
        <v>#N/A</v>
      </c>
      <c r="AR526" s="423" t="e">
        <v>#N/A</v>
      </c>
      <c r="AS526" s="423" t="e">
        <v>#N/A</v>
      </c>
      <c r="AT526" s="423" t="e">
        <v>#N/A</v>
      </c>
      <c r="AU526" s="423" t="e">
        <v>#N/A</v>
      </c>
      <c r="AV526" s="423" t="e">
        <v>#N/A</v>
      </c>
      <c r="AW526" s="423" t="e">
        <v>#N/A</v>
      </c>
      <c r="AX526" s="423">
        <v>0</v>
      </c>
      <c r="AY526" s="423">
        <v>0</v>
      </c>
      <c r="AZ526" s="423">
        <v>0</v>
      </c>
      <c r="BA526" s="423">
        <v>0</v>
      </c>
      <c r="BB526" s="423">
        <v>0</v>
      </c>
      <c r="BC526" s="423">
        <v>0</v>
      </c>
      <c r="BD526" s="423">
        <v>0</v>
      </c>
      <c r="BE526" s="423">
        <v>0</v>
      </c>
      <c r="BF526" s="423">
        <v>0</v>
      </c>
      <c r="BG526" s="423">
        <v>0</v>
      </c>
      <c r="BH526" s="423">
        <v>0</v>
      </c>
      <c r="BI526" s="423">
        <v>0</v>
      </c>
      <c r="BJ526" s="423">
        <v>0</v>
      </c>
      <c r="BK526" s="423">
        <v>0</v>
      </c>
      <c r="BL526" s="423">
        <v>0</v>
      </c>
      <c r="BM526" s="423">
        <v>4</v>
      </c>
      <c r="BN526" s="423">
        <v>4</v>
      </c>
      <c r="BO526" s="423">
        <v>4</v>
      </c>
      <c r="BP526" s="423">
        <v>4</v>
      </c>
      <c r="BQ526" s="423">
        <v>4</v>
      </c>
    </row>
    <row r="527" spans="1:69">
      <c r="A527" s="420" t="s">
        <v>667</v>
      </c>
      <c r="B527" s="421">
        <v>30.836166666666671</v>
      </c>
      <c r="C527" s="421" t="e">
        <v>#N/A</v>
      </c>
      <c r="D527" s="421">
        <v>27.32</v>
      </c>
      <c r="E527" s="421"/>
      <c r="F527" s="422">
        <v>0</v>
      </c>
      <c r="G527" s="423">
        <v>0</v>
      </c>
      <c r="H527" s="423">
        <v>0</v>
      </c>
      <c r="I527" s="423">
        <v>0.73299999999999998</v>
      </c>
      <c r="J527" s="423">
        <v>0</v>
      </c>
      <c r="K527" s="423">
        <v>0</v>
      </c>
      <c r="L527" s="423">
        <v>2.7831666666666699</v>
      </c>
      <c r="M527" s="424" t="s">
        <v>395</v>
      </c>
      <c r="N527" s="422" t="e">
        <v>#N/A</v>
      </c>
      <c r="O527" s="422" t="e">
        <v>#N/A</v>
      </c>
      <c r="P527" s="422" t="e">
        <v>#N/A</v>
      </c>
      <c r="Q527" s="422" t="e">
        <v>#N/A</v>
      </c>
      <c r="R527" s="422" t="e">
        <v>#N/A</v>
      </c>
      <c r="S527" s="422" t="s">
        <v>217</v>
      </c>
      <c r="T527" s="423" t="e">
        <v>#N/A</v>
      </c>
      <c r="U527" s="423" t="e">
        <v>#N/A</v>
      </c>
      <c r="V527" s="423" t="e">
        <v>#N/A</v>
      </c>
      <c r="W527" s="423" t="e">
        <v>#N/A</v>
      </c>
      <c r="X527" s="423" t="e">
        <v>#N/A</v>
      </c>
      <c r="Y527" s="423" t="e">
        <v>#N/A</v>
      </c>
      <c r="Z527" s="423" t="e">
        <v>#N/A</v>
      </c>
      <c r="AA527" s="423" t="e">
        <v>#N/A</v>
      </c>
      <c r="AB527" s="423" t="e">
        <v>#N/A</v>
      </c>
      <c r="AC527" s="423" t="e">
        <v>#N/A</v>
      </c>
      <c r="AD527" s="423" t="e">
        <v>#N/A</v>
      </c>
      <c r="AE527" s="423" t="e">
        <v>#N/A</v>
      </c>
      <c r="AF527" s="423" t="e">
        <v>#N/A</v>
      </c>
      <c r="AG527" s="423" t="e">
        <v>#N/A</v>
      </c>
      <c r="AH527" s="423" t="e">
        <v>#N/A</v>
      </c>
      <c r="AI527" s="423" t="e">
        <v>#N/A</v>
      </c>
      <c r="AJ527" s="423" t="e">
        <v>#N/A</v>
      </c>
      <c r="AK527" s="423" t="e">
        <v>#N/A</v>
      </c>
      <c r="AL527" s="423" t="e">
        <v>#N/A</v>
      </c>
      <c r="AM527" s="423" t="e">
        <v>#N/A</v>
      </c>
      <c r="AN527" s="423" t="e">
        <v>#N/A</v>
      </c>
      <c r="AO527" s="423" t="e">
        <v>#N/A</v>
      </c>
      <c r="AP527" s="423" t="e">
        <v>#N/A</v>
      </c>
      <c r="AQ527" s="423" t="e">
        <v>#N/A</v>
      </c>
      <c r="AR527" s="423" t="e">
        <v>#N/A</v>
      </c>
      <c r="AS527" s="423" t="e">
        <v>#N/A</v>
      </c>
      <c r="AT527" s="423" t="e">
        <v>#N/A</v>
      </c>
      <c r="AU527" s="423" t="e">
        <v>#N/A</v>
      </c>
      <c r="AV527" s="423" t="e">
        <v>#N/A</v>
      </c>
      <c r="AW527" s="423" t="e">
        <v>#N/A</v>
      </c>
      <c r="AX527" s="423">
        <v>0</v>
      </c>
      <c r="AY527" s="423">
        <v>0</v>
      </c>
      <c r="AZ527" s="423">
        <v>0</v>
      </c>
      <c r="BA527" s="423">
        <v>0</v>
      </c>
      <c r="BB527" s="423">
        <v>0</v>
      </c>
      <c r="BC527" s="423">
        <v>0</v>
      </c>
      <c r="BD527" s="423">
        <v>41</v>
      </c>
      <c r="BE527" s="423">
        <v>41</v>
      </c>
      <c r="BF527" s="423">
        <v>41</v>
      </c>
      <c r="BG527" s="423">
        <v>41</v>
      </c>
      <c r="BH527" s="423">
        <v>0</v>
      </c>
      <c r="BI527" s="423">
        <v>0</v>
      </c>
      <c r="BJ527" s="423">
        <v>0</v>
      </c>
      <c r="BK527" s="423">
        <v>0</v>
      </c>
      <c r="BL527" s="423">
        <v>0</v>
      </c>
      <c r="BM527" s="423">
        <v>94</v>
      </c>
      <c r="BN527" s="423">
        <v>94</v>
      </c>
      <c r="BO527" s="423">
        <v>94</v>
      </c>
      <c r="BP527" s="423">
        <v>94</v>
      </c>
      <c r="BQ527" s="423">
        <v>94</v>
      </c>
    </row>
    <row r="528" spans="1:69">
      <c r="A528" s="420" t="s">
        <v>761</v>
      </c>
      <c r="B528" s="421">
        <v>3.7521666666666662</v>
      </c>
      <c r="C528" s="421" t="e">
        <v>#N/A</v>
      </c>
      <c r="D528" s="421">
        <v>0</v>
      </c>
      <c r="E528" s="421"/>
      <c r="F528" s="422">
        <v>65000</v>
      </c>
      <c r="G528" s="423">
        <v>1.3507</v>
      </c>
      <c r="H528" s="423">
        <v>4.7000000000000002E-3</v>
      </c>
      <c r="I528" s="423">
        <v>1.4015</v>
      </c>
      <c r="J528" s="423">
        <v>0.03</v>
      </c>
      <c r="K528" s="423">
        <v>0.45</v>
      </c>
      <c r="L528" s="423">
        <v>0.51526666666666632</v>
      </c>
      <c r="M528" s="424">
        <v>20.78</v>
      </c>
      <c r="N528" s="422" t="e">
        <v>#N/A</v>
      </c>
      <c r="O528" s="422" t="e">
        <v>#N/A</v>
      </c>
      <c r="P528" s="422" t="e">
        <v>#N/A</v>
      </c>
      <c r="Q528" s="422" t="e">
        <v>#N/A</v>
      </c>
      <c r="R528" s="422" t="e">
        <v>#N/A</v>
      </c>
      <c r="S528" s="422" t="s">
        <v>200</v>
      </c>
      <c r="T528" s="423" t="e">
        <v>#N/A</v>
      </c>
      <c r="U528" s="423" t="e">
        <v>#N/A</v>
      </c>
      <c r="V528" s="423" t="e">
        <v>#N/A</v>
      </c>
      <c r="W528" s="423" t="e">
        <v>#N/A</v>
      </c>
      <c r="X528" s="423" t="e">
        <v>#N/A</v>
      </c>
      <c r="Y528" s="423" t="e">
        <v>#N/A</v>
      </c>
      <c r="Z528" s="423" t="e">
        <v>#N/A</v>
      </c>
      <c r="AA528" s="423" t="e">
        <v>#N/A</v>
      </c>
      <c r="AB528" s="423" t="e">
        <v>#N/A</v>
      </c>
      <c r="AC528" s="423" t="e">
        <v>#N/A</v>
      </c>
      <c r="AD528" s="423" t="e">
        <v>#N/A</v>
      </c>
      <c r="AE528" s="423" t="e">
        <v>#N/A</v>
      </c>
      <c r="AF528" s="423" t="e">
        <v>#N/A</v>
      </c>
      <c r="AG528" s="423" t="e">
        <v>#N/A</v>
      </c>
      <c r="AH528" s="423" t="e">
        <v>#N/A</v>
      </c>
      <c r="AI528" s="423" t="e">
        <v>#N/A</v>
      </c>
      <c r="AJ528" s="423" t="e">
        <v>#N/A</v>
      </c>
      <c r="AK528" s="423" t="e">
        <v>#N/A</v>
      </c>
      <c r="AL528" s="423" t="e">
        <v>#N/A</v>
      </c>
      <c r="AM528" s="423" t="e">
        <v>#N/A</v>
      </c>
      <c r="AN528" s="423" t="e">
        <v>#N/A</v>
      </c>
      <c r="AO528" s="423" t="e">
        <v>#N/A</v>
      </c>
      <c r="AP528" s="423" t="e">
        <v>#N/A</v>
      </c>
      <c r="AQ528" s="423" t="e">
        <v>#N/A</v>
      </c>
      <c r="AR528" s="423" t="e">
        <v>#N/A</v>
      </c>
      <c r="AS528" s="423" t="e">
        <v>#N/A</v>
      </c>
      <c r="AT528" s="423" t="e">
        <v>#N/A</v>
      </c>
      <c r="AU528" s="423" t="e">
        <v>#N/A</v>
      </c>
      <c r="AV528" s="423" t="e">
        <v>#N/A</v>
      </c>
      <c r="AW528" s="423" t="e">
        <v>#N/A</v>
      </c>
      <c r="AX528" s="423">
        <v>0</v>
      </c>
      <c r="AY528" s="423">
        <v>0</v>
      </c>
      <c r="AZ528" s="423">
        <v>0</v>
      </c>
      <c r="BA528" s="423">
        <v>0</v>
      </c>
      <c r="BB528" s="423">
        <v>0</v>
      </c>
      <c r="BC528" s="423">
        <v>0</v>
      </c>
      <c r="BD528" s="423">
        <v>0</v>
      </c>
      <c r="BE528" s="423">
        <v>0</v>
      </c>
      <c r="BF528" s="423">
        <v>0</v>
      </c>
      <c r="BG528" s="423">
        <v>0</v>
      </c>
      <c r="BH528" s="423">
        <v>11.751999999999999</v>
      </c>
      <c r="BI528" s="423">
        <v>11.751999999999999</v>
      </c>
      <c r="BJ528" s="423">
        <v>11.751999999999999</v>
      </c>
      <c r="BK528" s="423">
        <v>11.751999999999999</v>
      </c>
      <c r="BL528" s="423">
        <v>11.751999999999999</v>
      </c>
      <c r="BM528" s="423">
        <v>0</v>
      </c>
      <c r="BN528" s="423">
        <v>0</v>
      </c>
      <c r="BO528" s="423">
        <v>0</v>
      </c>
      <c r="BP528" s="423">
        <v>0</v>
      </c>
      <c r="BQ528" s="423">
        <v>0</v>
      </c>
    </row>
    <row r="529" spans="1:69">
      <c r="A529" s="420" t="s">
        <v>549</v>
      </c>
      <c r="B529" s="421">
        <v>0.36225833333333335</v>
      </c>
      <c r="C529" s="421" t="e">
        <v>#N/A</v>
      </c>
      <c r="D529" s="421">
        <v>0</v>
      </c>
      <c r="E529" s="421"/>
      <c r="F529" s="422">
        <v>6705</v>
      </c>
      <c r="G529" s="423">
        <v>0.31709999999999999</v>
      </c>
      <c r="H529" s="423">
        <v>4.2099999999999999E-2</v>
      </c>
      <c r="I529" s="423">
        <v>0</v>
      </c>
      <c r="J529" s="423">
        <v>2.5000000000000001E-3</v>
      </c>
      <c r="K529" s="423">
        <v>3.0000000000000001E-3</v>
      </c>
      <c r="L529" s="423">
        <v>-2.4416666666666198E-3</v>
      </c>
      <c r="M529" s="424">
        <v>47.293064876957494</v>
      </c>
      <c r="N529" s="422" t="e">
        <v>#N/A</v>
      </c>
      <c r="O529" s="422" t="e">
        <v>#N/A</v>
      </c>
      <c r="P529" s="422" t="e">
        <v>#N/A</v>
      </c>
      <c r="Q529" s="422" t="e">
        <v>#N/A</v>
      </c>
      <c r="R529" s="422" t="e">
        <v>#N/A</v>
      </c>
      <c r="S529" s="422" t="s">
        <v>200</v>
      </c>
      <c r="T529" s="423" t="e">
        <v>#N/A</v>
      </c>
      <c r="U529" s="423" t="e">
        <v>#N/A</v>
      </c>
      <c r="V529" s="423" t="e">
        <v>#N/A</v>
      </c>
      <c r="W529" s="423" t="e">
        <v>#N/A</v>
      </c>
      <c r="X529" s="423" t="e">
        <v>#N/A</v>
      </c>
      <c r="Y529" s="423" t="e">
        <v>#N/A</v>
      </c>
      <c r="Z529" s="423" t="e">
        <v>#N/A</v>
      </c>
      <c r="AA529" s="423" t="e">
        <v>#N/A</v>
      </c>
      <c r="AB529" s="423" t="e">
        <v>#N/A</v>
      </c>
      <c r="AC529" s="423" t="e">
        <v>#N/A</v>
      </c>
      <c r="AD529" s="423" t="e">
        <v>#N/A</v>
      </c>
      <c r="AE529" s="423" t="e">
        <v>#N/A</v>
      </c>
      <c r="AF529" s="423" t="e">
        <v>#N/A</v>
      </c>
      <c r="AG529" s="423" t="e">
        <v>#N/A</v>
      </c>
      <c r="AH529" s="423" t="e">
        <v>#N/A</v>
      </c>
      <c r="AI529" s="423" t="e">
        <v>#N/A</v>
      </c>
      <c r="AJ529" s="423" t="e">
        <v>#N/A</v>
      </c>
      <c r="AK529" s="423" t="e">
        <v>#N/A</v>
      </c>
      <c r="AL529" s="423" t="e">
        <v>#N/A</v>
      </c>
      <c r="AM529" s="423" t="e">
        <v>#N/A</v>
      </c>
      <c r="AN529" s="423" t="e">
        <v>#N/A</v>
      </c>
      <c r="AO529" s="423" t="e">
        <v>#N/A</v>
      </c>
      <c r="AP529" s="423" t="e">
        <v>#N/A</v>
      </c>
      <c r="AQ529" s="423" t="e">
        <v>#N/A</v>
      </c>
      <c r="AR529" s="423" t="e">
        <v>#N/A</v>
      </c>
      <c r="AS529" s="423" t="e">
        <v>#N/A</v>
      </c>
      <c r="AT529" s="423" t="e">
        <v>#N/A</v>
      </c>
      <c r="AU529" s="423" t="e">
        <v>#N/A</v>
      </c>
      <c r="AV529" s="423" t="e">
        <v>#N/A</v>
      </c>
      <c r="AW529" s="423" t="e">
        <v>#N/A</v>
      </c>
      <c r="AX529" s="423">
        <v>0</v>
      </c>
      <c r="AY529" s="423">
        <v>0</v>
      </c>
      <c r="AZ529" s="423">
        <v>0</v>
      </c>
      <c r="BA529" s="423">
        <v>0</v>
      </c>
      <c r="BB529" s="423">
        <v>0</v>
      </c>
      <c r="BC529" s="423">
        <v>0</v>
      </c>
      <c r="BD529" s="423">
        <v>0</v>
      </c>
      <c r="BE529" s="423">
        <v>0</v>
      </c>
      <c r="BF529" s="423">
        <v>0</v>
      </c>
      <c r="BG529" s="423">
        <v>0</v>
      </c>
      <c r="BH529" s="423">
        <v>1</v>
      </c>
      <c r="BI529" s="423">
        <v>1</v>
      </c>
      <c r="BJ529" s="423">
        <v>1</v>
      </c>
      <c r="BK529" s="423">
        <v>1</v>
      </c>
      <c r="BL529" s="423">
        <v>1</v>
      </c>
      <c r="BM529" s="423">
        <v>0</v>
      </c>
      <c r="BN529" s="423">
        <v>0</v>
      </c>
      <c r="BO529" s="423">
        <v>0</v>
      </c>
      <c r="BP529" s="423">
        <v>0</v>
      </c>
      <c r="BQ529" s="423">
        <v>0</v>
      </c>
    </row>
    <row r="530" spans="1:69">
      <c r="A530" s="420" t="s">
        <v>546</v>
      </c>
      <c r="B530" s="421">
        <v>1.1680000000000001</v>
      </c>
      <c r="C530" s="421" t="e">
        <v>#N/A</v>
      </c>
      <c r="D530" s="421">
        <v>0.67920000000000003</v>
      </c>
      <c r="E530" s="421"/>
      <c r="F530" s="422">
        <v>6800</v>
      </c>
      <c r="G530" s="423">
        <v>0.38800000000000001</v>
      </c>
      <c r="H530" s="423">
        <v>0.02</v>
      </c>
      <c r="I530" s="423">
        <v>0</v>
      </c>
      <c r="J530" s="423">
        <v>0</v>
      </c>
      <c r="K530" s="423">
        <v>4.0000000000000001E-3</v>
      </c>
      <c r="L530" s="423">
        <v>7.6799999999999979E-2</v>
      </c>
      <c r="M530" s="424">
        <v>57.058823529411768</v>
      </c>
      <c r="N530" s="422" t="e">
        <v>#N/A</v>
      </c>
      <c r="O530" s="422" t="e">
        <v>#N/A</v>
      </c>
      <c r="P530" s="422" t="e">
        <v>#N/A</v>
      </c>
      <c r="Q530" s="422" t="e">
        <v>#N/A</v>
      </c>
      <c r="R530" s="422" t="e">
        <v>#N/A</v>
      </c>
      <c r="S530" s="422" t="s">
        <v>163</v>
      </c>
      <c r="T530" s="423" t="e">
        <v>#N/A</v>
      </c>
      <c r="U530" s="423" t="e">
        <v>#N/A</v>
      </c>
      <c r="V530" s="423" t="e">
        <v>#N/A</v>
      </c>
      <c r="W530" s="423" t="e">
        <v>#N/A</v>
      </c>
      <c r="X530" s="423" t="e">
        <v>#N/A</v>
      </c>
      <c r="Y530" s="423" t="e">
        <v>#N/A</v>
      </c>
      <c r="Z530" s="423" t="e">
        <v>#N/A</v>
      </c>
      <c r="AA530" s="423" t="e">
        <v>#N/A</v>
      </c>
      <c r="AB530" s="423" t="e">
        <v>#N/A</v>
      </c>
      <c r="AC530" s="423" t="e">
        <v>#N/A</v>
      </c>
      <c r="AD530" s="423" t="e">
        <v>#N/A</v>
      </c>
      <c r="AE530" s="423" t="e">
        <v>#N/A</v>
      </c>
      <c r="AF530" s="423" t="e">
        <v>#N/A</v>
      </c>
      <c r="AG530" s="423" t="e">
        <v>#N/A</v>
      </c>
      <c r="AH530" s="423" t="e">
        <v>#N/A</v>
      </c>
      <c r="AI530" s="423" t="e">
        <v>#N/A</v>
      </c>
      <c r="AJ530" s="423" t="e">
        <v>#N/A</v>
      </c>
      <c r="AK530" s="423" t="e">
        <v>#N/A</v>
      </c>
      <c r="AL530" s="423" t="e">
        <v>#N/A</v>
      </c>
      <c r="AM530" s="423" t="e">
        <v>#N/A</v>
      </c>
      <c r="AN530" s="423" t="e">
        <v>#N/A</v>
      </c>
      <c r="AO530" s="423" t="e">
        <v>#N/A</v>
      </c>
      <c r="AP530" s="423" t="e">
        <v>#N/A</v>
      </c>
      <c r="AQ530" s="423" t="e">
        <v>#N/A</v>
      </c>
      <c r="AR530" s="423" t="e">
        <v>#N/A</v>
      </c>
      <c r="AS530" s="423" t="e">
        <v>#N/A</v>
      </c>
      <c r="AT530" s="423" t="e">
        <v>#N/A</v>
      </c>
      <c r="AU530" s="423" t="e">
        <v>#N/A</v>
      </c>
      <c r="AV530" s="423" t="e">
        <v>#N/A</v>
      </c>
      <c r="AW530" s="423" t="e">
        <v>#N/A</v>
      </c>
      <c r="AX530" s="423">
        <v>0</v>
      </c>
      <c r="AY530" s="423">
        <v>0</v>
      </c>
      <c r="AZ530" s="423">
        <v>0</v>
      </c>
      <c r="BA530" s="423">
        <v>0</v>
      </c>
      <c r="BB530" s="423">
        <v>0</v>
      </c>
      <c r="BC530" s="423">
        <v>0</v>
      </c>
      <c r="BD530" s="423">
        <v>0</v>
      </c>
      <c r="BE530" s="423">
        <v>0</v>
      </c>
      <c r="BF530" s="423">
        <v>0</v>
      </c>
      <c r="BG530" s="423">
        <v>0</v>
      </c>
      <c r="BH530" s="423">
        <v>3</v>
      </c>
      <c r="BI530" s="423">
        <v>3</v>
      </c>
      <c r="BJ530" s="423">
        <v>3</v>
      </c>
      <c r="BK530" s="423">
        <v>3</v>
      </c>
      <c r="BL530" s="423">
        <v>3</v>
      </c>
      <c r="BM530" s="423">
        <v>1.8599999999999999</v>
      </c>
      <c r="BN530" s="423">
        <v>1.8599999999999999</v>
      </c>
      <c r="BO530" s="423">
        <v>1.8599999999999999</v>
      </c>
      <c r="BP530" s="423">
        <v>1.8599999999999999</v>
      </c>
      <c r="BQ530" s="423">
        <v>1.8599999999999999</v>
      </c>
    </row>
    <row r="531" spans="1:69">
      <c r="A531" s="420" t="s">
        <v>713</v>
      </c>
      <c r="B531" s="421">
        <v>1.1041666666666667E-2</v>
      </c>
      <c r="C531" s="421" t="e">
        <v>#N/A</v>
      </c>
      <c r="D531" s="421">
        <v>0</v>
      </c>
      <c r="E531" s="421"/>
      <c r="F531" s="422">
        <v>28</v>
      </c>
      <c r="G531" s="423">
        <v>8.0000000000000004E-4</v>
      </c>
      <c r="H531" s="423">
        <v>1E-4</v>
      </c>
      <c r="I531" s="423">
        <v>0</v>
      </c>
      <c r="J531" s="423">
        <v>8.9999999999999998E-4</v>
      </c>
      <c r="K531" s="423">
        <v>9.1999999999999998E-3</v>
      </c>
      <c r="L531" s="423">
        <v>4.1666666666667282E-5</v>
      </c>
      <c r="M531" s="424">
        <v>28.571428571428573</v>
      </c>
      <c r="N531" s="422" t="e">
        <v>#N/A</v>
      </c>
      <c r="O531" s="422" t="e">
        <v>#N/A</v>
      </c>
      <c r="P531" s="422" t="e">
        <v>#N/A</v>
      </c>
      <c r="Q531" s="422" t="e">
        <v>#N/A</v>
      </c>
      <c r="R531" s="422" t="e">
        <v>#N/A</v>
      </c>
      <c r="S531" s="422" t="s">
        <v>163</v>
      </c>
      <c r="T531" s="423" t="e">
        <v>#N/A</v>
      </c>
      <c r="U531" s="423" t="e">
        <v>#N/A</v>
      </c>
      <c r="V531" s="423" t="e">
        <v>#N/A</v>
      </c>
      <c r="W531" s="423" t="e">
        <v>#N/A</v>
      </c>
      <c r="X531" s="423" t="e">
        <v>#N/A</v>
      </c>
      <c r="Y531" s="423" t="e">
        <v>#N/A</v>
      </c>
      <c r="Z531" s="423" t="e">
        <v>#N/A</v>
      </c>
      <c r="AA531" s="423" t="e">
        <v>#N/A</v>
      </c>
      <c r="AB531" s="423" t="e">
        <v>#N/A</v>
      </c>
      <c r="AC531" s="423" t="e">
        <v>#N/A</v>
      </c>
      <c r="AD531" s="423" t="e">
        <v>#N/A</v>
      </c>
      <c r="AE531" s="423" t="e">
        <v>#N/A</v>
      </c>
      <c r="AF531" s="423" t="e">
        <v>#N/A</v>
      </c>
      <c r="AG531" s="423" t="e">
        <v>#N/A</v>
      </c>
      <c r="AH531" s="423" t="e">
        <v>#N/A</v>
      </c>
      <c r="AI531" s="423" t="e">
        <v>#N/A</v>
      </c>
      <c r="AJ531" s="423" t="e">
        <v>#N/A</v>
      </c>
      <c r="AK531" s="423" t="e">
        <v>#N/A</v>
      </c>
      <c r="AL531" s="423" t="e">
        <v>#N/A</v>
      </c>
      <c r="AM531" s="423" t="e">
        <v>#N/A</v>
      </c>
      <c r="AN531" s="423" t="e">
        <v>#N/A</v>
      </c>
      <c r="AO531" s="423" t="e">
        <v>#N/A</v>
      </c>
      <c r="AP531" s="423" t="e">
        <v>#N/A</v>
      </c>
      <c r="AQ531" s="423" t="e">
        <v>#N/A</v>
      </c>
      <c r="AR531" s="423" t="e">
        <v>#N/A</v>
      </c>
      <c r="AS531" s="423" t="e">
        <v>#N/A</v>
      </c>
      <c r="AT531" s="423" t="e">
        <v>#N/A</v>
      </c>
      <c r="AU531" s="423" t="e">
        <v>#N/A</v>
      </c>
      <c r="AV531" s="423" t="e">
        <v>#N/A</v>
      </c>
      <c r="AW531" s="423" t="e">
        <v>#N/A</v>
      </c>
      <c r="AX531" s="423">
        <v>0</v>
      </c>
      <c r="AY531" s="423">
        <v>0</v>
      </c>
      <c r="AZ531" s="423">
        <v>0</v>
      </c>
      <c r="BA531" s="423">
        <v>0</v>
      </c>
      <c r="BB531" s="423">
        <v>0</v>
      </c>
      <c r="BC531" s="423">
        <v>0</v>
      </c>
      <c r="BD531" s="423">
        <v>0</v>
      </c>
      <c r="BE531" s="423">
        <v>0</v>
      </c>
      <c r="BF531" s="423">
        <v>0</v>
      </c>
      <c r="BG531" s="423">
        <v>0</v>
      </c>
      <c r="BH531" s="423">
        <v>2.5000000000000001E-2</v>
      </c>
      <c r="BI531" s="423">
        <v>2.5000000000000001E-2</v>
      </c>
      <c r="BJ531" s="423">
        <v>2.5000000000000001E-2</v>
      </c>
      <c r="BK531" s="423">
        <v>2.5000000000000001E-2</v>
      </c>
      <c r="BL531" s="423">
        <v>2.5000000000000001E-2</v>
      </c>
      <c r="BM531" s="423">
        <v>0</v>
      </c>
      <c r="BN531" s="423">
        <v>0</v>
      </c>
      <c r="BO531" s="423">
        <v>0</v>
      </c>
      <c r="BP531" s="423">
        <v>0</v>
      </c>
      <c r="BQ531" s="423">
        <v>0</v>
      </c>
    </row>
    <row r="532" spans="1:69">
      <c r="A532" s="420" t="s">
        <v>1050</v>
      </c>
      <c r="B532" s="421">
        <v>0.16228333333333333</v>
      </c>
      <c r="C532" s="421" t="e">
        <v>#N/A</v>
      </c>
      <c r="D532" s="421">
        <v>0</v>
      </c>
      <c r="E532" s="421"/>
      <c r="F532" s="422">
        <v>3008</v>
      </c>
      <c r="G532" s="423">
        <v>0.14050000000000001</v>
      </c>
      <c r="H532" s="423">
        <v>0</v>
      </c>
      <c r="I532" s="423">
        <v>0</v>
      </c>
      <c r="J532" s="423">
        <v>3.3E-3</v>
      </c>
      <c r="K532" s="423">
        <v>0.01</v>
      </c>
      <c r="L532" s="423">
        <v>8.483333333333315E-3</v>
      </c>
      <c r="M532" s="424">
        <v>46.708776595744681</v>
      </c>
      <c r="N532" s="422" t="e">
        <v>#N/A</v>
      </c>
      <c r="O532" s="422" t="e">
        <v>#N/A</v>
      </c>
      <c r="P532" s="422" t="e">
        <v>#N/A</v>
      </c>
      <c r="Q532" s="422" t="e">
        <v>#N/A</v>
      </c>
      <c r="R532" s="422" t="e">
        <v>#N/A</v>
      </c>
      <c r="S532" s="422" t="s">
        <v>144</v>
      </c>
      <c r="T532" s="423" t="e">
        <v>#N/A</v>
      </c>
      <c r="U532" s="423" t="e">
        <v>#N/A</v>
      </c>
      <c r="V532" s="423" t="e">
        <v>#N/A</v>
      </c>
      <c r="W532" s="423" t="e">
        <v>#N/A</v>
      </c>
      <c r="X532" s="423" t="e">
        <v>#N/A</v>
      </c>
      <c r="Y532" s="423" t="e">
        <v>#N/A</v>
      </c>
      <c r="Z532" s="423" t="e">
        <v>#N/A</v>
      </c>
      <c r="AA532" s="423" t="e">
        <v>#N/A</v>
      </c>
      <c r="AB532" s="423" t="e">
        <v>#N/A</v>
      </c>
      <c r="AC532" s="423" t="e">
        <v>#N/A</v>
      </c>
      <c r="AD532" s="423" t="e">
        <v>#N/A</v>
      </c>
      <c r="AE532" s="423" t="e">
        <v>#N/A</v>
      </c>
      <c r="AF532" s="423" t="e">
        <v>#N/A</v>
      </c>
      <c r="AG532" s="423" t="e">
        <v>#N/A</v>
      </c>
      <c r="AH532" s="423" t="e">
        <v>#N/A</v>
      </c>
      <c r="AI532" s="423" t="e">
        <v>#N/A</v>
      </c>
      <c r="AJ532" s="423" t="e">
        <v>#N/A</v>
      </c>
      <c r="AK532" s="423" t="e">
        <v>#N/A</v>
      </c>
      <c r="AL532" s="423" t="e">
        <v>#N/A</v>
      </c>
      <c r="AM532" s="423" t="e">
        <v>#N/A</v>
      </c>
      <c r="AN532" s="423" t="e">
        <v>#N/A</v>
      </c>
      <c r="AO532" s="423" t="e">
        <v>#N/A</v>
      </c>
      <c r="AP532" s="423" t="e">
        <v>#N/A</v>
      </c>
      <c r="AQ532" s="423" t="e">
        <v>#N/A</v>
      </c>
      <c r="AR532" s="423" t="e">
        <v>#N/A</v>
      </c>
      <c r="AS532" s="423" t="e">
        <v>#N/A</v>
      </c>
      <c r="AT532" s="423" t="e">
        <v>#N/A</v>
      </c>
      <c r="AU532" s="423" t="e">
        <v>#N/A</v>
      </c>
      <c r="AV532" s="423" t="e">
        <v>#N/A</v>
      </c>
      <c r="AW532" s="423" t="e">
        <v>#N/A</v>
      </c>
      <c r="AX532" s="423">
        <v>0</v>
      </c>
      <c r="AY532" s="423">
        <v>0</v>
      </c>
      <c r="AZ532" s="423">
        <v>0</v>
      </c>
      <c r="BA532" s="423">
        <v>0</v>
      </c>
      <c r="BB532" s="423">
        <v>0</v>
      </c>
      <c r="BC532" s="423">
        <v>0</v>
      </c>
      <c r="BD532" s="423">
        <v>0</v>
      </c>
      <c r="BE532" s="423">
        <v>0</v>
      </c>
      <c r="BF532" s="423">
        <v>0</v>
      </c>
      <c r="BG532" s="423">
        <v>0</v>
      </c>
      <c r="BH532" s="423">
        <v>0.6</v>
      </c>
      <c r="BI532" s="423">
        <v>0.6</v>
      </c>
      <c r="BJ532" s="423">
        <v>0.6</v>
      </c>
      <c r="BK532" s="423">
        <v>0.6</v>
      </c>
      <c r="BL532" s="423">
        <v>0.6</v>
      </c>
      <c r="BM532" s="423">
        <v>0</v>
      </c>
      <c r="BN532" s="423">
        <v>0</v>
      </c>
      <c r="BO532" s="423">
        <v>0</v>
      </c>
      <c r="BP532" s="423">
        <v>0</v>
      </c>
      <c r="BQ532" s="423">
        <v>0</v>
      </c>
    </row>
    <row r="533" spans="1:69">
      <c r="A533" s="420" t="s">
        <v>1052</v>
      </c>
      <c r="B533" s="421" t="s">
        <v>395</v>
      </c>
      <c r="C533" s="421" t="e">
        <v>#N/A</v>
      </c>
      <c r="D533" s="421">
        <v>0</v>
      </c>
      <c r="E533" s="421"/>
      <c r="F533" s="422" t="e">
        <v>#N/A</v>
      </c>
      <c r="G533" s="423">
        <v>0</v>
      </c>
      <c r="H533" s="423">
        <v>0</v>
      </c>
      <c r="I533" s="423">
        <v>0</v>
      </c>
      <c r="J533" s="423">
        <v>0</v>
      </c>
      <c r="K533" s="423">
        <v>0</v>
      </c>
      <c r="L533" s="423" t="e">
        <v>#VALUE!</v>
      </c>
      <c r="M533" s="424" t="s">
        <v>395</v>
      </c>
      <c r="N533" s="422" t="e">
        <v>#N/A</v>
      </c>
      <c r="O533" s="422" t="e">
        <v>#N/A</v>
      </c>
      <c r="P533" s="422" t="e">
        <v>#N/A</v>
      </c>
      <c r="Q533" s="422" t="e">
        <v>#N/A</v>
      </c>
      <c r="R533" s="422" t="e">
        <v>#N/A</v>
      </c>
      <c r="S533" s="422" t="s">
        <v>143</v>
      </c>
      <c r="T533" s="423" t="e">
        <v>#N/A</v>
      </c>
      <c r="U533" s="423" t="e">
        <v>#N/A</v>
      </c>
      <c r="V533" s="423" t="e">
        <v>#N/A</v>
      </c>
      <c r="W533" s="423" t="e">
        <v>#N/A</v>
      </c>
      <c r="X533" s="423" t="e">
        <v>#N/A</v>
      </c>
      <c r="Y533" s="423" t="e">
        <v>#N/A</v>
      </c>
      <c r="Z533" s="423" t="e">
        <v>#N/A</v>
      </c>
      <c r="AA533" s="423" t="e">
        <v>#N/A</v>
      </c>
      <c r="AB533" s="423" t="e">
        <v>#N/A</v>
      </c>
      <c r="AC533" s="423" t="e">
        <v>#N/A</v>
      </c>
      <c r="AD533" s="423" t="e">
        <v>#N/A</v>
      </c>
      <c r="AE533" s="423" t="e">
        <v>#N/A</v>
      </c>
      <c r="AF533" s="423" t="e">
        <v>#N/A</v>
      </c>
      <c r="AG533" s="423" t="e">
        <v>#N/A</v>
      </c>
      <c r="AH533" s="423" t="e">
        <v>#N/A</v>
      </c>
      <c r="AI533" s="423" t="e">
        <v>#N/A</v>
      </c>
      <c r="AJ533" s="423" t="e">
        <v>#N/A</v>
      </c>
      <c r="AK533" s="423" t="e">
        <v>#N/A</v>
      </c>
      <c r="AL533" s="423" t="e">
        <v>#N/A</v>
      </c>
      <c r="AM533" s="423" t="e">
        <v>#N/A</v>
      </c>
      <c r="AN533" s="423" t="e">
        <v>#N/A</v>
      </c>
      <c r="AO533" s="423" t="e">
        <v>#N/A</v>
      </c>
      <c r="AP533" s="423" t="e">
        <v>#N/A</v>
      </c>
      <c r="AQ533" s="423" t="e">
        <v>#N/A</v>
      </c>
      <c r="AR533" s="423" t="e">
        <v>#N/A</v>
      </c>
      <c r="AS533" s="423" t="e">
        <v>#N/A</v>
      </c>
      <c r="AT533" s="423" t="e">
        <v>#N/A</v>
      </c>
      <c r="AU533" s="423" t="e">
        <v>#N/A</v>
      </c>
      <c r="AV533" s="423" t="e">
        <v>#N/A</v>
      </c>
      <c r="AW533" s="423" t="e">
        <v>#N/A</v>
      </c>
      <c r="AX533" s="423">
        <v>0</v>
      </c>
      <c r="AY533" s="423">
        <v>0</v>
      </c>
      <c r="AZ533" s="423">
        <v>0</v>
      </c>
      <c r="BA533" s="423">
        <v>0</v>
      </c>
      <c r="BB533" s="423">
        <v>0</v>
      </c>
      <c r="BC533" s="423">
        <v>0</v>
      </c>
      <c r="BD533" s="423">
        <v>0</v>
      </c>
      <c r="BE533" s="423">
        <v>0</v>
      </c>
      <c r="BF533" s="423">
        <v>0</v>
      </c>
      <c r="BG533" s="423">
        <v>0</v>
      </c>
      <c r="BH533" s="423">
        <v>0</v>
      </c>
      <c r="BI533" s="423">
        <v>0</v>
      </c>
      <c r="BJ533" s="423">
        <v>0</v>
      </c>
      <c r="BK533" s="423">
        <v>0</v>
      </c>
      <c r="BL533" s="423">
        <v>0</v>
      </c>
      <c r="BM533" s="423">
        <v>0</v>
      </c>
      <c r="BN533" s="423">
        <v>0</v>
      </c>
      <c r="BO533" s="423">
        <v>0</v>
      </c>
      <c r="BP533" s="423">
        <v>0</v>
      </c>
      <c r="BQ533" s="423">
        <v>0</v>
      </c>
    </row>
    <row r="534" spans="1:69">
      <c r="A534" s="420" t="s">
        <v>1054</v>
      </c>
      <c r="B534" s="421" t="s">
        <v>395</v>
      </c>
      <c r="C534" s="421" t="e">
        <v>#N/A</v>
      </c>
      <c r="D534" s="421">
        <v>0</v>
      </c>
      <c r="E534" s="421"/>
      <c r="F534" s="422" t="e">
        <v>#N/A</v>
      </c>
      <c r="G534" s="423">
        <v>0</v>
      </c>
      <c r="H534" s="423">
        <v>0</v>
      </c>
      <c r="I534" s="423">
        <v>0</v>
      </c>
      <c r="J534" s="423">
        <v>0</v>
      </c>
      <c r="K534" s="423">
        <v>0</v>
      </c>
      <c r="L534" s="423" t="e">
        <v>#VALUE!</v>
      </c>
      <c r="M534" s="424" t="s">
        <v>395</v>
      </c>
      <c r="N534" s="422" t="e">
        <v>#N/A</v>
      </c>
      <c r="O534" s="422" t="e">
        <v>#N/A</v>
      </c>
      <c r="P534" s="422" t="e">
        <v>#N/A</v>
      </c>
      <c r="Q534" s="422" t="e">
        <v>#N/A</v>
      </c>
      <c r="R534" s="422" t="e">
        <v>#N/A</v>
      </c>
      <c r="S534" s="422" t="s">
        <v>143</v>
      </c>
      <c r="T534" s="423" t="e">
        <v>#N/A</v>
      </c>
      <c r="U534" s="423" t="e">
        <v>#N/A</v>
      </c>
      <c r="V534" s="423" t="e">
        <v>#N/A</v>
      </c>
      <c r="W534" s="423" t="e">
        <v>#N/A</v>
      </c>
      <c r="X534" s="423" t="e">
        <v>#N/A</v>
      </c>
      <c r="Y534" s="423" t="e">
        <v>#N/A</v>
      </c>
      <c r="Z534" s="423" t="e">
        <v>#N/A</v>
      </c>
      <c r="AA534" s="423" t="e">
        <v>#N/A</v>
      </c>
      <c r="AB534" s="423" t="e">
        <v>#N/A</v>
      </c>
      <c r="AC534" s="423" t="e">
        <v>#N/A</v>
      </c>
      <c r="AD534" s="423" t="e">
        <v>#N/A</v>
      </c>
      <c r="AE534" s="423" t="e">
        <v>#N/A</v>
      </c>
      <c r="AF534" s="423" t="e">
        <v>#N/A</v>
      </c>
      <c r="AG534" s="423" t="e">
        <v>#N/A</v>
      </c>
      <c r="AH534" s="423" t="e">
        <v>#N/A</v>
      </c>
      <c r="AI534" s="423" t="e">
        <v>#N/A</v>
      </c>
      <c r="AJ534" s="423" t="e">
        <v>#N/A</v>
      </c>
      <c r="AK534" s="423" t="e">
        <v>#N/A</v>
      </c>
      <c r="AL534" s="423" t="e">
        <v>#N/A</v>
      </c>
      <c r="AM534" s="423" t="e">
        <v>#N/A</v>
      </c>
      <c r="AN534" s="423" t="e">
        <v>#N/A</v>
      </c>
      <c r="AO534" s="423" t="e">
        <v>#N/A</v>
      </c>
      <c r="AP534" s="423" t="e">
        <v>#N/A</v>
      </c>
      <c r="AQ534" s="423" t="e">
        <v>#N/A</v>
      </c>
      <c r="AR534" s="423" t="e">
        <v>#N/A</v>
      </c>
      <c r="AS534" s="423" t="e">
        <v>#N/A</v>
      </c>
      <c r="AT534" s="423" t="e">
        <v>#N/A</v>
      </c>
      <c r="AU534" s="423" t="e">
        <v>#N/A</v>
      </c>
      <c r="AV534" s="423" t="e">
        <v>#N/A</v>
      </c>
      <c r="AW534" s="423" t="e">
        <v>#N/A</v>
      </c>
      <c r="AX534" s="423">
        <v>0</v>
      </c>
      <c r="AY534" s="423">
        <v>0</v>
      </c>
      <c r="AZ534" s="423">
        <v>0</v>
      </c>
      <c r="BA534" s="423">
        <v>0</v>
      </c>
      <c r="BB534" s="423">
        <v>0</v>
      </c>
      <c r="BC534" s="423">
        <v>0</v>
      </c>
      <c r="BD534" s="423">
        <v>0</v>
      </c>
      <c r="BE534" s="423">
        <v>0</v>
      </c>
      <c r="BF534" s="423">
        <v>0</v>
      </c>
      <c r="BG534" s="423">
        <v>0</v>
      </c>
      <c r="BH534" s="423">
        <v>0</v>
      </c>
      <c r="BI534" s="423">
        <v>0</v>
      </c>
      <c r="BJ534" s="423">
        <v>0</v>
      </c>
      <c r="BK534" s="423">
        <v>0</v>
      </c>
      <c r="BL534" s="423">
        <v>0</v>
      </c>
      <c r="BM534" s="423">
        <v>0</v>
      </c>
      <c r="BN534" s="423">
        <v>0</v>
      </c>
      <c r="BO534" s="423">
        <v>0</v>
      </c>
      <c r="BP534" s="423">
        <v>0</v>
      </c>
      <c r="BQ534" s="423">
        <v>0</v>
      </c>
    </row>
    <row r="535" spans="1:69">
      <c r="A535" s="420" t="s">
        <v>1053</v>
      </c>
      <c r="B535" s="421" t="s">
        <v>395</v>
      </c>
      <c r="C535" s="421" t="e">
        <v>#N/A</v>
      </c>
      <c r="D535" s="421">
        <v>0</v>
      </c>
      <c r="E535" s="421"/>
      <c r="F535" s="422" t="e">
        <v>#N/A</v>
      </c>
      <c r="G535" s="423">
        <v>0</v>
      </c>
      <c r="H535" s="423">
        <v>0</v>
      </c>
      <c r="I535" s="423">
        <v>0</v>
      </c>
      <c r="J535" s="423">
        <v>0</v>
      </c>
      <c r="K535" s="423">
        <v>0</v>
      </c>
      <c r="L535" s="423" t="e">
        <v>#VALUE!</v>
      </c>
      <c r="M535" s="424" t="s">
        <v>395</v>
      </c>
      <c r="N535" s="422" t="e">
        <v>#N/A</v>
      </c>
      <c r="O535" s="422" t="e">
        <v>#N/A</v>
      </c>
      <c r="P535" s="422" t="e">
        <v>#N/A</v>
      </c>
      <c r="Q535" s="422" t="e">
        <v>#N/A</v>
      </c>
      <c r="R535" s="422" t="e">
        <v>#N/A</v>
      </c>
      <c r="S535" s="422" t="s">
        <v>143</v>
      </c>
      <c r="T535" s="423" t="e">
        <v>#N/A</v>
      </c>
      <c r="U535" s="423" t="e">
        <v>#N/A</v>
      </c>
      <c r="V535" s="423" t="e">
        <v>#N/A</v>
      </c>
      <c r="W535" s="423" t="e">
        <v>#N/A</v>
      </c>
      <c r="X535" s="423" t="e">
        <v>#N/A</v>
      </c>
      <c r="Y535" s="423" t="e">
        <v>#N/A</v>
      </c>
      <c r="Z535" s="423" t="e">
        <v>#N/A</v>
      </c>
      <c r="AA535" s="423" t="e">
        <v>#N/A</v>
      </c>
      <c r="AB535" s="423" t="e">
        <v>#N/A</v>
      </c>
      <c r="AC535" s="423" t="e">
        <v>#N/A</v>
      </c>
      <c r="AD535" s="423" t="e">
        <v>#N/A</v>
      </c>
      <c r="AE535" s="423" t="e">
        <v>#N/A</v>
      </c>
      <c r="AF535" s="423" t="e">
        <v>#N/A</v>
      </c>
      <c r="AG535" s="423" t="e">
        <v>#N/A</v>
      </c>
      <c r="AH535" s="423" t="e">
        <v>#N/A</v>
      </c>
      <c r="AI535" s="423" t="e">
        <v>#N/A</v>
      </c>
      <c r="AJ535" s="423" t="e">
        <v>#N/A</v>
      </c>
      <c r="AK535" s="423" t="e">
        <v>#N/A</v>
      </c>
      <c r="AL535" s="423" t="e">
        <v>#N/A</v>
      </c>
      <c r="AM535" s="423" t="e">
        <v>#N/A</v>
      </c>
      <c r="AN535" s="423" t="e">
        <v>#N/A</v>
      </c>
      <c r="AO535" s="423" t="e">
        <v>#N/A</v>
      </c>
      <c r="AP535" s="423" t="e">
        <v>#N/A</v>
      </c>
      <c r="AQ535" s="423" t="e">
        <v>#N/A</v>
      </c>
      <c r="AR535" s="423" t="e">
        <v>#N/A</v>
      </c>
      <c r="AS535" s="423" t="e">
        <v>#N/A</v>
      </c>
      <c r="AT535" s="423" t="e">
        <v>#N/A</v>
      </c>
      <c r="AU535" s="423" t="e">
        <v>#N/A</v>
      </c>
      <c r="AV535" s="423" t="e">
        <v>#N/A</v>
      </c>
      <c r="AW535" s="423" t="e">
        <v>#N/A</v>
      </c>
      <c r="AX535" s="423">
        <v>0</v>
      </c>
      <c r="AY535" s="423">
        <v>0</v>
      </c>
      <c r="AZ535" s="423">
        <v>0</v>
      </c>
      <c r="BA535" s="423">
        <v>0</v>
      </c>
      <c r="BB535" s="423">
        <v>0</v>
      </c>
      <c r="BC535" s="423">
        <v>0</v>
      </c>
      <c r="BD535" s="423">
        <v>0</v>
      </c>
      <c r="BE535" s="423">
        <v>0</v>
      </c>
      <c r="BF535" s="423">
        <v>0</v>
      </c>
      <c r="BG535" s="423">
        <v>0</v>
      </c>
      <c r="BH535" s="423">
        <v>0</v>
      </c>
      <c r="BI535" s="423">
        <v>0</v>
      </c>
      <c r="BJ535" s="423">
        <v>0</v>
      </c>
      <c r="BK535" s="423">
        <v>0</v>
      </c>
      <c r="BL535" s="423">
        <v>0</v>
      </c>
      <c r="BM535" s="423">
        <v>0</v>
      </c>
      <c r="BN535" s="423">
        <v>0</v>
      </c>
      <c r="BO535" s="423">
        <v>0</v>
      </c>
      <c r="BP535" s="423">
        <v>0</v>
      </c>
      <c r="BQ535" s="423">
        <v>0</v>
      </c>
    </row>
    <row r="536" spans="1:69">
      <c r="A536" s="420" t="s">
        <v>1055</v>
      </c>
      <c r="B536" s="421" t="s">
        <v>395</v>
      </c>
      <c r="C536" s="421" t="e">
        <v>#N/A</v>
      </c>
      <c r="D536" s="421">
        <v>0</v>
      </c>
      <c r="E536" s="421"/>
      <c r="F536" s="422" t="e">
        <v>#N/A</v>
      </c>
      <c r="G536" s="423">
        <v>0</v>
      </c>
      <c r="H536" s="423">
        <v>0</v>
      </c>
      <c r="I536" s="423">
        <v>0</v>
      </c>
      <c r="J536" s="423">
        <v>0</v>
      </c>
      <c r="K536" s="423">
        <v>0</v>
      </c>
      <c r="L536" s="423" t="e">
        <v>#VALUE!</v>
      </c>
      <c r="M536" s="424" t="s">
        <v>395</v>
      </c>
      <c r="N536" s="422" t="e">
        <v>#N/A</v>
      </c>
      <c r="O536" s="422" t="e">
        <v>#N/A</v>
      </c>
      <c r="P536" s="422" t="e">
        <v>#N/A</v>
      </c>
      <c r="Q536" s="422" t="e">
        <v>#N/A</v>
      </c>
      <c r="R536" s="422" t="e">
        <v>#N/A</v>
      </c>
      <c r="S536" s="422" t="s">
        <v>143</v>
      </c>
      <c r="T536" s="423" t="e">
        <v>#N/A</v>
      </c>
      <c r="U536" s="423" t="e">
        <v>#N/A</v>
      </c>
      <c r="V536" s="423" t="e">
        <v>#N/A</v>
      </c>
      <c r="W536" s="423" t="e">
        <v>#N/A</v>
      </c>
      <c r="X536" s="423" t="e">
        <v>#N/A</v>
      </c>
      <c r="Y536" s="423" t="e">
        <v>#N/A</v>
      </c>
      <c r="Z536" s="423" t="e">
        <v>#N/A</v>
      </c>
      <c r="AA536" s="423" t="e">
        <v>#N/A</v>
      </c>
      <c r="AB536" s="423" t="e">
        <v>#N/A</v>
      </c>
      <c r="AC536" s="423" t="e">
        <v>#N/A</v>
      </c>
      <c r="AD536" s="423" t="e">
        <v>#N/A</v>
      </c>
      <c r="AE536" s="423" t="e">
        <v>#N/A</v>
      </c>
      <c r="AF536" s="423" t="e">
        <v>#N/A</v>
      </c>
      <c r="AG536" s="423" t="e">
        <v>#N/A</v>
      </c>
      <c r="AH536" s="423" t="e">
        <v>#N/A</v>
      </c>
      <c r="AI536" s="423" t="e">
        <v>#N/A</v>
      </c>
      <c r="AJ536" s="423" t="e">
        <v>#N/A</v>
      </c>
      <c r="AK536" s="423" t="e">
        <v>#N/A</v>
      </c>
      <c r="AL536" s="423" t="e">
        <v>#N/A</v>
      </c>
      <c r="AM536" s="423" t="e">
        <v>#N/A</v>
      </c>
      <c r="AN536" s="423" t="e">
        <v>#N/A</v>
      </c>
      <c r="AO536" s="423" t="e">
        <v>#N/A</v>
      </c>
      <c r="AP536" s="423" t="e">
        <v>#N/A</v>
      </c>
      <c r="AQ536" s="423" t="e">
        <v>#N/A</v>
      </c>
      <c r="AR536" s="423" t="e">
        <v>#N/A</v>
      </c>
      <c r="AS536" s="423" t="e">
        <v>#N/A</v>
      </c>
      <c r="AT536" s="423" t="e">
        <v>#N/A</v>
      </c>
      <c r="AU536" s="423" t="e">
        <v>#N/A</v>
      </c>
      <c r="AV536" s="423" t="e">
        <v>#N/A</v>
      </c>
      <c r="AW536" s="423" t="e">
        <v>#N/A</v>
      </c>
      <c r="AX536" s="423">
        <v>0</v>
      </c>
      <c r="AY536" s="423">
        <v>0</v>
      </c>
      <c r="AZ536" s="423">
        <v>0</v>
      </c>
      <c r="BA536" s="423">
        <v>0</v>
      </c>
      <c r="BB536" s="423">
        <v>0</v>
      </c>
      <c r="BC536" s="423">
        <v>0</v>
      </c>
      <c r="BD536" s="423">
        <v>0</v>
      </c>
      <c r="BE536" s="423">
        <v>0</v>
      </c>
      <c r="BF536" s="423">
        <v>0</v>
      </c>
      <c r="BG536" s="423">
        <v>0</v>
      </c>
      <c r="BH536" s="423">
        <v>0</v>
      </c>
      <c r="BI536" s="423">
        <v>0</v>
      </c>
      <c r="BJ536" s="423">
        <v>0</v>
      </c>
      <c r="BK536" s="423">
        <v>0</v>
      </c>
      <c r="BL536" s="423">
        <v>0</v>
      </c>
      <c r="BM536" s="423">
        <v>0</v>
      </c>
      <c r="BN536" s="423">
        <v>0</v>
      </c>
      <c r="BO536" s="423">
        <v>0</v>
      </c>
      <c r="BP536" s="423">
        <v>0</v>
      </c>
      <c r="BQ536" s="423">
        <v>0</v>
      </c>
    </row>
    <row r="537" spans="1:69">
      <c r="A537" s="420" t="s">
        <v>1056</v>
      </c>
      <c r="B537" s="421" t="s">
        <v>395</v>
      </c>
      <c r="C537" s="421" t="e">
        <v>#N/A</v>
      </c>
      <c r="D537" s="421">
        <v>0</v>
      </c>
      <c r="E537" s="421"/>
      <c r="F537" s="422" t="e">
        <v>#N/A</v>
      </c>
      <c r="G537" s="423">
        <v>0</v>
      </c>
      <c r="H537" s="423">
        <v>0</v>
      </c>
      <c r="I537" s="423">
        <v>0</v>
      </c>
      <c r="J537" s="423">
        <v>0</v>
      </c>
      <c r="K537" s="423">
        <v>0</v>
      </c>
      <c r="L537" s="423" t="e">
        <v>#VALUE!</v>
      </c>
      <c r="M537" s="424" t="s">
        <v>395</v>
      </c>
      <c r="N537" s="422" t="e">
        <v>#N/A</v>
      </c>
      <c r="O537" s="422" t="e">
        <v>#N/A</v>
      </c>
      <c r="P537" s="422" t="e">
        <v>#N/A</v>
      </c>
      <c r="Q537" s="422" t="e">
        <v>#N/A</v>
      </c>
      <c r="R537" s="422" t="e">
        <v>#N/A</v>
      </c>
      <c r="S537" s="422" t="s">
        <v>143</v>
      </c>
      <c r="T537" s="423" t="e">
        <v>#N/A</v>
      </c>
      <c r="U537" s="423" t="e">
        <v>#N/A</v>
      </c>
      <c r="V537" s="423" t="e">
        <v>#N/A</v>
      </c>
      <c r="W537" s="423" t="e">
        <v>#N/A</v>
      </c>
      <c r="X537" s="423" t="e">
        <v>#N/A</v>
      </c>
      <c r="Y537" s="423" t="e">
        <v>#N/A</v>
      </c>
      <c r="Z537" s="423" t="e">
        <v>#N/A</v>
      </c>
      <c r="AA537" s="423" t="e">
        <v>#N/A</v>
      </c>
      <c r="AB537" s="423" t="e">
        <v>#N/A</v>
      </c>
      <c r="AC537" s="423" t="e">
        <v>#N/A</v>
      </c>
      <c r="AD537" s="423" t="e">
        <v>#N/A</v>
      </c>
      <c r="AE537" s="423" t="e">
        <v>#N/A</v>
      </c>
      <c r="AF537" s="423" t="e">
        <v>#N/A</v>
      </c>
      <c r="AG537" s="423" t="e">
        <v>#N/A</v>
      </c>
      <c r="AH537" s="423" t="e">
        <v>#N/A</v>
      </c>
      <c r="AI537" s="423" t="e">
        <v>#N/A</v>
      </c>
      <c r="AJ537" s="423" t="e">
        <v>#N/A</v>
      </c>
      <c r="AK537" s="423" t="e">
        <v>#N/A</v>
      </c>
      <c r="AL537" s="423" t="e">
        <v>#N/A</v>
      </c>
      <c r="AM537" s="423" t="e">
        <v>#N/A</v>
      </c>
      <c r="AN537" s="423" t="e">
        <v>#N/A</v>
      </c>
      <c r="AO537" s="423" t="e">
        <v>#N/A</v>
      </c>
      <c r="AP537" s="423" t="e">
        <v>#N/A</v>
      </c>
      <c r="AQ537" s="423" t="e">
        <v>#N/A</v>
      </c>
      <c r="AR537" s="423" t="e">
        <v>#N/A</v>
      </c>
      <c r="AS537" s="423" t="e">
        <v>#N/A</v>
      </c>
      <c r="AT537" s="423" t="e">
        <v>#N/A</v>
      </c>
      <c r="AU537" s="423" t="e">
        <v>#N/A</v>
      </c>
      <c r="AV537" s="423" t="e">
        <v>#N/A</v>
      </c>
      <c r="AW537" s="423" t="e">
        <v>#N/A</v>
      </c>
      <c r="AX537" s="423">
        <v>0</v>
      </c>
      <c r="AY537" s="423">
        <v>0</v>
      </c>
      <c r="AZ537" s="423">
        <v>0</v>
      </c>
      <c r="BA537" s="423">
        <v>0</v>
      </c>
      <c r="BB537" s="423">
        <v>0</v>
      </c>
      <c r="BC537" s="423">
        <v>0</v>
      </c>
      <c r="BD537" s="423">
        <v>0</v>
      </c>
      <c r="BE537" s="423">
        <v>0</v>
      </c>
      <c r="BF537" s="423">
        <v>0</v>
      </c>
      <c r="BG537" s="423">
        <v>0</v>
      </c>
      <c r="BH537" s="423">
        <v>0</v>
      </c>
      <c r="BI537" s="423">
        <v>0</v>
      </c>
      <c r="BJ537" s="423">
        <v>0</v>
      </c>
      <c r="BK537" s="423">
        <v>0</v>
      </c>
      <c r="BL537" s="423">
        <v>0</v>
      </c>
      <c r="BM537" s="423">
        <v>0</v>
      </c>
      <c r="BN537" s="423">
        <v>0</v>
      </c>
      <c r="BO537" s="423">
        <v>0</v>
      </c>
      <c r="BP537" s="423">
        <v>0</v>
      </c>
      <c r="BQ537" s="423">
        <v>0</v>
      </c>
    </row>
    <row r="538" spans="1:69">
      <c r="A538" s="420" t="s">
        <v>1059</v>
      </c>
      <c r="B538" s="421" t="s">
        <v>395</v>
      </c>
      <c r="C538" s="421" t="e">
        <v>#N/A</v>
      </c>
      <c r="D538" s="421">
        <v>0</v>
      </c>
      <c r="E538" s="421"/>
      <c r="F538" s="422" t="e">
        <v>#N/A</v>
      </c>
      <c r="G538" s="423">
        <v>0</v>
      </c>
      <c r="H538" s="423">
        <v>0</v>
      </c>
      <c r="I538" s="423">
        <v>0</v>
      </c>
      <c r="J538" s="423">
        <v>0</v>
      </c>
      <c r="K538" s="423">
        <v>0</v>
      </c>
      <c r="L538" s="423" t="e">
        <v>#VALUE!</v>
      </c>
      <c r="M538" s="424" t="s">
        <v>395</v>
      </c>
      <c r="N538" s="422" t="e">
        <v>#N/A</v>
      </c>
      <c r="O538" s="422" t="e">
        <v>#N/A</v>
      </c>
      <c r="P538" s="422" t="e">
        <v>#N/A</v>
      </c>
      <c r="Q538" s="422" t="e">
        <v>#N/A</v>
      </c>
      <c r="R538" s="422" t="e">
        <v>#N/A</v>
      </c>
      <c r="S538" s="422" t="s">
        <v>211</v>
      </c>
      <c r="T538" s="423" t="e">
        <v>#N/A</v>
      </c>
      <c r="U538" s="423" t="e">
        <v>#N/A</v>
      </c>
      <c r="V538" s="423" t="e">
        <v>#N/A</v>
      </c>
      <c r="W538" s="423" t="e">
        <v>#N/A</v>
      </c>
      <c r="X538" s="423" t="e">
        <v>#N/A</v>
      </c>
      <c r="Y538" s="423" t="e">
        <v>#N/A</v>
      </c>
      <c r="Z538" s="423" t="e">
        <v>#N/A</v>
      </c>
      <c r="AA538" s="423" t="e">
        <v>#N/A</v>
      </c>
      <c r="AB538" s="423" t="e">
        <v>#N/A</v>
      </c>
      <c r="AC538" s="423" t="e">
        <v>#N/A</v>
      </c>
      <c r="AD538" s="423" t="e">
        <v>#N/A</v>
      </c>
      <c r="AE538" s="423" t="e">
        <v>#N/A</v>
      </c>
      <c r="AF538" s="423" t="e">
        <v>#N/A</v>
      </c>
      <c r="AG538" s="423" t="e">
        <v>#N/A</v>
      </c>
      <c r="AH538" s="423" t="e">
        <v>#N/A</v>
      </c>
      <c r="AI538" s="423" t="e">
        <v>#N/A</v>
      </c>
      <c r="AJ538" s="423" t="e">
        <v>#N/A</v>
      </c>
      <c r="AK538" s="423" t="e">
        <v>#N/A</v>
      </c>
      <c r="AL538" s="423" t="e">
        <v>#N/A</v>
      </c>
      <c r="AM538" s="423" t="e">
        <v>#N/A</v>
      </c>
      <c r="AN538" s="423" t="e">
        <v>#N/A</v>
      </c>
      <c r="AO538" s="423" t="e">
        <v>#N/A</v>
      </c>
      <c r="AP538" s="423" t="e">
        <v>#N/A</v>
      </c>
      <c r="AQ538" s="423" t="e">
        <v>#N/A</v>
      </c>
      <c r="AR538" s="423" t="e">
        <v>#N/A</v>
      </c>
      <c r="AS538" s="423" t="e">
        <v>#N/A</v>
      </c>
      <c r="AT538" s="423" t="e">
        <v>#N/A</v>
      </c>
      <c r="AU538" s="423" t="e">
        <v>#N/A</v>
      </c>
      <c r="AV538" s="423" t="e">
        <v>#N/A</v>
      </c>
      <c r="AW538" s="423" t="e">
        <v>#N/A</v>
      </c>
      <c r="AX538" s="423">
        <v>0</v>
      </c>
      <c r="AY538" s="423">
        <v>0</v>
      </c>
      <c r="AZ538" s="423">
        <v>0</v>
      </c>
      <c r="BA538" s="423">
        <v>0</v>
      </c>
      <c r="BB538" s="423">
        <v>0</v>
      </c>
      <c r="BC538" s="423">
        <v>0</v>
      </c>
      <c r="BD538" s="423">
        <v>0</v>
      </c>
      <c r="BE538" s="423">
        <v>0</v>
      </c>
      <c r="BF538" s="423">
        <v>0</v>
      </c>
      <c r="BG538" s="423">
        <v>0</v>
      </c>
      <c r="BH538" s="423">
        <v>0</v>
      </c>
      <c r="BI538" s="423">
        <v>0</v>
      </c>
      <c r="BJ538" s="423">
        <v>0</v>
      </c>
      <c r="BK538" s="423">
        <v>0</v>
      </c>
      <c r="BL538" s="423">
        <v>0</v>
      </c>
      <c r="BM538" s="423">
        <v>0</v>
      </c>
      <c r="BN538" s="423">
        <v>0</v>
      </c>
      <c r="BO538" s="423">
        <v>0</v>
      </c>
      <c r="BP538" s="423">
        <v>0</v>
      </c>
      <c r="BQ538" s="423">
        <v>0</v>
      </c>
    </row>
    <row r="539" spans="1:69">
      <c r="A539" s="420" t="s">
        <v>857</v>
      </c>
      <c r="B539" s="421">
        <v>1.7469999999999999</v>
      </c>
      <c r="C539" s="421" t="e">
        <v>#N/A</v>
      </c>
      <c r="D539" s="421">
        <v>0.151</v>
      </c>
      <c r="E539" s="421"/>
      <c r="F539" s="422">
        <v>625</v>
      </c>
      <c r="G539" s="423">
        <v>0.7742</v>
      </c>
      <c r="H539" s="423">
        <v>9.1999999999999998E-2</v>
      </c>
      <c r="I539" s="423">
        <v>0</v>
      </c>
      <c r="J539" s="423">
        <v>0</v>
      </c>
      <c r="K539" s="423">
        <v>0.59399999999999997</v>
      </c>
      <c r="L539" s="423">
        <v>0.13579999999999992</v>
      </c>
      <c r="M539" s="424">
        <v>1238.72</v>
      </c>
      <c r="N539" s="422" t="e">
        <v>#N/A</v>
      </c>
      <c r="O539" s="422" t="e">
        <v>#N/A</v>
      </c>
      <c r="P539" s="422" t="e">
        <v>#N/A</v>
      </c>
      <c r="Q539" s="422" t="e">
        <v>#N/A</v>
      </c>
      <c r="R539" s="422" t="e">
        <v>#N/A</v>
      </c>
      <c r="S539" s="422" t="s">
        <v>199</v>
      </c>
      <c r="T539" s="423" t="e">
        <v>#N/A</v>
      </c>
      <c r="U539" s="423" t="e">
        <v>#N/A</v>
      </c>
      <c r="V539" s="423" t="e">
        <v>#N/A</v>
      </c>
      <c r="W539" s="423" t="e">
        <v>#N/A</v>
      </c>
      <c r="X539" s="423" t="e">
        <v>#N/A</v>
      </c>
      <c r="Y539" s="423" t="e">
        <v>#N/A</v>
      </c>
      <c r="Z539" s="423" t="e">
        <v>#N/A</v>
      </c>
      <c r="AA539" s="423" t="e">
        <v>#N/A</v>
      </c>
      <c r="AB539" s="423" t="e">
        <v>#N/A</v>
      </c>
      <c r="AC539" s="423" t="e">
        <v>#N/A</v>
      </c>
      <c r="AD539" s="423" t="e">
        <v>#N/A</v>
      </c>
      <c r="AE539" s="423" t="e">
        <v>#N/A</v>
      </c>
      <c r="AF539" s="423" t="e">
        <v>#N/A</v>
      </c>
      <c r="AG539" s="423" t="e">
        <v>#N/A</v>
      </c>
      <c r="AH539" s="423" t="e">
        <v>#N/A</v>
      </c>
      <c r="AI539" s="423" t="e">
        <v>#N/A</v>
      </c>
      <c r="AJ539" s="423" t="e">
        <v>#N/A</v>
      </c>
      <c r="AK539" s="423" t="e">
        <v>#N/A</v>
      </c>
      <c r="AL539" s="423" t="e">
        <v>#N/A</v>
      </c>
      <c r="AM539" s="423" t="e">
        <v>#N/A</v>
      </c>
      <c r="AN539" s="423" t="e">
        <v>#N/A</v>
      </c>
      <c r="AO539" s="423" t="e">
        <v>#N/A</v>
      </c>
      <c r="AP539" s="423" t="e">
        <v>#N/A</v>
      </c>
      <c r="AQ539" s="423" t="e">
        <v>#N/A</v>
      </c>
      <c r="AR539" s="423" t="e">
        <v>#N/A</v>
      </c>
      <c r="AS539" s="423" t="e">
        <v>#N/A</v>
      </c>
      <c r="AT539" s="423" t="e">
        <v>#N/A</v>
      </c>
      <c r="AU539" s="423" t="e">
        <v>#N/A</v>
      </c>
      <c r="AV539" s="423" t="e">
        <v>#N/A</v>
      </c>
      <c r="AW539" s="423" t="e">
        <v>#N/A</v>
      </c>
      <c r="AX539" s="423">
        <v>0.32400000000000001</v>
      </c>
      <c r="AY539" s="423">
        <v>0.32400000000000001</v>
      </c>
      <c r="AZ539" s="423">
        <v>0.32400000000000001</v>
      </c>
      <c r="BA539" s="423">
        <v>0.32400000000000001</v>
      </c>
      <c r="BB539" s="423">
        <v>0.32400000000000001</v>
      </c>
      <c r="BC539" s="423">
        <v>0</v>
      </c>
      <c r="BD539" s="423">
        <v>0</v>
      </c>
      <c r="BE539" s="423">
        <v>0</v>
      </c>
      <c r="BF539" s="423">
        <v>0</v>
      </c>
      <c r="BG539" s="423">
        <v>0</v>
      </c>
      <c r="BH539" s="423">
        <v>0</v>
      </c>
      <c r="BI539" s="423">
        <v>0</v>
      </c>
      <c r="BJ539" s="423">
        <v>0</v>
      </c>
      <c r="BK539" s="423">
        <v>0</v>
      </c>
      <c r="BL539" s="423">
        <v>0</v>
      </c>
      <c r="BM539" s="423">
        <v>0.151</v>
      </c>
      <c r="BN539" s="423">
        <v>0.151</v>
      </c>
      <c r="BO539" s="423">
        <v>0.151</v>
      </c>
      <c r="BP539" s="423">
        <v>0.151</v>
      </c>
      <c r="BQ539" s="423">
        <v>0.151</v>
      </c>
    </row>
    <row r="540" spans="1:69">
      <c r="A540" s="420" t="s">
        <v>877</v>
      </c>
      <c r="B540" s="421">
        <v>2.1650000000000003E-2</v>
      </c>
      <c r="C540" s="421" t="e">
        <v>#N/A</v>
      </c>
      <c r="D540" s="421">
        <v>0</v>
      </c>
      <c r="E540" s="421"/>
      <c r="F540" s="422">
        <v>110</v>
      </c>
      <c r="G540" s="423">
        <v>1.0699999999999999E-2</v>
      </c>
      <c r="H540" s="423">
        <v>8.0000000000000004E-4</v>
      </c>
      <c r="I540" s="423">
        <v>8.0000000000000004E-4</v>
      </c>
      <c r="J540" s="423">
        <v>0</v>
      </c>
      <c r="K540" s="423">
        <v>7.9000000000000008E-3</v>
      </c>
      <c r="L540" s="423">
        <v>1.4499999999999999E-3</v>
      </c>
      <c r="M540" s="424">
        <v>97.272727272727266</v>
      </c>
      <c r="N540" s="422" t="e">
        <v>#N/A</v>
      </c>
      <c r="O540" s="422" t="e">
        <v>#N/A</v>
      </c>
      <c r="P540" s="422" t="e">
        <v>#N/A</v>
      </c>
      <c r="Q540" s="422" t="e">
        <v>#N/A</v>
      </c>
      <c r="R540" s="422" t="e">
        <v>#N/A</v>
      </c>
      <c r="S540" s="422" t="s">
        <v>198</v>
      </c>
      <c r="T540" s="423" t="e">
        <v>#N/A</v>
      </c>
      <c r="U540" s="423" t="e">
        <v>#N/A</v>
      </c>
      <c r="V540" s="423" t="e">
        <v>#N/A</v>
      </c>
      <c r="W540" s="423" t="e">
        <v>#N/A</v>
      </c>
      <c r="X540" s="423" t="e">
        <v>#N/A</v>
      </c>
      <c r="Y540" s="423" t="e">
        <v>#N/A</v>
      </c>
      <c r="Z540" s="423" t="e">
        <v>#N/A</v>
      </c>
      <c r="AA540" s="423" t="e">
        <v>#N/A</v>
      </c>
      <c r="AB540" s="423" t="e">
        <v>#N/A</v>
      </c>
      <c r="AC540" s="423" t="e">
        <v>#N/A</v>
      </c>
      <c r="AD540" s="423" t="e">
        <v>#N/A</v>
      </c>
      <c r="AE540" s="423" t="e">
        <v>#N/A</v>
      </c>
      <c r="AF540" s="423" t="e">
        <v>#N/A</v>
      </c>
      <c r="AG540" s="423" t="e">
        <v>#N/A</v>
      </c>
      <c r="AH540" s="423" t="e">
        <v>#N/A</v>
      </c>
      <c r="AI540" s="423" t="e">
        <v>#N/A</v>
      </c>
      <c r="AJ540" s="423" t="e">
        <v>#N/A</v>
      </c>
      <c r="AK540" s="423" t="e">
        <v>#N/A</v>
      </c>
      <c r="AL540" s="423" t="e">
        <v>#N/A</v>
      </c>
      <c r="AM540" s="423" t="e">
        <v>#N/A</v>
      </c>
      <c r="AN540" s="423" t="e">
        <v>#N/A</v>
      </c>
      <c r="AO540" s="423" t="e">
        <v>#N/A</v>
      </c>
      <c r="AP540" s="423" t="e">
        <v>#N/A</v>
      </c>
      <c r="AQ540" s="423" t="e">
        <v>#N/A</v>
      </c>
      <c r="AR540" s="423" t="e">
        <v>#N/A</v>
      </c>
      <c r="AS540" s="423" t="e">
        <v>#N/A</v>
      </c>
      <c r="AT540" s="423" t="e">
        <v>#N/A</v>
      </c>
      <c r="AU540" s="423" t="e">
        <v>#N/A</v>
      </c>
      <c r="AV540" s="423" t="e">
        <v>#N/A</v>
      </c>
      <c r="AW540" s="423" t="e">
        <v>#N/A</v>
      </c>
      <c r="AX540" s="423">
        <v>0</v>
      </c>
      <c r="AY540" s="423">
        <v>0</v>
      </c>
      <c r="AZ540" s="423">
        <v>0</v>
      </c>
      <c r="BA540" s="423">
        <v>0</v>
      </c>
      <c r="BB540" s="423">
        <v>0</v>
      </c>
      <c r="BC540" s="423">
        <v>0</v>
      </c>
      <c r="BD540" s="423">
        <v>0</v>
      </c>
      <c r="BE540" s="423">
        <v>0</v>
      </c>
      <c r="BF540" s="423">
        <v>0</v>
      </c>
      <c r="BG540" s="423">
        <v>0</v>
      </c>
      <c r="BH540" s="423">
        <v>0</v>
      </c>
      <c r="BI540" s="423">
        <v>0</v>
      </c>
      <c r="BJ540" s="423">
        <v>0</v>
      </c>
      <c r="BK540" s="423">
        <v>0</v>
      </c>
      <c r="BL540" s="423">
        <v>0</v>
      </c>
      <c r="BM540" s="423">
        <v>0</v>
      </c>
      <c r="BN540" s="423">
        <v>0</v>
      </c>
      <c r="BO540" s="423">
        <v>0</v>
      </c>
      <c r="BP540" s="423">
        <v>0</v>
      </c>
      <c r="BQ540" s="423">
        <v>0</v>
      </c>
    </row>
    <row r="541" spans="1:69">
      <c r="A541" s="420" t="s">
        <v>738</v>
      </c>
      <c r="B541" s="421">
        <v>7.7763666666666671</v>
      </c>
      <c r="C541" s="421" t="e">
        <v>#N/A</v>
      </c>
      <c r="D541" s="421">
        <v>7.0365780821917792</v>
      </c>
      <c r="E541" s="421"/>
      <c r="F541" s="422">
        <v>93250</v>
      </c>
      <c r="G541" s="423">
        <v>0</v>
      </c>
      <c r="H541" s="423">
        <v>0</v>
      </c>
      <c r="I541" s="423">
        <v>0</v>
      </c>
      <c r="J541" s="423">
        <v>0</v>
      </c>
      <c r="K541" s="423">
        <v>0.29699999999999999</v>
      </c>
      <c r="L541" s="423">
        <v>0.44278858447488822</v>
      </c>
      <c r="M541" s="424">
        <v>0</v>
      </c>
      <c r="N541" s="422" t="e">
        <v>#N/A</v>
      </c>
      <c r="O541" s="422" t="e">
        <v>#N/A</v>
      </c>
      <c r="P541" s="422" t="e">
        <v>#N/A</v>
      </c>
      <c r="Q541" s="422" t="e">
        <v>#N/A</v>
      </c>
      <c r="R541" s="422" t="e">
        <v>#N/A</v>
      </c>
      <c r="S541" s="422" t="s">
        <v>172</v>
      </c>
      <c r="T541" s="423" t="e">
        <v>#N/A</v>
      </c>
      <c r="U541" s="423" t="e">
        <v>#N/A</v>
      </c>
      <c r="V541" s="423" t="e">
        <v>#N/A</v>
      </c>
      <c r="W541" s="423" t="e">
        <v>#N/A</v>
      </c>
      <c r="X541" s="423" t="e">
        <v>#N/A</v>
      </c>
      <c r="Y541" s="423" t="e">
        <v>#N/A</v>
      </c>
      <c r="Z541" s="423" t="e">
        <v>#N/A</v>
      </c>
      <c r="AA541" s="423" t="e">
        <v>#N/A</v>
      </c>
      <c r="AB541" s="423" t="e">
        <v>#N/A</v>
      </c>
      <c r="AC541" s="423" t="e">
        <v>#N/A</v>
      </c>
      <c r="AD541" s="423" t="e">
        <v>#N/A</v>
      </c>
      <c r="AE541" s="423" t="e">
        <v>#N/A</v>
      </c>
      <c r="AF541" s="423" t="e">
        <v>#N/A</v>
      </c>
      <c r="AG541" s="423" t="e">
        <v>#N/A</v>
      </c>
      <c r="AH541" s="423" t="e">
        <v>#N/A</v>
      </c>
      <c r="AI541" s="423" t="e">
        <v>#N/A</v>
      </c>
      <c r="AJ541" s="423" t="e">
        <v>#N/A</v>
      </c>
      <c r="AK541" s="423" t="e">
        <v>#N/A</v>
      </c>
      <c r="AL541" s="423" t="e">
        <v>#N/A</v>
      </c>
      <c r="AM541" s="423" t="e">
        <v>#N/A</v>
      </c>
      <c r="AN541" s="423" t="e">
        <v>#N/A</v>
      </c>
      <c r="AO541" s="423" t="e">
        <v>#N/A</v>
      </c>
      <c r="AP541" s="423" t="e">
        <v>#N/A</v>
      </c>
      <c r="AQ541" s="423" t="e">
        <v>#N/A</v>
      </c>
      <c r="AR541" s="423" t="e">
        <v>#N/A</v>
      </c>
      <c r="AS541" s="423" t="e">
        <v>#N/A</v>
      </c>
      <c r="AT541" s="423" t="e">
        <v>#N/A</v>
      </c>
      <c r="AU541" s="423" t="e">
        <v>#N/A</v>
      </c>
      <c r="AV541" s="423" t="e">
        <v>#N/A</v>
      </c>
      <c r="AW541" s="423" t="e">
        <v>#N/A</v>
      </c>
      <c r="AX541" s="423">
        <v>0</v>
      </c>
      <c r="AY541" s="423">
        <v>0</v>
      </c>
      <c r="AZ541" s="423">
        <v>0</v>
      </c>
      <c r="BA541" s="423">
        <v>0</v>
      </c>
      <c r="BB541" s="423">
        <v>0</v>
      </c>
      <c r="BC541" s="423">
        <v>0</v>
      </c>
      <c r="BD541" s="423">
        <v>0</v>
      </c>
      <c r="BE541" s="423">
        <v>0</v>
      </c>
      <c r="BF541" s="423">
        <v>0</v>
      </c>
      <c r="BG541" s="423">
        <v>0</v>
      </c>
      <c r="BH541" s="423">
        <v>0</v>
      </c>
      <c r="BI541" s="423">
        <v>0</v>
      </c>
      <c r="BJ541" s="423">
        <v>0</v>
      </c>
      <c r="BK541" s="423">
        <v>0</v>
      </c>
      <c r="BL541" s="423">
        <v>0</v>
      </c>
      <c r="BM541" s="423">
        <v>6.3170000000000002</v>
      </c>
      <c r="BN541" s="423">
        <v>6.3170000000000002</v>
      </c>
      <c r="BO541" s="423">
        <v>6.3170000000000002</v>
      </c>
      <c r="BP541" s="423">
        <v>6.3170000000000002</v>
      </c>
      <c r="BQ541" s="423">
        <v>6.3170000000000002</v>
      </c>
    </row>
    <row r="542" spans="1:69">
      <c r="A542" s="420" t="s">
        <v>694</v>
      </c>
      <c r="B542" s="421">
        <v>0.14944166666666667</v>
      </c>
      <c r="C542" s="421" t="e">
        <v>#N/A</v>
      </c>
      <c r="D542" s="421">
        <v>4.4301369863013699E-3</v>
      </c>
      <c r="E542" s="421"/>
      <c r="F542" s="422">
        <v>2040</v>
      </c>
      <c r="G542" s="423">
        <v>0.08</v>
      </c>
      <c r="H542" s="423">
        <v>7.0000000000000001E-3</v>
      </c>
      <c r="I542" s="423">
        <v>0</v>
      </c>
      <c r="J542" s="423">
        <v>1.1000000000000001E-3</v>
      </c>
      <c r="K542" s="423">
        <v>0.02</v>
      </c>
      <c r="L542" s="423">
        <v>3.6911529680365276E-2</v>
      </c>
      <c r="M542" s="424">
        <v>39.215686274509807</v>
      </c>
      <c r="N542" s="422" t="e">
        <v>#N/A</v>
      </c>
      <c r="O542" s="422" t="e">
        <v>#N/A</v>
      </c>
      <c r="P542" s="422" t="e">
        <v>#N/A</v>
      </c>
      <c r="Q542" s="422" t="e">
        <v>#N/A</v>
      </c>
      <c r="R542" s="422" t="e">
        <v>#N/A</v>
      </c>
      <c r="S542" s="422" t="s">
        <v>168</v>
      </c>
      <c r="T542" s="423" t="e">
        <v>#N/A</v>
      </c>
      <c r="U542" s="423" t="e">
        <v>#N/A</v>
      </c>
      <c r="V542" s="423" t="e">
        <v>#N/A</v>
      </c>
      <c r="W542" s="423" t="e">
        <v>#N/A</v>
      </c>
      <c r="X542" s="423" t="e">
        <v>#N/A</v>
      </c>
      <c r="Y542" s="423" t="e">
        <v>#N/A</v>
      </c>
      <c r="Z542" s="423" t="e">
        <v>#N/A</v>
      </c>
      <c r="AA542" s="423" t="e">
        <v>#N/A</v>
      </c>
      <c r="AB542" s="423" t="e">
        <v>#N/A</v>
      </c>
      <c r="AC542" s="423" t="e">
        <v>#N/A</v>
      </c>
      <c r="AD542" s="423" t="e">
        <v>#N/A</v>
      </c>
      <c r="AE542" s="423" t="e">
        <v>#N/A</v>
      </c>
      <c r="AF542" s="423" t="e">
        <v>#N/A</v>
      </c>
      <c r="AG542" s="423" t="e">
        <v>#N/A</v>
      </c>
      <c r="AH542" s="423" t="e">
        <v>#N/A</v>
      </c>
      <c r="AI542" s="423" t="e">
        <v>#N/A</v>
      </c>
      <c r="AJ542" s="423" t="e">
        <v>#N/A</v>
      </c>
      <c r="AK542" s="423" t="e">
        <v>#N/A</v>
      </c>
      <c r="AL542" s="423" t="e">
        <v>#N/A</v>
      </c>
      <c r="AM542" s="423" t="e">
        <v>#N/A</v>
      </c>
      <c r="AN542" s="423" t="e">
        <v>#N/A</v>
      </c>
      <c r="AO542" s="423" t="e">
        <v>#N/A</v>
      </c>
      <c r="AP542" s="423" t="e">
        <v>#N/A</v>
      </c>
      <c r="AQ542" s="423" t="e">
        <v>#N/A</v>
      </c>
      <c r="AR542" s="423" t="e">
        <v>#N/A</v>
      </c>
      <c r="AS542" s="423" t="e">
        <v>#N/A</v>
      </c>
      <c r="AT542" s="423" t="e">
        <v>#N/A</v>
      </c>
      <c r="AU542" s="423" t="e">
        <v>#N/A</v>
      </c>
      <c r="AV542" s="423" t="e">
        <v>#N/A</v>
      </c>
      <c r="AW542" s="423" t="e">
        <v>#N/A</v>
      </c>
      <c r="AX542" s="423">
        <v>0</v>
      </c>
      <c r="AY542" s="423">
        <v>0</v>
      </c>
      <c r="AZ542" s="423">
        <v>0</v>
      </c>
      <c r="BA542" s="423">
        <v>0</v>
      </c>
      <c r="BB542" s="423">
        <v>0</v>
      </c>
      <c r="BC542" s="423">
        <v>0</v>
      </c>
      <c r="BD542" s="423">
        <v>0</v>
      </c>
      <c r="BE542" s="423">
        <v>0</v>
      </c>
      <c r="BF542" s="423">
        <v>0</v>
      </c>
      <c r="BG542" s="423">
        <v>0</v>
      </c>
      <c r="BH542" s="423">
        <v>0.14149999999999999</v>
      </c>
      <c r="BI542" s="423">
        <v>0.14149999999999999</v>
      </c>
      <c r="BJ542" s="423">
        <v>0.14149999999999999</v>
      </c>
      <c r="BK542" s="423">
        <v>0.14149999999999999</v>
      </c>
      <c r="BL542" s="423">
        <v>0</v>
      </c>
      <c r="BM542" s="423">
        <v>0</v>
      </c>
      <c r="BN542" s="423">
        <v>0</v>
      </c>
      <c r="BO542" s="423">
        <v>0</v>
      </c>
      <c r="BP542" s="423">
        <v>0</v>
      </c>
      <c r="BQ542" s="423">
        <v>0</v>
      </c>
    </row>
    <row r="543" spans="1:69">
      <c r="A543" s="420" t="s">
        <v>695</v>
      </c>
      <c r="B543" s="421">
        <v>0.13212499999999999</v>
      </c>
      <c r="C543" s="421" t="e">
        <v>#N/A</v>
      </c>
      <c r="D543" s="421">
        <v>0</v>
      </c>
      <c r="E543" s="421"/>
      <c r="F543" s="422">
        <v>2458</v>
      </c>
      <c r="G543" s="423">
        <v>9.3600000000000003E-2</v>
      </c>
      <c r="H543" s="423">
        <v>2.5000000000000001E-3</v>
      </c>
      <c r="I543" s="423">
        <v>0</v>
      </c>
      <c r="J543" s="423">
        <v>5.4000000000000003E-3</v>
      </c>
      <c r="K543" s="423">
        <v>2.5000000000000001E-2</v>
      </c>
      <c r="L543" s="423">
        <v>5.6249999999999911E-3</v>
      </c>
      <c r="M543" s="424">
        <v>38.079739625711959</v>
      </c>
      <c r="N543" s="422" t="e">
        <v>#N/A</v>
      </c>
      <c r="O543" s="422" t="e">
        <v>#N/A</v>
      </c>
      <c r="P543" s="422" t="e">
        <v>#N/A</v>
      </c>
      <c r="Q543" s="422" t="e">
        <v>#N/A</v>
      </c>
      <c r="R543" s="422" t="e">
        <v>#N/A</v>
      </c>
      <c r="S543" s="422" t="s">
        <v>168</v>
      </c>
      <c r="T543" s="423" t="e">
        <v>#N/A</v>
      </c>
      <c r="U543" s="423" t="e">
        <v>#N/A</v>
      </c>
      <c r="V543" s="423" t="e">
        <v>#N/A</v>
      </c>
      <c r="W543" s="423" t="e">
        <v>#N/A</v>
      </c>
      <c r="X543" s="423" t="e">
        <v>#N/A</v>
      </c>
      <c r="Y543" s="423" t="e">
        <v>#N/A</v>
      </c>
      <c r="Z543" s="423" t="e">
        <v>#N/A</v>
      </c>
      <c r="AA543" s="423" t="e">
        <v>#N/A</v>
      </c>
      <c r="AB543" s="423" t="e">
        <v>#N/A</v>
      </c>
      <c r="AC543" s="423" t="e">
        <v>#N/A</v>
      </c>
      <c r="AD543" s="423" t="e">
        <v>#N/A</v>
      </c>
      <c r="AE543" s="423" t="e">
        <v>#N/A</v>
      </c>
      <c r="AF543" s="423" t="e">
        <v>#N/A</v>
      </c>
      <c r="AG543" s="423" t="e">
        <v>#N/A</v>
      </c>
      <c r="AH543" s="423" t="e">
        <v>#N/A</v>
      </c>
      <c r="AI543" s="423" t="e">
        <v>#N/A</v>
      </c>
      <c r="AJ543" s="423" t="e">
        <v>#N/A</v>
      </c>
      <c r="AK543" s="423" t="e">
        <v>#N/A</v>
      </c>
      <c r="AL543" s="423" t="e">
        <v>#N/A</v>
      </c>
      <c r="AM543" s="423" t="e">
        <v>#N/A</v>
      </c>
      <c r="AN543" s="423" t="e">
        <v>#N/A</v>
      </c>
      <c r="AO543" s="423" t="e">
        <v>#N/A</v>
      </c>
      <c r="AP543" s="423" t="e">
        <v>#N/A</v>
      </c>
      <c r="AQ543" s="423" t="e">
        <v>#N/A</v>
      </c>
      <c r="AR543" s="423" t="e">
        <v>#N/A</v>
      </c>
      <c r="AS543" s="423" t="e">
        <v>#N/A</v>
      </c>
      <c r="AT543" s="423" t="e">
        <v>#N/A</v>
      </c>
      <c r="AU543" s="423" t="e">
        <v>#N/A</v>
      </c>
      <c r="AV543" s="423" t="e">
        <v>#N/A</v>
      </c>
      <c r="AW543" s="423" t="e">
        <v>#N/A</v>
      </c>
      <c r="AX543" s="423">
        <v>0</v>
      </c>
      <c r="AY543" s="423">
        <v>0</v>
      </c>
      <c r="AZ543" s="423">
        <v>0</v>
      </c>
      <c r="BA543" s="423">
        <v>0</v>
      </c>
      <c r="BB543" s="423">
        <v>0</v>
      </c>
      <c r="BC543" s="423">
        <v>0</v>
      </c>
      <c r="BD543" s="423">
        <v>0</v>
      </c>
      <c r="BE543" s="423">
        <v>0</v>
      </c>
      <c r="BF543" s="423">
        <v>0</v>
      </c>
      <c r="BG543" s="423">
        <v>0</v>
      </c>
      <c r="BH543" s="423">
        <v>0.15029999999999999</v>
      </c>
      <c r="BI543" s="423">
        <v>0.15029999999999999</v>
      </c>
      <c r="BJ543" s="423">
        <v>0.15029999999999999</v>
      </c>
      <c r="BK543" s="423">
        <v>0.15029999999999999</v>
      </c>
      <c r="BL543" s="423">
        <v>0</v>
      </c>
      <c r="BM543" s="423">
        <v>0</v>
      </c>
      <c r="BN543" s="423">
        <v>0</v>
      </c>
      <c r="BO543" s="423">
        <v>0</v>
      </c>
      <c r="BP543" s="423">
        <v>0</v>
      </c>
      <c r="BQ543" s="423">
        <v>0</v>
      </c>
    </row>
    <row r="544" spans="1:69">
      <c r="A544" s="420" t="s">
        <v>693</v>
      </c>
      <c r="B544" s="421">
        <v>0.89413333333333334</v>
      </c>
      <c r="C544" s="421" t="e">
        <v>#N/A</v>
      </c>
      <c r="D544" s="421">
        <v>0.6512</v>
      </c>
      <c r="E544" s="421"/>
      <c r="F544" s="422">
        <v>0</v>
      </c>
      <c r="G544" s="423">
        <v>0</v>
      </c>
      <c r="H544" s="423">
        <v>0</v>
      </c>
      <c r="I544" s="423">
        <v>0</v>
      </c>
      <c r="J544" s="423">
        <v>0</v>
      </c>
      <c r="K544" s="423">
        <v>0.23799999999999999</v>
      </c>
      <c r="L544" s="423">
        <v>4.9333333333333451E-3</v>
      </c>
      <c r="M544" s="424" t="s">
        <v>395</v>
      </c>
      <c r="N544" s="422" t="e">
        <v>#N/A</v>
      </c>
      <c r="O544" s="422" t="e">
        <v>#N/A</v>
      </c>
      <c r="P544" s="422" t="e">
        <v>#N/A</v>
      </c>
      <c r="Q544" s="422" t="e">
        <v>#N/A</v>
      </c>
      <c r="R544" s="422" t="e">
        <v>#N/A</v>
      </c>
      <c r="S544" s="422" t="s">
        <v>168</v>
      </c>
      <c r="T544" s="423" t="e">
        <v>#N/A</v>
      </c>
      <c r="U544" s="423" t="e">
        <v>#N/A</v>
      </c>
      <c r="V544" s="423" t="e">
        <v>#N/A</v>
      </c>
      <c r="W544" s="423" t="e">
        <v>#N/A</v>
      </c>
      <c r="X544" s="423" t="e">
        <v>#N/A</v>
      </c>
      <c r="Y544" s="423" t="e">
        <v>#N/A</v>
      </c>
      <c r="Z544" s="423" t="e">
        <v>#N/A</v>
      </c>
      <c r="AA544" s="423" t="e">
        <v>#N/A</v>
      </c>
      <c r="AB544" s="423" t="e">
        <v>#N/A</v>
      </c>
      <c r="AC544" s="423" t="e">
        <v>#N/A</v>
      </c>
      <c r="AD544" s="423" t="e">
        <v>#N/A</v>
      </c>
      <c r="AE544" s="423" t="e">
        <v>#N/A</v>
      </c>
      <c r="AF544" s="423" t="e">
        <v>#N/A</v>
      </c>
      <c r="AG544" s="423" t="e">
        <v>#N/A</v>
      </c>
      <c r="AH544" s="423" t="e">
        <v>#N/A</v>
      </c>
      <c r="AI544" s="423" t="e">
        <v>#N/A</v>
      </c>
      <c r="AJ544" s="423" t="e">
        <v>#N/A</v>
      </c>
      <c r="AK544" s="423" t="e">
        <v>#N/A</v>
      </c>
      <c r="AL544" s="423" t="e">
        <v>#N/A</v>
      </c>
      <c r="AM544" s="423" t="e">
        <v>#N/A</v>
      </c>
      <c r="AN544" s="423" t="e">
        <v>#N/A</v>
      </c>
      <c r="AO544" s="423" t="e">
        <v>#N/A</v>
      </c>
      <c r="AP544" s="423" t="e">
        <v>#N/A</v>
      </c>
      <c r="AQ544" s="423" t="e">
        <v>#N/A</v>
      </c>
      <c r="AR544" s="423" t="e">
        <v>#N/A</v>
      </c>
      <c r="AS544" s="423" t="e">
        <v>#N/A</v>
      </c>
      <c r="AT544" s="423" t="e">
        <v>#N/A</v>
      </c>
      <c r="AU544" s="423" t="e">
        <v>#N/A</v>
      </c>
      <c r="AV544" s="423" t="e">
        <v>#N/A</v>
      </c>
      <c r="AW544" s="423" t="e">
        <v>#N/A</v>
      </c>
      <c r="AX544" s="423">
        <v>0</v>
      </c>
      <c r="AY544" s="423">
        <v>0</v>
      </c>
      <c r="AZ544" s="423">
        <v>0</v>
      </c>
      <c r="BA544" s="423">
        <v>0</v>
      </c>
      <c r="BB544" s="423">
        <v>0</v>
      </c>
      <c r="BC544" s="423">
        <v>0</v>
      </c>
      <c r="BD544" s="423">
        <v>0</v>
      </c>
      <c r="BE544" s="423">
        <v>0</v>
      </c>
      <c r="BF544" s="423">
        <v>0</v>
      </c>
      <c r="BG544" s="423">
        <v>0</v>
      </c>
      <c r="BH544" s="423">
        <v>0</v>
      </c>
      <c r="BI544" s="423">
        <v>0</v>
      </c>
      <c r="BJ544" s="423">
        <v>0</v>
      </c>
      <c r="BK544" s="423">
        <v>0</v>
      </c>
      <c r="BL544" s="423">
        <v>0</v>
      </c>
      <c r="BM544" s="423">
        <v>0.80200000000000005</v>
      </c>
      <c r="BN544" s="423">
        <v>0.80200000000000005</v>
      </c>
      <c r="BO544" s="423">
        <v>0.80200000000000005</v>
      </c>
      <c r="BP544" s="423">
        <v>0.80200000000000005</v>
      </c>
      <c r="BQ544" s="423">
        <v>0.80200000000000005</v>
      </c>
    </row>
    <row r="545" spans="1:69">
      <c r="A545" s="420" t="s">
        <v>1017</v>
      </c>
      <c r="B545" s="421">
        <v>0.16078333333333331</v>
      </c>
      <c r="C545" s="421" t="e">
        <v>#N/A</v>
      </c>
      <c r="D545" s="421">
        <v>0.13610958904109591</v>
      </c>
      <c r="E545" s="421"/>
      <c r="F545" s="422">
        <v>0</v>
      </c>
      <c r="G545" s="423">
        <v>0</v>
      </c>
      <c r="H545" s="423">
        <v>0</v>
      </c>
      <c r="I545" s="423">
        <v>0</v>
      </c>
      <c r="J545" s="423">
        <v>0</v>
      </c>
      <c r="K545" s="423">
        <v>2.3099999999999999E-2</v>
      </c>
      <c r="L545" s="423">
        <v>1.573744292237389E-3</v>
      </c>
      <c r="M545" s="424" t="s">
        <v>395</v>
      </c>
      <c r="N545" s="422" t="e">
        <v>#N/A</v>
      </c>
      <c r="O545" s="422" t="e">
        <v>#N/A</v>
      </c>
      <c r="P545" s="422" t="e">
        <v>#N/A</v>
      </c>
      <c r="Q545" s="422" t="e">
        <v>#N/A</v>
      </c>
      <c r="R545" s="422" t="e">
        <v>#N/A</v>
      </c>
      <c r="S545" s="422" t="s">
        <v>168</v>
      </c>
      <c r="T545" s="423" t="e">
        <v>#N/A</v>
      </c>
      <c r="U545" s="423" t="e">
        <v>#N/A</v>
      </c>
      <c r="V545" s="423" t="e">
        <v>#N/A</v>
      </c>
      <c r="W545" s="423" t="e">
        <v>#N/A</v>
      </c>
      <c r="X545" s="423" t="e">
        <v>#N/A</v>
      </c>
      <c r="Y545" s="423" t="e">
        <v>#N/A</v>
      </c>
      <c r="Z545" s="423" t="e">
        <v>#N/A</v>
      </c>
      <c r="AA545" s="423" t="e">
        <v>#N/A</v>
      </c>
      <c r="AB545" s="423" t="e">
        <v>#N/A</v>
      </c>
      <c r="AC545" s="423" t="e">
        <v>#N/A</v>
      </c>
      <c r="AD545" s="423" t="e">
        <v>#N/A</v>
      </c>
      <c r="AE545" s="423" t="e">
        <v>#N/A</v>
      </c>
      <c r="AF545" s="423" t="e">
        <v>#N/A</v>
      </c>
      <c r="AG545" s="423" t="e">
        <v>#N/A</v>
      </c>
      <c r="AH545" s="423" t="e">
        <v>#N/A</v>
      </c>
      <c r="AI545" s="423" t="e">
        <v>#N/A</v>
      </c>
      <c r="AJ545" s="423" t="e">
        <v>#N/A</v>
      </c>
      <c r="AK545" s="423" t="e">
        <v>#N/A</v>
      </c>
      <c r="AL545" s="423" t="e">
        <v>#N/A</v>
      </c>
      <c r="AM545" s="423" t="e">
        <v>#N/A</v>
      </c>
      <c r="AN545" s="423" t="e">
        <v>#N/A</v>
      </c>
      <c r="AO545" s="423" t="e">
        <v>#N/A</v>
      </c>
      <c r="AP545" s="423" t="e">
        <v>#N/A</v>
      </c>
      <c r="AQ545" s="423" t="e">
        <v>#N/A</v>
      </c>
      <c r="AR545" s="423" t="e">
        <v>#N/A</v>
      </c>
      <c r="AS545" s="423" t="e">
        <v>#N/A</v>
      </c>
      <c r="AT545" s="423" t="e">
        <v>#N/A</v>
      </c>
      <c r="AU545" s="423" t="e">
        <v>#N/A</v>
      </c>
      <c r="AV545" s="423" t="e">
        <v>#N/A</v>
      </c>
      <c r="AW545" s="423" t="e">
        <v>#N/A</v>
      </c>
      <c r="AX545" s="423">
        <v>0</v>
      </c>
      <c r="AY545" s="423">
        <v>0</v>
      </c>
      <c r="AZ545" s="423">
        <v>0</v>
      </c>
      <c r="BA545" s="423">
        <v>0</v>
      </c>
      <c r="BB545" s="423">
        <v>0</v>
      </c>
      <c r="BC545" s="423">
        <v>0</v>
      </c>
      <c r="BD545" s="423">
        <v>0</v>
      </c>
      <c r="BE545" s="423">
        <v>0</v>
      </c>
      <c r="BF545" s="423">
        <v>0</v>
      </c>
      <c r="BG545" s="423">
        <v>0</v>
      </c>
      <c r="BH545" s="423">
        <v>0</v>
      </c>
      <c r="BI545" s="423">
        <v>0</v>
      </c>
      <c r="BJ545" s="423">
        <v>0</v>
      </c>
      <c r="BK545" s="423">
        <v>0</v>
      </c>
      <c r="BL545" s="423">
        <v>0</v>
      </c>
      <c r="BM545" s="423">
        <v>0.13800000000000001</v>
      </c>
      <c r="BN545" s="423">
        <v>0.13800000000000001</v>
      </c>
      <c r="BO545" s="423">
        <v>0.13800000000000001</v>
      </c>
      <c r="BP545" s="423">
        <v>0.13800000000000001</v>
      </c>
      <c r="BQ545" s="423">
        <v>0.13800000000000001</v>
      </c>
    </row>
    <row r="546" spans="1:69">
      <c r="A546" s="420" t="s">
        <v>772</v>
      </c>
      <c r="B546" s="421">
        <v>1.2993749999999999</v>
      </c>
      <c r="C546" s="421" t="e">
        <v>#N/A</v>
      </c>
      <c r="D546" s="421">
        <v>0.26150000000000001</v>
      </c>
      <c r="E546" s="421"/>
      <c r="F546" s="422">
        <v>8292</v>
      </c>
      <c r="G546" s="423">
        <v>0.34389999999999998</v>
      </c>
      <c r="H546" s="423">
        <v>9.9000000000000005E-2</v>
      </c>
      <c r="I546" s="423">
        <v>0</v>
      </c>
      <c r="J546" s="423">
        <v>0.1154</v>
      </c>
      <c r="K546" s="423">
        <v>0.39450000000000002</v>
      </c>
      <c r="L546" s="423">
        <v>8.507499999999979E-2</v>
      </c>
      <c r="M546" s="424">
        <v>41.473709599614082</v>
      </c>
      <c r="N546" s="422" t="e">
        <v>#N/A</v>
      </c>
      <c r="O546" s="422" t="e">
        <v>#N/A</v>
      </c>
      <c r="P546" s="422" t="e">
        <v>#N/A</v>
      </c>
      <c r="Q546" s="422" t="e">
        <v>#N/A</v>
      </c>
      <c r="R546" s="422" t="e">
        <v>#N/A</v>
      </c>
      <c r="S546" s="422" t="s">
        <v>156</v>
      </c>
      <c r="T546" s="423" t="e">
        <v>#N/A</v>
      </c>
      <c r="U546" s="423" t="e">
        <v>#N/A</v>
      </c>
      <c r="V546" s="423" t="e">
        <v>#N/A</v>
      </c>
      <c r="W546" s="423" t="e">
        <v>#N/A</v>
      </c>
      <c r="X546" s="423" t="e">
        <v>#N/A</v>
      </c>
      <c r="Y546" s="423" t="e">
        <v>#N/A</v>
      </c>
      <c r="Z546" s="423" t="e">
        <v>#N/A</v>
      </c>
      <c r="AA546" s="423" t="e">
        <v>#N/A</v>
      </c>
      <c r="AB546" s="423" t="e">
        <v>#N/A</v>
      </c>
      <c r="AC546" s="423" t="e">
        <v>#N/A</v>
      </c>
      <c r="AD546" s="423" t="e">
        <v>#N/A</v>
      </c>
      <c r="AE546" s="423" t="e">
        <v>#N/A</v>
      </c>
      <c r="AF546" s="423" t="e">
        <v>#N/A</v>
      </c>
      <c r="AG546" s="423" t="e">
        <v>#N/A</v>
      </c>
      <c r="AH546" s="423" t="e">
        <v>#N/A</v>
      </c>
      <c r="AI546" s="423" t="e">
        <v>#N/A</v>
      </c>
      <c r="AJ546" s="423" t="e">
        <v>#N/A</v>
      </c>
      <c r="AK546" s="423" t="e">
        <v>#N/A</v>
      </c>
      <c r="AL546" s="423" t="e">
        <v>#N/A</v>
      </c>
      <c r="AM546" s="423" t="e">
        <v>#N/A</v>
      </c>
      <c r="AN546" s="423" t="e">
        <v>#N/A</v>
      </c>
      <c r="AO546" s="423" t="e">
        <v>#N/A</v>
      </c>
      <c r="AP546" s="423" t="e">
        <v>#N/A</v>
      </c>
      <c r="AQ546" s="423" t="e">
        <v>#N/A</v>
      </c>
      <c r="AR546" s="423" t="e">
        <v>#N/A</v>
      </c>
      <c r="AS546" s="423" t="e">
        <v>#N/A</v>
      </c>
      <c r="AT546" s="423" t="e">
        <v>#N/A</v>
      </c>
      <c r="AU546" s="423" t="e">
        <v>#N/A</v>
      </c>
      <c r="AV546" s="423" t="e">
        <v>#N/A</v>
      </c>
      <c r="AW546" s="423" t="e">
        <v>#N/A</v>
      </c>
      <c r="AX546" s="423">
        <v>0</v>
      </c>
      <c r="AY546" s="423">
        <v>0</v>
      </c>
      <c r="AZ546" s="423">
        <v>0</v>
      </c>
      <c r="BA546" s="423">
        <v>0</v>
      </c>
      <c r="BB546" s="423">
        <v>0</v>
      </c>
      <c r="BC546" s="423">
        <v>0</v>
      </c>
      <c r="BD546" s="423">
        <v>0</v>
      </c>
      <c r="BE546" s="423">
        <v>0</v>
      </c>
      <c r="BF546" s="423">
        <v>0</v>
      </c>
      <c r="BG546" s="423">
        <v>0</v>
      </c>
      <c r="BH546" s="423">
        <v>0</v>
      </c>
      <c r="BI546" s="423">
        <v>0</v>
      </c>
      <c r="BJ546" s="423">
        <v>0</v>
      </c>
      <c r="BK546" s="423">
        <v>0</v>
      </c>
      <c r="BL546" s="423">
        <v>0</v>
      </c>
      <c r="BM546" s="423">
        <v>0.26350000000000001</v>
      </c>
      <c r="BN546" s="423">
        <v>0.26350000000000001</v>
      </c>
      <c r="BO546" s="423">
        <v>0.26350000000000001</v>
      </c>
      <c r="BP546" s="423">
        <v>0.26350000000000001</v>
      </c>
      <c r="BQ546" s="423">
        <v>0.26350000000000001</v>
      </c>
    </row>
    <row r="547" spans="1:69">
      <c r="A547" s="420" t="s">
        <v>1061</v>
      </c>
      <c r="B547" s="421">
        <v>0.98610833333333348</v>
      </c>
      <c r="C547" s="421" t="e">
        <v>#N/A</v>
      </c>
      <c r="D547" s="421">
        <v>0</v>
      </c>
      <c r="E547" s="421"/>
      <c r="F547" s="422">
        <v>15152</v>
      </c>
      <c r="G547" s="423">
        <v>0.73050000000000004</v>
      </c>
      <c r="H547" s="423">
        <v>0.1822</v>
      </c>
      <c r="I547" s="423">
        <v>0</v>
      </c>
      <c r="J547" s="423">
        <v>0</v>
      </c>
      <c r="K547" s="423">
        <v>2.7400000000000001E-2</v>
      </c>
      <c r="L547" s="423">
        <v>4.6008333333333429E-2</v>
      </c>
      <c r="M547" s="424">
        <v>48.211457233368535</v>
      </c>
      <c r="N547" s="422" t="e">
        <v>#N/A</v>
      </c>
      <c r="O547" s="422" t="e">
        <v>#N/A</v>
      </c>
      <c r="P547" s="422" t="e">
        <v>#N/A</v>
      </c>
      <c r="Q547" s="422" t="e">
        <v>#N/A</v>
      </c>
      <c r="R547" s="422" t="e">
        <v>#N/A</v>
      </c>
      <c r="S547" s="422" t="s">
        <v>130</v>
      </c>
      <c r="T547" s="423" t="e">
        <v>#N/A</v>
      </c>
      <c r="U547" s="423" t="e">
        <v>#N/A</v>
      </c>
      <c r="V547" s="423" t="e">
        <v>#N/A</v>
      </c>
      <c r="W547" s="423" t="e">
        <v>#N/A</v>
      </c>
      <c r="X547" s="423" t="e">
        <v>#N/A</v>
      </c>
      <c r="Y547" s="423" t="e">
        <v>#N/A</v>
      </c>
      <c r="Z547" s="423" t="e">
        <v>#N/A</v>
      </c>
      <c r="AA547" s="423" t="e">
        <v>#N/A</v>
      </c>
      <c r="AB547" s="423" t="e">
        <v>#N/A</v>
      </c>
      <c r="AC547" s="423" t="e">
        <v>#N/A</v>
      </c>
      <c r="AD547" s="423" t="e">
        <v>#N/A</v>
      </c>
      <c r="AE547" s="423" t="e">
        <v>#N/A</v>
      </c>
      <c r="AF547" s="423" t="e">
        <v>#N/A</v>
      </c>
      <c r="AG547" s="423" t="e">
        <v>#N/A</v>
      </c>
      <c r="AH547" s="423" t="e">
        <v>#N/A</v>
      </c>
      <c r="AI547" s="423" t="e">
        <v>#N/A</v>
      </c>
      <c r="AJ547" s="423" t="e">
        <v>#N/A</v>
      </c>
      <c r="AK547" s="423" t="e">
        <v>#N/A</v>
      </c>
      <c r="AL547" s="423" t="e">
        <v>#N/A</v>
      </c>
      <c r="AM547" s="423" t="e">
        <v>#N/A</v>
      </c>
      <c r="AN547" s="423" t="e">
        <v>#N/A</v>
      </c>
      <c r="AO547" s="423" t="e">
        <v>#N/A</v>
      </c>
      <c r="AP547" s="423" t="e">
        <v>#N/A</v>
      </c>
      <c r="AQ547" s="423" t="e">
        <v>#N/A</v>
      </c>
      <c r="AR547" s="423" t="e">
        <v>#N/A</v>
      </c>
      <c r="AS547" s="423" t="e">
        <v>#N/A</v>
      </c>
      <c r="AT547" s="423" t="e">
        <v>#N/A</v>
      </c>
      <c r="AU547" s="423" t="e">
        <v>#N/A</v>
      </c>
      <c r="AV547" s="423" t="e">
        <v>#N/A</v>
      </c>
      <c r="AW547" s="423" t="e">
        <v>#N/A</v>
      </c>
      <c r="AX547" s="423">
        <v>0</v>
      </c>
      <c r="AY547" s="423">
        <v>0</v>
      </c>
      <c r="AZ547" s="423">
        <v>0</v>
      </c>
      <c r="BA547" s="423">
        <v>0</v>
      </c>
      <c r="BB547" s="423">
        <v>0</v>
      </c>
      <c r="BC547" s="423">
        <v>0</v>
      </c>
      <c r="BD547" s="423">
        <v>0</v>
      </c>
      <c r="BE547" s="423">
        <v>0</v>
      </c>
      <c r="BF547" s="423">
        <v>0</v>
      </c>
      <c r="BG547" s="423">
        <v>0</v>
      </c>
      <c r="BH547" s="423">
        <v>3.3057000000000003</v>
      </c>
      <c r="BI547" s="423">
        <v>3.3057000000000003</v>
      </c>
      <c r="BJ547" s="423">
        <v>3.3057000000000003</v>
      </c>
      <c r="BK547" s="423">
        <v>3.3057000000000003</v>
      </c>
      <c r="BL547" s="423">
        <v>3.3057000000000003</v>
      </c>
      <c r="BM547" s="423">
        <v>0</v>
      </c>
      <c r="BN547" s="423">
        <v>0</v>
      </c>
      <c r="BO547" s="423">
        <v>0</v>
      </c>
      <c r="BP547" s="423">
        <v>0</v>
      </c>
      <c r="BQ547" s="423">
        <v>0</v>
      </c>
    </row>
    <row r="548" spans="1:69">
      <c r="A548" s="420" t="s">
        <v>991</v>
      </c>
      <c r="B548" s="421">
        <v>0.25741666666666668</v>
      </c>
      <c r="C548" s="421" t="e">
        <v>#N/A</v>
      </c>
      <c r="D548" s="421">
        <v>0</v>
      </c>
      <c r="E548" s="421"/>
      <c r="F548" s="422">
        <v>3073</v>
      </c>
      <c r="G548" s="423">
        <v>0.14510000000000001</v>
      </c>
      <c r="H548" s="423">
        <v>2.52E-2</v>
      </c>
      <c r="I548" s="423">
        <v>0</v>
      </c>
      <c r="J548" s="423">
        <v>0</v>
      </c>
      <c r="K548" s="423">
        <v>0.05</v>
      </c>
      <c r="L548" s="423">
        <v>3.7116666666666687E-2</v>
      </c>
      <c r="M548" s="424">
        <v>47.217702570777739</v>
      </c>
      <c r="N548" s="422" t="e">
        <v>#N/A</v>
      </c>
      <c r="O548" s="422" t="e">
        <v>#N/A</v>
      </c>
      <c r="P548" s="422" t="e">
        <v>#N/A</v>
      </c>
      <c r="Q548" s="422" t="e">
        <v>#N/A</v>
      </c>
      <c r="R548" s="422" t="e">
        <v>#N/A</v>
      </c>
      <c r="S548" s="422" t="s">
        <v>130</v>
      </c>
      <c r="T548" s="423" t="e">
        <v>#N/A</v>
      </c>
      <c r="U548" s="423" t="e">
        <v>#N/A</v>
      </c>
      <c r="V548" s="423" t="e">
        <v>#N/A</v>
      </c>
      <c r="W548" s="423" t="e">
        <v>#N/A</v>
      </c>
      <c r="X548" s="423" t="e">
        <v>#N/A</v>
      </c>
      <c r="Y548" s="423" t="e">
        <v>#N/A</v>
      </c>
      <c r="Z548" s="423" t="e">
        <v>#N/A</v>
      </c>
      <c r="AA548" s="423" t="e">
        <v>#N/A</v>
      </c>
      <c r="AB548" s="423" t="e">
        <v>#N/A</v>
      </c>
      <c r="AC548" s="423" t="e">
        <v>#N/A</v>
      </c>
      <c r="AD548" s="423" t="e">
        <v>#N/A</v>
      </c>
      <c r="AE548" s="423" t="e">
        <v>#N/A</v>
      </c>
      <c r="AF548" s="423" t="e">
        <v>#N/A</v>
      </c>
      <c r="AG548" s="423" t="e">
        <v>#N/A</v>
      </c>
      <c r="AH548" s="423" t="e">
        <v>#N/A</v>
      </c>
      <c r="AI548" s="423" t="e">
        <v>#N/A</v>
      </c>
      <c r="AJ548" s="423" t="e">
        <v>#N/A</v>
      </c>
      <c r="AK548" s="423" t="e">
        <v>#N/A</v>
      </c>
      <c r="AL548" s="423" t="e">
        <v>#N/A</v>
      </c>
      <c r="AM548" s="423" t="e">
        <v>#N/A</v>
      </c>
      <c r="AN548" s="423" t="e">
        <v>#N/A</v>
      </c>
      <c r="AO548" s="423" t="e">
        <v>#N/A</v>
      </c>
      <c r="AP548" s="423" t="e">
        <v>#N/A</v>
      </c>
      <c r="AQ548" s="423" t="e">
        <v>#N/A</v>
      </c>
      <c r="AR548" s="423" t="e">
        <v>#N/A</v>
      </c>
      <c r="AS548" s="423" t="e">
        <v>#N/A</v>
      </c>
      <c r="AT548" s="423" t="e">
        <v>#N/A</v>
      </c>
      <c r="AU548" s="423" t="e">
        <v>#N/A</v>
      </c>
      <c r="AV548" s="423" t="e">
        <v>#N/A</v>
      </c>
      <c r="AW548" s="423" t="e">
        <v>#N/A</v>
      </c>
      <c r="AX548" s="423">
        <v>0</v>
      </c>
      <c r="AY548" s="423">
        <v>0.2</v>
      </c>
      <c r="AZ548" s="423">
        <v>0.2</v>
      </c>
      <c r="BA548" s="423">
        <v>0.2</v>
      </c>
      <c r="BB548" s="423">
        <v>0.2</v>
      </c>
      <c r="BC548" s="423">
        <v>0</v>
      </c>
      <c r="BD548" s="423">
        <v>0</v>
      </c>
      <c r="BE548" s="423">
        <v>0</v>
      </c>
      <c r="BF548" s="423">
        <v>0</v>
      </c>
      <c r="BG548" s="423">
        <v>0</v>
      </c>
      <c r="BH548" s="423">
        <v>0.3</v>
      </c>
      <c r="BI548" s="423">
        <v>0.3</v>
      </c>
      <c r="BJ548" s="423">
        <v>0.3</v>
      </c>
      <c r="BK548" s="423">
        <v>0.3</v>
      </c>
      <c r="BL548" s="423">
        <v>0.3</v>
      </c>
      <c r="BM548" s="423">
        <v>0</v>
      </c>
      <c r="BN548" s="423">
        <v>0</v>
      </c>
      <c r="BO548" s="423">
        <v>0</v>
      </c>
      <c r="BP548" s="423">
        <v>0</v>
      </c>
      <c r="BQ548" s="423">
        <v>0</v>
      </c>
    </row>
    <row r="549" spans="1:69">
      <c r="A549" s="420" t="s">
        <v>511</v>
      </c>
      <c r="B549" s="421">
        <v>0.71358333333333324</v>
      </c>
      <c r="C549" s="421" t="e">
        <v>#N/A</v>
      </c>
      <c r="D549" s="421">
        <v>0</v>
      </c>
      <c r="E549" s="421"/>
      <c r="F549" s="422">
        <v>7663</v>
      </c>
      <c r="G549" s="423">
        <v>0.20549999999999999</v>
      </c>
      <c r="H549" s="423">
        <v>8.6999999999999994E-3</v>
      </c>
      <c r="I549" s="423">
        <v>1.47E-2</v>
      </c>
      <c r="J549" s="423">
        <v>5.7000000000000002E-3</v>
      </c>
      <c r="K549" s="423">
        <v>1E-3</v>
      </c>
      <c r="L549" s="423">
        <v>0.4779833333333332</v>
      </c>
      <c r="M549" s="424">
        <v>26.817173430771238</v>
      </c>
      <c r="N549" s="422" t="e">
        <v>#N/A</v>
      </c>
      <c r="O549" s="422" t="e">
        <v>#N/A</v>
      </c>
      <c r="P549" s="422" t="e">
        <v>#N/A</v>
      </c>
      <c r="Q549" s="422" t="e">
        <v>#N/A</v>
      </c>
      <c r="R549" s="422" t="e">
        <v>#N/A</v>
      </c>
      <c r="S549" s="422" t="s">
        <v>202</v>
      </c>
      <c r="T549" s="423" t="e">
        <v>#N/A</v>
      </c>
      <c r="U549" s="423" t="e">
        <v>#N/A</v>
      </c>
      <c r="V549" s="423" t="e">
        <v>#N/A</v>
      </c>
      <c r="W549" s="423" t="e">
        <v>#N/A</v>
      </c>
      <c r="X549" s="423" t="e">
        <v>#N/A</v>
      </c>
      <c r="Y549" s="423" t="e">
        <v>#N/A</v>
      </c>
      <c r="Z549" s="423" t="e">
        <v>#N/A</v>
      </c>
      <c r="AA549" s="423" t="e">
        <v>#N/A</v>
      </c>
      <c r="AB549" s="423" t="e">
        <v>#N/A</v>
      </c>
      <c r="AC549" s="423" t="e">
        <v>#N/A</v>
      </c>
      <c r="AD549" s="423" t="e">
        <v>#N/A</v>
      </c>
      <c r="AE549" s="423" t="e">
        <v>#N/A</v>
      </c>
      <c r="AF549" s="423" t="e">
        <v>#N/A</v>
      </c>
      <c r="AG549" s="423" t="e">
        <v>#N/A</v>
      </c>
      <c r="AH549" s="423" t="e">
        <v>#N/A</v>
      </c>
      <c r="AI549" s="423" t="e">
        <v>#N/A</v>
      </c>
      <c r="AJ549" s="423" t="e">
        <v>#N/A</v>
      </c>
      <c r="AK549" s="423" t="e">
        <v>#N/A</v>
      </c>
      <c r="AL549" s="423" t="e">
        <v>#N/A</v>
      </c>
      <c r="AM549" s="423" t="e">
        <v>#N/A</v>
      </c>
      <c r="AN549" s="423" t="e">
        <v>#N/A</v>
      </c>
      <c r="AO549" s="423" t="e">
        <v>#N/A</v>
      </c>
      <c r="AP549" s="423" t="e">
        <v>#N/A</v>
      </c>
      <c r="AQ549" s="423" t="e">
        <v>#N/A</v>
      </c>
      <c r="AR549" s="423" t="e">
        <v>#N/A</v>
      </c>
      <c r="AS549" s="423" t="e">
        <v>#N/A</v>
      </c>
      <c r="AT549" s="423" t="e">
        <v>#N/A</v>
      </c>
      <c r="AU549" s="423" t="e">
        <v>#N/A</v>
      </c>
      <c r="AV549" s="423" t="e">
        <v>#N/A</v>
      </c>
      <c r="AW549" s="423" t="e">
        <v>#N/A</v>
      </c>
      <c r="AX549" s="423">
        <v>0</v>
      </c>
      <c r="AY549" s="423">
        <v>0</v>
      </c>
      <c r="AZ549" s="423">
        <v>0</v>
      </c>
      <c r="BA549" s="423">
        <v>0</v>
      </c>
      <c r="BB549" s="423">
        <v>0</v>
      </c>
      <c r="BC549" s="423">
        <v>0</v>
      </c>
      <c r="BD549" s="423">
        <v>0</v>
      </c>
      <c r="BE549" s="423">
        <v>0</v>
      </c>
      <c r="BF549" s="423">
        <v>0</v>
      </c>
      <c r="BG549" s="423">
        <v>0</v>
      </c>
      <c r="BH549" s="423">
        <v>0</v>
      </c>
      <c r="BI549" s="423">
        <v>0</v>
      </c>
      <c r="BJ549" s="423">
        <v>0</v>
      </c>
      <c r="BK549" s="423">
        <v>0</v>
      </c>
      <c r="BL549" s="423">
        <v>0</v>
      </c>
      <c r="BM549" s="423">
        <v>0</v>
      </c>
      <c r="BN549" s="423">
        <v>0</v>
      </c>
      <c r="BO549" s="423">
        <v>0</v>
      </c>
      <c r="BP549" s="423">
        <v>0</v>
      </c>
      <c r="BQ549" s="423">
        <v>0</v>
      </c>
    </row>
    <row r="550" spans="1:69">
      <c r="A550" s="420" t="s">
        <v>512</v>
      </c>
      <c r="B550" s="421">
        <v>0.17335</v>
      </c>
      <c r="C550" s="421" t="e">
        <v>#N/A</v>
      </c>
      <c r="D550" s="421">
        <v>0</v>
      </c>
      <c r="E550" s="421"/>
      <c r="F550" s="422">
        <v>2615</v>
      </c>
      <c r="G550" s="423">
        <v>0.13519999999999999</v>
      </c>
      <c r="H550" s="423">
        <v>5.3E-3</v>
      </c>
      <c r="I550" s="423">
        <v>0</v>
      </c>
      <c r="J550" s="423">
        <v>2.5999999999999999E-3</v>
      </c>
      <c r="K550" s="423">
        <v>1E-3</v>
      </c>
      <c r="L550" s="423">
        <v>2.9250000000000026E-2</v>
      </c>
      <c r="M550" s="424">
        <v>51.701720841300194</v>
      </c>
      <c r="N550" s="422" t="e">
        <v>#N/A</v>
      </c>
      <c r="O550" s="422" t="e">
        <v>#N/A</v>
      </c>
      <c r="P550" s="422" t="e">
        <v>#N/A</v>
      </c>
      <c r="Q550" s="422" t="e">
        <v>#N/A</v>
      </c>
      <c r="R550" s="422" t="e">
        <v>#N/A</v>
      </c>
      <c r="S550" s="422" t="s">
        <v>202</v>
      </c>
      <c r="T550" s="423" t="e">
        <v>#N/A</v>
      </c>
      <c r="U550" s="423" t="e">
        <v>#N/A</v>
      </c>
      <c r="V550" s="423" t="e">
        <v>#N/A</v>
      </c>
      <c r="W550" s="423" t="e">
        <v>#N/A</v>
      </c>
      <c r="X550" s="423" t="e">
        <v>#N/A</v>
      </c>
      <c r="Y550" s="423" t="e">
        <v>#N/A</v>
      </c>
      <c r="Z550" s="423" t="e">
        <v>#N/A</v>
      </c>
      <c r="AA550" s="423" t="e">
        <v>#N/A</v>
      </c>
      <c r="AB550" s="423" t="e">
        <v>#N/A</v>
      </c>
      <c r="AC550" s="423" t="e">
        <v>#N/A</v>
      </c>
      <c r="AD550" s="423" t="e">
        <v>#N/A</v>
      </c>
      <c r="AE550" s="423" t="e">
        <v>#N/A</v>
      </c>
      <c r="AF550" s="423" t="e">
        <v>#N/A</v>
      </c>
      <c r="AG550" s="423" t="e">
        <v>#N/A</v>
      </c>
      <c r="AH550" s="423" t="e">
        <v>#N/A</v>
      </c>
      <c r="AI550" s="423" t="e">
        <v>#N/A</v>
      </c>
      <c r="AJ550" s="423" t="e">
        <v>#N/A</v>
      </c>
      <c r="AK550" s="423" t="e">
        <v>#N/A</v>
      </c>
      <c r="AL550" s="423" t="e">
        <v>#N/A</v>
      </c>
      <c r="AM550" s="423" t="e">
        <v>#N/A</v>
      </c>
      <c r="AN550" s="423" t="e">
        <v>#N/A</v>
      </c>
      <c r="AO550" s="423" t="e">
        <v>#N/A</v>
      </c>
      <c r="AP550" s="423" t="e">
        <v>#N/A</v>
      </c>
      <c r="AQ550" s="423" t="e">
        <v>#N/A</v>
      </c>
      <c r="AR550" s="423" t="e">
        <v>#N/A</v>
      </c>
      <c r="AS550" s="423" t="e">
        <v>#N/A</v>
      </c>
      <c r="AT550" s="423" t="e">
        <v>#N/A</v>
      </c>
      <c r="AU550" s="423" t="e">
        <v>#N/A</v>
      </c>
      <c r="AV550" s="423" t="e">
        <v>#N/A</v>
      </c>
      <c r="AW550" s="423" t="e">
        <v>#N/A</v>
      </c>
      <c r="AX550" s="423">
        <v>0</v>
      </c>
      <c r="AY550" s="423">
        <v>0</v>
      </c>
      <c r="AZ550" s="423">
        <v>0</v>
      </c>
      <c r="BA550" s="423">
        <v>0</v>
      </c>
      <c r="BB550" s="423">
        <v>0</v>
      </c>
      <c r="BC550" s="423">
        <v>0</v>
      </c>
      <c r="BD550" s="423">
        <v>0</v>
      </c>
      <c r="BE550" s="423">
        <v>0</v>
      </c>
      <c r="BF550" s="423">
        <v>0</v>
      </c>
      <c r="BG550" s="423">
        <v>0</v>
      </c>
      <c r="BH550" s="423">
        <v>0</v>
      </c>
      <c r="BI550" s="423">
        <v>0</v>
      </c>
      <c r="BJ550" s="423">
        <v>0</v>
      </c>
      <c r="BK550" s="423">
        <v>0</v>
      </c>
      <c r="BL550" s="423">
        <v>0</v>
      </c>
      <c r="BM550" s="423">
        <v>0</v>
      </c>
      <c r="BN550" s="423">
        <v>0</v>
      </c>
      <c r="BO550" s="423">
        <v>0</v>
      </c>
      <c r="BP550" s="423">
        <v>0</v>
      </c>
      <c r="BQ550" s="423">
        <v>0</v>
      </c>
    </row>
    <row r="551" spans="1:69">
      <c r="A551" s="420" t="s">
        <v>513</v>
      </c>
      <c r="B551" s="421">
        <v>0.25680000000000003</v>
      </c>
      <c r="C551" s="421" t="e">
        <v>#N/A</v>
      </c>
      <c r="D551" s="421">
        <v>5.811315068493151E-2</v>
      </c>
      <c r="E551" s="421"/>
      <c r="F551" s="422">
        <v>2598</v>
      </c>
      <c r="G551" s="423">
        <v>0.1038</v>
      </c>
      <c r="H551" s="423">
        <v>6.3E-3</v>
      </c>
      <c r="I551" s="423">
        <v>2.8000000000000001E-2</v>
      </c>
      <c r="J551" s="423">
        <v>2.8E-3</v>
      </c>
      <c r="K551" s="423">
        <v>4.0000000000000001E-3</v>
      </c>
      <c r="L551" s="423">
        <v>5.3786849315068525E-2</v>
      </c>
      <c r="M551" s="424">
        <v>39.953810623556585</v>
      </c>
      <c r="N551" s="422" t="e">
        <v>#N/A</v>
      </c>
      <c r="O551" s="422" t="e">
        <v>#N/A</v>
      </c>
      <c r="P551" s="422" t="e">
        <v>#N/A</v>
      </c>
      <c r="Q551" s="422" t="e">
        <v>#N/A</v>
      </c>
      <c r="R551" s="422" t="e">
        <v>#N/A</v>
      </c>
      <c r="S551" s="422" t="s">
        <v>202</v>
      </c>
      <c r="T551" s="423" t="e">
        <v>#N/A</v>
      </c>
      <c r="U551" s="423" t="e">
        <v>#N/A</v>
      </c>
      <c r="V551" s="423" t="e">
        <v>#N/A</v>
      </c>
      <c r="W551" s="423" t="e">
        <v>#N/A</v>
      </c>
      <c r="X551" s="423" t="e">
        <v>#N/A</v>
      </c>
      <c r="Y551" s="423" t="e">
        <v>#N/A</v>
      </c>
      <c r="Z551" s="423" t="e">
        <v>#N/A</v>
      </c>
      <c r="AA551" s="423" t="e">
        <v>#N/A</v>
      </c>
      <c r="AB551" s="423" t="e">
        <v>#N/A</v>
      </c>
      <c r="AC551" s="423" t="e">
        <v>#N/A</v>
      </c>
      <c r="AD551" s="423" t="e">
        <v>#N/A</v>
      </c>
      <c r="AE551" s="423" t="e">
        <v>#N/A</v>
      </c>
      <c r="AF551" s="423" t="e">
        <v>#N/A</v>
      </c>
      <c r="AG551" s="423" t="e">
        <v>#N/A</v>
      </c>
      <c r="AH551" s="423" t="e">
        <v>#N/A</v>
      </c>
      <c r="AI551" s="423" t="e">
        <v>#N/A</v>
      </c>
      <c r="AJ551" s="423" t="e">
        <v>#N/A</v>
      </c>
      <c r="AK551" s="423" t="e">
        <v>#N/A</v>
      </c>
      <c r="AL551" s="423" t="e">
        <v>#N/A</v>
      </c>
      <c r="AM551" s="423" t="e">
        <v>#N/A</v>
      </c>
      <c r="AN551" s="423" t="e">
        <v>#N/A</v>
      </c>
      <c r="AO551" s="423" t="e">
        <v>#N/A</v>
      </c>
      <c r="AP551" s="423" t="e">
        <v>#N/A</v>
      </c>
      <c r="AQ551" s="423" t="e">
        <v>#N/A</v>
      </c>
      <c r="AR551" s="423" t="e">
        <v>#N/A</v>
      </c>
      <c r="AS551" s="423" t="e">
        <v>#N/A</v>
      </c>
      <c r="AT551" s="423" t="e">
        <v>#N/A</v>
      </c>
      <c r="AU551" s="423" t="e">
        <v>#N/A</v>
      </c>
      <c r="AV551" s="423" t="e">
        <v>#N/A</v>
      </c>
      <c r="AW551" s="423" t="e">
        <v>#N/A</v>
      </c>
      <c r="AX551" s="423">
        <v>0</v>
      </c>
      <c r="AY551" s="423">
        <v>0</v>
      </c>
      <c r="AZ551" s="423">
        <v>0</v>
      </c>
      <c r="BA551" s="423">
        <v>0</v>
      </c>
      <c r="BB551" s="423">
        <v>0</v>
      </c>
      <c r="BC551" s="423">
        <v>0</v>
      </c>
      <c r="BD551" s="423">
        <v>0</v>
      </c>
      <c r="BE551" s="423">
        <v>0</v>
      </c>
      <c r="BF551" s="423">
        <v>0</v>
      </c>
      <c r="BG551" s="423">
        <v>0</v>
      </c>
      <c r="BH551" s="423">
        <v>0</v>
      </c>
      <c r="BI551" s="423">
        <v>0</v>
      </c>
      <c r="BJ551" s="423">
        <v>0</v>
      </c>
      <c r="BK551" s="423">
        <v>0</v>
      </c>
      <c r="BL551" s="423">
        <v>0</v>
      </c>
      <c r="BM551" s="423">
        <v>0</v>
      </c>
      <c r="BN551" s="423">
        <v>0</v>
      </c>
      <c r="BO551" s="423">
        <v>0</v>
      </c>
      <c r="BP551" s="423">
        <v>0</v>
      </c>
      <c r="BQ551" s="423">
        <v>0</v>
      </c>
    </row>
    <row r="552" spans="1:69">
      <c r="A552" s="420" t="s">
        <v>830</v>
      </c>
      <c r="B552" s="421">
        <v>1.7475000000000001E-2</v>
      </c>
      <c r="C552" s="421" t="e">
        <v>#N/A</v>
      </c>
      <c r="D552" s="421">
        <v>0</v>
      </c>
      <c r="E552" s="421"/>
      <c r="F552" s="422">
        <v>414</v>
      </c>
      <c r="G552" s="423">
        <v>1.8700000000000001E-2</v>
      </c>
      <c r="H552" s="423">
        <v>0</v>
      </c>
      <c r="I552" s="423">
        <v>0</v>
      </c>
      <c r="J552" s="423">
        <v>0</v>
      </c>
      <c r="K552" s="423">
        <v>0</v>
      </c>
      <c r="L552" s="423">
        <v>-1.2250000000000004E-3</v>
      </c>
      <c r="M552" s="424">
        <v>45.169082125603865</v>
      </c>
      <c r="N552" s="422" t="e">
        <v>#N/A</v>
      </c>
      <c r="O552" s="422" t="e">
        <v>#N/A</v>
      </c>
      <c r="P552" s="422" t="e">
        <v>#N/A</v>
      </c>
      <c r="Q552" s="422" t="e">
        <v>#N/A</v>
      </c>
      <c r="R552" s="422" t="e">
        <v>#N/A</v>
      </c>
      <c r="S552" s="422" t="s">
        <v>202</v>
      </c>
      <c r="T552" s="423" t="e">
        <v>#N/A</v>
      </c>
      <c r="U552" s="423" t="e">
        <v>#N/A</v>
      </c>
      <c r="V552" s="423" t="e">
        <v>#N/A</v>
      </c>
      <c r="W552" s="423" t="e">
        <v>#N/A</v>
      </c>
      <c r="X552" s="423" t="e">
        <v>#N/A</v>
      </c>
      <c r="Y552" s="423" t="e">
        <v>#N/A</v>
      </c>
      <c r="Z552" s="423" t="e">
        <v>#N/A</v>
      </c>
      <c r="AA552" s="423" t="e">
        <v>#N/A</v>
      </c>
      <c r="AB552" s="423" t="e">
        <v>#N/A</v>
      </c>
      <c r="AC552" s="423" t="e">
        <v>#N/A</v>
      </c>
      <c r="AD552" s="423" t="e">
        <v>#N/A</v>
      </c>
      <c r="AE552" s="423" t="e">
        <v>#N/A</v>
      </c>
      <c r="AF552" s="423" t="e">
        <v>#N/A</v>
      </c>
      <c r="AG552" s="423" t="e">
        <v>#N/A</v>
      </c>
      <c r="AH552" s="423" t="e">
        <v>#N/A</v>
      </c>
      <c r="AI552" s="423" t="e">
        <v>#N/A</v>
      </c>
      <c r="AJ552" s="423" t="e">
        <v>#N/A</v>
      </c>
      <c r="AK552" s="423" t="e">
        <v>#N/A</v>
      </c>
      <c r="AL552" s="423" t="e">
        <v>#N/A</v>
      </c>
      <c r="AM552" s="423" t="e">
        <v>#N/A</v>
      </c>
      <c r="AN552" s="423" t="e">
        <v>#N/A</v>
      </c>
      <c r="AO552" s="423" t="e">
        <v>#N/A</v>
      </c>
      <c r="AP552" s="423" t="e">
        <v>#N/A</v>
      </c>
      <c r="AQ552" s="423" t="e">
        <v>#N/A</v>
      </c>
      <c r="AR552" s="423" t="e">
        <v>#N/A</v>
      </c>
      <c r="AS552" s="423" t="e">
        <v>#N/A</v>
      </c>
      <c r="AT552" s="423" t="e">
        <v>#N/A</v>
      </c>
      <c r="AU552" s="423" t="e">
        <v>#N/A</v>
      </c>
      <c r="AV552" s="423" t="e">
        <v>#N/A</v>
      </c>
      <c r="AW552" s="423" t="e">
        <v>#N/A</v>
      </c>
      <c r="AX552" s="423">
        <v>0</v>
      </c>
      <c r="AY552" s="423">
        <v>0</v>
      </c>
      <c r="AZ552" s="423">
        <v>0</v>
      </c>
      <c r="BA552" s="423">
        <v>0</v>
      </c>
      <c r="BB552" s="423">
        <v>0</v>
      </c>
      <c r="BC552" s="423">
        <v>0</v>
      </c>
      <c r="BD552" s="423">
        <v>0</v>
      </c>
      <c r="BE552" s="423">
        <v>0</v>
      </c>
      <c r="BF552" s="423">
        <v>0</v>
      </c>
      <c r="BG552" s="423">
        <v>0</v>
      </c>
      <c r="BH552" s="423">
        <v>0.03</v>
      </c>
      <c r="BI552" s="423">
        <v>0.03</v>
      </c>
      <c r="BJ552" s="423">
        <v>0.03</v>
      </c>
      <c r="BK552" s="423">
        <v>0.03</v>
      </c>
      <c r="BL552" s="423">
        <v>0.03</v>
      </c>
      <c r="BM552" s="423">
        <v>0</v>
      </c>
      <c r="BN552" s="423">
        <v>0</v>
      </c>
      <c r="BO552" s="423">
        <v>0</v>
      </c>
      <c r="BP552" s="423">
        <v>0</v>
      </c>
      <c r="BQ552" s="423">
        <v>0</v>
      </c>
    </row>
    <row r="553" spans="1:69">
      <c r="A553" s="420" t="s">
        <v>775</v>
      </c>
      <c r="B553" s="421">
        <v>1.3774166666666667</v>
      </c>
      <c r="C553" s="421" t="e">
        <v>#N/A</v>
      </c>
      <c r="D553" s="421">
        <v>0</v>
      </c>
      <c r="E553" s="421"/>
      <c r="F553" s="422">
        <v>24236</v>
      </c>
      <c r="G553" s="423">
        <v>0.97499999999999998</v>
      </c>
      <c r="H553" s="423">
        <v>0.17199999999999999</v>
      </c>
      <c r="I553" s="423">
        <v>0</v>
      </c>
      <c r="J553" s="423">
        <v>2.8000000000000001E-2</v>
      </c>
      <c r="K553" s="423">
        <v>4.8000000000000001E-2</v>
      </c>
      <c r="L553" s="423">
        <v>0.15441666666666665</v>
      </c>
      <c r="M553" s="424">
        <v>40.229410793860374</v>
      </c>
      <c r="N553" s="422" t="e">
        <v>#N/A</v>
      </c>
      <c r="O553" s="422" t="e">
        <v>#N/A</v>
      </c>
      <c r="P553" s="422" t="e">
        <v>#N/A</v>
      </c>
      <c r="Q553" s="422" t="e">
        <v>#N/A</v>
      </c>
      <c r="R553" s="422" t="e">
        <v>#N/A</v>
      </c>
      <c r="S553" s="422" t="s">
        <v>155</v>
      </c>
      <c r="T553" s="423" t="e">
        <v>#N/A</v>
      </c>
      <c r="U553" s="423" t="e">
        <v>#N/A</v>
      </c>
      <c r="V553" s="423" t="e">
        <v>#N/A</v>
      </c>
      <c r="W553" s="423" t="e">
        <v>#N/A</v>
      </c>
      <c r="X553" s="423" t="e">
        <v>#N/A</v>
      </c>
      <c r="Y553" s="423" t="e">
        <v>#N/A</v>
      </c>
      <c r="Z553" s="423" t="e">
        <v>#N/A</v>
      </c>
      <c r="AA553" s="423" t="e">
        <v>#N/A</v>
      </c>
      <c r="AB553" s="423" t="e">
        <v>#N/A</v>
      </c>
      <c r="AC553" s="423" t="e">
        <v>#N/A</v>
      </c>
      <c r="AD553" s="423" t="e">
        <v>#N/A</v>
      </c>
      <c r="AE553" s="423" t="e">
        <v>#N/A</v>
      </c>
      <c r="AF553" s="423" t="e">
        <v>#N/A</v>
      </c>
      <c r="AG553" s="423" t="e">
        <v>#N/A</v>
      </c>
      <c r="AH553" s="423" t="e">
        <v>#N/A</v>
      </c>
      <c r="AI553" s="423" t="e">
        <v>#N/A</v>
      </c>
      <c r="AJ553" s="423" t="e">
        <v>#N/A</v>
      </c>
      <c r="AK553" s="423" t="e">
        <v>#N/A</v>
      </c>
      <c r="AL553" s="423" t="e">
        <v>#N/A</v>
      </c>
      <c r="AM553" s="423" t="e">
        <v>#N/A</v>
      </c>
      <c r="AN553" s="423" t="e">
        <v>#N/A</v>
      </c>
      <c r="AO553" s="423" t="e">
        <v>#N/A</v>
      </c>
      <c r="AP553" s="423" t="e">
        <v>#N/A</v>
      </c>
      <c r="AQ553" s="423" t="e">
        <v>#N/A</v>
      </c>
      <c r="AR553" s="423" t="e">
        <v>#N/A</v>
      </c>
      <c r="AS553" s="423" t="e">
        <v>#N/A</v>
      </c>
      <c r="AT553" s="423" t="e">
        <v>#N/A</v>
      </c>
      <c r="AU553" s="423" t="e">
        <v>#N/A</v>
      </c>
      <c r="AV553" s="423" t="e">
        <v>#N/A</v>
      </c>
      <c r="AW553" s="423" t="e">
        <v>#N/A</v>
      </c>
      <c r="AX553" s="423">
        <v>1.62</v>
      </c>
      <c r="AY553" s="423">
        <v>1.62</v>
      </c>
      <c r="AZ553" s="423">
        <v>1.62</v>
      </c>
      <c r="BA553" s="423">
        <v>1.62</v>
      </c>
      <c r="BB553" s="423">
        <v>1.62</v>
      </c>
      <c r="BC553" s="423">
        <v>0</v>
      </c>
      <c r="BD553" s="423">
        <v>0.5</v>
      </c>
      <c r="BE553" s="423">
        <v>1.5</v>
      </c>
      <c r="BF553" s="423">
        <v>1.2</v>
      </c>
      <c r="BG553" s="423">
        <v>1.2</v>
      </c>
      <c r="BH553" s="423">
        <v>0.1</v>
      </c>
      <c r="BI553" s="423">
        <v>0.1</v>
      </c>
      <c r="BJ553" s="423">
        <v>0.1</v>
      </c>
      <c r="BK553" s="423">
        <v>0.1</v>
      </c>
      <c r="BL553" s="423">
        <v>0.1</v>
      </c>
      <c r="BM553" s="423">
        <v>0</v>
      </c>
      <c r="BN553" s="423">
        <v>0</v>
      </c>
      <c r="BO553" s="423">
        <v>0</v>
      </c>
      <c r="BP553" s="423">
        <v>0</v>
      </c>
      <c r="BQ553" s="423">
        <v>0</v>
      </c>
    </row>
    <row r="554" spans="1:69">
      <c r="A554" s="420" t="e">
        <v>#REF!</v>
      </c>
      <c r="B554" s="421" t="e">
        <v>#REF!</v>
      </c>
      <c r="C554" s="421" t="e">
        <v>#REF!</v>
      </c>
      <c r="D554" s="421" t="e">
        <v>#REF!</v>
      </c>
      <c r="E554" s="421"/>
      <c r="F554" s="422" t="e">
        <v>#REF!</v>
      </c>
      <c r="G554" s="423" t="e">
        <v>#REF!</v>
      </c>
      <c r="H554" s="423" t="e">
        <v>#REF!</v>
      </c>
      <c r="I554" s="423" t="e">
        <v>#REF!</v>
      </c>
      <c r="J554" s="423" t="e">
        <v>#REF!</v>
      </c>
      <c r="K554" s="423" t="e">
        <v>#REF!</v>
      </c>
      <c r="L554" s="423" t="e">
        <v>#REF!</v>
      </c>
      <c r="M554" s="424" t="e">
        <v>#REF!</v>
      </c>
      <c r="N554" s="422" t="e">
        <v>#REF!</v>
      </c>
      <c r="O554" s="422" t="e">
        <v>#REF!</v>
      </c>
      <c r="P554" s="422" t="e">
        <v>#REF!</v>
      </c>
      <c r="Q554" s="422" t="e">
        <v>#REF!</v>
      </c>
      <c r="R554" s="422" t="e">
        <v>#REF!</v>
      </c>
      <c r="S554" s="422" t="e">
        <v>#REF!</v>
      </c>
      <c r="T554" s="423" t="e">
        <v>#REF!</v>
      </c>
      <c r="U554" s="423" t="e">
        <v>#REF!</v>
      </c>
      <c r="V554" s="423" t="e">
        <v>#REF!</v>
      </c>
      <c r="W554" s="423" t="e">
        <v>#REF!</v>
      </c>
      <c r="X554" s="423" t="e">
        <v>#REF!</v>
      </c>
      <c r="Y554" s="423" t="e">
        <v>#REF!</v>
      </c>
      <c r="Z554" s="423" t="e">
        <v>#REF!</v>
      </c>
      <c r="AA554" s="423" t="e">
        <v>#REF!</v>
      </c>
      <c r="AB554" s="423" t="e">
        <v>#REF!</v>
      </c>
      <c r="AC554" s="423" t="e">
        <v>#REF!</v>
      </c>
      <c r="AD554" s="423" t="e">
        <v>#REF!</v>
      </c>
      <c r="AE554" s="423" t="e">
        <v>#REF!</v>
      </c>
      <c r="AF554" s="423" t="e">
        <v>#REF!</v>
      </c>
      <c r="AG554" s="423" t="e">
        <v>#REF!</v>
      </c>
      <c r="AH554" s="423" t="e">
        <v>#REF!</v>
      </c>
      <c r="AI554" s="423" t="e">
        <v>#REF!</v>
      </c>
      <c r="AJ554" s="423" t="e">
        <v>#REF!</v>
      </c>
      <c r="AK554" s="423" t="e">
        <v>#REF!</v>
      </c>
      <c r="AL554" s="423" t="e">
        <v>#REF!</v>
      </c>
      <c r="AM554" s="423" t="e">
        <v>#REF!</v>
      </c>
      <c r="AN554" s="423" t="e">
        <v>#REF!</v>
      </c>
      <c r="AO554" s="423" t="e">
        <v>#REF!</v>
      </c>
      <c r="AP554" s="423" t="e">
        <v>#REF!</v>
      </c>
      <c r="AQ554" s="423" t="e">
        <v>#REF!</v>
      </c>
      <c r="AR554" s="423" t="e">
        <v>#REF!</v>
      </c>
      <c r="AS554" s="423" t="e">
        <v>#REF!</v>
      </c>
      <c r="AT554" s="423" t="e">
        <v>#REF!</v>
      </c>
      <c r="AU554" s="423" t="e">
        <v>#REF!</v>
      </c>
      <c r="AV554" s="423" t="e">
        <v>#REF!</v>
      </c>
      <c r="AW554" s="423" t="e">
        <v>#REF!</v>
      </c>
      <c r="AX554" s="423" t="e">
        <v>#REF!</v>
      </c>
      <c r="AY554" s="423" t="e">
        <v>#REF!</v>
      </c>
      <c r="AZ554" s="423" t="e">
        <v>#REF!</v>
      </c>
      <c r="BA554" s="423" t="e">
        <v>#REF!</v>
      </c>
      <c r="BB554" s="423" t="e">
        <v>#REF!</v>
      </c>
      <c r="BC554" s="423" t="e">
        <v>#REF!</v>
      </c>
      <c r="BD554" s="423" t="e">
        <v>#REF!</v>
      </c>
      <c r="BE554" s="423" t="e">
        <v>#REF!</v>
      </c>
      <c r="BF554" s="423" t="e">
        <v>#REF!</v>
      </c>
      <c r="BG554" s="423" t="e">
        <v>#REF!</v>
      </c>
      <c r="BH554" s="423" t="e">
        <v>#REF!</v>
      </c>
      <c r="BI554" s="423" t="e">
        <v>#REF!</v>
      </c>
      <c r="BJ554" s="423" t="e">
        <v>#REF!</v>
      </c>
      <c r="BK554" s="423" t="e">
        <v>#REF!</v>
      </c>
      <c r="BL554" s="423" t="e">
        <v>#REF!</v>
      </c>
      <c r="BM554" s="423" t="e">
        <v>#REF!</v>
      </c>
      <c r="BN554" s="423" t="e">
        <v>#REF!</v>
      </c>
      <c r="BO554" s="423" t="e">
        <v>#REF!</v>
      </c>
      <c r="BP554" s="423" t="e">
        <v>#REF!</v>
      </c>
      <c r="BQ554" s="423" t="e">
        <v>#REF!</v>
      </c>
    </row>
    <row r="555" spans="1:69">
      <c r="A555" s="420" t="e">
        <v>#REF!</v>
      </c>
      <c r="B555" s="421" t="e">
        <v>#REF!</v>
      </c>
      <c r="C555" s="421" t="e">
        <v>#REF!</v>
      </c>
      <c r="D555" s="421" t="e">
        <v>#REF!</v>
      </c>
      <c r="E555" s="421"/>
      <c r="F555" s="422" t="e">
        <v>#REF!</v>
      </c>
      <c r="G555" s="423" t="e">
        <v>#REF!</v>
      </c>
      <c r="H555" s="423" t="e">
        <v>#REF!</v>
      </c>
      <c r="I555" s="423" t="e">
        <v>#REF!</v>
      </c>
      <c r="J555" s="423" t="e">
        <v>#REF!</v>
      </c>
      <c r="K555" s="423" t="e">
        <v>#REF!</v>
      </c>
      <c r="L555" s="423" t="e">
        <v>#REF!</v>
      </c>
      <c r="M555" s="424" t="e">
        <v>#REF!</v>
      </c>
      <c r="N555" s="422" t="e">
        <v>#REF!</v>
      </c>
      <c r="O555" s="422" t="e">
        <v>#REF!</v>
      </c>
      <c r="P555" s="422" t="e">
        <v>#REF!</v>
      </c>
      <c r="Q555" s="422" t="e">
        <v>#REF!</v>
      </c>
      <c r="R555" s="422" t="e">
        <v>#REF!</v>
      </c>
      <c r="S555" s="422" t="e">
        <v>#REF!</v>
      </c>
      <c r="T555" s="423" t="e">
        <v>#REF!</v>
      </c>
      <c r="U555" s="423" t="e">
        <v>#REF!</v>
      </c>
      <c r="V555" s="423" t="e">
        <v>#REF!</v>
      </c>
      <c r="W555" s="423" t="e">
        <v>#REF!</v>
      </c>
      <c r="X555" s="423" t="e">
        <v>#REF!</v>
      </c>
      <c r="Y555" s="423" t="e">
        <v>#REF!</v>
      </c>
      <c r="Z555" s="423" t="e">
        <v>#REF!</v>
      </c>
      <c r="AA555" s="423" t="e">
        <v>#REF!</v>
      </c>
      <c r="AB555" s="423" t="e">
        <v>#REF!</v>
      </c>
      <c r="AC555" s="423" t="e">
        <v>#REF!</v>
      </c>
      <c r="AD555" s="423" t="e">
        <v>#REF!</v>
      </c>
      <c r="AE555" s="423" t="e">
        <v>#REF!</v>
      </c>
      <c r="AF555" s="423" t="e">
        <v>#REF!</v>
      </c>
      <c r="AG555" s="423" t="e">
        <v>#REF!</v>
      </c>
      <c r="AH555" s="423" t="e">
        <v>#REF!</v>
      </c>
      <c r="AI555" s="423" t="e">
        <v>#REF!</v>
      </c>
      <c r="AJ555" s="423" t="e">
        <v>#REF!</v>
      </c>
      <c r="AK555" s="423" t="e">
        <v>#REF!</v>
      </c>
      <c r="AL555" s="423" t="e">
        <v>#REF!</v>
      </c>
      <c r="AM555" s="423" t="e">
        <v>#REF!</v>
      </c>
      <c r="AN555" s="423" t="e">
        <v>#REF!</v>
      </c>
      <c r="AO555" s="423" t="e">
        <v>#REF!</v>
      </c>
      <c r="AP555" s="423" t="e">
        <v>#REF!</v>
      </c>
      <c r="AQ555" s="423" t="e">
        <v>#REF!</v>
      </c>
      <c r="AR555" s="423" t="e">
        <v>#REF!</v>
      </c>
      <c r="AS555" s="423" t="e">
        <v>#REF!</v>
      </c>
      <c r="AT555" s="423" t="e">
        <v>#REF!</v>
      </c>
      <c r="AU555" s="423" t="e">
        <v>#REF!</v>
      </c>
      <c r="AV555" s="423" t="e">
        <v>#REF!</v>
      </c>
      <c r="AW555" s="423" t="e">
        <v>#REF!</v>
      </c>
      <c r="AX555" s="423" t="e">
        <v>#REF!</v>
      </c>
      <c r="AY555" s="423" t="e">
        <v>#REF!</v>
      </c>
      <c r="AZ555" s="423" t="e">
        <v>#REF!</v>
      </c>
      <c r="BA555" s="423" t="e">
        <v>#REF!</v>
      </c>
      <c r="BB555" s="423" t="e">
        <v>#REF!</v>
      </c>
      <c r="BC555" s="423" t="e">
        <v>#REF!</v>
      </c>
      <c r="BD555" s="423" t="e">
        <v>#REF!</v>
      </c>
      <c r="BE555" s="423" t="e">
        <v>#REF!</v>
      </c>
      <c r="BF555" s="423" t="e">
        <v>#REF!</v>
      </c>
      <c r="BG555" s="423" t="e">
        <v>#REF!</v>
      </c>
      <c r="BH555" s="423" t="e">
        <v>#REF!</v>
      </c>
      <c r="BI555" s="423" t="e">
        <v>#REF!</v>
      </c>
      <c r="BJ555" s="423" t="e">
        <v>#REF!</v>
      </c>
      <c r="BK555" s="423" t="e">
        <v>#REF!</v>
      </c>
      <c r="BL555" s="423" t="e">
        <v>#REF!</v>
      </c>
      <c r="BM555" s="423" t="e">
        <v>#REF!</v>
      </c>
      <c r="BN555" s="423" t="e">
        <v>#REF!</v>
      </c>
      <c r="BO555" s="423" t="e">
        <v>#REF!</v>
      </c>
      <c r="BP555" s="423" t="e">
        <v>#REF!</v>
      </c>
      <c r="BQ555" s="423" t="e">
        <v>#REF!</v>
      </c>
    </row>
    <row r="556" spans="1:69">
      <c r="A556" s="420" t="e">
        <v>#REF!</v>
      </c>
      <c r="B556" s="421" t="e">
        <v>#REF!</v>
      </c>
      <c r="C556" s="421" t="e">
        <v>#REF!</v>
      </c>
      <c r="D556" s="421" t="e">
        <v>#REF!</v>
      </c>
      <c r="E556" s="421"/>
      <c r="F556" s="422" t="e">
        <v>#REF!</v>
      </c>
      <c r="G556" s="423" t="e">
        <v>#REF!</v>
      </c>
      <c r="H556" s="423" t="e">
        <v>#REF!</v>
      </c>
      <c r="I556" s="423" t="e">
        <v>#REF!</v>
      </c>
      <c r="J556" s="423" t="e">
        <v>#REF!</v>
      </c>
      <c r="K556" s="423" t="e">
        <v>#REF!</v>
      </c>
      <c r="L556" s="423" t="e">
        <v>#REF!</v>
      </c>
      <c r="M556" s="424" t="e">
        <v>#REF!</v>
      </c>
      <c r="N556" s="422" t="e">
        <v>#REF!</v>
      </c>
      <c r="O556" s="422" t="e">
        <v>#REF!</v>
      </c>
      <c r="P556" s="422" t="e">
        <v>#REF!</v>
      </c>
      <c r="Q556" s="422" t="e">
        <v>#REF!</v>
      </c>
      <c r="R556" s="422" t="e">
        <v>#REF!</v>
      </c>
      <c r="S556" s="422" t="e">
        <v>#REF!</v>
      </c>
      <c r="T556" s="423" t="e">
        <v>#REF!</v>
      </c>
      <c r="U556" s="423" t="e">
        <v>#REF!</v>
      </c>
      <c r="V556" s="423" t="e">
        <v>#REF!</v>
      </c>
      <c r="W556" s="423" t="e">
        <v>#REF!</v>
      </c>
      <c r="X556" s="423" t="e">
        <v>#REF!</v>
      </c>
      <c r="Y556" s="423" t="e">
        <v>#REF!</v>
      </c>
      <c r="Z556" s="423" t="e">
        <v>#REF!</v>
      </c>
      <c r="AA556" s="423" t="e">
        <v>#REF!</v>
      </c>
      <c r="AB556" s="423" t="e">
        <v>#REF!</v>
      </c>
      <c r="AC556" s="423" t="e">
        <v>#REF!</v>
      </c>
      <c r="AD556" s="423" t="e">
        <v>#REF!</v>
      </c>
      <c r="AE556" s="423" t="e">
        <v>#REF!</v>
      </c>
      <c r="AF556" s="423" t="e">
        <v>#REF!</v>
      </c>
      <c r="AG556" s="423" t="e">
        <v>#REF!</v>
      </c>
      <c r="AH556" s="423" t="e">
        <v>#REF!</v>
      </c>
      <c r="AI556" s="423" t="e">
        <v>#REF!</v>
      </c>
      <c r="AJ556" s="423" t="e">
        <v>#REF!</v>
      </c>
      <c r="AK556" s="423" t="e">
        <v>#REF!</v>
      </c>
      <c r="AL556" s="423" t="e">
        <v>#REF!</v>
      </c>
      <c r="AM556" s="423" t="e">
        <v>#REF!</v>
      </c>
      <c r="AN556" s="423" t="e">
        <v>#REF!</v>
      </c>
      <c r="AO556" s="423" t="e">
        <v>#REF!</v>
      </c>
      <c r="AP556" s="423" t="e">
        <v>#REF!</v>
      </c>
      <c r="AQ556" s="423" t="e">
        <v>#REF!</v>
      </c>
      <c r="AR556" s="423" t="e">
        <v>#REF!</v>
      </c>
      <c r="AS556" s="423" t="e">
        <v>#REF!</v>
      </c>
      <c r="AT556" s="423" t="e">
        <v>#REF!</v>
      </c>
      <c r="AU556" s="423" t="e">
        <v>#REF!</v>
      </c>
      <c r="AV556" s="423" t="e">
        <v>#REF!</v>
      </c>
      <c r="AW556" s="423" t="e">
        <v>#REF!</v>
      </c>
      <c r="AX556" s="423" t="e">
        <v>#REF!</v>
      </c>
      <c r="AY556" s="423" t="e">
        <v>#REF!</v>
      </c>
      <c r="AZ556" s="423" t="e">
        <v>#REF!</v>
      </c>
      <c r="BA556" s="423" t="e">
        <v>#REF!</v>
      </c>
      <c r="BB556" s="423" t="e">
        <v>#REF!</v>
      </c>
      <c r="BC556" s="423" t="e">
        <v>#REF!</v>
      </c>
      <c r="BD556" s="423" t="e">
        <v>#REF!</v>
      </c>
      <c r="BE556" s="423" t="e">
        <v>#REF!</v>
      </c>
      <c r="BF556" s="423" t="e">
        <v>#REF!</v>
      </c>
      <c r="BG556" s="423" t="e">
        <v>#REF!</v>
      </c>
      <c r="BH556" s="423" t="e">
        <v>#REF!</v>
      </c>
      <c r="BI556" s="423" t="e">
        <v>#REF!</v>
      </c>
      <c r="BJ556" s="423" t="e">
        <v>#REF!</v>
      </c>
      <c r="BK556" s="423" t="e">
        <v>#REF!</v>
      </c>
      <c r="BL556" s="423" t="e">
        <v>#REF!</v>
      </c>
      <c r="BM556" s="423" t="e">
        <v>#REF!</v>
      </c>
      <c r="BN556" s="423" t="e">
        <v>#REF!</v>
      </c>
      <c r="BO556" s="423" t="e">
        <v>#REF!</v>
      </c>
      <c r="BP556" s="423" t="e">
        <v>#REF!</v>
      </c>
      <c r="BQ556" s="423" t="e">
        <v>#REF!</v>
      </c>
    </row>
    <row r="557" spans="1:69">
      <c r="A557" s="420" t="e">
        <v>#REF!</v>
      </c>
      <c r="B557" s="421" t="e">
        <v>#REF!</v>
      </c>
      <c r="C557" s="421" t="e">
        <v>#REF!</v>
      </c>
      <c r="D557" s="421" t="e">
        <v>#REF!</v>
      </c>
      <c r="E557" s="421"/>
      <c r="F557" s="422" t="e">
        <v>#REF!</v>
      </c>
      <c r="G557" s="423" t="e">
        <v>#REF!</v>
      </c>
      <c r="H557" s="423" t="e">
        <v>#REF!</v>
      </c>
      <c r="I557" s="423" t="e">
        <v>#REF!</v>
      </c>
      <c r="J557" s="423" t="e">
        <v>#REF!</v>
      </c>
      <c r="K557" s="423" t="e">
        <v>#REF!</v>
      </c>
      <c r="L557" s="423" t="e">
        <v>#REF!</v>
      </c>
      <c r="M557" s="424" t="e">
        <v>#REF!</v>
      </c>
      <c r="N557" s="422" t="e">
        <v>#REF!</v>
      </c>
      <c r="O557" s="422" t="e">
        <v>#REF!</v>
      </c>
      <c r="P557" s="422" t="e">
        <v>#REF!</v>
      </c>
      <c r="Q557" s="422" t="e">
        <v>#REF!</v>
      </c>
      <c r="R557" s="422" t="e">
        <v>#REF!</v>
      </c>
      <c r="S557" s="422" t="e">
        <v>#REF!</v>
      </c>
      <c r="T557" s="423" t="e">
        <v>#REF!</v>
      </c>
      <c r="U557" s="423" t="e">
        <v>#REF!</v>
      </c>
      <c r="V557" s="423" t="e">
        <v>#REF!</v>
      </c>
      <c r="W557" s="423" t="e">
        <v>#REF!</v>
      </c>
      <c r="X557" s="423" t="e">
        <v>#REF!</v>
      </c>
      <c r="Y557" s="423" t="e">
        <v>#REF!</v>
      </c>
      <c r="Z557" s="423" t="e">
        <v>#REF!</v>
      </c>
      <c r="AA557" s="423" t="e">
        <v>#REF!</v>
      </c>
      <c r="AB557" s="423" t="e">
        <v>#REF!</v>
      </c>
      <c r="AC557" s="423" t="e">
        <v>#REF!</v>
      </c>
      <c r="AD557" s="423" t="e">
        <v>#REF!</v>
      </c>
      <c r="AE557" s="423" t="e">
        <v>#REF!</v>
      </c>
      <c r="AF557" s="423" t="e">
        <v>#REF!</v>
      </c>
      <c r="AG557" s="423" t="e">
        <v>#REF!</v>
      </c>
      <c r="AH557" s="423" t="e">
        <v>#REF!</v>
      </c>
      <c r="AI557" s="423" t="e">
        <v>#REF!</v>
      </c>
      <c r="AJ557" s="423" t="e">
        <v>#REF!</v>
      </c>
      <c r="AK557" s="423" t="e">
        <v>#REF!</v>
      </c>
      <c r="AL557" s="423" t="e">
        <v>#REF!</v>
      </c>
      <c r="AM557" s="423" t="e">
        <v>#REF!</v>
      </c>
      <c r="AN557" s="423" t="e">
        <v>#REF!</v>
      </c>
      <c r="AO557" s="423" t="e">
        <v>#REF!</v>
      </c>
      <c r="AP557" s="423" t="e">
        <v>#REF!</v>
      </c>
      <c r="AQ557" s="423" t="e">
        <v>#REF!</v>
      </c>
      <c r="AR557" s="423" t="e">
        <v>#REF!</v>
      </c>
      <c r="AS557" s="423" t="e">
        <v>#REF!</v>
      </c>
      <c r="AT557" s="423" t="e">
        <v>#REF!</v>
      </c>
      <c r="AU557" s="423" t="e">
        <v>#REF!</v>
      </c>
      <c r="AV557" s="423" t="e">
        <v>#REF!</v>
      </c>
      <c r="AW557" s="423" t="e">
        <v>#REF!</v>
      </c>
      <c r="AX557" s="423" t="e">
        <v>#REF!</v>
      </c>
      <c r="AY557" s="423" t="e">
        <v>#REF!</v>
      </c>
      <c r="AZ557" s="423" t="e">
        <v>#REF!</v>
      </c>
      <c r="BA557" s="423" t="e">
        <v>#REF!</v>
      </c>
      <c r="BB557" s="423" t="e">
        <v>#REF!</v>
      </c>
      <c r="BC557" s="423" t="e">
        <v>#REF!</v>
      </c>
      <c r="BD557" s="423" t="e">
        <v>#REF!</v>
      </c>
      <c r="BE557" s="423" t="e">
        <v>#REF!</v>
      </c>
      <c r="BF557" s="423" t="e">
        <v>#REF!</v>
      </c>
      <c r="BG557" s="423" t="e">
        <v>#REF!</v>
      </c>
      <c r="BH557" s="423" t="e">
        <v>#REF!</v>
      </c>
      <c r="BI557" s="423" t="e">
        <v>#REF!</v>
      </c>
      <c r="BJ557" s="423" t="e">
        <v>#REF!</v>
      </c>
      <c r="BK557" s="423" t="e">
        <v>#REF!</v>
      </c>
      <c r="BL557" s="423" t="e">
        <v>#REF!</v>
      </c>
      <c r="BM557" s="423" t="e">
        <v>#REF!</v>
      </c>
      <c r="BN557" s="423" t="e">
        <v>#REF!</v>
      </c>
      <c r="BO557" s="423" t="e">
        <v>#REF!</v>
      </c>
      <c r="BP557" s="423" t="e">
        <v>#REF!</v>
      </c>
      <c r="BQ557" s="423" t="e">
        <v>#REF!</v>
      </c>
    </row>
    <row r="558" spans="1:69">
      <c r="A558" s="420" t="e">
        <v>#REF!</v>
      </c>
      <c r="B558" s="421" t="e">
        <v>#REF!</v>
      </c>
      <c r="C558" s="421" t="e">
        <v>#REF!</v>
      </c>
      <c r="D558" s="421" t="e">
        <v>#REF!</v>
      </c>
      <c r="E558" s="421"/>
      <c r="F558" s="422" t="e">
        <v>#REF!</v>
      </c>
      <c r="G558" s="423" t="e">
        <v>#REF!</v>
      </c>
      <c r="H558" s="423" t="e">
        <v>#REF!</v>
      </c>
      <c r="I558" s="423" t="e">
        <v>#REF!</v>
      </c>
      <c r="J558" s="423" t="e">
        <v>#REF!</v>
      </c>
      <c r="K558" s="423" t="e">
        <v>#REF!</v>
      </c>
      <c r="L558" s="423" t="e">
        <v>#REF!</v>
      </c>
      <c r="M558" s="424" t="e">
        <v>#REF!</v>
      </c>
      <c r="N558" s="422" t="e">
        <v>#REF!</v>
      </c>
      <c r="O558" s="422" t="e">
        <v>#REF!</v>
      </c>
      <c r="P558" s="422" t="e">
        <v>#REF!</v>
      </c>
      <c r="Q558" s="422" t="e">
        <v>#REF!</v>
      </c>
      <c r="R558" s="422" t="e">
        <v>#REF!</v>
      </c>
      <c r="S558" s="422" t="e">
        <v>#REF!</v>
      </c>
      <c r="T558" s="423" t="e">
        <v>#REF!</v>
      </c>
      <c r="U558" s="423" t="e">
        <v>#REF!</v>
      </c>
      <c r="V558" s="423" t="e">
        <v>#REF!</v>
      </c>
      <c r="W558" s="423" t="e">
        <v>#REF!</v>
      </c>
      <c r="X558" s="423" t="e">
        <v>#REF!</v>
      </c>
      <c r="Y558" s="423" t="e">
        <v>#REF!</v>
      </c>
      <c r="Z558" s="423" t="e">
        <v>#REF!</v>
      </c>
      <c r="AA558" s="423" t="e">
        <v>#REF!</v>
      </c>
      <c r="AB558" s="423" t="e">
        <v>#REF!</v>
      </c>
      <c r="AC558" s="423" t="e">
        <v>#REF!</v>
      </c>
      <c r="AD558" s="423" t="e">
        <v>#REF!</v>
      </c>
      <c r="AE558" s="423" t="e">
        <v>#REF!</v>
      </c>
      <c r="AF558" s="423" t="e">
        <v>#REF!</v>
      </c>
      <c r="AG558" s="423" t="e">
        <v>#REF!</v>
      </c>
      <c r="AH558" s="423" t="e">
        <v>#REF!</v>
      </c>
      <c r="AI558" s="423" t="e">
        <v>#REF!</v>
      </c>
      <c r="AJ558" s="423" t="e">
        <v>#REF!</v>
      </c>
      <c r="AK558" s="423" t="e">
        <v>#REF!</v>
      </c>
      <c r="AL558" s="423" t="e">
        <v>#REF!</v>
      </c>
      <c r="AM558" s="423" t="e">
        <v>#REF!</v>
      </c>
      <c r="AN558" s="423" t="e">
        <v>#REF!</v>
      </c>
      <c r="AO558" s="423" t="e">
        <v>#REF!</v>
      </c>
      <c r="AP558" s="423" t="e">
        <v>#REF!</v>
      </c>
      <c r="AQ558" s="423" t="e">
        <v>#REF!</v>
      </c>
      <c r="AR558" s="423" t="e">
        <v>#REF!</v>
      </c>
      <c r="AS558" s="423" t="e">
        <v>#REF!</v>
      </c>
      <c r="AT558" s="423" t="e">
        <v>#REF!</v>
      </c>
      <c r="AU558" s="423" t="e">
        <v>#REF!</v>
      </c>
      <c r="AV558" s="423" t="e">
        <v>#REF!</v>
      </c>
      <c r="AW558" s="423" t="e">
        <v>#REF!</v>
      </c>
      <c r="AX558" s="423" t="e">
        <v>#REF!</v>
      </c>
      <c r="AY558" s="423" t="e">
        <v>#REF!</v>
      </c>
      <c r="AZ558" s="423" t="e">
        <v>#REF!</v>
      </c>
      <c r="BA558" s="423" t="e">
        <v>#REF!</v>
      </c>
      <c r="BB558" s="423" t="e">
        <v>#REF!</v>
      </c>
      <c r="BC558" s="423" t="e">
        <v>#REF!</v>
      </c>
      <c r="BD558" s="423" t="e">
        <v>#REF!</v>
      </c>
      <c r="BE558" s="423" t="e">
        <v>#REF!</v>
      </c>
      <c r="BF558" s="423" t="e">
        <v>#REF!</v>
      </c>
      <c r="BG558" s="423" t="e">
        <v>#REF!</v>
      </c>
      <c r="BH558" s="423" t="e">
        <v>#REF!</v>
      </c>
      <c r="BI558" s="423" t="e">
        <v>#REF!</v>
      </c>
      <c r="BJ558" s="423" t="e">
        <v>#REF!</v>
      </c>
      <c r="BK558" s="423" t="e">
        <v>#REF!</v>
      </c>
      <c r="BL558" s="423" t="e">
        <v>#REF!</v>
      </c>
      <c r="BM558" s="423" t="e">
        <v>#REF!</v>
      </c>
      <c r="BN558" s="423" t="e">
        <v>#REF!</v>
      </c>
      <c r="BO558" s="423" t="e">
        <v>#REF!</v>
      </c>
      <c r="BP558" s="423" t="e">
        <v>#REF!</v>
      </c>
      <c r="BQ558" s="423" t="e">
        <v>#REF!</v>
      </c>
    </row>
    <row r="559" spans="1:69">
      <c r="A559" s="420" t="e">
        <v>#REF!</v>
      </c>
      <c r="B559" s="421" t="e">
        <v>#REF!</v>
      </c>
      <c r="C559" s="421" t="e">
        <v>#REF!</v>
      </c>
      <c r="D559" s="421" t="e">
        <v>#REF!</v>
      </c>
      <c r="E559" s="421"/>
      <c r="F559" s="422" t="e">
        <v>#REF!</v>
      </c>
      <c r="G559" s="423" t="e">
        <v>#REF!</v>
      </c>
      <c r="H559" s="423" t="e">
        <v>#REF!</v>
      </c>
      <c r="I559" s="423" t="e">
        <v>#REF!</v>
      </c>
      <c r="J559" s="423" t="e">
        <v>#REF!</v>
      </c>
      <c r="K559" s="423" t="e">
        <v>#REF!</v>
      </c>
      <c r="L559" s="423" t="e">
        <v>#REF!</v>
      </c>
      <c r="M559" s="424" t="e">
        <v>#REF!</v>
      </c>
      <c r="N559" s="422" t="e">
        <v>#REF!</v>
      </c>
      <c r="O559" s="422" t="e">
        <v>#REF!</v>
      </c>
      <c r="P559" s="422" t="e">
        <v>#REF!</v>
      </c>
      <c r="Q559" s="422" t="e">
        <v>#REF!</v>
      </c>
      <c r="R559" s="422" t="e">
        <v>#REF!</v>
      </c>
      <c r="S559" s="422" t="e">
        <v>#REF!</v>
      </c>
      <c r="T559" s="423" t="e">
        <v>#REF!</v>
      </c>
      <c r="U559" s="423" t="e">
        <v>#REF!</v>
      </c>
      <c r="V559" s="423" t="e">
        <v>#REF!</v>
      </c>
      <c r="W559" s="423" t="e">
        <v>#REF!</v>
      </c>
      <c r="X559" s="423" t="e">
        <v>#REF!</v>
      </c>
      <c r="Y559" s="423" t="e">
        <v>#REF!</v>
      </c>
      <c r="Z559" s="423" t="e">
        <v>#REF!</v>
      </c>
      <c r="AA559" s="423" t="e">
        <v>#REF!</v>
      </c>
      <c r="AB559" s="423" t="e">
        <v>#REF!</v>
      </c>
      <c r="AC559" s="423" t="e">
        <v>#REF!</v>
      </c>
      <c r="AD559" s="423" t="e">
        <v>#REF!</v>
      </c>
      <c r="AE559" s="423" t="e">
        <v>#REF!</v>
      </c>
      <c r="AF559" s="423" t="e">
        <v>#REF!</v>
      </c>
      <c r="AG559" s="423" t="e">
        <v>#REF!</v>
      </c>
      <c r="AH559" s="423" t="e">
        <v>#REF!</v>
      </c>
      <c r="AI559" s="423" t="e">
        <v>#REF!</v>
      </c>
      <c r="AJ559" s="423" t="e">
        <v>#REF!</v>
      </c>
      <c r="AK559" s="423" t="e">
        <v>#REF!</v>
      </c>
      <c r="AL559" s="423" t="e">
        <v>#REF!</v>
      </c>
      <c r="AM559" s="423" t="e">
        <v>#REF!</v>
      </c>
      <c r="AN559" s="423" t="e">
        <v>#REF!</v>
      </c>
      <c r="AO559" s="423" t="e">
        <v>#REF!</v>
      </c>
      <c r="AP559" s="423" t="e">
        <v>#REF!</v>
      </c>
      <c r="AQ559" s="423" t="e">
        <v>#REF!</v>
      </c>
      <c r="AR559" s="423" t="e">
        <v>#REF!</v>
      </c>
      <c r="AS559" s="423" t="e">
        <v>#REF!</v>
      </c>
      <c r="AT559" s="423" t="e">
        <v>#REF!</v>
      </c>
      <c r="AU559" s="423" t="e">
        <v>#REF!</v>
      </c>
      <c r="AV559" s="423" t="e">
        <v>#REF!</v>
      </c>
      <c r="AW559" s="423" t="e">
        <v>#REF!</v>
      </c>
      <c r="AX559" s="423" t="e">
        <v>#REF!</v>
      </c>
      <c r="AY559" s="423" t="e">
        <v>#REF!</v>
      </c>
      <c r="AZ559" s="423" t="e">
        <v>#REF!</v>
      </c>
      <c r="BA559" s="423" t="e">
        <v>#REF!</v>
      </c>
      <c r="BB559" s="423" t="e">
        <v>#REF!</v>
      </c>
      <c r="BC559" s="423" t="e">
        <v>#REF!</v>
      </c>
      <c r="BD559" s="423" t="e">
        <v>#REF!</v>
      </c>
      <c r="BE559" s="423" t="e">
        <v>#REF!</v>
      </c>
      <c r="BF559" s="423" t="e">
        <v>#REF!</v>
      </c>
      <c r="BG559" s="423" t="e">
        <v>#REF!</v>
      </c>
      <c r="BH559" s="423" t="e">
        <v>#REF!</v>
      </c>
      <c r="BI559" s="423" t="e">
        <v>#REF!</v>
      </c>
      <c r="BJ559" s="423" t="e">
        <v>#REF!</v>
      </c>
      <c r="BK559" s="423" t="e">
        <v>#REF!</v>
      </c>
      <c r="BL559" s="423" t="e">
        <v>#REF!</v>
      </c>
      <c r="BM559" s="423" t="e">
        <v>#REF!</v>
      </c>
      <c r="BN559" s="423" t="e">
        <v>#REF!</v>
      </c>
      <c r="BO559" s="423" t="e">
        <v>#REF!</v>
      </c>
      <c r="BP559" s="423" t="e">
        <v>#REF!</v>
      </c>
      <c r="BQ559" s="423" t="e">
        <v>#REF!</v>
      </c>
    </row>
    <row r="560" spans="1:69">
      <c r="A560" s="420" t="e">
        <v>#REF!</v>
      </c>
      <c r="B560" s="421" t="e">
        <v>#REF!</v>
      </c>
      <c r="C560" s="421" t="e">
        <v>#REF!</v>
      </c>
      <c r="D560" s="421" t="e">
        <v>#REF!</v>
      </c>
      <c r="E560" s="421"/>
      <c r="F560" s="422" t="e">
        <v>#REF!</v>
      </c>
      <c r="G560" s="423" t="e">
        <v>#REF!</v>
      </c>
      <c r="H560" s="423" t="e">
        <v>#REF!</v>
      </c>
      <c r="I560" s="423" t="e">
        <v>#REF!</v>
      </c>
      <c r="J560" s="423" t="e">
        <v>#REF!</v>
      </c>
      <c r="K560" s="423" t="e">
        <v>#REF!</v>
      </c>
      <c r="L560" s="423" t="e">
        <v>#REF!</v>
      </c>
      <c r="M560" s="424" t="e">
        <v>#REF!</v>
      </c>
      <c r="N560" s="422" t="e">
        <v>#REF!</v>
      </c>
      <c r="O560" s="422" t="e">
        <v>#REF!</v>
      </c>
      <c r="P560" s="422" t="e">
        <v>#REF!</v>
      </c>
      <c r="Q560" s="422" t="e">
        <v>#REF!</v>
      </c>
      <c r="R560" s="422" t="e">
        <v>#REF!</v>
      </c>
      <c r="S560" s="422" t="e">
        <v>#REF!</v>
      </c>
      <c r="T560" s="423" t="e">
        <v>#REF!</v>
      </c>
      <c r="U560" s="423" t="e">
        <v>#REF!</v>
      </c>
      <c r="V560" s="423" t="e">
        <v>#REF!</v>
      </c>
      <c r="W560" s="423" t="e">
        <v>#REF!</v>
      </c>
      <c r="X560" s="423" t="e">
        <v>#REF!</v>
      </c>
      <c r="Y560" s="423" t="e">
        <v>#REF!</v>
      </c>
      <c r="Z560" s="423" t="e">
        <v>#REF!</v>
      </c>
      <c r="AA560" s="423" t="e">
        <v>#REF!</v>
      </c>
      <c r="AB560" s="423" t="e">
        <v>#REF!</v>
      </c>
      <c r="AC560" s="423" t="e">
        <v>#REF!</v>
      </c>
      <c r="AD560" s="423" t="e">
        <v>#REF!</v>
      </c>
      <c r="AE560" s="423" t="e">
        <v>#REF!</v>
      </c>
      <c r="AF560" s="423" t="e">
        <v>#REF!</v>
      </c>
      <c r="AG560" s="423" t="e">
        <v>#REF!</v>
      </c>
      <c r="AH560" s="423" t="e">
        <v>#REF!</v>
      </c>
      <c r="AI560" s="423" t="e">
        <v>#REF!</v>
      </c>
      <c r="AJ560" s="423" t="e">
        <v>#REF!</v>
      </c>
      <c r="AK560" s="423" t="e">
        <v>#REF!</v>
      </c>
      <c r="AL560" s="423" t="e">
        <v>#REF!</v>
      </c>
      <c r="AM560" s="423" t="e">
        <v>#REF!</v>
      </c>
      <c r="AN560" s="423" t="e">
        <v>#REF!</v>
      </c>
      <c r="AO560" s="423" t="e">
        <v>#REF!</v>
      </c>
      <c r="AP560" s="423" t="e">
        <v>#REF!</v>
      </c>
      <c r="AQ560" s="423" t="e">
        <v>#REF!</v>
      </c>
      <c r="AR560" s="423" t="e">
        <v>#REF!</v>
      </c>
      <c r="AS560" s="423" t="e">
        <v>#REF!</v>
      </c>
      <c r="AT560" s="423" t="e">
        <v>#REF!</v>
      </c>
      <c r="AU560" s="423" t="e">
        <v>#REF!</v>
      </c>
      <c r="AV560" s="423" t="e">
        <v>#REF!</v>
      </c>
      <c r="AW560" s="423" t="e">
        <v>#REF!</v>
      </c>
      <c r="AX560" s="423" t="e">
        <v>#REF!</v>
      </c>
      <c r="AY560" s="423" t="e">
        <v>#REF!</v>
      </c>
      <c r="AZ560" s="423" t="e">
        <v>#REF!</v>
      </c>
      <c r="BA560" s="423" t="e">
        <v>#REF!</v>
      </c>
      <c r="BB560" s="423" t="e">
        <v>#REF!</v>
      </c>
      <c r="BC560" s="423" t="e">
        <v>#REF!</v>
      </c>
      <c r="BD560" s="423" t="e">
        <v>#REF!</v>
      </c>
      <c r="BE560" s="423" t="e">
        <v>#REF!</v>
      </c>
      <c r="BF560" s="423" t="e">
        <v>#REF!</v>
      </c>
      <c r="BG560" s="423" t="e">
        <v>#REF!</v>
      </c>
      <c r="BH560" s="423" t="e">
        <v>#REF!</v>
      </c>
      <c r="BI560" s="423" t="e">
        <v>#REF!</v>
      </c>
      <c r="BJ560" s="423" t="e">
        <v>#REF!</v>
      </c>
      <c r="BK560" s="423" t="e">
        <v>#REF!</v>
      </c>
      <c r="BL560" s="423" t="e">
        <v>#REF!</v>
      </c>
      <c r="BM560" s="423" t="e">
        <v>#REF!</v>
      </c>
      <c r="BN560" s="423" t="e">
        <v>#REF!</v>
      </c>
      <c r="BO560" s="423" t="e">
        <v>#REF!</v>
      </c>
      <c r="BP560" s="423" t="e">
        <v>#REF!</v>
      </c>
      <c r="BQ560" s="423" t="e">
        <v>#REF!</v>
      </c>
    </row>
    <row r="561" spans="1:69">
      <c r="A561" s="420" t="e">
        <v>#REF!</v>
      </c>
      <c r="B561" s="421" t="e">
        <v>#REF!</v>
      </c>
      <c r="C561" s="421" t="e">
        <v>#REF!</v>
      </c>
      <c r="D561" s="421" t="e">
        <v>#REF!</v>
      </c>
      <c r="E561" s="421"/>
      <c r="F561" s="422" t="e">
        <v>#REF!</v>
      </c>
      <c r="G561" s="423" t="e">
        <v>#REF!</v>
      </c>
      <c r="H561" s="423" t="e">
        <v>#REF!</v>
      </c>
      <c r="I561" s="423" t="e">
        <v>#REF!</v>
      </c>
      <c r="J561" s="423" t="e">
        <v>#REF!</v>
      </c>
      <c r="K561" s="423" t="e">
        <v>#REF!</v>
      </c>
      <c r="L561" s="423" t="e">
        <v>#REF!</v>
      </c>
      <c r="M561" s="424" t="e">
        <v>#REF!</v>
      </c>
      <c r="N561" s="422" t="e">
        <v>#REF!</v>
      </c>
      <c r="O561" s="422" t="e">
        <v>#REF!</v>
      </c>
      <c r="P561" s="422" t="e">
        <v>#REF!</v>
      </c>
      <c r="Q561" s="422" t="e">
        <v>#REF!</v>
      </c>
      <c r="R561" s="422" t="e">
        <v>#REF!</v>
      </c>
      <c r="S561" s="422" t="e">
        <v>#REF!</v>
      </c>
      <c r="T561" s="423" t="e">
        <v>#REF!</v>
      </c>
      <c r="U561" s="423" t="e">
        <v>#REF!</v>
      </c>
      <c r="V561" s="423" t="e">
        <v>#REF!</v>
      </c>
      <c r="W561" s="423" t="e">
        <v>#REF!</v>
      </c>
      <c r="X561" s="423" t="e">
        <v>#REF!</v>
      </c>
      <c r="Y561" s="423" t="e">
        <v>#REF!</v>
      </c>
      <c r="Z561" s="423" t="e">
        <v>#REF!</v>
      </c>
      <c r="AA561" s="423" t="e">
        <v>#REF!</v>
      </c>
      <c r="AB561" s="423" t="e">
        <v>#REF!</v>
      </c>
      <c r="AC561" s="423" t="e">
        <v>#REF!</v>
      </c>
      <c r="AD561" s="423" t="e">
        <v>#REF!</v>
      </c>
      <c r="AE561" s="423" t="e">
        <v>#REF!</v>
      </c>
      <c r="AF561" s="423" t="e">
        <v>#REF!</v>
      </c>
      <c r="AG561" s="423" t="e">
        <v>#REF!</v>
      </c>
      <c r="AH561" s="423" t="e">
        <v>#REF!</v>
      </c>
      <c r="AI561" s="423" t="e">
        <v>#REF!</v>
      </c>
      <c r="AJ561" s="423" t="e">
        <v>#REF!</v>
      </c>
      <c r="AK561" s="423" t="e">
        <v>#REF!</v>
      </c>
      <c r="AL561" s="423" t="e">
        <v>#REF!</v>
      </c>
      <c r="AM561" s="423" t="e">
        <v>#REF!</v>
      </c>
      <c r="AN561" s="423" t="e">
        <v>#REF!</v>
      </c>
      <c r="AO561" s="423" t="e">
        <v>#REF!</v>
      </c>
      <c r="AP561" s="423" t="e">
        <v>#REF!</v>
      </c>
      <c r="AQ561" s="423" t="e">
        <v>#REF!</v>
      </c>
      <c r="AR561" s="423" t="e">
        <v>#REF!</v>
      </c>
      <c r="AS561" s="423" t="e">
        <v>#REF!</v>
      </c>
      <c r="AT561" s="423" t="e">
        <v>#REF!</v>
      </c>
      <c r="AU561" s="423" t="e">
        <v>#REF!</v>
      </c>
      <c r="AV561" s="423" t="e">
        <v>#REF!</v>
      </c>
      <c r="AW561" s="423" t="e">
        <v>#REF!</v>
      </c>
      <c r="AX561" s="423" t="e">
        <v>#REF!</v>
      </c>
      <c r="AY561" s="423" t="e">
        <v>#REF!</v>
      </c>
      <c r="AZ561" s="423" t="e">
        <v>#REF!</v>
      </c>
      <c r="BA561" s="423" t="e">
        <v>#REF!</v>
      </c>
      <c r="BB561" s="423" t="e">
        <v>#REF!</v>
      </c>
      <c r="BC561" s="423" t="e">
        <v>#REF!</v>
      </c>
      <c r="BD561" s="423" t="e">
        <v>#REF!</v>
      </c>
      <c r="BE561" s="423" t="e">
        <v>#REF!</v>
      </c>
      <c r="BF561" s="423" t="e">
        <v>#REF!</v>
      </c>
      <c r="BG561" s="423" t="e">
        <v>#REF!</v>
      </c>
      <c r="BH561" s="423" t="e">
        <v>#REF!</v>
      </c>
      <c r="BI561" s="423" t="e">
        <v>#REF!</v>
      </c>
      <c r="BJ561" s="423" t="e">
        <v>#REF!</v>
      </c>
      <c r="BK561" s="423" t="e">
        <v>#REF!</v>
      </c>
      <c r="BL561" s="423" t="e">
        <v>#REF!</v>
      </c>
      <c r="BM561" s="423" t="e">
        <v>#REF!</v>
      </c>
      <c r="BN561" s="423" t="e">
        <v>#REF!</v>
      </c>
      <c r="BO561" s="423" t="e">
        <v>#REF!</v>
      </c>
      <c r="BP561" s="423" t="e">
        <v>#REF!</v>
      </c>
      <c r="BQ561" s="423" t="e">
        <v>#REF!</v>
      </c>
    </row>
    <row r="562" spans="1:69">
      <c r="A562" s="420" t="e">
        <v>#REF!</v>
      </c>
      <c r="B562" s="421" t="e">
        <v>#REF!</v>
      </c>
      <c r="C562" s="421" t="e">
        <v>#REF!</v>
      </c>
      <c r="D562" s="421" t="e">
        <v>#REF!</v>
      </c>
      <c r="E562" s="421"/>
      <c r="F562" s="422" t="e">
        <v>#REF!</v>
      </c>
      <c r="G562" s="423" t="e">
        <v>#REF!</v>
      </c>
      <c r="H562" s="423" t="e">
        <v>#REF!</v>
      </c>
      <c r="I562" s="423" t="e">
        <v>#REF!</v>
      </c>
      <c r="J562" s="423" t="e">
        <v>#REF!</v>
      </c>
      <c r="K562" s="423" t="e">
        <v>#REF!</v>
      </c>
      <c r="L562" s="423" t="e">
        <v>#REF!</v>
      </c>
      <c r="M562" s="424" t="e">
        <v>#REF!</v>
      </c>
      <c r="N562" s="422" t="e">
        <v>#REF!</v>
      </c>
      <c r="O562" s="422" t="e">
        <v>#REF!</v>
      </c>
      <c r="P562" s="422" t="e">
        <v>#REF!</v>
      </c>
      <c r="Q562" s="422" t="e">
        <v>#REF!</v>
      </c>
      <c r="R562" s="422" t="e">
        <v>#REF!</v>
      </c>
      <c r="S562" s="422" t="e">
        <v>#REF!</v>
      </c>
      <c r="T562" s="423" t="e">
        <v>#REF!</v>
      </c>
      <c r="U562" s="423" t="e">
        <v>#REF!</v>
      </c>
      <c r="V562" s="423" t="e">
        <v>#REF!</v>
      </c>
      <c r="W562" s="423" t="e">
        <v>#REF!</v>
      </c>
      <c r="X562" s="423" t="e">
        <v>#REF!</v>
      </c>
      <c r="Y562" s="423" t="e">
        <v>#REF!</v>
      </c>
      <c r="Z562" s="423" t="e">
        <v>#REF!</v>
      </c>
      <c r="AA562" s="423" t="e">
        <v>#REF!</v>
      </c>
      <c r="AB562" s="423" t="e">
        <v>#REF!</v>
      </c>
      <c r="AC562" s="423" t="e">
        <v>#REF!</v>
      </c>
      <c r="AD562" s="423" t="e">
        <v>#REF!</v>
      </c>
      <c r="AE562" s="423" t="e">
        <v>#REF!</v>
      </c>
      <c r="AF562" s="423" t="e">
        <v>#REF!</v>
      </c>
      <c r="AG562" s="423" t="e">
        <v>#REF!</v>
      </c>
      <c r="AH562" s="423" t="e">
        <v>#REF!</v>
      </c>
      <c r="AI562" s="423" t="e">
        <v>#REF!</v>
      </c>
      <c r="AJ562" s="423" t="e">
        <v>#REF!</v>
      </c>
      <c r="AK562" s="423" t="e">
        <v>#REF!</v>
      </c>
      <c r="AL562" s="423" t="e">
        <v>#REF!</v>
      </c>
      <c r="AM562" s="423" t="e">
        <v>#REF!</v>
      </c>
      <c r="AN562" s="423" t="e">
        <v>#REF!</v>
      </c>
      <c r="AO562" s="423" t="e">
        <v>#REF!</v>
      </c>
      <c r="AP562" s="423" t="e">
        <v>#REF!</v>
      </c>
      <c r="AQ562" s="423" t="e">
        <v>#REF!</v>
      </c>
      <c r="AR562" s="423" t="e">
        <v>#REF!</v>
      </c>
      <c r="AS562" s="423" t="e">
        <v>#REF!</v>
      </c>
      <c r="AT562" s="423" t="e">
        <v>#REF!</v>
      </c>
      <c r="AU562" s="423" t="e">
        <v>#REF!</v>
      </c>
      <c r="AV562" s="423" t="e">
        <v>#REF!</v>
      </c>
      <c r="AW562" s="423" t="e">
        <v>#REF!</v>
      </c>
      <c r="AX562" s="423" t="e">
        <v>#REF!</v>
      </c>
      <c r="AY562" s="423" t="e">
        <v>#REF!</v>
      </c>
      <c r="AZ562" s="423" t="e">
        <v>#REF!</v>
      </c>
      <c r="BA562" s="423" t="e">
        <v>#REF!</v>
      </c>
      <c r="BB562" s="423" t="e">
        <v>#REF!</v>
      </c>
      <c r="BC562" s="423" t="e">
        <v>#REF!</v>
      </c>
      <c r="BD562" s="423" t="e">
        <v>#REF!</v>
      </c>
      <c r="BE562" s="423" t="e">
        <v>#REF!</v>
      </c>
      <c r="BF562" s="423" t="e">
        <v>#REF!</v>
      </c>
      <c r="BG562" s="423" t="e">
        <v>#REF!</v>
      </c>
      <c r="BH562" s="423" t="e">
        <v>#REF!</v>
      </c>
      <c r="BI562" s="423" t="e">
        <v>#REF!</v>
      </c>
      <c r="BJ562" s="423" t="e">
        <v>#REF!</v>
      </c>
      <c r="BK562" s="423" t="e">
        <v>#REF!</v>
      </c>
      <c r="BL562" s="423" t="e">
        <v>#REF!</v>
      </c>
      <c r="BM562" s="423" t="e">
        <v>#REF!</v>
      </c>
      <c r="BN562" s="423" t="e">
        <v>#REF!</v>
      </c>
      <c r="BO562" s="423" t="e">
        <v>#REF!</v>
      </c>
      <c r="BP562" s="423" t="e">
        <v>#REF!</v>
      </c>
      <c r="BQ562" s="423" t="e">
        <v>#REF!</v>
      </c>
    </row>
    <row r="563" spans="1:69">
      <c r="A563" s="420" t="e">
        <v>#REF!</v>
      </c>
      <c r="B563" s="421" t="e">
        <v>#REF!</v>
      </c>
      <c r="C563" s="421" t="e">
        <v>#REF!</v>
      </c>
      <c r="D563" s="421" t="e">
        <v>#REF!</v>
      </c>
      <c r="E563" s="421"/>
      <c r="F563" s="422" t="e">
        <v>#REF!</v>
      </c>
      <c r="G563" s="423" t="e">
        <v>#REF!</v>
      </c>
      <c r="H563" s="423" t="e">
        <v>#REF!</v>
      </c>
      <c r="I563" s="423" t="e">
        <v>#REF!</v>
      </c>
      <c r="J563" s="423" t="e">
        <v>#REF!</v>
      </c>
      <c r="K563" s="423" t="e">
        <v>#REF!</v>
      </c>
      <c r="L563" s="423" t="e">
        <v>#REF!</v>
      </c>
      <c r="M563" s="424" t="e">
        <v>#REF!</v>
      </c>
      <c r="N563" s="422" t="e">
        <v>#REF!</v>
      </c>
      <c r="O563" s="422" t="e">
        <v>#REF!</v>
      </c>
      <c r="P563" s="422" t="e">
        <v>#REF!</v>
      </c>
      <c r="Q563" s="422" t="e">
        <v>#REF!</v>
      </c>
      <c r="R563" s="422" t="e">
        <v>#REF!</v>
      </c>
      <c r="S563" s="422" t="e">
        <v>#REF!</v>
      </c>
      <c r="T563" s="423" t="e">
        <v>#REF!</v>
      </c>
      <c r="U563" s="423" t="e">
        <v>#REF!</v>
      </c>
      <c r="V563" s="423" t="e">
        <v>#REF!</v>
      </c>
      <c r="W563" s="423" t="e">
        <v>#REF!</v>
      </c>
      <c r="X563" s="423" t="e">
        <v>#REF!</v>
      </c>
      <c r="Y563" s="423" t="e">
        <v>#REF!</v>
      </c>
      <c r="Z563" s="423" t="e">
        <v>#REF!</v>
      </c>
      <c r="AA563" s="423" t="e">
        <v>#REF!</v>
      </c>
      <c r="AB563" s="423" t="e">
        <v>#REF!</v>
      </c>
      <c r="AC563" s="423" t="e">
        <v>#REF!</v>
      </c>
      <c r="AD563" s="423" t="e">
        <v>#REF!</v>
      </c>
      <c r="AE563" s="423" t="e">
        <v>#REF!</v>
      </c>
      <c r="AF563" s="423" t="e">
        <v>#REF!</v>
      </c>
      <c r="AG563" s="423" t="e">
        <v>#REF!</v>
      </c>
      <c r="AH563" s="423" t="e">
        <v>#REF!</v>
      </c>
      <c r="AI563" s="423" t="e">
        <v>#REF!</v>
      </c>
      <c r="AJ563" s="423" t="e">
        <v>#REF!</v>
      </c>
      <c r="AK563" s="423" t="e">
        <v>#REF!</v>
      </c>
      <c r="AL563" s="423" t="e">
        <v>#REF!</v>
      </c>
      <c r="AM563" s="423" t="e">
        <v>#REF!</v>
      </c>
      <c r="AN563" s="423" t="e">
        <v>#REF!</v>
      </c>
      <c r="AO563" s="423" t="e">
        <v>#REF!</v>
      </c>
      <c r="AP563" s="423" t="e">
        <v>#REF!</v>
      </c>
      <c r="AQ563" s="423" t="e">
        <v>#REF!</v>
      </c>
      <c r="AR563" s="423" t="e">
        <v>#REF!</v>
      </c>
      <c r="AS563" s="423" t="e">
        <v>#REF!</v>
      </c>
      <c r="AT563" s="423" t="e">
        <v>#REF!</v>
      </c>
      <c r="AU563" s="423" t="e">
        <v>#REF!</v>
      </c>
      <c r="AV563" s="423" t="e">
        <v>#REF!</v>
      </c>
      <c r="AW563" s="423" t="e">
        <v>#REF!</v>
      </c>
      <c r="AX563" s="423" t="e">
        <v>#REF!</v>
      </c>
      <c r="AY563" s="423" t="e">
        <v>#REF!</v>
      </c>
      <c r="AZ563" s="423" t="e">
        <v>#REF!</v>
      </c>
      <c r="BA563" s="423" t="e">
        <v>#REF!</v>
      </c>
      <c r="BB563" s="423" t="e">
        <v>#REF!</v>
      </c>
      <c r="BC563" s="423" t="e">
        <v>#REF!</v>
      </c>
      <c r="BD563" s="423" t="e">
        <v>#REF!</v>
      </c>
      <c r="BE563" s="423" t="e">
        <v>#REF!</v>
      </c>
      <c r="BF563" s="423" t="e">
        <v>#REF!</v>
      </c>
      <c r="BG563" s="423" t="e">
        <v>#REF!</v>
      </c>
      <c r="BH563" s="423" t="e">
        <v>#REF!</v>
      </c>
      <c r="BI563" s="423" t="e">
        <v>#REF!</v>
      </c>
      <c r="BJ563" s="423" t="e">
        <v>#REF!</v>
      </c>
      <c r="BK563" s="423" t="e">
        <v>#REF!</v>
      </c>
      <c r="BL563" s="423" t="e">
        <v>#REF!</v>
      </c>
      <c r="BM563" s="423" t="e">
        <v>#REF!</v>
      </c>
      <c r="BN563" s="423" t="e">
        <v>#REF!</v>
      </c>
      <c r="BO563" s="423" t="e">
        <v>#REF!</v>
      </c>
      <c r="BP563" s="423" t="e">
        <v>#REF!</v>
      </c>
      <c r="BQ563" s="423" t="e">
        <v>#REF!</v>
      </c>
    </row>
    <row r="564" spans="1:69">
      <c r="A564" s="420" t="e">
        <v>#REF!</v>
      </c>
      <c r="B564" s="421" t="e">
        <v>#REF!</v>
      </c>
      <c r="C564" s="421" t="e">
        <v>#REF!</v>
      </c>
      <c r="D564" s="421" t="e">
        <v>#REF!</v>
      </c>
      <c r="E564" s="421"/>
      <c r="F564" s="422" t="e">
        <v>#REF!</v>
      </c>
      <c r="G564" s="423" t="e">
        <v>#REF!</v>
      </c>
      <c r="H564" s="423" t="e">
        <v>#REF!</v>
      </c>
      <c r="I564" s="423" t="e">
        <v>#REF!</v>
      </c>
      <c r="J564" s="423" t="e">
        <v>#REF!</v>
      </c>
      <c r="K564" s="423" t="e">
        <v>#REF!</v>
      </c>
      <c r="L564" s="423" t="e">
        <v>#REF!</v>
      </c>
      <c r="M564" s="424" t="e">
        <v>#REF!</v>
      </c>
      <c r="N564" s="422" t="e">
        <v>#REF!</v>
      </c>
      <c r="O564" s="422" t="e">
        <v>#REF!</v>
      </c>
      <c r="P564" s="422" t="e">
        <v>#REF!</v>
      </c>
      <c r="Q564" s="422" t="e">
        <v>#REF!</v>
      </c>
      <c r="R564" s="422" t="e">
        <v>#REF!</v>
      </c>
      <c r="S564" s="422" t="e">
        <v>#REF!</v>
      </c>
      <c r="T564" s="423" t="e">
        <v>#REF!</v>
      </c>
      <c r="U564" s="423" t="e">
        <v>#REF!</v>
      </c>
      <c r="V564" s="423" t="e">
        <v>#REF!</v>
      </c>
      <c r="W564" s="423" t="e">
        <v>#REF!</v>
      </c>
      <c r="X564" s="423" t="e">
        <v>#REF!</v>
      </c>
      <c r="Y564" s="423" t="e">
        <v>#REF!</v>
      </c>
      <c r="Z564" s="423" t="e">
        <v>#REF!</v>
      </c>
      <c r="AA564" s="423" t="e">
        <v>#REF!</v>
      </c>
      <c r="AB564" s="423" t="e">
        <v>#REF!</v>
      </c>
      <c r="AC564" s="423" t="e">
        <v>#REF!</v>
      </c>
      <c r="AD564" s="423" t="e">
        <v>#REF!</v>
      </c>
      <c r="AE564" s="423" t="e">
        <v>#REF!</v>
      </c>
      <c r="AF564" s="423" t="e">
        <v>#REF!</v>
      </c>
      <c r="AG564" s="423" t="e">
        <v>#REF!</v>
      </c>
      <c r="AH564" s="423" t="e">
        <v>#REF!</v>
      </c>
      <c r="AI564" s="423" t="e">
        <v>#REF!</v>
      </c>
      <c r="AJ564" s="423" t="e">
        <v>#REF!</v>
      </c>
      <c r="AK564" s="423" t="e">
        <v>#REF!</v>
      </c>
      <c r="AL564" s="423" t="e">
        <v>#REF!</v>
      </c>
      <c r="AM564" s="423" t="e">
        <v>#REF!</v>
      </c>
      <c r="AN564" s="423" t="e">
        <v>#REF!</v>
      </c>
      <c r="AO564" s="423" t="e">
        <v>#REF!</v>
      </c>
      <c r="AP564" s="423" t="e">
        <v>#REF!</v>
      </c>
      <c r="AQ564" s="423" t="e">
        <v>#REF!</v>
      </c>
      <c r="AR564" s="423" t="e">
        <v>#REF!</v>
      </c>
      <c r="AS564" s="423" t="e">
        <v>#REF!</v>
      </c>
      <c r="AT564" s="423" t="e">
        <v>#REF!</v>
      </c>
      <c r="AU564" s="423" t="e">
        <v>#REF!</v>
      </c>
      <c r="AV564" s="423" t="e">
        <v>#REF!</v>
      </c>
      <c r="AW564" s="423" t="e">
        <v>#REF!</v>
      </c>
      <c r="AX564" s="423" t="e">
        <v>#REF!</v>
      </c>
      <c r="AY564" s="423" t="e">
        <v>#REF!</v>
      </c>
      <c r="AZ564" s="423" t="e">
        <v>#REF!</v>
      </c>
      <c r="BA564" s="423" t="e">
        <v>#REF!</v>
      </c>
      <c r="BB564" s="423" t="e">
        <v>#REF!</v>
      </c>
      <c r="BC564" s="423" t="e">
        <v>#REF!</v>
      </c>
      <c r="BD564" s="423" t="e">
        <v>#REF!</v>
      </c>
      <c r="BE564" s="423" t="e">
        <v>#REF!</v>
      </c>
      <c r="BF564" s="423" t="e">
        <v>#REF!</v>
      </c>
      <c r="BG564" s="423" t="e">
        <v>#REF!</v>
      </c>
      <c r="BH564" s="423" t="e">
        <v>#REF!</v>
      </c>
      <c r="BI564" s="423" t="e">
        <v>#REF!</v>
      </c>
      <c r="BJ564" s="423" t="e">
        <v>#REF!</v>
      </c>
      <c r="BK564" s="423" t="e">
        <v>#REF!</v>
      </c>
      <c r="BL564" s="423" t="e">
        <v>#REF!</v>
      </c>
      <c r="BM564" s="423" t="e">
        <v>#REF!</v>
      </c>
      <c r="BN564" s="423" t="e">
        <v>#REF!</v>
      </c>
      <c r="BO564" s="423" t="e">
        <v>#REF!</v>
      </c>
      <c r="BP564" s="423" t="e">
        <v>#REF!</v>
      </c>
      <c r="BQ564" s="423" t="e">
        <v>#REF!</v>
      </c>
    </row>
    <row r="565" spans="1:69">
      <c r="A565" s="420" t="e">
        <v>#REF!</v>
      </c>
      <c r="B565" s="421" t="e">
        <v>#REF!</v>
      </c>
      <c r="C565" s="421" t="e">
        <v>#REF!</v>
      </c>
      <c r="D565" s="421" t="e">
        <v>#REF!</v>
      </c>
      <c r="E565" s="421"/>
      <c r="F565" s="422" t="e">
        <v>#REF!</v>
      </c>
      <c r="G565" s="423" t="e">
        <v>#REF!</v>
      </c>
      <c r="H565" s="423" t="e">
        <v>#REF!</v>
      </c>
      <c r="I565" s="423" t="e">
        <v>#REF!</v>
      </c>
      <c r="J565" s="423" t="e">
        <v>#REF!</v>
      </c>
      <c r="K565" s="423" t="e">
        <v>#REF!</v>
      </c>
      <c r="L565" s="423" t="e">
        <v>#REF!</v>
      </c>
      <c r="M565" s="424" t="e">
        <v>#REF!</v>
      </c>
      <c r="N565" s="422" t="e">
        <v>#REF!</v>
      </c>
      <c r="O565" s="422" t="e">
        <v>#REF!</v>
      </c>
      <c r="P565" s="422" t="e">
        <v>#REF!</v>
      </c>
      <c r="Q565" s="422" t="e">
        <v>#REF!</v>
      </c>
      <c r="R565" s="422" t="e">
        <v>#REF!</v>
      </c>
      <c r="S565" s="422" t="e">
        <v>#REF!</v>
      </c>
      <c r="T565" s="423" t="e">
        <v>#REF!</v>
      </c>
      <c r="U565" s="423" t="e">
        <v>#REF!</v>
      </c>
      <c r="V565" s="423" t="e">
        <v>#REF!</v>
      </c>
      <c r="W565" s="423" t="e">
        <v>#REF!</v>
      </c>
      <c r="X565" s="423" t="e">
        <v>#REF!</v>
      </c>
      <c r="Y565" s="423" t="e">
        <v>#REF!</v>
      </c>
      <c r="Z565" s="423" t="e">
        <v>#REF!</v>
      </c>
      <c r="AA565" s="423" t="e">
        <v>#REF!</v>
      </c>
      <c r="AB565" s="423" t="e">
        <v>#REF!</v>
      </c>
      <c r="AC565" s="423" t="e">
        <v>#REF!</v>
      </c>
      <c r="AD565" s="423" t="e">
        <v>#REF!</v>
      </c>
      <c r="AE565" s="423" t="e">
        <v>#REF!</v>
      </c>
      <c r="AF565" s="423" t="e">
        <v>#REF!</v>
      </c>
      <c r="AG565" s="423" t="e">
        <v>#REF!</v>
      </c>
      <c r="AH565" s="423" t="e">
        <v>#REF!</v>
      </c>
      <c r="AI565" s="423" t="e">
        <v>#REF!</v>
      </c>
      <c r="AJ565" s="423" t="e">
        <v>#REF!</v>
      </c>
      <c r="AK565" s="423" t="e">
        <v>#REF!</v>
      </c>
      <c r="AL565" s="423" t="e">
        <v>#REF!</v>
      </c>
      <c r="AM565" s="423" t="e">
        <v>#REF!</v>
      </c>
      <c r="AN565" s="423" t="e">
        <v>#REF!</v>
      </c>
      <c r="AO565" s="423" t="e">
        <v>#REF!</v>
      </c>
      <c r="AP565" s="423" t="e">
        <v>#REF!</v>
      </c>
      <c r="AQ565" s="423" t="e">
        <v>#REF!</v>
      </c>
      <c r="AR565" s="423" t="e">
        <v>#REF!</v>
      </c>
      <c r="AS565" s="423" t="e">
        <v>#REF!</v>
      </c>
      <c r="AT565" s="423" t="e">
        <v>#REF!</v>
      </c>
      <c r="AU565" s="423" t="e">
        <v>#REF!</v>
      </c>
      <c r="AV565" s="423" t="e">
        <v>#REF!</v>
      </c>
      <c r="AW565" s="423" t="e">
        <v>#REF!</v>
      </c>
      <c r="AX565" s="423" t="e">
        <v>#REF!</v>
      </c>
      <c r="AY565" s="423" t="e">
        <v>#REF!</v>
      </c>
      <c r="AZ565" s="423" t="e">
        <v>#REF!</v>
      </c>
      <c r="BA565" s="423" t="e">
        <v>#REF!</v>
      </c>
      <c r="BB565" s="423" t="e">
        <v>#REF!</v>
      </c>
      <c r="BC565" s="423" t="e">
        <v>#REF!</v>
      </c>
      <c r="BD565" s="423" t="e">
        <v>#REF!</v>
      </c>
      <c r="BE565" s="423" t="e">
        <v>#REF!</v>
      </c>
      <c r="BF565" s="423" t="e">
        <v>#REF!</v>
      </c>
      <c r="BG565" s="423" t="e">
        <v>#REF!</v>
      </c>
      <c r="BH565" s="423" t="e">
        <v>#REF!</v>
      </c>
      <c r="BI565" s="423" t="e">
        <v>#REF!</v>
      </c>
      <c r="BJ565" s="423" t="e">
        <v>#REF!</v>
      </c>
      <c r="BK565" s="423" t="e">
        <v>#REF!</v>
      </c>
      <c r="BL565" s="423" t="e">
        <v>#REF!</v>
      </c>
      <c r="BM565" s="423" t="e">
        <v>#REF!</v>
      </c>
      <c r="BN565" s="423" t="e">
        <v>#REF!</v>
      </c>
      <c r="BO565" s="423" t="e">
        <v>#REF!</v>
      </c>
      <c r="BP565" s="423" t="e">
        <v>#REF!</v>
      </c>
      <c r="BQ565" s="423" t="e">
        <v>#REF!</v>
      </c>
    </row>
    <row r="566" spans="1:69">
      <c r="A566" s="420" t="e">
        <v>#REF!</v>
      </c>
      <c r="B566" s="421" t="e">
        <v>#REF!</v>
      </c>
      <c r="C566" s="421" t="e">
        <v>#REF!</v>
      </c>
      <c r="D566" s="421" t="e">
        <v>#REF!</v>
      </c>
      <c r="E566" s="421"/>
      <c r="F566" s="422" t="e">
        <v>#REF!</v>
      </c>
      <c r="G566" s="423" t="e">
        <v>#REF!</v>
      </c>
      <c r="H566" s="423" t="e">
        <v>#REF!</v>
      </c>
      <c r="I566" s="423" t="e">
        <v>#REF!</v>
      </c>
      <c r="J566" s="423" t="e">
        <v>#REF!</v>
      </c>
      <c r="K566" s="423" t="e">
        <v>#REF!</v>
      </c>
      <c r="L566" s="423" t="e">
        <v>#REF!</v>
      </c>
      <c r="M566" s="424" t="e">
        <v>#REF!</v>
      </c>
      <c r="N566" s="422" t="e">
        <v>#REF!</v>
      </c>
      <c r="O566" s="422" t="e">
        <v>#REF!</v>
      </c>
      <c r="P566" s="422" t="e">
        <v>#REF!</v>
      </c>
      <c r="Q566" s="422" t="e">
        <v>#REF!</v>
      </c>
      <c r="R566" s="422" t="e">
        <v>#REF!</v>
      </c>
      <c r="S566" s="422" t="e">
        <v>#REF!</v>
      </c>
      <c r="T566" s="423" t="e">
        <v>#REF!</v>
      </c>
      <c r="U566" s="423" t="e">
        <v>#REF!</v>
      </c>
      <c r="V566" s="423" t="e">
        <v>#REF!</v>
      </c>
      <c r="W566" s="423" t="e">
        <v>#REF!</v>
      </c>
      <c r="X566" s="423" t="e">
        <v>#REF!</v>
      </c>
      <c r="Y566" s="423" t="e">
        <v>#REF!</v>
      </c>
      <c r="Z566" s="423" t="e">
        <v>#REF!</v>
      </c>
      <c r="AA566" s="423" t="e">
        <v>#REF!</v>
      </c>
      <c r="AB566" s="423" t="e">
        <v>#REF!</v>
      </c>
      <c r="AC566" s="423" t="e">
        <v>#REF!</v>
      </c>
      <c r="AD566" s="423" t="e">
        <v>#REF!</v>
      </c>
      <c r="AE566" s="423" t="e">
        <v>#REF!</v>
      </c>
      <c r="AF566" s="423" t="e">
        <v>#REF!</v>
      </c>
      <c r="AG566" s="423" t="e">
        <v>#REF!</v>
      </c>
      <c r="AH566" s="423" t="e">
        <v>#REF!</v>
      </c>
      <c r="AI566" s="423" t="e">
        <v>#REF!</v>
      </c>
      <c r="AJ566" s="423" t="e">
        <v>#REF!</v>
      </c>
      <c r="AK566" s="423" t="e">
        <v>#REF!</v>
      </c>
      <c r="AL566" s="423" t="e">
        <v>#REF!</v>
      </c>
      <c r="AM566" s="423" t="e">
        <v>#REF!</v>
      </c>
      <c r="AN566" s="423" t="e">
        <v>#REF!</v>
      </c>
      <c r="AO566" s="423" t="e">
        <v>#REF!</v>
      </c>
      <c r="AP566" s="423" t="e">
        <v>#REF!</v>
      </c>
      <c r="AQ566" s="423" t="e">
        <v>#REF!</v>
      </c>
      <c r="AR566" s="423" t="e">
        <v>#REF!</v>
      </c>
      <c r="AS566" s="423" t="e">
        <v>#REF!</v>
      </c>
      <c r="AT566" s="423" t="e">
        <v>#REF!</v>
      </c>
      <c r="AU566" s="423" t="e">
        <v>#REF!</v>
      </c>
      <c r="AV566" s="423" t="e">
        <v>#REF!</v>
      </c>
      <c r="AW566" s="423" t="e">
        <v>#REF!</v>
      </c>
      <c r="AX566" s="423" t="e">
        <v>#REF!</v>
      </c>
      <c r="AY566" s="423" t="e">
        <v>#REF!</v>
      </c>
      <c r="AZ566" s="423" t="e">
        <v>#REF!</v>
      </c>
      <c r="BA566" s="423" t="e">
        <v>#REF!</v>
      </c>
      <c r="BB566" s="423" t="e">
        <v>#REF!</v>
      </c>
      <c r="BC566" s="423" t="e">
        <v>#REF!</v>
      </c>
      <c r="BD566" s="423" t="e">
        <v>#REF!</v>
      </c>
      <c r="BE566" s="423" t="e">
        <v>#REF!</v>
      </c>
      <c r="BF566" s="423" t="e">
        <v>#REF!</v>
      </c>
      <c r="BG566" s="423" t="e">
        <v>#REF!</v>
      </c>
      <c r="BH566" s="423" t="e">
        <v>#REF!</v>
      </c>
      <c r="BI566" s="423" t="e">
        <v>#REF!</v>
      </c>
      <c r="BJ566" s="423" t="e">
        <v>#REF!</v>
      </c>
      <c r="BK566" s="423" t="e">
        <v>#REF!</v>
      </c>
      <c r="BL566" s="423" t="e">
        <v>#REF!</v>
      </c>
      <c r="BM566" s="423" t="e">
        <v>#REF!</v>
      </c>
      <c r="BN566" s="423" t="e">
        <v>#REF!</v>
      </c>
      <c r="BO566" s="423" t="e">
        <v>#REF!</v>
      </c>
      <c r="BP566" s="423" t="e">
        <v>#REF!</v>
      </c>
      <c r="BQ566" s="423" t="e">
        <v>#REF!</v>
      </c>
    </row>
  </sheetData>
  <pageMargins left="0.7" right="0.7" top="0.75" bottom="0.75" header="0.3" footer="0.3"/>
  <pageSetup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dimension ref="A2:A4"/>
  <sheetViews>
    <sheetView workbookViewId="0">
      <selection activeCell="A8" sqref="A8"/>
    </sheetView>
  </sheetViews>
  <sheetFormatPr defaultRowHeight="12.75"/>
  <sheetData>
    <row r="2" spans="1:1">
      <c r="A2" s="379" t="s">
        <v>344</v>
      </c>
    </row>
    <row r="4" spans="1:1" ht="15">
      <c r="A4" s="380" t="s">
        <v>330</v>
      </c>
    </row>
  </sheetData>
  <hyperlinks>
    <hyperlink ref="A2" r:id="rId1" xr:uid="{00000000-0004-0000-0800-000000000000}"/>
  </hyperlinks>
  <pageMargins left="0.7" right="0.7" top="0.75" bottom="0.75" header="0.3" footer="0.3"/>
  <pageSetup orientation="portrait" horizontalDpi="1200" verticalDpi="120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dimension ref="A1:BQ566"/>
  <sheetViews>
    <sheetView zoomScaleNormal="100" workbookViewId="0">
      <pane ySplit="1" topLeftCell="A2" activePane="bottomLeft" state="frozen"/>
      <selection pane="bottomLeft" activeCell="D16" sqref="D16"/>
    </sheetView>
  </sheetViews>
  <sheetFormatPr defaultRowHeight="15"/>
  <cols>
    <col min="1" max="1" width="44.140625" style="384" customWidth="1"/>
    <col min="2" max="2" width="33.7109375" style="384" customWidth="1"/>
    <col min="3" max="3" width="36.28515625" style="384" customWidth="1"/>
    <col min="4" max="4" width="12.85546875" style="384" customWidth="1"/>
    <col min="5" max="5" width="21.85546875" style="384" customWidth="1"/>
    <col min="6" max="6" width="15.7109375" style="384" customWidth="1"/>
    <col min="7" max="7" width="17" style="384" customWidth="1"/>
    <col min="8" max="12" width="18.7109375" style="384" customWidth="1"/>
    <col min="13" max="13" width="10.7109375" style="384" customWidth="1"/>
    <col min="14" max="59" width="20.7109375" style="384" customWidth="1"/>
    <col min="60" max="69" width="21.7109375" style="384" customWidth="1"/>
    <col min="70" max="88" width="20.7109375" style="384" customWidth="1"/>
    <col min="89" max="16384" width="9.140625" style="384"/>
  </cols>
  <sheetData>
    <row r="1" spans="1:69">
      <c r="A1" s="381" t="s">
        <v>232</v>
      </c>
      <c r="B1" s="382">
        <v>2030</v>
      </c>
      <c r="C1" s="381" t="s">
        <v>256</v>
      </c>
      <c r="D1" s="382">
        <v>2020</v>
      </c>
      <c r="E1" s="381" t="s">
        <v>257</v>
      </c>
      <c r="F1" s="383">
        <f>D1-5</f>
        <v>2015</v>
      </c>
      <c r="L1" s="385" t="s">
        <v>233</v>
      </c>
    </row>
    <row r="2" spans="1:69">
      <c r="A2" s="386" t="s">
        <v>234</v>
      </c>
      <c r="B2" s="387" t="s">
        <v>235</v>
      </c>
      <c r="C2" s="387" t="s">
        <v>236</v>
      </c>
      <c r="D2" s="387" t="s">
        <v>237</v>
      </c>
      <c r="E2" s="387" t="s">
        <v>238</v>
      </c>
      <c r="F2" s="387" t="s">
        <v>239</v>
      </c>
      <c r="G2" s="387" t="s">
        <v>240</v>
      </c>
      <c r="H2" s="387" t="s">
        <v>241</v>
      </c>
      <c r="I2" s="387" t="s">
        <v>242</v>
      </c>
      <c r="J2" s="387" t="s">
        <v>243</v>
      </c>
      <c r="K2" s="387" t="s">
        <v>244</v>
      </c>
      <c r="L2" s="387" t="s">
        <v>245</v>
      </c>
      <c r="M2" s="387" t="s">
        <v>246</v>
      </c>
      <c r="N2" s="387" t="s">
        <v>347</v>
      </c>
      <c r="O2" s="387" t="s">
        <v>348</v>
      </c>
      <c r="P2" s="387" t="s">
        <v>349</v>
      </c>
      <c r="Q2" s="387" t="s">
        <v>350</v>
      </c>
      <c r="R2" s="387" t="s">
        <v>1624</v>
      </c>
      <c r="S2" s="387" t="s">
        <v>24</v>
      </c>
      <c r="T2" s="387" t="s">
        <v>352</v>
      </c>
      <c r="U2" s="387" t="s">
        <v>353</v>
      </c>
      <c r="V2" s="387" t="s">
        <v>354</v>
      </c>
      <c r="W2" s="387" t="s">
        <v>355</v>
      </c>
      <c r="X2" s="387" t="s">
        <v>1625</v>
      </c>
      <c r="Y2" s="387" t="s">
        <v>357</v>
      </c>
      <c r="Z2" s="387" t="s">
        <v>358</v>
      </c>
      <c r="AA2" s="387" t="s">
        <v>359</v>
      </c>
      <c r="AB2" s="387" t="s">
        <v>360</v>
      </c>
      <c r="AC2" s="387" t="s">
        <v>1626</v>
      </c>
      <c r="AD2" s="387" t="s">
        <v>362</v>
      </c>
      <c r="AE2" s="387" t="s">
        <v>363</v>
      </c>
      <c r="AF2" s="387" t="s">
        <v>364</v>
      </c>
      <c r="AG2" s="387" t="s">
        <v>365</v>
      </c>
      <c r="AH2" s="387" t="s">
        <v>1627</v>
      </c>
      <c r="AI2" s="387" t="s">
        <v>367</v>
      </c>
      <c r="AJ2" s="387" t="s">
        <v>368</v>
      </c>
      <c r="AK2" s="387" t="s">
        <v>369</v>
      </c>
      <c r="AL2" s="387" t="s">
        <v>370</v>
      </c>
      <c r="AM2" s="387" t="s">
        <v>1628</v>
      </c>
      <c r="AN2" s="387" t="s">
        <v>372</v>
      </c>
      <c r="AO2" s="387" t="s">
        <v>373</v>
      </c>
      <c r="AP2" s="387" t="s">
        <v>374</v>
      </c>
      <c r="AQ2" s="387" t="s">
        <v>375</v>
      </c>
      <c r="AR2" s="387" t="s">
        <v>1629</v>
      </c>
      <c r="AS2" s="387" t="s">
        <v>377</v>
      </c>
      <c r="AT2" s="387" t="s">
        <v>378</v>
      </c>
      <c r="AU2" s="387" t="s">
        <v>379</v>
      </c>
      <c r="AV2" s="387" t="s">
        <v>380</v>
      </c>
      <c r="AW2" s="387" t="s">
        <v>1630</v>
      </c>
      <c r="AX2" s="387" t="s">
        <v>382</v>
      </c>
      <c r="AY2" s="387" t="s">
        <v>383</v>
      </c>
      <c r="AZ2" s="387" t="s">
        <v>384</v>
      </c>
      <c r="BA2" s="387" t="s">
        <v>385</v>
      </c>
      <c r="BB2" s="387" t="s">
        <v>1631</v>
      </c>
      <c r="BC2" s="387" t="s">
        <v>387</v>
      </c>
      <c r="BD2" s="387" t="s">
        <v>388</v>
      </c>
      <c r="BE2" s="387" t="s">
        <v>389</v>
      </c>
      <c r="BF2" s="387" t="s">
        <v>390</v>
      </c>
      <c r="BG2" s="387" t="s">
        <v>1632</v>
      </c>
      <c r="BH2" s="387" t="s">
        <v>1064</v>
      </c>
      <c r="BI2" s="387" t="s">
        <v>1065</v>
      </c>
      <c r="BJ2" s="387" t="s">
        <v>1066</v>
      </c>
      <c r="BK2" s="387" t="s">
        <v>1067</v>
      </c>
      <c r="BL2" s="387" t="s">
        <v>1633</v>
      </c>
      <c r="BM2" s="387" t="s">
        <v>1069</v>
      </c>
      <c r="BN2" s="387" t="s">
        <v>1070</v>
      </c>
      <c r="BO2" s="387" t="s">
        <v>1071</v>
      </c>
      <c r="BP2" s="387" t="s">
        <v>1072</v>
      </c>
      <c r="BQ2" s="387" t="s">
        <v>1634</v>
      </c>
    </row>
    <row r="3" spans="1:69">
      <c r="A3" s="388" t="s">
        <v>391</v>
      </c>
      <c r="B3" s="389">
        <v>1.2855916666666667</v>
      </c>
      <c r="C3" s="389">
        <v>2.0125999999999999</v>
      </c>
      <c r="D3" s="389">
        <v>0.35638082191780818</v>
      </c>
      <c r="E3" s="389"/>
      <c r="F3" s="390">
        <v>7988</v>
      </c>
      <c r="G3" s="391">
        <v>0.50339999999999996</v>
      </c>
      <c r="H3" s="391">
        <v>0.17879999999999999</v>
      </c>
      <c r="I3" s="391">
        <v>4.9799999999999997E-2</v>
      </c>
      <c r="J3" s="391">
        <v>5.6599999999999998E-2</v>
      </c>
      <c r="K3" s="391">
        <v>0.01</v>
      </c>
      <c r="L3" s="391">
        <v>0.13061084474885853</v>
      </c>
      <c r="M3" s="392">
        <v>63.019529293940906</v>
      </c>
      <c r="N3" s="390">
        <v>9455</v>
      </c>
      <c r="O3" s="390">
        <v>11191</v>
      </c>
      <c r="P3" s="390">
        <v>13024</v>
      </c>
      <c r="Q3" s="390">
        <v>15158</v>
      </c>
      <c r="R3" s="390">
        <v>17641</v>
      </c>
      <c r="S3" s="390" t="s">
        <v>163</v>
      </c>
      <c r="T3" s="391">
        <v>0.5958</v>
      </c>
      <c r="U3" s="391">
        <v>0.70509999999999995</v>
      </c>
      <c r="V3" s="391">
        <v>0.8206</v>
      </c>
      <c r="W3" s="391">
        <v>0.95499999999999996</v>
      </c>
      <c r="X3" s="391">
        <v>1.1113999999999999</v>
      </c>
      <c r="Y3" s="391">
        <v>0.21160000000000001</v>
      </c>
      <c r="Z3" s="391">
        <v>0.25040000000000001</v>
      </c>
      <c r="AA3" s="391">
        <v>0.29149999999999998</v>
      </c>
      <c r="AB3" s="391">
        <v>0.3392</v>
      </c>
      <c r="AC3" s="391">
        <v>0.39479999999999998</v>
      </c>
      <c r="AD3" s="391">
        <v>4.9799999999999997E-2</v>
      </c>
      <c r="AE3" s="391">
        <v>4.9799999999999997E-2</v>
      </c>
      <c r="AF3" s="391">
        <v>4.9799999999999997E-2</v>
      </c>
      <c r="AG3" s="391">
        <v>4.9799999999999997E-2</v>
      </c>
      <c r="AH3" s="391">
        <v>4.9799999999999997E-2</v>
      </c>
      <c r="AI3" s="391">
        <v>5.6000000000000001E-2</v>
      </c>
      <c r="AJ3" s="391">
        <v>6.6299999999999998E-2</v>
      </c>
      <c r="AK3" s="391">
        <v>7.7100000000000002E-2</v>
      </c>
      <c r="AL3" s="391">
        <v>8.9700000000000002E-2</v>
      </c>
      <c r="AM3" s="391">
        <v>0.104</v>
      </c>
      <c r="AN3" s="391">
        <v>1.0999999999999999E-2</v>
      </c>
      <c r="AO3" s="391">
        <v>1.2E-2</v>
      </c>
      <c r="AP3" s="391">
        <v>1.2999999999999999E-2</v>
      </c>
      <c r="AQ3" s="391">
        <v>1.4E-2</v>
      </c>
      <c r="AR3" s="391">
        <v>1.4999999999999999E-2</v>
      </c>
      <c r="AS3" s="391">
        <v>0.155</v>
      </c>
      <c r="AT3" s="391">
        <v>0.17979999999999999</v>
      </c>
      <c r="AU3" s="391">
        <v>0.20860000000000001</v>
      </c>
      <c r="AV3" s="391">
        <v>0.2419</v>
      </c>
      <c r="AW3" s="391">
        <v>0.28060000000000002</v>
      </c>
      <c r="AX3" s="391">
        <v>0.05</v>
      </c>
      <c r="AY3" s="391">
        <v>0.05</v>
      </c>
      <c r="AZ3" s="391">
        <v>0.05</v>
      </c>
      <c r="BA3" s="391">
        <v>0.05</v>
      </c>
      <c r="BB3" s="391">
        <v>0.05</v>
      </c>
      <c r="BC3" s="391">
        <v>0</v>
      </c>
      <c r="BD3" s="391">
        <v>0</v>
      </c>
      <c r="BE3" s="391">
        <v>0</v>
      </c>
      <c r="BF3" s="391">
        <v>0</v>
      </c>
      <c r="BG3" s="391">
        <v>0</v>
      </c>
      <c r="BH3" s="391">
        <v>0</v>
      </c>
      <c r="BI3" s="391">
        <v>0</v>
      </c>
      <c r="BJ3" s="391">
        <v>0</v>
      </c>
      <c r="BK3" s="391">
        <v>0</v>
      </c>
      <c r="BL3" s="391">
        <v>0</v>
      </c>
      <c r="BM3" s="391">
        <v>0.37849999999999995</v>
      </c>
      <c r="BN3" s="391">
        <v>0.37849999999999995</v>
      </c>
      <c r="BO3" s="391">
        <v>0.37849999999999995</v>
      </c>
      <c r="BP3" s="391">
        <v>0.37849999999999995</v>
      </c>
      <c r="BQ3" s="391">
        <v>0.37849999999999995</v>
      </c>
    </row>
    <row r="4" spans="1:69">
      <c r="A4" s="388" t="s">
        <v>392</v>
      </c>
      <c r="B4" s="389">
        <v>0.6942250000000002</v>
      </c>
      <c r="C4" s="389">
        <v>3.6579999999999999</v>
      </c>
      <c r="D4" s="389">
        <v>0</v>
      </c>
      <c r="E4" s="389"/>
      <c r="F4" s="390">
        <v>5479</v>
      </c>
      <c r="G4" s="391">
        <v>0.2797</v>
      </c>
      <c r="H4" s="391">
        <v>0.2208</v>
      </c>
      <c r="I4" s="391">
        <v>4.5699999999999998E-2</v>
      </c>
      <c r="J4" s="391">
        <v>4.2000000000000003E-2</v>
      </c>
      <c r="K4" s="391">
        <v>1.7999999999999999E-2</v>
      </c>
      <c r="L4" s="391">
        <v>8.8025000000000242E-2</v>
      </c>
      <c r="M4" s="392">
        <v>51.049461580580399</v>
      </c>
      <c r="N4" s="390">
        <v>5700</v>
      </c>
      <c r="O4" s="390">
        <v>5830</v>
      </c>
      <c r="P4" s="390">
        <v>5900</v>
      </c>
      <c r="Q4" s="390">
        <v>5998</v>
      </c>
      <c r="R4" s="390">
        <v>6100</v>
      </c>
      <c r="S4" s="390" t="s">
        <v>180</v>
      </c>
      <c r="T4" s="391">
        <v>0.245</v>
      </c>
      <c r="U4" s="391">
        <v>0.248</v>
      </c>
      <c r="V4" s="391">
        <v>0.255</v>
      </c>
      <c r="W4" s="391">
        <v>0.26100000000000001</v>
      </c>
      <c r="X4" s="391">
        <v>0.26600000000000001</v>
      </c>
      <c r="Y4" s="391">
        <v>0.29299999999999998</v>
      </c>
      <c r="Z4" s="391">
        <v>0.29699999999999999</v>
      </c>
      <c r="AA4" s="391">
        <v>0.30499999999999999</v>
      </c>
      <c r="AB4" s="391">
        <v>0.308</v>
      </c>
      <c r="AC4" s="391">
        <v>0.314</v>
      </c>
      <c r="AD4" s="391">
        <v>2.3E-2</v>
      </c>
      <c r="AE4" s="391">
        <v>0.03</v>
      </c>
      <c r="AF4" s="391">
        <v>0.04</v>
      </c>
      <c r="AG4" s="391">
        <v>0.05</v>
      </c>
      <c r="AH4" s="391">
        <v>0.06</v>
      </c>
      <c r="AI4" s="391">
        <v>4.1000000000000002E-2</v>
      </c>
      <c r="AJ4" s="391">
        <v>4.2000000000000003E-2</v>
      </c>
      <c r="AK4" s="391">
        <v>4.2999999999999997E-2</v>
      </c>
      <c r="AL4" s="391">
        <v>4.7E-2</v>
      </c>
      <c r="AM4" s="391">
        <v>4.8000000000000001E-2</v>
      </c>
      <c r="AN4" s="391">
        <v>0.03</v>
      </c>
      <c r="AO4" s="391">
        <v>0.03</v>
      </c>
      <c r="AP4" s="391">
        <v>0.03</v>
      </c>
      <c r="AQ4" s="391">
        <v>0.03</v>
      </c>
      <c r="AR4" s="391">
        <v>0.03</v>
      </c>
      <c r="AS4" s="391">
        <v>0.11210000000000001</v>
      </c>
      <c r="AT4" s="391">
        <v>0.1147</v>
      </c>
      <c r="AU4" s="391">
        <v>0.1193</v>
      </c>
      <c r="AV4" s="391">
        <v>0.1234</v>
      </c>
      <c r="AW4" s="391">
        <v>0.127</v>
      </c>
      <c r="AX4" s="391">
        <v>0</v>
      </c>
      <c r="AY4" s="391">
        <v>0</v>
      </c>
      <c r="AZ4" s="391">
        <v>0</v>
      </c>
      <c r="BA4" s="391">
        <v>0</v>
      </c>
      <c r="BB4" s="391">
        <v>0</v>
      </c>
      <c r="BC4" s="391">
        <v>0</v>
      </c>
      <c r="BD4" s="391">
        <v>0</v>
      </c>
      <c r="BE4" s="391">
        <v>0</v>
      </c>
      <c r="BF4" s="391">
        <v>0</v>
      </c>
      <c r="BG4" s="391">
        <v>0</v>
      </c>
      <c r="BH4" s="391">
        <v>0</v>
      </c>
      <c r="BI4" s="391">
        <v>0</v>
      </c>
      <c r="BJ4" s="391">
        <v>0</v>
      </c>
      <c r="BK4" s="391">
        <v>0</v>
      </c>
      <c r="BL4" s="391">
        <v>0</v>
      </c>
      <c r="BM4" s="391">
        <v>0</v>
      </c>
      <c r="BN4" s="391">
        <v>0</v>
      </c>
      <c r="BO4" s="391">
        <v>0</v>
      </c>
      <c r="BP4" s="391">
        <v>0</v>
      </c>
      <c r="BQ4" s="391">
        <v>0</v>
      </c>
    </row>
    <row r="5" spans="1:69">
      <c r="A5" s="388" t="s">
        <v>225</v>
      </c>
      <c r="B5" s="389">
        <v>5.9774999999999995E-2</v>
      </c>
      <c r="C5" s="389">
        <v>0.5</v>
      </c>
      <c r="D5" s="389">
        <v>0</v>
      </c>
      <c r="E5" s="389"/>
      <c r="F5" s="390">
        <v>1100</v>
      </c>
      <c r="G5" s="391">
        <v>5.0200000000000002E-2</v>
      </c>
      <c r="H5" s="391">
        <v>1.1000000000000001E-3</v>
      </c>
      <c r="I5" s="391">
        <v>1.2999999999999999E-3</v>
      </c>
      <c r="J5" s="391">
        <v>2.3E-3</v>
      </c>
      <c r="K5" s="391">
        <v>2E-3</v>
      </c>
      <c r="L5" s="391">
        <v>2.8749999999999887E-3</v>
      </c>
      <c r="M5" s="392">
        <v>45.636363636363633</v>
      </c>
      <c r="N5" s="390">
        <v>1200</v>
      </c>
      <c r="O5" s="390">
        <v>1320</v>
      </c>
      <c r="P5" s="390">
        <v>1450</v>
      </c>
      <c r="Q5" s="390">
        <v>1600</v>
      </c>
      <c r="R5" s="390">
        <v>1750</v>
      </c>
      <c r="S5" s="390" t="s">
        <v>225</v>
      </c>
      <c r="T5" s="391">
        <v>6.8000000000000005E-2</v>
      </c>
      <c r="U5" s="391">
        <v>7.4999999999999997E-2</v>
      </c>
      <c r="V5" s="391">
        <v>8.3000000000000004E-2</v>
      </c>
      <c r="W5" s="391">
        <v>9.0999999999999998E-2</v>
      </c>
      <c r="X5" s="391">
        <v>9.9000000000000005E-2</v>
      </c>
      <c r="Y5" s="391">
        <v>4.0000000000000001E-3</v>
      </c>
      <c r="Z5" s="391">
        <v>4.0000000000000001E-3</v>
      </c>
      <c r="AA5" s="391">
        <v>4.0000000000000001E-3</v>
      </c>
      <c r="AB5" s="391">
        <v>5.0000000000000001E-3</v>
      </c>
      <c r="AC5" s="391">
        <v>5.0000000000000001E-3</v>
      </c>
      <c r="AD5" s="391">
        <v>3.0000000000000001E-3</v>
      </c>
      <c r="AE5" s="391">
        <v>3.0000000000000001E-3</v>
      </c>
      <c r="AF5" s="391">
        <v>4.0000000000000001E-3</v>
      </c>
      <c r="AG5" s="391">
        <v>4.0000000000000001E-3</v>
      </c>
      <c r="AH5" s="391">
        <v>5.0000000000000001E-3</v>
      </c>
      <c r="AI5" s="391">
        <v>5.0000000000000001E-3</v>
      </c>
      <c r="AJ5" s="391">
        <v>6.0000000000000001E-3</v>
      </c>
      <c r="AK5" s="391">
        <v>6.0000000000000001E-3</v>
      </c>
      <c r="AL5" s="391">
        <v>6.0000000000000001E-3</v>
      </c>
      <c r="AM5" s="391">
        <v>7.0000000000000001E-3</v>
      </c>
      <c r="AN5" s="391">
        <v>2E-3</v>
      </c>
      <c r="AO5" s="391">
        <v>2E-3</v>
      </c>
      <c r="AP5" s="391">
        <v>2E-3</v>
      </c>
      <c r="AQ5" s="391">
        <v>2E-3</v>
      </c>
      <c r="AR5" s="391">
        <v>2E-3</v>
      </c>
      <c r="AS5" s="391">
        <v>1.1299999999999999E-2</v>
      </c>
      <c r="AT5" s="391">
        <v>1.24E-2</v>
      </c>
      <c r="AU5" s="391">
        <v>1.38E-2</v>
      </c>
      <c r="AV5" s="391">
        <v>1.49E-2</v>
      </c>
      <c r="AW5" s="391">
        <v>1.6E-2</v>
      </c>
      <c r="AX5" s="391">
        <v>0</v>
      </c>
      <c r="AY5" s="391">
        <v>0</v>
      </c>
      <c r="AZ5" s="391">
        <v>0</v>
      </c>
      <c r="BA5" s="391">
        <v>0</v>
      </c>
      <c r="BB5" s="391">
        <v>0</v>
      </c>
      <c r="BC5" s="391">
        <v>0</v>
      </c>
      <c r="BD5" s="391">
        <v>0</v>
      </c>
      <c r="BE5" s="391">
        <v>0</v>
      </c>
      <c r="BF5" s="391">
        <v>0</v>
      </c>
      <c r="BG5" s="391">
        <v>0</v>
      </c>
      <c r="BH5" s="391">
        <v>0.5</v>
      </c>
      <c r="BI5" s="391">
        <v>0.5</v>
      </c>
      <c r="BJ5" s="391">
        <v>0.5</v>
      </c>
      <c r="BK5" s="391">
        <v>0.5</v>
      </c>
      <c r="BL5" s="391">
        <v>0.5</v>
      </c>
      <c r="BM5" s="391">
        <v>0</v>
      </c>
      <c r="BN5" s="391">
        <v>0</v>
      </c>
      <c r="BO5" s="391">
        <v>0</v>
      </c>
      <c r="BP5" s="391">
        <v>0</v>
      </c>
      <c r="BQ5" s="391">
        <v>0</v>
      </c>
    </row>
    <row r="6" spans="1:69">
      <c r="A6" s="388" t="s">
        <v>393</v>
      </c>
      <c r="B6" s="389">
        <v>8.58</v>
      </c>
      <c r="C6" s="389">
        <v>18</v>
      </c>
      <c r="D6" s="389">
        <v>4.4779999999999998</v>
      </c>
      <c r="E6" s="389"/>
      <c r="F6" s="390">
        <v>16538</v>
      </c>
      <c r="G6" s="391">
        <v>0.84</v>
      </c>
      <c r="H6" s="391">
        <v>2.2400000000000002</v>
      </c>
      <c r="I6" s="391">
        <v>0.27</v>
      </c>
      <c r="J6" s="391">
        <v>0</v>
      </c>
      <c r="K6" s="391">
        <v>4.1000000000000002E-2</v>
      </c>
      <c r="L6" s="391">
        <v>0.7110000000000003</v>
      </c>
      <c r="M6" s="392">
        <v>50.792115128794293</v>
      </c>
      <c r="N6" s="390">
        <v>16600</v>
      </c>
      <c r="O6" s="390">
        <v>17100</v>
      </c>
      <c r="P6" s="390">
        <v>17700</v>
      </c>
      <c r="Q6" s="390">
        <v>18300</v>
      </c>
      <c r="R6" s="390">
        <v>18900</v>
      </c>
      <c r="S6" s="390" t="s">
        <v>142</v>
      </c>
      <c r="T6" s="391">
        <v>0.67</v>
      </c>
      <c r="U6" s="391">
        <v>0.72</v>
      </c>
      <c r="V6" s="391">
        <v>0.74</v>
      </c>
      <c r="W6" s="391">
        <v>0.77</v>
      </c>
      <c r="X6" s="391">
        <v>0.8</v>
      </c>
      <c r="Y6" s="391">
        <v>0.25</v>
      </c>
      <c r="Z6" s="391">
        <v>0.3</v>
      </c>
      <c r="AA6" s="391">
        <v>0.35</v>
      </c>
      <c r="AB6" s="391">
        <v>0.45</v>
      </c>
      <c r="AC6" s="391">
        <v>0.5</v>
      </c>
      <c r="AD6" s="391">
        <v>1.5</v>
      </c>
      <c r="AE6" s="391">
        <v>1.6</v>
      </c>
      <c r="AF6" s="391">
        <v>1.7</v>
      </c>
      <c r="AG6" s="391">
        <v>1.8</v>
      </c>
      <c r="AH6" s="391">
        <v>1.9</v>
      </c>
      <c r="AI6" s="391">
        <v>0</v>
      </c>
      <c r="AJ6" s="391">
        <v>0</v>
      </c>
      <c r="AK6" s="391">
        <v>0</v>
      </c>
      <c r="AL6" s="391">
        <v>0</v>
      </c>
      <c r="AM6" s="391">
        <v>0</v>
      </c>
      <c r="AN6" s="391">
        <v>1.2</v>
      </c>
      <c r="AO6" s="391">
        <v>1.4</v>
      </c>
      <c r="AP6" s="391">
        <v>1.5</v>
      </c>
      <c r="AQ6" s="391">
        <v>1.7</v>
      </c>
      <c r="AR6" s="391">
        <v>1.9</v>
      </c>
      <c r="AS6" s="391">
        <v>0.18</v>
      </c>
      <c r="AT6" s="391">
        <v>0.19</v>
      </c>
      <c r="AU6" s="391">
        <v>0.2</v>
      </c>
      <c r="AV6" s="391">
        <v>0.22</v>
      </c>
      <c r="AW6" s="391">
        <v>0.24</v>
      </c>
      <c r="AX6" s="391">
        <v>0</v>
      </c>
      <c r="AY6" s="391">
        <v>0</v>
      </c>
      <c r="AZ6" s="391">
        <v>0</v>
      </c>
      <c r="BA6" s="391">
        <v>0</v>
      </c>
      <c r="BB6" s="391">
        <v>0</v>
      </c>
      <c r="BC6" s="391">
        <v>0</v>
      </c>
      <c r="BD6" s="391">
        <v>4.2</v>
      </c>
      <c r="BE6" s="391">
        <v>4.2</v>
      </c>
      <c r="BF6" s="391">
        <v>4.2</v>
      </c>
      <c r="BG6" s="391">
        <v>4.2</v>
      </c>
      <c r="BH6" s="391">
        <v>0</v>
      </c>
      <c r="BI6" s="391">
        <v>0</v>
      </c>
      <c r="BJ6" s="391">
        <v>0</v>
      </c>
      <c r="BK6" s="391">
        <v>0</v>
      </c>
      <c r="BL6" s="391">
        <v>0</v>
      </c>
      <c r="BM6" s="391">
        <v>8.75</v>
      </c>
      <c r="BN6" s="391">
        <v>8.75</v>
      </c>
      <c r="BO6" s="391">
        <v>8.75</v>
      </c>
      <c r="BP6" s="391">
        <v>8.75</v>
      </c>
      <c r="BQ6" s="391">
        <v>8.75</v>
      </c>
    </row>
    <row r="7" spans="1:69">
      <c r="A7" s="388" t="s">
        <v>396</v>
      </c>
      <c r="B7" s="389">
        <v>0.85059166666666675</v>
      </c>
      <c r="C7" s="389">
        <v>2</v>
      </c>
      <c r="D7" s="389">
        <v>1.1999999999999999E-3</v>
      </c>
      <c r="E7" s="389"/>
      <c r="F7" s="390">
        <v>12960</v>
      </c>
      <c r="G7" s="391">
        <v>0.63829999999999998</v>
      </c>
      <c r="H7" s="391">
        <v>0.2122</v>
      </c>
      <c r="I7" s="391">
        <v>0</v>
      </c>
      <c r="J7" s="391">
        <v>0</v>
      </c>
      <c r="K7" s="391">
        <v>1.2800000000000001E-2</v>
      </c>
      <c r="L7" s="391">
        <v>-1.39083333333333E-2</v>
      </c>
      <c r="M7" s="392">
        <v>49.251543209876544</v>
      </c>
      <c r="N7" s="390">
        <v>13349</v>
      </c>
      <c r="O7" s="390">
        <v>13749</v>
      </c>
      <c r="P7" s="390">
        <v>14162</v>
      </c>
      <c r="Q7" s="390">
        <v>14587</v>
      </c>
      <c r="R7" s="390">
        <v>15024</v>
      </c>
      <c r="S7" s="390" t="s">
        <v>224</v>
      </c>
      <c r="T7" s="391">
        <v>0.65739999999999998</v>
      </c>
      <c r="U7" s="391">
        <v>0.67710000000000004</v>
      </c>
      <c r="V7" s="391">
        <v>0.69750000000000001</v>
      </c>
      <c r="W7" s="391">
        <v>0.71840000000000004</v>
      </c>
      <c r="X7" s="391">
        <v>0.7399</v>
      </c>
      <c r="Y7" s="391">
        <v>0.2185</v>
      </c>
      <c r="Z7" s="391">
        <v>0.22509999999999999</v>
      </c>
      <c r="AA7" s="391">
        <v>0.23180000000000001</v>
      </c>
      <c r="AB7" s="391">
        <v>0.23880000000000001</v>
      </c>
      <c r="AC7" s="391">
        <v>0.246</v>
      </c>
      <c r="AD7" s="391">
        <v>0</v>
      </c>
      <c r="AE7" s="391">
        <v>0</v>
      </c>
      <c r="AF7" s="391">
        <v>0</v>
      </c>
      <c r="AG7" s="391">
        <v>0</v>
      </c>
      <c r="AH7" s="391">
        <v>0</v>
      </c>
      <c r="AI7" s="391">
        <v>0</v>
      </c>
      <c r="AJ7" s="391">
        <v>0</v>
      </c>
      <c r="AK7" s="391">
        <v>0</v>
      </c>
      <c r="AL7" s="391">
        <v>0</v>
      </c>
      <c r="AM7" s="391">
        <v>0</v>
      </c>
      <c r="AN7" s="391">
        <v>1.3100000000000001E-2</v>
      </c>
      <c r="AO7" s="391">
        <v>1.35E-2</v>
      </c>
      <c r="AP7" s="391">
        <v>1.3899999999999999E-2</v>
      </c>
      <c r="AQ7" s="391">
        <v>1.44E-2</v>
      </c>
      <c r="AR7" s="391">
        <v>1.4800000000000001E-2</v>
      </c>
      <c r="AS7" s="391">
        <v>5.8500000000000003E-2</v>
      </c>
      <c r="AT7" s="391">
        <v>6.0199999999999997E-2</v>
      </c>
      <c r="AU7" s="391">
        <v>6.2100000000000002E-2</v>
      </c>
      <c r="AV7" s="391">
        <v>6.3899999999999998E-2</v>
      </c>
      <c r="AW7" s="391">
        <v>6.5799999999999997E-2</v>
      </c>
      <c r="AX7" s="391">
        <v>0</v>
      </c>
      <c r="AY7" s="391">
        <v>0</v>
      </c>
      <c r="AZ7" s="391">
        <v>0</v>
      </c>
      <c r="BA7" s="391">
        <v>0</v>
      </c>
      <c r="BB7" s="391">
        <v>0</v>
      </c>
      <c r="BC7" s="391">
        <v>0</v>
      </c>
      <c r="BD7" s="391">
        <v>0</v>
      </c>
      <c r="BE7" s="391">
        <v>0</v>
      </c>
      <c r="BF7" s="391">
        <v>0</v>
      </c>
      <c r="BG7" s="391">
        <v>0</v>
      </c>
      <c r="BH7" s="391">
        <v>2</v>
      </c>
      <c r="BI7" s="391">
        <v>2</v>
      </c>
      <c r="BJ7" s="391">
        <v>2</v>
      </c>
      <c r="BK7" s="391">
        <v>2</v>
      </c>
      <c r="BL7" s="391">
        <v>2</v>
      </c>
      <c r="BM7" s="391">
        <v>1.1999999999999999E-3</v>
      </c>
      <c r="BN7" s="391">
        <v>1.1999999999999999E-3</v>
      </c>
      <c r="BO7" s="391">
        <v>1.1999999999999999E-3</v>
      </c>
      <c r="BP7" s="391">
        <v>1.1999999999999999E-3</v>
      </c>
      <c r="BQ7" s="391">
        <v>1.1999999999999999E-3</v>
      </c>
    </row>
    <row r="8" spans="1:69">
      <c r="A8" s="388" t="s">
        <v>397</v>
      </c>
      <c r="B8" s="389">
        <v>0.66744999999999999</v>
      </c>
      <c r="C8" s="389">
        <v>1.6</v>
      </c>
      <c r="D8" s="389">
        <v>0</v>
      </c>
      <c r="E8" s="389"/>
      <c r="F8" s="390">
        <v>3362</v>
      </c>
      <c r="G8" s="391">
        <v>0.17849999999999999</v>
      </c>
      <c r="H8" s="391">
        <v>0.1636</v>
      </c>
      <c r="I8" s="391">
        <v>3.8899999999999997E-2</v>
      </c>
      <c r="J8" s="391">
        <v>1.5900000000000001E-2</v>
      </c>
      <c r="K8" s="391">
        <v>0.06</v>
      </c>
      <c r="L8" s="391">
        <v>0.21055000000000001</v>
      </c>
      <c r="M8" s="392">
        <v>53.093396787626411</v>
      </c>
      <c r="N8" s="390">
        <v>3386</v>
      </c>
      <c r="O8" s="390">
        <v>3876</v>
      </c>
      <c r="P8" s="390">
        <v>4147</v>
      </c>
      <c r="Q8" s="390">
        <v>4438</v>
      </c>
      <c r="R8" s="390">
        <v>4780</v>
      </c>
      <c r="S8" s="390" t="s">
        <v>206</v>
      </c>
      <c r="T8" s="391">
        <v>0.185</v>
      </c>
      <c r="U8" s="391">
        <v>0.1951</v>
      </c>
      <c r="V8" s="391">
        <v>0.20150000000000001</v>
      </c>
      <c r="W8" s="391">
        <v>0.20399999999999999</v>
      </c>
      <c r="X8" s="391">
        <v>0.215</v>
      </c>
      <c r="Y8" s="391">
        <v>0.16750000000000001</v>
      </c>
      <c r="Z8" s="391">
        <v>0.17299999999999999</v>
      </c>
      <c r="AA8" s="391">
        <v>0.17899999999999999</v>
      </c>
      <c r="AB8" s="391">
        <v>0.19020000000000001</v>
      </c>
      <c r="AC8" s="391">
        <v>0.251</v>
      </c>
      <c r="AD8" s="391">
        <v>4.0500000000000001E-2</v>
      </c>
      <c r="AE8" s="391">
        <v>4.2000000000000003E-2</v>
      </c>
      <c r="AF8" s="391">
        <v>4.41E-2</v>
      </c>
      <c r="AG8" s="391">
        <v>5.5E-2</v>
      </c>
      <c r="AH8" s="391">
        <v>0.06</v>
      </c>
      <c r="AI8" s="391">
        <v>1.7999999999999999E-2</v>
      </c>
      <c r="AJ8" s="391">
        <v>2.1000000000000001E-2</v>
      </c>
      <c r="AK8" s="391">
        <v>2.5000000000000001E-2</v>
      </c>
      <c r="AL8" s="391">
        <v>2.8000000000000001E-2</v>
      </c>
      <c r="AM8" s="391">
        <v>3.1E-2</v>
      </c>
      <c r="AN8" s="391">
        <v>6.5000000000000002E-2</v>
      </c>
      <c r="AO8" s="391">
        <v>6.7500000000000004E-2</v>
      </c>
      <c r="AP8" s="391">
        <v>7.0000000000000007E-2</v>
      </c>
      <c r="AQ8" s="391">
        <v>7.4999999999999997E-2</v>
      </c>
      <c r="AR8" s="391">
        <v>0.08</v>
      </c>
      <c r="AS8" s="391">
        <v>0.08</v>
      </c>
      <c r="AT8" s="391">
        <v>8.5000000000000006E-2</v>
      </c>
      <c r="AU8" s="391">
        <v>0.09</v>
      </c>
      <c r="AV8" s="391">
        <v>9.5000000000000001E-2</v>
      </c>
      <c r="AW8" s="391">
        <v>0.1</v>
      </c>
      <c r="AX8" s="391">
        <v>0</v>
      </c>
      <c r="AY8" s="391">
        <v>0</v>
      </c>
      <c r="AZ8" s="391">
        <v>0</v>
      </c>
      <c r="BA8" s="391">
        <v>0</v>
      </c>
      <c r="BB8" s="391">
        <v>0</v>
      </c>
      <c r="BC8" s="391">
        <v>0</v>
      </c>
      <c r="BD8" s="391">
        <v>0</v>
      </c>
      <c r="BE8" s="391">
        <v>0</v>
      </c>
      <c r="BF8" s="391">
        <v>0</v>
      </c>
      <c r="BG8" s="391">
        <v>0</v>
      </c>
      <c r="BH8" s="391">
        <v>0</v>
      </c>
      <c r="BI8" s="391">
        <v>0</v>
      </c>
      <c r="BJ8" s="391">
        <v>0</v>
      </c>
      <c r="BK8" s="391">
        <v>0</v>
      </c>
      <c r="BL8" s="391">
        <v>0</v>
      </c>
      <c r="BM8" s="391">
        <v>0</v>
      </c>
      <c r="BN8" s="391">
        <v>0</v>
      </c>
      <c r="BO8" s="391">
        <v>0</v>
      </c>
      <c r="BP8" s="391">
        <v>0</v>
      </c>
      <c r="BQ8" s="391">
        <v>0</v>
      </c>
    </row>
    <row r="9" spans="1:69">
      <c r="A9" s="388" t="s">
        <v>398</v>
      </c>
      <c r="B9" s="389">
        <v>0.48925000000000002</v>
      </c>
      <c r="C9" s="389">
        <v>2.02</v>
      </c>
      <c r="D9" s="389">
        <v>0</v>
      </c>
      <c r="E9" s="389"/>
      <c r="F9" s="390">
        <v>6603</v>
      </c>
      <c r="G9" s="391">
        <v>0.32500000000000001</v>
      </c>
      <c r="H9" s="391">
        <v>4.8000000000000001E-2</v>
      </c>
      <c r="I9" s="391">
        <v>6.0000000000000001E-3</v>
      </c>
      <c r="J9" s="391">
        <v>1.6E-2</v>
      </c>
      <c r="K9" s="391">
        <v>1.6E-2</v>
      </c>
      <c r="L9" s="391">
        <v>7.8249999999999986E-2</v>
      </c>
      <c r="M9" s="392">
        <v>49.220051491746176</v>
      </c>
      <c r="N9" s="390">
        <v>10000</v>
      </c>
      <c r="O9" s="390">
        <v>14000</v>
      </c>
      <c r="P9" s="390">
        <v>18000</v>
      </c>
      <c r="Q9" s="390">
        <v>22000</v>
      </c>
      <c r="R9" s="390">
        <v>26000</v>
      </c>
      <c r="S9" s="390" t="s">
        <v>183</v>
      </c>
      <c r="T9" s="391">
        <v>0.48699999999999999</v>
      </c>
      <c r="U9" s="391">
        <v>0.73099999999999998</v>
      </c>
      <c r="V9" s="391">
        <v>0.97399999999999998</v>
      </c>
      <c r="W9" s="391">
        <v>1.2</v>
      </c>
      <c r="X9" s="391">
        <v>1.34</v>
      </c>
      <c r="Y9" s="391">
        <v>8.5000000000000006E-2</v>
      </c>
      <c r="Z9" s="391">
        <v>0.1</v>
      </c>
      <c r="AA9" s="391">
        <v>0.125</v>
      </c>
      <c r="AB9" s="391">
        <v>0.15</v>
      </c>
      <c r="AC9" s="391">
        <v>0.17499999999999999</v>
      </c>
      <c r="AD9" s="391">
        <v>0.01</v>
      </c>
      <c r="AE9" s="391">
        <v>1.2999999999999999E-2</v>
      </c>
      <c r="AF9" s="391">
        <v>1.6E-2</v>
      </c>
      <c r="AG9" s="391">
        <v>1.9E-2</v>
      </c>
      <c r="AH9" s="391">
        <v>2.1999999999999999E-2</v>
      </c>
      <c r="AI9" s="391">
        <v>1.7000000000000001E-2</v>
      </c>
      <c r="AJ9" s="391">
        <v>2.1000000000000001E-2</v>
      </c>
      <c r="AK9" s="391">
        <v>2.4E-2</v>
      </c>
      <c r="AL9" s="391">
        <v>2.8000000000000001E-2</v>
      </c>
      <c r="AM9" s="391">
        <v>3.2000000000000001E-2</v>
      </c>
      <c r="AN9" s="391">
        <v>0.02</v>
      </c>
      <c r="AO9" s="391">
        <v>2.5000000000000001E-2</v>
      </c>
      <c r="AP9" s="391">
        <v>0.03</v>
      </c>
      <c r="AQ9" s="391">
        <v>3.5000000000000003E-2</v>
      </c>
      <c r="AR9" s="391">
        <v>0.04</v>
      </c>
      <c r="AS9" s="391">
        <v>0.114</v>
      </c>
      <c r="AT9" s="391">
        <v>0.16389999999999999</v>
      </c>
      <c r="AU9" s="391">
        <v>0.21529999999999999</v>
      </c>
      <c r="AV9" s="391">
        <v>0.26379999999999998</v>
      </c>
      <c r="AW9" s="391">
        <v>0.2964</v>
      </c>
      <c r="AX9" s="391">
        <v>0</v>
      </c>
      <c r="AY9" s="391">
        <v>0</v>
      </c>
      <c r="AZ9" s="391">
        <v>0</v>
      </c>
      <c r="BA9" s="391">
        <v>0</v>
      </c>
      <c r="BB9" s="391">
        <v>0</v>
      </c>
      <c r="BC9" s="391">
        <v>0</v>
      </c>
      <c r="BD9" s="391">
        <v>0</v>
      </c>
      <c r="BE9" s="391">
        <v>0</v>
      </c>
      <c r="BF9" s="391">
        <v>0</v>
      </c>
      <c r="BG9" s="391">
        <v>0</v>
      </c>
      <c r="BH9" s="391">
        <v>2.02</v>
      </c>
      <c r="BI9" s="391">
        <v>2.02</v>
      </c>
      <c r="BJ9" s="391">
        <v>2.02</v>
      </c>
      <c r="BK9" s="391">
        <v>2.02</v>
      </c>
      <c r="BL9" s="391">
        <v>2.02</v>
      </c>
      <c r="BM9" s="391">
        <v>0</v>
      </c>
      <c r="BN9" s="391">
        <v>0</v>
      </c>
      <c r="BO9" s="391">
        <v>0</v>
      </c>
      <c r="BP9" s="391">
        <v>0</v>
      </c>
      <c r="BQ9" s="391">
        <v>0</v>
      </c>
    </row>
    <row r="10" spans="1:69">
      <c r="A10" s="388" t="s">
        <v>399</v>
      </c>
      <c r="B10" s="389" t="s">
        <v>395</v>
      </c>
      <c r="C10" s="389">
        <v>16</v>
      </c>
      <c r="D10" s="389">
        <v>0</v>
      </c>
      <c r="E10" s="389"/>
      <c r="F10" s="390">
        <v>0</v>
      </c>
      <c r="G10" s="391">
        <v>0</v>
      </c>
      <c r="H10" s="391">
        <v>0</v>
      </c>
      <c r="I10" s="391">
        <v>0</v>
      </c>
      <c r="J10" s="391">
        <v>0</v>
      </c>
      <c r="K10" s="391">
        <v>0</v>
      </c>
      <c r="L10" s="391" t="e">
        <v>#VALUE!</v>
      </c>
      <c r="M10" s="392" t="s">
        <v>395</v>
      </c>
      <c r="N10" s="390">
        <v>0</v>
      </c>
      <c r="O10" s="390">
        <v>0</v>
      </c>
      <c r="P10" s="390">
        <v>0</v>
      </c>
      <c r="Q10" s="390">
        <v>0</v>
      </c>
      <c r="R10" s="390">
        <v>0</v>
      </c>
      <c r="S10" s="390" t="s">
        <v>222</v>
      </c>
      <c r="T10" s="391">
        <v>0</v>
      </c>
      <c r="U10" s="391">
        <v>0</v>
      </c>
      <c r="V10" s="391">
        <v>0</v>
      </c>
      <c r="W10" s="391">
        <v>0</v>
      </c>
      <c r="X10" s="391">
        <v>0</v>
      </c>
      <c r="Y10" s="391">
        <v>0</v>
      </c>
      <c r="Z10" s="391">
        <v>0</v>
      </c>
      <c r="AA10" s="391">
        <v>0</v>
      </c>
      <c r="AB10" s="391">
        <v>0</v>
      </c>
      <c r="AC10" s="391">
        <v>0</v>
      </c>
      <c r="AD10" s="391">
        <v>0</v>
      </c>
      <c r="AE10" s="391">
        <v>0</v>
      </c>
      <c r="AF10" s="391">
        <v>0</v>
      </c>
      <c r="AG10" s="391">
        <v>0</v>
      </c>
      <c r="AH10" s="391">
        <v>0</v>
      </c>
      <c r="AI10" s="391">
        <v>0</v>
      </c>
      <c r="AJ10" s="391">
        <v>0</v>
      </c>
      <c r="AK10" s="391">
        <v>0</v>
      </c>
      <c r="AL10" s="391">
        <v>0</v>
      </c>
      <c r="AM10" s="391">
        <v>0</v>
      </c>
      <c r="AN10" s="391">
        <v>0</v>
      </c>
      <c r="AO10" s="391">
        <v>0</v>
      </c>
      <c r="AP10" s="391">
        <v>0</v>
      </c>
      <c r="AQ10" s="391">
        <v>0</v>
      </c>
      <c r="AR10" s="391">
        <v>0</v>
      </c>
      <c r="AS10" s="391">
        <v>0</v>
      </c>
      <c r="AT10" s="391">
        <v>0</v>
      </c>
      <c r="AU10" s="391">
        <v>0</v>
      </c>
      <c r="AV10" s="391">
        <v>0</v>
      </c>
      <c r="AW10" s="391">
        <v>0</v>
      </c>
      <c r="AX10" s="391">
        <v>0</v>
      </c>
      <c r="AY10" s="391">
        <v>0</v>
      </c>
      <c r="AZ10" s="391">
        <v>0</v>
      </c>
      <c r="BA10" s="391">
        <v>0</v>
      </c>
      <c r="BB10" s="391">
        <v>0</v>
      </c>
      <c r="BC10" s="391">
        <v>0</v>
      </c>
      <c r="BD10" s="391">
        <v>0</v>
      </c>
      <c r="BE10" s="391">
        <v>0</v>
      </c>
      <c r="BF10" s="391">
        <v>0</v>
      </c>
      <c r="BG10" s="391">
        <v>0</v>
      </c>
      <c r="BH10" s="391">
        <v>0</v>
      </c>
      <c r="BI10" s="391">
        <v>0</v>
      </c>
      <c r="BJ10" s="391">
        <v>0</v>
      </c>
      <c r="BK10" s="391">
        <v>0</v>
      </c>
      <c r="BL10" s="391">
        <v>0</v>
      </c>
      <c r="BM10" s="391">
        <v>8.86</v>
      </c>
      <c r="BN10" s="391">
        <v>8.86</v>
      </c>
      <c r="BO10" s="391">
        <v>8.86</v>
      </c>
      <c r="BP10" s="391">
        <v>8.86</v>
      </c>
      <c r="BQ10" s="391">
        <v>8.86</v>
      </c>
    </row>
    <row r="11" spans="1:69">
      <c r="A11" s="388" t="s">
        <v>400</v>
      </c>
      <c r="B11" s="389">
        <v>0.17149999999999999</v>
      </c>
      <c r="C11" s="389">
        <v>0.3</v>
      </c>
      <c r="D11" s="389">
        <v>0</v>
      </c>
      <c r="E11" s="389"/>
      <c r="F11" s="390">
        <v>1200</v>
      </c>
      <c r="G11" s="391">
        <v>9.6000000000000002E-2</v>
      </c>
      <c r="H11" s="391">
        <v>2.9000000000000001E-2</v>
      </c>
      <c r="I11" s="391">
        <v>0</v>
      </c>
      <c r="J11" s="391">
        <v>0</v>
      </c>
      <c r="K11" s="391">
        <v>0.01</v>
      </c>
      <c r="L11" s="391">
        <v>3.6499999999999977E-2</v>
      </c>
      <c r="M11" s="392">
        <v>80</v>
      </c>
      <c r="N11" s="390">
        <v>1162</v>
      </c>
      <c r="O11" s="390">
        <v>1202</v>
      </c>
      <c r="P11" s="390">
        <v>1242</v>
      </c>
      <c r="Q11" s="390">
        <v>1282</v>
      </c>
      <c r="R11" s="390">
        <v>1322</v>
      </c>
      <c r="S11" s="390" t="s">
        <v>222</v>
      </c>
      <c r="T11" s="391">
        <v>7.4999999999999997E-2</v>
      </c>
      <c r="U11" s="391">
        <v>7.6999999999999999E-2</v>
      </c>
      <c r="V11" s="391">
        <v>7.9000000000000001E-2</v>
      </c>
      <c r="W11" s="391">
        <v>8.1000000000000003E-2</v>
      </c>
      <c r="X11" s="391">
        <v>8.3000000000000004E-2</v>
      </c>
      <c r="Y11" s="391">
        <v>3.5999999999999997E-2</v>
      </c>
      <c r="Z11" s="391">
        <v>3.7999999999999999E-2</v>
      </c>
      <c r="AA11" s="391">
        <v>0.04</v>
      </c>
      <c r="AB11" s="391">
        <v>4.2000000000000003E-2</v>
      </c>
      <c r="AC11" s="391">
        <v>4.3999999999999997E-2</v>
      </c>
      <c r="AD11" s="391">
        <v>0</v>
      </c>
      <c r="AE11" s="391">
        <v>0</v>
      </c>
      <c r="AF11" s="391">
        <v>0</v>
      </c>
      <c r="AG11" s="391">
        <v>0</v>
      </c>
      <c r="AH11" s="391">
        <v>0</v>
      </c>
      <c r="AI11" s="391">
        <v>0</v>
      </c>
      <c r="AJ11" s="391">
        <v>0</v>
      </c>
      <c r="AK11" s="391">
        <v>0</v>
      </c>
      <c r="AL11" s="391">
        <v>0</v>
      </c>
      <c r="AM11" s="391">
        <v>0</v>
      </c>
      <c r="AN11" s="391">
        <v>8.9999999999999993E-3</v>
      </c>
      <c r="AO11" s="391">
        <v>8.9999999999999993E-3</v>
      </c>
      <c r="AP11" s="391">
        <v>8.9999999999999993E-3</v>
      </c>
      <c r="AQ11" s="391">
        <v>8.9999999999999993E-3</v>
      </c>
      <c r="AR11" s="391">
        <v>8.9999999999999993E-3</v>
      </c>
      <c r="AS11" s="391">
        <v>3.5000000000000003E-2</v>
      </c>
      <c r="AT11" s="391">
        <v>3.6999999999999998E-2</v>
      </c>
      <c r="AU11" s="391">
        <v>3.7999999999999999E-2</v>
      </c>
      <c r="AV11" s="391">
        <v>3.9E-2</v>
      </c>
      <c r="AW11" s="391">
        <v>0.04</v>
      </c>
      <c r="AX11" s="391">
        <v>0</v>
      </c>
      <c r="AY11" s="391">
        <v>0</v>
      </c>
      <c r="AZ11" s="391">
        <v>0</v>
      </c>
      <c r="BA11" s="391">
        <v>0</v>
      </c>
      <c r="BB11" s="391">
        <v>0</v>
      </c>
      <c r="BC11" s="391">
        <v>0</v>
      </c>
      <c r="BD11" s="391">
        <v>0</v>
      </c>
      <c r="BE11" s="391">
        <v>0</v>
      </c>
      <c r="BF11" s="391">
        <v>0</v>
      </c>
      <c r="BG11" s="391">
        <v>0</v>
      </c>
      <c r="BH11" s="391">
        <v>0.3</v>
      </c>
      <c r="BI11" s="391">
        <v>0.3</v>
      </c>
      <c r="BJ11" s="391">
        <v>0.3</v>
      </c>
      <c r="BK11" s="391">
        <v>0.3</v>
      </c>
      <c r="BL11" s="391">
        <v>0.3</v>
      </c>
      <c r="BM11" s="391">
        <v>0</v>
      </c>
      <c r="BN11" s="391">
        <v>0</v>
      </c>
      <c r="BO11" s="391">
        <v>0</v>
      </c>
      <c r="BP11" s="391">
        <v>0</v>
      </c>
      <c r="BQ11" s="391">
        <v>0</v>
      </c>
    </row>
    <row r="12" spans="1:69">
      <c r="A12" s="388" t="s">
        <v>401</v>
      </c>
      <c r="B12" s="389">
        <v>4.8117500000000009</v>
      </c>
      <c r="C12" s="389">
        <v>10.6</v>
      </c>
      <c r="D12" s="389">
        <v>9.0246575342465742E-3</v>
      </c>
      <c r="E12" s="389"/>
      <c r="F12" s="390">
        <v>68529</v>
      </c>
      <c r="G12" s="391">
        <v>2.9860000000000002</v>
      </c>
      <c r="H12" s="391">
        <v>0.74199999999999999</v>
      </c>
      <c r="I12" s="391">
        <v>4.1000000000000002E-2</v>
      </c>
      <c r="J12" s="391">
        <v>0.14799999999999999</v>
      </c>
      <c r="K12" s="391">
        <v>0.76</v>
      </c>
      <c r="L12" s="391">
        <v>0.12572534246575362</v>
      </c>
      <c r="M12" s="392">
        <v>43.5727939996206</v>
      </c>
      <c r="N12" s="390">
        <v>107278</v>
      </c>
      <c r="O12" s="390">
        <v>152182</v>
      </c>
      <c r="P12" s="390">
        <v>172644</v>
      </c>
      <c r="Q12" s="390">
        <v>177284</v>
      </c>
      <c r="R12" s="390">
        <v>182000</v>
      </c>
      <c r="S12" s="390" t="s">
        <v>134</v>
      </c>
      <c r="T12" s="391">
        <v>5.0229999999999997</v>
      </c>
      <c r="U12" s="391">
        <v>7.125</v>
      </c>
      <c r="V12" s="391">
        <v>8.0839999999999996</v>
      </c>
      <c r="W12" s="391">
        <v>8.3010000000000002</v>
      </c>
      <c r="X12" s="391">
        <v>8.5220000000000002</v>
      </c>
      <c r="Y12" s="391">
        <v>1.4710000000000001</v>
      </c>
      <c r="Z12" s="391">
        <v>2.0859999999999999</v>
      </c>
      <c r="AA12" s="391">
        <v>2.367</v>
      </c>
      <c r="AB12" s="391">
        <v>2.4300000000000002</v>
      </c>
      <c r="AC12" s="391">
        <v>2.4950000000000001</v>
      </c>
      <c r="AD12" s="391">
        <v>0.109</v>
      </c>
      <c r="AE12" s="391">
        <v>0.154</v>
      </c>
      <c r="AF12" s="391">
        <v>0.17499999999999999</v>
      </c>
      <c r="AG12" s="391">
        <v>0.17899999999999999</v>
      </c>
      <c r="AH12" s="391">
        <v>0.184</v>
      </c>
      <c r="AI12" s="391">
        <v>0.314</v>
      </c>
      <c r="AJ12" s="391">
        <v>0.44500000000000001</v>
      </c>
      <c r="AK12" s="391">
        <v>0.505</v>
      </c>
      <c r="AL12" s="391">
        <v>0.51800000000000002</v>
      </c>
      <c r="AM12" s="391">
        <v>0.53200000000000003</v>
      </c>
      <c r="AN12" s="391">
        <v>1.1399999999999999</v>
      </c>
      <c r="AO12" s="391">
        <v>1.6180000000000001</v>
      </c>
      <c r="AP12" s="391">
        <v>1.835</v>
      </c>
      <c r="AQ12" s="391">
        <v>1.885</v>
      </c>
      <c r="AR12" s="391">
        <v>1.9350000000000001</v>
      </c>
      <c r="AS12" s="391">
        <v>0.21360000000000001</v>
      </c>
      <c r="AT12" s="391">
        <v>0.30299999999999999</v>
      </c>
      <c r="AU12" s="391">
        <v>0.34379999999999999</v>
      </c>
      <c r="AV12" s="391">
        <v>0.35299999999999998</v>
      </c>
      <c r="AW12" s="391">
        <v>0.3624</v>
      </c>
      <c r="AX12" s="391">
        <v>1</v>
      </c>
      <c r="AY12" s="391">
        <v>6</v>
      </c>
      <c r="AZ12" s="391">
        <v>6</v>
      </c>
      <c r="BA12" s="391">
        <v>6</v>
      </c>
      <c r="BB12" s="391">
        <v>6</v>
      </c>
      <c r="BC12" s="391">
        <v>0</v>
      </c>
      <c r="BD12" s="391">
        <v>0</v>
      </c>
      <c r="BE12" s="391">
        <v>0</v>
      </c>
      <c r="BF12" s="391">
        <v>0</v>
      </c>
      <c r="BG12" s="391">
        <v>0</v>
      </c>
      <c r="BH12" s="391">
        <v>0</v>
      </c>
      <c r="BI12" s="391">
        <v>0</v>
      </c>
      <c r="BJ12" s="391">
        <v>0</v>
      </c>
      <c r="BK12" s="391">
        <v>0</v>
      </c>
      <c r="BL12" s="391">
        <v>0</v>
      </c>
      <c r="BM12" s="391">
        <v>1.4E-2</v>
      </c>
      <c r="BN12" s="391">
        <v>1.4E-2</v>
      </c>
      <c r="BO12" s="391">
        <v>1.4E-2</v>
      </c>
      <c r="BP12" s="391">
        <v>1.4E-2</v>
      </c>
      <c r="BQ12" s="391">
        <v>1.4E-2</v>
      </c>
    </row>
    <row r="13" spans="1:69">
      <c r="A13" s="388" t="s">
        <v>402</v>
      </c>
      <c r="B13" s="389">
        <v>0.33684999999999993</v>
      </c>
      <c r="C13" s="389">
        <v>2</v>
      </c>
      <c r="D13" s="389">
        <v>0</v>
      </c>
      <c r="E13" s="389"/>
      <c r="F13" s="390">
        <v>11500</v>
      </c>
      <c r="G13" s="391">
        <v>0</v>
      </c>
      <c r="H13" s="391">
        <v>0</v>
      </c>
      <c r="I13" s="391">
        <v>0</v>
      </c>
      <c r="J13" s="391">
        <v>0.193</v>
      </c>
      <c r="K13" s="391">
        <v>1.15E-2</v>
      </c>
      <c r="L13" s="391">
        <v>0.13234999999999991</v>
      </c>
      <c r="M13" s="392">
        <v>0</v>
      </c>
      <c r="N13" s="390">
        <v>12000</v>
      </c>
      <c r="O13" s="390">
        <v>15000</v>
      </c>
      <c r="P13" s="390">
        <v>17000</v>
      </c>
      <c r="Q13" s="390">
        <v>20000</v>
      </c>
      <c r="R13" s="390">
        <v>20000</v>
      </c>
      <c r="S13" s="390" t="s">
        <v>131</v>
      </c>
      <c r="T13" s="391">
        <v>0</v>
      </c>
      <c r="U13" s="391">
        <v>0</v>
      </c>
      <c r="V13" s="391">
        <v>0</v>
      </c>
      <c r="W13" s="391">
        <v>0</v>
      </c>
      <c r="X13" s="391">
        <v>0</v>
      </c>
      <c r="Y13" s="391">
        <v>0</v>
      </c>
      <c r="Z13" s="391">
        <v>0</v>
      </c>
      <c r="AA13" s="391">
        <v>0</v>
      </c>
      <c r="AB13" s="391">
        <v>0</v>
      </c>
      <c r="AC13" s="391">
        <v>0</v>
      </c>
      <c r="AD13" s="391">
        <v>0</v>
      </c>
      <c r="AE13" s="391">
        <v>0</v>
      </c>
      <c r="AF13" s="391">
        <v>0</v>
      </c>
      <c r="AG13" s="391">
        <v>0</v>
      </c>
      <c r="AH13" s="391">
        <v>0</v>
      </c>
      <c r="AI13" s="391">
        <v>0.22109999999999999</v>
      </c>
      <c r="AJ13" s="391">
        <v>0.32</v>
      </c>
      <c r="AK13" s="391">
        <v>0.35</v>
      </c>
      <c r="AL13" s="391">
        <v>0.37</v>
      </c>
      <c r="AM13" s="391">
        <v>0.37</v>
      </c>
      <c r="AN13" s="391">
        <v>2.5000000000000001E-2</v>
      </c>
      <c r="AO13" s="391">
        <v>2.5000000000000001E-2</v>
      </c>
      <c r="AP13" s="391">
        <v>2.5000000000000001E-2</v>
      </c>
      <c r="AQ13" s="391">
        <v>2.5000000000000001E-2</v>
      </c>
      <c r="AR13" s="391">
        <v>2.5000000000000001E-2</v>
      </c>
      <c r="AS13" s="391">
        <v>2.5000000000000001E-2</v>
      </c>
      <c r="AT13" s="391">
        <v>2.5000000000000001E-2</v>
      </c>
      <c r="AU13" s="391">
        <v>2.7E-2</v>
      </c>
      <c r="AV13" s="391">
        <v>0.03</v>
      </c>
      <c r="AW13" s="391">
        <v>0.03</v>
      </c>
      <c r="AX13" s="391">
        <v>0</v>
      </c>
      <c r="AY13" s="391">
        <v>0</v>
      </c>
      <c r="AZ13" s="391">
        <v>0</v>
      </c>
      <c r="BA13" s="391">
        <v>0</v>
      </c>
      <c r="BB13" s="391">
        <v>0</v>
      </c>
      <c r="BC13" s="391">
        <v>0</v>
      </c>
      <c r="BD13" s="391">
        <v>0</v>
      </c>
      <c r="BE13" s="391">
        <v>0</v>
      </c>
      <c r="BF13" s="391">
        <v>0</v>
      </c>
      <c r="BG13" s="391">
        <v>0</v>
      </c>
      <c r="BH13" s="391">
        <v>0</v>
      </c>
      <c r="BI13" s="391">
        <v>0</v>
      </c>
      <c r="BJ13" s="391">
        <v>0</v>
      </c>
      <c r="BK13" s="391">
        <v>0</v>
      </c>
      <c r="BL13" s="391">
        <v>0</v>
      </c>
      <c r="BM13" s="391">
        <v>0</v>
      </c>
      <c r="BN13" s="391">
        <v>0</v>
      </c>
      <c r="BO13" s="391">
        <v>0</v>
      </c>
      <c r="BP13" s="391">
        <v>0</v>
      </c>
      <c r="BQ13" s="391">
        <v>0</v>
      </c>
    </row>
    <row r="14" spans="1:69">
      <c r="A14" s="388" t="s">
        <v>403</v>
      </c>
      <c r="B14" s="389">
        <v>0.82541666666666647</v>
      </c>
      <c r="C14" s="389">
        <v>2.0590000000000002</v>
      </c>
      <c r="D14" s="389">
        <v>5.047397260273972E-3</v>
      </c>
      <c r="E14" s="389"/>
      <c r="F14" s="390">
        <v>12000</v>
      </c>
      <c r="G14" s="391">
        <v>0.49370000000000003</v>
      </c>
      <c r="H14" s="391">
        <v>0.1216</v>
      </c>
      <c r="I14" s="391">
        <v>3.5499999999999997E-2</v>
      </c>
      <c r="J14" s="391">
        <v>4.5100000000000001E-2</v>
      </c>
      <c r="K14" s="391">
        <v>2.2000000000000001E-3</v>
      </c>
      <c r="L14" s="391">
        <v>0.12226926940639249</v>
      </c>
      <c r="M14" s="392">
        <v>41.141666666666666</v>
      </c>
      <c r="N14" s="390">
        <v>14000</v>
      </c>
      <c r="O14" s="390">
        <v>15000</v>
      </c>
      <c r="P14" s="390">
        <v>16000</v>
      </c>
      <c r="Q14" s="390">
        <v>17000</v>
      </c>
      <c r="R14" s="390">
        <v>18000</v>
      </c>
      <c r="S14" s="390" t="s">
        <v>150</v>
      </c>
      <c r="T14" s="391">
        <v>0.55000000000000004</v>
      </c>
      <c r="U14" s="391">
        <v>0.6</v>
      </c>
      <c r="V14" s="391">
        <v>0.65</v>
      </c>
      <c r="W14" s="391">
        <v>0.7</v>
      </c>
      <c r="X14" s="391">
        <v>0.71</v>
      </c>
      <c r="Y14" s="391">
        <v>0.13</v>
      </c>
      <c r="Z14" s="391">
        <v>0.13500000000000001</v>
      </c>
      <c r="AA14" s="391">
        <v>0.14000000000000001</v>
      </c>
      <c r="AB14" s="391">
        <v>0.14499999999999999</v>
      </c>
      <c r="AC14" s="391">
        <v>0.15</v>
      </c>
      <c r="AD14" s="391">
        <v>3.5499999999999997E-2</v>
      </c>
      <c r="AE14" s="391">
        <v>3.5499999999999997E-2</v>
      </c>
      <c r="AF14" s="391">
        <v>3.5999999999999997E-2</v>
      </c>
      <c r="AG14" s="391">
        <v>3.5999999999999997E-2</v>
      </c>
      <c r="AH14" s="391">
        <v>3.6499999999999998E-2</v>
      </c>
      <c r="AI14" s="391">
        <v>4.5999999999999999E-2</v>
      </c>
      <c r="AJ14" s="391">
        <v>4.7E-2</v>
      </c>
      <c r="AK14" s="391">
        <v>4.8000000000000001E-2</v>
      </c>
      <c r="AL14" s="391">
        <v>4.9000000000000002E-2</v>
      </c>
      <c r="AM14" s="391">
        <v>0.05</v>
      </c>
      <c r="AN14" s="391">
        <v>2.2000000000000001E-3</v>
      </c>
      <c r="AO14" s="391">
        <v>2.5000000000000001E-3</v>
      </c>
      <c r="AP14" s="391">
        <v>2.8E-3</v>
      </c>
      <c r="AQ14" s="391">
        <v>3.0000000000000001E-3</v>
      </c>
      <c r="AR14" s="391">
        <v>3.5000000000000001E-3</v>
      </c>
      <c r="AS14" s="391">
        <v>0.1618</v>
      </c>
      <c r="AT14" s="391">
        <v>0.17369999999999999</v>
      </c>
      <c r="AU14" s="391">
        <v>0.1857</v>
      </c>
      <c r="AV14" s="391">
        <v>0.1976</v>
      </c>
      <c r="AW14" s="391">
        <v>0.2011</v>
      </c>
      <c r="AX14" s="391">
        <v>0</v>
      </c>
      <c r="AY14" s="391">
        <v>0</v>
      </c>
      <c r="AZ14" s="391">
        <v>0</v>
      </c>
      <c r="BA14" s="391">
        <v>0</v>
      </c>
      <c r="BB14" s="391">
        <v>0</v>
      </c>
      <c r="BC14" s="391">
        <v>0</v>
      </c>
      <c r="BD14" s="391">
        <v>0</v>
      </c>
      <c r="BE14" s="391">
        <v>0</v>
      </c>
      <c r="BF14" s="391">
        <v>0</v>
      </c>
      <c r="BG14" s="391">
        <v>0</v>
      </c>
      <c r="BH14" s="391">
        <v>2.0590000000000002</v>
      </c>
      <c r="BI14" s="391">
        <v>2.0590000000000002</v>
      </c>
      <c r="BJ14" s="391">
        <v>2.0590000000000002</v>
      </c>
      <c r="BK14" s="391">
        <v>2.0590000000000002</v>
      </c>
      <c r="BL14" s="391">
        <v>2.0590000000000002</v>
      </c>
      <c r="BM14" s="391">
        <v>3.3800000000000004E-2</v>
      </c>
      <c r="BN14" s="391">
        <v>3.3800000000000004E-2</v>
      </c>
      <c r="BO14" s="391">
        <v>3.3800000000000004E-2</v>
      </c>
      <c r="BP14" s="391">
        <v>3.3800000000000004E-2</v>
      </c>
      <c r="BQ14" s="391">
        <v>3.3800000000000004E-2</v>
      </c>
    </row>
    <row r="15" spans="1:69">
      <c r="A15" s="388" t="s">
        <v>404</v>
      </c>
      <c r="B15" s="389">
        <v>4.8674999999999997</v>
      </c>
      <c r="C15" s="389">
        <v>26</v>
      </c>
      <c r="D15" s="389">
        <v>0.12032876712328766</v>
      </c>
      <c r="E15" s="389"/>
      <c r="F15" s="390">
        <v>26073</v>
      </c>
      <c r="G15" s="391">
        <v>1.35</v>
      </c>
      <c r="H15" s="391">
        <v>2.0099999999999998</v>
      </c>
      <c r="I15" s="391">
        <v>0</v>
      </c>
      <c r="J15" s="391">
        <v>6.5000000000000002E-2</v>
      </c>
      <c r="K15" s="391">
        <v>0.56000000000000005</v>
      </c>
      <c r="L15" s="391">
        <v>0.76217123287671207</v>
      </c>
      <c r="M15" s="392">
        <v>51.777701070072489</v>
      </c>
      <c r="N15" s="390">
        <v>26200</v>
      </c>
      <c r="O15" s="390">
        <v>27000</v>
      </c>
      <c r="P15" s="390">
        <v>30000</v>
      </c>
      <c r="Q15" s="390">
        <v>32000</v>
      </c>
      <c r="R15" s="390">
        <v>35000</v>
      </c>
      <c r="S15" s="390" t="s">
        <v>150</v>
      </c>
      <c r="T15" s="391">
        <v>1.5</v>
      </c>
      <c r="U15" s="391">
        <v>1.75</v>
      </c>
      <c r="V15" s="391">
        <v>2</v>
      </c>
      <c r="W15" s="391">
        <v>2.2000000000000002</v>
      </c>
      <c r="X15" s="391">
        <v>2.4</v>
      </c>
      <c r="Y15" s="391">
        <v>2.2000000000000002</v>
      </c>
      <c r="Z15" s="391">
        <v>2.5</v>
      </c>
      <c r="AA15" s="391">
        <v>2.7</v>
      </c>
      <c r="AB15" s="391">
        <v>3</v>
      </c>
      <c r="AC15" s="391">
        <v>3.2</v>
      </c>
      <c r="AD15" s="391">
        <v>0</v>
      </c>
      <c r="AE15" s="391">
        <v>0</v>
      </c>
      <c r="AF15" s="391">
        <v>0</v>
      </c>
      <c r="AG15" s="391">
        <v>0</v>
      </c>
      <c r="AH15" s="391">
        <v>0</v>
      </c>
      <c r="AI15" s="391">
        <v>0.08</v>
      </c>
      <c r="AJ15" s="391">
        <v>0.08</v>
      </c>
      <c r="AK15" s="391">
        <v>0.09</v>
      </c>
      <c r="AL15" s="391">
        <v>0.09</v>
      </c>
      <c r="AM15" s="391">
        <v>0.1</v>
      </c>
      <c r="AN15" s="391">
        <v>0.1</v>
      </c>
      <c r="AO15" s="391">
        <v>0.1</v>
      </c>
      <c r="AP15" s="391">
        <v>0.1</v>
      </c>
      <c r="AQ15" s="391">
        <v>0.1</v>
      </c>
      <c r="AR15" s="391">
        <v>0.1</v>
      </c>
      <c r="AS15" s="391">
        <v>0.496</v>
      </c>
      <c r="AT15" s="391">
        <v>0.56200000000000006</v>
      </c>
      <c r="AU15" s="391">
        <v>0.61299999999999999</v>
      </c>
      <c r="AV15" s="391">
        <v>0.66800000000000004</v>
      </c>
      <c r="AW15" s="391">
        <v>0.71299999999999997</v>
      </c>
      <c r="AX15" s="391">
        <v>0</v>
      </c>
      <c r="AY15" s="391">
        <v>0</v>
      </c>
      <c r="AZ15" s="391">
        <v>0</v>
      </c>
      <c r="BA15" s="391">
        <v>0</v>
      </c>
      <c r="BB15" s="391">
        <v>0</v>
      </c>
      <c r="BC15" s="391">
        <v>0</v>
      </c>
      <c r="BD15" s="391">
        <v>0</v>
      </c>
      <c r="BE15" s="391">
        <v>0</v>
      </c>
      <c r="BF15" s="391">
        <v>0</v>
      </c>
      <c r="BG15" s="391">
        <v>0</v>
      </c>
      <c r="BH15" s="391">
        <v>0</v>
      </c>
      <c r="BI15" s="391">
        <v>0</v>
      </c>
      <c r="BJ15" s="391">
        <v>0</v>
      </c>
      <c r="BK15" s="391">
        <v>0</v>
      </c>
      <c r="BL15" s="391">
        <v>0</v>
      </c>
      <c r="BM15" s="391">
        <v>0.625</v>
      </c>
      <c r="BN15" s="391">
        <v>0.625</v>
      </c>
      <c r="BO15" s="391">
        <v>0.625</v>
      </c>
      <c r="BP15" s="391">
        <v>0.625</v>
      </c>
      <c r="BQ15" s="391">
        <v>0.625</v>
      </c>
    </row>
    <row r="16" spans="1:69">
      <c r="A16" s="388" t="s">
        <v>405</v>
      </c>
      <c r="B16" s="389">
        <v>21.103333333333335</v>
      </c>
      <c r="C16" s="389">
        <v>41.2</v>
      </c>
      <c r="D16" s="389">
        <v>0.57129999999999992</v>
      </c>
      <c r="E16" s="389"/>
      <c r="F16" s="390">
        <v>125000</v>
      </c>
      <c r="G16" s="391">
        <v>8.6112000000000002</v>
      </c>
      <c r="H16" s="391">
        <v>3.5623999999999998</v>
      </c>
      <c r="I16" s="391">
        <v>0.65969999999999995</v>
      </c>
      <c r="J16" s="391">
        <v>1.4018999999999999</v>
      </c>
      <c r="K16" s="391">
        <v>0.314</v>
      </c>
      <c r="L16" s="391">
        <v>5.9828333333333354</v>
      </c>
      <c r="M16" s="392">
        <v>68.889600000000002</v>
      </c>
      <c r="N16" s="390">
        <v>135357</v>
      </c>
      <c r="O16" s="390">
        <v>149518</v>
      </c>
      <c r="P16" s="390">
        <v>165161</v>
      </c>
      <c r="Q16" s="390">
        <v>182441</v>
      </c>
      <c r="R16" s="390">
        <v>201528</v>
      </c>
      <c r="S16" s="390" t="s">
        <v>215</v>
      </c>
      <c r="T16" s="391">
        <v>9.0530000000000008</v>
      </c>
      <c r="U16" s="391">
        <v>10</v>
      </c>
      <c r="V16" s="391">
        <v>11.045999999999999</v>
      </c>
      <c r="W16" s="391">
        <v>12.202</v>
      </c>
      <c r="X16" s="391">
        <v>13.478</v>
      </c>
      <c r="Y16" s="391">
        <v>4.3730000000000002</v>
      </c>
      <c r="Z16" s="391">
        <v>4.8310000000000004</v>
      </c>
      <c r="AA16" s="391">
        <v>5.3360000000000003</v>
      </c>
      <c r="AB16" s="391">
        <v>5.8949999999999996</v>
      </c>
      <c r="AC16" s="391">
        <v>6.5110000000000001</v>
      </c>
      <c r="AD16" s="391">
        <v>0.74299999999999999</v>
      </c>
      <c r="AE16" s="391">
        <v>0.78200000000000003</v>
      </c>
      <c r="AF16" s="391">
        <v>0.82099999999999995</v>
      </c>
      <c r="AG16" s="391">
        <v>0.86299999999999999</v>
      </c>
      <c r="AH16" s="391">
        <v>0.90800000000000003</v>
      </c>
      <c r="AI16" s="391">
        <v>1.786</v>
      </c>
      <c r="AJ16" s="391">
        <v>1.9730000000000001</v>
      </c>
      <c r="AK16" s="391">
        <v>2.1800000000000002</v>
      </c>
      <c r="AL16" s="391">
        <v>2.4079999999999999</v>
      </c>
      <c r="AM16" s="391">
        <v>2.66</v>
      </c>
      <c r="AN16" s="391">
        <v>0.3</v>
      </c>
      <c r="AO16" s="391">
        <v>0.33100000000000002</v>
      </c>
      <c r="AP16" s="391">
        <v>0.36599999999999999</v>
      </c>
      <c r="AQ16" s="391">
        <v>0.40400000000000003</v>
      </c>
      <c r="AR16" s="391">
        <v>0.44600000000000001</v>
      </c>
      <c r="AS16" s="391">
        <v>6.3029999999999999</v>
      </c>
      <c r="AT16" s="391">
        <v>6.9474999999999998</v>
      </c>
      <c r="AU16" s="391">
        <v>7.6578999999999997</v>
      </c>
      <c r="AV16" s="391">
        <v>8.4422999999999995</v>
      </c>
      <c r="AW16" s="391">
        <v>9.3073999999999995</v>
      </c>
      <c r="AX16" s="391">
        <v>0</v>
      </c>
      <c r="AY16" s="391">
        <v>0</v>
      </c>
      <c r="AZ16" s="391">
        <v>0</v>
      </c>
      <c r="BA16" s="391">
        <v>0</v>
      </c>
      <c r="BB16" s="391">
        <v>0</v>
      </c>
      <c r="BC16" s="391">
        <v>0</v>
      </c>
      <c r="BD16" s="391">
        <v>0</v>
      </c>
      <c r="BE16" s="391">
        <v>0</v>
      </c>
      <c r="BF16" s="391">
        <v>0</v>
      </c>
      <c r="BG16" s="391">
        <v>0</v>
      </c>
      <c r="BH16" s="391">
        <v>0</v>
      </c>
      <c r="BI16" s="391">
        <v>0</v>
      </c>
      <c r="BJ16" s="391">
        <v>0</v>
      </c>
      <c r="BK16" s="391">
        <v>0</v>
      </c>
      <c r="BL16" s="391">
        <v>0</v>
      </c>
      <c r="BM16" s="391">
        <v>2.9</v>
      </c>
      <c r="BN16" s="391">
        <v>2.9</v>
      </c>
      <c r="BO16" s="391">
        <v>2.9</v>
      </c>
      <c r="BP16" s="391">
        <v>2.9</v>
      </c>
      <c r="BQ16" s="391">
        <v>2.9</v>
      </c>
    </row>
    <row r="17" spans="1:69">
      <c r="A17" s="388" t="s">
        <v>406</v>
      </c>
      <c r="B17" s="389">
        <v>0.71790000000000009</v>
      </c>
      <c r="C17" s="389">
        <v>2.5</v>
      </c>
      <c r="D17" s="389">
        <v>0</v>
      </c>
      <c r="E17" s="389"/>
      <c r="F17" s="390">
        <v>6380</v>
      </c>
      <c r="G17" s="391">
        <v>0.46700000000000003</v>
      </c>
      <c r="H17" s="391">
        <v>4.9000000000000002E-2</v>
      </c>
      <c r="I17" s="391">
        <v>0</v>
      </c>
      <c r="J17" s="391">
        <v>1.4999999999999999E-2</v>
      </c>
      <c r="K17" s="391">
        <v>0.20399999999999999</v>
      </c>
      <c r="L17" s="391">
        <v>-1.7099999999999893E-2</v>
      </c>
      <c r="M17" s="392">
        <v>73.1974921630094</v>
      </c>
      <c r="N17" s="390">
        <v>7565</v>
      </c>
      <c r="O17" s="390">
        <v>9187</v>
      </c>
      <c r="P17" s="390">
        <v>11024</v>
      </c>
      <c r="Q17" s="390">
        <v>13228</v>
      </c>
      <c r="R17" s="390">
        <v>15873</v>
      </c>
      <c r="S17" s="390" t="s">
        <v>210</v>
      </c>
      <c r="T17" s="391">
        <v>0.56040000000000001</v>
      </c>
      <c r="U17" s="391">
        <v>0.67249999999999999</v>
      </c>
      <c r="V17" s="391">
        <v>0.80700000000000005</v>
      </c>
      <c r="W17" s="391">
        <v>0.96840000000000004</v>
      </c>
      <c r="X17" s="391">
        <v>1.1619999999999999</v>
      </c>
      <c r="Y17" s="391">
        <v>4.99E-2</v>
      </c>
      <c r="Z17" s="391">
        <v>5.0799999999999998E-2</v>
      </c>
      <c r="AA17" s="391">
        <v>5.1799999999999999E-2</v>
      </c>
      <c r="AB17" s="391">
        <v>5.28E-2</v>
      </c>
      <c r="AC17" s="391">
        <v>5.3800000000000001E-2</v>
      </c>
      <c r="AD17" s="391">
        <v>0</v>
      </c>
      <c r="AE17" s="391">
        <v>0</v>
      </c>
      <c r="AF17" s="391">
        <v>0</v>
      </c>
      <c r="AG17" s="391">
        <v>0</v>
      </c>
      <c r="AH17" s="391">
        <v>0</v>
      </c>
      <c r="AI17" s="391">
        <v>1.5299999999999999E-2</v>
      </c>
      <c r="AJ17" s="391">
        <v>1.5599999999999999E-2</v>
      </c>
      <c r="AK17" s="391">
        <v>1.5900000000000001E-2</v>
      </c>
      <c r="AL17" s="391">
        <v>1.6199999999999999E-2</v>
      </c>
      <c r="AM17" s="391">
        <v>1.6500000000000001E-2</v>
      </c>
      <c r="AN17" s="391">
        <v>6.5000000000000002E-2</v>
      </c>
      <c r="AO17" s="391">
        <v>7.0000000000000007E-2</v>
      </c>
      <c r="AP17" s="391">
        <v>7.4999999999999997E-2</v>
      </c>
      <c r="AQ17" s="391">
        <v>0.08</v>
      </c>
      <c r="AR17" s="391">
        <v>8.5000000000000006E-2</v>
      </c>
      <c r="AS17" s="391">
        <v>6.9500000000000006E-2</v>
      </c>
      <c r="AT17" s="391">
        <v>4.9299999999999997E-2</v>
      </c>
      <c r="AU17" s="391">
        <v>5.79E-2</v>
      </c>
      <c r="AV17" s="391">
        <v>6.8099999999999994E-2</v>
      </c>
      <c r="AW17" s="391">
        <v>8.0299999999999996E-2</v>
      </c>
      <c r="AX17" s="391">
        <v>0</v>
      </c>
      <c r="AY17" s="391">
        <v>0</v>
      </c>
      <c r="AZ17" s="391">
        <v>0</v>
      </c>
      <c r="BA17" s="391">
        <v>0</v>
      </c>
      <c r="BB17" s="391">
        <v>0</v>
      </c>
      <c r="BC17" s="391">
        <v>0</v>
      </c>
      <c r="BD17" s="391">
        <v>0</v>
      </c>
      <c r="BE17" s="391">
        <v>0</v>
      </c>
      <c r="BF17" s="391">
        <v>0</v>
      </c>
      <c r="BG17" s="391">
        <v>0</v>
      </c>
      <c r="BH17" s="391">
        <v>0</v>
      </c>
      <c r="BI17" s="391">
        <v>0</v>
      </c>
      <c r="BJ17" s="391">
        <v>0</v>
      </c>
      <c r="BK17" s="391">
        <v>0</v>
      </c>
      <c r="BL17" s="391">
        <v>0</v>
      </c>
      <c r="BM17" s="391">
        <v>0</v>
      </c>
      <c r="BN17" s="391">
        <v>0</v>
      </c>
      <c r="BO17" s="391">
        <v>0</v>
      </c>
      <c r="BP17" s="391">
        <v>0</v>
      </c>
      <c r="BQ17" s="391">
        <v>0</v>
      </c>
    </row>
    <row r="18" spans="1:69">
      <c r="A18" s="388" t="s">
        <v>407</v>
      </c>
      <c r="B18" s="389">
        <v>6.5916666666666679E-2</v>
      </c>
      <c r="C18" s="389">
        <v>0.504</v>
      </c>
      <c r="D18" s="389">
        <v>0</v>
      </c>
      <c r="E18" s="389"/>
      <c r="F18" s="390">
        <v>765</v>
      </c>
      <c r="G18" s="391">
        <v>4.3999999999999997E-2</v>
      </c>
      <c r="H18" s="391">
        <v>3.8E-3</v>
      </c>
      <c r="I18" s="391">
        <v>0</v>
      </c>
      <c r="J18" s="391">
        <v>2.8E-3</v>
      </c>
      <c r="K18" s="391">
        <v>5.0000000000000001E-3</v>
      </c>
      <c r="L18" s="391">
        <v>1.0316666666666689E-2</v>
      </c>
      <c r="M18" s="392">
        <v>57.516339869281047</v>
      </c>
      <c r="N18" s="390">
        <v>740</v>
      </c>
      <c r="O18" s="390">
        <v>670</v>
      </c>
      <c r="P18" s="390">
        <v>650</v>
      </c>
      <c r="Q18" s="390">
        <v>620</v>
      </c>
      <c r="R18" s="390">
        <v>600</v>
      </c>
      <c r="S18" s="390" t="s">
        <v>218</v>
      </c>
      <c r="T18" s="391">
        <v>4.3499999999999997E-2</v>
      </c>
      <c r="U18" s="391">
        <v>4.1000000000000002E-2</v>
      </c>
      <c r="V18" s="391">
        <v>0.04</v>
      </c>
      <c r="W18" s="391">
        <v>3.7999999999999999E-2</v>
      </c>
      <c r="X18" s="391">
        <v>3.7499999999999999E-2</v>
      </c>
      <c r="Y18" s="391">
        <v>3.5999999999999999E-3</v>
      </c>
      <c r="Z18" s="391">
        <v>3.3999999999999998E-3</v>
      </c>
      <c r="AA18" s="391">
        <v>3.2000000000000002E-3</v>
      </c>
      <c r="AB18" s="391">
        <v>3.0000000000000001E-3</v>
      </c>
      <c r="AC18" s="391">
        <v>2.8E-3</v>
      </c>
      <c r="AD18" s="391">
        <v>1E-4</v>
      </c>
      <c r="AE18" s="391">
        <v>1E-4</v>
      </c>
      <c r="AF18" s="391">
        <v>1E-4</v>
      </c>
      <c r="AG18" s="391">
        <v>1E-4</v>
      </c>
      <c r="AH18" s="391">
        <v>1E-4</v>
      </c>
      <c r="AI18" s="391">
        <v>2E-3</v>
      </c>
      <c r="AJ18" s="391">
        <v>2E-3</v>
      </c>
      <c r="AK18" s="391">
        <v>2E-3</v>
      </c>
      <c r="AL18" s="391">
        <v>2E-3</v>
      </c>
      <c r="AM18" s="391">
        <v>2E-3</v>
      </c>
      <c r="AN18" s="391">
        <v>5.0000000000000001E-3</v>
      </c>
      <c r="AO18" s="391">
        <v>5.0000000000000001E-3</v>
      </c>
      <c r="AP18" s="391">
        <v>5.0000000000000001E-3</v>
      </c>
      <c r="AQ18" s="391">
        <v>5.0000000000000001E-3</v>
      </c>
      <c r="AR18" s="391">
        <v>5.0000000000000001E-3</v>
      </c>
      <c r="AS18" s="391">
        <v>1.12E-2</v>
      </c>
      <c r="AT18" s="391">
        <v>1.0699999999999999E-2</v>
      </c>
      <c r="AU18" s="391">
        <v>1.04E-2</v>
      </c>
      <c r="AV18" s="391">
        <v>9.9000000000000008E-3</v>
      </c>
      <c r="AW18" s="391">
        <v>9.7999999999999997E-3</v>
      </c>
      <c r="AX18" s="391">
        <v>0</v>
      </c>
      <c r="AY18" s="391">
        <v>0</v>
      </c>
      <c r="AZ18" s="391">
        <v>0</v>
      </c>
      <c r="BA18" s="391">
        <v>0</v>
      </c>
      <c r="BB18" s="391">
        <v>0</v>
      </c>
      <c r="BC18" s="391">
        <v>0</v>
      </c>
      <c r="BD18" s="391">
        <v>0</v>
      </c>
      <c r="BE18" s="391">
        <v>0</v>
      </c>
      <c r="BF18" s="391">
        <v>0</v>
      </c>
      <c r="BG18" s="391">
        <v>0</v>
      </c>
      <c r="BH18" s="391">
        <v>0</v>
      </c>
      <c r="BI18" s="391">
        <v>0</v>
      </c>
      <c r="BJ18" s="391">
        <v>0</v>
      </c>
      <c r="BK18" s="391">
        <v>0</v>
      </c>
      <c r="BL18" s="391">
        <v>0</v>
      </c>
      <c r="BM18" s="391">
        <v>0</v>
      </c>
      <c r="BN18" s="391">
        <v>0</v>
      </c>
      <c r="BO18" s="391">
        <v>0</v>
      </c>
      <c r="BP18" s="391">
        <v>0</v>
      </c>
      <c r="BQ18" s="391">
        <v>0</v>
      </c>
    </row>
    <row r="19" spans="1:69">
      <c r="A19" s="388" t="s">
        <v>408</v>
      </c>
      <c r="B19" s="389">
        <v>6.0491666666666666E-2</v>
      </c>
      <c r="C19" s="389">
        <v>0.25</v>
      </c>
      <c r="D19" s="389">
        <v>0</v>
      </c>
      <c r="E19" s="389"/>
      <c r="F19" s="390">
        <v>502</v>
      </c>
      <c r="G19" s="391">
        <v>2.4500000000000001E-2</v>
      </c>
      <c r="H19" s="391">
        <v>6.4999999999999997E-3</v>
      </c>
      <c r="I19" s="391">
        <v>0</v>
      </c>
      <c r="J19" s="391">
        <v>0</v>
      </c>
      <c r="K19" s="391">
        <v>1.4999999999999999E-2</v>
      </c>
      <c r="L19" s="391">
        <v>1.4491666666666667E-2</v>
      </c>
      <c r="M19" s="392">
        <v>48.804780876494021</v>
      </c>
      <c r="N19" s="390">
        <v>504</v>
      </c>
      <c r="O19" s="390">
        <v>513</v>
      </c>
      <c r="P19" s="390">
        <v>521</v>
      </c>
      <c r="Q19" s="390">
        <v>530</v>
      </c>
      <c r="R19" s="390">
        <v>538</v>
      </c>
      <c r="S19" s="390" t="s">
        <v>219</v>
      </c>
      <c r="T19" s="391">
        <v>2.53E-2</v>
      </c>
      <c r="U19" s="391">
        <v>2.5700000000000001E-2</v>
      </c>
      <c r="V19" s="391">
        <v>2.6100000000000002E-2</v>
      </c>
      <c r="W19" s="391">
        <v>2.6499999999999999E-2</v>
      </c>
      <c r="X19" s="391">
        <v>2.69E-2</v>
      </c>
      <c r="Y19" s="391">
        <v>6.6E-3</v>
      </c>
      <c r="Z19" s="391">
        <v>6.7000000000000002E-3</v>
      </c>
      <c r="AA19" s="391">
        <v>6.7999999999999996E-3</v>
      </c>
      <c r="AB19" s="391">
        <v>6.8999999999999999E-3</v>
      </c>
      <c r="AC19" s="391">
        <v>7.0000000000000001E-3</v>
      </c>
      <c r="AD19" s="391">
        <v>0</v>
      </c>
      <c r="AE19" s="391">
        <v>0</v>
      </c>
      <c r="AF19" s="391">
        <v>0</v>
      </c>
      <c r="AG19" s="391">
        <v>0</v>
      </c>
      <c r="AH19" s="391">
        <v>0</v>
      </c>
      <c r="AI19" s="391">
        <v>0</v>
      </c>
      <c r="AJ19" s="391">
        <v>0</v>
      </c>
      <c r="AK19" s="391">
        <v>0</v>
      </c>
      <c r="AL19" s="391">
        <v>0</v>
      </c>
      <c r="AM19" s="391">
        <v>0</v>
      </c>
      <c r="AN19" s="391">
        <v>1.0999999999999999E-2</v>
      </c>
      <c r="AO19" s="391">
        <v>1.0999999999999999E-2</v>
      </c>
      <c r="AP19" s="391">
        <v>1.0999999999999999E-2</v>
      </c>
      <c r="AQ19" s="391">
        <v>1.0999999999999999E-2</v>
      </c>
      <c r="AR19" s="391">
        <v>1.0999999999999999E-2</v>
      </c>
      <c r="AS19" s="391">
        <v>6.0000000000000001E-3</v>
      </c>
      <c r="AT19" s="391">
        <v>6.0000000000000001E-3</v>
      </c>
      <c r="AU19" s="391">
        <v>6.1000000000000004E-3</v>
      </c>
      <c r="AV19" s="391">
        <v>6.1999999999999998E-3</v>
      </c>
      <c r="AW19" s="391">
        <v>6.1999999999999998E-3</v>
      </c>
      <c r="AX19" s="391">
        <v>0</v>
      </c>
      <c r="AY19" s="391">
        <v>0</v>
      </c>
      <c r="AZ19" s="391">
        <v>0</v>
      </c>
      <c r="BA19" s="391">
        <v>0</v>
      </c>
      <c r="BB19" s="391">
        <v>0</v>
      </c>
      <c r="BC19" s="391">
        <v>0</v>
      </c>
      <c r="BD19" s="391">
        <v>0</v>
      </c>
      <c r="BE19" s="391">
        <v>0</v>
      </c>
      <c r="BF19" s="391">
        <v>0</v>
      </c>
      <c r="BG19" s="391">
        <v>0</v>
      </c>
      <c r="BH19" s="391">
        <v>0</v>
      </c>
      <c r="BI19" s="391">
        <v>0</v>
      </c>
      <c r="BJ19" s="391">
        <v>0</v>
      </c>
      <c r="BK19" s="391">
        <v>0</v>
      </c>
      <c r="BL19" s="391">
        <v>0</v>
      </c>
      <c r="BM19" s="391">
        <v>0</v>
      </c>
      <c r="BN19" s="391">
        <v>0</v>
      </c>
      <c r="BO19" s="391">
        <v>0</v>
      </c>
      <c r="BP19" s="391">
        <v>0</v>
      </c>
      <c r="BQ19" s="391">
        <v>0</v>
      </c>
    </row>
    <row r="20" spans="1:69">
      <c r="A20" s="388" t="s">
        <v>409</v>
      </c>
      <c r="B20" s="389">
        <v>3.4666666666666665E-2</v>
      </c>
      <c r="C20" s="389">
        <v>6.5000000000000002E-2</v>
      </c>
      <c r="D20" s="389">
        <v>3.0000000000000001E-3</v>
      </c>
      <c r="E20" s="389"/>
      <c r="F20" s="390">
        <v>211</v>
      </c>
      <c r="G20" s="391">
        <v>0.01</v>
      </c>
      <c r="H20" s="391">
        <v>0.01</v>
      </c>
      <c r="I20" s="391">
        <v>0</v>
      </c>
      <c r="J20" s="391">
        <v>0</v>
      </c>
      <c r="K20" s="391">
        <v>1E-3</v>
      </c>
      <c r="L20" s="391">
        <v>1.0666666666666665E-2</v>
      </c>
      <c r="M20" s="392">
        <v>47.393364928909953</v>
      </c>
      <c r="N20" s="390">
        <v>211</v>
      </c>
      <c r="O20" s="390">
        <v>220</v>
      </c>
      <c r="P20" s="390">
        <v>220</v>
      </c>
      <c r="Q20" s="390">
        <v>225</v>
      </c>
      <c r="R20" s="390">
        <v>225</v>
      </c>
      <c r="S20" s="390" t="s">
        <v>144</v>
      </c>
      <c r="T20" s="391">
        <v>0.01</v>
      </c>
      <c r="U20" s="391">
        <v>0.01</v>
      </c>
      <c r="V20" s="391">
        <v>0.02</v>
      </c>
      <c r="W20" s="391">
        <v>0.02</v>
      </c>
      <c r="X20" s="391">
        <v>0.02</v>
      </c>
      <c r="Y20" s="391">
        <v>0.01</v>
      </c>
      <c r="Z20" s="391">
        <v>0.01</v>
      </c>
      <c r="AA20" s="391">
        <v>0.01</v>
      </c>
      <c r="AB20" s="391">
        <v>0.01</v>
      </c>
      <c r="AC20" s="391">
        <v>0.01</v>
      </c>
      <c r="AD20" s="391">
        <v>0</v>
      </c>
      <c r="AE20" s="391">
        <v>0</v>
      </c>
      <c r="AF20" s="391">
        <v>0</v>
      </c>
      <c r="AG20" s="391">
        <v>0</v>
      </c>
      <c r="AH20" s="391">
        <v>0</v>
      </c>
      <c r="AI20" s="391">
        <v>0</v>
      </c>
      <c r="AJ20" s="391">
        <v>0</v>
      </c>
      <c r="AK20" s="391">
        <v>0</v>
      </c>
      <c r="AL20" s="391">
        <v>0</v>
      </c>
      <c r="AM20" s="391">
        <v>0</v>
      </c>
      <c r="AN20" s="391">
        <v>1E-3</v>
      </c>
      <c r="AO20" s="391">
        <v>1E-3</v>
      </c>
      <c r="AP20" s="391">
        <v>1E-3</v>
      </c>
      <c r="AQ20" s="391">
        <v>1E-3</v>
      </c>
      <c r="AR20" s="391">
        <v>1E-3</v>
      </c>
      <c r="AS20" s="391">
        <v>1.09E-2</v>
      </c>
      <c r="AT20" s="391">
        <v>1.09E-2</v>
      </c>
      <c r="AU20" s="391">
        <v>1.61E-2</v>
      </c>
      <c r="AV20" s="391">
        <v>1.61E-2</v>
      </c>
      <c r="AW20" s="391">
        <v>1.61E-2</v>
      </c>
      <c r="AX20" s="391">
        <v>0</v>
      </c>
      <c r="AY20" s="391">
        <v>0</v>
      </c>
      <c r="AZ20" s="391">
        <v>0</v>
      </c>
      <c r="BA20" s="391">
        <v>0</v>
      </c>
      <c r="BB20" s="391">
        <v>0</v>
      </c>
      <c r="BC20" s="391">
        <v>0</v>
      </c>
      <c r="BD20" s="391">
        <v>0</v>
      </c>
      <c r="BE20" s="391">
        <v>0</v>
      </c>
      <c r="BF20" s="391">
        <v>0</v>
      </c>
      <c r="BG20" s="391">
        <v>0</v>
      </c>
      <c r="BH20" s="391">
        <v>6.5000000000000002E-2</v>
      </c>
      <c r="BI20" s="391">
        <v>6.5000000000000002E-2</v>
      </c>
      <c r="BJ20" s="391">
        <v>6.5000000000000002E-2</v>
      </c>
      <c r="BK20" s="391">
        <v>6.5000000000000002E-2</v>
      </c>
      <c r="BL20" s="391">
        <v>6.5000000000000002E-2</v>
      </c>
      <c r="BM20" s="391">
        <v>3.0000000000000001E-3</v>
      </c>
      <c r="BN20" s="391">
        <v>3.0000000000000001E-3</v>
      </c>
      <c r="BO20" s="391">
        <v>3.0000000000000001E-3</v>
      </c>
      <c r="BP20" s="391">
        <v>3.0000000000000001E-3</v>
      </c>
      <c r="BQ20" s="391">
        <v>3.0000000000000001E-3</v>
      </c>
    </row>
    <row r="21" spans="1:69">
      <c r="A21" s="388" t="s">
        <v>410</v>
      </c>
      <c r="B21" s="389">
        <v>0.42449999999999993</v>
      </c>
      <c r="C21" s="389">
        <v>0.5282</v>
      </c>
      <c r="D21" s="389">
        <v>0</v>
      </c>
      <c r="E21" s="389"/>
      <c r="F21" s="390">
        <v>6035</v>
      </c>
      <c r="G21" s="391">
        <v>0.23250000000000001</v>
      </c>
      <c r="H21" s="391">
        <v>9.6000000000000002E-2</v>
      </c>
      <c r="I21" s="391">
        <v>0</v>
      </c>
      <c r="J21" s="391">
        <v>0</v>
      </c>
      <c r="K21" s="391">
        <v>1.0999999999999999E-2</v>
      </c>
      <c r="L21" s="391">
        <v>8.4999999999999909E-2</v>
      </c>
      <c r="M21" s="392">
        <v>38.52526926263463</v>
      </c>
      <c r="N21" s="390">
        <v>6393</v>
      </c>
      <c r="O21" s="390">
        <v>6528</v>
      </c>
      <c r="P21" s="390">
        <v>6653</v>
      </c>
      <c r="Q21" s="390">
        <v>6780</v>
      </c>
      <c r="R21" s="390">
        <v>6909</v>
      </c>
      <c r="S21" s="390" t="s">
        <v>152</v>
      </c>
      <c r="T21" s="391">
        <v>0.23830000000000001</v>
      </c>
      <c r="U21" s="391">
        <v>0.24279999999999999</v>
      </c>
      <c r="V21" s="391">
        <v>0.24740000000000001</v>
      </c>
      <c r="W21" s="391">
        <v>0.25209999999999999</v>
      </c>
      <c r="X21" s="391">
        <v>0.25690000000000002</v>
      </c>
      <c r="Y21" s="391">
        <v>9.8400000000000001E-2</v>
      </c>
      <c r="Z21" s="391">
        <v>0.1003</v>
      </c>
      <c r="AA21" s="391">
        <v>0.1022</v>
      </c>
      <c r="AB21" s="391">
        <v>0.1041</v>
      </c>
      <c r="AC21" s="391">
        <v>0.1061</v>
      </c>
      <c r="AD21" s="391">
        <v>0</v>
      </c>
      <c r="AE21" s="391">
        <v>0</v>
      </c>
      <c r="AF21" s="391">
        <v>0</v>
      </c>
      <c r="AG21" s="391">
        <v>0</v>
      </c>
      <c r="AH21" s="391">
        <v>0</v>
      </c>
      <c r="AI21" s="391">
        <v>0</v>
      </c>
      <c r="AJ21" s="391">
        <v>0</v>
      </c>
      <c r="AK21" s="391">
        <v>0</v>
      </c>
      <c r="AL21" s="391">
        <v>0</v>
      </c>
      <c r="AM21" s="391">
        <v>0</v>
      </c>
      <c r="AN21" s="391">
        <v>1.0999999999999999E-2</v>
      </c>
      <c r="AO21" s="391">
        <v>1.0999999999999999E-2</v>
      </c>
      <c r="AP21" s="391">
        <v>1.0999999999999999E-2</v>
      </c>
      <c r="AQ21" s="391">
        <v>1.0999999999999999E-2</v>
      </c>
      <c r="AR21" s="391">
        <v>1.0999999999999999E-2</v>
      </c>
      <c r="AS21" s="391">
        <v>5.4699999999999999E-2</v>
      </c>
      <c r="AT21" s="391">
        <v>5.57E-2</v>
      </c>
      <c r="AU21" s="391">
        <v>5.67E-2</v>
      </c>
      <c r="AV21" s="391">
        <v>5.7799999999999997E-2</v>
      </c>
      <c r="AW21" s="391">
        <v>5.8799999999999998E-2</v>
      </c>
      <c r="AX21" s="391">
        <v>0.05</v>
      </c>
      <c r="AY21" s="391">
        <v>0.05</v>
      </c>
      <c r="AZ21" s="391">
        <v>0.05</v>
      </c>
      <c r="BA21" s="391">
        <v>0.05</v>
      </c>
      <c r="BB21" s="391">
        <v>0.05</v>
      </c>
      <c r="BC21" s="391">
        <v>0</v>
      </c>
      <c r="BD21" s="391">
        <v>0</v>
      </c>
      <c r="BE21" s="391">
        <v>0</v>
      </c>
      <c r="BF21" s="391">
        <v>0</v>
      </c>
      <c r="BG21" s="391">
        <v>0</v>
      </c>
      <c r="BH21" s="391">
        <v>0.39800000000000002</v>
      </c>
      <c r="BI21" s="391">
        <v>0.39800000000000002</v>
      </c>
      <c r="BJ21" s="391">
        <v>0.39800000000000002</v>
      </c>
      <c r="BK21" s="391">
        <v>0.39800000000000002</v>
      </c>
      <c r="BL21" s="391">
        <v>0.39800000000000002</v>
      </c>
      <c r="BM21" s="391">
        <v>0</v>
      </c>
      <c r="BN21" s="391">
        <v>0</v>
      </c>
      <c r="BO21" s="391">
        <v>0</v>
      </c>
      <c r="BP21" s="391">
        <v>0</v>
      </c>
      <c r="BQ21" s="391">
        <v>0</v>
      </c>
    </row>
    <row r="22" spans="1:69">
      <c r="A22" s="388" t="s">
        <v>411</v>
      </c>
      <c r="B22" s="389">
        <v>0.1065</v>
      </c>
      <c r="C22" s="389">
        <v>1</v>
      </c>
      <c r="D22" s="389">
        <v>0</v>
      </c>
      <c r="E22" s="389"/>
      <c r="F22" s="390">
        <v>400</v>
      </c>
      <c r="G22" s="391">
        <v>0</v>
      </c>
      <c r="H22" s="391">
        <v>0</v>
      </c>
      <c r="I22" s="391">
        <v>0</v>
      </c>
      <c r="J22" s="391">
        <v>0</v>
      </c>
      <c r="K22" s="391">
        <v>0</v>
      </c>
      <c r="L22" s="391">
        <v>0.1065</v>
      </c>
      <c r="M22" s="392">
        <v>0</v>
      </c>
      <c r="N22" s="390">
        <v>425</v>
      </c>
      <c r="O22" s="390">
        <v>450</v>
      </c>
      <c r="P22" s="390">
        <v>475</v>
      </c>
      <c r="Q22" s="390">
        <v>500</v>
      </c>
      <c r="R22" s="390">
        <v>525</v>
      </c>
      <c r="S22" s="390" t="s">
        <v>164</v>
      </c>
      <c r="T22" s="391">
        <v>0</v>
      </c>
      <c r="U22" s="391">
        <v>0</v>
      </c>
      <c r="V22" s="391">
        <v>0</v>
      </c>
      <c r="W22" s="391">
        <v>0</v>
      </c>
      <c r="X22" s="391">
        <v>0</v>
      </c>
      <c r="Y22" s="391">
        <v>0</v>
      </c>
      <c r="Z22" s="391">
        <v>0</v>
      </c>
      <c r="AA22" s="391">
        <v>0</v>
      </c>
      <c r="AB22" s="391">
        <v>0</v>
      </c>
      <c r="AC22" s="391">
        <v>0</v>
      </c>
      <c r="AD22" s="391">
        <v>0</v>
      </c>
      <c r="AE22" s="391">
        <v>0</v>
      </c>
      <c r="AF22" s="391">
        <v>0</v>
      </c>
      <c r="AG22" s="391">
        <v>0</v>
      </c>
      <c r="AH22" s="391">
        <v>0</v>
      </c>
      <c r="AI22" s="391">
        <v>0</v>
      </c>
      <c r="AJ22" s="391">
        <v>0</v>
      </c>
      <c r="AK22" s="391">
        <v>0</v>
      </c>
      <c r="AL22" s="391">
        <v>0</v>
      </c>
      <c r="AM22" s="391">
        <v>0</v>
      </c>
      <c r="AN22" s="391">
        <v>0</v>
      </c>
      <c r="AO22" s="391">
        <v>0</v>
      </c>
      <c r="AP22" s="391">
        <v>0</v>
      </c>
      <c r="AQ22" s="391">
        <v>0</v>
      </c>
      <c r="AR22" s="391">
        <v>0</v>
      </c>
      <c r="AS22" s="391">
        <v>0</v>
      </c>
      <c r="AT22" s="391">
        <v>0</v>
      </c>
      <c r="AU22" s="391">
        <v>0</v>
      </c>
      <c r="AV22" s="391">
        <v>0</v>
      </c>
      <c r="AW22" s="391">
        <v>0</v>
      </c>
      <c r="AX22" s="391">
        <v>0</v>
      </c>
      <c r="AY22" s="391">
        <v>0</v>
      </c>
      <c r="AZ22" s="391">
        <v>0</v>
      </c>
      <c r="BA22" s="391">
        <v>0</v>
      </c>
      <c r="BB22" s="391">
        <v>0</v>
      </c>
      <c r="BC22" s="391">
        <v>0</v>
      </c>
      <c r="BD22" s="391">
        <v>0</v>
      </c>
      <c r="BE22" s="391">
        <v>0</v>
      </c>
      <c r="BF22" s="391">
        <v>0</v>
      </c>
      <c r="BG22" s="391">
        <v>0</v>
      </c>
      <c r="BH22" s="391">
        <v>1</v>
      </c>
      <c r="BI22" s="391">
        <v>1</v>
      </c>
      <c r="BJ22" s="391">
        <v>1</v>
      </c>
      <c r="BK22" s="391">
        <v>1</v>
      </c>
      <c r="BL22" s="391">
        <v>1</v>
      </c>
      <c r="BM22" s="391">
        <v>0</v>
      </c>
      <c r="BN22" s="391">
        <v>0</v>
      </c>
      <c r="BO22" s="391">
        <v>0</v>
      </c>
      <c r="BP22" s="391">
        <v>0</v>
      </c>
      <c r="BQ22" s="391">
        <v>0</v>
      </c>
    </row>
    <row r="23" spans="1:69">
      <c r="A23" s="388" t="s">
        <v>412</v>
      </c>
      <c r="B23" s="389">
        <v>6.1491666666666667E-2</v>
      </c>
      <c r="C23" s="389">
        <v>0.29499999999999998</v>
      </c>
      <c r="D23" s="389">
        <v>2.3664657534246573E-2</v>
      </c>
      <c r="E23" s="389"/>
      <c r="F23" s="390">
        <v>569</v>
      </c>
      <c r="G23" s="391">
        <v>2.2499999999999999E-2</v>
      </c>
      <c r="H23" s="391">
        <v>7.4000000000000003E-3</v>
      </c>
      <c r="I23" s="391">
        <v>0</v>
      </c>
      <c r="J23" s="391">
        <v>2.0000000000000001E-4</v>
      </c>
      <c r="K23" s="391">
        <v>1E-3</v>
      </c>
      <c r="L23" s="391">
        <v>6.7270091324200948E-3</v>
      </c>
      <c r="M23" s="392">
        <v>39.543057996485061</v>
      </c>
      <c r="N23" s="390">
        <v>580</v>
      </c>
      <c r="O23" s="390">
        <v>600</v>
      </c>
      <c r="P23" s="390">
        <v>600</v>
      </c>
      <c r="Q23" s="390">
        <v>610</v>
      </c>
      <c r="R23" s="390">
        <v>620</v>
      </c>
      <c r="S23" s="390" t="s">
        <v>162</v>
      </c>
      <c r="T23" s="391">
        <v>2.6100000000000002E-2</v>
      </c>
      <c r="U23" s="391">
        <v>2.7E-2</v>
      </c>
      <c r="V23" s="391">
        <v>2.7E-2</v>
      </c>
      <c r="W23" s="391">
        <v>2.75E-2</v>
      </c>
      <c r="X23" s="391">
        <v>2.7900000000000001E-2</v>
      </c>
      <c r="Y23" s="391">
        <v>7.4999999999999997E-3</v>
      </c>
      <c r="Z23" s="391">
        <v>8.0000000000000002E-3</v>
      </c>
      <c r="AA23" s="391">
        <v>8.0000000000000002E-3</v>
      </c>
      <c r="AB23" s="391">
        <v>8.5000000000000006E-3</v>
      </c>
      <c r="AC23" s="391">
        <v>8.9999999999999993E-3</v>
      </c>
      <c r="AD23" s="391">
        <v>0</v>
      </c>
      <c r="AE23" s="391">
        <v>0</v>
      </c>
      <c r="AF23" s="391">
        <v>0</v>
      </c>
      <c r="AG23" s="391">
        <v>0</v>
      </c>
      <c r="AH23" s="391">
        <v>0</v>
      </c>
      <c r="AI23" s="391">
        <v>2.5000000000000001E-3</v>
      </c>
      <c r="AJ23" s="391">
        <v>3.0000000000000001E-3</v>
      </c>
      <c r="AK23" s="391">
        <v>3.0000000000000001E-3</v>
      </c>
      <c r="AL23" s="391">
        <v>3.0000000000000001E-3</v>
      </c>
      <c r="AM23" s="391">
        <v>3.0000000000000001E-3</v>
      </c>
      <c r="AN23" s="391">
        <v>5.0000000000000001E-3</v>
      </c>
      <c r="AO23" s="391">
        <v>5.0000000000000001E-3</v>
      </c>
      <c r="AP23" s="391">
        <v>5.0000000000000001E-3</v>
      </c>
      <c r="AQ23" s="391">
        <v>5.0000000000000001E-3</v>
      </c>
      <c r="AR23" s="391">
        <v>5.0000000000000001E-3</v>
      </c>
      <c r="AS23" s="391">
        <v>5.0000000000000001E-3</v>
      </c>
      <c r="AT23" s="391">
        <v>5.4999999999999997E-3</v>
      </c>
      <c r="AU23" s="391">
        <v>5.4999999999999997E-3</v>
      </c>
      <c r="AV23" s="391">
        <v>5.7999999999999996E-3</v>
      </c>
      <c r="AW23" s="391">
        <v>6.0000000000000001E-3</v>
      </c>
      <c r="AX23" s="391">
        <v>0</v>
      </c>
      <c r="AY23" s="391">
        <v>0</v>
      </c>
      <c r="AZ23" s="391">
        <v>0</v>
      </c>
      <c r="BA23" s="391">
        <v>0</v>
      </c>
      <c r="BB23" s="391">
        <v>0</v>
      </c>
      <c r="BC23" s="391">
        <v>0</v>
      </c>
      <c r="BD23" s="391">
        <v>0</v>
      </c>
      <c r="BE23" s="391">
        <v>0</v>
      </c>
      <c r="BF23" s="391">
        <v>0</v>
      </c>
      <c r="BG23" s="391">
        <v>0</v>
      </c>
      <c r="BH23" s="391">
        <v>0</v>
      </c>
      <c r="BI23" s="391">
        <v>0</v>
      </c>
      <c r="BJ23" s="391">
        <v>0</v>
      </c>
      <c r="BK23" s="391">
        <v>0</v>
      </c>
      <c r="BL23" s="391">
        <v>0</v>
      </c>
      <c r="BM23" s="391">
        <v>3.9E-2</v>
      </c>
      <c r="BN23" s="391">
        <v>3.9E-2</v>
      </c>
      <c r="BO23" s="391">
        <v>3.9E-2</v>
      </c>
      <c r="BP23" s="391">
        <v>3.9E-2</v>
      </c>
      <c r="BQ23" s="391">
        <v>3.9E-2</v>
      </c>
    </row>
    <row r="24" spans="1:69">
      <c r="A24" s="388" t="s">
        <v>413</v>
      </c>
      <c r="B24" s="389">
        <v>4.293333333333333E-2</v>
      </c>
      <c r="C24" s="389">
        <v>0.36599999999999999</v>
      </c>
      <c r="D24" s="389">
        <v>0</v>
      </c>
      <c r="E24" s="389"/>
      <c r="F24" s="390">
        <v>464</v>
      </c>
      <c r="G24" s="391">
        <v>0.02</v>
      </c>
      <c r="H24" s="391">
        <v>1.06E-2</v>
      </c>
      <c r="I24" s="391">
        <v>0</v>
      </c>
      <c r="J24" s="391">
        <v>1.6999999999999999E-3</v>
      </c>
      <c r="K24" s="391">
        <v>0</v>
      </c>
      <c r="L24" s="391">
        <v>1.0633333333333328E-2</v>
      </c>
      <c r="M24" s="392">
        <v>43.103448275862071</v>
      </c>
      <c r="N24" s="390">
        <v>504</v>
      </c>
      <c r="O24" s="390">
        <v>524</v>
      </c>
      <c r="P24" s="390">
        <v>544</v>
      </c>
      <c r="Q24" s="390">
        <v>564</v>
      </c>
      <c r="R24" s="390">
        <v>584</v>
      </c>
      <c r="S24" s="390" t="s">
        <v>165</v>
      </c>
      <c r="T24" s="391">
        <v>2.9000000000000001E-2</v>
      </c>
      <c r="U24" s="391">
        <v>3.1E-2</v>
      </c>
      <c r="V24" s="391">
        <v>3.3000000000000002E-2</v>
      </c>
      <c r="W24" s="391">
        <v>3.5000000000000003E-2</v>
      </c>
      <c r="X24" s="391">
        <v>3.6999999999999998E-2</v>
      </c>
      <c r="Y24" s="391">
        <v>1.0999999999999999E-2</v>
      </c>
      <c r="Z24" s="391">
        <v>1.2E-2</v>
      </c>
      <c r="AA24" s="391">
        <v>1.2999999999999999E-2</v>
      </c>
      <c r="AB24" s="391">
        <v>1.4E-2</v>
      </c>
      <c r="AC24" s="391">
        <v>1.4999999999999999E-2</v>
      </c>
      <c r="AD24" s="391">
        <v>0</v>
      </c>
      <c r="AE24" s="391">
        <v>0</v>
      </c>
      <c r="AF24" s="391">
        <v>0</v>
      </c>
      <c r="AG24" s="391">
        <v>0</v>
      </c>
      <c r="AH24" s="391">
        <v>0</v>
      </c>
      <c r="AI24" s="391">
        <v>5.0000000000000001E-3</v>
      </c>
      <c r="AJ24" s="391">
        <v>5.0000000000000001E-3</v>
      </c>
      <c r="AK24" s="391">
        <v>6.0000000000000001E-3</v>
      </c>
      <c r="AL24" s="391">
        <v>7.0000000000000001E-3</v>
      </c>
      <c r="AM24" s="391">
        <v>8.0000000000000002E-3</v>
      </c>
      <c r="AN24" s="391">
        <v>1E-3</v>
      </c>
      <c r="AO24" s="391">
        <v>1E-3</v>
      </c>
      <c r="AP24" s="391">
        <v>1E-3</v>
      </c>
      <c r="AQ24" s="391">
        <v>1E-3</v>
      </c>
      <c r="AR24" s="391">
        <v>1E-3</v>
      </c>
      <c r="AS24" s="391">
        <v>1.5100000000000001E-2</v>
      </c>
      <c r="AT24" s="391">
        <v>1.61E-2</v>
      </c>
      <c r="AU24" s="391">
        <v>1.7399999999999999E-2</v>
      </c>
      <c r="AV24" s="391">
        <v>1.8700000000000001E-2</v>
      </c>
      <c r="AW24" s="391">
        <v>0.02</v>
      </c>
      <c r="AX24" s="391">
        <v>0</v>
      </c>
      <c r="AY24" s="391">
        <v>0</v>
      </c>
      <c r="AZ24" s="391">
        <v>0</v>
      </c>
      <c r="BA24" s="391">
        <v>0</v>
      </c>
      <c r="BB24" s="391">
        <v>0</v>
      </c>
      <c r="BC24" s="391">
        <v>0</v>
      </c>
      <c r="BD24" s="391">
        <v>0</v>
      </c>
      <c r="BE24" s="391">
        <v>0</v>
      </c>
      <c r="BF24" s="391">
        <v>0</v>
      </c>
      <c r="BG24" s="391">
        <v>0</v>
      </c>
      <c r="BH24" s="391">
        <v>0</v>
      </c>
      <c r="BI24" s="391">
        <v>0</v>
      </c>
      <c r="BJ24" s="391">
        <v>0</v>
      </c>
      <c r="BK24" s="391">
        <v>0</v>
      </c>
      <c r="BL24" s="391">
        <v>0</v>
      </c>
      <c r="BM24" s="391">
        <v>0</v>
      </c>
      <c r="BN24" s="391">
        <v>0</v>
      </c>
      <c r="BO24" s="391">
        <v>0</v>
      </c>
      <c r="BP24" s="391">
        <v>0</v>
      </c>
      <c r="BQ24" s="391">
        <v>0</v>
      </c>
    </row>
    <row r="25" spans="1:69">
      <c r="A25" s="388" t="s">
        <v>952</v>
      </c>
      <c r="B25" s="389">
        <v>0.30708333333333337</v>
      </c>
      <c r="C25" s="389">
        <v>0.95</v>
      </c>
      <c r="D25" s="389">
        <v>0</v>
      </c>
      <c r="E25" s="389"/>
      <c r="F25" s="390">
        <v>300</v>
      </c>
      <c r="G25" s="391">
        <v>0.14100000000000001</v>
      </c>
      <c r="H25" s="391">
        <v>7.2000000000000008E-2</v>
      </c>
      <c r="I25" s="391">
        <v>0</v>
      </c>
      <c r="J25" s="391">
        <v>0</v>
      </c>
      <c r="K25" s="391">
        <v>0.05</v>
      </c>
      <c r="L25" s="391">
        <v>4.4083333333333363E-2</v>
      </c>
      <c r="M25" s="392">
        <v>470</v>
      </c>
      <c r="N25" s="390">
        <v>315</v>
      </c>
      <c r="O25" s="390">
        <v>330</v>
      </c>
      <c r="P25" s="390">
        <v>360</v>
      </c>
      <c r="Q25" s="390">
        <v>390</v>
      </c>
      <c r="R25" s="390">
        <v>420</v>
      </c>
      <c r="S25" s="390" t="s">
        <v>216</v>
      </c>
      <c r="T25" s="391">
        <v>0.1323</v>
      </c>
      <c r="U25" s="391">
        <v>0.13900000000000001</v>
      </c>
      <c r="V25" s="391">
        <v>0.1459</v>
      </c>
      <c r="W25" s="391">
        <v>0.15310000000000001</v>
      </c>
      <c r="X25" s="391">
        <v>0.1608</v>
      </c>
      <c r="Y25" s="391">
        <v>2.3099999999999999E-2</v>
      </c>
      <c r="Z25" s="391">
        <v>2.47E-2</v>
      </c>
      <c r="AA25" s="391">
        <v>2.8199999999999999E-2</v>
      </c>
      <c r="AB25" s="391">
        <v>2.9600000000000001E-2</v>
      </c>
      <c r="AC25" s="391">
        <v>3.1099999999999999E-2</v>
      </c>
      <c r="AD25" s="391">
        <v>0</v>
      </c>
      <c r="AE25" s="391">
        <v>0</v>
      </c>
      <c r="AF25" s="391">
        <v>0</v>
      </c>
      <c r="AG25" s="391">
        <v>0</v>
      </c>
      <c r="AH25" s="391">
        <v>0</v>
      </c>
      <c r="AI25" s="391">
        <v>0</v>
      </c>
      <c r="AJ25" s="391">
        <v>0</v>
      </c>
      <c r="AK25" s="391">
        <v>0</v>
      </c>
      <c r="AL25" s="391">
        <v>0</v>
      </c>
      <c r="AM25" s="391">
        <v>0</v>
      </c>
      <c r="AN25" s="391">
        <v>5.2499999999999998E-2</v>
      </c>
      <c r="AO25" s="391">
        <v>5.5100000000000003E-2</v>
      </c>
      <c r="AP25" s="391">
        <v>5.7799999999999997E-2</v>
      </c>
      <c r="AQ25" s="391">
        <v>6.0600000000000001E-2</v>
      </c>
      <c r="AR25" s="391">
        <v>6.3600000000000004E-2</v>
      </c>
      <c r="AS25" s="391">
        <v>3.5700000000000003E-2</v>
      </c>
      <c r="AT25" s="391">
        <v>3.7600000000000001E-2</v>
      </c>
      <c r="AU25" s="391">
        <v>3.9899999999999998E-2</v>
      </c>
      <c r="AV25" s="391">
        <v>4.1799999999999997E-2</v>
      </c>
      <c r="AW25" s="391">
        <v>4.3900000000000002E-2</v>
      </c>
      <c r="AX25" s="391">
        <v>0</v>
      </c>
      <c r="AY25" s="391">
        <v>0</v>
      </c>
      <c r="AZ25" s="391">
        <v>0</v>
      </c>
      <c r="BA25" s="391">
        <v>0</v>
      </c>
      <c r="BB25" s="391">
        <v>0</v>
      </c>
      <c r="BC25" s="391">
        <v>0</v>
      </c>
      <c r="BD25" s="391">
        <v>0</v>
      </c>
      <c r="BE25" s="391">
        <v>0</v>
      </c>
      <c r="BF25" s="391">
        <v>0</v>
      </c>
      <c r="BG25" s="391">
        <v>0</v>
      </c>
      <c r="BH25" s="391">
        <v>0.5</v>
      </c>
      <c r="BI25" s="391">
        <v>0.5</v>
      </c>
      <c r="BJ25" s="391">
        <v>0.5</v>
      </c>
      <c r="BK25" s="391">
        <v>0.5</v>
      </c>
      <c r="BL25" s="391">
        <v>0.5</v>
      </c>
      <c r="BM25" s="391">
        <v>0</v>
      </c>
      <c r="BN25" s="391">
        <v>0</v>
      </c>
      <c r="BO25" s="391">
        <v>0</v>
      </c>
      <c r="BP25" s="391">
        <v>0</v>
      </c>
      <c r="BQ25" s="391">
        <v>0</v>
      </c>
    </row>
    <row r="26" spans="1:69">
      <c r="A26" s="388" t="s">
        <v>414</v>
      </c>
      <c r="B26" s="389">
        <v>0.19310833333333333</v>
      </c>
      <c r="C26" s="389">
        <v>0.36599999999999999</v>
      </c>
      <c r="D26" s="389">
        <v>0</v>
      </c>
      <c r="E26" s="389"/>
      <c r="F26" s="390">
        <v>1164</v>
      </c>
      <c r="G26" s="391">
        <v>4.4200000000000003E-2</v>
      </c>
      <c r="H26" s="391">
        <v>2.9100000000000001E-2</v>
      </c>
      <c r="I26" s="391">
        <v>0</v>
      </c>
      <c r="J26" s="391">
        <v>3.3399999999999999E-2</v>
      </c>
      <c r="K26" s="391">
        <v>1E-3</v>
      </c>
      <c r="L26" s="391">
        <v>8.5408333333333322E-2</v>
      </c>
      <c r="M26" s="392">
        <v>37.972508591065292</v>
      </c>
      <c r="N26" s="390">
        <v>1174</v>
      </c>
      <c r="O26" s="390">
        <v>1184</v>
      </c>
      <c r="P26" s="390">
        <v>1194</v>
      </c>
      <c r="Q26" s="390">
        <v>1204</v>
      </c>
      <c r="R26" s="390">
        <v>1214</v>
      </c>
      <c r="S26" s="390" t="s">
        <v>220</v>
      </c>
      <c r="T26" s="391">
        <v>4.5999999999999999E-2</v>
      </c>
      <c r="U26" s="391">
        <v>4.7E-2</v>
      </c>
      <c r="V26" s="391">
        <v>4.8000000000000001E-2</v>
      </c>
      <c r="W26" s="391">
        <v>4.9000000000000002E-2</v>
      </c>
      <c r="X26" s="391">
        <v>0.05</v>
      </c>
      <c r="Y26" s="391">
        <v>0.03</v>
      </c>
      <c r="Z26" s="391">
        <v>3.2000000000000001E-2</v>
      </c>
      <c r="AA26" s="391">
        <v>3.4000000000000002E-2</v>
      </c>
      <c r="AB26" s="391">
        <v>3.5999999999999997E-2</v>
      </c>
      <c r="AC26" s="391">
        <v>3.7999999999999999E-2</v>
      </c>
      <c r="AD26" s="391">
        <v>0</v>
      </c>
      <c r="AE26" s="391">
        <v>0</v>
      </c>
      <c r="AF26" s="391">
        <v>0</v>
      </c>
      <c r="AG26" s="391">
        <v>0</v>
      </c>
      <c r="AH26" s="391">
        <v>0</v>
      </c>
      <c r="AI26" s="391">
        <v>3.5000000000000003E-2</v>
      </c>
      <c r="AJ26" s="391">
        <v>3.5499999999999997E-2</v>
      </c>
      <c r="AK26" s="391">
        <v>3.5999999999999997E-2</v>
      </c>
      <c r="AL26" s="391">
        <v>3.6499999999999998E-2</v>
      </c>
      <c r="AM26" s="391">
        <v>3.6999999999999998E-2</v>
      </c>
      <c r="AN26" s="391">
        <v>1E-4</v>
      </c>
      <c r="AO26" s="391">
        <v>1E-4</v>
      </c>
      <c r="AP26" s="391">
        <v>1E-4</v>
      </c>
      <c r="AQ26" s="391">
        <v>1E-4</v>
      </c>
      <c r="AR26" s="391">
        <v>1E-4</v>
      </c>
      <c r="AS26" s="391">
        <v>8.8200000000000001E-2</v>
      </c>
      <c r="AT26" s="391">
        <v>9.0999999999999998E-2</v>
      </c>
      <c r="AU26" s="391">
        <v>9.3799999999999994E-2</v>
      </c>
      <c r="AV26" s="391">
        <v>9.6600000000000005E-2</v>
      </c>
      <c r="AW26" s="391">
        <v>9.9299999999999999E-2</v>
      </c>
      <c r="AX26" s="391">
        <v>0</v>
      </c>
      <c r="AY26" s="391">
        <v>0</v>
      </c>
      <c r="AZ26" s="391">
        <v>0</v>
      </c>
      <c r="BA26" s="391">
        <v>0</v>
      </c>
      <c r="BB26" s="391">
        <v>0</v>
      </c>
      <c r="BC26" s="391">
        <v>0</v>
      </c>
      <c r="BD26" s="391">
        <v>0</v>
      </c>
      <c r="BE26" s="391">
        <v>0</v>
      </c>
      <c r="BF26" s="391">
        <v>0</v>
      </c>
      <c r="BG26" s="391">
        <v>0</v>
      </c>
      <c r="BH26" s="391">
        <v>0</v>
      </c>
      <c r="BI26" s="391">
        <v>0</v>
      </c>
      <c r="BJ26" s="391">
        <v>0</v>
      </c>
      <c r="BK26" s="391">
        <v>0</v>
      </c>
      <c r="BL26" s="391">
        <v>0</v>
      </c>
      <c r="BM26" s="391">
        <v>0</v>
      </c>
      <c r="BN26" s="391">
        <v>0</v>
      </c>
      <c r="BO26" s="391">
        <v>0</v>
      </c>
      <c r="BP26" s="391">
        <v>0</v>
      </c>
      <c r="BQ26" s="391">
        <v>0</v>
      </c>
    </row>
    <row r="27" spans="1:69">
      <c r="A27" s="388" t="s">
        <v>415</v>
      </c>
      <c r="B27" s="389">
        <v>1.9625E-2</v>
      </c>
      <c r="C27" s="389">
        <v>0.16600000000000001</v>
      </c>
      <c r="D27" s="389">
        <v>0</v>
      </c>
      <c r="E27" s="389"/>
      <c r="F27" s="390">
        <v>290</v>
      </c>
      <c r="G27" s="391">
        <v>1.35E-2</v>
      </c>
      <c r="H27" s="391">
        <v>1.1000000000000001E-3</v>
      </c>
      <c r="I27" s="391">
        <v>0</v>
      </c>
      <c r="J27" s="391">
        <v>3.5000000000000001E-3</v>
      </c>
      <c r="K27" s="391">
        <v>1E-4</v>
      </c>
      <c r="L27" s="391">
        <v>1.4249999999999992E-3</v>
      </c>
      <c r="M27" s="392">
        <v>46.551724137931032</v>
      </c>
      <c r="N27" s="390">
        <v>288</v>
      </c>
      <c r="O27" s="390">
        <v>276</v>
      </c>
      <c r="P27" s="390">
        <v>265</v>
      </c>
      <c r="Q27" s="390">
        <v>256</v>
      </c>
      <c r="R27" s="390">
        <v>246</v>
      </c>
      <c r="S27" s="390" t="s">
        <v>219</v>
      </c>
      <c r="T27" s="391">
        <v>1.3299999999999999E-2</v>
      </c>
      <c r="U27" s="391">
        <v>1.2699999999999999E-2</v>
      </c>
      <c r="V27" s="391">
        <v>1.2200000000000001E-2</v>
      </c>
      <c r="W27" s="391">
        <v>1.17E-2</v>
      </c>
      <c r="X27" s="391">
        <v>1.12E-2</v>
      </c>
      <c r="Y27" s="391">
        <v>1.1000000000000001E-3</v>
      </c>
      <c r="Z27" s="391">
        <v>1E-3</v>
      </c>
      <c r="AA27" s="391">
        <v>1E-3</v>
      </c>
      <c r="AB27" s="391">
        <v>1E-3</v>
      </c>
      <c r="AC27" s="391">
        <v>8.9999999999999998E-4</v>
      </c>
      <c r="AD27" s="391">
        <v>0</v>
      </c>
      <c r="AE27" s="391">
        <v>0</v>
      </c>
      <c r="AF27" s="391">
        <v>0</v>
      </c>
      <c r="AG27" s="391">
        <v>0</v>
      </c>
      <c r="AH27" s="391">
        <v>0</v>
      </c>
      <c r="AI27" s="391">
        <v>1.7500000000000002E-2</v>
      </c>
      <c r="AJ27" s="391">
        <v>1.6799999999999999E-2</v>
      </c>
      <c r="AK27" s="391">
        <v>1.61E-2</v>
      </c>
      <c r="AL27" s="391">
        <v>1.54E-2</v>
      </c>
      <c r="AM27" s="391">
        <v>1.4800000000000001E-2</v>
      </c>
      <c r="AN27" s="391">
        <v>1E-3</v>
      </c>
      <c r="AO27" s="391">
        <v>8.9999999999999998E-4</v>
      </c>
      <c r="AP27" s="391">
        <v>8.9999999999999998E-4</v>
      </c>
      <c r="AQ27" s="391">
        <v>8.9999999999999998E-4</v>
      </c>
      <c r="AR27" s="391">
        <v>8.0000000000000004E-4</v>
      </c>
      <c r="AS27" s="391">
        <v>2.5000000000000001E-3</v>
      </c>
      <c r="AT27" s="391">
        <v>2.3999999999999998E-3</v>
      </c>
      <c r="AU27" s="391">
        <v>2.3E-3</v>
      </c>
      <c r="AV27" s="391">
        <v>2.2000000000000001E-3</v>
      </c>
      <c r="AW27" s="391">
        <v>2.0999999999999999E-3</v>
      </c>
      <c r="AX27" s="391">
        <v>0</v>
      </c>
      <c r="AY27" s="391">
        <v>0</v>
      </c>
      <c r="AZ27" s="391">
        <v>0</v>
      </c>
      <c r="BA27" s="391">
        <v>0</v>
      </c>
      <c r="BB27" s="391">
        <v>0</v>
      </c>
      <c r="BC27" s="391">
        <v>0</v>
      </c>
      <c r="BD27" s="391">
        <v>0</v>
      </c>
      <c r="BE27" s="391">
        <v>0</v>
      </c>
      <c r="BF27" s="391">
        <v>0</v>
      </c>
      <c r="BG27" s="391">
        <v>0</v>
      </c>
      <c r="BH27" s="391">
        <v>1.9599999999999999E-2</v>
      </c>
      <c r="BI27" s="391">
        <v>1.9599999999999999E-2</v>
      </c>
      <c r="BJ27" s="391">
        <v>1.9599999999999999E-2</v>
      </c>
      <c r="BK27" s="391">
        <v>1.9599999999999999E-2</v>
      </c>
      <c r="BL27" s="391">
        <v>1.9599999999999999E-2</v>
      </c>
      <c r="BM27" s="391">
        <v>0</v>
      </c>
      <c r="BN27" s="391">
        <v>0</v>
      </c>
      <c r="BO27" s="391">
        <v>0</v>
      </c>
      <c r="BP27" s="391">
        <v>0</v>
      </c>
      <c r="BQ27" s="391">
        <v>0</v>
      </c>
    </row>
    <row r="28" spans="1:69">
      <c r="A28" s="388" t="s">
        <v>953</v>
      </c>
      <c r="B28" s="389">
        <v>0.55432499999999996</v>
      </c>
      <c r="C28" s="389">
        <v>0.75</v>
      </c>
      <c r="D28" s="389">
        <v>1.945315068493151E-2</v>
      </c>
      <c r="E28" s="389"/>
      <c r="F28" s="390">
        <v>8191</v>
      </c>
      <c r="G28" s="391">
        <v>0.3629</v>
      </c>
      <c r="H28" s="391">
        <v>1.9199999999999998E-2</v>
      </c>
      <c r="I28" s="391">
        <v>2E-3</v>
      </c>
      <c r="J28" s="391">
        <v>1.37E-2</v>
      </c>
      <c r="K28" s="391">
        <v>3.5000000000000001E-3</v>
      </c>
      <c r="L28" s="391">
        <v>0.13357184931506844</v>
      </c>
      <c r="M28" s="392">
        <v>44.304724697839092</v>
      </c>
      <c r="N28" s="390">
        <v>8266</v>
      </c>
      <c r="O28" s="390">
        <v>8342</v>
      </c>
      <c r="P28" s="390">
        <v>8412</v>
      </c>
      <c r="Q28" s="390">
        <v>8492</v>
      </c>
      <c r="R28" s="390">
        <v>8567</v>
      </c>
      <c r="S28" s="390" t="s">
        <v>212</v>
      </c>
      <c r="T28" s="391">
        <v>0.33600000000000002</v>
      </c>
      <c r="U28" s="391">
        <v>0.33960000000000001</v>
      </c>
      <c r="V28" s="391">
        <v>0.34320000000000001</v>
      </c>
      <c r="W28" s="391">
        <v>0.3468</v>
      </c>
      <c r="X28" s="391">
        <v>0.35039999999999999</v>
      </c>
      <c r="Y28" s="391">
        <v>1.9199999999999998E-2</v>
      </c>
      <c r="Z28" s="391">
        <v>0.02</v>
      </c>
      <c r="AA28" s="391">
        <v>2.0799999999999999E-2</v>
      </c>
      <c r="AB28" s="391">
        <v>2.1600000000000001E-2</v>
      </c>
      <c r="AC28" s="391">
        <v>2.24E-2</v>
      </c>
      <c r="AD28" s="391">
        <v>1.8E-3</v>
      </c>
      <c r="AE28" s="391">
        <v>1.8E-3</v>
      </c>
      <c r="AF28" s="391">
        <v>1.8E-3</v>
      </c>
      <c r="AG28" s="391">
        <v>1.8E-3</v>
      </c>
      <c r="AH28" s="391">
        <v>1.8E-3</v>
      </c>
      <c r="AI28" s="391">
        <v>1.6E-2</v>
      </c>
      <c r="AJ28" s="391">
        <v>1.7000000000000001E-2</v>
      </c>
      <c r="AK28" s="391">
        <v>1.7999999999999999E-2</v>
      </c>
      <c r="AL28" s="391">
        <v>1.9E-2</v>
      </c>
      <c r="AM28" s="391">
        <v>0.02</v>
      </c>
      <c r="AN28" s="391">
        <v>2E-3</v>
      </c>
      <c r="AO28" s="391">
        <v>2E-3</v>
      </c>
      <c r="AP28" s="391">
        <v>2E-3</v>
      </c>
      <c r="AQ28" s="391">
        <v>2E-3</v>
      </c>
      <c r="AR28" s="391">
        <v>2E-3</v>
      </c>
      <c r="AS28" s="391">
        <v>7.0000000000000007E-2</v>
      </c>
      <c r="AT28" s="391">
        <v>7.0000000000000007E-2</v>
      </c>
      <c r="AU28" s="391">
        <v>7.0000000000000007E-2</v>
      </c>
      <c r="AV28" s="391">
        <v>7.0000000000000007E-2</v>
      </c>
      <c r="AW28" s="391">
        <v>7.0000000000000007E-2</v>
      </c>
      <c r="AX28" s="391">
        <v>0</v>
      </c>
      <c r="AY28" s="391">
        <v>0</v>
      </c>
      <c r="AZ28" s="391">
        <v>0</v>
      </c>
      <c r="BA28" s="391">
        <v>0</v>
      </c>
      <c r="BB28" s="391">
        <v>0</v>
      </c>
      <c r="BC28" s="391">
        <v>0</v>
      </c>
      <c r="BD28" s="391">
        <v>0</v>
      </c>
      <c r="BE28" s="391">
        <v>0</v>
      </c>
      <c r="BF28" s="391">
        <v>0</v>
      </c>
      <c r="BG28" s="391">
        <v>0</v>
      </c>
      <c r="BH28" s="391">
        <v>0.75</v>
      </c>
      <c r="BI28" s="391">
        <v>0.75</v>
      </c>
      <c r="BJ28" s="391">
        <v>0.75</v>
      </c>
      <c r="BK28" s="391">
        <v>0.75</v>
      </c>
      <c r="BL28" s="391">
        <v>0.75</v>
      </c>
      <c r="BM28" s="391">
        <v>2.5000000000000001E-2</v>
      </c>
      <c r="BN28" s="391">
        <v>2.5000000000000001E-2</v>
      </c>
      <c r="BO28" s="391">
        <v>2.5000000000000001E-2</v>
      </c>
      <c r="BP28" s="391">
        <v>2.5000000000000001E-2</v>
      </c>
      <c r="BQ28" s="391">
        <v>2.5000000000000001E-2</v>
      </c>
    </row>
    <row r="29" spans="1:69">
      <c r="A29" s="388" t="s">
        <v>417</v>
      </c>
      <c r="B29" s="389">
        <v>1.5910666666666671</v>
      </c>
      <c r="C29" s="389">
        <v>4.431</v>
      </c>
      <c r="D29" s="389">
        <v>0</v>
      </c>
      <c r="E29" s="389"/>
      <c r="F29" s="390">
        <v>15397</v>
      </c>
      <c r="G29" s="391">
        <v>1.2869999999999999</v>
      </c>
      <c r="H29" s="391">
        <v>0.04</v>
      </c>
      <c r="I29" s="391">
        <v>0</v>
      </c>
      <c r="J29" s="391">
        <v>0</v>
      </c>
      <c r="K29" s="391">
        <v>1E-3</v>
      </c>
      <c r="L29" s="391">
        <v>0.26306666666666723</v>
      </c>
      <c r="M29" s="392">
        <v>83.587711891927</v>
      </c>
      <c r="N29" s="390">
        <v>15858</v>
      </c>
      <c r="O29" s="390">
        <v>16175</v>
      </c>
      <c r="P29" s="390">
        <v>16498</v>
      </c>
      <c r="Q29" s="390">
        <v>16828</v>
      </c>
      <c r="R29" s="390">
        <v>16930</v>
      </c>
      <c r="S29" s="390" t="s">
        <v>134</v>
      </c>
      <c r="T29" s="391">
        <v>1.5065</v>
      </c>
      <c r="U29" s="391">
        <v>1.5366</v>
      </c>
      <c r="V29" s="391">
        <v>1.5673999999999999</v>
      </c>
      <c r="W29" s="391">
        <v>1.5987</v>
      </c>
      <c r="X29" s="391">
        <v>1.6</v>
      </c>
      <c r="Y29" s="391">
        <v>5.8000000000000003E-2</v>
      </c>
      <c r="Z29" s="391">
        <v>0.06</v>
      </c>
      <c r="AA29" s="391">
        <v>6.5000000000000002E-2</v>
      </c>
      <c r="AB29" s="391">
        <v>7.0000000000000007E-2</v>
      </c>
      <c r="AC29" s="391">
        <v>7.4999999999999997E-2</v>
      </c>
      <c r="AD29" s="391">
        <v>0</v>
      </c>
      <c r="AE29" s="391">
        <v>0</v>
      </c>
      <c r="AF29" s="391">
        <v>0</v>
      </c>
      <c r="AG29" s="391">
        <v>0</v>
      </c>
      <c r="AH29" s="391">
        <v>0</v>
      </c>
      <c r="AI29" s="391">
        <v>0</v>
      </c>
      <c r="AJ29" s="391">
        <v>0</v>
      </c>
      <c r="AK29" s="391">
        <v>0</v>
      </c>
      <c r="AL29" s="391">
        <v>0</v>
      </c>
      <c r="AM29" s="391">
        <v>0</v>
      </c>
      <c r="AN29" s="391">
        <v>0</v>
      </c>
      <c r="AO29" s="391">
        <v>0</v>
      </c>
      <c r="AP29" s="391">
        <v>0</v>
      </c>
      <c r="AQ29" s="391">
        <v>0</v>
      </c>
      <c r="AR29" s="391">
        <v>0</v>
      </c>
      <c r="AS29" s="391">
        <v>0.17219999999999999</v>
      </c>
      <c r="AT29" s="391">
        <v>0.17580000000000001</v>
      </c>
      <c r="AU29" s="391">
        <v>0.1797</v>
      </c>
      <c r="AV29" s="391">
        <v>0.1837</v>
      </c>
      <c r="AW29" s="391">
        <v>0.18440000000000001</v>
      </c>
      <c r="AX29" s="391">
        <v>0</v>
      </c>
      <c r="AY29" s="391">
        <v>0</v>
      </c>
      <c r="AZ29" s="391">
        <v>0</v>
      </c>
      <c r="BA29" s="391">
        <v>0</v>
      </c>
      <c r="BB29" s="391">
        <v>0</v>
      </c>
      <c r="BC29" s="391">
        <v>0</v>
      </c>
      <c r="BD29" s="391">
        <v>0</v>
      </c>
      <c r="BE29" s="391">
        <v>0</v>
      </c>
      <c r="BF29" s="391">
        <v>0</v>
      </c>
      <c r="BG29" s="391">
        <v>0</v>
      </c>
      <c r="BH29" s="391">
        <v>0</v>
      </c>
      <c r="BI29" s="391">
        <v>0</v>
      </c>
      <c r="BJ29" s="391">
        <v>0</v>
      </c>
      <c r="BK29" s="391">
        <v>0</v>
      </c>
      <c r="BL29" s="391">
        <v>0</v>
      </c>
      <c r="BM29" s="391">
        <v>0</v>
      </c>
      <c r="BN29" s="391">
        <v>0</v>
      </c>
      <c r="BO29" s="391">
        <v>0</v>
      </c>
      <c r="BP29" s="391">
        <v>0</v>
      </c>
      <c r="BQ29" s="391">
        <v>0</v>
      </c>
    </row>
    <row r="30" spans="1:69">
      <c r="A30" s="388" t="s">
        <v>219</v>
      </c>
      <c r="B30" s="389">
        <v>0.49908333333333338</v>
      </c>
      <c r="C30" s="389">
        <v>1.8720000000000001</v>
      </c>
      <c r="D30" s="389">
        <v>1.9178082191780822E-5</v>
      </c>
      <c r="E30" s="389"/>
      <c r="F30" s="390">
        <v>4343</v>
      </c>
      <c r="G30" s="391">
        <v>0.26650000000000001</v>
      </c>
      <c r="H30" s="391">
        <v>7.2800000000000004E-2</v>
      </c>
      <c r="I30" s="391">
        <v>1.14E-2</v>
      </c>
      <c r="J30" s="391">
        <v>8.5300000000000001E-2</v>
      </c>
      <c r="K30" s="391">
        <v>8.2000000000000007E-3</v>
      </c>
      <c r="L30" s="391">
        <v>5.4864155251141578E-2</v>
      </c>
      <c r="M30" s="392">
        <v>61.363113055491596</v>
      </c>
      <c r="N30" s="390">
        <v>4815</v>
      </c>
      <c r="O30" s="390">
        <v>5152</v>
      </c>
      <c r="P30" s="390">
        <v>5515</v>
      </c>
      <c r="Q30" s="390">
        <v>5900</v>
      </c>
      <c r="R30" s="390">
        <v>6123</v>
      </c>
      <c r="S30" s="390" t="s">
        <v>210</v>
      </c>
      <c r="T30" s="391">
        <v>0.31</v>
      </c>
      <c r="U30" s="391">
        <v>0.33</v>
      </c>
      <c r="V30" s="391">
        <v>0.35399999999999998</v>
      </c>
      <c r="W30" s="391">
        <v>0.38</v>
      </c>
      <c r="X30" s="391">
        <v>0.39</v>
      </c>
      <c r="Y30" s="391">
        <v>0.11</v>
      </c>
      <c r="Z30" s="391">
        <v>0.12</v>
      </c>
      <c r="AA30" s="391">
        <v>0.13</v>
      </c>
      <c r="AB30" s="391">
        <v>0.14000000000000001</v>
      </c>
      <c r="AC30" s="391">
        <v>0.15</v>
      </c>
      <c r="AD30" s="391">
        <v>8.5000000000000006E-3</v>
      </c>
      <c r="AE30" s="391">
        <v>8.9999999999999993E-3</v>
      </c>
      <c r="AF30" s="391">
        <v>9.4999999999999998E-3</v>
      </c>
      <c r="AG30" s="391">
        <v>0.01</v>
      </c>
      <c r="AH30" s="391">
        <v>1.0500000000000001E-2</v>
      </c>
      <c r="AI30" s="391">
        <v>2.3E-2</v>
      </c>
      <c r="AJ30" s="391">
        <v>2.5000000000000001E-2</v>
      </c>
      <c r="AK30" s="391">
        <v>0.03</v>
      </c>
      <c r="AL30" s="391">
        <v>3.2000000000000001E-2</v>
      </c>
      <c r="AM30" s="391">
        <v>0.34</v>
      </c>
      <c r="AN30" s="391">
        <v>0.03</v>
      </c>
      <c r="AO30" s="391">
        <v>3.3000000000000002E-2</v>
      </c>
      <c r="AP30" s="391">
        <v>3.5999999999999997E-2</v>
      </c>
      <c r="AQ30" s="391">
        <v>0.04</v>
      </c>
      <c r="AR30" s="391">
        <v>4.2000000000000003E-2</v>
      </c>
      <c r="AS30" s="391">
        <v>4.1000000000000002E-2</v>
      </c>
      <c r="AT30" s="391">
        <v>5.3999999999999999E-2</v>
      </c>
      <c r="AU30" s="391">
        <v>6.7000000000000004E-2</v>
      </c>
      <c r="AV30" s="391">
        <v>0.08</v>
      </c>
      <c r="AW30" s="391">
        <v>0.08</v>
      </c>
      <c r="AX30" s="391">
        <v>0</v>
      </c>
      <c r="AY30" s="391">
        <v>0</v>
      </c>
      <c r="AZ30" s="391">
        <v>0</v>
      </c>
      <c r="BA30" s="391">
        <v>0</v>
      </c>
      <c r="BB30" s="391">
        <v>0</v>
      </c>
      <c r="BC30" s="391">
        <v>0</v>
      </c>
      <c r="BD30" s="391">
        <v>0</v>
      </c>
      <c r="BE30" s="391">
        <v>0</v>
      </c>
      <c r="BF30" s="391">
        <v>0</v>
      </c>
      <c r="BG30" s="391">
        <v>0</v>
      </c>
      <c r="BH30" s="391">
        <v>1.2500000000000001E-2</v>
      </c>
      <c r="BI30" s="391">
        <v>1.2500000000000001E-2</v>
      </c>
      <c r="BJ30" s="391">
        <v>1.2500000000000001E-2</v>
      </c>
      <c r="BK30" s="391">
        <v>1.2500000000000001E-2</v>
      </c>
      <c r="BL30" s="391">
        <v>1.2500000000000001E-2</v>
      </c>
      <c r="BM30" s="391">
        <v>0</v>
      </c>
      <c r="BN30" s="391">
        <v>0</v>
      </c>
      <c r="BO30" s="391">
        <v>0</v>
      </c>
      <c r="BP30" s="391">
        <v>0</v>
      </c>
      <c r="BQ30" s="391">
        <v>0</v>
      </c>
    </row>
    <row r="31" spans="1:69">
      <c r="A31" s="388" t="s">
        <v>418</v>
      </c>
      <c r="B31" s="389">
        <v>1.4201749999999997</v>
      </c>
      <c r="C31" s="389">
        <v>2.6079999999999997</v>
      </c>
      <c r="D31" s="389">
        <v>1.9653698630136985E-2</v>
      </c>
      <c r="E31" s="389"/>
      <c r="F31" s="390">
        <v>21451</v>
      </c>
      <c r="G31" s="391">
        <v>1.0246</v>
      </c>
      <c r="H31" s="391">
        <v>4.4400000000000002E-2</v>
      </c>
      <c r="I31" s="391">
        <v>0</v>
      </c>
      <c r="J31" s="391">
        <v>0</v>
      </c>
      <c r="K31" s="391">
        <v>0.22839999999999999</v>
      </c>
      <c r="L31" s="391">
        <v>0.10312130136986286</v>
      </c>
      <c r="M31" s="392">
        <v>47.764672975618851</v>
      </c>
      <c r="N31" s="390">
        <v>22631</v>
      </c>
      <c r="O31" s="390">
        <v>23811</v>
      </c>
      <c r="P31" s="390">
        <v>24991</v>
      </c>
      <c r="Q31" s="390">
        <v>26171</v>
      </c>
      <c r="R31" s="390">
        <v>27351</v>
      </c>
      <c r="S31" s="390" t="s">
        <v>219</v>
      </c>
      <c r="T31" s="391">
        <v>1.0863</v>
      </c>
      <c r="U31" s="391">
        <v>1.1429</v>
      </c>
      <c r="V31" s="391">
        <v>1.1996</v>
      </c>
      <c r="W31" s="391">
        <v>1.2562</v>
      </c>
      <c r="X31" s="391">
        <v>1.3128</v>
      </c>
      <c r="Y31" s="391">
        <v>0.05</v>
      </c>
      <c r="Z31" s="391">
        <v>5.0999999999999997E-2</v>
      </c>
      <c r="AA31" s="391">
        <v>5.1999999999999998E-2</v>
      </c>
      <c r="AB31" s="391">
        <v>5.2999999999999999E-2</v>
      </c>
      <c r="AC31" s="391">
        <v>5.3999999999999999E-2</v>
      </c>
      <c r="AD31" s="391">
        <v>0</v>
      </c>
      <c r="AE31" s="391">
        <v>0</v>
      </c>
      <c r="AF31" s="391">
        <v>0</v>
      </c>
      <c r="AG31" s="391">
        <v>0</v>
      </c>
      <c r="AH31" s="391">
        <v>0</v>
      </c>
      <c r="AI31" s="391">
        <v>0</v>
      </c>
      <c r="AJ31" s="391">
        <v>0</v>
      </c>
      <c r="AK31" s="391">
        <v>0</v>
      </c>
      <c r="AL31" s="391">
        <v>0</v>
      </c>
      <c r="AM31" s="391">
        <v>0</v>
      </c>
      <c r="AN31" s="391">
        <v>0.23</v>
      </c>
      <c r="AO31" s="391">
        <v>0.23499999999999999</v>
      </c>
      <c r="AP31" s="391">
        <v>0.24</v>
      </c>
      <c r="AQ31" s="391">
        <v>0.245</v>
      </c>
      <c r="AR31" s="391">
        <v>0.25</v>
      </c>
      <c r="AS31" s="391">
        <v>0.10929999999999999</v>
      </c>
      <c r="AT31" s="391">
        <v>0.1143</v>
      </c>
      <c r="AU31" s="391">
        <v>0.1193</v>
      </c>
      <c r="AV31" s="391">
        <v>0.12429999999999999</v>
      </c>
      <c r="AW31" s="391">
        <v>0.12939999999999999</v>
      </c>
      <c r="AX31" s="391">
        <v>0</v>
      </c>
      <c r="AY31" s="391">
        <v>0</v>
      </c>
      <c r="AZ31" s="391">
        <v>0</v>
      </c>
      <c r="BA31" s="391">
        <v>0</v>
      </c>
      <c r="BB31" s="391">
        <v>0</v>
      </c>
      <c r="BC31" s="391">
        <v>0</v>
      </c>
      <c r="BD31" s="391">
        <v>0</v>
      </c>
      <c r="BE31" s="391">
        <v>0</v>
      </c>
      <c r="BF31" s="391">
        <v>0</v>
      </c>
      <c r="BG31" s="391">
        <v>0</v>
      </c>
      <c r="BH31" s="391">
        <v>2.6079999999999997</v>
      </c>
      <c r="BI31" s="391">
        <v>2.6079999999999997</v>
      </c>
      <c r="BJ31" s="391">
        <v>2.6079999999999997</v>
      </c>
      <c r="BK31" s="391">
        <v>2.6079999999999997</v>
      </c>
      <c r="BL31" s="391">
        <v>2.6079999999999997</v>
      </c>
      <c r="BM31" s="391">
        <v>1.9599999999999999E-2</v>
      </c>
      <c r="BN31" s="391">
        <v>1.9599999999999999E-2</v>
      </c>
      <c r="BO31" s="391">
        <v>1.9599999999999999E-2</v>
      </c>
      <c r="BP31" s="391">
        <v>1.9599999999999999E-2</v>
      </c>
      <c r="BQ31" s="391">
        <v>1.9599999999999999E-2</v>
      </c>
    </row>
    <row r="32" spans="1:69">
      <c r="A32" s="388" t="s">
        <v>419</v>
      </c>
      <c r="B32" s="389">
        <v>0.80331666666666657</v>
      </c>
      <c r="C32" s="389">
        <v>3.24</v>
      </c>
      <c r="D32" s="389">
        <v>0.19843479452054796</v>
      </c>
      <c r="E32" s="389"/>
      <c r="F32" s="390">
        <v>9106</v>
      </c>
      <c r="G32" s="391">
        <v>0.39729999999999999</v>
      </c>
      <c r="H32" s="391">
        <v>8.8999999999999999E-3</v>
      </c>
      <c r="I32" s="391">
        <v>2.7400000000000001E-2</v>
      </c>
      <c r="J32" s="391">
        <v>0</v>
      </c>
      <c r="K32" s="391">
        <v>0.1532</v>
      </c>
      <c r="L32" s="391">
        <v>1.8081872146118561E-2</v>
      </c>
      <c r="M32" s="392">
        <v>43.630573248407643</v>
      </c>
      <c r="N32" s="390">
        <v>10100</v>
      </c>
      <c r="O32" s="390">
        <v>10200</v>
      </c>
      <c r="P32" s="390">
        <v>10300</v>
      </c>
      <c r="Q32" s="390">
        <v>10400</v>
      </c>
      <c r="R32" s="390">
        <v>10500</v>
      </c>
      <c r="S32" s="390" t="s">
        <v>219</v>
      </c>
      <c r="T32" s="391">
        <v>0.44440000000000002</v>
      </c>
      <c r="U32" s="391">
        <v>0.44879999999999998</v>
      </c>
      <c r="V32" s="391">
        <v>0.45319999999999999</v>
      </c>
      <c r="W32" s="391">
        <v>0.45760000000000001</v>
      </c>
      <c r="X32" s="391">
        <v>0.46200000000000002</v>
      </c>
      <c r="Y32" s="391">
        <v>0.01</v>
      </c>
      <c r="Z32" s="391">
        <v>0.01</v>
      </c>
      <c r="AA32" s="391">
        <v>0.01</v>
      </c>
      <c r="AB32" s="391">
        <v>0.01</v>
      </c>
      <c r="AC32" s="391">
        <v>0.01</v>
      </c>
      <c r="AD32" s="391">
        <v>0.03</v>
      </c>
      <c r="AE32" s="391">
        <v>3.1E-2</v>
      </c>
      <c r="AF32" s="391">
        <v>3.2000000000000001E-2</v>
      </c>
      <c r="AG32" s="391">
        <v>3.3000000000000002E-2</v>
      </c>
      <c r="AH32" s="391">
        <v>3.4000000000000002E-2</v>
      </c>
      <c r="AI32" s="391">
        <v>0</v>
      </c>
      <c r="AJ32" s="391">
        <v>0</v>
      </c>
      <c r="AK32" s="391">
        <v>0</v>
      </c>
      <c r="AL32" s="391">
        <v>0</v>
      </c>
      <c r="AM32" s="391">
        <v>0</v>
      </c>
      <c r="AN32" s="391">
        <v>0.17</v>
      </c>
      <c r="AO32" s="391">
        <v>0.17169999999999999</v>
      </c>
      <c r="AP32" s="391">
        <v>0.1734</v>
      </c>
      <c r="AQ32" s="391">
        <v>0.17510000000000001</v>
      </c>
      <c r="AR32" s="391">
        <v>0.1769</v>
      </c>
      <c r="AS32" s="391">
        <v>2.1100000000000001E-2</v>
      </c>
      <c r="AT32" s="391">
        <v>2.1299999999999999E-2</v>
      </c>
      <c r="AU32" s="391">
        <v>2.1499999999999998E-2</v>
      </c>
      <c r="AV32" s="391">
        <v>2.18E-2</v>
      </c>
      <c r="AW32" s="391">
        <v>2.1999999999999999E-2</v>
      </c>
      <c r="AX32" s="391">
        <v>0.72</v>
      </c>
      <c r="AY32" s="391">
        <v>0.72</v>
      </c>
      <c r="AZ32" s="391">
        <v>0.72</v>
      </c>
      <c r="BA32" s="391">
        <v>0.72</v>
      </c>
      <c r="BB32" s="391">
        <v>0.72</v>
      </c>
      <c r="BC32" s="391">
        <v>0</v>
      </c>
      <c r="BD32" s="391">
        <v>0</v>
      </c>
      <c r="BE32" s="391">
        <v>0</v>
      </c>
      <c r="BF32" s="391">
        <v>0</v>
      </c>
      <c r="BG32" s="391">
        <v>0</v>
      </c>
      <c r="BH32" s="391">
        <v>0</v>
      </c>
      <c r="BI32" s="391">
        <v>0</v>
      </c>
      <c r="BJ32" s="391">
        <v>0</v>
      </c>
      <c r="BK32" s="391">
        <v>0</v>
      </c>
      <c r="BL32" s="391">
        <v>0</v>
      </c>
      <c r="BM32" s="391">
        <v>0.96</v>
      </c>
      <c r="BN32" s="391">
        <v>0.96</v>
      </c>
      <c r="BO32" s="391">
        <v>0.96</v>
      </c>
      <c r="BP32" s="391">
        <v>0.96</v>
      </c>
      <c r="BQ32" s="391">
        <v>0.96</v>
      </c>
    </row>
    <row r="33" spans="1:69">
      <c r="A33" s="388" t="s">
        <v>420</v>
      </c>
      <c r="B33" s="389">
        <v>0.47250000000000009</v>
      </c>
      <c r="C33" s="389">
        <v>0.24</v>
      </c>
      <c r="D33" s="389">
        <v>0</v>
      </c>
      <c r="E33" s="389"/>
      <c r="F33" s="390">
        <v>346</v>
      </c>
      <c r="G33" s="391">
        <v>0.13</v>
      </c>
      <c r="H33" s="391">
        <v>0.03</v>
      </c>
      <c r="I33" s="391">
        <v>0</v>
      </c>
      <c r="J33" s="391">
        <v>0</v>
      </c>
      <c r="K33" s="391">
        <v>2.52E-2</v>
      </c>
      <c r="L33" s="391">
        <v>0.28730000000000011</v>
      </c>
      <c r="M33" s="392">
        <v>375.72254335260118</v>
      </c>
      <c r="N33" s="390">
        <v>441</v>
      </c>
      <c r="O33" s="390">
        <v>562</v>
      </c>
      <c r="P33" s="390">
        <v>716</v>
      </c>
      <c r="Q33" s="390">
        <v>912</v>
      </c>
      <c r="R33" s="390">
        <v>1162</v>
      </c>
      <c r="S33" s="390" t="s">
        <v>131</v>
      </c>
      <c r="T33" s="391">
        <v>0.1168</v>
      </c>
      <c r="U33" s="391">
        <v>0.14879999999999999</v>
      </c>
      <c r="V33" s="391">
        <v>0.1895</v>
      </c>
      <c r="W33" s="391">
        <v>0.2414</v>
      </c>
      <c r="X33" s="391">
        <v>0.2823</v>
      </c>
      <c r="Y33" s="391">
        <v>2.7699999999999999E-2</v>
      </c>
      <c r="Z33" s="391">
        <v>3.5200000000000002E-2</v>
      </c>
      <c r="AA33" s="391">
        <v>4.4900000000000002E-2</v>
      </c>
      <c r="AB33" s="391">
        <v>5.7200000000000001E-2</v>
      </c>
      <c r="AC33" s="391">
        <v>6.6900000000000001E-2</v>
      </c>
      <c r="AD33" s="391">
        <v>0</v>
      </c>
      <c r="AE33" s="391">
        <v>0</v>
      </c>
      <c r="AF33" s="391">
        <v>0</v>
      </c>
      <c r="AG33" s="391">
        <v>0</v>
      </c>
      <c r="AH33" s="391">
        <v>0</v>
      </c>
      <c r="AI33" s="391">
        <v>0</v>
      </c>
      <c r="AJ33" s="391">
        <v>0</v>
      </c>
      <c r="AK33" s="391">
        <v>0</v>
      </c>
      <c r="AL33" s="391">
        <v>0</v>
      </c>
      <c r="AM33" s="391">
        <v>0</v>
      </c>
      <c r="AN33" s="391">
        <v>3.0599999999999999E-2</v>
      </c>
      <c r="AO33" s="391">
        <v>3.7400000000000003E-2</v>
      </c>
      <c r="AP33" s="391">
        <v>4.6100000000000002E-2</v>
      </c>
      <c r="AQ33" s="391">
        <v>5.1799999999999999E-2</v>
      </c>
      <c r="AR33" s="391">
        <v>5.2600000000000001E-2</v>
      </c>
      <c r="AS33" s="391">
        <v>0.23699999999999999</v>
      </c>
      <c r="AT33" s="391">
        <v>0.217</v>
      </c>
      <c r="AU33" s="391">
        <v>0.19700000000000001</v>
      </c>
      <c r="AV33" s="391">
        <v>0.157</v>
      </c>
      <c r="AW33" s="391">
        <v>0.13700000000000001</v>
      </c>
      <c r="AX33" s="391">
        <v>2.1869999999999998</v>
      </c>
      <c r="AY33" s="391">
        <v>2.1869999999999998</v>
      </c>
      <c r="AZ33" s="391">
        <v>2.1869999999999998</v>
      </c>
      <c r="BA33" s="391">
        <v>2.1869999999999998</v>
      </c>
      <c r="BB33" s="391">
        <v>2.1869999999999998</v>
      </c>
      <c r="BC33" s="391">
        <v>0</v>
      </c>
      <c r="BD33" s="391">
        <v>0</v>
      </c>
      <c r="BE33" s="391">
        <v>0</v>
      </c>
      <c r="BF33" s="391">
        <v>0</v>
      </c>
      <c r="BG33" s="391">
        <v>0</v>
      </c>
      <c r="BH33" s="391">
        <v>0</v>
      </c>
      <c r="BI33" s="391">
        <v>0</v>
      </c>
      <c r="BJ33" s="391">
        <v>0</v>
      </c>
      <c r="BK33" s="391">
        <v>0</v>
      </c>
      <c r="BL33" s="391">
        <v>0</v>
      </c>
      <c r="BM33" s="391">
        <v>0</v>
      </c>
      <c r="BN33" s="391">
        <v>0</v>
      </c>
      <c r="BO33" s="391">
        <v>0</v>
      </c>
      <c r="BP33" s="391">
        <v>0</v>
      </c>
      <c r="BQ33" s="391">
        <v>0</v>
      </c>
    </row>
    <row r="34" spans="1:69">
      <c r="A34" s="388" t="s">
        <v>421</v>
      </c>
      <c r="B34" s="389">
        <v>0.16008333333333333</v>
      </c>
      <c r="C34" s="389">
        <v>1.08</v>
      </c>
      <c r="D34" s="389">
        <v>0</v>
      </c>
      <c r="E34" s="389"/>
      <c r="F34" s="390">
        <v>1960</v>
      </c>
      <c r="G34" s="391">
        <v>6.4000000000000001E-2</v>
      </c>
      <c r="H34" s="391">
        <v>1.7999999999999999E-2</v>
      </c>
      <c r="I34" s="391">
        <v>0</v>
      </c>
      <c r="J34" s="391">
        <v>0</v>
      </c>
      <c r="K34" s="391">
        <v>0.04</v>
      </c>
      <c r="L34" s="391">
        <v>3.808333333333333E-2</v>
      </c>
      <c r="M34" s="392">
        <v>32.653061224489797</v>
      </c>
      <c r="N34" s="390">
        <v>1916</v>
      </c>
      <c r="O34" s="390">
        <v>1883</v>
      </c>
      <c r="P34" s="390">
        <v>1851</v>
      </c>
      <c r="Q34" s="390">
        <v>1820</v>
      </c>
      <c r="R34" s="390">
        <v>1789</v>
      </c>
      <c r="S34" s="390" t="s">
        <v>219</v>
      </c>
      <c r="T34" s="391">
        <v>6.2399999999999997E-2</v>
      </c>
      <c r="U34" s="391">
        <v>6.13E-2</v>
      </c>
      <c r="V34" s="391">
        <v>6.0199999999999997E-2</v>
      </c>
      <c r="W34" s="391">
        <v>5.91E-2</v>
      </c>
      <c r="X34" s="391">
        <v>5.8000000000000003E-2</v>
      </c>
      <c r="Y34" s="391">
        <v>1.7600000000000001E-2</v>
      </c>
      <c r="Z34" s="391">
        <v>1.72E-2</v>
      </c>
      <c r="AA34" s="391">
        <v>1.6899999999999998E-2</v>
      </c>
      <c r="AB34" s="391">
        <v>1.66E-2</v>
      </c>
      <c r="AC34" s="391">
        <v>1.6299999999999999E-2</v>
      </c>
      <c r="AD34" s="391">
        <v>0</v>
      </c>
      <c r="AE34" s="391">
        <v>0</v>
      </c>
      <c r="AF34" s="391">
        <v>0</v>
      </c>
      <c r="AG34" s="391">
        <v>0</v>
      </c>
      <c r="AH34" s="391">
        <v>0</v>
      </c>
      <c r="AI34" s="391">
        <v>0</v>
      </c>
      <c r="AJ34" s="391">
        <v>0</v>
      </c>
      <c r="AK34" s="391">
        <v>0</v>
      </c>
      <c r="AL34" s="391">
        <v>0</v>
      </c>
      <c r="AM34" s="391">
        <v>0</v>
      </c>
      <c r="AN34" s="391">
        <v>0.04</v>
      </c>
      <c r="AO34" s="391">
        <v>0.04</v>
      </c>
      <c r="AP34" s="391">
        <v>0.04</v>
      </c>
      <c r="AQ34" s="391">
        <v>0.04</v>
      </c>
      <c r="AR34" s="391">
        <v>0.04</v>
      </c>
      <c r="AS34" s="391">
        <v>3.7600000000000001E-2</v>
      </c>
      <c r="AT34" s="391">
        <v>3.7100000000000001E-2</v>
      </c>
      <c r="AU34" s="391">
        <v>3.6700000000000003E-2</v>
      </c>
      <c r="AV34" s="391">
        <v>3.6200000000000003E-2</v>
      </c>
      <c r="AW34" s="391">
        <v>3.5799999999999998E-2</v>
      </c>
      <c r="AX34" s="391">
        <v>0</v>
      </c>
      <c r="AY34" s="391">
        <v>0</v>
      </c>
      <c r="AZ34" s="391">
        <v>0</v>
      </c>
      <c r="BA34" s="391">
        <v>0</v>
      </c>
      <c r="BB34" s="391">
        <v>0</v>
      </c>
      <c r="BC34" s="391">
        <v>0</v>
      </c>
      <c r="BD34" s="391">
        <v>0</v>
      </c>
      <c r="BE34" s="391">
        <v>0</v>
      </c>
      <c r="BF34" s="391">
        <v>0</v>
      </c>
      <c r="BG34" s="391">
        <v>0</v>
      </c>
      <c r="BH34" s="391">
        <v>0</v>
      </c>
      <c r="BI34" s="391">
        <v>0</v>
      </c>
      <c r="BJ34" s="391">
        <v>0</v>
      </c>
      <c r="BK34" s="391">
        <v>0</v>
      </c>
      <c r="BL34" s="391">
        <v>0</v>
      </c>
      <c r="BM34" s="391">
        <v>0</v>
      </c>
      <c r="BN34" s="391">
        <v>0</v>
      </c>
      <c r="BO34" s="391">
        <v>0</v>
      </c>
      <c r="BP34" s="391">
        <v>0</v>
      </c>
      <c r="BQ34" s="391">
        <v>0</v>
      </c>
    </row>
    <row r="35" spans="1:69">
      <c r="A35" s="388" t="s">
        <v>422</v>
      </c>
      <c r="B35" s="389">
        <v>0.60358333333333336</v>
      </c>
      <c r="C35" s="389">
        <v>0.89440000000000008</v>
      </c>
      <c r="D35" s="389">
        <v>0</v>
      </c>
      <c r="E35" s="389"/>
      <c r="F35" s="390">
        <v>11447</v>
      </c>
      <c r="G35" s="391">
        <v>0.51359999999999995</v>
      </c>
      <c r="H35" s="391">
        <v>1.3299999999999999E-2</v>
      </c>
      <c r="I35" s="391">
        <v>0</v>
      </c>
      <c r="J35" s="391">
        <v>0</v>
      </c>
      <c r="K35" s="391">
        <v>3.1399999999999997E-2</v>
      </c>
      <c r="L35" s="391">
        <v>4.5283333333333453E-2</v>
      </c>
      <c r="M35" s="392">
        <v>44.867650912902938</v>
      </c>
      <c r="N35" s="390">
        <v>12372</v>
      </c>
      <c r="O35" s="390">
        <v>13115</v>
      </c>
      <c r="P35" s="390">
        <v>13903</v>
      </c>
      <c r="Q35" s="390">
        <v>14738</v>
      </c>
      <c r="R35" s="390">
        <v>15623</v>
      </c>
      <c r="S35" s="390" t="s">
        <v>152</v>
      </c>
      <c r="T35" s="391">
        <v>0.55520000000000003</v>
      </c>
      <c r="U35" s="391">
        <v>0.58850000000000002</v>
      </c>
      <c r="V35" s="391">
        <v>0.62390000000000001</v>
      </c>
      <c r="W35" s="391">
        <v>0.6613</v>
      </c>
      <c r="X35" s="391">
        <v>0.70109999999999995</v>
      </c>
      <c r="Y35" s="391">
        <v>1.43E-2</v>
      </c>
      <c r="Z35" s="391">
        <v>1.52E-2</v>
      </c>
      <c r="AA35" s="391">
        <v>1.61E-2</v>
      </c>
      <c r="AB35" s="391">
        <v>1.7100000000000001E-2</v>
      </c>
      <c r="AC35" s="391">
        <v>1.8100000000000002E-2</v>
      </c>
      <c r="AD35" s="391">
        <v>0</v>
      </c>
      <c r="AE35" s="391">
        <v>0</v>
      </c>
      <c r="AF35" s="391">
        <v>0</v>
      </c>
      <c r="AG35" s="391">
        <v>0</v>
      </c>
      <c r="AH35" s="391">
        <v>0</v>
      </c>
      <c r="AI35" s="391">
        <v>0</v>
      </c>
      <c r="AJ35" s="391">
        <v>0</v>
      </c>
      <c r="AK35" s="391">
        <v>0</v>
      </c>
      <c r="AL35" s="391">
        <v>0</v>
      </c>
      <c r="AM35" s="391">
        <v>0</v>
      </c>
      <c r="AN35" s="391">
        <v>1.24E-2</v>
      </c>
      <c r="AO35" s="391">
        <v>1.3100000000000001E-2</v>
      </c>
      <c r="AP35" s="391">
        <v>1.3899999999999999E-2</v>
      </c>
      <c r="AQ35" s="391">
        <v>1.47E-2</v>
      </c>
      <c r="AR35" s="391">
        <v>1.5599999999999999E-2</v>
      </c>
      <c r="AS35" s="391">
        <v>6.4899999999999999E-2</v>
      </c>
      <c r="AT35" s="391">
        <v>6.88E-2</v>
      </c>
      <c r="AU35" s="391">
        <v>7.2900000000000006E-2</v>
      </c>
      <c r="AV35" s="391">
        <v>7.7299999999999994E-2</v>
      </c>
      <c r="AW35" s="391">
        <v>8.2000000000000003E-2</v>
      </c>
      <c r="AX35" s="391">
        <v>0</v>
      </c>
      <c r="AY35" s="391">
        <v>0</v>
      </c>
      <c r="AZ35" s="391">
        <v>0</v>
      </c>
      <c r="BA35" s="391">
        <v>0</v>
      </c>
      <c r="BB35" s="391">
        <v>0</v>
      </c>
      <c r="BC35" s="391">
        <v>0</v>
      </c>
      <c r="BD35" s="391">
        <v>0</v>
      </c>
      <c r="BE35" s="391">
        <v>0</v>
      </c>
      <c r="BF35" s="391">
        <v>0</v>
      </c>
      <c r="BG35" s="391">
        <v>0</v>
      </c>
      <c r="BH35" s="391">
        <v>0.54200000000000004</v>
      </c>
      <c r="BI35" s="391">
        <v>0.54200000000000004</v>
      </c>
      <c r="BJ35" s="391">
        <v>0.54200000000000004</v>
      </c>
      <c r="BK35" s="391">
        <v>0.54200000000000004</v>
      </c>
      <c r="BL35" s="391">
        <v>0.54200000000000004</v>
      </c>
      <c r="BM35" s="391">
        <v>0</v>
      </c>
      <c r="BN35" s="391">
        <v>0</v>
      </c>
      <c r="BO35" s="391">
        <v>0</v>
      </c>
      <c r="BP35" s="391">
        <v>0</v>
      </c>
      <c r="BQ35" s="391">
        <v>0</v>
      </c>
    </row>
    <row r="36" spans="1:69">
      <c r="A36" s="388" t="s">
        <v>423</v>
      </c>
      <c r="B36" s="389">
        <v>2.0455000000000001</v>
      </c>
      <c r="C36" s="389">
        <v>10</v>
      </c>
      <c r="D36" s="389">
        <v>0.12233424657534249</v>
      </c>
      <c r="E36" s="389"/>
      <c r="F36" s="390">
        <v>12495</v>
      </c>
      <c r="G36" s="391">
        <v>0.75800000000000001</v>
      </c>
      <c r="H36" s="391">
        <v>0.218</v>
      </c>
      <c r="I36" s="391">
        <v>0.26300000000000001</v>
      </c>
      <c r="J36" s="391">
        <v>5.8999999999999997E-2</v>
      </c>
      <c r="K36" s="391">
        <v>0.25</v>
      </c>
      <c r="L36" s="391">
        <v>0.37516575342465774</v>
      </c>
      <c r="M36" s="392">
        <v>60.664265706282514</v>
      </c>
      <c r="N36" s="390">
        <v>15231</v>
      </c>
      <c r="O36" s="390">
        <v>18567</v>
      </c>
      <c r="P36" s="390">
        <v>22633</v>
      </c>
      <c r="Q36" s="390">
        <v>27589</v>
      </c>
      <c r="R36" s="390">
        <v>33631</v>
      </c>
      <c r="S36" s="390" t="s">
        <v>190</v>
      </c>
      <c r="T36" s="391">
        <v>0.92400000000000004</v>
      </c>
      <c r="U36" s="391">
        <v>1.1259999999999999</v>
      </c>
      <c r="V36" s="391">
        <v>1.373</v>
      </c>
      <c r="W36" s="391">
        <v>1.6739999999999999</v>
      </c>
      <c r="X36" s="391">
        <v>2.04</v>
      </c>
      <c r="Y36" s="391">
        <v>0.26600000000000001</v>
      </c>
      <c r="Z36" s="391">
        <v>0.32400000000000001</v>
      </c>
      <c r="AA36" s="391">
        <v>0.39500000000000002</v>
      </c>
      <c r="AB36" s="391">
        <v>0.48099999999999998</v>
      </c>
      <c r="AC36" s="391">
        <v>0.58699999999999997</v>
      </c>
      <c r="AD36" s="391">
        <v>0.32100000000000001</v>
      </c>
      <c r="AE36" s="391">
        <v>0.39100000000000001</v>
      </c>
      <c r="AF36" s="391">
        <v>0.47599999999999998</v>
      </c>
      <c r="AG36" s="391">
        <v>0.58099999999999996</v>
      </c>
      <c r="AH36" s="391">
        <v>0.70799999999999996</v>
      </c>
      <c r="AI36" s="391">
        <v>7.1999999999999995E-2</v>
      </c>
      <c r="AJ36" s="391">
        <v>8.7999999999999995E-2</v>
      </c>
      <c r="AK36" s="391">
        <v>0.107</v>
      </c>
      <c r="AL36" s="391">
        <v>0.13</v>
      </c>
      <c r="AM36" s="391">
        <v>0.159</v>
      </c>
      <c r="AN36" s="391">
        <v>0.30499999999999999</v>
      </c>
      <c r="AO36" s="391">
        <v>0.371</v>
      </c>
      <c r="AP36" s="391">
        <v>0.45300000000000001</v>
      </c>
      <c r="AQ36" s="391">
        <v>0.55200000000000005</v>
      </c>
      <c r="AR36" s="391">
        <v>0.67300000000000004</v>
      </c>
      <c r="AS36" s="391">
        <v>0.3</v>
      </c>
      <c r="AT36" s="391">
        <v>0.36599999999999999</v>
      </c>
      <c r="AU36" s="391">
        <v>0.44650000000000001</v>
      </c>
      <c r="AV36" s="391">
        <v>0.54479999999999995</v>
      </c>
      <c r="AW36" s="391">
        <v>0.66459999999999997</v>
      </c>
      <c r="AX36" s="391">
        <v>0</v>
      </c>
      <c r="AY36" s="391">
        <v>0</v>
      </c>
      <c r="AZ36" s="391">
        <v>0</v>
      </c>
      <c r="BA36" s="391">
        <v>0</v>
      </c>
      <c r="BB36" s="391">
        <v>0</v>
      </c>
      <c r="BC36" s="391">
        <v>0</v>
      </c>
      <c r="BD36" s="391">
        <v>0</v>
      </c>
      <c r="BE36" s="391">
        <v>0</v>
      </c>
      <c r="BF36" s="391">
        <v>0</v>
      </c>
      <c r="BG36" s="391">
        <v>0</v>
      </c>
      <c r="BH36" s="391">
        <v>0</v>
      </c>
      <c r="BI36" s="391">
        <v>0</v>
      </c>
      <c r="BJ36" s="391">
        <v>0</v>
      </c>
      <c r="BK36" s="391">
        <v>0</v>
      </c>
      <c r="BL36" s="391">
        <v>0</v>
      </c>
      <c r="BM36" s="391">
        <v>0.122</v>
      </c>
      <c r="BN36" s="391">
        <v>0.122</v>
      </c>
      <c r="BO36" s="391">
        <v>0.122</v>
      </c>
      <c r="BP36" s="391">
        <v>0.122</v>
      </c>
      <c r="BQ36" s="391">
        <v>0.122</v>
      </c>
    </row>
    <row r="37" spans="1:69">
      <c r="A37" s="388" t="s">
        <v>424</v>
      </c>
      <c r="B37" s="389">
        <v>0.24825</v>
      </c>
      <c r="C37" s="389">
        <v>0.33500000000000002</v>
      </c>
      <c r="D37" s="389">
        <v>0</v>
      </c>
      <c r="E37" s="389"/>
      <c r="F37" s="390">
        <v>3483</v>
      </c>
      <c r="G37" s="391">
        <v>0.18890000000000001</v>
      </c>
      <c r="H37" s="391">
        <v>1.8E-3</v>
      </c>
      <c r="I37" s="391">
        <v>0</v>
      </c>
      <c r="J37" s="391">
        <v>0</v>
      </c>
      <c r="K37" s="391">
        <v>4.1000000000000003E-3</v>
      </c>
      <c r="L37" s="391">
        <v>5.3449999999999998E-2</v>
      </c>
      <c r="M37" s="392">
        <v>54.234855010048811</v>
      </c>
      <c r="N37" s="390">
        <v>3859</v>
      </c>
      <c r="O37" s="390">
        <v>4438</v>
      </c>
      <c r="P37" s="390">
        <v>5103</v>
      </c>
      <c r="Q37" s="390">
        <v>5869</v>
      </c>
      <c r="R37" s="390">
        <v>5950</v>
      </c>
      <c r="S37" s="390" t="s">
        <v>155</v>
      </c>
      <c r="T37" s="391">
        <v>0.24099999999999999</v>
      </c>
      <c r="U37" s="391">
        <v>0.27700000000000002</v>
      </c>
      <c r="V37" s="391">
        <v>0.31900000000000001</v>
      </c>
      <c r="W37" s="391">
        <v>0.36699999999999999</v>
      </c>
      <c r="X37" s="391">
        <v>0.41499999999999998</v>
      </c>
      <c r="Y37" s="391">
        <v>2E-3</v>
      </c>
      <c r="Z37" s="391">
        <v>2E-3</v>
      </c>
      <c r="AA37" s="391">
        <v>2E-3</v>
      </c>
      <c r="AB37" s="391">
        <v>2E-3</v>
      </c>
      <c r="AC37" s="391">
        <v>2E-3</v>
      </c>
      <c r="AD37" s="391">
        <v>0</v>
      </c>
      <c r="AE37" s="391">
        <v>0</v>
      </c>
      <c r="AF37" s="391">
        <v>0</v>
      </c>
      <c r="AG37" s="391">
        <v>0</v>
      </c>
      <c r="AH37" s="391">
        <v>0</v>
      </c>
      <c r="AI37" s="391">
        <v>0</v>
      </c>
      <c r="AJ37" s="391">
        <v>0</v>
      </c>
      <c r="AK37" s="391">
        <v>0</v>
      </c>
      <c r="AL37" s="391">
        <v>0</v>
      </c>
      <c r="AM37" s="391">
        <v>0</v>
      </c>
      <c r="AN37" s="391">
        <v>8.9999999999999993E-3</v>
      </c>
      <c r="AO37" s="391">
        <v>8.9999999999999993E-3</v>
      </c>
      <c r="AP37" s="391">
        <v>8.9999999999999993E-3</v>
      </c>
      <c r="AQ37" s="391">
        <v>8.9999999999999993E-3</v>
      </c>
      <c r="AR37" s="391">
        <v>8.9999999999999993E-3</v>
      </c>
      <c r="AS37" s="391">
        <v>3.3700000000000001E-2</v>
      </c>
      <c r="AT37" s="391">
        <v>3.85E-2</v>
      </c>
      <c r="AU37" s="391">
        <v>4.41E-2</v>
      </c>
      <c r="AV37" s="391">
        <v>5.0500000000000003E-2</v>
      </c>
      <c r="AW37" s="391">
        <v>5.6899999999999999E-2</v>
      </c>
      <c r="AX37" s="391">
        <v>0.28000000000000003</v>
      </c>
      <c r="AY37" s="391">
        <v>0.28000000000000003</v>
      </c>
      <c r="AZ37" s="391">
        <v>0.28000000000000003</v>
      </c>
      <c r="BA37" s="391">
        <v>0.28000000000000003</v>
      </c>
      <c r="BB37" s="391">
        <v>0.28000000000000003</v>
      </c>
      <c r="BC37" s="391">
        <v>0</v>
      </c>
      <c r="BD37" s="391">
        <v>0</v>
      </c>
      <c r="BE37" s="391">
        <v>0</v>
      </c>
      <c r="BF37" s="391">
        <v>0</v>
      </c>
      <c r="BG37" s="391">
        <v>0</v>
      </c>
      <c r="BH37" s="391">
        <v>0</v>
      </c>
      <c r="BI37" s="391">
        <v>0</v>
      </c>
      <c r="BJ37" s="391">
        <v>0</v>
      </c>
      <c r="BK37" s="391">
        <v>0</v>
      </c>
      <c r="BL37" s="391">
        <v>0</v>
      </c>
      <c r="BM37" s="391">
        <v>0</v>
      </c>
      <c r="BN37" s="391">
        <v>0</v>
      </c>
      <c r="BO37" s="391">
        <v>0</v>
      </c>
      <c r="BP37" s="391">
        <v>0</v>
      </c>
      <c r="BQ37" s="391">
        <v>0</v>
      </c>
    </row>
    <row r="38" spans="1:69">
      <c r="A38" s="388" t="s">
        <v>425</v>
      </c>
      <c r="B38" s="389">
        <v>0.87108333333333332</v>
      </c>
      <c r="C38" s="389">
        <v>1.29</v>
      </c>
      <c r="D38" s="389">
        <v>2.0054794520547943E-3</v>
      </c>
      <c r="E38" s="389"/>
      <c r="F38" s="390">
        <v>4080</v>
      </c>
      <c r="G38" s="391">
        <v>0.19500000000000001</v>
      </c>
      <c r="H38" s="391">
        <v>0.10299999999999999</v>
      </c>
      <c r="I38" s="391">
        <v>0.42599999999999999</v>
      </c>
      <c r="J38" s="391">
        <v>8.0000000000000002E-3</v>
      </c>
      <c r="K38" s="391">
        <v>6.1199999999999997E-2</v>
      </c>
      <c r="L38" s="391">
        <v>7.5877853881278545E-2</v>
      </c>
      <c r="M38" s="392">
        <v>47.794117647058826</v>
      </c>
      <c r="N38" s="390">
        <v>4130</v>
      </c>
      <c r="O38" s="390">
        <v>4180</v>
      </c>
      <c r="P38" s="390">
        <v>4230</v>
      </c>
      <c r="Q38" s="390">
        <v>4280</v>
      </c>
      <c r="R38" s="390">
        <v>5300</v>
      </c>
      <c r="S38" s="390" t="s">
        <v>175</v>
      </c>
      <c r="T38" s="391">
        <v>0.20399999999999999</v>
      </c>
      <c r="U38" s="391">
        <v>0.21299999999999999</v>
      </c>
      <c r="V38" s="391">
        <v>0.222</v>
      </c>
      <c r="W38" s="391">
        <v>0.23100000000000001</v>
      </c>
      <c r="X38" s="391">
        <v>0.24</v>
      </c>
      <c r="Y38" s="391">
        <v>0.105</v>
      </c>
      <c r="Z38" s="391">
        <v>0.107</v>
      </c>
      <c r="AA38" s="391">
        <v>0.109</v>
      </c>
      <c r="AB38" s="391">
        <v>0.111</v>
      </c>
      <c r="AC38" s="391">
        <v>0.113</v>
      </c>
      <c r="AD38" s="391">
        <v>0.52</v>
      </c>
      <c r="AE38" s="391">
        <v>0.53</v>
      </c>
      <c r="AF38" s="391">
        <v>0.53</v>
      </c>
      <c r="AG38" s="391">
        <v>0.53</v>
      </c>
      <c r="AH38" s="391">
        <v>0.53</v>
      </c>
      <c r="AI38" s="391">
        <v>8.5000000000000006E-3</v>
      </c>
      <c r="AJ38" s="391">
        <v>8.6999999999999994E-3</v>
      </c>
      <c r="AK38" s="391">
        <v>8.8999999999999999E-3</v>
      </c>
      <c r="AL38" s="391">
        <v>9.1000000000000004E-3</v>
      </c>
      <c r="AM38" s="391">
        <v>9.2999999999999992E-3</v>
      </c>
      <c r="AN38" s="391">
        <v>0.06</v>
      </c>
      <c r="AO38" s="391">
        <v>0.06</v>
      </c>
      <c r="AP38" s="391">
        <v>0.06</v>
      </c>
      <c r="AQ38" s="391">
        <v>0.06</v>
      </c>
      <c r="AR38" s="391">
        <v>0.06</v>
      </c>
      <c r="AS38" s="391">
        <v>7.3999999999999996E-2</v>
      </c>
      <c r="AT38" s="391">
        <v>7.4499999999999997E-2</v>
      </c>
      <c r="AU38" s="391">
        <v>7.4700000000000003E-2</v>
      </c>
      <c r="AV38" s="391">
        <v>7.4899999999999994E-2</v>
      </c>
      <c r="AW38" s="391">
        <v>7.51E-2</v>
      </c>
      <c r="AX38" s="391">
        <v>0</v>
      </c>
      <c r="AY38" s="391">
        <v>0</v>
      </c>
      <c r="AZ38" s="391">
        <v>0</v>
      </c>
      <c r="BA38" s="391">
        <v>0</v>
      </c>
      <c r="BB38" s="391">
        <v>0</v>
      </c>
      <c r="BC38" s="391">
        <v>0</v>
      </c>
      <c r="BD38" s="391">
        <v>0</v>
      </c>
      <c r="BE38" s="391">
        <v>0</v>
      </c>
      <c r="BF38" s="391">
        <v>0</v>
      </c>
      <c r="BG38" s="391">
        <v>0</v>
      </c>
      <c r="BH38" s="391">
        <v>1.2929999999999999</v>
      </c>
      <c r="BI38" s="391">
        <v>1.2929999999999999</v>
      </c>
      <c r="BJ38" s="391">
        <v>1.2929999999999999</v>
      </c>
      <c r="BK38" s="391">
        <v>1.2929999999999999</v>
      </c>
      <c r="BL38" s="391">
        <v>1.2929999999999999</v>
      </c>
      <c r="BM38" s="391">
        <v>0.01</v>
      </c>
      <c r="BN38" s="391">
        <v>0.01</v>
      </c>
      <c r="BO38" s="391">
        <v>0.01</v>
      </c>
      <c r="BP38" s="391">
        <v>0.01</v>
      </c>
      <c r="BQ38" s="391">
        <v>0.01</v>
      </c>
    </row>
    <row r="39" spans="1:69">
      <c r="A39" s="388" t="s">
        <v>426</v>
      </c>
      <c r="B39" s="389">
        <v>1.0406666666666666</v>
      </c>
      <c r="C39" s="389">
        <v>2.867</v>
      </c>
      <c r="D39" s="389">
        <v>5.0000000000000001E-3</v>
      </c>
      <c r="E39" s="389"/>
      <c r="F39" s="390">
        <v>13550</v>
      </c>
      <c r="G39" s="391">
        <v>0.7</v>
      </c>
      <c r="H39" s="391">
        <v>0.02</v>
      </c>
      <c r="I39" s="391">
        <v>0.08</v>
      </c>
      <c r="J39" s="391">
        <v>0.13</v>
      </c>
      <c r="K39" s="391">
        <v>7.0000000000000001E-3</v>
      </c>
      <c r="L39" s="391">
        <v>9.866666666666668E-2</v>
      </c>
      <c r="M39" s="392">
        <v>51.660516605166052</v>
      </c>
      <c r="N39" s="390">
        <v>11500</v>
      </c>
      <c r="O39" s="390">
        <v>11400</v>
      </c>
      <c r="P39" s="390">
        <v>11300</v>
      </c>
      <c r="Q39" s="390">
        <v>11250</v>
      </c>
      <c r="R39" s="390">
        <v>11000</v>
      </c>
      <c r="S39" s="390" t="s">
        <v>218</v>
      </c>
      <c r="T39" s="391">
        <v>0.7</v>
      </c>
      <c r="U39" s="391">
        <v>0.7</v>
      </c>
      <c r="V39" s="391">
        <v>0.69</v>
      </c>
      <c r="W39" s="391">
        <v>0.68</v>
      </c>
      <c r="X39" s="391">
        <v>0.67</v>
      </c>
      <c r="Y39" s="391">
        <v>2.5000000000000001E-2</v>
      </c>
      <c r="Z39" s="391">
        <v>2.4E-2</v>
      </c>
      <c r="AA39" s="391">
        <v>2.3E-2</v>
      </c>
      <c r="AB39" s="391">
        <v>2.1999999999999999E-2</v>
      </c>
      <c r="AC39" s="391">
        <v>2.1000000000000001E-2</v>
      </c>
      <c r="AD39" s="391">
        <v>0.1</v>
      </c>
      <c r="AE39" s="391">
        <v>0.11</v>
      </c>
      <c r="AF39" s="391">
        <v>0.13</v>
      </c>
      <c r="AG39" s="391">
        <v>0.15</v>
      </c>
      <c r="AH39" s="391">
        <v>0.17</v>
      </c>
      <c r="AI39" s="391">
        <v>0.14000000000000001</v>
      </c>
      <c r="AJ39" s="391">
        <v>0.14000000000000001</v>
      </c>
      <c r="AK39" s="391">
        <v>0.14000000000000001</v>
      </c>
      <c r="AL39" s="391">
        <v>0.14000000000000001</v>
      </c>
      <c r="AM39" s="391">
        <v>0.14000000000000001</v>
      </c>
      <c r="AN39" s="391">
        <v>6.0000000000000001E-3</v>
      </c>
      <c r="AO39" s="391">
        <v>5.0000000000000001E-3</v>
      </c>
      <c r="AP39" s="391">
        <v>4.4999999999999997E-3</v>
      </c>
      <c r="AQ39" s="391">
        <v>4.0000000000000001E-3</v>
      </c>
      <c r="AR39" s="391">
        <v>3.0000000000000001E-3</v>
      </c>
      <c r="AS39" s="391">
        <v>0.1</v>
      </c>
      <c r="AT39" s="391">
        <v>0.1</v>
      </c>
      <c r="AU39" s="391">
        <v>0.10050000000000001</v>
      </c>
      <c r="AV39" s="391">
        <v>0.1014</v>
      </c>
      <c r="AW39" s="391">
        <v>0.1022</v>
      </c>
      <c r="AX39" s="391">
        <v>0</v>
      </c>
      <c r="AY39" s="391">
        <v>0</v>
      </c>
      <c r="AZ39" s="391">
        <v>0</v>
      </c>
      <c r="BA39" s="391">
        <v>0</v>
      </c>
      <c r="BB39" s="391">
        <v>0</v>
      </c>
      <c r="BC39" s="391">
        <v>0</v>
      </c>
      <c r="BD39" s="391">
        <v>0</v>
      </c>
      <c r="BE39" s="391">
        <v>0</v>
      </c>
      <c r="BF39" s="391">
        <v>0</v>
      </c>
      <c r="BG39" s="391">
        <v>0</v>
      </c>
      <c r="BH39" s="391">
        <v>0</v>
      </c>
      <c r="BI39" s="391">
        <v>0</v>
      </c>
      <c r="BJ39" s="391">
        <v>0</v>
      </c>
      <c r="BK39" s="391">
        <v>0</v>
      </c>
      <c r="BL39" s="391">
        <v>0</v>
      </c>
      <c r="BM39" s="391">
        <v>5.0000000000000001E-3</v>
      </c>
      <c r="BN39" s="391">
        <v>5.0000000000000001E-3</v>
      </c>
      <c r="BO39" s="391">
        <v>5.0000000000000001E-3</v>
      </c>
      <c r="BP39" s="391">
        <v>5.0000000000000001E-3</v>
      </c>
      <c r="BQ39" s="391">
        <v>5.0000000000000001E-3</v>
      </c>
    </row>
    <row r="40" spans="1:69">
      <c r="A40" s="388" t="s">
        <v>427</v>
      </c>
      <c r="B40" s="389">
        <v>1.245325</v>
      </c>
      <c r="C40" s="389">
        <v>4.3410000000000002</v>
      </c>
      <c r="D40" s="389">
        <v>0</v>
      </c>
      <c r="E40" s="389"/>
      <c r="F40" s="390">
        <v>5685</v>
      </c>
      <c r="G40" s="391">
        <v>0.246</v>
      </c>
      <c r="H40" s="391">
        <v>0.21099999999999999</v>
      </c>
      <c r="I40" s="391">
        <v>0.61799999999999999</v>
      </c>
      <c r="J40" s="391">
        <v>0</v>
      </c>
      <c r="K40" s="391">
        <v>5.1999999999999998E-2</v>
      </c>
      <c r="L40" s="391">
        <v>0.11832500000000001</v>
      </c>
      <c r="M40" s="392">
        <v>43.271767810026383</v>
      </c>
      <c r="N40" s="390">
        <v>5697</v>
      </c>
      <c r="O40" s="390">
        <v>5802</v>
      </c>
      <c r="P40" s="390">
        <v>5912</v>
      </c>
      <c r="Q40" s="390">
        <v>6022</v>
      </c>
      <c r="R40" s="390">
        <v>6132</v>
      </c>
      <c r="S40" s="390" t="s">
        <v>190</v>
      </c>
      <c r="T40" s="391">
        <v>0.25540000000000002</v>
      </c>
      <c r="U40" s="391">
        <v>0.25590000000000002</v>
      </c>
      <c r="V40" s="391">
        <v>0.26050000000000001</v>
      </c>
      <c r="W40" s="391">
        <v>0.26600000000000001</v>
      </c>
      <c r="X40" s="391">
        <v>0.27050000000000002</v>
      </c>
      <c r="Y40" s="391">
        <v>4.2599999999999999E-2</v>
      </c>
      <c r="Z40" s="391">
        <v>4.4999999999999998E-2</v>
      </c>
      <c r="AA40" s="391">
        <v>4.8000000000000001E-2</v>
      </c>
      <c r="AB40" s="391">
        <v>0.05</v>
      </c>
      <c r="AC40" s="391">
        <v>5.5500000000000001E-2</v>
      </c>
      <c r="AD40" s="391">
        <v>1.55</v>
      </c>
      <c r="AE40" s="391">
        <v>1.65</v>
      </c>
      <c r="AF40" s="391">
        <v>1.7</v>
      </c>
      <c r="AG40" s="391">
        <v>1.75</v>
      </c>
      <c r="AH40" s="391">
        <v>1.8</v>
      </c>
      <c r="AI40" s="391">
        <v>0</v>
      </c>
      <c r="AJ40" s="391">
        <v>0</v>
      </c>
      <c r="AK40" s="391">
        <v>0</v>
      </c>
      <c r="AL40" s="391">
        <v>0</v>
      </c>
      <c r="AM40" s="391">
        <v>0</v>
      </c>
      <c r="AN40" s="391">
        <v>0.05</v>
      </c>
      <c r="AO40" s="391">
        <v>5.2999999999999999E-2</v>
      </c>
      <c r="AP40" s="391">
        <v>5.6000000000000001E-2</v>
      </c>
      <c r="AQ40" s="391">
        <v>5.8999999999999997E-2</v>
      </c>
      <c r="AR40" s="391">
        <v>6.0999999999999999E-2</v>
      </c>
      <c r="AS40" s="391">
        <v>0.17249999999999999</v>
      </c>
      <c r="AT40" s="391">
        <v>0.18210000000000001</v>
      </c>
      <c r="AU40" s="391">
        <v>0.18759999999999999</v>
      </c>
      <c r="AV40" s="391">
        <v>0.19309999999999999</v>
      </c>
      <c r="AW40" s="391">
        <v>0.19869999999999999</v>
      </c>
      <c r="AX40" s="391">
        <v>0</v>
      </c>
      <c r="AY40" s="391">
        <v>0</v>
      </c>
      <c r="AZ40" s="391">
        <v>0</v>
      </c>
      <c r="BA40" s="391">
        <v>0</v>
      </c>
      <c r="BB40" s="391">
        <v>0</v>
      </c>
      <c r="BC40" s="391">
        <v>0</v>
      </c>
      <c r="BD40" s="391">
        <v>0</v>
      </c>
      <c r="BE40" s="391">
        <v>0</v>
      </c>
      <c r="BF40" s="391">
        <v>0</v>
      </c>
      <c r="BG40" s="391">
        <v>0</v>
      </c>
      <c r="BH40" s="391">
        <v>3.5</v>
      </c>
      <c r="BI40" s="391">
        <v>3.5</v>
      </c>
      <c r="BJ40" s="391">
        <v>3.5</v>
      </c>
      <c r="BK40" s="391">
        <v>3.5</v>
      </c>
      <c r="BL40" s="391">
        <v>3.5</v>
      </c>
      <c r="BM40" s="391">
        <v>0</v>
      </c>
      <c r="BN40" s="391">
        <v>0</v>
      </c>
      <c r="BO40" s="391">
        <v>0</v>
      </c>
      <c r="BP40" s="391">
        <v>0</v>
      </c>
      <c r="BQ40" s="391">
        <v>0</v>
      </c>
    </row>
    <row r="41" spans="1:69">
      <c r="A41" s="388" t="s">
        <v>429</v>
      </c>
      <c r="B41" s="389">
        <v>0.13178333333333334</v>
      </c>
      <c r="C41" s="389">
        <v>0.3851</v>
      </c>
      <c r="D41" s="389">
        <v>0</v>
      </c>
      <c r="E41" s="389"/>
      <c r="F41" s="390">
        <v>1350</v>
      </c>
      <c r="G41" s="391">
        <v>5.6000000000000001E-2</v>
      </c>
      <c r="H41" s="391">
        <v>3.1E-2</v>
      </c>
      <c r="I41" s="391">
        <v>8.0000000000000002E-3</v>
      </c>
      <c r="J41" s="391">
        <v>5.0000000000000001E-3</v>
      </c>
      <c r="K41" s="391">
        <v>1.4999999999999999E-2</v>
      </c>
      <c r="L41" s="391">
        <v>1.6783333333333331E-2</v>
      </c>
      <c r="M41" s="392">
        <v>41.481481481481481</v>
      </c>
      <c r="N41" s="390">
        <v>1475</v>
      </c>
      <c r="O41" s="390">
        <v>1550</v>
      </c>
      <c r="P41" s="390">
        <v>1700</v>
      </c>
      <c r="Q41" s="390">
        <v>1800</v>
      </c>
      <c r="R41" s="390">
        <v>1900</v>
      </c>
      <c r="S41" s="390" t="s">
        <v>195</v>
      </c>
      <c r="T41" s="391">
        <v>6.5000000000000002E-2</v>
      </c>
      <c r="U41" s="391">
        <v>7.0000000000000007E-2</v>
      </c>
      <c r="V41" s="391">
        <v>7.4999999999999997E-2</v>
      </c>
      <c r="W41" s="391">
        <v>7.4999999999999997E-2</v>
      </c>
      <c r="X41" s="391">
        <v>0.08</v>
      </c>
      <c r="Y41" s="391">
        <v>3.1E-2</v>
      </c>
      <c r="Z41" s="391">
        <v>3.5000000000000003E-2</v>
      </c>
      <c r="AA41" s="391">
        <v>3.5000000000000003E-2</v>
      </c>
      <c r="AB41" s="391">
        <v>3.9E-2</v>
      </c>
      <c r="AC41" s="391">
        <v>3.9E-2</v>
      </c>
      <c r="AD41" s="391">
        <v>1.2E-2</v>
      </c>
      <c r="AE41" s="391">
        <v>1.2999999999999999E-2</v>
      </c>
      <c r="AF41" s="391">
        <v>1.2999999999999999E-2</v>
      </c>
      <c r="AG41" s="391">
        <v>1.4E-2</v>
      </c>
      <c r="AH41" s="391">
        <v>1.4999999999999999E-2</v>
      </c>
      <c r="AI41" s="391">
        <v>8.9999999999999993E-3</v>
      </c>
      <c r="AJ41" s="391">
        <v>1.0999999999999999E-2</v>
      </c>
      <c r="AK41" s="391">
        <v>1.2999999999999999E-2</v>
      </c>
      <c r="AL41" s="391">
        <v>1.4999999999999999E-2</v>
      </c>
      <c r="AM41" s="391">
        <v>1.7000000000000001E-2</v>
      </c>
      <c r="AN41" s="391">
        <v>0.01</v>
      </c>
      <c r="AO41" s="391">
        <v>0.01</v>
      </c>
      <c r="AP41" s="391">
        <v>1.4999999999999999E-2</v>
      </c>
      <c r="AQ41" s="391">
        <v>1.4999999999999999E-2</v>
      </c>
      <c r="AR41" s="391">
        <v>0.02</v>
      </c>
      <c r="AS41" s="391">
        <v>1.8599999999999998E-2</v>
      </c>
      <c r="AT41" s="391">
        <v>2.0299999999999999E-2</v>
      </c>
      <c r="AU41" s="391">
        <v>2.2100000000000002E-2</v>
      </c>
      <c r="AV41" s="391">
        <v>2.3099999999999999E-2</v>
      </c>
      <c r="AW41" s="391">
        <v>2.5000000000000001E-2</v>
      </c>
      <c r="AX41" s="391">
        <v>0</v>
      </c>
      <c r="AY41" s="391">
        <v>0</v>
      </c>
      <c r="AZ41" s="391">
        <v>0</v>
      </c>
      <c r="BA41" s="391">
        <v>0</v>
      </c>
      <c r="BB41" s="391">
        <v>0</v>
      </c>
      <c r="BC41" s="391">
        <v>0</v>
      </c>
      <c r="BD41" s="391">
        <v>0</v>
      </c>
      <c r="BE41" s="391">
        <v>0</v>
      </c>
      <c r="BF41" s="391">
        <v>0</v>
      </c>
      <c r="BG41" s="391">
        <v>0</v>
      </c>
      <c r="BH41" s="391">
        <v>0</v>
      </c>
      <c r="BI41" s="391">
        <v>0</v>
      </c>
      <c r="BJ41" s="391">
        <v>0</v>
      </c>
      <c r="BK41" s="391">
        <v>0</v>
      </c>
      <c r="BL41" s="391">
        <v>0</v>
      </c>
      <c r="BM41" s="391">
        <v>0</v>
      </c>
      <c r="BN41" s="391">
        <v>0</v>
      </c>
      <c r="BO41" s="391">
        <v>0</v>
      </c>
      <c r="BP41" s="391">
        <v>0</v>
      </c>
      <c r="BQ41" s="391">
        <v>0</v>
      </c>
    </row>
    <row r="42" spans="1:69">
      <c r="A42" s="388" t="s">
        <v>430</v>
      </c>
      <c r="B42" s="389">
        <v>2.101666666666667E-2</v>
      </c>
      <c r="C42" s="389">
        <v>7.4999999999999997E-2</v>
      </c>
      <c r="D42" s="389">
        <v>0</v>
      </c>
      <c r="E42" s="389"/>
      <c r="F42" s="390">
        <v>290</v>
      </c>
      <c r="G42" s="391">
        <v>1.32E-2</v>
      </c>
      <c r="H42" s="391">
        <v>1E-4</v>
      </c>
      <c r="I42" s="391">
        <v>5.0000000000000001E-3</v>
      </c>
      <c r="J42" s="391">
        <v>0</v>
      </c>
      <c r="K42" s="391">
        <v>1.5E-3</v>
      </c>
      <c r="L42" s="391">
        <v>1.216666666666668E-3</v>
      </c>
      <c r="M42" s="392">
        <v>45.517241379310342</v>
      </c>
      <c r="N42" s="390">
        <v>300</v>
      </c>
      <c r="O42" s="390">
        <v>410</v>
      </c>
      <c r="P42" s="390">
        <v>410</v>
      </c>
      <c r="Q42" s="390">
        <v>410</v>
      </c>
      <c r="R42" s="390">
        <v>410</v>
      </c>
      <c r="S42" s="390" t="s">
        <v>142</v>
      </c>
      <c r="T42" s="391">
        <v>1.4200000000000001E-2</v>
      </c>
      <c r="U42" s="391">
        <v>1.6E-2</v>
      </c>
      <c r="V42" s="391">
        <v>1.6E-2</v>
      </c>
      <c r="W42" s="391">
        <v>1.6E-2</v>
      </c>
      <c r="X42" s="391">
        <v>1.6E-2</v>
      </c>
      <c r="Y42" s="391">
        <v>1E-4</v>
      </c>
      <c r="Z42" s="391">
        <v>1E-4</v>
      </c>
      <c r="AA42" s="391">
        <v>1E-4</v>
      </c>
      <c r="AB42" s="391">
        <v>1E-4</v>
      </c>
      <c r="AC42" s="391">
        <v>1E-4</v>
      </c>
      <c r="AD42" s="391">
        <v>5.0000000000000001E-3</v>
      </c>
      <c r="AE42" s="391">
        <v>5.0000000000000001E-3</v>
      </c>
      <c r="AF42" s="391">
        <v>5.0000000000000001E-3</v>
      </c>
      <c r="AG42" s="391">
        <v>5.0000000000000001E-3</v>
      </c>
      <c r="AH42" s="391">
        <v>5.0000000000000001E-3</v>
      </c>
      <c r="AI42" s="391">
        <v>0</v>
      </c>
      <c r="AJ42" s="391">
        <v>0</v>
      </c>
      <c r="AK42" s="391">
        <v>0</v>
      </c>
      <c r="AL42" s="391">
        <v>0</v>
      </c>
      <c r="AM42" s="391">
        <v>0</v>
      </c>
      <c r="AN42" s="391">
        <v>2E-3</v>
      </c>
      <c r="AO42" s="391">
        <v>2E-3</v>
      </c>
      <c r="AP42" s="391">
        <v>2E-3</v>
      </c>
      <c r="AQ42" s="391">
        <v>2E-3</v>
      </c>
      <c r="AR42" s="391">
        <v>2E-3</v>
      </c>
      <c r="AS42" s="391">
        <v>6.9999999999999999E-4</v>
      </c>
      <c r="AT42" s="391">
        <v>8.0000000000000004E-4</v>
      </c>
      <c r="AU42" s="391">
        <v>8.0000000000000004E-4</v>
      </c>
      <c r="AV42" s="391">
        <v>8.0000000000000004E-4</v>
      </c>
      <c r="AW42" s="391">
        <v>8.0000000000000004E-4</v>
      </c>
      <c r="AX42" s="391">
        <v>0</v>
      </c>
      <c r="AY42" s="391">
        <v>0</v>
      </c>
      <c r="AZ42" s="391">
        <v>0</v>
      </c>
      <c r="BA42" s="391">
        <v>0</v>
      </c>
      <c r="BB42" s="391">
        <v>0</v>
      </c>
      <c r="BC42" s="391">
        <v>0</v>
      </c>
      <c r="BD42" s="391">
        <v>0</v>
      </c>
      <c r="BE42" s="391">
        <v>0</v>
      </c>
      <c r="BF42" s="391">
        <v>0</v>
      </c>
      <c r="BG42" s="391">
        <v>0</v>
      </c>
      <c r="BH42" s="391">
        <v>7.4999999999999997E-2</v>
      </c>
      <c r="BI42" s="391">
        <v>7.4999999999999997E-2</v>
      </c>
      <c r="BJ42" s="391">
        <v>7.4999999999999997E-2</v>
      </c>
      <c r="BK42" s="391">
        <v>7.4999999999999997E-2</v>
      </c>
      <c r="BL42" s="391">
        <v>7.4999999999999997E-2</v>
      </c>
      <c r="BM42" s="391">
        <v>0</v>
      </c>
      <c r="BN42" s="391">
        <v>0</v>
      </c>
      <c r="BO42" s="391">
        <v>0</v>
      </c>
      <c r="BP42" s="391">
        <v>0</v>
      </c>
      <c r="BQ42" s="391">
        <v>0</v>
      </c>
    </row>
    <row r="43" spans="1:69">
      <c r="A43" s="388" t="s">
        <v>431</v>
      </c>
      <c r="B43" s="389" t="s">
        <v>395</v>
      </c>
      <c r="C43" s="389">
        <v>0</v>
      </c>
      <c r="D43" s="389">
        <v>0</v>
      </c>
      <c r="E43" s="389"/>
      <c r="F43" s="390" t="e">
        <v>#N/A</v>
      </c>
      <c r="G43" s="391">
        <v>0</v>
      </c>
      <c r="H43" s="391">
        <v>0</v>
      </c>
      <c r="I43" s="391">
        <v>0</v>
      </c>
      <c r="J43" s="391">
        <v>0</v>
      </c>
      <c r="K43" s="391">
        <v>0</v>
      </c>
      <c r="L43" s="391" t="e">
        <v>#VALUE!</v>
      </c>
      <c r="M43" s="392" t="s">
        <v>395</v>
      </c>
      <c r="N43" s="390">
        <v>0</v>
      </c>
      <c r="O43" s="390">
        <v>0</v>
      </c>
      <c r="P43" s="390">
        <v>0</v>
      </c>
      <c r="Q43" s="390">
        <v>0</v>
      </c>
      <c r="R43" s="390">
        <v>0</v>
      </c>
      <c r="S43" s="390" t="s">
        <v>215</v>
      </c>
      <c r="T43" s="391">
        <v>0</v>
      </c>
      <c r="U43" s="391">
        <v>0</v>
      </c>
      <c r="V43" s="391">
        <v>0</v>
      </c>
      <c r="W43" s="391">
        <v>0</v>
      </c>
      <c r="X43" s="391">
        <v>0</v>
      </c>
      <c r="Y43" s="391">
        <v>0</v>
      </c>
      <c r="Z43" s="391">
        <v>0</v>
      </c>
      <c r="AA43" s="391">
        <v>0</v>
      </c>
      <c r="AB43" s="391">
        <v>0</v>
      </c>
      <c r="AC43" s="391">
        <v>0</v>
      </c>
      <c r="AD43" s="391">
        <v>0</v>
      </c>
      <c r="AE43" s="391">
        <v>0</v>
      </c>
      <c r="AF43" s="391">
        <v>0</v>
      </c>
      <c r="AG43" s="391">
        <v>0</v>
      </c>
      <c r="AH43" s="391">
        <v>0</v>
      </c>
      <c r="AI43" s="391">
        <v>0</v>
      </c>
      <c r="AJ43" s="391">
        <v>0</v>
      </c>
      <c r="AK43" s="391">
        <v>0</v>
      </c>
      <c r="AL43" s="391">
        <v>0</v>
      </c>
      <c r="AM43" s="391">
        <v>0</v>
      </c>
      <c r="AN43" s="391">
        <v>0</v>
      </c>
      <c r="AO43" s="391">
        <v>0</v>
      </c>
      <c r="AP43" s="391">
        <v>0</v>
      </c>
      <c r="AQ43" s="391">
        <v>0</v>
      </c>
      <c r="AR43" s="391">
        <v>0</v>
      </c>
      <c r="AS43" s="391">
        <v>0</v>
      </c>
      <c r="AT43" s="391">
        <v>0</v>
      </c>
      <c r="AU43" s="391">
        <v>0</v>
      </c>
      <c r="AV43" s="391">
        <v>0</v>
      </c>
      <c r="AW43" s="391">
        <v>0</v>
      </c>
      <c r="AX43" s="391">
        <v>0</v>
      </c>
      <c r="AY43" s="391">
        <v>0</v>
      </c>
      <c r="AZ43" s="391">
        <v>0</v>
      </c>
      <c r="BA43" s="391">
        <v>0</v>
      </c>
      <c r="BB43" s="391">
        <v>0</v>
      </c>
      <c r="BC43" s="391">
        <v>0</v>
      </c>
      <c r="BD43" s="391">
        <v>0</v>
      </c>
      <c r="BE43" s="391">
        <v>0</v>
      </c>
      <c r="BF43" s="391">
        <v>0</v>
      </c>
      <c r="BG43" s="391">
        <v>0</v>
      </c>
      <c r="BH43" s="391">
        <v>0</v>
      </c>
      <c r="BI43" s="391">
        <v>0</v>
      </c>
      <c r="BJ43" s="391">
        <v>0</v>
      </c>
      <c r="BK43" s="391">
        <v>0</v>
      </c>
      <c r="BL43" s="391">
        <v>0</v>
      </c>
      <c r="BM43" s="391">
        <v>0</v>
      </c>
      <c r="BN43" s="391">
        <v>0</v>
      </c>
      <c r="BO43" s="391">
        <v>0</v>
      </c>
      <c r="BP43" s="391">
        <v>0</v>
      </c>
      <c r="BQ43" s="391">
        <v>0</v>
      </c>
    </row>
    <row r="44" spans="1:69">
      <c r="A44" s="388" t="s">
        <v>432</v>
      </c>
      <c r="B44" s="389">
        <v>0.3515833333333333</v>
      </c>
      <c r="C44" s="389">
        <v>0.9</v>
      </c>
      <c r="D44" s="389">
        <v>0</v>
      </c>
      <c r="E44" s="389"/>
      <c r="F44" s="390">
        <v>2319</v>
      </c>
      <c r="G44" s="391">
        <v>0.12280000000000001</v>
      </c>
      <c r="H44" s="391">
        <v>0.1358</v>
      </c>
      <c r="I44" s="391">
        <v>5.28E-2</v>
      </c>
      <c r="J44" s="391">
        <v>2.2499999999999999E-2</v>
      </c>
      <c r="K44" s="391">
        <v>1E-3</v>
      </c>
      <c r="L44" s="391">
        <v>1.6683333333333272E-2</v>
      </c>
      <c r="M44" s="392">
        <v>52.953859422164726</v>
      </c>
      <c r="N44" s="390">
        <v>2319</v>
      </c>
      <c r="O44" s="390">
        <v>2319</v>
      </c>
      <c r="P44" s="390">
        <v>2319</v>
      </c>
      <c r="Q44" s="390">
        <v>2319</v>
      </c>
      <c r="R44" s="390">
        <v>2319</v>
      </c>
      <c r="S44" s="390" t="s">
        <v>164</v>
      </c>
      <c r="T44" s="391">
        <v>0.12280000000000001</v>
      </c>
      <c r="U44" s="391">
        <v>0.12280000000000001</v>
      </c>
      <c r="V44" s="391">
        <v>0.12280000000000001</v>
      </c>
      <c r="W44" s="391">
        <v>0.12280000000000001</v>
      </c>
      <c r="X44" s="391">
        <v>0.12280000000000001</v>
      </c>
      <c r="Y44" s="391">
        <v>0.1358</v>
      </c>
      <c r="Z44" s="391">
        <v>0.1358</v>
      </c>
      <c r="AA44" s="391">
        <v>0.1358</v>
      </c>
      <c r="AB44" s="391">
        <v>0.1358</v>
      </c>
      <c r="AC44" s="391">
        <v>0.1358</v>
      </c>
      <c r="AD44" s="391">
        <v>5.28E-2</v>
      </c>
      <c r="AE44" s="391">
        <v>5.28E-2</v>
      </c>
      <c r="AF44" s="391">
        <v>5.28E-2</v>
      </c>
      <c r="AG44" s="391">
        <v>5.28E-2</v>
      </c>
      <c r="AH44" s="391">
        <v>5.28E-2</v>
      </c>
      <c r="AI44" s="391">
        <v>2.2499999999999999E-2</v>
      </c>
      <c r="AJ44" s="391">
        <v>2.2499999999999999E-2</v>
      </c>
      <c r="AK44" s="391">
        <v>2.2499999999999999E-2</v>
      </c>
      <c r="AL44" s="391">
        <v>2.2499999999999999E-2</v>
      </c>
      <c r="AM44" s="391">
        <v>2.2499999999999999E-2</v>
      </c>
      <c r="AN44" s="391">
        <v>0.01</v>
      </c>
      <c r="AO44" s="391">
        <v>0.01</v>
      </c>
      <c r="AP44" s="391">
        <v>0.01</v>
      </c>
      <c r="AQ44" s="391">
        <v>0.01</v>
      </c>
      <c r="AR44" s="391">
        <v>1E-3</v>
      </c>
      <c r="AS44" s="391">
        <v>1.6299999999999999E-2</v>
      </c>
      <c r="AT44" s="391">
        <v>1.6299999999999999E-2</v>
      </c>
      <c r="AU44" s="391">
        <v>1.6299999999999999E-2</v>
      </c>
      <c r="AV44" s="391">
        <v>1.6299999999999999E-2</v>
      </c>
      <c r="AW44" s="391">
        <v>1.5900000000000001E-2</v>
      </c>
      <c r="AX44" s="391">
        <v>0</v>
      </c>
      <c r="AY44" s="391">
        <v>0</v>
      </c>
      <c r="AZ44" s="391">
        <v>0</v>
      </c>
      <c r="BA44" s="391">
        <v>0</v>
      </c>
      <c r="BB44" s="391">
        <v>0</v>
      </c>
      <c r="BC44" s="391">
        <v>0</v>
      </c>
      <c r="BD44" s="391">
        <v>0</v>
      </c>
      <c r="BE44" s="391">
        <v>0</v>
      </c>
      <c r="BF44" s="391">
        <v>0</v>
      </c>
      <c r="BG44" s="391">
        <v>0</v>
      </c>
      <c r="BH44" s="391">
        <v>0.9</v>
      </c>
      <c r="BI44" s="391">
        <v>0.9</v>
      </c>
      <c r="BJ44" s="391">
        <v>0.9</v>
      </c>
      <c r="BK44" s="391">
        <v>0.9</v>
      </c>
      <c r="BL44" s="391">
        <v>0.9</v>
      </c>
      <c r="BM44" s="391">
        <v>0</v>
      </c>
      <c r="BN44" s="391">
        <v>0</v>
      </c>
      <c r="BO44" s="391">
        <v>0</v>
      </c>
      <c r="BP44" s="391">
        <v>0</v>
      </c>
      <c r="BQ44" s="391">
        <v>0</v>
      </c>
    </row>
    <row r="45" spans="1:69">
      <c r="A45" s="388" t="s">
        <v>433</v>
      </c>
      <c r="B45" s="389">
        <v>0.56795833333333323</v>
      </c>
      <c r="C45" s="389">
        <v>1.4543999999999999</v>
      </c>
      <c r="D45" s="389">
        <v>0.44421369863013699</v>
      </c>
      <c r="E45" s="389"/>
      <c r="F45" s="390">
        <v>1798</v>
      </c>
      <c r="G45" s="391">
        <v>0.111</v>
      </c>
      <c r="H45" s="391">
        <v>0</v>
      </c>
      <c r="I45" s="391">
        <v>0</v>
      </c>
      <c r="J45" s="391">
        <v>0</v>
      </c>
      <c r="K45" s="391">
        <v>6.0000000000000001E-3</v>
      </c>
      <c r="L45" s="391">
        <v>6.7446347031961951E-3</v>
      </c>
      <c r="M45" s="392">
        <v>61.735261401557288</v>
      </c>
      <c r="N45" s="390">
        <v>1810</v>
      </c>
      <c r="O45" s="390">
        <v>1830</v>
      </c>
      <c r="P45" s="390">
        <v>1850</v>
      </c>
      <c r="Q45" s="390">
        <v>1860</v>
      </c>
      <c r="R45" s="390">
        <v>1860</v>
      </c>
      <c r="S45" s="390" t="s">
        <v>128</v>
      </c>
      <c r="T45" s="391">
        <v>0.11219999999999999</v>
      </c>
      <c r="U45" s="391">
        <v>0.1135</v>
      </c>
      <c r="V45" s="391">
        <v>0.1147</v>
      </c>
      <c r="W45" s="391">
        <v>0.1153</v>
      </c>
      <c r="X45" s="391">
        <v>0.1153</v>
      </c>
      <c r="Y45" s="391">
        <v>0</v>
      </c>
      <c r="Z45" s="391">
        <v>0</v>
      </c>
      <c r="AA45" s="391">
        <v>0</v>
      </c>
      <c r="AB45" s="391">
        <v>0</v>
      </c>
      <c r="AC45" s="391">
        <v>0</v>
      </c>
      <c r="AD45" s="391">
        <v>0</v>
      </c>
      <c r="AE45" s="391">
        <v>0</v>
      </c>
      <c r="AF45" s="391">
        <v>0</v>
      </c>
      <c r="AG45" s="391">
        <v>0</v>
      </c>
      <c r="AH45" s="391">
        <v>0</v>
      </c>
      <c r="AI45" s="391">
        <v>0</v>
      </c>
      <c r="AJ45" s="391">
        <v>0</v>
      </c>
      <c r="AK45" s="391">
        <v>0</v>
      </c>
      <c r="AL45" s="391">
        <v>0</v>
      </c>
      <c r="AM45" s="391">
        <v>0</v>
      </c>
      <c r="AN45" s="391">
        <v>7.0000000000000001E-3</v>
      </c>
      <c r="AO45" s="391">
        <v>8.0000000000000002E-3</v>
      </c>
      <c r="AP45" s="391">
        <v>8.0000000000000002E-3</v>
      </c>
      <c r="AQ45" s="391">
        <v>8.9999999999999993E-3</v>
      </c>
      <c r="AR45" s="391">
        <v>8.9999999999999993E-3</v>
      </c>
      <c r="AS45" s="391">
        <v>1.4999999999999999E-2</v>
      </c>
      <c r="AT45" s="391">
        <v>1.4999999999999999E-2</v>
      </c>
      <c r="AU45" s="391">
        <v>1.4999999999999999E-2</v>
      </c>
      <c r="AV45" s="391">
        <v>1.4999999999999999E-2</v>
      </c>
      <c r="AW45" s="391">
        <v>1.4999999999999999E-2</v>
      </c>
      <c r="AX45" s="391">
        <v>0.28799999999999998</v>
      </c>
      <c r="AY45" s="391">
        <v>0.28799999999999998</v>
      </c>
      <c r="AZ45" s="391">
        <v>0.28799999999999998</v>
      </c>
      <c r="BA45" s="391">
        <v>0.28799999999999998</v>
      </c>
      <c r="BB45" s="391">
        <v>0.28799999999999998</v>
      </c>
      <c r="BC45" s="391">
        <v>0</v>
      </c>
      <c r="BD45" s="391">
        <v>0</v>
      </c>
      <c r="BE45" s="391">
        <v>0</v>
      </c>
      <c r="BF45" s="391">
        <v>0</v>
      </c>
      <c r="BG45" s="391">
        <v>0</v>
      </c>
      <c r="BH45" s="391">
        <v>0</v>
      </c>
      <c r="BI45" s="391">
        <v>0</v>
      </c>
      <c r="BJ45" s="391">
        <v>0</v>
      </c>
      <c r="BK45" s="391">
        <v>0</v>
      </c>
      <c r="BL45" s="391">
        <v>0</v>
      </c>
      <c r="BM45" s="391">
        <v>0.55000000000000004</v>
      </c>
      <c r="BN45" s="391">
        <v>0.55000000000000004</v>
      </c>
      <c r="BO45" s="391">
        <v>0.55000000000000004</v>
      </c>
      <c r="BP45" s="391">
        <v>0.55000000000000004</v>
      </c>
      <c r="BQ45" s="391">
        <v>0.55000000000000004</v>
      </c>
    </row>
    <row r="46" spans="1:69">
      <c r="A46" s="388" t="s">
        <v>434</v>
      </c>
      <c r="B46" s="389">
        <v>0.68983333333333341</v>
      </c>
      <c r="C46" s="389">
        <v>2.0670000000000002</v>
      </c>
      <c r="D46" s="389">
        <v>0</v>
      </c>
      <c r="E46" s="389"/>
      <c r="F46" s="390">
        <v>10125</v>
      </c>
      <c r="G46" s="391">
        <v>0.34179999999999999</v>
      </c>
      <c r="H46" s="391">
        <v>0.1086</v>
      </c>
      <c r="I46" s="391">
        <v>0</v>
      </c>
      <c r="J46" s="391">
        <v>5.3E-3</v>
      </c>
      <c r="K46" s="391">
        <v>1.1000000000000001E-3</v>
      </c>
      <c r="L46" s="391">
        <v>0.23303333333333337</v>
      </c>
      <c r="M46" s="392">
        <v>33.758024691358024</v>
      </c>
      <c r="N46" s="390">
        <v>10950</v>
      </c>
      <c r="O46" s="390">
        <v>11995</v>
      </c>
      <c r="P46" s="390">
        <v>12900</v>
      </c>
      <c r="Q46" s="390">
        <v>13875</v>
      </c>
      <c r="R46" s="390">
        <v>14900</v>
      </c>
      <c r="S46" s="390" t="s">
        <v>215</v>
      </c>
      <c r="T46" s="391">
        <v>0.32850000000000001</v>
      </c>
      <c r="U46" s="391">
        <v>0.35</v>
      </c>
      <c r="V46" s="391">
        <v>0.378</v>
      </c>
      <c r="W46" s="391">
        <v>0.39500000000000002</v>
      </c>
      <c r="X46" s="391">
        <v>0.41599999999999998</v>
      </c>
      <c r="Y46" s="391">
        <v>0.1739</v>
      </c>
      <c r="Z46" s="391">
        <v>0.18779999999999999</v>
      </c>
      <c r="AA46" s="391">
        <v>0.20280000000000001</v>
      </c>
      <c r="AB46" s="391">
        <v>0.219</v>
      </c>
      <c r="AC46" s="391">
        <v>0.23100000000000001</v>
      </c>
      <c r="AD46" s="391">
        <v>0</v>
      </c>
      <c r="AE46" s="391">
        <v>0</v>
      </c>
      <c r="AF46" s="391">
        <v>0</v>
      </c>
      <c r="AG46" s="391">
        <v>0</v>
      </c>
      <c r="AH46" s="391">
        <v>0</v>
      </c>
      <c r="AI46" s="391">
        <v>9.1999999999999998E-3</v>
      </c>
      <c r="AJ46" s="391">
        <v>9.5999999999999992E-3</v>
      </c>
      <c r="AK46" s="391">
        <v>0.01</v>
      </c>
      <c r="AL46" s="391">
        <v>1.0500000000000001E-2</v>
      </c>
      <c r="AM46" s="391">
        <v>1.0999999999999999E-2</v>
      </c>
      <c r="AN46" s="391">
        <v>1.4E-3</v>
      </c>
      <c r="AO46" s="391">
        <v>1.5E-3</v>
      </c>
      <c r="AP46" s="391">
        <v>1.6000000000000001E-3</v>
      </c>
      <c r="AQ46" s="391">
        <v>1.8E-3</v>
      </c>
      <c r="AR46" s="391">
        <v>2E-3</v>
      </c>
      <c r="AS46" s="391">
        <v>0.26229999999999998</v>
      </c>
      <c r="AT46" s="391">
        <v>0.28070000000000001</v>
      </c>
      <c r="AU46" s="391">
        <v>0.3029</v>
      </c>
      <c r="AV46" s="391">
        <v>0.32029999999999997</v>
      </c>
      <c r="AW46" s="391">
        <v>0.33750000000000002</v>
      </c>
      <c r="AX46" s="391">
        <v>0</v>
      </c>
      <c r="AY46" s="391">
        <v>0</v>
      </c>
      <c r="AZ46" s="391">
        <v>0</v>
      </c>
      <c r="BA46" s="391">
        <v>0</v>
      </c>
      <c r="BB46" s="391">
        <v>0</v>
      </c>
      <c r="BC46" s="391">
        <v>0</v>
      </c>
      <c r="BD46" s="391">
        <v>0</v>
      </c>
      <c r="BE46" s="391">
        <v>0</v>
      </c>
      <c r="BF46" s="391">
        <v>0</v>
      </c>
      <c r="BG46" s="391">
        <v>0</v>
      </c>
      <c r="BH46" s="391">
        <v>1.55</v>
      </c>
      <c r="BI46" s="391">
        <v>1.55</v>
      </c>
      <c r="BJ46" s="391">
        <v>1.55</v>
      </c>
      <c r="BK46" s="391">
        <v>1.55</v>
      </c>
      <c r="BL46" s="391">
        <v>1.55</v>
      </c>
      <c r="BM46" s="391">
        <v>0</v>
      </c>
      <c r="BN46" s="391">
        <v>0</v>
      </c>
      <c r="BO46" s="391">
        <v>0</v>
      </c>
      <c r="BP46" s="391">
        <v>0</v>
      </c>
      <c r="BQ46" s="391">
        <v>0</v>
      </c>
    </row>
    <row r="47" spans="1:69">
      <c r="A47" s="388" t="s">
        <v>435</v>
      </c>
      <c r="B47" s="389">
        <v>1.8322166666666666</v>
      </c>
      <c r="C47" s="389">
        <v>6</v>
      </c>
      <c r="D47" s="389">
        <v>1.7668767123287674</v>
      </c>
      <c r="E47" s="389"/>
      <c r="F47" s="390">
        <v>0</v>
      </c>
      <c r="G47" s="391">
        <v>0</v>
      </c>
      <c r="H47" s="391">
        <v>0</v>
      </c>
      <c r="I47" s="391">
        <v>0</v>
      </c>
      <c r="J47" s="391">
        <v>0</v>
      </c>
      <c r="K47" s="391">
        <v>5.6000000000000001E-2</v>
      </c>
      <c r="L47" s="391">
        <v>9.3399543378991368E-3</v>
      </c>
      <c r="M47" s="392" t="s">
        <v>395</v>
      </c>
      <c r="N47" s="390">
        <v>0</v>
      </c>
      <c r="O47" s="390">
        <v>0</v>
      </c>
      <c r="P47" s="390">
        <v>0</v>
      </c>
      <c r="Q47" s="390">
        <v>0</v>
      </c>
      <c r="R47" s="390">
        <v>0</v>
      </c>
      <c r="S47" s="390" t="s">
        <v>217</v>
      </c>
      <c r="T47" s="391">
        <v>0</v>
      </c>
      <c r="U47" s="391">
        <v>0</v>
      </c>
      <c r="V47" s="391">
        <v>0</v>
      </c>
      <c r="W47" s="391">
        <v>0</v>
      </c>
      <c r="X47" s="391">
        <v>0</v>
      </c>
      <c r="Y47" s="391">
        <v>0</v>
      </c>
      <c r="Z47" s="391">
        <v>0</v>
      </c>
      <c r="AA47" s="391">
        <v>0</v>
      </c>
      <c r="AB47" s="391">
        <v>0</v>
      </c>
      <c r="AC47" s="391">
        <v>0</v>
      </c>
      <c r="AD47" s="391">
        <v>0</v>
      </c>
      <c r="AE47" s="391">
        <v>0</v>
      </c>
      <c r="AF47" s="391">
        <v>0</v>
      </c>
      <c r="AG47" s="391">
        <v>0</v>
      </c>
      <c r="AH47" s="391">
        <v>0</v>
      </c>
      <c r="AI47" s="391">
        <v>0</v>
      </c>
      <c r="AJ47" s="391">
        <v>0</v>
      </c>
      <c r="AK47" s="391">
        <v>0</v>
      </c>
      <c r="AL47" s="391">
        <v>0</v>
      </c>
      <c r="AM47" s="391">
        <v>0</v>
      </c>
      <c r="AN47" s="391">
        <v>5.6000000000000001E-2</v>
      </c>
      <c r="AO47" s="391">
        <v>5.6000000000000001E-2</v>
      </c>
      <c r="AP47" s="391">
        <v>5.6000000000000001E-2</v>
      </c>
      <c r="AQ47" s="391">
        <v>5.6000000000000001E-2</v>
      </c>
      <c r="AR47" s="391">
        <v>5.6000000000000001E-2</v>
      </c>
      <c r="AS47" s="391">
        <v>1.3299999999999999E-2</v>
      </c>
      <c r="AT47" s="391">
        <v>1.3299999999999999E-2</v>
      </c>
      <c r="AU47" s="391">
        <v>1.3299999999999999E-2</v>
      </c>
      <c r="AV47" s="391">
        <v>1.3299999999999999E-2</v>
      </c>
      <c r="AW47" s="391">
        <v>1.3299999999999999E-2</v>
      </c>
      <c r="AX47" s="391">
        <v>0</v>
      </c>
      <c r="AY47" s="391">
        <v>0</v>
      </c>
      <c r="AZ47" s="391">
        <v>0</v>
      </c>
      <c r="BA47" s="391">
        <v>0</v>
      </c>
      <c r="BB47" s="391">
        <v>0</v>
      </c>
      <c r="BC47" s="391">
        <v>0</v>
      </c>
      <c r="BD47" s="391">
        <v>0</v>
      </c>
      <c r="BE47" s="391">
        <v>0</v>
      </c>
      <c r="BF47" s="391">
        <v>0</v>
      </c>
      <c r="BG47" s="391">
        <v>0</v>
      </c>
      <c r="BH47" s="391">
        <v>0</v>
      </c>
      <c r="BI47" s="391">
        <v>0</v>
      </c>
      <c r="BJ47" s="391">
        <v>0</v>
      </c>
      <c r="BK47" s="391">
        <v>0</v>
      </c>
      <c r="BL47" s="391">
        <v>0</v>
      </c>
      <c r="BM47" s="391">
        <v>4</v>
      </c>
      <c r="BN47" s="391">
        <v>4</v>
      </c>
      <c r="BO47" s="391">
        <v>4</v>
      </c>
      <c r="BP47" s="391">
        <v>4</v>
      </c>
      <c r="BQ47" s="391">
        <v>4</v>
      </c>
    </row>
    <row r="48" spans="1:69">
      <c r="A48" s="388" t="s">
        <v>436</v>
      </c>
      <c r="B48" s="389">
        <v>0.25666666666666665</v>
      </c>
      <c r="C48" s="389">
        <v>0.60699999999999998</v>
      </c>
      <c r="D48" s="389">
        <v>0</v>
      </c>
      <c r="E48" s="389"/>
      <c r="F48" s="390">
        <v>1597</v>
      </c>
      <c r="G48" s="391">
        <v>0.21929999999999999</v>
      </c>
      <c r="H48" s="391">
        <v>1.2999999999999999E-2</v>
      </c>
      <c r="I48" s="391">
        <v>0</v>
      </c>
      <c r="J48" s="391">
        <v>0</v>
      </c>
      <c r="K48" s="391">
        <v>6.0000000000000001E-3</v>
      </c>
      <c r="L48" s="391">
        <v>1.8366666666666642E-2</v>
      </c>
      <c r="M48" s="392">
        <v>137.31997495303693</v>
      </c>
      <c r="N48" s="390">
        <v>1610</v>
      </c>
      <c r="O48" s="390">
        <v>1625</v>
      </c>
      <c r="P48" s="390">
        <v>1635</v>
      </c>
      <c r="Q48" s="390">
        <v>1645</v>
      </c>
      <c r="R48" s="390">
        <v>1655</v>
      </c>
      <c r="S48" s="390" t="s">
        <v>217</v>
      </c>
      <c r="T48" s="391">
        <v>0.154</v>
      </c>
      <c r="U48" s="391">
        <v>0.159</v>
      </c>
      <c r="V48" s="391">
        <v>0.16900000000000001</v>
      </c>
      <c r="W48" s="391">
        <v>0.17199999999999999</v>
      </c>
      <c r="X48" s="391">
        <v>0.17499999999999999</v>
      </c>
      <c r="Y48" s="391">
        <v>2.1000000000000001E-2</v>
      </c>
      <c r="Z48" s="391">
        <v>2.1000000000000001E-2</v>
      </c>
      <c r="AA48" s="391">
        <v>2.1000000000000001E-2</v>
      </c>
      <c r="AB48" s="391">
        <v>2.1000000000000001E-2</v>
      </c>
      <c r="AC48" s="391">
        <v>2.1000000000000001E-2</v>
      </c>
      <c r="AD48" s="391">
        <v>0</v>
      </c>
      <c r="AE48" s="391">
        <v>0</v>
      </c>
      <c r="AF48" s="391">
        <v>0</v>
      </c>
      <c r="AG48" s="391">
        <v>0</v>
      </c>
      <c r="AH48" s="391">
        <v>0</v>
      </c>
      <c r="AI48" s="391">
        <v>0</v>
      </c>
      <c r="AJ48" s="391">
        <v>0</v>
      </c>
      <c r="AK48" s="391">
        <v>0</v>
      </c>
      <c r="AL48" s="391">
        <v>0</v>
      </c>
      <c r="AM48" s="391">
        <v>0</v>
      </c>
      <c r="AN48" s="391">
        <v>0</v>
      </c>
      <c r="AO48" s="391">
        <v>0</v>
      </c>
      <c r="AP48" s="391">
        <v>0</v>
      </c>
      <c r="AQ48" s="391">
        <v>0</v>
      </c>
      <c r="AR48" s="391">
        <v>0</v>
      </c>
      <c r="AS48" s="391">
        <v>0.03</v>
      </c>
      <c r="AT48" s="391">
        <v>3.09E-2</v>
      </c>
      <c r="AU48" s="391">
        <v>3.2599999999999997E-2</v>
      </c>
      <c r="AV48" s="391">
        <v>3.3099999999999997E-2</v>
      </c>
      <c r="AW48" s="391">
        <v>3.3599999999999998E-2</v>
      </c>
      <c r="AX48" s="391">
        <v>0</v>
      </c>
      <c r="AY48" s="391">
        <v>0</v>
      </c>
      <c r="AZ48" s="391">
        <v>0</v>
      </c>
      <c r="BA48" s="391">
        <v>0</v>
      </c>
      <c r="BB48" s="391">
        <v>0</v>
      </c>
      <c r="BC48" s="391">
        <v>0</v>
      </c>
      <c r="BD48" s="391">
        <v>0</v>
      </c>
      <c r="BE48" s="391">
        <v>0</v>
      </c>
      <c r="BF48" s="391">
        <v>0</v>
      </c>
      <c r="BG48" s="391">
        <v>0</v>
      </c>
      <c r="BH48" s="391">
        <v>0</v>
      </c>
      <c r="BI48" s="391">
        <v>0</v>
      </c>
      <c r="BJ48" s="391">
        <v>0</v>
      </c>
      <c r="BK48" s="391">
        <v>0</v>
      </c>
      <c r="BL48" s="391">
        <v>0</v>
      </c>
      <c r="BM48" s="391">
        <v>0</v>
      </c>
      <c r="BN48" s="391">
        <v>0</v>
      </c>
      <c r="BO48" s="391">
        <v>0</v>
      </c>
      <c r="BP48" s="391">
        <v>0</v>
      </c>
      <c r="BQ48" s="391">
        <v>0</v>
      </c>
    </row>
    <row r="49" spans="1:69">
      <c r="A49" s="388" t="s">
        <v>437</v>
      </c>
      <c r="B49" s="389">
        <v>1.0158333333333334</v>
      </c>
      <c r="C49" s="389">
        <v>1.637</v>
      </c>
      <c r="D49" s="389">
        <v>0</v>
      </c>
      <c r="E49" s="389"/>
      <c r="F49" s="390">
        <v>4818</v>
      </c>
      <c r="G49" s="391">
        <v>0.64</v>
      </c>
      <c r="H49" s="391">
        <v>0.05</v>
      </c>
      <c r="I49" s="391">
        <v>0.03</v>
      </c>
      <c r="J49" s="391">
        <v>0</v>
      </c>
      <c r="K49" s="391">
        <v>0.14649999999999999</v>
      </c>
      <c r="L49" s="391">
        <v>0.14933333333333332</v>
      </c>
      <c r="M49" s="392">
        <v>132.83520132835201</v>
      </c>
      <c r="N49" s="390">
        <v>4828</v>
      </c>
      <c r="O49" s="390">
        <v>4835</v>
      </c>
      <c r="P49" s="390">
        <v>4845</v>
      </c>
      <c r="Q49" s="390">
        <v>4850</v>
      </c>
      <c r="R49" s="390">
        <v>4860</v>
      </c>
      <c r="S49" s="390" t="s">
        <v>217</v>
      </c>
      <c r="T49" s="391">
        <v>0.55000000000000004</v>
      </c>
      <c r="U49" s="391">
        <v>0.56999999999999995</v>
      </c>
      <c r="V49" s="391">
        <v>0.59</v>
      </c>
      <c r="W49" s="391">
        <v>0.6</v>
      </c>
      <c r="X49" s="391">
        <v>0.62</v>
      </c>
      <c r="Y49" s="391">
        <v>7.0000000000000007E-2</v>
      </c>
      <c r="Z49" s="391">
        <v>5.8999999999999997E-2</v>
      </c>
      <c r="AA49" s="391">
        <v>6.3E-2</v>
      </c>
      <c r="AB49" s="391">
        <v>7.0999999999999994E-2</v>
      </c>
      <c r="AC49" s="391">
        <v>7.0999999999999994E-2</v>
      </c>
      <c r="AD49" s="391">
        <v>0.04</v>
      </c>
      <c r="AE49" s="391">
        <v>3.1E-2</v>
      </c>
      <c r="AF49" s="391">
        <v>3.1E-2</v>
      </c>
      <c r="AG49" s="391">
        <v>3.1E-2</v>
      </c>
      <c r="AH49" s="391">
        <v>3.1E-2</v>
      </c>
      <c r="AI49" s="391">
        <v>0</v>
      </c>
      <c r="AJ49" s="391">
        <v>0</v>
      </c>
      <c r="AK49" s="391">
        <v>0</v>
      </c>
      <c r="AL49" s="391">
        <v>0</v>
      </c>
      <c r="AM49" s="391">
        <v>0</v>
      </c>
      <c r="AN49" s="391">
        <v>0.1</v>
      </c>
      <c r="AO49" s="391">
        <v>0.1</v>
      </c>
      <c r="AP49" s="391">
        <v>0.1</v>
      </c>
      <c r="AQ49" s="391">
        <v>0.1</v>
      </c>
      <c r="AR49" s="391">
        <v>0.2</v>
      </c>
      <c r="AS49" s="391">
        <v>9.4E-2</v>
      </c>
      <c r="AT49" s="391">
        <v>9.4E-2</v>
      </c>
      <c r="AU49" s="391">
        <v>9.7900000000000001E-2</v>
      </c>
      <c r="AV49" s="391">
        <v>9.9900000000000003E-2</v>
      </c>
      <c r="AW49" s="391">
        <v>0.1142</v>
      </c>
      <c r="AX49" s="391">
        <v>0.02</v>
      </c>
      <c r="AY49" s="391">
        <v>0.02</v>
      </c>
      <c r="AZ49" s="391">
        <v>0.02</v>
      </c>
      <c r="BA49" s="391">
        <v>0.02</v>
      </c>
      <c r="BB49" s="391">
        <v>0.02</v>
      </c>
      <c r="BC49" s="391">
        <v>0</v>
      </c>
      <c r="BD49" s="391">
        <v>0</v>
      </c>
      <c r="BE49" s="391">
        <v>0</v>
      </c>
      <c r="BF49" s="391">
        <v>0</v>
      </c>
      <c r="BG49" s="391">
        <v>0</v>
      </c>
      <c r="BH49" s="391">
        <v>0</v>
      </c>
      <c r="BI49" s="391">
        <v>0</v>
      </c>
      <c r="BJ49" s="391">
        <v>0</v>
      </c>
      <c r="BK49" s="391">
        <v>0</v>
      </c>
      <c r="BL49" s="391">
        <v>0</v>
      </c>
      <c r="BM49" s="391">
        <v>0</v>
      </c>
      <c r="BN49" s="391">
        <v>0</v>
      </c>
      <c r="BO49" s="391">
        <v>0</v>
      </c>
      <c r="BP49" s="391">
        <v>0</v>
      </c>
      <c r="BQ49" s="391">
        <v>0</v>
      </c>
    </row>
    <row r="50" spans="1:69">
      <c r="A50" s="388" t="s">
        <v>438</v>
      </c>
      <c r="B50" s="389">
        <v>0.16489166666666663</v>
      </c>
      <c r="C50" s="389">
        <v>0.73599999999999999</v>
      </c>
      <c r="D50" s="389">
        <v>0</v>
      </c>
      <c r="E50" s="389"/>
      <c r="F50" s="390">
        <v>3225</v>
      </c>
      <c r="G50" s="391">
        <v>8.5199999999999998E-2</v>
      </c>
      <c r="H50" s="391">
        <v>5.7099999999999998E-2</v>
      </c>
      <c r="I50" s="391">
        <v>1E-3</v>
      </c>
      <c r="J50" s="391">
        <v>0</v>
      </c>
      <c r="K50" s="391">
        <v>1E-3</v>
      </c>
      <c r="L50" s="391">
        <v>2.0591666666666647E-2</v>
      </c>
      <c r="M50" s="392">
        <v>26.418604651162791</v>
      </c>
      <c r="N50" s="390">
        <v>3225</v>
      </c>
      <c r="O50" s="390">
        <v>3225</v>
      </c>
      <c r="P50" s="390">
        <v>3225</v>
      </c>
      <c r="Q50" s="390">
        <v>3225</v>
      </c>
      <c r="R50" s="390">
        <v>3225</v>
      </c>
      <c r="S50" s="390" t="s">
        <v>217</v>
      </c>
      <c r="T50" s="391">
        <v>8.5400000000000004E-2</v>
      </c>
      <c r="U50" s="391">
        <v>8.5400000000000004E-2</v>
      </c>
      <c r="V50" s="391">
        <v>8.5400000000000004E-2</v>
      </c>
      <c r="W50" s="391">
        <v>8.5400000000000004E-2</v>
      </c>
      <c r="X50" s="391">
        <v>8.5400000000000004E-2</v>
      </c>
      <c r="Y50" s="391">
        <v>3.2000000000000001E-2</v>
      </c>
      <c r="Z50" s="391">
        <v>3.2000000000000001E-2</v>
      </c>
      <c r="AA50" s="391">
        <v>3.2000000000000001E-2</v>
      </c>
      <c r="AB50" s="391">
        <v>3.2000000000000001E-2</v>
      </c>
      <c r="AC50" s="391">
        <v>3.2000000000000001E-2</v>
      </c>
      <c r="AD50" s="391">
        <v>1.09E-2</v>
      </c>
      <c r="AE50" s="391">
        <v>1.09E-2</v>
      </c>
      <c r="AF50" s="391">
        <v>1.09E-2</v>
      </c>
      <c r="AG50" s="391">
        <v>1.09E-2</v>
      </c>
      <c r="AH50" s="391">
        <v>1.09E-2</v>
      </c>
      <c r="AI50" s="391">
        <v>0</v>
      </c>
      <c r="AJ50" s="391">
        <v>0</v>
      </c>
      <c r="AK50" s="391">
        <v>0</v>
      </c>
      <c r="AL50" s="391">
        <v>0</v>
      </c>
      <c r="AM50" s="391">
        <v>0</v>
      </c>
      <c r="AN50" s="391">
        <v>1E-3</v>
      </c>
      <c r="AO50" s="391">
        <v>1E-3</v>
      </c>
      <c r="AP50" s="391">
        <v>1E-3</v>
      </c>
      <c r="AQ50" s="391">
        <v>1E-3</v>
      </c>
      <c r="AR50" s="391">
        <v>1E-3</v>
      </c>
      <c r="AS50" s="391">
        <v>2.1000000000000001E-2</v>
      </c>
      <c r="AT50" s="391">
        <v>2.1000000000000001E-2</v>
      </c>
      <c r="AU50" s="391">
        <v>2.1000000000000001E-2</v>
      </c>
      <c r="AV50" s="391">
        <v>2.1000000000000001E-2</v>
      </c>
      <c r="AW50" s="391">
        <v>2.1000000000000001E-2</v>
      </c>
      <c r="AX50" s="391">
        <v>0</v>
      </c>
      <c r="AY50" s="391">
        <v>0</v>
      </c>
      <c r="AZ50" s="391">
        <v>0</v>
      </c>
      <c r="BA50" s="391">
        <v>0</v>
      </c>
      <c r="BB50" s="391">
        <v>0</v>
      </c>
      <c r="BC50" s="391">
        <v>0</v>
      </c>
      <c r="BD50" s="391">
        <v>0</v>
      </c>
      <c r="BE50" s="391">
        <v>0</v>
      </c>
      <c r="BF50" s="391">
        <v>0</v>
      </c>
      <c r="BG50" s="391">
        <v>0</v>
      </c>
      <c r="BH50" s="391">
        <v>0</v>
      </c>
      <c r="BI50" s="391">
        <v>0</v>
      </c>
      <c r="BJ50" s="391">
        <v>0</v>
      </c>
      <c r="BK50" s="391">
        <v>0</v>
      </c>
      <c r="BL50" s="391">
        <v>0</v>
      </c>
      <c r="BM50" s="391">
        <v>0</v>
      </c>
      <c r="BN50" s="391">
        <v>0</v>
      </c>
      <c r="BO50" s="391">
        <v>0</v>
      </c>
      <c r="BP50" s="391">
        <v>0</v>
      </c>
      <c r="BQ50" s="391">
        <v>0</v>
      </c>
    </row>
    <row r="51" spans="1:69">
      <c r="A51" s="388" t="s">
        <v>439</v>
      </c>
      <c r="B51" s="389">
        <v>0.39253333333333335</v>
      </c>
      <c r="C51" s="389">
        <v>0.4</v>
      </c>
      <c r="D51" s="389">
        <v>0</v>
      </c>
      <c r="E51" s="389"/>
      <c r="F51" s="390">
        <v>1637</v>
      </c>
      <c r="G51" s="391">
        <v>0.18909999999999999</v>
      </c>
      <c r="H51" s="391">
        <v>7.3800000000000004E-2</v>
      </c>
      <c r="I51" s="391">
        <v>0</v>
      </c>
      <c r="J51" s="391">
        <v>0</v>
      </c>
      <c r="K51" s="391">
        <v>5.4999999999999997E-3</v>
      </c>
      <c r="L51" s="391">
        <v>0.12413333333333332</v>
      </c>
      <c r="M51" s="392">
        <v>115.51618814905315</v>
      </c>
      <c r="N51" s="390">
        <v>1816</v>
      </c>
      <c r="O51" s="390">
        <v>1997</v>
      </c>
      <c r="P51" s="390">
        <v>2196</v>
      </c>
      <c r="Q51" s="390">
        <v>2217</v>
      </c>
      <c r="R51" s="390">
        <v>2240</v>
      </c>
      <c r="S51" s="390" t="s">
        <v>131</v>
      </c>
      <c r="T51" s="391">
        <v>0.20610000000000001</v>
      </c>
      <c r="U51" s="391">
        <v>0.22459999999999999</v>
      </c>
      <c r="V51" s="391">
        <v>0.24479999999999999</v>
      </c>
      <c r="W51" s="391">
        <v>0.26690000000000003</v>
      </c>
      <c r="X51" s="391">
        <v>0.29099999999999998</v>
      </c>
      <c r="Y51" s="391">
        <v>0.1045</v>
      </c>
      <c r="Z51" s="391">
        <v>0.115</v>
      </c>
      <c r="AA51" s="391">
        <v>0.1265</v>
      </c>
      <c r="AB51" s="391">
        <v>0.1391</v>
      </c>
      <c r="AC51" s="391">
        <v>0.14099999999999999</v>
      </c>
      <c r="AD51" s="391">
        <v>0</v>
      </c>
      <c r="AE51" s="391">
        <v>0</v>
      </c>
      <c r="AF51" s="391">
        <v>0</v>
      </c>
      <c r="AG51" s="391">
        <v>0</v>
      </c>
      <c r="AH51" s="391">
        <v>0</v>
      </c>
      <c r="AI51" s="391">
        <v>0</v>
      </c>
      <c r="AJ51" s="391">
        <v>0</v>
      </c>
      <c r="AK51" s="391">
        <v>0</v>
      </c>
      <c r="AL51" s="391">
        <v>0</v>
      </c>
      <c r="AM51" s="391">
        <v>0</v>
      </c>
      <c r="AN51" s="391">
        <v>5.7000000000000002E-3</v>
      </c>
      <c r="AO51" s="391">
        <v>5.8999999999999999E-3</v>
      </c>
      <c r="AP51" s="391">
        <v>6.1999999999999998E-3</v>
      </c>
      <c r="AQ51" s="391">
        <v>6.6E-3</v>
      </c>
      <c r="AR51" s="391">
        <v>7.1000000000000004E-3</v>
      </c>
      <c r="AS51" s="391">
        <v>0.1273</v>
      </c>
      <c r="AT51" s="391">
        <v>0.13900000000000001</v>
      </c>
      <c r="AU51" s="391">
        <v>0.15190000000000001</v>
      </c>
      <c r="AV51" s="391">
        <v>0.16600000000000001</v>
      </c>
      <c r="AW51" s="391">
        <v>0.1767</v>
      </c>
      <c r="AX51" s="391">
        <v>0.23</v>
      </c>
      <c r="AY51" s="391">
        <v>0.23</v>
      </c>
      <c r="AZ51" s="391">
        <v>0.23</v>
      </c>
      <c r="BA51" s="391">
        <v>0.23</v>
      </c>
      <c r="BB51" s="391">
        <v>0.23</v>
      </c>
      <c r="BC51" s="391">
        <v>0</v>
      </c>
      <c r="BD51" s="391">
        <v>0</v>
      </c>
      <c r="BE51" s="391">
        <v>0</v>
      </c>
      <c r="BF51" s="391">
        <v>0</v>
      </c>
      <c r="BG51" s="391">
        <v>0</v>
      </c>
      <c r="BH51" s="391">
        <v>0</v>
      </c>
      <c r="BI51" s="391">
        <v>0</v>
      </c>
      <c r="BJ51" s="391">
        <v>0</v>
      </c>
      <c r="BK51" s="391">
        <v>0</v>
      </c>
      <c r="BL51" s="391">
        <v>0</v>
      </c>
      <c r="BM51" s="391">
        <v>0</v>
      </c>
      <c r="BN51" s="391">
        <v>0</v>
      </c>
      <c r="BO51" s="391">
        <v>0</v>
      </c>
      <c r="BP51" s="391">
        <v>0</v>
      </c>
      <c r="BQ51" s="391">
        <v>0</v>
      </c>
    </row>
    <row r="52" spans="1:69">
      <c r="A52" s="388" t="s">
        <v>440</v>
      </c>
      <c r="B52" s="389">
        <v>0.6538750000000001</v>
      </c>
      <c r="C52" s="389">
        <v>2</v>
      </c>
      <c r="D52" s="389">
        <v>1.0027397260273972E-3</v>
      </c>
      <c r="E52" s="389"/>
      <c r="F52" s="390">
        <v>8216</v>
      </c>
      <c r="G52" s="391">
        <v>0.40160000000000001</v>
      </c>
      <c r="H52" s="391">
        <v>0.1573</v>
      </c>
      <c r="I52" s="391">
        <v>4.2299999999999997E-2</v>
      </c>
      <c r="J52" s="391">
        <v>0</v>
      </c>
      <c r="K52" s="391">
        <v>2E-3</v>
      </c>
      <c r="L52" s="391">
        <v>4.9672260273972757E-2</v>
      </c>
      <c r="M52" s="392">
        <v>48.880233690360271</v>
      </c>
      <c r="N52" s="390">
        <v>8226</v>
      </c>
      <c r="O52" s="390">
        <v>8236</v>
      </c>
      <c r="P52" s="390">
        <v>8246</v>
      </c>
      <c r="Q52" s="390">
        <v>8256</v>
      </c>
      <c r="R52" s="390">
        <v>8266</v>
      </c>
      <c r="S52" s="390" t="s">
        <v>129</v>
      </c>
      <c r="T52" s="391">
        <v>0.39029999999999998</v>
      </c>
      <c r="U52" s="391">
        <v>0.39069999999999999</v>
      </c>
      <c r="V52" s="391">
        <v>0.3911</v>
      </c>
      <c r="W52" s="391">
        <v>0.39150000000000001</v>
      </c>
      <c r="X52" s="391">
        <v>0.39200000000000002</v>
      </c>
      <c r="Y52" s="391">
        <v>0.15709999999999999</v>
      </c>
      <c r="Z52" s="391">
        <v>0.1575</v>
      </c>
      <c r="AA52" s="391">
        <v>0.158</v>
      </c>
      <c r="AB52" s="391">
        <v>0.1585</v>
      </c>
      <c r="AC52" s="391">
        <v>0.159</v>
      </c>
      <c r="AD52" s="391">
        <v>4.7500000000000001E-2</v>
      </c>
      <c r="AE52" s="391">
        <v>4.7500000000000001E-2</v>
      </c>
      <c r="AF52" s="391">
        <v>4.7500000000000001E-2</v>
      </c>
      <c r="AG52" s="391">
        <v>4.7500000000000001E-2</v>
      </c>
      <c r="AH52" s="391">
        <v>4.8000000000000001E-2</v>
      </c>
      <c r="AI52" s="391">
        <v>0.01</v>
      </c>
      <c r="AJ52" s="391">
        <v>0.01</v>
      </c>
      <c r="AK52" s="391">
        <v>0.01</v>
      </c>
      <c r="AL52" s="391">
        <v>0.01</v>
      </c>
      <c r="AM52" s="391">
        <v>1.4999999999999999E-2</v>
      </c>
      <c r="AN52" s="391">
        <v>2E-3</v>
      </c>
      <c r="AO52" s="391">
        <v>2E-3</v>
      </c>
      <c r="AP52" s="391">
        <v>2E-3</v>
      </c>
      <c r="AQ52" s="391">
        <v>2E-3</v>
      </c>
      <c r="AR52" s="391">
        <v>2E-3</v>
      </c>
      <c r="AS52" s="391">
        <v>6.3500000000000001E-2</v>
      </c>
      <c r="AT52" s="391">
        <v>6.3600000000000004E-2</v>
      </c>
      <c r="AU52" s="391">
        <v>6.3700000000000007E-2</v>
      </c>
      <c r="AV52" s="391">
        <v>6.3799999999999996E-2</v>
      </c>
      <c r="AW52" s="391">
        <v>6.4399999999999999E-2</v>
      </c>
      <c r="AX52" s="391">
        <v>0</v>
      </c>
      <c r="AY52" s="391">
        <v>0</v>
      </c>
      <c r="AZ52" s="391">
        <v>0</v>
      </c>
      <c r="BA52" s="391">
        <v>0</v>
      </c>
      <c r="BB52" s="391">
        <v>0</v>
      </c>
      <c r="BC52" s="391">
        <v>0</v>
      </c>
      <c r="BD52" s="391">
        <v>0</v>
      </c>
      <c r="BE52" s="391">
        <v>0</v>
      </c>
      <c r="BF52" s="391">
        <v>0</v>
      </c>
      <c r="BG52" s="391">
        <v>0</v>
      </c>
      <c r="BH52" s="391">
        <v>2</v>
      </c>
      <c r="BI52" s="391">
        <v>2</v>
      </c>
      <c r="BJ52" s="391">
        <v>2</v>
      </c>
      <c r="BK52" s="391">
        <v>2</v>
      </c>
      <c r="BL52" s="391">
        <v>2</v>
      </c>
      <c r="BM52" s="391">
        <v>1E-3</v>
      </c>
      <c r="BN52" s="391">
        <v>1E-3</v>
      </c>
      <c r="BO52" s="391">
        <v>1E-3</v>
      </c>
      <c r="BP52" s="391">
        <v>1E-3</v>
      </c>
      <c r="BQ52" s="391">
        <v>1E-3</v>
      </c>
    </row>
    <row r="53" spans="1:69">
      <c r="A53" s="388" t="s">
        <v>441</v>
      </c>
      <c r="B53" s="389">
        <v>1.5474999999999997E-2</v>
      </c>
      <c r="C53" s="389">
        <v>0.2</v>
      </c>
      <c r="D53" s="389">
        <v>0</v>
      </c>
      <c r="E53" s="389"/>
      <c r="F53" s="390">
        <v>165</v>
      </c>
      <c r="G53" s="391">
        <v>6.4999999999999997E-3</v>
      </c>
      <c r="H53" s="391">
        <v>1.8E-3</v>
      </c>
      <c r="I53" s="391">
        <v>0</v>
      </c>
      <c r="J53" s="391">
        <v>0</v>
      </c>
      <c r="K53" s="391">
        <v>1E-3</v>
      </c>
      <c r="L53" s="391">
        <v>6.1749999999999982E-3</v>
      </c>
      <c r="M53" s="392">
        <v>39.393939393939391</v>
      </c>
      <c r="N53" s="390">
        <v>155</v>
      </c>
      <c r="O53" s="390">
        <v>160</v>
      </c>
      <c r="P53" s="390">
        <v>165</v>
      </c>
      <c r="Q53" s="390">
        <v>170</v>
      </c>
      <c r="R53" s="390">
        <v>175</v>
      </c>
      <c r="S53" s="390" t="s">
        <v>202</v>
      </c>
      <c r="T53" s="391">
        <v>6.0000000000000001E-3</v>
      </c>
      <c r="U53" s="391">
        <v>6.1999999999999998E-3</v>
      </c>
      <c r="V53" s="391">
        <v>6.4000000000000003E-3</v>
      </c>
      <c r="W53" s="391">
        <v>6.7999999999999996E-3</v>
      </c>
      <c r="X53" s="391">
        <v>7.0000000000000001E-3</v>
      </c>
      <c r="Y53" s="391">
        <v>3.0000000000000001E-3</v>
      </c>
      <c r="Z53" s="391">
        <v>3.0000000000000001E-3</v>
      </c>
      <c r="AA53" s="391">
        <v>3.0000000000000001E-3</v>
      </c>
      <c r="AB53" s="391">
        <v>3.0000000000000001E-3</v>
      </c>
      <c r="AC53" s="391">
        <v>3.0000000000000001E-3</v>
      </c>
      <c r="AD53" s="391">
        <v>0</v>
      </c>
      <c r="AE53" s="391">
        <v>0</v>
      </c>
      <c r="AF53" s="391">
        <v>0</v>
      </c>
      <c r="AG53" s="391">
        <v>0</v>
      </c>
      <c r="AH53" s="391">
        <v>0</v>
      </c>
      <c r="AI53" s="391">
        <v>0</v>
      </c>
      <c r="AJ53" s="391">
        <v>0</v>
      </c>
      <c r="AK53" s="391">
        <v>0</v>
      </c>
      <c r="AL53" s="391">
        <v>0</v>
      </c>
      <c r="AM53" s="391">
        <v>0</v>
      </c>
      <c r="AN53" s="391">
        <v>0</v>
      </c>
      <c r="AO53" s="391">
        <v>0</v>
      </c>
      <c r="AP53" s="391">
        <v>0</v>
      </c>
      <c r="AQ53" s="391">
        <v>0</v>
      </c>
      <c r="AR53" s="391">
        <v>0</v>
      </c>
      <c r="AS53" s="391">
        <v>2E-3</v>
      </c>
      <c r="AT53" s="391">
        <v>2E-3</v>
      </c>
      <c r="AU53" s="391">
        <v>2E-3</v>
      </c>
      <c r="AV53" s="391">
        <v>2E-3</v>
      </c>
      <c r="AW53" s="391">
        <v>2E-3</v>
      </c>
      <c r="AX53" s="391">
        <v>0</v>
      </c>
      <c r="AY53" s="391">
        <v>0</v>
      </c>
      <c r="AZ53" s="391">
        <v>0</v>
      </c>
      <c r="BA53" s="391">
        <v>0</v>
      </c>
      <c r="BB53" s="391">
        <v>0</v>
      </c>
      <c r="BC53" s="391">
        <v>0</v>
      </c>
      <c r="BD53" s="391">
        <v>0</v>
      </c>
      <c r="BE53" s="391">
        <v>0</v>
      </c>
      <c r="BF53" s="391">
        <v>0</v>
      </c>
      <c r="BG53" s="391">
        <v>0</v>
      </c>
      <c r="BH53" s="391">
        <v>0.2</v>
      </c>
      <c r="BI53" s="391">
        <v>0.2</v>
      </c>
      <c r="BJ53" s="391">
        <v>0.2</v>
      </c>
      <c r="BK53" s="391">
        <v>0.2</v>
      </c>
      <c r="BL53" s="391">
        <v>0.2</v>
      </c>
      <c r="BM53" s="391">
        <v>0</v>
      </c>
      <c r="BN53" s="391">
        <v>0</v>
      </c>
      <c r="BO53" s="391">
        <v>0</v>
      </c>
      <c r="BP53" s="391">
        <v>0</v>
      </c>
      <c r="BQ53" s="391">
        <v>0</v>
      </c>
    </row>
    <row r="54" spans="1:69">
      <c r="A54" s="388" t="s">
        <v>442</v>
      </c>
      <c r="B54" s="389">
        <v>1.8667833333333335</v>
      </c>
      <c r="C54" s="389">
        <v>5.76</v>
      </c>
      <c r="D54" s="389">
        <v>0</v>
      </c>
      <c r="E54" s="389"/>
      <c r="F54" s="390">
        <v>4995</v>
      </c>
      <c r="G54" s="391">
        <v>1.2330000000000001</v>
      </c>
      <c r="H54" s="391">
        <v>0.28899999999999998</v>
      </c>
      <c r="I54" s="391">
        <v>0</v>
      </c>
      <c r="J54" s="391">
        <v>0</v>
      </c>
      <c r="K54" s="391">
        <v>0.33700000000000002</v>
      </c>
      <c r="L54" s="391">
        <v>7.7833333333334753E-3</v>
      </c>
      <c r="M54" s="392">
        <v>246.84684684684686</v>
      </c>
      <c r="N54" s="390">
        <v>5050</v>
      </c>
      <c r="O54" s="390">
        <v>5100</v>
      </c>
      <c r="P54" s="390">
        <v>5150</v>
      </c>
      <c r="Q54" s="390">
        <v>5200</v>
      </c>
      <c r="R54" s="390">
        <v>5250</v>
      </c>
      <c r="S54" s="390" t="s">
        <v>210</v>
      </c>
      <c r="T54" s="391">
        <v>1.24</v>
      </c>
      <c r="U54" s="391">
        <v>1.25</v>
      </c>
      <c r="V54" s="391">
        <v>1.26</v>
      </c>
      <c r="W54" s="391">
        <v>1.27</v>
      </c>
      <c r="X54" s="391">
        <v>1.28</v>
      </c>
      <c r="Y54" s="391">
        <v>0.28999999999999998</v>
      </c>
      <c r="Z54" s="391">
        <v>0.3</v>
      </c>
      <c r="AA54" s="391">
        <v>0.31</v>
      </c>
      <c r="AB54" s="391">
        <v>0.32</v>
      </c>
      <c r="AC54" s="391">
        <v>0.33</v>
      </c>
      <c r="AD54" s="391">
        <v>0</v>
      </c>
      <c r="AE54" s="391">
        <v>0</v>
      </c>
      <c r="AF54" s="391">
        <v>0</v>
      </c>
      <c r="AG54" s="391">
        <v>0</v>
      </c>
      <c r="AH54" s="391">
        <v>0</v>
      </c>
      <c r="AI54" s="391">
        <v>0</v>
      </c>
      <c r="AJ54" s="391">
        <v>0</v>
      </c>
      <c r="AK54" s="391">
        <v>0</v>
      </c>
      <c r="AL54" s="391">
        <v>0</v>
      </c>
      <c r="AM54" s="391">
        <v>0</v>
      </c>
      <c r="AN54" s="391">
        <v>0.34</v>
      </c>
      <c r="AO54" s="391">
        <v>0.34</v>
      </c>
      <c r="AP54" s="391">
        <v>0.34499999999999997</v>
      </c>
      <c r="AQ54" s="391">
        <v>0.34499999999999997</v>
      </c>
      <c r="AR54" s="391">
        <v>0.35</v>
      </c>
      <c r="AS54" s="391">
        <v>0.09</v>
      </c>
      <c r="AT54" s="391">
        <v>0.09</v>
      </c>
      <c r="AU54" s="391">
        <v>0.09</v>
      </c>
      <c r="AV54" s="391">
        <v>9.2499999999999999E-2</v>
      </c>
      <c r="AW54" s="391">
        <v>9.2499999999999999E-2</v>
      </c>
      <c r="AX54" s="391">
        <v>1</v>
      </c>
      <c r="AY54" s="391">
        <v>1</v>
      </c>
      <c r="AZ54" s="391">
        <v>1</v>
      </c>
      <c r="BA54" s="391">
        <v>1</v>
      </c>
      <c r="BB54" s="391">
        <v>1</v>
      </c>
      <c r="BC54" s="391">
        <v>0</v>
      </c>
      <c r="BD54" s="391">
        <v>0</v>
      </c>
      <c r="BE54" s="391">
        <v>0</v>
      </c>
      <c r="BF54" s="391">
        <v>0</v>
      </c>
      <c r="BG54" s="391">
        <v>0</v>
      </c>
      <c r="BH54" s="391">
        <v>0</v>
      </c>
      <c r="BI54" s="391">
        <v>0</v>
      </c>
      <c r="BJ54" s="391">
        <v>0</v>
      </c>
      <c r="BK54" s="391">
        <v>0</v>
      </c>
      <c r="BL54" s="391">
        <v>0</v>
      </c>
      <c r="BM54" s="391">
        <v>0</v>
      </c>
      <c r="BN54" s="391">
        <v>0</v>
      </c>
      <c r="BO54" s="391">
        <v>0</v>
      </c>
      <c r="BP54" s="391">
        <v>0</v>
      </c>
      <c r="BQ54" s="391">
        <v>0</v>
      </c>
    </row>
    <row r="55" spans="1:69">
      <c r="A55" s="388" t="s">
        <v>443</v>
      </c>
      <c r="B55" s="389">
        <v>0.34733333333333333</v>
      </c>
      <c r="C55" s="389">
        <v>1</v>
      </c>
      <c r="D55" s="389">
        <v>0</v>
      </c>
      <c r="E55" s="389"/>
      <c r="F55" s="390">
        <v>4769</v>
      </c>
      <c r="G55" s="391">
        <v>0.16919999999999999</v>
      </c>
      <c r="H55" s="391">
        <v>7.5999999999999998E-2</v>
      </c>
      <c r="I55" s="391">
        <v>1.1999999999999999E-3</v>
      </c>
      <c r="J55" s="391">
        <v>7.1999999999999995E-2</v>
      </c>
      <c r="K55" s="391">
        <v>2.3999999999999998E-3</v>
      </c>
      <c r="L55" s="391">
        <v>2.6533333333333353E-2</v>
      </c>
      <c r="M55" s="392">
        <v>35.479136087230025</v>
      </c>
      <c r="N55" s="390">
        <v>4800</v>
      </c>
      <c r="O55" s="390">
        <v>4900</v>
      </c>
      <c r="P55" s="390">
        <v>5000</v>
      </c>
      <c r="Q55" s="390">
        <v>5100</v>
      </c>
      <c r="R55" s="390">
        <v>5200</v>
      </c>
      <c r="S55" s="390" t="s">
        <v>203</v>
      </c>
      <c r="T55" s="391">
        <v>0.17460000000000001</v>
      </c>
      <c r="U55" s="391">
        <v>0.1764</v>
      </c>
      <c r="V55" s="391">
        <v>0.18</v>
      </c>
      <c r="W55" s="391">
        <v>0.18360000000000001</v>
      </c>
      <c r="X55" s="391">
        <v>0.18720000000000001</v>
      </c>
      <c r="Y55" s="391">
        <v>7.4999999999999997E-2</v>
      </c>
      <c r="Z55" s="391">
        <v>0.08</v>
      </c>
      <c r="AA55" s="391">
        <v>8.4000000000000005E-2</v>
      </c>
      <c r="AB55" s="391">
        <v>0.09</v>
      </c>
      <c r="AC55" s="391">
        <v>9.2499999999999999E-2</v>
      </c>
      <c r="AD55" s="391">
        <v>2.2000000000000001E-3</v>
      </c>
      <c r="AE55" s="391">
        <v>2.5999999999999999E-3</v>
      </c>
      <c r="AF55" s="391">
        <v>3.0000000000000001E-3</v>
      </c>
      <c r="AG55" s="391">
        <v>3.3999999999999998E-3</v>
      </c>
      <c r="AH55" s="391">
        <v>4.0000000000000001E-3</v>
      </c>
      <c r="AI55" s="391">
        <v>0.111</v>
      </c>
      <c r="AJ55" s="391">
        <v>0.112</v>
      </c>
      <c r="AK55" s="391">
        <v>0.113</v>
      </c>
      <c r="AL55" s="391">
        <v>0.114</v>
      </c>
      <c r="AM55" s="391">
        <v>0.115</v>
      </c>
      <c r="AN55" s="391">
        <v>3.0000000000000001E-3</v>
      </c>
      <c r="AO55" s="391">
        <v>3.8E-3</v>
      </c>
      <c r="AP55" s="391">
        <v>4.4000000000000003E-3</v>
      </c>
      <c r="AQ55" s="391">
        <v>5.0000000000000001E-3</v>
      </c>
      <c r="AR55" s="391">
        <v>5.5999999999999999E-3</v>
      </c>
      <c r="AS55" s="391">
        <v>1.84E-2</v>
      </c>
      <c r="AT55" s="391">
        <v>1.9199999999999998E-2</v>
      </c>
      <c r="AU55" s="391">
        <v>2.0299999999999999E-2</v>
      </c>
      <c r="AV55" s="391">
        <v>2.3599999999999999E-2</v>
      </c>
      <c r="AW55" s="391">
        <v>2.5000000000000001E-2</v>
      </c>
      <c r="AX55" s="391">
        <v>0</v>
      </c>
      <c r="AY55" s="391">
        <v>0</v>
      </c>
      <c r="AZ55" s="391">
        <v>0</v>
      </c>
      <c r="BA55" s="391">
        <v>0</v>
      </c>
      <c r="BB55" s="391">
        <v>0</v>
      </c>
      <c r="BC55" s="391">
        <v>0</v>
      </c>
      <c r="BD55" s="391">
        <v>0</v>
      </c>
      <c r="BE55" s="391">
        <v>0</v>
      </c>
      <c r="BF55" s="391">
        <v>0</v>
      </c>
      <c r="BG55" s="391">
        <v>0</v>
      </c>
      <c r="BH55" s="391">
        <v>1</v>
      </c>
      <c r="BI55" s="391">
        <v>1</v>
      </c>
      <c r="BJ55" s="391">
        <v>1</v>
      </c>
      <c r="BK55" s="391">
        <v>1</v>
      </c>
      <c r="BL55" s="391">
        <v>1</v>
      </c>
      <c r="BM55" s="391">
        <v>0</v>
      </c>
      <c r="BN55" s="391">
        <v>0</v>
      </c>
      <c r="BO55" s="391">
        <v>0</v>
      </c>
      <c r="BP55" s="391">
        <v>0</v>
      </c>
      <c r="BQ55" s="391">
        <v>0</v>
      </c>
    </row>
    <row r="56" spans="1:69">
      <c r="A56" s="388" t="s">
        <v>444</v>
      </c>
      <c r="B56" s="389">
        <v>8.3374999999999991E-2</v>
      </c>
      <c r="C56" s="389">
        <v>0.4</v>
      </c>
      <c r="D56" s="389">
        <v>0</v>
      </c>
      <c r="E56" s="389"/>
      <c r="F56" s="390">
        <v>750</v>
      </c>
      <c r="G56" s="391">
        <v>4.9099999999999998E-2</v>
      </c>
      <c r="H56" s="391">
        <v>0</v>
      </c>
      <c r="I56" s="391">
        <v>0</v>
      </c>
      <c r="J56" s="391">
        <v>0</v>
      </c>
      <c r="K56" s="391">
        <v>1E-3</v>
      </c>
      <c r="L56" s="391">
        <v>3.3274999999999992E-2</v>
      </c>
      <c r="M56" s="392">
        <v>65.466666666666669</v>
      </c>
      <c r="N56" s="390">
        <v>751</v>
      </c>
      <c r="O56" s="390">
        <v>752</v>
      </c>
      <c r="P56" s="390">
        <v>752</v>
      </c>
      <c r="Q56" s="390">
        <v>753</v>
      </c>
      <c r="R56" s="390">
        <v>753</v>
      </c>
      <c r="S56" s="390" t="s">
        <v>202</v>
      </c>
      <c r="T56" s="391">
        <v>4.4999999999999998E-2</v>
      </c>
      <c r="U56" s="391">
        <v>4.5100000000000001E-2</v>
      </c>
      <c r="V56" s="391">
        <v>4.5100000000000001E-2</v>
      </c>
      <c r="W56" s="391">
        <v>4.5199999999999997E-2</v>
      </c>
      <c r="X56" s="391">
        <v>4.5199999999999997E-2</v>
      </c>
      <c r="Y56" s="391">
        <v>0</v>
      </c>
      <c r="Z56" s="391">
        <v>0</v>
      </c>
      <c r="AA56" s="391">
        <v>0</v>
      </c>
      <c r="AB56" s="391">
        <v>0</v>
      </c>
      <c r="AC56" s="391">
        <v>0</v>
      </c>
      <c r="AD56" s="391">
        <v>0</v>
      </c>
      <c r="AE56" s="391">
        <v>0</v>
      </c>
      <c r="AF56" s="391">
        <v>0</v>
      </c>
      <c r="AG56" s="391">
        <v>0</v>
      </c>
      <c r="AH56" s="391">
        <v>0</v>
      </c>
      <c r="AI56" s="391">
        <v>0</v>
      </c>
      <c r="AJ56" s="391">
        <v>0</v>
      </c>
      <c r="AK56" s="391">
        <v>0</v>
      </c>
      <c r="AL56" s="391">
        <v>0</v>
      </c>
      <c r="AM56" s="391">
        <v>0</v>
      </c>
      <c r="AN56" s="391">
        <v>1E-3</v>
      </c>
      <c r="AO56" s="391">
        <v>1E-3</v>
      </c>
      <c r="AP56" s="391">
        <v>1E-3</v>
      </c>
      <c r="AQ56" s="391">
        <v>1E-3</v>
      </c>
      <c r="AR56" s="391">
        <v>1E-3</v>
      </c>
      <c r="AS56" s="391">
        <v>2.1499999999999998E-2</v>
      </c>
      <c r="AT56" s="391">
        <v>2.3800000000000002E-2</v>
      </c>
      <c r="AU56" s="391">
        <v>2.4799999999999999E-2</v>
      </c>
      <c r="AV56" s="391">
        <v>2.58E-2</v>
      </c>
      <c r="AW56" s="391">
        <v>3.1E-2</v>
      </c>
      <c r="AX56" s="391">
        <v>0</v>
      </c>
      <c r="AY56" s="391">
        <v>0</v>
      </c>
      <c r="AZ56" s="391">
        <v>0</v>
      </c>
      <c r="BA56" s="391">
        <v>0</v>
      </c>
      <c r="BB56" s="391">
        <v>0</v>
      </c>
      <c r="BC56" s="391">
        <v>0</v>
      </c>
      <c r="BD56" s="391">
        <v>0</v>
      </c>
      <c r="BE56" s="391">
        <v>0</v>
      </c>
      <c r="BF56" s="391">
        <v>0</v>
      </c>
      <c r="BG56" s="391">
        <v>0</v>
      </c>
      <c r="BH56" s="391">
        <v>0</v>
      </c>
      <c r="BI56" s="391">
        <v>0</v>
      </c>
      <c r="BJ56" s="391">
        <v>0</v>
      </c>
      <c r="BK56" s="391">
        <v>0</v>
      </c>
      <c r="BL56" s="391">
        <v>0</v>
      </c>
      <c r="BM56" s="391">
        <v>0</v>
      </c>
      <c r="BN56" s="391">
        <v>0</v>
      </c>
      <c r="BO56" s="391">
        <v>0</v>
      </c>
      <c r="BP56" s="391">
        <v>0</v>
      </c>
      <c r="BQ56" s="391">
        <v>0</v>
      </c>
    </row>
    <row r="57" spans="1:69">
      <c r="A57" s="388" t="s">
        <v>445</v>
      </c>
      <c r="B57" s="389">
        <v>1.559925</v>
      </c>
      <c r="C57" s="389">
        <v>7</v>
      </c>
      <c r="D57" s="389">
        <v>0</v>
      </c>
      <c r="E57" s="389"/>
      <c r="F57" s="390">
        <v>19667</v>
      </c>
      <c r="G57" s="391">
        <v>0.4778</v>
      </c>
      <c r="H57" s="391">
        <v>0.54549999999999998</v>
      </c>
      <c r="I57" s="391">
        <v>5.0000000000000001E-4</v>
      </c>
      <c r="J57" s="391">
        <v>6.6000000000000003E-2</v>
      </c>
      <c r="K57" s="391">
        <v>0.125</v>
      </c>
      <c r="L57" s="391">
        <v>0.34512500000000013</v>
      </c>
      <c r="M57" s="392">
        <v>24.294503482991814</v>
      </c>
      <c r="N57" s="390">
        <v>26906</v>
      </c>
      <c r="O57" s="390">
        <v>32287</v>
      </c>
      <c r="P57" s="390">
        <v>38744</v>
      </c>
      <c r="Q57" s="390">
        <v>42618</v>
      </c>
      <c r="R57" s="390">
        <v>46879</v>
      </c>
      <c r="S57" s="390" t="s">
        <v>131</v>
      </c>
      <c r="T57" s="391">
        <v>0.57799999999999996</v>
      </c>
      <c r="U57" s="391">
        <v>0.69399999999999995</v>
      </c>
      <c r="V57" s="391">
        <v>0.83299999999999996</v>
      </c>
      <c r="W57" s="391">
        <v>0.91600000000000004</v>
      </c>
      <c r="X57" s="391">
        <v>1.0069999999999999</v>
      </c>
      <c r="Y57" s="391">
        <v>1</v>
      </c>
      <c r="Z57" s="391">
        <v>1.08</v>
      </c>
      <c r="AA57" s="391">
        <v>1.1399999999999999</v>
      </c>
      <c r="AB57" s="391">
        <v>1.23</v>
      </c>
      <c r="AC57" s="391">
        <v>1.35</v>
      </c>
      <c r="AD57" s="391">
        <v>6.0000000000000001E-3</v>
      </c>
      <c r="AE57" s="391">
        <v>8.0000000000000002E-3</v>
      </c>
      <c r="AF57" s="391">
        <v>0.01</v>
      </c>
      <c r="AG57" s="391">
        <v>1.2E-2</v>
      </c>
      <c r="AH57" s="391">
        <v>1.4E-2</v>
      </c>
      <c r="AI57" s="391">
        <v>8.7999999999999995E-2</v>
      </c>
      <c r="AJ57" s="391">
        <v>9.7000000000000003E-2</v>
      </c>
      <c r="AK57" s="391">
        <v>0.107</v>
      </c>
      <c r="AL57" s="391">
        <v>0.11799999999999999</v>
      </c>
      <c r="AM57" s="391">
        <v>0.129</v>
      </c>
      <c r="AN57" s="391">
        <v>0.09</v>
      </c>
      <c r="AO57" s="391">
        <v>9.5000000000000001E-2</v>
      </c>
      <c r="AP57" s="391">
        <v>0.1</v>
      </c>
      <c r="AQ57" s="391">
        <v>0.105</v>
      </c>
      <c r="AR57" s="391">
        <v>0.11</v>
      </c>
      <c r="AS57" s="391">
        <v>0.72130000000000005</v>
      </c>
      <c r="AT57" s="391">
        <v>0.80800000000000005</v>
      </c>
      <c r="AU57" s="391">
        <v>0.89649999999999996</v>
      </c>
      <c r="AV57" s="391">
        <v>0.97460000000000002</v>
      </c>
      <c r="AW57" s="391">
        <v>1.0684</v>
      </c>
      <c r="AX57" s="391">
        <v>0</v>
      </c>
      <c r="AY57" s="391">
        <v>0</v>
      </c>
      <c r="AZ57" s="391">
        <v>0</v>
      </c>
      <c r="BA57" s="391">
        <v>0</v>
      </c>
      <c r="BB57" s="391">
        <v>0</v>
      </c>
      <c r="BC57" s="391">
        <v>0</v>
      </c>
      <c r="BD57" s="391">
        <v>0</v>
      </c>
      <c r="BE57" s="391">
        <v>0</v>
      </c>
      <c r="BF57" s="391">
        <v>0</v>
      </c>
      <c r="BG57" s="391">
        <v>0</v>
      </c>
      <c r="BH57" s="391">
        <v>0</v>
      </c>
      <c r="BI57" s="391">
        <v>0</v>
      </c>
      <c r="BJ57" s="391">
        <v>0</v>
      </c>
      <c r="BK57" s="391">
        <v>0</v>
      </c>
      <c r="BL57" s="391">
        <v>0</v>
      </c>
      <c r="BM57" s="391">
        <v>0</v>
      </c>
      <c r="BN57" s="391">
        <v>0</v>
      </c>
      <c r="BO57" s="391">
        <v>0</v>
      </c>
      <c r="BP57" s="391">
        <v>0</v>
      </c>
      <c r="BQ57" s="391">
        <v>0</v>
      </c>
    </row>
    <row r="58" spans="1:69">
      <c r="A58" s="388" t="s">
        <v>446</v>
      </c>
      <c r="B58" s="389">
        <v>0.14758333333333332</v>
      </c>
      <c r="C58" s="389">
        <v>0.35299999999999998</v>
      </c>
      <c r="D58" s="389">
        <v>0</v>
      </c>
      <c r="E58" s="389"/>
      <c r="F58" s="390">
        <v>1798</v>
      </c>
      <c r="G58" s="391">
        <v>6.9400000000000003E-2</v>
      </c>
      <c r="H58" s="391">
        <v>4.8999999999999998E-3</v>
      </c>
      <c r="I58" s="391">
        <v>0</v>
      </c>
      <c r="J58" s="391">
        <v>1.9900000000000001E-2</v>
      </c>
      <c r="K58" s="391">
        <v>1E-3</v>
      </c>
      <c r="L58" s="391">
        <v>5.238333333333331E-2</v>
      </c>
      <c r="M58" s="392">
        <v>38.598442714126804</v>
      </c>
      <c r="N58" s="390">
        <v>1826</v>
      </c>
      <c r="O58" s="390">
        <v>1848</v>
      </c>
      <c r="P58" s="390">
        <v>1869</v>
      </c>
      <c r="Q58" s="390">
        <v>1891</v>
      </c>
      <c r="R58" s="390">
        <v>1919</v>
      </c>
      <c r="S58" s="390" t="s">
        <v>127</v>
      </c>
      <c r="T58" s="391">
        <v>7.6499999999999999E-2</v>
      </c>
      <c r="U58" s="391">
        <v>7.7299999999999994E-2</v>
      </c>
      <c r="V58" s="391">
        <v>7.8200000000000006E-2</v>
      </c>
      <c r="W58" s="391">
        <v>7.9100000000000004E-2</v>
      </c>
      <c r="X58" s="391">
        <v>0.08</v>
      </c>
      <c r="Y58" s="391">
        <v>2.46E-2</v>
      </c>
      <c r="Z58" s="391">
        <v>2.4799999999999999E-2</v>
      </c>
      <c r="AA58" s="391">
        <v>2.5100000000000001E-2</v>
      </c>
      <c r="AB58" s="391">
        <v>2.5399999999999999E-2</v>
      </c>
      <c r="AC58" s="391">
        <v>2.5700000000000001E-2</v>
      </c>
      <c r="AD58" s="391">
        <v>0</v>
      </c>
      <c r="AE58" s="391">
        <v>0</v>
      </c>
      <c r="AF58" s="391">
        <v>0</v>
      </c>
      <c r="AG58" s="391">
        <v>0</v>
      </c>
      <c r="AH58" s="391">
        <v>0</v>
      </c>
      <c r="AI58" s="391">
        <v>7.1000000000000004E-3</v>
      </c>
      <c r="AJ58" s="391">
        <v>7.1999999999999998E-3</v>
      </c>
      <c r="AK58" s="391">
        <v>7.1999999999999998E-3</v>
      </c>
      <c r="AL58" s="391">
        <v>7.3000000000000001E-3</v>
      </c>
      <c r="AM58" s="391">
        <v>7.4000000000000003E-3</v>
      </c>
      <c r="AN58" s="391">
        <v>1E-3</v>
      </c>
      <c r="AO58" s="391">
        <v>1E-3</v>
      </c>
      <c r="AP58" s="391">
        <v>1E-3</v>
      </c>
      <c r="AQ58" s="391">
        <v>1E-3</v>
      </c>
      <c r="AR58" s="391">
        <v>1E-3</v>
      </c>
      <c r="AS58" s="391">
        <v>5.6899999999999999E-2</v>
      </c>
      <c r="AT58" s="391">
        <v>5.7500000000000002E-2</v>
      </c>
      <c r="AU58" s="391">
        <v>5.8099999999999999E-2</v>
      </c>
      <c r="AV58" s="391">
        <v>5.8799999999999998E-2</v>
      </c>
      <c r="AW58" s="391">
        <v>5.9400000000000001E-2</v>
      </c>
      <c r="AX58" s="391">
        <v>0</v>
      </c>
      <c r="AY58" s="391">
        <v>0</v>
      </c>
      <c r="AZ58" s="391">
        <v>0</v>
      </c>
      <c r="BA58" s="391">
        <v>0</v>
      </c>
      <c r="BB58" s="391">
        <v>0</v>
      </c>
      <c r="BC58" s="391">
        <v>0</v>
      </c>
      <c r="BD58" s="391">
        <v>0</v>
      </c>
      <c r="BE58" s="391">
        <v>0</v>
      </c>
      <c r="BF58" s="391">
        <v>0</v>
      </c>
      <c r="BG58" s="391">
        <v>0</v>
      </c>
      <c r="BH58" s="391">
        <v>0</v>
      </c>
      <c r="BI58" s="391">
        <v>0</v>
      </c>
      <c r="BJ58" s="391">
        <v>0</v>
      </c>
      <c r="BK58" s="391">
        <v>0</v>
      </c>
      <c r="BL58" s="391">
        <v>0</v>
      </c>
      <c r="BM58" s="391">
        <v>0</v>
      </c>
      <c r="BN58" s="391">
        <v>0</v>
      </c>
      <c r="BO58" s="391">
        <v>0</v>
      </c>
      <c r="BP58" s="391">
        <v>0</v>
      </c>
      <c r="BQ58" s="391">
        <v>0</v>
      </c>
    </row>
    <row r="59" spans="1:69">
      <c r="A59" s="388" t="s">
        <v>447</v>
      </c>
      <c r="B59" s="389">
        <v>5.1883333333333337E-2</v>
      </c>
      <c r="C59" s="389">
        <v>0.33</v>
      </c>
      <c r="D59" s="389">
        <v>4.4120547945205478E-3</v>
      </c>
      <c r="E59" s="389"/>
      <c r="F59" s="390">
        <v>850</v>
      </c>
      <c r="G59" s="391">
        <v>3.9100000000000003E-2</v>
      </c>
      <c r="H59" s="391">
        <v>1.2999999999999999E-3</v>
      </c>
      <c r="I59" s="391">
        <v>0</v>
      </c>
      <c r="J59" s="391">
        <v>2.7000000000000001E-3</v>
      </c>
      <c r="K59" s="391">
        <v>1.5E-3</v>
      </c>
      <c r="L59" s="391">
        <v>2.871278538812784E-3</v>
      </c>
      <c r="M59" s="392">
        <v>46</v>
      </c>
      <c r="N59" s="390">
        <v>915</v>
      </c>
      <c r="O59" s="390">
        <v>990</v>
      </c>
      <c r="P59" s="390">
        <v>1065</v>
      </c>
      <c r="Q59" s="390">
        <v>1150</v>
      </c>
      <c r="R59" s="390">
        <v>1240</v>
      </c>
      <c r="S59" s="390" t="s">
        <v>145</v>
      </c>
      <c r="T59" s="391">
        <v>4.2000000000000003E-2</v>
      </c>
      <c r="U59" s="391">
        <v>4.4999999999999998E-2</v>
      </c>
      <c r="V59" s="391">
        <v>4.9000000000000002E-2</v>
      </c>
      <c r="W59" s="391">
        <v>5.2999999999999999E-2</v>
      </c>
      <c r="X59" s="391">
        <v>5.7000000000000002E-2</v>
      </c>
      <c r="Y59" s="391">
        <v>1.2999999999999999E-3</v>
      </c>
      <c r="Z59" s="391">
        <v>1.5E-3</v>
      </c>
      <c r="AA59" s="391">
        <v>1.5E-3</v>
      </c>
      <c r="AB59" s="391">
        <v>1.5E-3</v>
      </c>
      <c r="AC59" s="391">
        <v>1.5E-3</v>
      </c>
      <c r="AD59" s="391">
        <v>0</v>
      </c>
      <c r="AE59" s="391">
        <v>0</v>
      </c>
      <c r="AF59" s="391">
        <v>0</v>
      </c>
      <c r="AG59" s="391">
        <v>0</v>
      </c>
      <c r="AH59" s="391">
        <v>0</v>
      </c>
      <c r="AI59" s="391">
        <v>3.0000000000000001E-3</v>
      </c>
      <c r="AJ59" s="391">
        <v>3.5000000000000001E-3</v>
      </c>
      <c r="AK59" s="391">
        <v>3.5000000000000001E-3</v>
      </c>
      <c r="AL59" s="391">
        <v>4.0000000000000001E-3</v>
      </c>
      <c r="AM59" s="391">
        <v>4.0000000000000001E-3</v>
      </c>
      <c r="AN59" s="391">
        <v>2E-3</v>
      </c>
      <c r="AO59" s="391">
        <v>2E-3</v>
      </c>
      <c r="AP59" s="391">
        <v>2.5000000000000001E-3</v>
      </c>
      <c r="AQ59" s="391">
        <v>2.5000000000000001E-3</v>
      </c>
      <c r="AR59" s="391">
        <v>3.0000000000000001E-3</v>
      </c>
      <c r="AS59" s="391">
        <v>3.0000000000000001E-3</v>
      </c>
      <c r="AT59" s="391">
        <v>3.2000000000000002E-3</v>
      </c>
      <c r="AU59" s="391">
        <v>3.3999999999999998E-3</v>
      </c>
      <c r="AV59" s="391">
        <v>3.5999999999999999E-3</v>
      </c>
      <c r="AW59" s="391">
        <v>3.8E-3</v>
      </c>
      <c r="AX59" s="391">
        <v>0</v>
      </c>
      <c r="AY59" s="391">
        <v>0</v>
      </c>
      <c r="AZ59" s="391">
        <v>0</v>
      </c>
      <c r="BA59" s="391">
        <v>0</v>
      </c>
      <c r="BB59" s="391">
        <v>0</v>
      </c>
      <c r="BC59" s="391">
        <v>0</v>
      </c>
      <c r="BD59" s="391">
        <v>0</v>
      </c>
      <c r="BE59" s="391">
        <v>0</v>
      </c>
      <c r="BF59" s="391">
        <v>0</v>
      </c>
      <c r="BG59" s="391">
        <v>0</v>
      </c>
      <c r="BH59" s="391">
        <v>0.33</v>
      </c>
      <c r="BI59" s="391">
        <v>0.33</v>
      </c>
      <c r="BJ59" s="391">
        <v>0.33</v>
      </c>
      <c r="BK59" s="391">
        <v>0.33</v>
      </c>
      <c r="BL59" s="391">
        <v>0.33</v>
      </c>
      <c r="BM59" s="391">
        <v>6.7000000000000004E-2</v>
      </c>
      <c r="BN59" s="391">
        <v>6.7000000000000004E-2</v>
      </c>
      <c r="BO59" s="391">
        <v>6.7000000000000004E-2</v>
      </c>
      <c r="BP59" s="391">
        <v>6.7000000000000004E-2</v>
      </c>
      <c r="BQ59" s="391">
        <v>6.7000000000000004E-2</v>
      </c>
    </row>
    <row r="60" spans="1:69">
      <c r="A60" s="388" t="s">
        <v>962</v>
      </c>
      <c r="B60" s="389">
        <v>0.19721666666666668</v>
      </c>
      <c r="C60" s="389">
        <v>0.433</v>
      </c>
      <c r="D60" s="389">
        <v>0</v>
      </c>
      <c r="E60" s="389"/>
      <c r="F60" s="390">
        <v>2903</v>
      </c>
      <c r="G60" s="391">
        <v>0.17899999999999999</v>
      </c>
      <c r="H60" s="391">
        <v>1.4E-3</v>
      </c>
      <c r="I60" s="391">
        <v>0</v>
      </c>
      <c r="J60" s="391">
        <v>0</v>
      </c>
      <c r="K60" s="391">
        <v>1.6000000000000001E-3</v>
      </c>
      <c r="L60" s="391">
        <v>1.5216666666666684E-2</v>
      </c>
      <c r="M60" s="392">
        <v>61.660351360661387</v>
      </c>
      <c r="N60" s="390">
        <v>2933</v>
      </c>
      <c r="O60" s="390">
        <v>2933</v>
      </c>
      <c r="P60" s="390">
        <v>2933</v>
      </c>
      <c r="Q60" s="390">
        <v>2933</v>
      </c>
      <c r="R60" s="390">
        <v>2933</v>
      </c>
      <c r="S60" s="390" t="s">
        <v>166</v>
      </c>
      <c r="T60" s="391">
        <v>0.18729999999999999</v>
      </c>
      <c r="U60" s="391">
        <v>0.18729999999999999</v>
      </c>
      <c r="V60" s="391">
        <v>0.18729999999999999</v>
      </c>
      <c r="W60" s="391">
        <v>0.18729999999999999</v>
      </c>
      <c r="X60" s="391">
        <v>0.18729999999999999</v>
      </c>
      <c r="Y60" s="391">
        <v>1.4E-3</v>
      </c>
      <c r="Z60" s="391">
        <v>1.4E-3</v>
      </c>
      <c r="AA60" s="391">
        <v>1.4E-3</v>
      </c>
      <c r="AB60" s="391">
        <v>1.4E-3</v>
      </c>
      <c r="AC60" s="391">
        <v>1.4E-3</v>
      </c>
      <c r="AD60" s="391">
        <v>0</v>
      </c>
      <c r="AE60" s="391">
        <v>0</v>
      </c>
      <c r="AF60" s="391">
        <v>0</v>
      </c>
      <c r="AG60" s="391">
        <v>0</v>
      </c>
      <c r="AH60" s="391">
        <v>0</v>
      </c>
      <c r="AI60" s="391">
        <v>0</v>
      </c>
      <c r="AJ60" s="391">
        <v>0</v>
      </c>
      <c r="AK60" s="391">
        <v>0</v>
      </c>
      <c r="AL60" s="391">
        <v>0</v>
      </c>
      <c r="AM60" s="391">
        <v>0</v>
      </c>
      <c r="AN60" s="391">
        <v>1.8E-3</v>
      </c>
      <c r="AO60" s="391">
        <v>1.8E-3</v>
      </c>
      <c r="AP60" s="391">
        <v>1.9E-3</v>
      </c>
      <c r="AQ60" s="391">
        <v>1.9E-3</v>
      </c>
      <c r="AR60" s="391">
        <v>1.9E-3</v>
      </c>
      <c r="AS60" s="391">
        <v>1.5900000000000001E-2</v>
      </c>
      <c r="AT60" s="391">
        <v>1.5900000000000001E-2</v>
      </c>
      <c r="AU60" s="391">
        <v>1.5900000000000001E-2</v>
      </c>
      <c r="AV60" s="391">
        <v>1.5900000000000001E-2</v>
      </c>
      <c r="AW60" s="391">
        <v>1.5900000000000001E-2</v>
      </c>
      <c r="AX60" s="391">
        <v>0</v>
      </c>
      <c r="AY60" s="391">
        <v>0</v>
      </c>
      <c r="AZ60" s="391">
        <v>0</v>
      </c>
      <c r="BA60" s="391">
        <v>0</v>
      </c>
      <c r="BB60" s="391">
        <v>0</v>
      </c>
      <c r="BC60" s="391">
        <v>0</v>
      </c>
      <c r="BD60" s="391">
        <v>0</v>
      </c>
      <c r="BE60" s="391">
        <v>0</v>
      </c>
      <c r="BF60" s="391">
        <v>0</v>
      </c>
      <c r="BG60" s="391">
        <v>0</v>
      </c>
      <c r="BH60" s="391">
        <v>0</v>
      </c>
      <c r="BI60" s="391">
        <v>0</v>
      </c>
      <c r="BJ60" s="391">
        <v>0</v>
      </c>
      <c r="BK60" s="391">
        <v>0</v>
      </c>
      <c r="BL60" s="391">
        <v>0</v>
      </c>
      <c r="BM60" s="391">
        <v>0</v>
      </c>
      <c r="BN60" s="391">
        <v>0</v>
      </c>
      <c r="BO60" s="391">
        <v>0</v>
      </c>
      <c r="BP60" s="391">
        <v>0</v>
      </c>
      <c r="BQ60" s="391">
        <v>0</v>
      </c>
    </row>
    <row r="61" spans="1:69">
      <c r="A61" s="388" t="s">
        <v>449</v>
      </c>
      <c r="B61" s="389">
        <v>0.35683333333333334</v>
      </c>
      <c r="C61" s="389">
        <v>0.65</v>
      </c>
      <c r="D61" s="389">
        <v>0</v>
      </c>
      <c r="E61" s="389"/>
      <c r="F61" s="390">
        <v>5595</v>
      </c>
      <c r="G61" s="391">
        <v>0.30080000000000001</v>
      </c>
      <c r="H61" s="391">
        <v>0.01</v>
      </c>
      <c r="I61" s="391">
        <v>0</v>
      </c>
      <c r="J61" s="391">
        <v>3.0000000000000001E-3</v>
      </c>
      <c r="K61" s="391">
        <v>0.02</v>
      </c>
      <c r="L61" s="391">
        <v>2.3033333333333295E-2</v>
      </c>
      <c r="M61" s="392">
        <v>53.762287756925829</v>
      </c>
      <c r="N61" s="390">
        <v>5600</v>
      </c>
      <c r="O61" s="390">
        <v>5620</v>
      </c>
      <c r="P61" s="390">
        <v>5640</v>
      </c>
      <c r="Q61" s="390">
        <v>5660</v>
      </c>
      <c r="R61" s="390">
        <v>5680</v>
      </c>
      <c r="S61" s="390" t="s">
        <v>214</v>
      </c>
      <c r="T61" s="391">
        <v>0.3024</v>
      </c>
      <c r="U61" s="391">
        <v>0.30349999999999999</v>
      </c>
      <c r="V61" s="391">
        <v>0.30459999999999998</v>
      </c>
      <c r="W61" s="391">
        <v>0.30559999999999998</v>
      </c>
      <c r="X61" s="391">
        <v>0.30669999999999997</v>
      </c>
      <c r="Y61" s="391">
        <v>0.01</v>
      </c>
      <c r="Z61" s="391">
        <v>0.01</v>
      </c>
      <c r="AA61" s="391">
        <v>0.01</v>
      </c>
      <c r="AB61" s="391">
        <v>0.01</v>
      </c>
      <c r="AC61" s="391">
        <v>0.01</v>
      </c>
      <c r="AD61" s="391">
        <v>0</v>
      </c>
      <c r="AE61" s="391">
        <v>0</v>
      </c>
      <c r="AF61" s="391">
        <v>0</v>
      </c>
      <c r="AG61" s="391">
        <v>0</v>
      </c>
      <c r="AH61" s="391">
        <v>0</v>
      </c>
      <c r="AI61" s="391">
        <v>3.0000000000000001E-3</v>
      </c>
      <c r="AJ61" s="391">
        <v>3.0000000000000001E-3</v>
      </c>
      <c r="AK61" s="391">
        <v>3.0000000000000001E-3</v>
      </c>
      <c r="AL61" s="391">
        <v>3.0000000000000001E-3</v>
      </c>
      <c r="AM61" s="391">
        <v>3.0000000000000001E-3</v>
      </c>
      <c r="AN61" s="391">
        <v>0.02</v>
      </c>
      <c r="AO61" s="391">
        <v>0.02</v>
      </c>
      <c r="AP61" s="391">
        <v>0.02</v>
      </c>
      <c r="AQ61" s="391">
        <v>0.02</v>
      </c>
      <c r="AR61" s="391">
        <v>0.02</v>
      </c>
      <c r="AS61" s="391">
        <v>2.3099999999999999E-2</v>
      </c>
      <c r="AT61" s="391">
        <v>2.3400000000000001E-2</v>
      </c>
      <c r="AU61" s="391">
        <v>2.3599999999999999E-2</v>
      </c>
      <c r="AV61" s="391">
        <v>2.3800000000000002E-2</v>
      </c>
      <c r="AW61" s="391">
        <v>2.4E-2</v>
      </c>
      <c r="AX61" s="391">
        <v>0</v>
      </c>
      <c r="AY61" s="391">
        <v>0</v>
      </c>
      <c r="AZ61" s="391">
        <v>0</v>
      </c>
      <c r="BA61" s="391">
        <v>0</v>
      </c>
      <c r="BB61" s="391">
        <v>0</v>
      </c>
      <c r="BC61" s="391">
        <v>0</v>
      </c>
      <c r="BD61" s="391">
        <v>0</v>
      </c>
      <c r="BE61" s="391">
        <v>0</v>
      </c>
      <c r="BF61" s="391">
        <v>0</v>
      </c>
      <c r="BG61" s="391">
        <v>0</v>
      </c>
      <c r="BH61" s="391">
        <v>0.65</v>
      </c>
      <c r="BI61" s="391">
        <v>0.65</v>
      </c>
      <c r="BJ61" s="391">
        <v>0.65</v>
      </c>
      <c r="BK61" s="391">
        <v>0.65</v>
      </c>
      <c r="BL61" s="391">
        <v>0.65</v>
      </c>
      <c r="BM61" s="391">
        <v>0</v>
      </c>
      <c r="BN61" s="391">
        <v>0</v>
      </c>
      <c r="BO61" s="391">
        <v>0</v>
      </c>
      <c r="BP61" s="391">
        <v>0</v>
      </c>
      <c r="BQ61" s="391">
        <v>0</v>
      </c>
    </row>
    <row r="62" spans="1:69">
      <c r="A62" s="388" t="s">
        <v>450</v>
      </c>
      <c r="B62" s="389">
        <v>0.35683333333333334</v>
      </c>
      <c r="C62" s="389">
        <v>0.65</v>
      </c>
      <c r="D62" s="389">
        <v>0</v>
      </c>
      <c r="E62" s="389"/>
      <c r="F62" s="390">
        <v>5595</v>
      </c>
      <c r="G62" s="391">
        <v>0.2918</v>
      </c>
      <c r="H62" s="391">
        <v>0.01</v>
      </c>
      <c r="I62" s="391">
        <v>8.9999999999999993E-3</v>
      </c>
      <c r="J62" s="391">
        <v>3.0000000000000001E-3</v>
      </c>
      <c r="K62" s="391">
        <v>0.02</v>
      </c>
      <c r="L62" s="391">
        <v>2.3033333333333295E-2</v>
      </c>
      <c r="M62" s="392">
        <v>52.15370866845398</v>
      </c>
      <c r="N62" s="390">
        <v>5600</v>
      </c>
      <c r="O62" s="390">
        <v>5620</v>
      </c>
      <c r="P62" s="390">
        <v>5640</v>
      </c>
      <c r="Q62" s="390">
        <v>5660</v>
      </c>
      <c r="R62" s="390">
        <v>5680</v>
      </c>
      <c r="S62" s="390" t="s">
        <v>214</v>
      </c>
      <c r="T62" s="391">
        <v>0.3024</v>
      </c>
      <c r="U62" s="391">
        <v>0.30349999999999999</v>
      </c>
      <c r="V62" s="391">
        <v>0.30459999999999998</v>
      </c>
      <c r="W62" s="391">
        <v>0.30559999999999998</v>
      </c>
      <c r="X62" s="391">
        <v>0.30669999999999997</v>
      </c>
      <c r="Y62" s="391">
        <v>0.01</v>
      </c>
      <c r="Z62" s="391">
        <v>0.01</v>
      </c>
      <c r="AA62" s="391">
        <v>0.01</v>
      </c>
      <c r="AB62" s="391">
        <v>0.01</v>
      </c>
      <c r="AC62" s="391">
        <v>0.01</v>
      </c>
      <c r="AD62" s="391">
        <v>8.9999999999999993E-3</v>
      </c>
      <c r="AE62" s="391">
        <v>8.9999999999999993E-3</v>
      </c>
      <c r="AF62" s="391">
        <v>8.9999999999999993E-3</v>
      </c>
      <c r="AG62" s="391">
        <v>8.9999999999999993E-3</v>
      </c>
      <c r="AH62" s="391">
        <v>8.9999999999999993E-3</v>
      </c>
      <c r="AI62" s="391">
        <v>3.0000000000000001E-3</v>
      </c>
      <c r="AJ62" s="391">
        <v>3.0000000000000001E-3</v>
      </c>
      <c r="AK62" s="391">
        <v>3.0000000000000001E-3</v>
      </c>
      <c r="AL62" s="391">
        <v>3.0000000000000001E-3</v>
      </c>
      <c r="AM62" s="391">
        <v>3.0000000000000001E-3</v>
      </c>
      <c r="AN62" s="391">
        <v>0.02</v>
      </c>
      <c r="AO62" s="391">
        <v>0.02</v>
      </c>
      <c r="AP62" s="391">
        <v>0.02</v>
      </c>
      <c r="AQ62" s="391">
        <v>0.02</v>
      </c>
      <c r="AR62" s="391">
        <v>0.02</v>
      </c>
      <c r="AS62" s="391">
        <v>2.3800000000000002E-2</v>
      </c>
      <c r="AT62" s="391">
        <v>2.4E-2</v>
      </c>
      <c r="AU62" s="391">
        <v>2.4199999999999999E-2</v>
      </c>
      <c r="AV62" s="391">
        <v>2.4400000000000002E-2</v>
      </c>
      <c r="AW62" s="391">
        <v>2.46E-2</v>
      </c>
      <c r="AX62" s="391">
        <v>0</v>
      </c>
      <c r="AY62" s="391">
        <v>0</v>
      </c>
      <c r="AZ62" s="391">
        <v>0</v>
      </c>
      <c r="BA62" s="391">
        <v>0</v>
      </c>
      <c r="BB62" s="391">
        <v>0</v>
      </c>
      <c r="BC62" s="391">
        <v>0</v>
      </c>
      <c r="BD62" s="391">
        <v>0</v>
      </c>
      <c r="BE62" s="391">
        <v>0</v>
      </c>
      <c r="BF62" s="391">
        <v>0</v>
      </c>
      <c r="BG62" s="391">
        <v>0</v>
      </c>
      <c r="BH62" s="391">
        <v>0.65</v>
      </c>
      <c r="BI62" s="391">
        <v>0.65</v>
      </c>
      <c r="BJ62" s="391">
        <v>0.65</v>
      </c>
      <c r="BK62" s="391">
        <v>0.65</v>
      </c>
      <c r="BL62" s="391">
        <v>0.65</v>
      </c>
      <c r="BM62" s="391">
        <v>0</v>
      </c>
      <c r="BN62" s="391">
        <v>0</v>
      </c>
      <c r="BO62" s="391">
        <v>0</v>
      </c>
      <c r="BP62" s="391">
        <v>0</v>
      </c>
      <c r="BQ62" s="391">
        <v>0</v>
      </c>
    </row>
    <row r="63" spans="1:69">
      <c r="A63" s="388" t="s">
        <v>451</v>
      </c>
      <c r="B63" s="389">
        <v>1.4070833333333335</v>
      </c>
      <c r="C63" s="389">
        <v>2.6</v>
      </c>
      <c r="D63" s="389">
        <v>0</v>
      </c>
      <c r="E63" s="389"/>
      <c r="F63" s="390">
        <v>10686</v>
      </c>
      <c r="G63" s="391">
        <v>0.34599999999999997</v>
      </c>
      <c r="H63" s="391">
        <v>0.17100000000000001</v>
      </c>
      <c r="I63" s="391">
        <v>5.2999999999999999E-2</v>
      </c>
      <c r="J63" s="391">
        <v>0.13200000000000001</v>
      </c>
      <c r="K63" s="391">
        <v>6.2E-2</v>
      </c>
      <c r="L63" s="391">
        <v>0.64308333333333345</v>
      </c>
      <c r="M63" s="392">
        <v>32.378813400711209</v>
      </c>
      <c r="N63" s="390">
        <v>12250</v>
      </c>
      <c r="O63" s="390">
        <v>13500</v>
      </c>
      <c r="P63" s="390">
        <v>14750</v>
      </c>
      <c r="Q63" s="390">
        <v>16000</v>
      </c>
      <c r="R63" s="390">
        <v>17500</v>
      </c>
      <c r="S63" s="390" t="s">
        <v>138</v>
      </c>
      <c r="T63" s="391">
        <v>0.38059999999999999</v>
      </c>
      <c r="U63" s="391">
        <v>0.41870000000000002</v>
      </c>
      <c r="V63" s="391">
        <v>0.46100000000000002</v>
      </c>
      <c r="W63" s="391">
        <v>0.50670000000000004</v>
      </c>
      <c r="X63" s="391">
        <v>0.55740000000000001</v>
      </c>
      <c r="Y63" s="391">
        <v>0.18809999999999999</v>
      </c>
      <c r="Z63" s="391">
        <v>0.2069</v>
      </c>
      <c r="AA63" s="391">
        <v>0.2276</v>
      </c>
      <c r="AB63" s="391">
        <v>0.25040000000000001</v>
      </c>
      <c r="AC63" s="391">
        <v>0.27539999999999998</v>
      </c>
      <c r="AD63" s="391">
        <v>5.8299999999999998E-2</v>
      </c>
      <c r="AE63" s="391">
        <v>6.4100000000000004E-2</v>
      </c>
      <c r="AF63" s="391">
        <v>7.0499999999999993E-2</v>
      </c>
      <c r="AG63" s="391">
        <v>7.7600000000000002E-2</v>
      </c>
      <c r="AH63" s="391">
        <v>8.5400000000000004E-2</v>
      </c>
      <c r="AI63" s="391">
        <v>0.1452</v>
      </c>
      <c r="AJ63" s="391">
        <v>0.15970000000000001</v>
      </c>
      <c r="AK63" s="391">
        <v>0.17560000000000001</v>
      </c>
      <c r="AL63" s="391">
        <v>0.1933</v>
      </c>
      <c r="AM63" s="391">
        <v>0.21260000000000001</v>
      </c>
      <c r="AN63" s="391">
        <v>6.8199999999999997E-2</v>
      </c>
      <c r="AO63" s="391">
        <v>7.4999999999999997E-2</v>
      </c>
      <c r="AP63" s="391">
        <v>8.2500000000000004E-2</v>
      </c>
      <c r="AQ63" s="391">
        <v>9.0800000000000006E-2</v>
      </c>
      <c r="AR63" s="391">
        <v>9.9900000000000003E-2</v>
      </c>
      <c r="AS63" s="391">
        <v>0.70309999999999995</v>
      </c>
      <c r="AT63" s="391">
        <v>0.77339999999999998</v>
      </c>
      <c r="AU63" s="391">
        <v>0.85099999999999998</v>
      </c>
      <c r="AV63" s="391">
        <v>0.93600000000000005</v>
      </c>
      <c r="AW63" s="391">
        <v>1.0297000000000001</v>
      </c>
      <c r="AX63" s="391">
        <v>0</v>
      </c>
      <c r="AY63" s="391">
        <v>0</v>
      </c>
      <c r="AZ63" s="391">
        <v>0</v>
      </c>
      <c r="BA63" s="391">
        <v>0</v>
      </c>
      <c r="BB63" s="391">
        <v>0</v>
      </c>
      <c r="BC63" s="391">
        <v>0</v>
      </c>
      <c r="BD63" s="391">
        <v>0</v>
      </c>
      <c r="BE63" s="391">
        <v>0</v>
      </c>
      <c r="BF63" s="391">
        <v>0</v>
      </c>
      <c r="BG63" s="391">
        <v>0</v>
      </c>
      <c r="BH63" s="391">
        <v>0</v>
      </c>
      <c r="BI63" s="391">
        <v>0</v>
      </c>
      <c r="BJ63" s="391">
        <v>0</v>
      </c>
      <c r="BK63" s="391">
        <v>0</v>
      </c>
      <c r="BL63" s="391">
        <v>0</v>
      </c>
      <c r="BM63" s="391">
        <v>0</v>
      </c>
      <c r="BN63" s="391">
        <v>0</v>
      </c>
      <c r="BO63" s="391">
        <v>0</v>
      </c>
      <c r="BP63" s="391">
        <v>0</v>
      </c>
      <c r="BQ63" s="391">
        <v>0</v>
      </c>
    </row>
    <row r="64" spans="1:69">
      <c r="A64" s="388" t="s">
        <v>452</v>
      </c>
      <c r="B64" s="389">
        <v>5.9894166666666671</v>
      </c>
      <c r="C64" s="389">
        <v>13</v>
      </c>
      <c r="D64" s="389">
        <v>4.2878684931506852</v>
      </c>
      <c r="E64" s="389"/>
      <c r="F64" s="390">
        <v>17400</v>
      </c>
      <c r="G64" s="391">
        <v>0.747</v>
      </c>
      <c r="H64" s="391">
        <v>0.14899999999999999</v>
      </c>
      <c r="I64" s="391">
        <v>0.192</v>
      </c>
      <c r="J64" s="391">
        <v>0.1</v>
      </c>
      <c r="K64" s="391">
        <v>0.2</v>
      </c>
      <c r="L64" s="391">
        <v>0.31354817351598196</v>
      </c>
      <c r="M64" s="392">
        <v>42.931034482758619</v>
      </c>
      <c r="N64" s="390">
        <v>18700</v>
      </c>
      <c r="O64" s="390">
        <v>20200</v>
      </c>
      <c r="P64" s="390">
        <v>21800</v>
      </c>
      <c r="Q64" s="390">
        <v>23500</v>
      </c>
      <c r="R64" s="390">
        <v>25300</v>
      </c>
      <c r="S64" s="390" t="s">
        <v>145</v>
      </c>
      <c r="T64" s="391">
        <v>0.78400000000000003</v>
      </c>
      <c r="U64" s="391">
        <v>0.82499999999999996</v>
      </c>
      <c r="V64" s="391">
        <v>0.86699999999999999</v>
      </c>
      <c r="W64" s="391">
        <v>0.91200000000000003</v>
      </c>
      <c r="X64" s="391">
        <v>0.95799999999999996</v>
      </c>
      <c r="Y64" s="391">
        <v>0.122</v>
      </c>
      <c r="Z64" s="391">
        <v>0.10100000000000001</v>
      </c>
      <c r="AA64" s="391">
        <v>9.1999999999999998E-2</v>
      </c>
      <c r="AB64" s="391">
        <v>8.6999999999999994E-2</v>
      </c>
      <c r="AC64" s="391">
        <v>8.3000000000000004E-2</v>
      </c>
      <c r="AD64" s="391">
        <v>0.20200000000000001</v>
      </c>
      <c r="AE64" s="391">
        <v>0.21299999999999999</v>
      </c>
      <c r="AF64" s="391">
        <v>0.223</v>
      </c>
      <c r="AG64" s="391">
        <v>0.23499999999999999</v>
      </c>
      <c r="AH64" s="391">
        <v>0.247</v>
      </c>
      <c r="AI64" s="391">
        <v>0.09</v>
      </c>
      <c r="AJ64" s="391">
        <v>8.2000000000000003E-2</v>
      </c>
      <c r="AK64" s="391">
        <v>7.8E-2</v>
      </c>
      <c r="AL64" s="391">
        <v>7.3999999999999996E-2</v>
      </c>
      <c r="AM64" s="391">
        <v>7.0999999999999994E-2</v>
      </c>
      <c r="AN64" s="391">
        <v>0.2</v>
      </c>
      <c r="AO64" s="391">
        <v>0.21</v>
      </c>
      <c r="AP64" s="391">
        <v>0.21</v>
      </c>
      <c r="AQ64" s="391">
        <v>0.22</v>
      </c>
      <c r="AR64" s="391">
        <v>0.23</v>
      </c>
      <c r="AS64" s="391">
        <v>0.34110000000000001</v>
      </c>
      <c r="AT64" s="391">
        <v>0.34920000000000001</v>
      </c>
      <c r="AU64" s="391">
        <v>0.35870000000000002</v>
      </c>
      <c r="AV64" s="391">
        <v>0.37290000000000001</v>
      </c>
      <c r="AW64" s="391">
        <v>0.38769999999999999</v>
      </c>
      <c r="AX64" s="391">
        <v>0</v>
      </c>
      <c r="AY64" s="391">
        <v>0</v>
      </c>
      <c r="AZ64" s="391">
        <v>0</v>
      </c>
      <c r="BA64" s="391">
        <v>0</v>
      </c>
      <c r="BB64" s="391">
        <v>0</v>
      </c>
      <c r="BC64" s="391">
        <v>0</v>
      </c>
      <c r="BD64" s="391">
        <v>0</v>
      </c>
      <c r="BE64" s="391">
        <v>0</v>
      </c>
      <c r="BF64" s="391">
        <v>0</v>
      </c>
      <c r="BG64" s="391">
        <v>0</v>
      </c>
      <c r="BH64" s="391">
        <v>0</v>
      </c>
      <c r="BI64" s="391">
        <v>0</v>
      </c>
      <c r="BJ64" s="391">
        <v>0</v>
      </c>
      <c r="BK64" s="391">
        <v>0</v>
      </c>
      <c r="BL64" s="391">
        <v>0</v>
      </c>
      <c r="BM64" s="391">
        <v>6.26</v>
      </c>
      <c r="BN64" s="391">
        <v>6.26</v>
      </c>
      <c r="BO64" s="391">
        <v>6.26</v>
      </c>
      <c r="BP64" s="391">
        <v>6.26</v>
      </c>
      <c r="BQ64" s="391">
        <v>6.26</v>
      </c>
    </row>
    <row r="65" spans="1:69">
      <c r="A65" s="388" t="s">
        <v>453</v>
      </c>
      <c r="B65" s="389">
        <v>8.2416666666666652E-2</v>
      </c>
      <c r="C65" s="389">
        <v>0.3</v>
      </c>
      <c r="D65" s="389">
        <v>0</v>
      </c>
      <c r="E65" s="389"/>
      <c r="F65" s="390">
        <v>1503</v>
      </c>
      <c r="G65" s="391">
        <v>7.4700000000000003E-2</v>
      </c>
      <c r="H65" s="391">
        <v>7.4000000000000003E-3</v>
      </c>
      <c r="I65" s="391">
        <v>0</v>
      </c>
      <c r="J65" s="391">
        <v>6.9999999999999999E-4</v>
      </c>
      <c r="K65" s="391">
        <v>1E-3</v>
      </c>
      <c r="L65" s="391">
        <v>-1.3833333333333614E-3</v>
      </c>
      <c r="M65" s="392">
        <v>49.700598802395213</v>
      </c>
      <c r="N65" s="390">
        <v>2113</v>
      </c>
      <c r="O65" s="390">
        <v>2430</v>
      </c>
      <c r="P65" s="390">
        <v>2795</v>
      </c>
      <c r="Q65" s="390">
        <v>3186</v>
      </c>
      <c r="R65" s="390">
        <v>3230</v>
      </c>
      <c r="S65" s="390" t="s">
        <v>173</v>
      </c>
      <c r="T65" s="391">
        <v>9.9000000000000005E-2</v>
      </c>
      <c r="U65" s="391">
        <v>0.114</v>
      </c>
      <c r="V65" s="391">
        <v>0.13100000000000001</v>
      </c>
      <c r="W65" s="391">
        <v>0.152</v>
      </c>
      <c r="X65" s="391">
        <v>0.1648</v>
      </c>
      <c r="Y65" s="391">
        <v>2.4E-2</v>
      </c>
      <c r="Z65" s="391">
        <v>2.8000000000000001E-2</v>
      </c>
      <c r="AA65" s="391">
        <v>3.2000000000000001E-2</v>
      </c>
      <c r="AB65" s="391">
        <v>3.5000000000000003E-2</v>
      </c>
      <c r="AC65" s="391">
        <v>4.0300000000000002E-2</v>
      </c>
      <c r="AD65" s="391">
        <v>0</v>
      </c>
      <c r="AE65" s="391">
        <v>0</v>
      </c>
      <c r="AF65" s="391">
        <v>0</v>
      </c>
      <c r="AG65" s="391">
        <v>0</v>
      </c>
      <c r="AH65" s="391">
        <v>0</v>
      </c>
      <c r="AI65" s="391">
        <v>7.0000000000000001E-3</v>
      </c>
      <c r="AJ65" s="391">
        <v>8.0000000000000002E-3</v>
      </c>
      <c r="AK65" s="391">
        <v>8.9999999999999993E-3</v>
      </c>
      <c r="AL65" s="391">
        <v>0.01</v>
      </c>
      <c r="AM65" s="391">
        <v>1.15E-2</v>
      </c>
      <c r="AN65" s="391">
        <v>0</v>
      </c>
      <c r="AO65" s="391">
        <v>0</v>
      </c>
      <c r="AP65" s="391">
        <v>0</v>
      </c>
      <c r="AQ65" s="391">
        <v>0</v>
      </c>
      <c r="AR65" s="391">
        <v>0</v>
      </c>
      <c r="AS65" s="391">
        <v>1.47E-2</v>
      </c>
      <c r="AT65" s="391">
        <v>1.7000000000000001E-2</v>
      </c>
      <c r="AU65" s="391">
        <v>1.95E-2</v>
      </c>
      <c r="AV65" s="391">
        <v>2.23E-2</v>
      </c>
      <c r="AW65" s="391">
        <v>2.46E-2</v>
      </c>
      <c r="AX65" s="391">
        <v>0</v>
      </c>
      <c r="AY65" s="391">
        <v>0</v>
      </c>
      <c r="AZ65" s="391">
        <v>0</v>
      </c>
      <c r="BA65" s="391">
        <v>0</v>
      </c>
      <c r="BB65" s="391">
        <v>0</v>
      </c>
      <c r="BC65" s="391">
        <v>0</v>
      </c>
      <c r="BD65" s="391">
        <v>0</v>
      </c>
      <c r="BE65" s="391">
        <v>0</v>
      </c>
      <c r="BF65" s="391">
        <v>0</v>
      </c>
      <c r="BG65" s="391">
        <v>0</v>
      </c>
      <c r="BH65" s="391">
        <v>0.3</v>
      </c>
      <c r="BI65" s="391">
        <v>0.3</v>
      </c>
      <c r="BJ65" s="391">
        <v>0.3</v>
      </c>
      <c r="BK65" s="391">
        <v>0.3</v>
      </c>
      <c r="BL65" s="391">
        <v>0.3</v>
      </c>
      <c r="BM65" s="391">
        <v>0</v>
      </c>
      <c r="BN65" s="391">
        <v>0</v>
      </c>
      <c r="BO65" s="391">
        <v>0</v>
      </c>
      <c r="BP65" s="391">
        <v>0</v>
      </c>
      <c r="BQ65" s="391">
        <v>0</v>
      </c>
    </row>
    <row r="66" spans="1:69">
      <c r="A66" s="388" t="s">
        <v>454</v>
      </c>
      <c r="B66" s="389">
        <v>0.18649999999999997</v>
      </c>
      <c r="C66" s="389">
        <v>0.5</v>
      </c>
      <c r="D66" s="389">
        <v>0</v>
      </c>
      <c r="E66" s="389"/>
      <c r="F66" s="390">
        <v>3600</v>
      </c>
      <c r="G66" s="391">
        <v>0.16800000000000001</v>
      </c>
      <c r="H66" s="391">
        <v>2E-3</v>
      </c>
      <c r="I66" s="391">
        <v>0</v>
      </c>
      <c r="J66" s="391">
        <v>2E-3</v>
      </c>
      <c r="K66" s="391">
        <v>2E-3</v>
      </c>
      <c r="L66" s="391">
        <v>1.2499999999999956E-2</v>
      </c>
      <c r="M66" s="392">
        <v>46.666666666666664</v>
      </c>
      <c r="N66" s="390">
        <v>3700</v>
      </c>
      <c r="O66" s="390">
        <v>3800</v>
      </c>
      <c r="P66" s="390">
        <v>3900</v>
      </c>
      <c r="Q66" s="390">
        <v>4000</v>
      </c>
      <c r="R66" s="390">
        <v>4100</v>
      </c>
      <c r="S66" s="390" t="s">
        <v>129</v>
      </c>
      <c r="T66" s="391">
        <v>0.17899999999999999</v>
      </c>
      <c r="U66" s="391">
        <v>0.183</v>
      </c>
      <c r="V66" s="391">
        <v>0.187</v>
      </c>
      <c r="W66" s="391">
        <v>0.192</v>
      </c>
      <c r="X66" s="391">
        <v>0.2</v>
      </c>
      <c r="Y66" s="391">
        <v>0.01</v>
      </c>
      <c r="Z66" s="391">
        <v>0.01</v>
      </c>
      <c r="AA66" s="391">
        <v>0.01</v>
      </c>
      <c r="AB66" s="391">
        <v>0.01</v>
      </c>
      <c r="AC66" s="391">
        <v>0.01</v>
      </c>
      <c r="AD66" s="391">
        <v>0</v>
      </c>
      <c r="AE66" s="391">
        <v>0</v>
      </c>
      <c r="AF66" s="391">
        <v>0</v>
      </c>
      <c r="AG66" s="391">
        <v>0</v>
      </c>
      <c r="AH66" s="391">
        <v>0</v>
      </c>
      <c r="AI66" s="391">
        <v>2E-3</v>
      </c>
      <c r="AJ66" s="391">
        <v>2E-3</v>
      </c>
      <c r="AK66" s="391">
        <v>2E-3</v>
      </c>
      <c r="AL66" s="391">
        <v>2E-3</v>
      </c>
      <c r="AM66" s="391">
        <v>2E-3</v>
      </c>
      <c r="AN66" s="391">
        <v>2.5700000000000001E-2</v>
      </c>
      <c r="AO66" s="391">
        <v>2.6200000000000001E-2</v>
      </c>
      <c r="AP66" s="391">
        <v>2.6700000000000002E-2</v>
      </c>
      <c r="AQ66" s="391">
        <v>2.7400000000000001E-2</v>
      </c>
      <c r="AR66" s="391">
        <v>2.8500000000000001E-2</v>
      </c>
      <c r="AS66" s="391">
        <v>1.7999999999999999E-2</v>
      </c>
      <c r="AT66" s="391">
        <v>1.9E-2</v>
      </c>
      <c r="AU66" s="391">
        <v>1.9E-2</v>
      </c>
      <c r="AV66" s="391">
        <v>1.9E-2</v>
      </c>
      <c r="AW66" s="391">
        <v>0.02</v>
      </c>
      <c r="AX66" s="391">
        <v>0</v>
      </c>
      <c r="AY66" s="391">
        <v>0</v>
      </c>
      <c r="AZ66" s="391">
        <v>0</v>
      </c>
      <c r="BA66" s="391">
        <v>0</v>
      </c>
      <c r="BB66" s="391">
        <v>0</v>
      </c>
      <c r="BC66" s="391">
        <v>0</v>
      </c>
      <c r="BD66" s="391">
        <v>0</v>
      </c>
      <c r="BE66" s="391">
        <v>0</v>
      </c>
      <c r="BF66" s="391">
        <v>0</v>
      </c>
      <c r="BG66" s="391">
        <v>0</v>
      </c>
      <c r="BH66" s="391">
        <v>0.5</v>
      </c>
      <c r="BI66" s="391">
        <v>0.5</v>
      </c>
      <c r="BJ66" s="391">
        <v>0.5</v>
      </c>
      <c r="BK66" s="391">
        <v>0.5</v>
      </c>
      <c r="BL66" s="391">
        <v>0.5</v>
      </c>
      <c r="BM66" s="391">
        <v>0</v>
      </c>
      <c r="BN66" s="391">
        <v>0</v>
      </c>
      <c r="BO66" s="391">
        <v>0</v>
      </c>
      <c r="BP66" s="391">
        <v>0</v>
      </c>
      <c r="BQ66" s="391">
        <v>0</v>
      </c>
    </row>
    <row r="67" spans="1:69">
      <c r="A67" s="388" t="s">
        <v>455</v>
      </c>
      <c r="B67" s="389">
        <v>1.2430833333333333</v>
      </c>
      <c r="C67" s="389">
        <v>2.452</v>
      </c>
      <c r="D67" s="389">
        <v>0</v>
      </c>
      <c r="E67" s="389"/>
      <c r="F67" s="390">
        <v>14427</v>
      </c>
      <c r="G67" s="391">
        <v>0.97899999999999998</v>
      </c>
      <c r="H67" s="391">
        <v>8.1000000000000003E-2</v>
      </c>
      <c r="I67" s="391">
        <v>0</v>
      </c>
      <c r="J67" s="391">
        <v>0</v>
      </c>
      <c r="K67" s="391">
        <v>1E-4</v>
      </c>
      <c r="L67" s="391">
        <v>0.18298333333333328</v>
      </c>
      <c r="M67" s="392">
        <v>67.858875719137728</v>
      </c>
      <c r="N67" s="390">
        <v>14400</v>
      </c>
      <c r="O67" s="390">
        <v>14200</v>
      </c>
      <c r="P67" s="390">
        <v>14100</v>
      </c>
      <c r="Q67" s="390">
        <v>13500</v>
      </c>
      <c r="R67" s="390">
        <v>13000</v>
      </c>
      <c r="S67" s="390" t="s">
        <v>200</v>
      </c>
      <c r="T67" s="391">
        <v>0.96</v>
      </c>
      <c r="U67" s="391">
        <v>0.95</v>
      </c>
      <c r="V67" s="391">
        <v>0.94</v>
      </c>
      <c r="W67" s="391">
        <v>0.9</v>
      </c>
      <c r="X67" s="391">
        <v>0.85</v>
      </c>
      <c r="Y67" s="391">
        <v>0.08</v>
      </c>
      <c r="Z67" s="391">
        <v>0.08</v>
      </c>
      <c r="AA67" s="391">
        <v>0.08</v>
      </c>
      <c r="AB67" s="391">
        <v>0.75</v>
      </c>
      <c r="AC67" s="391">
        <v>7.0000000000000007E-2</v>
      </c>
      <c r="AD67" s="391">
        <v>0</v>
      </c>
      <c r="AE67" s="391">
        <v>0</v>
      </c>
      <c r="AF67" s="391">
        <v>0</v>
      </c>
      <c r="AG67" s="391">
        <v>0</v>
      </c>
      <c r="AH67" s="391">
        <v>0</v>
      </c>
      <c r="AI67" s="391">
        <v>0</v>
      </c>
      <c r="AJ67" s="391">
        <v>0</v>
      </c>
      <c r="AK67" s="391">
        <v>0</v>
      </c>
      <c r="AL67" s="391">
        <v>0</v>
      </c>
      <c r="AM67" s="391">
        <v>0</v>
      </c>
      <c r="AN67" s="391">
        <v>0</v>
      </c>
      <c r="AO67" s="391">
        <v>0</v>
      </c>
      <c r="AP67" s="391">
        <v>0</v>
      </c>
      <c r="AQ67" s="391">
        <v>0</v>
      </c>
      <c r="AR67" s="391">
        <v>0</v>
      </c>
      <c r="AS67" s="391">
        <v>0.1633</v>
      </c>
      <c r="AT67" s="391">
        <v>0.16</v>
      </c>
      <c r="AU67" s="391">
        <v>0.16</v>
      </c>
      <c r="AV67" s="391">
        <v>0.16</v>
      </c>
      <c r="AW67" s="391">
        <v>0.16</v>
      </c>
      <c r="AX67" s="391">
        <v>0</v>
      </c>
      <c r="AY67" s="391">
        <v>0</v>
      </c>
      <c r="AZ67" s="391">
        <v>0</v>
      </c>
      <c r="BA67" s="391">
        <v>0</v>
      </c>
      <c r="BB67" s="391">
        <v>0</v>
      </c>
      <c r="BC67" s="391">
        <v>0</v>
      </c>
      <c r="BD67" s="391">
        <v>0</v>
      </c>
      <c r="BE67" s="391">
        <v>0</v>
      </c>
      <c r="BF67" s="391">
        <v>0</v>
      </c>
      <c r="BG67" s="391">
        <v>0</v>
      </c>
      <c r="BH67" s="391">
        <v>0</v>
      </c>
      <c r="BI67" s="391">
        <v>0</v>
      </c>
      <c r="BJ67" s="391">
        <v>0</v>
      </c>
      <c r="BK67" s="391">
        <v>0</v>
      </c>
      <c r="BL67" s="391">
        <v>0</v>
      </c>
      <c r="BM67" s="391">
        <v>0</v>
      </c>
      <c r="BN67" s="391">
        <v>0</v>
      </c>
      <c r="BO67" s="391">
        <v>0</v>
      </c>
      <c r="BP67" s="391">
        <v>0</v>
      </c>
      <c r="BQ67" s="391">
        <v>0</v>
      </c>
    </row>
    <row r="68" spans="1:69">
      <c r="A68" s="388" t="s">
        <v>216</v>
      </c>
      <c r="B68" s="389">
        <v>3.1933333333333327E-2</v>
      </c>
      <c r="C68" s="389">
        <v>0.214</v>
      </c>
      <c r="D68" s="389">
        <v>0</v>
      </c>
      <c r="E68" s="389"/>
      <c r="F68" s="390">
        <v>495</v>
      </c>
      <c r="G68" s="391">
        <v>2.6800000000000001E-2</v>
      </c>
      <c r="H68" s="391">
        <v>2.3E-3</v>
      </c>
      <c r="I68" s="391">
        <v>0</v>
      </c>
      <c r="J68" s="391">
        <v>0</v>
      </c>
      <c r="K68" s="391">
        <v>1E-3</v>
      </c>
      <c r="L68" s="391">
        <v>1.8333333333333257E-3</v>
      </c>
      <c r="M68" s="392">
        <v>54.141414141414138</v>
      </c>
      <c r="N68" s="390">
        <v>495</v>
      </c>
      <c r="O68" s="390">
        <v>495</v>
      </c>
      <c r="P68" s="390">
        <v>495</v>
      </c>
      <c r="Q68" s="390">
        <v>495</v>
      </c>
      <c r="R68" s="390">
        <v>495</v>
      </c>
      <c r="S68" s="390" t="s">
        <v>202</v>
      </c>
      <c r="T68" s="391">
        <v>2.6800000000000001E-2</v>
      </c>
      <c r="U68" s="391">
        <v>2.6800000000000001E-2</v>
      </c>
      <c r="V68" s="391">
        <v>2.6800000000000001E-2</v>
      </c>
      <c r="W68" s="391">
        <v>2.6800000000000001E-2</v>
      </c>
      <c r="X68" s="391">
        <v>2.6800000000000001E-2</v>
      </c>
      <c r="Y68" s="391">
        <v>2.3E-3</v>
      </c>
      <c r="Z68" s="391">
        <v>2.3E-3</v>
      </c>
      <c r="AA68" s="391">
        <v>2.3E-3</v>
      </c>
      <c r="AB68" s="391">
        <v>2.3E-3</v>
      </c>
      <c r="AC68" s="391">
        <v>2.3E-3</v>
      </c>
      <c r="AD68" s="391">
        <v>0</v>
      </c>
      <c r="AE68" s="391">
        <v>0</v>
      </c>
      <c r="AF68" s="391">
        <v>0</v>
      </c>
      <c r="AG68" s="391">
        <v>0</v>
      </c>
      <c r="AH68" s="391">
        <v>0</v>
      </c>
      <c r="AI68" s="391">
        <v>0</v>
      </c>
      <c r="AJ68" s="391">
        <v>0</v>
      </c>
      <c r="AK68" s="391">
        <v>0</v>
      </c>
      <c r="AL68" s="391">
        <v>0</v>
      </c>
      <c r="AM68" s="391">
        <v>0</v>
      </c>
      <c r="AN68" s="391">
        <v>1E-3</v>
      </c>
      <c r="AO68" s="391">
        <v>1E-3</v>
      </c>
      <c r="AP68" s="391">
        <v>1E-3</v>
      </c>
      <c r="AQ68" s="391">
        <v>1E-3</v>
      </c>
      <c r="AR68" s="391">
        <v>1E-3</v>
      </c>
      <c r="AS68" s="391">
        <v>1.8E-3</v>
      </c>
      <c r="AT68" s="391">
        <v>1.8E-3</v>
      </c>
      <c r="AU68" s="391">
        <v>1.8E-3</v>
      </c>
      <c r="AV68" s="391">
        <v>1.8E-3</v>
      </c>
      <c r="AW68" s="391">
        <v>1.8E-3</v>
      </c>
      <c r="AX68" s="391">
        <v>0</v>
      </c>
      <c r="AY68" s="391">
        <v>0</v>
      </c>
      <c r="AZ68" s="391">
        <v>0</v>
      </c>
      <c r="BA68" s="391">
        <v>0</v>
      </c>
      <c r="BB68" s="391">
        <v>0</v>
      </c>
      <c r="BC68" s="391">
        <v>0</v>
      </c>
      <c r="BD68" s="391">
        <v>0</v>
      </c>
      <c r="BE68" s="391">
        <v>0</v>
      </c>
      <c r="BF68" s="391">
        <v>0</v>
      </c>
      <c r="BG68" s="391">
        <v>0</v>
      </c>
      <c r="BH68" s="391">
        <v>0</v>
      </c>
      <c r="BI68" s="391">
        <v>0</v>
      </c>
      <c r="BJ68" s="391">
        <v>0</v>
      </c>
      <c r="BK68" s="391">
        <v>0</v>
      </c>
      <c r="BL68" s="391">
        <v>0</v>
      </c>
      <c r="BM68" s="391">
        <v>0</v>
      </c>
      <c r="BN68" s="391">
        <v>0</v>
      </c>
      <c r="BO68" s="391">
        <v>0</v>
      </c>
      <c r="BP68" s="391">
        <v>0</v>
      </c>
      <c r="BQ68" s="391">
        <v>0</v>
      </c>
    </row>
    <row r="69" spans="1:69">
      <c r="A69" s="388" t="s">
        <v>456</v>
      </c>
      <c r="B69" s="389">
        <v>17.033833333333337</v>
      </c>
      <c r="C69" s="389">
        <v>30.689</v>
      </c>
      <c r="D69" s="389">
        <v>5.7671780821917809</v>
      </c>
      <c r="E69" s="389"/>
      <c r="F69" s="390">
        <v>106580</v>
      </c>
      <c r="G69" s="391">
        <v>7.1271000000000004</v>
      </c>
      <c r="H69" s="391">
        <v>0</v>
      </c>
      <c r="I69" s="391">
        <v>1.8520000000000001</v>
      </c>
      <c r="J69" s="391">
        <v>0</v>
      </c>
      <c r="K69" s="391">
        <v>0.77159999999999995</v>
      </c>
      <c r="L69" s="391">
        <v>1.5159552511415555</v>
      </c>
      <c r="M69" s="392">
        <v>66.870895102270595</v>
      </c>
      <c r="N69" s="390">
        <v>135812</v>
      </c>
      <c r="O69" s="390">
        <v>165000</v>
      </c>
      <c r="P69" s="390">
        <v>194000</v>
      </c>
      <c r="Q69" s="390">
        <v>223000</v>
      </c>
      <c r="R69" s="390">
        <v>252000</v>
      </c>
      <c r="S69" s="390" t="s">
        <v>216</v>
      </c>
      <c r="T69" s="391">
        <v>9.0549999999999997</v>
      </c>
      <c r="U69" s="391">
        <v>11.5</v>
      </c>
      <c r="V69" s="391">
        <v>14.6</v>
      </c>
      <c r="W69" s="391">
        <v>18.55</v>
      </c>
      <c r="X69" s="391">
        <v>23.56</v>
      </c>
      <c r="Y69" s="391">
        <v>0</v>
      </c>
      <c r="Z69" s="391">
        <v>0</v>
      </c>
      <c r="AA69" s="391">
        <v>0</v>
      </c>
      <c r="AB69" s="391">
        <v>0</v>
      </c>
      <c r="AC69" s="391">
        <v>0</v>
      </c>
      <c r="AD69" s="391">
        <v>1.5</v>
      </c>
      <c r="AE69" s="391">
        <v>1.5</v>
      </c>
      <c r="AF69" s="391">
        <v>1.5</v>
      </c>
      <c r="AG69" s="391">
        <v>1.5</v>
      </c>
      <c r="AH69" s="391">
        <v>1.5</v>
      </c>
      <c r="AI69" s="391">
        <v>0</v>
      </c>
      <c r="AJ69" s="391">
        <v>0</v>
      </c>
      <c r="AK69" s="391">
        <v>0</v>
      </c>
      <c r="AL69" s="391">
        <v>0</v>
      </c>
      <c r="AM69" s="391">
        <v>0</v>
      </c>
      <c r="AN69" s="391">
        <v>2.105</v>
      </c>
      <c r="AO69" s="391">
        <v>2.472</v>
      </c>
      <c r="AP69" s="391">
        <v>2.9369999999999998</v>
      </c>
      <c r="AQ69" s="391">
        <v>3.5289999999999999</v>
      </c>
      <c r="AR69" s="391">
        <v>4.28</v>
      </c>
      <c r="AS69" s="391">
        <v>2.153</v>
      </c>
      <c r="AT69" s="391">
        <v>2.6313</v>
      </c>
      <c r="AU69" s="391">
        <v>3.2376</v>
      </c>
      <c r="AV69" s="391">
        <v>4.01</v>
      </c>
      <c r="AW69" s="391">
        <v>4.9897</v>
      </c>
      <c r="AX69" s="391">
        <v>26</v>
      </c>
      <c r="AY69" s="391">
        <v>26</v>
      </c>
      <c r="AZ69" s="391">
        <v>26</v>
      </c>
      <c r="BA69" s="391">
        <v>26</v>
      </c>
      <c r="BB69" s="391">
        <v>26</v>
      </c>
      <c r="BC69" s="391">
        <v>0</v>
      </c>
      <c r="BD69" s="391">
        <v>0</v>
      </c>
      <c r="BE69" s="391">
        <v>0</v>
      </c>
      <c r="BF69" s="391">
        <v>0</v>
      </c>
      <c r="BG69" s="391">
        <v>0</v>
      </c>
      <c r="BH69" s="391">
        <v>24</v>
      </c>
      <c r="BI69" s="391">
        <v>24</v>
      </c>
      <c r="BJ69" s="391">
        <v>24</v>
      </c>
      <c r="BK69" s="391">
        <v>24</v>
      </c>
      <c r="BL69" s="391">
        <v>24</v>
      </c>
      <c r="BM69" s="391">
        <v>11.708</v>
      </c>
      <c r="BN69" s="391">
        <v>11.708</v>
      </c>
      <c r="BO69" s="391">
        <v>11.708</v>
      </c>
      <c r="BP69" s="391">
        <v>11.708</v>
      </c>
      <c r="BQ69" s="391">
        <v>11.708</v>
      </c>
    </row>
    <row r="70" spans="1:69">
      <c r="A70" s="388" t="s">
        <v>457</v>
      </c>
      <c r="B70" s="389">
        <v>2.0375166666666664</v>
      </c>
      <c r="C70" s="389">
        <v>1</v>
      </c>
      <c r="D70" s="389">
        <v>0</v>
      </c>
      <c r="E70" s="389"/>
      <c r="F70" s="390">
        <v>30480</v>
      </c>
      <c r="G70" s="391">
        <v>1.4105000000000001</v>
      </c>
      <c r="H70" s="391">
        <v>0.15609999999999999</v>
      </c>
      <c r="I70" s="391">
        <v>0</v>
      </c>
      <c r="J70" s="391">
        <v>3.15E-2</v>
      </c>
      <c r="K70" s="391">
        <v>0.28000000000000003</v>
      </c>
      <c r="L70" s="391">
        <v>0.15941666666666632</v>
      </c>
      <c r="M70" s="392">
        <v>46.276246719160106</v>
      </c>
      <c r="N70" s="390">
        <v>37151</v>
      </c>
      <c r="O70" s="390">
        <v>45282</v>
      </c>
      <c r="P70" s="390">
        <v>55194</v>
      </c>
      <c r="Q70" s="390">
        <v>37275</v>
      </c>
      <c r="R70" s="390">
        <v>87002</v>
      </c>
      <c r="S70" s="390" t="s">
        <v>216</v>
      </c>
      <c r="T70" s="391">
        <v>1.7189000000000001</v>
      </c>
      <c r="U70" s="391">
        <v>2.0283000000000002</v>
      </c>
      <c r="V70" s="391">
        <v>2.3927999999999998</v>
      </c>
      <c r="W70" s="391">
        <v>2.823</v>
      </c>
      <c r="X70" s="391">
        <v>3.3306</v>
      </c>
      <c r="Y70" s="391">
        <v>0.184</v>
      </c>
      <c r="Z70" s="391">
        <v>0.21640000000000001</v>
      </c>
      <c r="AA70" s="391">
        <v>0.25509999999999999</v>
      </c>
      <c r="AB70" s="391">
        <v>0.30099999999999999</v>
      </c>
      <c r="AC70" s="391">
        <v>0.3553</v>
      </c>
      <c r="AD70" s="391">
        <v>0</v>
      </c>
      <c r="AE70" s="391">
        <v>0</v>
      </c>
      <c r="AF70" s="391">
        <v>0</v>
      </c>
      <c r="AG70" s="391">
        <v>0</v>
      </c>
      <c r="AH70" s="391">
        <v>0</v>
      </c>
      <c r="AI70" s="391">
        <v>0.372</v>
      </c>
      <c r="AJ70" s="391">
        <v>0.43859999999999999</v>
      </c>
      <c r="AK70" s="391">
        <v>0.51690000000000003</v>
      </c>
      <c r="AL70" s="391">
        <v>0.60960000000000003</v>
      </c>
      <c r="AM70" s="391">
        <v>0.71850000000000003</v>
      </c>
      <c r="AN70" s="391">
        <v>0.57230000000000003</v>
      </c>
      <c r="AO70" s="391">
        <v>0.67490000000000006</v>
      </c>
      <c r="AP70" s="391">
        <v>0.79549999999999998</v>
      </c>
      <c r="AQ70" s="391">
        <v>0.93859999999999999</v>
      </c>
      <c r="AR70" s="391">
        <v>1.1060000000000001</v>
      </c>
      <c r="AS70" s="391">
        <v>0.24410000000000001</v>
      </c>
      <c r="AT70" s="391">
        <v>0.28789999999999999</v>
      </c>
      <c r="AU70" s="391">
        <v>0.33950000000000002</v>
      </c>
      <c r="AV70" s="391">
        <v>0.40050000000000002</v>
      </c>
      <c r="AW70" s="391">
        <v>0.47239999999999999</v>
      </c>
      <c r="AX70" s="391">
        <v>6</v>
      </c>
      <c r="AY70" s="391">
        <v>6</v>
      </c>
      <c r="AZ70" s="391">
        <v>6</v>
      </c>
      <c r="BA70" s="391">
        <v>6</v>
      </c>
      <c r="BB70" s="391">
        <v>6</v>
      </c>
      <c r="BC70" s="391">
        <v>0</v>
      </c>
      <c r="BD70" s="391">
        <v>0</v>
      </c>
      <c r="BE70" s="391">
        <v>0</v>
      </c>
      <c r="BF70" s="391">
        <v>0</v>
      </c>
      <c r="BG70" s="391">
        <v>0</v>
      </c>
      <c r="BH70" s="391">
        <v>2.0447000000000002</v>
      </c>
      <c r="BI70" s="391">
        <v>2.0447000000000002</v>
      </c>
      <c r="BJ70" s="391">
        <v>2.0447000000000002</v>
      </c>
      <c r="BK70" s="391">
        <v>2.0447000000000002</v>
      </c>
      <c r="BL70" s="391">
        <v>2.0447000000000002</v>
      </c>
      <c r="BM70" s="391">
        <v>0</v>
      </c>
      <c r="BN70" s="391">
        <v>0</v>
      </c>
      <c r="BO70" s="391">
        <v>0</v>
      </c>
      <c r="BP70" s="391">
        <v>0</v>
      </c>
      <c r="BQ70" s="391">
        <v>0</v>
      </c>
    </row>
    <row r="71" spans="1:69">
      <c r="A71" s="388" t="s">
        <v>966</v>
      </c>
      <c r="B71" s="389">
        <v>0.57121666666666671</v>
      </c>
      <c r="C71" s="389">
        <v>1</v>
      </c>
      <c r="D71" s="389">
        <v>0</v>
      </c>
      <c r="E71" s="389"/>
      <c r="F71" s="390">
        <v>4395</v>
      </c>
      <c r="G71" s="391">
        <v>0.12989999999999999</v>
      </c>
      <c r="H71" s="391">
        <v>0.15</v>
      </c>
      <c r="I71" s="391">
        <v>1.9E-2</v>
      </c>
      <c r="J71" s="391">
        <v>0</v>
      </c>
      <c r="K71" s="391">
        <v>2.0400000000000001E-2</v>
      </c>
      <c r="L71" s="391">
        <v>0.25191666666666668</v>
      </c>
      <c r="M71" s="392">
        <v>29.556313993174058</v>
      </c>
      <c r="N71" s="390">
        <v>4482</v>
      </c>
      <c r="O71" s="390">
        <v>4571</v>
      </c>
      <c r="P71" s="390">
        <v>4662</v>
      </c>
      <c r="Q71" s="390">
        <v>4755</v>
      </c>
      <c r="R71" s="390">
        <v>4850</v>
      </c>
      <c r="S71" s="390" t="s">
        <v>139</v>
      </c>
      <c r="T71" s="391">
        <v>0.13239999999999999</v>
      </c>
      <c r="U71" s="391">
        <v>0.13500000000000001</v>
      </c>
      <c r="V71" s="391">
        <v>0.13769999999999999</v>
      </c>
      <c r="W71" s="391">
        <v>0.1404</v>
      </c>
      <c r="X71" s="391">
        <v>0.14319999999999999</v>
      </c>
      <c r="Y71" s="391">
        <v>0.153</v>
      </c>
      <c r="Z71" s="391">
        <v>0.156</v>
      </c>
      <c r="AA71" s="391">
        <v>0.15909999999999999</v>
      </c>
      <c r="AB71" s="391">
        <v>0.16220000000000001</v>
      </c>
      <c r="AC71" s="391">
        <v>0.16539999999999999</v>
      </c>
      <c r="AD71" s="391">
        <v>0.02</v>
      </c>
      <c r="AE71" s="391">
        <v>1.9400000000000001E-2</v>
      </c>
      <c r="AF71" s="391">
        <v>1.9800000000000002E-2</v>
      </c>
      <c r="AG71" s="391">
        <v>2.0199999999999999E-2</v>
      </c>
      <c r="AH71" s="391">
        <v>2.06E-2</v>
      </c>
      <c r="AI71" s="391">
        <v>0</v>
      </c>
      <c r="AJ71" s="391">
        <v>0</v>
      </c>
      <c r="AK71" s="391">
        <v>0</v>
      </c>
      <c r="AL71" s="391">
        <v>0</v>
      </c>
      <c r="AM71" s="391">
        <v>0</v>
      </c>
      <c r="AN71" s="391">
        <v>2.0799999999999999E-2</v>
      </c>
      <c r="AO71" s="391">
        <v>2.12E-2</v>
      </c>
      <c r="AP71" s="391">
        <v>2.1499999999999998E-2</v>
      </c>
      <c r="AQ71" s="391">
        <v>2.1600000000000001E-2</v>
      </c>
      <c r="AR71" s="391">
        <v>2.1999999999999999E-2</v>
      </c>
      <c r="AS71" s="391">
        <v>0.44259999999999999</v>
      </c>
      <c r="AT71" s="391">
        <v>0.45140000000000002</v>
      </c>
      <c r="AU71" s="391">
        <v>0.46039999999999998</v>
      </c>
      <c r="AV71" s="391">
        <v>0.46910000000000002</v>
      </c>
      <c r="AW71" s="391">
        <v>0.4783</v>
      </c>
      <c r="AX71" s="391">
        <v>0</v>
      </c>
      <c r="AY71" s="391">
        <v>0</v>
      </c>
      <c r="AZ71" s="391">
        <v>0</v>
      </c>
      <c r="BA71" s="391">
        <v>0</v>
      </c>
      <c r="BB71" s="391">
        <v>0</v>
      </c>
      <c r="BC71" s="391">
        <v>0</v>
      </c>
      <c r="BD71" s="391">
        <v>0</v>
      </c>
      <c r="BE71" s="391">
        <v>0</v>
      </c>
      <c r="BF71" s="391">
        <v>0</v>
      </c>
      <c r="BG71" s="391">
        <v>0</v>
      </c>
      <c r="BH71" s="391">
        <v>0</v>
      </c>
      <c r="BI71" s="391">
        <v>0</v>
      </c>
      <c r="BJ71" s="391">
        <v>0</v>
      </c>
      <c r="BK71" s="391">
        <v>0</v>
      </c>
      <c r="BL71" s="391">
        <v>0</v>
      </c>
      <c r="BM71" s="391">
        <v>0</v>
      </c>
      <c r="BN71" s="391">
        <v>0</v>
      </c>
      <c r="BO71" s="391">
        <v>0</v>
      </c>
      <c r="BP71" s="391">
        <v>0</v>
      </c>
      <c r="BQ71" s="391">
        <v>0</v>
      </c>
    </row>
    <row r="72" spans="1:69">
      <c r="A72" s="388" t="s">
        <v>459</v>
      </c>
      <c r="B72" s="389">
        <v>0.11748333333333334</v>
      </c>
      <c r="C72" s="389">
        <v>0.5</v>
      </c>
      <c r="D72" s="389">
        <v>0</v>
      </c>
      <c r="E72" s="389"/>
      <c r="F72" s="390">
        <v>915</v>
      </c>
      <c r="G72" s="391">
        <v>7.8200000000000006E-2</v>
      </c>
      <c r="H72" s="391">
        <v>7.0000000000000001E-3</v>
      </c>
      <c r="I72" s="391">
        <v>0</v>
      </c>
      <c r="J72" s="391">
        <v>8.0000000000000002E-3</v>
      </c>
      <c r="K72" s="391">
        <v>1E-3</v>
      </c>
      <c r="L72" s="391">
        <v>2.3283333333333336E-2</v>
      </c>
      <c r="M72" s="392">
        <v>85.464480874316934</v>
      </c>
      <c r="N72" s="390">
        <v>933</v>
      </c>
      <c r="O72" s="390">
        <v>1031</v>
      </c>
      <c r="P72" s="390">
        <v>1128</v>
      </c>
      <c r="Q72" s="390">
        <v>1233</v>
      </c>
      <c r="R72" s="390">
        <v>1349</v>
      </c>
      <c r="S72" s="390" t="s">
        <v>191</v>
      </c>
      <c r="T72" s="391">
        <v>7.9000000000000001E-2</v>
      </c>
      <c r="U72" s="391">
        <v>8.7999999999999995E-2</v>
      </c>
      <c r="V72" s="391">
        <v>9.6000000000000002E-2</v>
      </c>
      <c r="W72" s="391">
        <v>0.105</v>
      </c>
      <c r="X72" s="391">
        <v>0.115</v>
      </c>
      <c r="Y72" s="391">
        <v>7.0000000000000001E-3</v>
      </c>
      <c r="Z72" s="391">
        <v>7.0000000000000001E-3</v>
      </c>
      <c r="AA72" s="391">
        <v>8.0000000000000002E-3</v>
      </c>
      <c r="AB72" s="391">
        <v>8.9999999999999993E-3</v>
      </c>
      <c r="AC72" s="391">
        <v>0.01</v>
      </c>
      <c r="AD72" s="391">
        <v>0</v>
      </c>
      <c r="AE72" s="391">
        <v>0</v>
      </c>
      <c r="AF72" s="391">
        <v>0</v>
      </c>
      <c r="AG72" s="391">
        <v>0</v>
      </c>
      <c r="AH72" s="391">
        <v>0</v>
      </c>
      <c r="AI72" s="391">
        <v>8.0000000000000002E-3</v>
      </c>
      <c r="AJ72" s="391">
        <v>8.9999999999999993E-3</v>
      </c>
      <c r="AK72" s="391">
        <v>8.9999999999999993E-3</v>
      </c>
      <c r="AL72" s="391">
        <v>0.01</v>
      </c>
      <c r="AM72" s="391">
        <v>1.0999999999999999E-2</v>
      </c>
      <c r="AN72" s="391">
        <v>1E-3</v>
      </c>
      <c r="AO72" s="391">
        <v>1E-3</v>
      </c>
      <c r="AP72" s="391">
        <v>1E-3</v>
      </c>
      <c r="AQ72" s="391">
        <v>1E-3</v>
      </c>
      <c r="AR72" s="391">
        <v>1E-3</v>
      </c>
      <c r="AS72" s="391">
        <v>2.3199999999999998E-2</v>
      </c>
      <c r="AT72" s="391">
        <v>2.5600000000000001E-2</v>
      </c>
      <c r="AU72" s="391">
        <v>2.8000000000000001E-2</v>
      </c>
      <c r="AV72" s="391">
        <v>3.0700000000000002E-2</v>
      </c>
      <c r="AW72" s="391">
        <v>3.3599999999999998E-2</v>
      </c>
      <c r="AX72" s="391">
        <v>0</v>
      </c>
      <c r="AY72" s="391">
        <v>0</v>
      </c>
      <c r="AZ72" s="391">
        <v>0</v>
      </c>
      <c r="BA72" s="391">
        <v>0</v>
      </c>
      <c r="BB72" s="391">
        <v>0</v>
      </c>
      <c r="BC72" s="391">
        <v>0</v>
      </c>
      <c r="BD72" s="391">
        <v>0</v>
      </c>
      <c r="BE72" s="391">
        <v>0</v>
      </c>
      <c r="BF72" s="391">
        <v>0</v>
      </c>
      <c r="BG72" s="391">
        <v>0</v>
      </c>
      <c r="BH72" s="391">
        <v>0.5</v>
      </c>
      <c r="BI72" s="391">
        <v>0.5</v>
      </c>
      <c r="BJ72" s="391">
        <v>0.5</v>
      </c>
      <c r="BK72" s="391">
        <v>0.5</v>
      </c>
      <c r="BL72" s="391">
        <v>0.5</v>
      </c>
      <c r="BM72" s="391">
        <v>0</v>
      </c>
      <c r="BN72" s="391">
        <v>0</v>
      </c>
      <c r="BO72" s="391">
        <v>0</v>
      </c>
      <c r="BP72" s="391">
        <v>0</v>
      </c>
      <c r="BQ72" s="391">
        <v>0</v>
      </c>
    </row>
    <row r="73" spans="1:69">
      <c r="A73" s="388" t="s">
        <v>460</v>
      </c>
      <c r="B73" s="389">
        <v>0.35899999999999999</v>
      </c>
      <c r="C73" s="389">
        <v>0.92400000000000004</v>
      </c>
      <c r="D73" s="389">
        <v>0</v>
      </c>
      <c r="E73" s="389"/>
      <c r="F73" s="390">
        <v>4250</v>
      </c>
      <c r="G73" s="391">
        <v>0.11</v>
      </c>
      <c r="H73" s="391">
        <v>5.1999999999999998E-2</v>
      </c>
      <c r="I73" s="391">
        <v>3.5999999999999997E-2</v>
      </c>
      <c r="J73" s="391">
        <v>7.9000000000000001E-2</v>
      </c>
      <c r="K73" s="391">
        <v>8.9999999999999993E-3</v>
      </c>
      <c r="L73" s="391">
        <v>7.2999999999999954E-2</v>
      </c>
      <c r="M73" s="392">
        <v>25.882352941176471</v>
      </c>
      <c r="N73" s="390">
        <v>4356</v>
      </c>
      <c r="O73" s="390">
        <v>4868</v>
      </c>
      <c r="P73" s="390">
        <v>5380</v>
      </c>
      <c r="Q73" s="390">
        <v>5892</v>
      </c>
      <c r="R73" s="390">
        <v>6404</v>
      </c>
      <c r="S73" s="390" t="s">
        <v>155</v>
      </c>
      <c r="T73" s="391">
        <v>0.109</v>
      </c>
      <c r="U73" s="391">
        <v>0.122</v>
      </c>
      <c r="V73" s="391">
        <v>0.13500000000000001</v>
      </c>
      <c r="W73" s="391">
        <v>0.14699999999999999</v>
      </c>
      <c r="X73" s="391">
        <v>0.16</v>
      </c>
      <c r="Y73" s="391">
        <v>0.13500000000000001</v>
      </c>
      <c r="Z73" s="391">
        <v>0.13800000000000001</v>
      </c>
      <c r="AA73" s="391">
        <v>0.14000000000000001</v>
      </c>
      <c r="AB73" s="391">
        <v>0.14199999999999999</v>
      </c>
      <c r="AC73" s="391">
        <v>0.14499999999999999</v>
      </c>
      <c r="AD73" s="391">
        <v>2.1999999999999999E-2</v>
      </c>
      <c r="AE73" s="391">
        <v>2.3E-2</v>
      </c>
      <c r="AF73" s="391">
        <v>2.3E-2</v>
      </c>
      <c r="AG73" s="391">
        <v>2.5999999999999999E-2</v>
      </c>
      <c r="AH73" s="391">
        <v>2.5999999999999999E-2</v>
      </c>
      <c r="AI73" s="391">
        <v>6.5000000000000002E-2</v>
      </c>
      <c r="AJ73" s="391">
        <v>6.6000000000000003E-2</v>
      </c>
      <c r="AK73" s="391">
        <v>6.7000000000000004E-2</v>
      </c>
      <c r="AL73" s="391">
        <v>6.7000000000000004E-2</v>
      </c>
      <c r="AM73" s="391">
        <v>6.9000000000000006E-2</v>
      </c>
      <c r="AN73" s="391">
        <v>0.01</v>
      </c>
      <c r="AO73" s="391">
        <v>1.2999999999999999E-2</v>
      </c>
      <c r="AP73" s="391">
        <v>1.4E-2</v>
      </c>
      <c r="AQ73" s="391">
        <v>1.4999999999999999E-2</v>
      </c>
      <c r="AR73" s="391">
        <v>1.6E-2</v>
      </c>
      <c r="AS73" s="391">
        <v>5.1200000000000002E-2</v>
      </c>
      <c r="AT73" s="391">
        <v>5.4300000000000001E-2</v>
      </c>
      <c r="AU73" s="391">
        <v>5.6899999999999999E-2</v>
      </c>
      <c r="AV73" s="391">
        <v>5.9499999999999997E-2</v>
      </c>
      <c r="AW73" s="391">
        <v>6.2399999999999997E-2</v>
      </c>
      <c r="AX73" s="391">
        <v>0</v>
      </c>
      <c r="AY73" s="391">
        <v>0</v>
      </c>
      <c r="AZ73" s="391">
        <v>0</v>
      </c>
      <c r="BA73" s="391">
        <v>0</v>
      </c>
      <c r="BB73" s="391">
        <v>0</v>
      </c>
      <c r="BC73" s="391">
        <v>0</v>
      </c>
      <c r="BD73" s="391">
        <v>0</v>
      </c>
      <c r="BE73" s="391">
        <v>0</v>
      </c>
      <c r="BF73" s="391">
        <v>0</v>
      </c>
      <c r="BG73" s="391">
        <v>0</v>
      </c>
      <c r="BH73" s="391">
        <v>0</v>
      </c>
      <c r="BI73" s="391">
        <v>0</v>
      </c>
      <c r="BJ73" s="391">
        <v>0</v>
      </c>
      <c r="BK73" s="391">
        <v>0</v>
      </c>
      <c r="BL73" s="391">
        <v>0</v>
      </c>
      <c r="BM73" s="391">
        <v>0</v>
      </c>
      <c r="BN73" s="391">
        <v>0</v>
      </c>
      <c r="BO73" s="391">
        <v>0</v>
      </c>
      <c r="BP73" s="391">
        <v>0</v>
      </c>
      <c r="BQ73" s="391">
        <v>0</v>
      </c>
    </row>
    <row r="74" spans="1:69">
      <c r="A74" s="388" t="s">
        <v>461</v>
      </c>
      <c r="B74" s="389">
        <v>0.42250000000000004</v>
      </c>
      <c r="C74" s="389">
        <v>1.1000000000000001</v>
      </c>
      <c r="D74" s="389">
        <v>0</v>
      </c>
      <c r="E74" s="389"/>
      <c r="F74" s="390">
        <v>5640</v>
      </c>
      <c r="G74" s="391">
        <v>0.22289999999999999</v>
      </c>
      <c r="H74" s="391">
        <v>8.3000000000000001E-3</v>
      </c>
      <c r="I74" s="391">
        <v>4.3200000000000002E-2</v>
      </c>
      <c r="J74" s="391">
        <v>3.5000000000000001E-3</v>
      </c>
      <c r="K74" s="391">
        <v>3.8300000000000001E-2</v>
      </c>
      <c r="L74" s="391">
        <v>0.10630000000000006</v>
      </c>
      <c r="M74" s="392">
        <v>39.521276595744681</v>
      </c>
      <c r="N74" s="390">
        <v>6148</v>
      </c>
      <c r="O74" s="390">
        <v>6701</v>
      </c>
      <c r="P74" s="390">
        <v>7304</v>
      </c>
      <c r="Q74" s="390">
        <v>7961</v>
      </c>
      <c r="R74" s="390">
        <v>8678</v>
      </c>
      <c r="S74" s="390" t="s">
        <v>214</v>
      </c>
      <c r="T74" s="391">
        <v>0.24590000000000001</v>
      </c>
      <c r="U74" s="391">
        <v>0.2681</v>
      </c>
      <c r="V74" s="391">
        <v>0.29220000000000002</v>
      </c>
      <c r="W74" s="391">
        <v>0.3105</v>
      </c>
      <c r="X74" s="391">
        <v>0.33839999999999998</v>
      </c>
      <c r="Y74" s="391">
        <v>0.01</v>
      </c>
      <c r="Z74" s="391">
        <v>1.2E-2</v>
      </c>
      <c r="AA74" s="391">
        <v>1.4E-2</v>
      </c>
      <c r="AB74" s="391">
        <v>1.6E-2</v>
      </c>
      <c r="AC74" s="391">
        <v>1.7999999999999999E-2</v>
      </c>
      <c r="AD74" s="391">
        <v>4.87E-2</v>
      </c>
      <c r="AE74" s="391">
        <v>5.2999999999999999E-2</v>
      </c>
      <c r="AF74" s="391">
        <v>5.7700000000000001E-2</v>
      </c>
      <c r="AG74" s="391">
        <v>6.2799999999999995E-2</v>
      </c>
      <c r="AH74" s="391">
        <v>6.8400000000000002E-2</v>
      </c>
      <c r="AI74" s="391">
        <v>3.5000000000000001E-3</v>
      </c>
      <c r="AJ74" s="391">
        <v>3.8E-3</v>
      </c>
      <c r="AK74" s="391">
        <v>4.1000000000000003E-3</v>
      </c>
      <c r="AL74" s="391">
        <v>4.4000000000000003E-3</v>
      </c>
      <c r="AM74" s="391">
        <v>4.7999999999999996E-3</v>
      </c>
      <c r="AN74" s="391">
        <v>3.8300000000000001E-2</v>
      </c>
      <c r="AO74" s="391">
        <v>3.8300000000000001E-2</v>
      </c>
      <c r="AP74" s="391">
        <v>3.8300000000000001E-2</v>
      </c>
      <c r="AQ74" s="391">
        <v>3.8300000000000001E-2</v>
      </c>
      <c r="AR74" s="391">
        <v>3.8300000000000001E-2</v>
      </c>
      <c r="AS74" s="391">
        <v>9.8000000000000004E-2</v>
      </c>
      <c r="AT74" s="391">
        <v>0.106</v>
      </c>
      <c r="AU74" s="391">
        <v>0.1148</v>
      </c>
      <c r="AV74" s="391">
        <v>0.1242</v>
      </c>
      <c r="AW74" s="391">
        <v>0.13450000000000001</v>
      </c>
      <c r="AX74" s="391">
        <v>0</v>
      </c>
      <c r="AY74" s="391">
        <v>0</v>
      </c>
      <c r="AZ74" s="391">
        <v>0</v>
      </c>
      <c r="BA74" s="391">
        <v>0</v>
      </c>
      <c r="BB74" s="391">
        <v>0</v>
      </c>
      <c r="BC74" s="391">
        <v>0</v>
      </c>
      <c r="BD74" s="391">
        <v>0</v>
      </c>
      <c r="BE74" s="391">
        <v>0</v>
      </c>
      <c r="BF74" s="391">
        <v>0</v>
      </c>
      <c r="BG74" s="391">
        <v>0</v>
      </c>
      <c r="BH74" s="391">
        <v>1.1783999999999999</v>
      </c>
      <c r="BI74" s="391">
        <v>1.1783999999999999</v>
      </c>
      <c r="BJ74" s="391">
        <v>1.1783999999999999</v>
      </c>
      <c r="BK74" s="391">
        <v>1.1783999999999999</v>
      </c>
      <c r="BL74" s="391">
        <v>1.1783999999999999</v>
      </c>
      <c r="BM74" s="391">
        <v>0</v>
      </c>
      <c r="BN74" s="391">
        <v>0</v>
      </c>
      <c r="BO74" s="391">
        <v>0</v>
      </c>
      <c r="BP74" s="391">
        <v>0</v>
      </c>
      <c r="BQ74" s="391">
        <v>0</v>
      </c>
    </row>
    <row r="75" spans="1:69">
      <c r="A75" s="388" t="s">
        <v>462</v>
      </c>
      <c r="B75" s="389">
        <v>12.074366666666668</v>
      </c>
      <c r="C75" s="389">
        <v>50.2</v>
      </c>
      <c r="D75" s="389">
        <v>3.759672328767123</v>
      </c>
      <c r="E75" s="389"/>
      <c r="F75" s="390">
        <v>55996</v>
      </c>
      <c r="G75" s="391">
        <v>2.8887</v>
      </c>
      <c r="H75" s="391">
        <v>2.9891000000000001</v>
      </c>
      <c r="I75" s="391">
        <v>0</v>
      </c>
      <c r="J75" s="391">
        <v>0</v>
      </c>
      <c r="K75" s="391">
        <v>0.5857</v>
      </c>
      <c r="L75" s="391">
        <v>1.8511943378995444</v>
      </c>
      <c r="M75" s="392">
        <v>51.58761340095721</v>
      </c>
      <c r="N75" s="390">
        <v>61495</v>
      </c>
      <c r="O75" s="390">
        <v>66995</v>
      </c>
      <c r="P75" s="390">
        <v>72494</v>
      </c>
      <c r="Q75" s="390">
        <v>77993</v>
      </c>
      <c r="R75" s="390">
        <v>83493</v>
      </c>
      <c r="S75" s="390" t="s">
        <v>225</v>
      </c>
      <c r="T75" s="391">
        <v>3.1724000000000001</v>
      </c>
      <c r="U75" s="391">
        <v>3.4561000000000002</v>
      </c>
      <c r="V75" s="391">
        <v>3.7397999999999998</v>
      </c>
      <c r="W75" s="391">
        <v>4.0235000000000003</v>
      </c>
      <c r="X75" s="391">
        <v>4.3071999999999999</v>
      </c>
      <c r="Y75" s="391">
        <v>3.3231999999999999</v>
      </c>
      <c r="Z75" s="391">
        <v>3.5112000000000001</v>
      </c>
      <c r="AA75" s="391">
        <v>3.9697</v>
      </c>
      <c r="AB75" s="391">
        <v>4.2929000000000004</v>
      </c>
      <c r="AC75" s="391">
        <v>4.6161000000000003</v>
      </c>
      <c r="AD75" s="391">
        <v>0</v>
      </c>
      <c r="AE75" s="391">
        <v>0</v>
      </c>
      <c r="AF75" s="391">
        <v>0</v>
      </c>
      <c r="AG75" s="391">
        <v>0</v>
      </c>
      <c r="AH75" s="391">
        <v>0</v>
      </c>
      <c r="AI75" s="391">
        <v>0</v>
      </c>
      <c r="AJ75" s="391">
        <v>0</v>
      </c>
      <c r="AK75" s="391">
        <v>0</v>
      </c>
      <c r="AL75" s="391">
        <v>0</v>
      </c>
      <c r="AM75" s="391">
        <v>0</v>
      </c>
      <c r="AN75" s="391">
        <v>0.64729999999999999</v>
      </c>
      <c r="AO75" s="391">
        <v>0.69430000000000003</v>
      </c>
      <c r="AP75" s="391">
        <v>0.76819999999999999</v>
      </c>
      <c r="AQ75" s="391">
        <v>0.82869999999999999</v>
      </c>
      <c r="AR75" s="391">
        <v>0.88919999999999999</v>
      </c>
      <c r="AS75" s="391">
        <v>2.1587000000000001</v>
      </c>
      <c r="AT75" s="391">
        <v>2.3018000000000001</v>
      </c>
      <c r="AU75" s="391">
        <v>2.5524</v>
      </c>
      <c r="AV75" s="391">
        <v>2.7027000000000001</v>
      </c>
      <c r="AW75" s="391">
        <v>2.8873000000000002</v>
      </c>
      <c r="AX75" s="391">
        <v>0</v>
      </c>
      <c r="AY75" s="391">
        <v>0</v>
      </c>
      <c r="AZ75" s="391">
        <v>0</v>
      </c>
      <c r="BA75" s="391">
        <v>0</v>
      </c>
      <c r="BB75" s="391">
        <v>0</v>
      </c>
      <c r="BC75" s="391">
        <v>0</v>
      </c>
      <c r="BD75" s="391">
        <v>0</v>
      </c>
      <c r="BE75" s="391">
        <v>0</v>
      </c>
      <c r="BF75" s="391">
        <v>0</v>
      </c>
      <c r="BG75" s="391">
        <v>0</v>
      </c>
      <c r="BH75" s="391">
        <v>1.5399999999999999E-2</v>
      </c>
      <c r="BI75" s="391">
        <v>1.5399999999999999E-2</v>
      </c>
      <c r="BJ75" s="391">
        <v>1.5399999999999999E-2</v>
      </c>
      <c r="BK75" s="391">
        <v>1.5399999999999999E-2</v>
      </c>
      <c r="BL75" s="391">
        <v>1.5399999999999999E-2</v>
      </c>
      <c r="BM75" s="391">
        <v>11.7</v>
      </c>
      <c r="BN75" s="391">
        <v>11.7</v>
      </c>
      <c r="BO75" s="391">
        <v>11.7</v>
      </c>
      <c r="BP75" s="391">
        <v>11.7</v>
      </c>
      <c r="BQ75" s="391">
        <v>11.7</v>
      </c>
    </row>
    <row r="76" spans="1:69">
      <c r="A76" s="388" t="s">
        <v>463</v>
      </c>
      <c r="B76" s="389">
        <v>0.78867500000000001</v>
      </c>
      <c r="C76" s="389">
        <v>1.48</v>
      </c>
      <c r="D76" s="389">
        <v>0</v>
      </c>
      <c r="E76" s="389"/>
      <c r="F76" s="390">
        <v>3840</v>
      </c>
      <c r="G76" s="391">
        <v>0.154</v>
      </c>
      <c r="H76" s="391">
        <v>0.08</v>
      </c>
      <c r="I76" s="391">
        <v>4.8000000000000001E-2</v>
      </c>
      <c r="J76" s="391">
        <v>3.4000000000000002E-2</v>
      </c>
      <c r="K76" s="391">
        <v>3.5000000000000003E-2</v>
      </c>
      <c r="L76" s="391">
        <v>0.43767500000000004</v>
      </c>
      <c r="M76" s="392">
        <v>40.104166666666664</v>
      </c>
      <c r="N76" s="390">
        <v>3900</v>
      </c>
      <c r="O76" s="390">
        <v>3940</v>
      </c>
      <c r="P76" s="390">
        <v>3980</v>
      </c>
      <c r="Q76" s="390">
        <v>4020</v>
      </c>
      <c r="R76" s="390">
        <v>4060</v>
      </c>
      <c r="S76" s="390" t="s">
        <v>126</v>
      </c>
      <c r="T76" s="391">
        <v>0.155</v>
      </c>
      <c r="U76" s="391">
        <v>0.156</v>
      </c>
      <c r="V76" s="391">
        <v>0.157</v>
      </c>
      <c r="W76" s="391">
        <v>0.158</v>
      </c>
      <c r="X76" s="391">
        <v>0.16</v>
      </c>
      <c r="Y76" s="391">
        <v>8.1000000000000003E-2</v>
      </c>
      <c r="Z76" s="391">
        <v>8.2000000000000003E-2</v>
      </c>
      <c r="AA76" s="391">
        <v>8.2000000000000003E-2</v>
      </c>
      <c r="AB76" s="391">
        <v>8.3000000000000004E-2</v>
      </c>
      <c r="AC76" s="391">
        <v>8.4000000000000005E-2</v>
      </c>
      <c r="AD76" s="391">
        <v>0.05</v>
      </c>
      <c r="AE76" s="391">
        <v>5.1999999999999998E-2</v>
      </c>
      <c r="AF76" s="391">
        <v>5.3999999999999999E-2</v>
      </c>
      <c r="AG76" s="391">
        <v>5.6000000000000001E-2</v>
      </c>
      <c r="AH76" s="391">
        <v>5.8000000000000003E-2</v>
      </c>
      <c r="AI76" s="391">
        <v>3.5000000000000003E-2</v>
      </c>
      <c r="AJ76" s="391">
        <v>3.5999999999999997E-2</v>
      </c>
      <c r="AK76" s="391">
        <v>3.6999999999999998E-2</v>
      </c>
      <c r="AL76" s="391">
        <v>3.7999999999999999E-2</v>
      </c>
      <c r="AM76" s="391">
        <v>3.9E-2</v>
      </c>
      <c r="AN76" s="391">
        <v>3.5000000000000003E-2</v>
      </c>
      <c r="AO76" s="391">
        <v>3.5000000000000003E-2</v>
      </c>
      <c r="AP76" s="391">
        <v>3.5000000000000003E-2</v>
      </c>
      <c r="AQ76" s="391">
        <v>3.5000000000000003E-2</v>
      </c>
      <c r="AR76" s="391">
        <v>3.5000000000000003E-2</v>
      </c>
      <c r="AS76" s="391">
        <v>0.46129999999999999</v>
      </c>
      <c r="AT76" s="391">
        <v>0.48170000000000002</v>
      </c>
      <c r="AU76" s="391">
        <v>0.50209999999999999</v>
      </c>
      <c r="AV76" s="391">
        <v>0.52249999999999996</v>
      </c>
      <c r="AW76" s="391">
        <v>0.54290000000000005</v>
      </c>
      <c r="AX76" s="391">
        <v>0</v>
      </c>
      <c r="AY76" s="391">
        <v>0</v>
      </c>
      <c r="AZ76" s="391">
        <v>0</v>
      </c>
      <c r="BA76" s="391">
        <v>0</v>
      </c>
      <c r="BB76" s="391">
        <v>0</v>
      </c>
      <c r="BC76" s="391">
        <v>0</v>
      </c>
      <c r="BD76" s="391">
        <v>0</v>
      </c>
      <c r="BE76" s="391">
        <v>0</v>
      </c>
      <c r="BF76" s="391">
        <v>0</v>
      </c>
      <c r="BG76" s="391">
        <v>0</v>
      </c>
      <c r="BH76" s="391">
        <v>0</v>
      </c>
      <c r="BI76" s="391">
        <v>0</v>
      </c>
      <c r="BJ76" s="391">
        <v>0</v>
      </c>
      <c r="BK76" s="391">
        <v>0</v>
      </c>
      <c r="BL76" s="391">
        <v>0</v>
      </c>
      <c r="BM76" s="391">
        <v>0</v>
      </c>
      <c r="BN76" s="391">
        <v>0</v>
      </c>
      <c r="BO76" s="391">
        <v>0</v>
      </c>
      <c r="BP76" s="391">
        <v>0</v>
      </c>
      <c r="BQ76" s="391">
        <v>0</v>
      </c>
    </row>
    <row r="77" spans="1:69">
      <c r="A77" s="388" t="s">
        <v>464</v>
      </c>
      <c r="B77" s="389">
        <v>6.2500000000000012E-3</v>
      </c>
      <c r="C77" s="389">
        <v>0.1</v>
      </c>
      <c r="D77" s="389">
        <v>0</v>
      </c>
      <c r="E77" s="389"/>
      <c r="F77" s="390">
        <v>138</v>
      </c>
      <c r="G77" s="391">
        <v>6.0000000000000001E-3</v>
      </c>
      <c r="H77" s="391">
        <v>0</v>
      </c>
      <c r="I77" s="391">
        <v>0</v>
      </c>
      <c r="J77" s="391">
        <v>0</v>
      </c>
      <c r="K77" s="391">
        <v>0</v>
      </c>
      <c r="L77" s="391">
        <v>2.5000000000000109E-4</v>
      </c>
      <c r="M77" s="392">
        <v>43.478260869565219</v>
      </c>
      <c r="N77" s="390">
        <v>140</v>
      </c>
      <c r="O77" s="390">
        <v>142</v>
      </c>
      <c r="P77" s="390">
        <v>144</v>
      </c>
      <c r="Q77" s="390">
        <v>146</v>
      </c>
      <c r="R77" s="390">
        <v>148</v>
      </c>
      <c r="S77" s="390" t="s">
        <v>212</v>
      </c>
      <c r="T77" s="391">
        <v>6.0000000000000001E-3</v>
      </c>
      <c r="U77" s="391">
        <v>6.0000000000000001E-3</v>
      </c>
      <c r="V77" s="391">
        <v>6.0000000000000001E-3</v>
      </c>
      <c r="W77" s="391">
        <v>6.0000000000000001E-3</v>
      </c>
      <c r="X77" s="391">
        <v>6.0000000000000001E-3</v>
      </c>
      <c r="Y77" s="391">
        <v>0</v>
      </c>
      <c r="Z77" s="391">
        <v>0</v>
      </c>
      <c r="AA77" s="391">
        <v>0</v>
      </c>
      <c r="AB77" s="391">
        <v>0</v>
      </c>
      <c r="AC77" s="391">
        <v>0</v>
      </c>
      <c r="AD77" s="391">
        <v>0</v>
      </c>
      <c r="AE77" s="391">
        <v>0</v>
      </c>
      <c r="AF77" s="391">
        <v>0</v>
      </c>
      <c r="AG77" s="391">
        <v>0</v>
      </c>
      <c r="AH77" s="391">
        <v>0</v>
      </c>
      <c r="AI77" s="391">
        <v>0</v>
      </c>
      <c r="AJ77" s="391">
        <v>0</v>
      </c>
      <c r="AK77" s="391">
        <v>0</v>
      </c>
      <c r="AL77" s="391">
        <v>0</v>
      </c>
      <c r="AM77" s="391">
        <v>0</v>
      </c>
      <c r="AN77" s="391">
        <v>0</v>
      </c>
      <c r="AO77" s="391">
        <v>0</v>
      </c>
      <c r="AP77" s="391">
        <v>0</v>
      </c>
      <c r="AQ77" s="391">
        <v>0</v>
      </c>
      <c r="AR77" s="391">
        <v>0</v>
      </c>
      <c r="AS77" s="391">
        <v>2.9999999999999997E-4</v>
      </c>
      <c r="AT77" s="391">
        <v>2.9999999999999997E-4</v>
      </c>
      <c r="AU77" s="391">
        <v>2.9999999999999997E-4</v>
      </c>
      <c r="AV77" s="391">
        <v>2.9999999999999997E-4</v>
      </c>
      <c r="AW77" s="391">
        <v>2.9999999999999997E-4</v>
      </c>
      <c r="AX77" s="391">
        <v>0</v>
      </c>
      <c r="AY77" s="391">
        <v>0</v>
      </c>
      <c r="AZ77" s="391">
        <v>0</v>
      </c>
      <c r="BA77" s="391">
        <v>0</v>
      </c>
      <c r="BB77" s="391">
        <v>0</v>
      </c>
      <c r="BC77" s="391">
        <v>0</v>
      </c>
      <c r="BD77" s="391">
        <v>0</v>
      </c>
      <c r="BE77" s="391">
        <v>0</v>
      </c>
      <c r="BF77" s="391">
        <v>0</v>
      </c>
      <c r="BG77" s="391">
        <v>0</v>
      </c>
      <c r="BH77" s="391">
        <v>0.1</v>
      </c>
      <c r="BI77" s="391">
        <v>0.1</v>
      </c>
      <c r="BJ77" s="391">
        <v>0.1</v>
      </c>
      <c r="BK77" s="391">
        <v>0.1</v>
      </c>
      <c r="BL77" s="391">
        <v>0.1</v>
      </c>
      <c r="BM77" s="391">
        <v>0</v>
      </c>
      <c r="BN77" s="391">
        <v>0</v>
      </c>
      <c r="BO77" s="391">
        <v>0</v>
      </c>
      <c r="BP77" s="391">
        <v>0</v>
      </c>
      <c r="BQ77" s="391">
        <v>0</v>
      </c>
    </row>
    <row r="78" spans="1:69">
      <c r="A78" s="388" t="s">
        <v>465</v>
      </c>
      <c r="B78" s="389">
        <v>4.8333333333333332E-2</v>
      </c>
      <c r="C78" s="389">
        <v>6.6000000000000003E-2</v>
      </c>
      <c r="D78" s="389">
        <v>0</v>
      </c>
      <c r="E78" s="389"/>
      <c r="F78" s="390">
        <v>253</v>
      </c>
      <c r="G78" s="391">
        <v>1.1900000000000001E-2</v>
      </c>
      <c r="H78" s="391">
        <v>1.1000000000000001E-3</v>
      </c>
      <c r="I78" s="391">
        <v>2.8000000000000001E-2</v>
      </c>
      <c r="J78" s="391">
        <v>8.9999999999999998E-4</v>
      </c>
      <c r="K78" s="391">
        <v>1E-4</v>
      </c>
      <c r="L78" s="391">
        <v>6.3333333333333297E-3</v>
      </c>
      <c r="M78" s="392">
        <v>47.035573122529641</v>
      </c>
      <c r="N78" s="390">
        <v>256</v>
      </c>
      <c r="O78" s="390">
        <v>258</v>
      </c>
      <c r="P78" s="390">
        <v>261</v>
      </c>
      <c r="Q78" s="390">
        <v>263</v>
      </c>
      <c r="R78" s="390">
        <v>266</v>
      </c>
      <c r="S78" s="390" t="s">
        <v>212</v>
      </c>
      <c r="T78" s="391">
        <v>1.2E-2</v>
      </c>
      <c r="U78" s="391">
        <v>1.21E-2</v>
      </c>
      <c r="V78" s="391">
        <v>1.23E-2</v>
      </c>
      <c r="W78" s="391">
        <v>1.24E-2</v>
      </c>
      <c r="X78" s="391">
        <v>1.2500000000000001E-2</v>
      </c>
      <c r="Y78" s="391">
        <v>1.1000000000000001E-3</v>
      </c>
      <c r="Z78" s="391">
        <v>1.1000000000000001E-3</v>
      </c>
      <c r="AA78" s="391">
        <v>1.1000000000000001E-3</v>
      </c>
      <c r="AB78" s="391">
        <v>1.1000000000000001E-3</v>
      </c>
      <c r="AC78" s="391">
        <v>1.1000000000000001E-3</v>
      </c>
      <c r="AD78" s="391">
        <v>2.8000000000000001E-2</v>
      </c>
      <c r="AE78" s="391">
        <v>2.8000000000000001E-2</v>
      </c>
      <c r="AF78" s="391">
        <v>2.8000000000000001E-2</v>
      </c>
      <c r="AG78" s="391">
        <v>2.8000000000000001E-2</v>
      </c>
      <c r="AH78" s="391">
        <v>2.8000000000000001E-2</v>
      </c>
      <c r="AI78" s="391">
        <v>8.9999999999999998E-4</v>
      </c>
      <c r="AJ78" s="391">
        <v>1E-3</v>
      </c>
      <c r="AK78" s="391">
        <v>1E-3</v>
      </c>
      <c r="AL78" s="391">
        <v>1E-3</v>
      </c>
      <c r="AM78" s="391">
        <v>1E-3</v>
      </c>
      <c r="AN78" s="391">
        <v>1E-4</v>
      </c>
      <c r="AO78" s="391">
        <v>1E-4</v>
      </c>
      <c r="AP78" s="391">
        <v>1E-4</v>
      </c>
      <c r="AQ78" s="391">
        <v>1E-4</v>
      </c>
      <c r="AR78" s="391">
        <v>1E-4</v>
      </c>
      <c r="AS78" s="391">
        <v>6.1000000000000004E-3</v>
      </c>
      <c r="AT78" s="391">
        <v>6.1000000000000004E-3</v>
      </c>
      <c r="AU78" s="391">
        <v>6.1000000000000004E-3</v>
      </c>
      <c r="AV78" s="391">
        <v>6.1000000000000004E-3</v>
      </c>
      <c r="AW78" s="391">
        <v>6.1000000000000004E-3</v>
      </c>
      <c r="AX78" s="391">
        <v>1.4999999999999999E-2</v>
      </c>
      <c r="AY78" s="391">
        <v>1.4999999999999999E-2</v>
      </c>
      <c r="AZ78" s="391">
        <v>1.4999999999999999E-2</v>
      </c>
      <c r="BA78" s="391">
        <v>1.4999999999999999E-2</v>
      </c>
      <c r="BB78" s="391">
        <v>1.4999999999999999E-2</v>
      </c>
      <c r="BC78" s="391">
        <v>0</v>
      </c>
      <c r="BD78" s="391">
        <v>0</v>
      </c>
      <c r="BE78" s="391">
        <v>0</v>
      </c>
      <c r="BF78" s="391">
        <v>0</v>
      </c>
      <c r="BG78" s="391">
        <v>0</v>
      </c>
      <c r="BH78" s="391">
        <v>6.6000000000000003E-2</v>
      </c>
      <c r="BI78" s="391">
        <v>6.6000000000000003E-2</v>
      </c>
      <c r="BJ78" s="391">
        <v>6.6000000000000003E-2</v>
      </c>
      <c r="BK78" s="391">
        <v>6.6000000000000003E-2</v>
      </c>
      <c r="BL78" s="391">
        <v>6.6000000000000003E-2</v>
      </c>
      <c r="BM78" s="391">
        <v>0</v>
      </c>
      <c r="BN78" s="391">
        <v>0</v>
      </c>
      <c r="BO78" s="391">
        <v>0</v>
      </c>
      <c r="BP78" s="391">
        <v>0</v>
      </c>
      <c r="BQ78" s="391">
        <v>0</v>
      </c>
    </row>
    <row r="79" spans="1:69">
      <c r="A79" s="388" t="s">
        <v>466</v>
      </c>
      <c r="B79" s="389">
        <v>1.0394166666666667</v>
      </c>
      <c r="C79" s="389">
        <v>1.3090000000000002</v>
      </c>
      <c r="D79" s="389">
        <v>6.0064109589041098E-2</v>
      </c>
      <c r="E79" s="389"/>
      <c r="F79" s="390">
        <v>14713</v>
      </c>
      <c r="G79" s="391">
        <v>0.73089999999999999</v>
      </c>
      <c r="H79" s="391">
        <v>3.9E-2</v>
      </c>
      <c r="I79" s="391">
        <v>8.0199999999999994E-2</v>
      </c>
      <c r="J79" s="391">
        <v>1.3899999999999999E-2</v>
      </c>
      <c r="K79" s="391">
        <v>5.8999999999999999E-3</v>
      </c>
      <c r="L79" s="391">
        <v>0.10945255707762547</v>
      </c>
      <c r="M79" s="392">
        <v>49.677156256371916</v>
      </c>
      <c r="N79" s="390">
        <v>14743</v>
      </c>
      <c r="O79" s="390">
        <v>14793</v>
      </c>
      <c r="P79" s="390">
        <v>14833</v>
      </c>
      <c r="Q79" s="390">
        <v>14883</v>
      </c>
      <c r="R79" s="390">
        <v>14923</v>
      </c>
      <c r="S79" s="390" t="s">
        <v>212</v>
      </c>
      <c r="T79" s="391">
        <v>0.7319</v>
      </c>
      <c r="U79" s="391">
        <v>0.7329</v>
      </c>
      <c r="V79" s="391">
        <v>0.7339</v>
      </c>
      <c r="W79" s="391">
        <v>0.7349</v>
      </c>
      <c r="X79" s="391">
        <v>0.7359</v>
      </c>
      <c r="Y79" s="391">
        <v>3.9E-2</v>
      </c>
      <c r="Z79" s="391">
        <v>3.9E-2</v>
      </c>
      <c r="AA79" s="391">
        <v>3.9E-2</v>
      </c>
      <c r="AB79" s="391">
        <v>3.9E-2</v>
      </c>
      <c r="AC79" s="391">
        <v>3.9E-2</v>
      </c>
      <c r="AD79" s="391">
        <v>8.0199999999999994E-2</v>
      </c>
      <c r="AE79" s="391">
        <v>8.0500000000000002E-2</v>
      </c>
      <c r="AF79" s="391">
        <v>8.0500000000000002E-2</v>
      </c>
      <c r="AG79" s="391">
        <v>8.0699999999999994E-2</v>
      </c>
      <c r="AH79" s="391">
        <v>8.0699999999999994E-2</v>
      </c>
      <c r="AI79" s="391">
        <v>1.3899999999999999E-2</v>
      </c>
      <c r="AJ79" s="391">
        <v>1.4E-2</v>
      </c>
      <c r="AK79" s="391">
        <v>1.4E-2</v>
      </c>
      <c r="AL79" s="391">
        <v>1.41E-2</v>
      </c>
      <c r="AM79" s="391">
        <v>1.41E-2</v>
      </c>
      <c r="AN79" s="391">
        <v>5.8999999999999999E-3</v>
      </c>
      <c r="AO79" s="391">
        <v>5.8999999999999999E-3</v>
      </c>
      <c r="AP79" s="391">
        <v>5.4999999999999997E-3</v>
      </c>
      <c r="AQ79" s="391">
        <v>5.0000000000000001E-3</v>
      </c>
      <c r="AR79" s="391">
        <v>5.0000000000000001E-3</v>
      </c>
      <c r="AS79" s="391">
        <v>0.108</v>
      </c>
      <c r="AT79" s="391">
        <v>0.1082</v>
      </c>
      <c r="AU79" s="391">
        <v>0.10829999999999999</v>
      </c>
      <c r="AV79" s="391">
        <v>0.1084</v>
      </c>
      <c r="AW79" s="391">
        <v>0.1085</v>
      </c>
      <c r="AX79" s="391">
        <v>0</v>
      </c>
      <c r="AY79" s="391">
        <v>0</v>
      </c>
      <c r="AZ79" s="391">
        <v>0</v>
      </c>
      <c r="BA79" s="391">
        <v>0</v>
      </c>
      <c r="BB79" s="391">
        <v>0</v>
      </c>
      <c r="BC79" s="391">
        <v>0</v>
      </c>
      <c r="BD79" s="391">
        <v>0</v>
      </c>
      <c r="BE79" s="391">
        <v>0</v>
      </c>
      <c r="BF79" s="391">
        <v>0</v>
      </c>
      <c r="BG79" s="391">
        <v>0</v>
      </c>
      <c r="BH79" s="391">
        <v>1.3090000000000002</v>
      </c>
      <c r="BI79" s="391">
        <v>1.3090000000000002</v>
      </c>
      <c r="BJ79" s="391">
        <v>1.3090000000000002</v>
      </c>
      <c r="BK79" s="391">
        <v>1.3090000000000002</v>
      </c>
      <c r="BL79" s="391">
        <v>1.3090000000000002</v>
      </c>
      <c r="BM79" s="391">
        <v>5.9900000000000002E-2</v>
      </c>
      <c r="BN79" s="391">
        <v>5.9900000000000002E-2</v>
      </c>
      <c r="BO79" s="391">
        <v>5.9900000000000002E-2</v>
      </c>
      <c r="BP79" s="391">
        <v>5.9900000000000002E-2</v>
      </c>
      <c r="BQ79" s="391">
        <v>5.9900000000000002E-2</v>
      </c>
    </row>
    <row r="80" spans="1:69">
      <c r="A80" s="388" t="s">
        <v>467</v>
      </c>
      <c r="B80" s="389">
        <v>0.63775000000000004</v>
      </c>
      <c r="C80" s="389">
        <v>0.67500000000000004</v>
      </c>
      <c r="D80" s="389">
        <v>0</v>
      </c>
      <c r="E80" s="389"/>
      <c r="F80" s="390">
        <v>8518</v>
      </c>
      <c r="G80" s="391">
        <v>0.42849999999999999</v>
      </c>
      <c r="H80" s="391">
        <v>5.2699999999999997E-2</v>
      </c>
      <c r="I80" s="391">
        <v>5.5E-2</v>
      </c>
      <c r="J80" s="391">
        <v>5.0099999999999999E-2</v>
      </c>
      <c r="K80" s="391">
        <v>3.3E-3</v>
      </c>
      <c r="L80" s="391">
        <v>4.8150000000000026E-2</v>
      </c>
      <c r="M80" s="392">
        <v>50.305235970885185</v>
      </c>
      <c r="N80" s="390">
        <v>8558</v>
      </c>
      <c r="O80" s="390">
        <v>8598</v>
      </c>
      <c r="P80" s="390">
        <v>8638</v>
      </c>
      <c r="Q80" s="390">
        <v>8678</v>
      </c>
      <c r="R80" s="390">
        <v>8708</v>
      </c>
      <c r="S80" s="390" t="s">
        <v>212</v>
      </c>
      <c r="T80" s="391">
        <v>0.42899999999999999</v>
      </c>
      <c r="U80" s="391">
        <v>0.42899999999999999</v>
      </c>
      <c r="V80" s="391">
        <v>0.43</v>
      </c>
      <c r="W80" s="391">
        <v>0.43</v>
      </c>
      <c r="X80" s="391">
        <v>0.43049999999999999</v>
      </c>
      <c r="Y80" s="391">
        <v>5.2699999999999997E-2</v>
      </c>
      <c r="Z80" s="391">
        <v>5.2699999999999997E-2</v>
      </c>
      <c r="AA80" s="391">
        <v>5.2699999999999997E-2</v>
      </c>
      <c r="AB80" s="391">
        <v>5.2900000000000003E-2</v>
      </c>
      <c r="AC80" s="391">
        <v>5.2900000000000003E-2</v>
      </c>
      <c r="AD80" s="391">
        <v>5.5E-2</v>
      </c>
      <c r="AE80" s="391">
        <v>5.5E-2</v>
      </c>
      <c r="AF80" s="391">
        <v>5.5E-2</v>
      </c>
      <c r="AG80" s="391">
        <v>5.5500000000000001E-2</v>
      </c>
      <c r="AH80" s="391">
        <v>5.5500000000000001E-2</v>
      </c>
      <c r="AI80" s="391">
        <v>5.0099999999999999E-2</v>
      </c>
      <c r="AJ80" s="391">
        <v>5.0099999999999999E-2</v>
      </c>
      <c r="AK80" s="391">
        <v>5.0099999999999999E-2</v>
      </c>
      <c r="AL80" s="391">
        <v>5.0200000000000002E-2</v>
      </c>
      <c r="AM80" s="391">
        <v>5.0200000000000002E-2</v>
      </c>
      <c r="AN80" s="391">
        <v>3.3E-3</v>
      </c>
      <c r="AO80" s="391">
        <v>3.3E-3</v>
      </c>
      <c r="AP80" s="391">
        <v>3.5000000000000001E-3</v>
      </c>
      <c r="AQ80" s="391">
        <v>3.5000000000000001E-3</v>
      </c>
      <c r="AR80" s="391">
        <v>3.7000000000000002E-3</v>
      </c>
      <c r="AS80" s="391">
        <v>4.6600000000000003E-2</v>
      </c>
      <c r="AT80" s="391">
        <v>4.6600000000000003E-2</v>
      </c>
      <c r="AU80" s="391">
        <v>4.6699999999999998E-2</v>
      </c>
      <c r="AV80" s="391">
        <v>4.6800000000000001E-2</v>
      </c>
      <c r="AW80" s="391">
        <v>4.6899999999999997E-2</v>
      </c>
      <c r="AX80" s="391">
        <v>0.12</v>
      </c>
      <c r="AY80" s="391">
        <v>0.12</v>
      </c>
      <c r="AZ80" s="391">
        <v>0.12</v>
      </c>
      <c r="BA80" s="391">
        <v>0.12</v>
      </c>
      <c r="BB80" s="391">
        <v>0.12</v>
      </c>
      <c r="BC80" s="391">
        <v>0</v>
      </c>
      <c r="BD80" s="391">
        <v>0</v>
      </c>
      <c r="BE80" s="391">
        <v>0</v>
      </c>
      <c r="BF80" s="391">
        <v>0</v>
      </c>
      <c r="BG80" s="391">
        <v>0</v>
      </c>
      <c r="BH80" s="391">
        <v>0.67500000000000004</v>
      </c>
      <c r="BI80" s="391">
        <v>0.67500000000000004</v>
      </c>
      <c r="BJ80" s="391">
        <v>0.67500000000000004</v>
      </c>
      <c r="BK80" s="391">
        <v>0.67500000000000004</v>
      </c>
      <c r="BL80" s="391">
        <v>0.67500000000000004</v>
      </c>
      <c r="BM80" s="391">
        <v>0</v>
      </c>
      <c r="BN80" s="391">
        <v>0</v>
      </c>
      <c r="BO80" s="391">
        <v>0</v>
      </c>
      <c r="BP80" s="391">
        <v>0</v>
      </c>
      <c r="BQ80" s="391">
        <v>0</v>
      </c>
    </row>
    <row r="81" spans="1:69">
      <c r="A81" s="388" t="s">
        <v>468</v>
      </c>
      <c r="B81" s="389">
        <v>6.4000000000000001E-2</v>
      </c>
      <c r="C81" s="389">
        <v>0.25</v>
      </c>
      <c r="D81" s="389">
        <v>0</v>
      </c>
      <c r="E81" s="389"/>
      <c r="F81" s="390">
        <v>553</v>
      </c>
      <c r="G81" s="391">
        <v>2.9000000000000001E-2</v>
      </c>
      <c r="H81" s="391">
        <v>1E-3</v>
      </c>
      <c r="I81" s="391">
        <v>2.0199999999999999E-2</v>
      </c>
      <c r="J81" s="391">
        <v>8.0000000000000002E-3</v>
      </c>
      <c r="K81" s="391">
        <v>1.1000000000000001E-3</v>
      </c>
      <c r="L81" s="391">
        <v>4.7000000000000028E-3</v>
      </c>
      <c r="M81" s="392">
        <v>52.44122965641953</v>
      </c>
      <c r="N81" s="390">
        <v>754</v>
      </c>
      <c r="O81" s="390">
        <v>765</v>
      </c>
      <c r="P81" s="390">
        <v>845</v>
      </c>
      <c r="Q81" s="390">
        <v>845</v>
      </c>
      <c r="R81" s="390">
        <v>845</v>
      </c>
      <c r="S81" s="390" t="s">
        <v>195</v>
      </c>
      <c r="T81" s="391">
        <v>3.4000000000000002E-2</v>
      </c>
      <c r="U81" s="391">
        <v>3.6999999999999998E-2</v>
      </c>
      <c r="V81" s="391">
        <v>4.1000000000000002E-2</v>
      </c>
      <c r="W81" s="391">
        <v>4.4999999999999998E-2</v>
      </c>
      <c r="X81" s="391">
        <v>4.4999999999999998E-2</v>
      </c>
      <c r="Y81" s="391">
        <v>7.0000000000000001E-3</v>
      </c>
      <c r="Z81" s="391">
        <v>8.0000000000000002E-3</v>
      </c>
      <c r="AA81" s="391">
        <v>8.9999999999999993E-3</v>
      </c>
      <c r="AB81" s="391">
        <v>0.01</v>
      </c>
      <c r="AC81" s="391">
        <v>0.01</v>
      </c>
      <c r="AD81" s="391">
        <v>3.9E-2</v>
      </c>
      <c r="AE81" s="391">
        <v>0.04</v>
      </c>
      <c r="AF81" s="391">
        <v>4.1000000000000002E-2</v>
      </c>
      <c r="AG81" s="391">
        <v>4.2000000000000003E-2</v>
      </c>
      <c r="AH81" s="391">
        <v>4.4999999999999998E-2</v>
      </c>
      <c r="AI81" s="391">
        <v>8.9999999999999993E-3</v>
      </c>
      <c r="AJ81" s="391">
        <v>8.9999999999999993E-3</v>
      </c>
      <c r="AK81" s="391">
        <v>0.01</v>
      </c>
      <c r="AL81" s="391">
        <v>0.01</v>
      </c>
      <c r="AM81" s="391">
        <v>0.01</v>
      </c>
      <c r="AN81" s="391">
        <v>3.0000000000000001E-3</v>
      </c>
      <c r="AO81" s="391">
        <v>3.0000000000000001E-3</v>
      </c>
      <c r="AP81" s="391">
        <v>3.0000000000000001E-3</v>
      </c>
      <c r="AQ81" s="391">
        <v>3.0000000000000001E-3</v>
      </c>
      <c r="AR81" s="391">
        <v>0.03</v>
      </c>
      <c r="AS81" s="391">
        <v>5.3E-3</v>
      </c>
      <c r="AT81" s="391">
        <v>5.5999999999999999E-3</v>
      </c>
      <c r="AU81" s="391">
        <v>6.0000000000000001E-3</v>
      </c>
      <c r="AV81" s="391">
        <v>6.4000000000000003E-3</v>
      </c>
      <c r="AW81" s="391">
        <v>8.0999999999999996E-3</v>
      </c>
      <c r="AX81" s="391">
        <v>0</v>
      </c>
      <c r="AY81" s="391">
        <v>0</v>
      </c>
      <c r="AZ81" s="391">
        <v>0</v>
      </c>
      <c r="BA81" s="391">
        <v>0</v>
      </c>
      <c r="BB81" s="391">
        <v>0</v>
      </c>
      <c r="BC81" s="391">
        <v>0</v>
      </c>
      <c r="BD81" s="391">
        <v>0</v>
      </c>
      <c r="BE81" s="391">
        <v>0</v>
      </c>
      <c r="BF81" s="391">
        <v>0</v>
      </c>
      <c r="BG81" s="391">
        <v>0</v>
      </c>
      <c r="BH81" s="391">
        <v>0</v>
      </c>
      <c r="BI81" s="391">
        <v>0</v>
      </c>
      <c r="BJ81" s="391">
        <v>0</v>
      </c>
      <c r="BK81" s="391">
        <v>0</v>
      </c>
      <c r="BL81" s="391">
        <v>0</v>
      </c>
      <c r="BM81" s="391">
        <v>0</v>
      </c>
      <c r="BN81" s="391">
        <v>0</v>
      </c>
      <c r="BO81" s="391">
        <v>0</v>
      </c>
      <c r="BP81" s="391">
        <v>0</v>
      </c>
      <c r="BQ81" s="391">
        <v>0</v>
      </c>
    </row>
    <row r="82" spans="1:69">
      <c r="A82" s="388" t="s">
        <v>469</v>
      </c>
      <c r="B82" s="389" t="s">
        <v>395</v>
      </c>
      <c r="C82" s="389">
        <v>8.3000000000000004E-2</v>
      </c>
      <c r="D82" s="389">
        <v>0</v>
      </c>
      <c r="E82" s="389"/>
      <c r="F82" s="390">
        <v>490</v>
      </c>
      <c r="G82" s="391">
        <v>0</v>
      </c>
      <c r="H82" s="391">
        <v>0</v>
      </c>
      <c r="I82" s="391">
        <v>0</v>
      </c>
      <c r="J82" s="391">
        <v>0</v>
      </c>
      <c r="K82" s="391">
        <v>0</v>
      </c>
      <c r="L82" s="391" t="e">
        <v>#VALUE!</v>
      </c>
      <c r="M82" s="392">
        <v>0</v>
      </c>
      <c r="N82" s="390">
        <v>0</v>
      </c>
      <c r="O82" s="390">
        <v>0</v>
      </c>
      <c r="P82" s="390">
        <v>0</v>
      </c>
      <c r="Q82" s="390">
        <v>0</v>
      </c>
      <c r="R82" s="390">
        <v>0</v>
      </c>
      <c r="S82" s="390" t="s">
        <v>163</v>
      </c>
      <c r="T82" s="391">
        <v>0</v>
      </c>
      <c r="U82" s="391">
        <v>0</v>
      </c>
      <c r="V82" s="391">
        <v>0</v>
      </c>
      <c r="W82" s="391">
        <v>0</v>
      </c>
      <c r="X82" s="391">
        <v>0</v>
      </c>
      <c r="Y82" s="391">
        <v>0</v>
      </c>
      <c r="Z82" s="391">
        <v>0</v>
      </c>
      <c r="AA82" s="391">
        <v>0</v>
      </c>
      <c r="AB82" s="391">
        <v>0</v>
      </c>
      <c r="AC82" s="391">
        <v>0</v>
      </c>
      <c r="AD82" s="391">
        <v>0</v>
      </c>
      <c r="AE82" s="391">
        <v>0</v>
      </c>
      <c r="AF82" s="391">
        <v>0</v>
      </c>
      <c r="AG82" s="391">
        <v>0</v>
      </c>
      <c r="AH82" s="391">
        <v>0</v>
      </c>
      <c r="AI82" s="391">
        <v>0</v>
      </c>
      <c r="AJ82" s="391">
        <v>0</v>
      </c>
      <c r="AK82" s="391">
        <v>0</v>
      </c>
      <c r="AL82" s="391">
        <v>0</v>
      </c>
      <c r="AM82" s="391">
        <v>0</v>
      </c>
      <c r="AN82" s="391">
        <v>0</v>
      </c>
      <c r="AO82" s="391">
        <v>0</v>
      </c>
      <c r="AP82" s="391">
        <v>0</v>
      </c>
      <c r="AQ82" s="391">
        <v>0</v>
      </c>
      <c r="AR82" s="391">
        <v>0</v>
      </c>
      <c r="AS82" s="391">
        <v>0</v>
      </c>
      <c r="AT82" s="391">
        <v>0</v>
      </c>
      <c r="AU82" s="391">
        <v>0</v>
      </c>
      <c r="AV82" s="391">
        <v>0</v>
      </c>
      <c r="AW82" s="391">
        <v>0</v>
      </c>
      <c r="AX82" s="391">
        <v>0</v>
      </c>
      <c r="AY82" s="391">
        <v>0</v>
      </c>
      <c r="AZ82" s="391">
        <v>0</v>
      </c>
      <c r="BA82" s="391">
        <v>0</v>
      </c>
      <c r="BB82" s="391">
        <v>0</v>
      </c>
      <c r="BC82" s="391">
        <v>0</v>
      </c>
      <c r="BD82" s="391">
        <v>0</v>
      </c>
      <c r="BE82" s="391">
        <v>0</v>
      </c>
      <c r="BF82" s="391">
        <v>0</v>
      </c>
      <c r="BG82" s="391">
        <v>0</v>
      </c>
      <c r="BH82" s="391">
        <v>0</v>
      </c>
      <c r="BI82" s="391">
        <v>0</v>
      </c>
      <c r="BJ82" s="391">
        <v>0</v>
      </c>
      <c r="BK82" s="391">
        <v>0</v>
      </c>
      <c r="BL82" s="391">
        <v>0</v>
      </c>
      <c r="BM82" s="391">
        <v>0</v>
      </c>
      <c r="BN82" s="391">
        <v>0</v>
      </c>
      <c r="BO82" s="391">
        <v>0</v>
      </c>
      <c r="BP82" s="391">
        <v>0</v>
      </c>
      <c r="BQ82" s="391">
        <v>0</v>
      </c>
    </row>
    <row r="83" spans="1:69">
      <c r="A83" s="388" t="s">
        <v>470</v>
      </c>
      <c r="B83" s="389">
        <v>1.883416666666667</v>
      </c>
      <c r="C83" s="389">
        <v>20.5</v>
      </c>
      <c r="D83" s="389">
        <v>0</v>
      </c>
      <c r="E83" s="389"/>
      <c r="F83" s="390">
        <v>37500</v>
      </c>
      <c r="G83" s="391">
        <v>0</v>
      </c>
      <c r="H83" s="391">
        <v>0</v>
      </c>
      <c r="I83" s="391">
        <v>1.4691000000000001</v>
      </c>
      <c r="J83" s="391">
        <v>0</v>
      </c>
      <c r="K83" s="391">
        <v>0.24529999999999999</v>
      </c>
      <c r="L83" s="391">
        <v>0.16901666666666681</v>
      </c>
      <c r="M83" s="392">
        <v>0</v>
      </c>
      <c r="N83" s="390">
        <v>37500</v>
      </c>
      <c r="O83" s="390">
        <v>37500</v>
      </c>
      <c r="P83" s="390">
        <v>37500</v>
      </c>
      <c r="Q83" s="390">
        <v>37500</v>
      </c>
      <c r="R83" s="390">
        <v>37500</v>
      </c>
      <c r="S83" s="390" t="s">
        <v>159</v>
      </c>
      <c r="T83" s="391">
        <v>0</v>
      </c>
      <c r="U83" s="391">
        <v>0</v>
      </c>
      <c r="V83" s="391">
        <v>0</v>
      </c>
      <c r="W83" s="391">
        <v>0</v>
      </c>
      <c r="X83" s="391">
        <v>0</v>
      </c>
      <c r="Y83" s="391">
        <v>0</v>
      </c>
      <c r="Z83" s="391">
        <v>0</v>
      </c>
      <c r="AA83" s="391">
        <v>0</v>
      </c>
      <c r="AB83" s="391">
        <v>0</v>
      </c>
      <c r="AC83" s="391">
        <v>0</v>
      </c>
      <c r="AD83" s="391">
        <v>1.4200999999999999</v>
      </c>
      <c r="AE83" s="391">
        <v>1.4200999999999999</v>
      </c>
      <c r="AF83" s="391">
        <v>1.4200999999999999</v>
      </c>
      <c r="AG83" s="391">
        <v>1.4200999999999999</v>
      </c>
      <c r="AH83" s="391">
        <v>1.4200999999999999</v>
      </c>
      <c r="AI83" s="391">
        <v>0</v>
      </c>
      <c r="AJ83" s="391">
        <v>0</v>
      </c>
      <c r="AK83" s="391">
        <v>0</v>
      </c>
      <c r="AL83" s="391">
        <v>0</v>
      </c>
      <c r="AM83" s="391">
        <v>0</v>
      </c>
      <c r="AN83" s="391">
        <v>0.24529999999999999</v>
      </c>
      <c r="AO83" s="391">
        <v>0.24529999999999999</v>
      </c>
      <c r="AP83" s="391">
        <v>0.24529999999999999</v>
      </c>
      <c r="AQ83" s="391">
        <v>0.24529999999999999</v>
      </c>
      <c r="AR83" s="391">
        <v>0.24529999999999999</v>
      </c>
      <c r="AS83" s="391">
        <v>9.1600000000000001E-2</v>
      </c>
      <c r="AT83" s="391">
        <v>9.1600000000000001E-2</v>
      </c>
      <c r="AU83" s="391">
        <v>9.1600000000000001E-2</v>
      </c>
      <c r="AV83" s="391">
        <v>9.1600000000000001E-2</v>
      </c>
      <c r="AW83" s="391">
        <v>9.1600000000000001E-2</v>
      </c>
      <c r="AX83" s="391">
        <v>0</v>
      </c>
      <c r="AY83" s="391">
        <v>0</v>
      </c>
      <c r="AZ83" s="391">
        <v>0</v>
      </c>
      <c r="BA83" s="391">
        <v>0</v>
      </c>
      <c r="BB83" s="391">
        <v>0</v>
      </c>
      <c r="BC83" s="391">
        <v>0</v>
      </c>
      <c r="BD83" s="391">
        <v>0</v>
      </c>
      <c r="BE83" s="391">
        <v>0</v>
      </c>
      <c r="BF83" s="391">
        <v>0</v>
      </c>
      <c r="BG83" s="391">
        <v>0</v>
      </c>
      <c r="BH83" s="391">
        <v>0</v>
      </c>
      <c r="BI83" s="391">
        <v>0</v>
      </c>
      <c r="BJ83" s="391">
        <v>0</v>
      </c>
      <c r="BK83" s="391">
        <v>0</v>
      </c>
      <c r="BL83" s="391">
        <v>0</v>
      </c>
      <c r="BM83" s="391">
        <v>0</v>
      </c>
      <c r="BN83" s="391">
        <v>0</v>
      </c>
      <c r="BO83" s="391">
        <v>0</v>
      </c>
      <c r="BP83" s="391">
        <v>0</v>
      </c>
      <c r="BQ83" s="391">
        <v>0</v>
      </c>
    </row>
    <row r="84" spans="1:69">
      <c r="A84" s="388" t="s">
        <v>471</v>
      </c>
      <c r="B84" s="389">
        <v>2.1350000000000002</v>
      </c>
      <c r="C84" s="389">
        <v>3.8140000000000001</v>
      </c>
      <c r="D84" s="389">
        <v>0</v>
      </c>
      <c r="E84" s="389"/>
      <c r="F84" s="390">
        <v>17000</v>
      </c>
      <c r="G84" s="391">
        <v>0</v>
      </c>
      <c r="H84" s="391">
        <v>0</v>
      </c>
      <c r="I84" s="391">
        <v>1.7081</v>
      </c>
      <c r="J84" s="391">
        <v>0</v>
      </c>
      <c r="K84" s="391">
        <v>0.25030000000000002</v>
      </c>
      <c r="L84" s="391">
        <v>0.17660000000000031</v>
      </c>
      <c r="M84" s="392">
        <v>0</v>
      </c>
      <c r="N84" s="390">
        <v>17000</v>
      </c>
      <c r="O84" s="390">
        <v>17000</v>
      </c>
      <c r="P84" s="390">
        <v>17000</v>
      </c>
      <c r="Q84" s="390">
        <v>17000</v>
      </c>
      <c r="R84" s="390">
        <v>17000</v>
      </c>
      <c r="S84" s="390" t="s">
        <v>159</v>
      </c>
      <c r="T84" s="391">
        <v>0</v>
      </c>
      <c r="U84" s="391">
        <v>0</v>
      </c>
      <c r="V84" s="391">
        <v>0</v>
      </c>
      <c r="W84" s="391">
        <v>0</v>
      </c>
      <c r="X84" s="391">
        <v>0</v>
      </c>
      <c r="Y84" s="391">
        <v>0</v>
      </c>
      <c r="Z84" s="391">
        <v>0</v>
      </c>
      <c r="AA84" s="391">
        <v>0</v>
      </c>
      <c r="AB84" s="391">
        <v>0</v>
      </c>
      <c r="AC84" s="391">
        <v>0</v>
      </c>
      <c r="AD84" s="391">
        <v>2.4687000000000001</v>
      </c>
      <c r="AE84" s="391">
        <v>2.4687000000000001</v>
      </c>
      <c r="AF84" s="391">
        <v>2.4687000000000001</v>
      </c>
      <c r="AG84" s="391">
        <v>2.4687000000000001</v>
      </c>
      <c r="AH84" s="391">
        <v>2.4687000000000001</v>
      </c>
      <c r="AI84" s="391">
        <v>0</v>
      </c>
      <c r="AJ84" s="391">
        <v>0</v>
      </c>
      <c r="AK84" s="391">
        <v>0</v>
      </c>
      <c r="AL84" s="391">
        <v>0</v>
      </c>
      <c r="AM84" s="391">
        <v>0</v>
      </c>
      <c r="AN84" s="391">
        <v>0.25030000000000002</v>
      </c>
      <c r="AO84" s="391">
        <v>0.25030000000000002</v>
      </c>
      <c r="AP84" s="391">
        <v>0.25030000000000002</v>
      </c>
      <c r="AQ84" s="391">
        <v>0.25030000000000002</v>
      </c>
      <c r="AR84" s="391">
        <v>0.25030000000000002</v>
      </c>
      <c r="AS84" s="391">
        <v>0.20730000000000001</v>
      </c>
      <c r="AT84" s="391">
        <v>0.20730000000000001</v>
      </c>
      <c r="AU84" s="391">
        <v>0.20730000000000001</v>
      </c>
      <c r="AV84" s="391">
        <v>0.20730000000000001</v>
      </c>
      <c r="AW84" s="391">
        <v>0.20730000000000001</v>
      </c>
      <c r="AX84" s="391">
        <v>0</v>
      </c>
      <c r="AY84" s="391">
        <v>0</v>
      </c>
      <c r="AZ84" s="391">
        <v>0</v>
      </c>
      <c r="BA84" s="391">
        <v>0</v>
      </c>
      <c r="BB84" s="391">
        <v>0</v>
      </c>
      <c r="BC84" s="391">
        <v>0</v>
      </c>
      <c r="BD84" s="391">
        <v>0</v>
      </c>
      <c r="BE84" s="391">
        <v>0</v>
      </c>
      <c r="BF84" s="391">
        <v>0</v>
      </c>
      <c r="BG84" s="391">
        <v>0</v>
      </c>
      <c r="BH84" s="391">
        <v>0</v>
      </c>
      <c r="BI84" s="391">
        <v>0</v>
      </c>
      <c r="BJ84" s="391">
        <v>0</v>
      </c>
      <c r="BK84" s="391">
        <v>0</v>
      </c>
      <c r="BL84" s="391">
        <v>0</v>
      </c>
      <c r="BM84" s="391">
        <v>0</v>
      </c>
      <c r="BN84" s="391">
        <v>0</v>
      </c>
      <c r="BO84" s="391">
        <v>0</v>
      </c>
      <c r="BP84" s="391">
        <v>0</v>
      </c>
      <c r="BQ84" s="391">
        <v>0</v>
      </c>
    </row>
    <row r="85" spans="1:69">
      <c r="A85" s="388" t="s">
        <v>472</v>
      </c>
      <c r="B85" s="389">
        <v>0.76433333333333342</v>
      </c>
      <c r="C85" s="389">
        <v>3.72</v>
      </c>
      <c r="D85" s="389">
        <v>0</v>
      </c>
      <c r="E85" s="389"/>
      <c r="F85" s="390">
        <v>11500</v>
      </c>
      <c r="G85" s="391">
        <v>0</v>
      </c>
      <c r="H85" s="391">
        <v>0</v>
      </c>
      <c r="I85" s="391">
        <v>0.53490000000000004</v>
      </c>
      <c r="J85" s="391">
        <v>0</v>
      </c>
      <c r="K85" s="391">
        <v>0.14990000000000001</v>
      </c>
      <c r="L85" s="391">
        <v>7.9533333333333345E-2</v>
      </c>
      <c r="M85" s="392">
        <v>0</v>
      </c>
      <c r="N85" s="390">
        <v>11500</v>
      </c>
      <c r="O85" s="390">
        <v>11500</v>
      </c>
      <c r="P85" s="390">
        <v>11500</v>
      </c>
      <c r="Q85" s="390">
        <v>11500</v>
      </c>
      <c r="R85" s="390">
        <v>11500</v>
      </c>
      <c r="S85" s="390" t="s">
        <v>159</v>
      </c>
      <c r="T85" s="391">
        <v>0</v>
      </c>
      <c r="U85" s="391">
        <v>0</v>
      </c>
      <c r="V85" s="391">
        <v>0</v>
      </c>
      <c r="W85" s="391">
        <v>0</v>
      </c>
      <c r="X85" s="391">
        <v>0</v>
      </c>
      <c r="Y85" s="391">
        <v>0</v>
      </c>
      <c r="Z85" s="391">
        <v>0</v>
      </c>
      <c r="AA85" s="391">
        <v>0</v>
      </c>
      <c r="AB85" s="391">
        <v>0</v>
      </c>
      <c r="AC85" s="391">
        <v>0</v>
      </c>
      <c r="AD85" s="391">
        <v>0.63280000000000003</v>
      </c>
      <c r="AE85" s="391">
        <v>0.62380000000000002</v>
      </c>
      <c r="AF85" s="391">
        <v>0.61480000000000001</v>
      </c>
      <c r="AG85" s="391">
        <v>0.60580000000000001</v>
      </c>
      <c r="AH85" s="391">
        <v>0.5968</v>
      </c>
      <c r="AI85" s="391">
        <v>0</v>
      </c>
      <c r="AJ85" s="391">
        <v>0</v>
      </c>
      <c r="AK85" s="391">
        <v>0</v>
      </c>
      <c r="AL85" s="391">
        <v>0</v>
      </c>
      <c r="AM85" s="391">
        <v>0</v>
      </c>
      <c r="AN85" s="391">
        <v>0.14990000000000001</v>
      </c>
      <c r="AO85" s="391">
        <v>0.14990000000000001</v>
      </c>
      <c r="AP85" s="391">
        <v>0.14990000000000001</v>
      </c>
      <c r="AQ85" s="391">
        <v>0.14990000000000001</v>
      </c>
      <c r="AR85" s="391">
        <v>0.14990000000000001</v>
      </c>
      <c r="AS85" s="391">
        <v>6.4699999999999994E-2</v>
      </c>
      <c r="AT85" s="391">
        <v>6.3899999999999998E-2</v>
      </c>
      <c r="AU85" s="391">
        <v>6.3200000000000006E-2</v>
      </c>
      <c r="AV85" s="391">
        <v>6.25E-2</v>
      </c>
      <c r="AW85" s="391">
        <v>6.1699999999999998E-2</v>
      </c>
      <c r="AX85" s="391">
        <v>0</v>
      </c>
      <c r="AY85" s="391">
        <v>0</v>
      </c>
      <c r="AZ85" s="391">
        <v>0</v>
      </c>
      <c r="BA85" s="391">
        <v>0</v>
      </c>
      <c r="BB85" s="391">
        <v>0</v>
      </c>
      <c r="BC85" s="391">
        <v>0</v>
      </c>
      <c r="BD85" s="391">
        <v>0</v>
      </c>
      <c r="BE85" s="391">
        <v>0</v>
      </c>
      <c r="BF85" s="391">
        <v>0</v>
      </c>
      <c r="BG85" s="391">
        <v>0</v>
      </c>
      <c r="BH85" s="391">
        <v>0</v>
      </c>
      <c r="BI85" s="391">
        <v>0</v>
      </c>
      <c r="BJ85" s="391">
        <v>0</v>
      </c>
      <c r="BK85" s="391">
        <v>0</v>
      </c>
      <c r="BL85" s="391">
        <v>0</v>
      </c>
      <c r="BM85" s="391">
        <v>0</v>
      </c>
      <c r="BN85" s="391">
        <v>0</v>
      </c>
      <c r="BO85" s="391">
        <v>0</v>
      </c>
      <c r="BP85" s="391">
        <v>0</v>
      </c>
      <c r="BQ85" s="391">
        <v>0</v>
      </c>
    </row>
    <row r="86" spans="1:69">
      <c r="A86" s="388" t="s">
        <v>474</v>
      </c>
      <c r="B86" s="389">
        <v>0.24767499999999998</v>
      </c>
      <c r="C86" s="389">
        <v>0.59</v>
      </c>
      <c r="D86" s="389">
        <v>0</v>
      </c>
      <c r="E86" s="389"/>
      <c r="F86" s="390">
        <v>750</v>
      </c>
      <c r="G86" s="391">
        <v>0</v>
      </c>
      <c r="H86" s="391">
        <v>0</v>
      </c>
      <c r="I86" s="391">
        <v>0.1477</v>
      </c>
      <c r="J86" s="391">
        <v>0</v>
      </c>
      <c r="K86" s="391">
        <v>0.1</v>
      </c>
      <c r="L86" s="391">
        <v>-2.5000000000025002E-5</v>
      </c>
      <c r="M86" s="392">
        <v>0</v>
      </c>
      <c r="N86" s="390">
        <v>3500</v>
      </c>
      <c r="O86" s="390">
        <v>3500</v>
      </c>
      <c r="P86" s="390">
        <v>3500</v>
      </c>
      <c r="Q86" s="390">
        <v>3500</v>
      </c>
      <c r="R86" s="390">
        <v>3500</v>
      </c>
      <c r="S86" s="390" t="s">
        <v>159</v>
      </c>
      <c r="T86" s="391">
        <v>0</v>
      </c>
      <c r="U86" s="391">
        <v>0</v>
      </c>
      <c r="V86" s="391">
        <v>0</v>
      </c>
      <c r="W86" s="391">
        <v>0</v>
      </c>
      <c r="X86" s="391">
        <v>0</v>
      </c>
      <c r="Y86" s="391">
        <v>0</v>
      </c>
      <c r="Z86" s="391">
        <v>0</v>
      </c>
      <c r="AA86" s="391">
        <v>0</v>
      </c>
      <c r="AB86" s="391">
        <v>0</v>
      </c>
      <c r="AC86" s="391">
        <v>0</v>
      </c>
      <c r="AD86" s="391">
        <v>0.23599999999999999</v>
      </c>
      <c r="AE86" s="391">
        <v>0.33900000000000002</v>
      </c>
      <c r="AF86" s="391">
        <v>0.442</v>
      </c>
      <c r="AG86" s="391">
        <v>0.54500000000000004</v>
      </c>
      <c r="AH86" s="391">
        <v>0.64800000000000002</v>
      </c>
      <c r="AI86" s="391">
        <v>0</v>
      </c>
      <c r="AJ86" s="391">
        <v>0</v>
      </c>
      <c r="AK86" s="391">
        <v>0</v>
      </c>
      <c r="AL86" s="391">
        <v>0</v>
      </c>
      <c r="AM86" s="391">
        <v>0</v>
      </c>
      <c r="AN86" s="391">
        <v>0.1</v>
      </c>
      <c r="AO86" s="391">
        <v>0.1</v>
      </c>
      <c r="AP86" s="391">
        <v>0.1</v>
      </c>
      <c r="AQ86" s="391">
        <v>0.1</v>
      </c>
      <c r="AR86" s="391">
        <v>0.1</v>
      </c>
      <c r="AS86" s="391">
        <v>0</v>
      </c>
      <c r="AT86" s="391">
        <v>0</v>
      </c>
      <c r="AU86" s="391">
        <v>0</v>
      </c>
      <c r="AV86" s="391">
        <v>0</v>
      </c>
      <c r="AW86" s="391">
        <v>0</v>
      </c>
      <c r="AX86" s="391">
        <v>0</v>
      </c>
      <c r="AY86" s="391">
        <v>0</v>
      </c>
      <c r="AZ86" s="391">
        <v>0.34499999999999997</v>
      </c>
      <c r="BA86" s="391">
        <v>0.34499999999999997</v>
      </c>
      <c r="BB86" s="391">
        <v>0.34499999999999997</v>
      </c>
      <c r="BC86" s="391">
        <v>0</v>
      </c>
      <c r="BD86" s="391">
        <v>0</v>
      </c>
      <c r="BE86" s="391">
        <v>0</v>
      </c>
      <c r="BF86" s="391">
        <v>0</v>
      </c>
      <c r="BG86" s="391">
        <v>0</v>
      </c>
      <c r="BH86" s="391">
        <v>0.59</v>
      </c>
      <c r="BI86" s="391">
        <v>0.59</v>
      </c>
      <c r="BJ86" s="391">
        <v>0.59</v>
      </c>
      <c r="BK86" s="391">
        <v>0.59</v>
      </c>
      <c r="BL86" s="391">
        <v>0.59</v>
      </c>
      <c r="BM86" s="391">
        <v>0</v>
      </c>
      <c r="BN86" s="391">
        <v>0</v>
      </c>
      <c r="BO86" s="391">
        <v>0</v>
      </c>
      <c r="BP86" s="391">
        <v>0</v>
      </c>
      <c r="BQ86" s="391">
        <v>0</v>
      </c>
    </row>
    <row r="87" spans="1:69">
      <c r="A87" s="388" t="s">
        <v>476</v>
      </c>
      <c r="B87" s="389">
        <v>0.12124999999999998</v>
      </c>
      <c r="C87" s="389">
        <v>0.17</v>
      </c>
      <c r="D87" s="389">
        <v>0</v>
      </c>
      <c r="E87" s="389"/>
      <c r="F87" s="390">
        <v>850</v>
      </c>
      <c r="G87" s="391">
        <v>0.04</v>
      </c>
      <c r="H87" s="391">
        <v>1.2999999999999999E-2</v>
      </c>
      <c r="I87" s="391">
        <v>5.0999999999999997E-2</v>
      </c>
      <c r="J87" s="391">
        <v>3.0000000000000001E-3</v>
      </c>
      <c r="K87" s="391">
        <v>0</v>
      </c>
      <c r="L87" s="391">
        <v>1.4249999999999985E-2</v>
      </c>
      <c r="M87" s="392">
        <v>47.058823529411768</v>
      </c>
      <c r="N87" s="390">
        <v>850</v>
      </c>
      <c r="O87" s="390">
        <v>850</v>
      </c>
      <c r="P87" s="390">
        <v>850</v>
      </c>
      <c r="Q87" s="390">
        <v>850</v>
      </c>
      <c r="R87" s="390">
        <v>850</v>
      </c>
      <c r="S87" s="390" t="s">
        <v>164</v>
      </c>
      <c r="T87" s="391">
        <v>0.04</v>
      </c>
      <c r="U87" s="391">
        <v>0.04</v>
      </c>
      <c r="V87" s="391">
        <v>0.04</v>
      </c>
      <c r="W87" s="391">
        <v>0.04</v>
      </c>
      <c r="X87" s="391">
        <v>0.04</v>
      </c>
      <c r="Y87" s="391">
        <v>1.2999999999999999E-2</v>
      </c>
      <c r="Z87" s="391">
        <v>1.2999999999999999E-2</v>
      </c>
      <c r="AA87" s="391">
        <v>1.2999999999999999E-2</v>
      </c>
      <c r="AB87" s="391">
        <v>1.2999999999999999E-2</v>
      </c>
      <c r="AC87" s="391">
        <v>1.2999999999999999E-2</v>
      </c>
      <c r="AD87" s="391">
        <v>5.5E-2</v>
      </c>
      <c r="AE87" s="391">
        <v>5.5E-2</v>
      </c>
      <c r="AF87" s="391">
        <v>5.5E-2</v>
      </c>
      <c r="AG87" s="391">
        <v>5.5E-2</v>
      </c>
      <c r="AH87" s="391">
        <v>5.5E-2</v>
      </c>
      <c r="AI87" s="391">
        <v>3.0000000000000001E-3</v>
      </c>
      <c r="AJ87" s="391">
        <v>3.0000000000000001E-3</v>
      </c>
      <c r="AK87" s="391">
        <v>3.0000000000000001E-3</v>
      </c>
      <c r="AL87" s="391">
        <v>3.0000000000000001E-3</v>
      </c>
      <c r="AM87" s="391">
        <v>3.0000000000000001E-3</v>
      </c>
      <c r="AN87" s="391">
        <v>0</v>
      </c>
      <c r="AO87" s="391">
        <v>0</v>
      </c>
      <c r="AP87" s="391">
        <v>0</v>
      </c>
      <c r="AQ87" s="391">
        <v>0</v>
      </c>
      <c r="AR87" s="391">
        <v>0</v>
      </c>
      <c r="AS87" s="391">
        <v>1.4200000000000001E-2</v>
      </c>
      <c r="AT87" s="391">
        <v>1.4200000000000001E-2</v>
      </c>
      <c r="AU87" s="391">
        <v>1.4200000000000001E-2</v>
      </c>
      <c r="AV87" s="391">
        <v>1.4200000000000001E-2</v>
      </c>
      <c r="AW87" s="391">
        <v>1.4200000000000001E-2</v>
      </c>
      <c r="AX87" s="391">
        <v>0</v>
      </c>
      <c r="AY87" s="391">
        <v>0</v>
      </c>
      <c r="AZ87" s="391">
        <v>0</v>
      </c>
      <c r="BA87" s="391">
        <v>0</v>
      </c>
      <c r="BB87" s="391">
        <v>0</v>
      </c>
      <c r="BC87" s="391">
        <v>0</v>
      </c>
      <c r="BD87" s="391">
        <v>0</v>
      </c>
      <c r="BE87" s="391">
        <v>0</v>
      </c>
      <c r="BF87" s="391">
        <v>0</v>
      </c>
      <c r="BG87" s="391">
        <v>0</v>
      </c>
      <c r="BH87" s="391">
        <v>0.17</v>
      </c>
      <c r="BI87" s="391">
        <v>0.17</v>
      </c>
      <c r="BJ87" s="391">
        <v>0.17</v>
      </c>
      <c r="BK87" s="391">
        <v>0.17</v>
      </c>
      <c r="BL87" s="391">
        <v>0.17</v>
      </c>
      <c r="BM87" s="391">
        <v>0</v>
      </c>
      <c r="BN87" s="391">
        <v>0</v>
      </c>
      <c r="BO87" s="391">
        <v>0</v>
      </c>
      <c r="BP87" s="391">
        <v>0</v>
      </c>
      <c r="BQ87" s="391">
        <v>0</v>
      </c>
    </row>
    <row r="88" spans="1:69">
      <c r="A88" s="388" t="s">
        <v>477</v>
      </c>
      <c r="B88" s="389" t="s">
        <v>395</v>
      </c>
      <c r="C88" s="389">
        <v>6.8</v>
      </c>
      <c r="D88" s="389">
        <v>0</v>
      </c>
      <c r="E88" s="389"/>
      <c r="F88" s="390">
        <v>0</v>
      </c>
      <c r="G88" s="391">
        <v>0</v>
      </c>
      <c r="H88" s="391">
        <v>0</v>
      </c>
      <c r="I88" s="391">
        <v>0</v>
      </c>
      <c r="J88" s="391">
        <v>0</v>
      </c>
      <c r="K88" s="391">
        <v>0</v>
      </c>
      <c r="L88" s="391" t="e">
        <v>#VALUE!</v>
      </c>
      <c r="M88" s="392" t="s">
        <v>395</v>
      </c>
      <c r="N88" s="390">
        <v>5189</v>
      </c>
      <c r="O88" s="390">
        <v>5594</v>
      </c>
      <c r="P88" s="390">
        <v>6030</v>
      </c>
      <c r="Q88" s="390">
        <v>6050</v>
      </c>
      <c r="R88" s="390">
        <v>0</v>
      </c>
      <c r="S88" s="390" t="s">
        <v>182</v>
      </c>
      <c r="T88" s="391">
        <v>0.41499999999999998</v>
      </c>
      <c r="U88" s="391">
        <v>0.44700000000000001</v>
      </c>
      <c r="V88" s="391">
        <v>0.48199999999999998</v>
      </c>
      <c r="W88" s="391">
        <v>0.5</v>
      </c>
      <c r="X88" s="391">
        <v>0</v>
      </c>
      <c r="Y88" s="391">
        <v>0.19900000000000001</v>
      </c>
      <c r="Z88" s="391">
        <v>0.20399999999999999</v>
      </c>
      <c r="AA88" s="391">
        <v>0.22</v>
      </c>
      <c r="AB88" s="391">
        <v>0.22500000000000001</v>
      </c>
      <c r="AC88" s="391">
        <v>0</v>
      </c>
      <c r="AD88" s="391">
        <v>0.16600000000000001</v>
      </c>
      <c r="AE88" s="391">
        <v>0.17899999999999999</v>
      </c>
      <c r="AF88" s="391">
        <v>0.193</v>
      </c>
      <c r="AG88" s="391">
        <v>0.2</v>
      </c>
      <c r="AH88" s="391">
        <v>0</v>
      </c>
      <c r="AI88" s="391">
        <v>1.2999999999999999E-2</v>
      </c>
      <c r="AJ88" s="391">
        <v>1.4E-2</v>
      </c>
      <c r="AK88" s="391">
        <v>1.4999999999999999E-2</v>
      </c>
      <c r="AL88" s="391">
        <v>1.6E-2</v>
      </c>
      <c r="AM88" s="391">
        <v>0</v>
      </c>
      <c r="AN88" s="391">
        <v>4.2000000000000003E-2</v>
      </c>
      <c r="AO88" s="391">
        <v>4.4999999999999998E-2</v>
      </c>
      <c r="AP88" s="391">
        <v>4.5999999999999999E-2</v>
      </c>
      <c r="AQ88" s="391">
        <v>4.7E-2</v>
      </c>
      <c r="AR88" s="391">
        <v>0</v>
      </c>
      <c r="AS88" s="391">
        <v>0.13789999999999999</v>
      </c>
      <c r="AT88" s="391">
        <v>0.14180000000000001</v>
      </c>
      <c r="AU88" s="391">
        <v>0.1467</v>
      </c>
      <c r="AV88" s="391">
        <v>0.14899999999999999</v>
      </c>
      <c r="AW88" s="391">
        <v>0</v>
      </c>
      <c r="AX88" s="391">
        <v>0</v>
      </c>
      <c r="AY88" s="391">
        <v>0</v>
      </c>
      <c r="AZ88" s="391">
        <v>0</v>
      </c>
      <c r="BA88" s="391">
        <v>0</v>
      </c>
      <c r="BB88" s="391">
        <v>0</v>
      </c>
      <c r="BC88" s="391">
        <v>0</v>
      </c>
      <c r="BD88" s="391">
        <v>0</v>
      </c>
      <c r="BE88" s="391">
        <v>0</v>
      </c>
      <c r="BF88" s="391">
        <v>0</v>
      </c>
      <c r="BG88" s="391">
        <v>0</v>
      </c>
      <c r="BH88" s="391">
        <v>0</v>
      </c>
      <c r="BI88" s="391">
        <v>0</v>
      </c>
      <c r="BJ88" s="391">
        <v>0</v>
      </c>
      <c r="BK88" s="391">
        <v>0</v>
      </c>
      <c r="BL88" s="391">
        <v>0</v>
      </c>
      <c r="BM88" s="391">
        <v>1</v>
      </c>
      <c r="BN88" s="391">
        <v>1</v>
      </c>
      <c r="BO88" s="391">
        <v>1</v>
      </c>
      <c r="BP88" s="391">
        <v>1</v>
      </c>
      <c r="BQ88" s="391">
        <v>1</v>
      </c>
    </row>
    <row r="89" spans="1:69">
      <c r="A89" s="388" t="s">
        <v>478</v>
      </c>
      <c r="B89" s="389">
        <v>20.762916666666669</v>
      </c>
      <c r="C89" s="389">
        <v>40.966000000000001</v>
      </c>
      <c r="D89" s="389">
        <v>0.16196630136986301</v>
      </c>
      <c r="E89" s="389"/>
      <c r="F89" s="390">
        <v>190456</v>
      </c>
      <c r="G89" s="391">
        <v>10.613200000000001</v>
      </c>
      <c r="H89" s="391">
        <v>2.9472</v>
      </c>
      <c r="I89" s="391">
        <v>0.1817</v>
      </c>
      <c r="J89" s="391">
        <v>0.77359999999999995</v>
      </c>
      <c r="K89" s="391">
        <v>2.3942999999999999</v>
      </c>
      <c r="L89" s="391">
        <v>3.690950365296807</v>
      </c>
      <c r="M89" s="392">
        <v>55.725206871928421</v>
      </c>
      <c r="N89" s="390">
        <v>195943</v>
      </c>
      <c r="O89" s="390">
        <v>201062</v>
      </c>
      <c r="P89" s="390">
        <v>206316</v>
      </c>
      <c r="Q89" s="390">
        <v>211706</v>
      </c>
      <c r="R89" s="390">
        <v>217230</v>
      </c>
      <c r="S89" s="390" t="s">
        <v>161</v>
      </c>
      <c r="T89" s="391">
        <v>11.034000000000001</v>
      </c>
      <c r="U89" s="391">
        <v>11.321999999999999</v>
      </c>
      <c r="V89" s="391">
        <v>11.618</v>
      </c>
      <c r="W89" s="391">
        <v>11.920999999999999</v>
      </c>
      <c r="X89" s="391">
        <v>12.233000000000001</v>
      </c>
      <c r="Y89" s="391">
        <v>4.633</v>
      </c>
      <c r="Z89" s="391">
        <v>5.8159999999999998</v>
      </c>
      <c r="AA89" s="391">
        <v>7.3010000000000002</v>
      </c>
      <c r="AB89" s="391">
        <v>9.1660000000000004</v>
      </c>
      <c r="AC89" s="391">
        <v>11.506</v>
      </c>
      <c r="AD89" s="391">
        <v>0.221</v>
      </c>
      <c r="AE89" s="391">
        <v>0.23499999999999999</v>
      </c>
      <c r="AF89" s="391">
        <v>0.249</v>
      </c>
      <c r="AG89" s="391">
        <v>0.26500000000000001</v>
      </c>
      <c r="AH89" s="391">
        <v>0.28100000000000003</v>
      </c>
      <c r="AI89" s="391">
        <v>1.38</v>
      </c>
      <c r="AJ89" s="391">
        <v>1.585</v>
      </c>
      <c r="AK89" s="391">
        <v>1.8220000000000001</v>
      </c>
      <c r="AL89" s="391">
        <v>2.0939999999999999</v>
      </c>
      <c r="AM89" s="391">
        <v>2.407</v>
      </c>
      <c r="AN89" s="391">
        <v>2.8330000000000002</v>
      </c>
      <c r="AO89" s="391">
        <v>3.13</v>
      </c>
      <c r="AP89" s="391">
        <v>3.4569999999999999</v>
      </c>
      <c r="AQ89" s="391">
        <v>3.819</v>
      </c>
      <c r="AR89" s="391">
        <v>4.218</v>
      </c>
      <c r="AS89" s="391">
        <v>2.6150000000000002</v>
      </c>
      <c r="AT89" s="391">
        <v>2.867</v>
      </c>
      <c r="AU89" s="391">
        <v>3.165</v>
      </c>
      <c r="AV89" s="391">
        <v>3.5219999999999998</v>
      </c>
      <c r="AW89" s="391">
        <v>3.863</v>
      </c>
      <c r="AX89" s="391">
        <v>19.86</v>
      </c>
      <c r="AY89" s="391">
        <v>19.86</v>
      </c>
      <c r="AZ89" s="391">
        <v>19.86</v>
      </c>
      <c r="BA89" s="391">
        <v>19.86</v>
      </c>
      <c r="BB89" s="391">
        <v>19.86</v>
      </c>
      <c r="BC89" s="391">
        <v>0</v>
      </c>
      <c r="BD89" s="391">
        <v>0</v>
      </c>
      <c r="BE89" s="391">
        <v>0</v>
      </c>
      <c r="BF89" s="391">
        <v>0</v>
      </c>
      <c r="BG89" s="391">
        <v>0</v>
      </c>
      <c r="BH89" s="391">
        <v>23</v>
      </c>
      <c r="BI89" s="391">
        <v>23</v>
      </c>
      <c r="BJ89" s="391">
        <v>23</v>
      </c>
      <c r="BK89" s="391">
        <v>23</v>
      </c>
      <c r="BL89" s="391">
        <v>23</v>
      </c>
      <c r="BM89" s="391">
        <v>8.2500000000000004E-2</v>
      </c>
      <c r="BN89" s="391">
        <v>8.2500000000000004E-2</v>
      </c>
      <c r="BO89" s="391">
        <v>8.2500000000000004E-2</v>
      </c>
      <c r="BP89" s="391">
        <v>8.2500000000000004E-2</v>
      </c>
      <c r="BQ89" s="391">
        <v>8.2500000000000004E-2</v>
      </c>
    </row>
    <row r="90" spans="1:69">
      <c r="A90" s="388" t="s">
        <v>479</v>
      </c>
      <c r="B90" s="389">
        <v>1.0298416666666665</v>
      </c>
      <c r="C90" s="389">
        <v>2.012</v>
      </c>
      <c r="D90" s="389">
        <v>0</v>
      </c>
      <c r="E90" s="389"/>
      <c r="F90" s="390">
        <v>11786</v>
      </c>
      <c r="G90" s="391">
        <v>0.65200000000000002</v>
      </c>
      <c r="H90" s="391">
        <v>0.13400000000000001</v>
      </c>
      <c r="I90" s="391">
        <v>0</v>
      </c>
      <c r="J90" s="391">
        <v>2E-3</v>
      </c>
      <c r="K90" s="391">
        <v>4.1000000000000002E-2</v>
      </c>
      <c r="L90" s="391">
        <v>0.20084166666666647</v>
      </c>
      <c r="M90" s="392">
        <v>55.319871033429493</v>
      </c>
      <c r="N90" s="390">
        <v>12000</v>
      </c>
      <c r="O90" s="390">
        <v>13200</v>
      </c>
      <c r="P90" s="390">
        <v>16793</v>
      </c>
      <c r="Q90" s="390">
        <v>18000</v>
      </c>
      <c r="R90" s="390">
        <v>18000</v>
      </c>
      <c r="S90" s="390" t="s">
        <v>161</v>
      </c>
      <c r="T90" s="391">
        <v>0.8</v>
      </c>
      <c r="U90" s="391">
        <v>1</v>
      </c>
      <c r="V90" s="391">
        <v>1.2</v>
      </c>
      <c r="W90" s="391">
        <v>1.2</v>
      </c>
      <c r="X90" s="391">
        <v>1.2</v>
      </c>
      <c r="Y90" s="391">
        <v>0.02</v>
      </c>
      <c r="Z90" s="391">
        <v>0.02</v>
      </c>
      <c r="AA90" s="391">
        <v>0.02</v>
      </c>
      <c r="AB90" s="391">
        <v>0.02</v>
      </c>
      <c r="AC90" s="391">
        <v>0.02</v>
      </c>
      <c r="AD90" s="391">
        <v>0</v>
      </c>
      <c r="AE90" s="391">
        <v>0</v>
      </c>
      <c r="AF90" s="391">
        <v>0</v>
      </c>
      <c r="AG90" s="391">
        <v>0</v>
      </c>
      <c r="AH90" s="391">
        <v>0</v>
      </c>
      <c r="AI90" s="391">
        <v>2E-3</v>
      </c>
      <c r="AJ90" s="391">
        <v>2E-3</v>
      </c>
      <c r="AK90" s="391">
        <v>2E-3</v>
      </c>
      <c r="AL90" s="391">
        <v>2E-3</v>
      </c>
      <c r="AM90" s="391">
        <v>2E-3</v>
      </c>
      <c r="AN90" s="391">
        <v>2.1000000000000001E-2</v>
      </c>
      <c r="AO90" s="391">
        <v>0.03</v>
      </c>
      <c r="AP90" s="391">
        <v>0.04</v>
      </c>
      <c r="AQ90" s="391">
        <v>0.05</v>
      </c>
      <c r="AR90" s="391">
        <v>0.05</v>
      </c>
      <c r="AS90" s="391">
        <v>0.16</v>
      </c>
      <c r="AT90" s="391">
        <v>0.19</v>
      </c>
      <c r="AU90" s="391">
        <v>0.23</v>
      </c>
      <c r="AV90" s="391">
        <v>0.24</v>
      </c>
      <c r="AW90" s="391">
        <v>0.24</v>
      </c>
      <c r="AX90" s="391">
        <v>0</v>
      </c>
      <c r="AY90" s="391">
        <v>0</v>
      </c>
      <c r="AZ90" s="391">
        <v>0</v>
      </c>
      <c r="BA90" s="391">
        <v>0</v>
      </c>
      <c r="BB90" s="391">
        <v>0</v>
      </c>
      <c r="BC90" s="391">
        <v>0</v>
      </c>
      <c r="BD90" s="391">
        <v>0</v>
      </c>
      <c r="BE90" s="391">
        <v>0</v>
      </c>
      <c r="BF90" s="391">
        <v>0</v>
      </c>
      <c r="BG90" s="391">
        <v>0</v>
      </c>
      <c r="BH90" s="391">
        <v>0</v>
      </c>
      <c r="BI90" s="391">
        <v>0</v>
      </c>
      <c r="BJ90" s="391">
        <v>0</v>
      </c>
      <c r="BK90" s="391">
        <v>0</v>
      </c>
      <c r="BL90" s="391">
        <v>0</v>
      </c>
      <c r="BM90" s="391">
        <v>0</v>
      </c>
      <c r="BN90" s="391">
        <v>0</v>
      </c>
      <c r="BO90" s="391">
        <v>0</v>
      </c>
      <c r="BP90" s="391">
        <v>0</v>
      </c>
      <c r="BQ90" s="391">
        <v>0</v>
      </c>
    </row>
    <row r="91" spans="1:69">
      <c r="A91" s="388" t="s">
        <v>480</v>
      </c>
      <c r="B91" s="389">
        <v>0.20766666666666667</v>
      </c>
      <c r="C91" s="389">
        <v>0.28899999999999998</v>
      </c>
      <c r="D91" s="389">
        <v>0</v>
      </c>
      <c r="E91" s="389"/>
      <c r="F91" s="390">
        <v>4571</v>
      </c>
      <c r="G91" s="391">
        <v>0.1822</v>
      </c>
      <c r="H91" s="391">
        <v>4.1999999999999997E-3</v>
      </c>
      <c r="I91" s="391">
        <v>0</v>
      </c>
      <c r="J91" s="391">
        <v>0</v>
      </c>
      <c r="K91" s="391">
        <v>7.1000000000000004E-3</v>
      </c>
      <c r="L91" s="391">
        <v>1.4166666666666661E-2</v>
      </c>
      <c r="M91" s="392">
        <v>39.859986873769415</v>
      </c>
      <c r="N91" s="390">
        <v>5220</v>
      </c>
      <c r="O91" s="390">
        <v>5220</v>
      </c>
      <c r="P91" s="390">
        <v>5220</v>
      </c>
      <c r="Q91" s="390">
        <v>5220</v>
      </c>
      <c r="R91" s="390">
        <v>5220</v>
      </c>
      <c r="S91" s="390" t="s">
        <v>173</v>
      </c>
      <c r="T91" s="391">
        <v>0.2</v>
      </c>
      <c r="U91" s="391">
        <v>0.2</v>
      </c>
      <c r="V91" s="391">
        <v>0.2</v>
      </c>
      <c r="W91" s="391">
        <v>0.2</v>
      </c>
      <c r="X91" s="391">
        <v>0.2</v>
      </c>
      <c r="Y91" s="391">
        <v>4.0000000000000001E-3</v>
      </c>
      <c r="Z91" s="391">
        <v>4.0000000000000001E-3</v>
      </c>
      <c r="AA91" s="391">
        <v>4.0000000000000001E-3</v>
      </c>
      <c r="AB91" s="391">
        <v>4.0000000000000001E-3</v>
      </c>
      <c r="AC91" s="391">
        <v>4.0000000000000001E-3</v>
      </c>
      <c r="AD91" s="391">
        <v>0</v>
      </c>
      <c r="AE91" s="391">
        <v>0</v>
      </c>
      <c r="AF91" s="391">
        <v>0</v>
      </c>
      <c r="AG91" s="391">
        <v>0</v>
      </c>
      <c r="AH91" s="391">
        <v>0</v>
      </c>
      <c r="AI91" s="391">
        <v>0</v>
      </c>
      <c r="AJ91" s="391">
        <v>0</v>
      </c>
      <c r="AK91" s="391">
        <v>0</v>
      </c>
      <c r="AL91" s="391">
        <v>0</v>
      </c>
      <c r="AM91" s="391">
        <v>0</v>
      </c>
      <c r="AN91" s="391">
        <v>8.9999999999999993E-3</v>
      </c>
      <c r="AO91" s="391">
        <v>8.9999999999999993E-3</v>
      </c>
      <c r="AP91" s="391">
        <v>8.9999999999999993E-3</v>
      </c>
      <c r="AQ91" s="391">
        <v>8.9999999999999993E-3</v>
      </c>
      <c r="AR91" s="391">
        <v>8.9999999999999993E-3</v>
      </c>
      <c r="AS91" s="391">
        <v>1.3100000000000001E-2</v>
      </c>
      <c r="AT91" s="391">
        <v>1.3100000000000001E-2</v>
      </c>
      <c r="AU91" s="391">
        <v>1.3100000000000001E-2</v>
      </c>
      <c r="AV91" s="391">
        <v>1.3100000000000001E-2</v>
      </c>
      <c r="AW91" s="391">
        <v>1.3100000000000001E-2</v>
      </c>
      <c r="AX91" s="391">
        <v>0</v>
      </c>
      <c r="AY91" s="391">
        <v>0</v>
      </c>
      <c r="AZ91" s="391">
        <v>0</v>
      </c>
      <c r="BA91" s="391">
        <v>0</v>
      </c>
      <c r="BB91" s="391">
        <v>0</v>
      </c>
      <c r="BC91" s="391">
        <v>0</v>
      </c>
      <c r="BD91" s="391">
        <v>0</v>
      </c>
      <c r="BE91" s="391">
        <v>0</v>
      </c>
      <c r="BF91" s="391">
        <v>0</v>
      </c>
      <c r="BG91" s="391">
        <v>0</v>
      </c>
      <c r="BH91" s="391">
        <v>0.28899999999999998</v>
      </c>
      <c r="BI91" s="391">
        <v>0.28899999999999998</v>
      </c>
      <c r="BJ91" s="391">
        <v>0.28899999999999998</v>
      </c>
      <c r="BK91" s="391">
        <v>0.28899999999999998</v>
      </c>
      <c r="BL91" s="391">
        <v>0.28899999999999998</v>
      </c>
      <c r="BM91" s="391">
        <v>0</v>
      </c>
      <c r="BN91" s="391">
        <v>0</v>
      </c>
      <c r="BO91" s="391">
        <v>0</v>
      </c>
      <c r="BP91" s="391">
        <v>0</v>
      </c>
      <c r="BQ91" s="391">
        <v>0</v>
      </c>
    </row>
    <row r="92" spans="1:69">
      <c r="A92" s="388" t="s">
        <v>481</v>
      </c>
      <c r="B92" s="389">
        <v>0.30958333333333338</v>
      </c>
      <c r="C92" s="389">
        <v>1</v>
      </c>
      <c r="D92" s="389">
        <v>0</v>
      </c>
      <c r="E92" s="389"/>
      <c r="F92" s="390">
        <v>3609</v>
      </c>
      <c r="G92" s="391">
        <v>0.2361</v>
      </c>
      <c r="H92" s="391">
        <v>7.0000000000000001E-3</v>
      </c>
      <c r="I92" s="391">
        <v>0</v>
      </c>
      <c r="J92" s="391">
        <v>2E-3</v>
      </c>
      <c r="K92" s="391">
        <v>0.02</v>
      </c>
      <c r="L92" s="391">
        <v>4.4483333333333375E-2</v>
      </c>
      <c r="M92" s="392">
        <v>65.419783873649209</v>
      </c>
      <c r="N92" s="390">
        <v>3970</v>
      </c>
      <c r="O92" s="390">
        <v>4367</v>
      </c>
      <c r="P92" s="390">
        <v>4804</v>
      </c>
      <c r="Q92" s="390">
        <v>5284</v>
      </c>
      <c r="R92" s="390">
        <v>5812</v>
      </c>
      <c r="S92" s="390" t="s">
        <v>163</v>
      </c>
      <c r="T92" s="391">
        <v>0.25969999999999999</v>
      </c>
      <c r="U92" s="391">
        <v>0.28570000000000001</v>
      </c>
      <c r="V92" s="391">
        <v>0.31430000000000002</v>
      </c>
      <c r="W92" s="391">
        <v>0.34570000000000001</v>
      </c>
      <c r="X92" s="391">
        <v>0.38030000000000003</v>
      </c>
      <c r="Y92" s="391">
        <v>7.0000000000000001E-3</v>
      </c>
      <c r="Z92" s="391">
        <v>7.0000000000000001E-3</v>
      </c>
      <c r="AA92" s="391">
        <v>7.0000000000000001E-3</v>
      </c>
      <c r="AB92" s="391">
        <v>7.0000000000000001E-3</v>
      </c>
      <c r="AC92" s="391">
        <v>7.0000000000000001E-3</v>
      </c>
      <c r="AD92" s="391">
        <v>0</v>
      </c>
      <c r="AE92" s="391">
        <v>0</v>
      </c>
      <c r="AF92" s="391">
        <v>0</v>
      </c>
      <c r="AG92" s="391">
        <v>0</v>
      </c>
      <c r="AH92" s="391">
        <v>0</v>
      </c>
      <c r="AI92" s="391">
        <v>2E-3</v>
      </c>
      <c r="AJ92" s="391">
        <v>2E-3</v>
      </c>
      <c r="AK92" s="391">
        <v>2E-3</v>
      </c>
      <c r="AL92" s="391">
        <v>2E-3</v>
      </c>
      <c r="AM92" s="391">
        <v>2E-3</v>
      </c>
      <c r="AN92" s="391">
        <v>0.02</v>
      </c>
      <c r="AO92" s="391">
        <v>0.02</v>
      </c>
      <c r="AP92" s="391">
        <v>0.02</v>
      </c>
      <c r="AQ92" s="391">
        <v>0.02</v>
      </c>
      <c r="AR92" s="391">
        <v>0.02</v>
      </c>
      <c r="AS92" s="391">
        <v>4.6399999999999997E-2</v>
      </c>
      <c r="AT92" s="391">
        <v>5.0599999999999999E-2</v>
      </c>
      <c r="AU92" s="391">
        <v>5.5199999999999999E-2</v>
      </c>
      <c r="AV92" s="391">
        <v>6.0199999999999997E-2</v>
      </c>
      <c r="AW92" s="391">
        <v>6.5799999999999997E-2</v>
      </c>
      <c r="AX92" s="391">
        <v>0</v>
      </c>
      <c r="AY92" s="391">
        <v>0</v>
      </c>
      <c r="AZ92" s="391">
        <v>0</v>
      </c>
      <c r="BA92" s="391">
        <v>0</v>
      </c>
      <c r="BB92" s="391">
        <v>0</v>
      </c>
      <c r="BC92" s="391">
        <v>0</v>
      </c>
      <c r="BD92" s="391">
        <v>0</v>
      </c>
      <c r="BE92" s="391">
        <v>0</v>
      </c>
      <c r="BF92" s="391">
        <v>0</v>
      </c>
      <c r="BG92" s="391">
        <v>0</v>
      </c>
      <c r="BH92" s="391">
        <v>0</v>
      </c>
      <c r="BI92" s="391">
        <v>0</v>
      </c>
      <c r="BJ92" s="391">
        <v>0</v>
      </c>
      <c r="BK92" s="391">
        <v>0</v>
      </c>
      <c r="BL92" s="391">
        <v>0</v>
      </c>
      <c r="BM92" s="391">
        <v>0</v>
      </c>
      <c r="BN92" s="391">
        <v>0</v>
      </c>
      <c r="BO92" s="391">
        <v>0</v>
      </c>
      <c r="BP92" s="391">
        <v>0</v>
      </c>
      <c r="BQ92" s="391">
        <v>0</v>
      </c>
    </row>
    <row r="93" spans="1:69">
      <c r="A93" s="388" t="s">
        <v>482</v>
      </c>
      <c r="B93" s="389">
        <v>19.185833333333335</v>
      </c>
      <c r="C93" s="389">
        <v>35.6</v>
      </c>
      <c r="D93" s="389">
        <v>0.21623835616438356</v>
      </c>
      <c r="E93" s="389"/>
      <c r="F93" s="390">
        <v>201711</v>
      </c>
      <c r="G93" s="391">
        <v>10.08</v>
      </c>
      <c r="H93" s="391">
        <v>2.8</v>
      </c>
      <c r="I93" s="391">
        <v>0.36</v>
      </c>
      <c r="J93" s="391">
        <v>0.16</v>
      </c>
      <c r="K93" s="391">
        <v>3.1</v>
      </c>
      <c r="L93" s="391">
        <v>2.4695949771689527</v>
      </c>
      <c r="M93" s="392">
        <v>49.972485387509856</v>
      </c>
      <c r="N93" s="390">
        <v>211511</v>
      </c>
      <c r="O93" s="390">
        <v>220625</v>
      </c>
      <c r="P93" s="390">
        <v>229739</v>
      </c>
      <c r="Q93" s="390">
        <v>238853</v>
      </c>
      <c r="R93" s="390">
        <v>242554</v>
      </c>
      <c r="S93" s="390" t="s">
        <v>134</v>
      </c>
      <c r="T93" s="391">
        <v>11.9</v>
      </c>
      <c r="U93" s="391">
        <v>13.2</v>
      </c>
      <c r="V93" s="391">
        <v>13.7</v>
      </c>
      <c r="W93" s="391">
        <v>14.2</v>
      </c>
      <c r="X93" s="391">
        <v>14.4</v>
      </c>
      <c r="Y93" s="391">
        <v>4.8</v>
      </c>
      <c r="Z93" s="391">
        <v>5.8</v>
      </c>
      <c r="AA93" s="391">
        <v>7.5</v>
      </c>
      <c r="AB93" s="391">
        <v>9.1</v>
      </c>
      <c r="AC93" s="391">
        <v>10.1</v>
      </c>
      <c r="AD93" s="391">
        <v>1.1000000000000001</v>
      </c>
      <c r="AE93" s="391">
        <v>1.5</v>
      </c>
      <c r="AF93" s="391">
        <v>1.6</v>
      </c>
      <c r="AG93" s="391">
        <v>1.7</v>
      </c>
      <c r="AH93" s="391">
        <v>1.7</v>
      </c>
      <c r="AI93" s="391">
        <v>0.3</v>
      </c>
      <c r="AJ93" s="391">
        <v>0.3</v>
      </c>
      <c r="AK93" s="391">
        <v>0.3</v>
      </c>
      <c r="AL93" s="391">
        <v>0.3</v>
      </c>
      <c r="AM93" s="391">
        <v>0.3</v>
      </c>
      <c r="AN93" s="391">
        <v>3.9</v>
      </c>
      <c r="AO93" s="391">
        <v>4.3</v>
      </c>
      <c r="AP93" s="391">
        <v>4.8</v>
      </c>
      <c r="AQ93" s="391">
        <v>5.2</v>
      </c>
      <c r="AR93" s="391">
        <v>5.5</v>
      </c>
      <c r="AS93" s="391">
        <v>1.4</v>
      </c>
      <c r="AT93" s="391">
        <v>1.6</v>
      </c>
      <c r="AU93" s="391">
        <v>1.8</v>
      </c>
      <c r="AV93" s="391">
        <v>2</v>
      </c>
      <c r="AW93" s="391">
        <v>2.1</v>
      </c>
      <c r="AX93" s="391">
        <v>0</v>
      </c>
      <c r="AY93" s="391">
        <v>1.9</v>
      </c>
      <c r="AZ93" s="391">
        <v>1.9</v>
      </c>
      <c r="BA93" s="391">
        <v>1.9</v>
      </c>
      <c r="BB93" s="391">
        <v>1.9</v>
      </c>
      <c r="BC93" s="391">
        <v>0</v>
      </c>
      <c r="BD93" s="391">
        <v>0</v>
      </c>
      <c r="BE93" s="391">
        <v>0</v>
      </c>
      <c r="BF93" s="391">
        <v>0</v>
      </c>
      <c r="BG93" s="391">
        <v>0</v>
      </c>
      <c r="BH93" s="391">
        <v>0</v>
      </c>
      <c r="BI93" s="391">
        <v>0</v>
      </c>
      <c r="BJ93" s="391">
        <v>0</v>
      </c>
      <c r="BK93" s="391">
        <v>0</v>
      </c>
      <c r="BL93" s="391">
        <v>0</v>
      </c>
      <c r="BM93" s="391">
        <v>0.4</v>
      </c>
      <c r="BN93" s="391">
        <v>0.4</v>
      </c>
      <c r="BO93" s="391">
        <v>0.4</v>
      </c>
      <c r="BP93" s="391">
        <v>0.4</v>
      </c>
      <c r="BQ93" s="391">
        <v>0.4</v>
      </c>
    </row>
    <row r="94" spans="1:69">
      <c r="A94" s="388" t="s">
        <v>485</v>
      </c>
      <c r="B94" s="389">
        <v>0.34233333333333332</v>
      </c>
      <c r="C94" s="389">
        <v>0.45</v>
      </c>
      <c r="D94" s="389">
        <v>0</v>
      </c>
      <c r="E94" s="389"/>
      <c r="F94" s="390">
        <v>5920</v>
      </c>
      <c r="G94" s="391">
        <v>0.26500000000000001</v>
      </c>
      <c r="H94" s="391">
        <v>3.5000000000000003E-2</v>
      </c>
      <c r="I94" s="391">
        <v>0</v>
      </c>
      <c r="J94" s="391">
        <v>0</v>
      </c>
      <c r="K94" s="391">
        <v>4.0000000000000001E-3</v>
      </c>
      <c r="L94" s="391">
        <v>3.8333333333333275E-2</v>
      </c>
      <c r="M94" s="392">
        <v>44.763513513513516</v>
      </c>
      <c r="N94" s="390">
        <v>6220</v>
      </c>
      <c r="O94" s="390">
        <v>6531</v>
      </c>
      <c r="P94" s="390">
        <v>6857</v>
      </c>
      <c r="Q94" s="390">
        <v>7200</v>
      </c>
      <c r="R94" s="390">
        <v>7560</v>
      </c>
      <c r="S94" s="390" t="s">
        <v>162</v>
      </c>
      <c r="T94" s="391">
        <v>0.27829999999999999</v>
      </c>
      <c r="U94" s="391">
        <v>0.29220000000000002</v>
      </c>
      <c r="V94" s="391">
        <v>0.30680000000000002</v>
      </c>
      <c r="W94" s="391">
        <v>0.30830000000000002</v>
      </c>
      <c r="X94" s="391">
        <v>0.32369999999999999</v>
      </c>
      <c r="Y94" s="391">
        <v>3.6700000000000003E-2</v>
      </c>
      <c r="Z94" s="391">
        <v>3.8600000000000002E-2</v>
      </c>
      <c r="AA94" s="391">
        <v>4.0500000000000001E-2</v>
      </c>
      <c r="AB94" s="391">
        <v>4.2500000000000003E-2</v>
      </c>
      <c r="AC94" s="391">
        <v>4.4999999999999998E-2</v>
      </c>
      <c r="AD94" s="391">
        <v>0</v>
      </c>
      <c r="AE94" s="391">
        <v>0</v>
      </c>
      <c r="AF94" s="391">
        <v>0</v>
      </c>
      <c r="AG94" s="391">
        <v>0</v>
      </c>
      <c r="AH94" s="391">
        <v>0</v>
      </c>
      <c r="AI94" s="391">
        <v>0</v>
      </c>
      <c r="AJ94" s="391">
        <v>0</v>
      </c>
      <c r="AK94" s="391">
        <v>0</v>
      </c>
      <c r="AL94" s="391">
        <v>0</v>
      </c>
      <c r="AM94" s="391">
        <v>0</v>
      </c>
      <c r="AN94" s="391">
        <v>0</v>
      </c>
      <c r="AO94" s="391">
        <v>0</v>
      </c>
      <c r="AP94" s="391">
        <v>0</v>
      </c>
      <c r="AQ94" s="391">
        <v>0</v>
      </c>
      <c r="AR94" s="391">
        <v>0</v>
      </c>
      <c r="AS94" s="391">
        <v>3.5999999999999997E-2</v>
      </c>
      <c r="AT94" s="391">
        <v>3.6999999999999998E-2</v>
      </c>
      <c r="AU94" s="391">
        <v>3.7999999999999999E-2</v>
      </c>
      <c r="AV94" s="391">
        <v>3.9E-2</v>
      </c>
      <c r="AW94" s="391">
        <v>0.04</v>
      </c>
      <c r="AX94" s="391">
        <v>0</v>
      </c>
      <c r="AY94" s="391">
        <v>0</v>
      </c>
      <c r="AZ94" s="391">
        <v>0</v>
      </c>
      <c r="BA94" s="391">
        <v>0</v>
      </c>
      <c r="BB94" s="391">
        <v>0</v>
      </c>
      <c r="BC94" s="391">
        <v>0</v>
      </c>
      <c r="BD94" s="391">
        <v>0</v>
      </c>
      <c r="BE94" s="391">
        <v>0</v>
      </c>
      <c r="BF94" s="391">
        <v>0</v>
      </c>
      <c r="BG94" s="391">
        <v>0</v>
      </c>
      <c r="BH94" s="391">
        <v>0.45</v>
      </c>
      <c r="BI94" s="391">
        <v>0.45</v>
      </c>
      <c r="BJ94" s="391">
        <v>0.45</v>
      </c>
      <c r="BK94" s="391">
        <v>0.45</v>
      </c>
      <c r="BL94" s="391">
        <v>0.45</v>
      </c>
      <c r="BM94" s="391">
        <v>0</v>
      </c>
      <c r="BN94" s="391">
        <v>0</v>
      </c>
      <c r="BO94" s="391">
        <v>0</v>
      </c>
      <c r="BP94" s="391">
        <v>0</v>
      </c>
      <c r="BQ94" s="391">
        <v>0</v>
      </c>
    </row>
    <row r="95" spans="1:69">
      <c r="A95" s="388" t="s">
        <v>972</v>
      </c>
      <c r="B95" s="389">
        <v>1.21E-2</v>
      </c>
      <c r="C95" s="389">
        <v>5.8000000000000003E-2</v>
      </c>
      <c r="D95" s="389">
        <v>0</v>
      </c>
      <c r="E95" s="389"/>
      <c r="F95" s="390">
        <v>231</v>
      </c>
      <c r="G95" s="391">
        <v>7.9000000000000008E-3</v>
      </c>
      <c r="H95" s="391">
        <v>2.0000000000000001E-4</v>
      </c>
      <c r="I95" s="391">
        <v>0</v>
      </c>
      <c r="J95" s="391">
        <v>2.2000000000000001E-3</v>
      </c>
      <c r="K95" s="391">
        <v>1E-3</v>
      </c>
      <c r="L95" s="391">
        <v>7.9999999999999863E-4</v>
      </c>
      <c r="M95" s="392">
        <v>34.1991341991342</v>
      </c>
      <c r="N95" s="390">
        <v>231</v>
      </c>
      <c r="O95" s="390">
        <v>232</v>
      </c>
      <c r="P95" s="390">
        <v>233</v>
      </c>
      <c r="Q95" s="390">
        <v>234</v>
      </c>
      <c r="R95" s="390">
        <v>235</v>
      </c>
      <c r="S95" s="390" t="s">
        <v>202</v>
      </c>
      <c r="T95" s="391">
        <v>8.6E-3</v>
      </c>
      <c r="U95" s="391">
        <v>8.6999999999999994E-3</v>
      </c>
      <c r="V95" s="391">
        <v>8.8000000000000005E-3</v>
      </c>
      <c r="W95" s="391">
        <v>8.8999999999999999E-3</v>
      </c>
      <c r="X95" s="391">
        <v>8.9999999999999993E-3</v>
      </c>
      <c r="Y95" s="391">
        <v>2.0000000000000001E-4</v>
      </c>
      <c r="Z95" s="391">
        <v>2.9999999999999997E-4</v>
      </c>
      <c r="AA95" s="391">
        <v>4.0000000000000002E-4</v>
      </c>
      <c r="AB95" s="391">
        <v>5.0000000000000001E-4</v>
      </c>
      <c r="AC95" s="391">
        <v>5.9999999999999995E-4</v>
      </c>
      <c r="AD95" s="391">
        <v>0</v>
      </c>
      <c r="AE95" s="391">
        <v>0</v>
      </c>
      <c r="AF95" s="391">
        <v>0</v>
      </c>
      <c r="AG95" s="391">
        <v>0</v>
      </c>
      <c r="AH95" s="391">
        <v>0</v>
      </c>
      <c r="AI95" s="391">
        <v>2.5000000000000001E-3</v>
      </c>
      <c r="AJ95" s="391">
        <v>2.5000000000000001E-3</v>
      </c>
      <c r="AK95" s="391">
        <v>2.5000000000000001E-3</v>
      </c>
      <c r="AL95" s="391">
        <v>2.5000000000000001E-3</v>
      </c>
      <c r="AM95" s="391">
        <v>2.5000000000000001E-3</v>
      </c>
      <c r="AN95" s="391">
        <v>1E-3</v>
      </c>
      <c r="AO95" s="391">
        <v>1E-3</v>
      </c>
      <c r="AP95" s="391">
        <v>1E-3</v>
      </c>
      <c r="AQ95" s="391">
        <v>1E-3</v>
      </c>
      <c r="AR95" s="391">
        <v>1E-3</v>
      </c>
      <c r="AS95" s="391">
        <v>6.9999999999999999E-4</v>
      </c>
      <c r="AT95" s="391">
        <v>6.9999999999999999E-4</v>
      </c>
      <c r="AU95" s="391">
        <v>6.9999999999999999E-4</v>
      </c>
      <c r="AV95" s="391">
        <v>6.9999999999999999E-4</v>
      </c>
      <c r="AW95" s="391">
        <v>6.9999999999999999E-4</v>
      </c>
      <c r="AX95" s="391">
        <v>0</v>
      </c>
      <c r="AY95" s="391">
        <v>0</v>
      </c>
      <c r="AZ95" s="391">
        <v>0</v>
      </c>
      <c r="BA95" s="391">
        <v>0</v>
      </c>
      <c r="BB95" s="391">
        <v>0</v>
      </c>
      <c r="BC95" s="391">
        <v>0</v>
      </c>
      <c r="BD95" s="391">
        <v>0</v>
      </c>
      <c r="BE95" s="391">
        <v>0</v>
      </c>
      <c r="BF95" s="391">
        <v>0</v>
      </c>
      <c r="BG95" s="391">
        <v>0</v>
      </c>
      <c r="BH95" s="391">
        <v>0</v>
      </c>
      <c r="BI95" s="391">
        <v>0</v>
      </c>
      <c r="BJ95" s="391">
        <v>0</v>
      </c>
      <c r="BK95" s="391">
        <v>0</v>
      </c>
      <c r="BL95" s="391">
        <v>0</v>
      </c>
      <c r="BM95" s="391">
        <v>0</v>
      </c>
      <c r="BN95" s="391">
        <v>0</v>
      </c>
      <c r="BO95" s="391">
        <v>0</v>
      </c>
      <c r="BP95" s="391">
        <v>0</v>
      </c>
      <c r="BQ95" s="391">
        <v>0</v>
      </c>
    </row>
    <row r="96" spans="1:69">
      <c r="A96" s="388" t="s">
        <v>486</v>
      </c>
      <c r="B96" s="389">
        <v>0.24635000000000004</v>
      </c>
      <c r="C96" s="389">
        <v>0.93300000000000005</v>
      </c>
      <c r="D96" s="389">
        <v>0</v>
      </c>
      <c r="E96" s="389"/>
      <c r="F96" s="390">
        <v>1764</v>
      </c>
      <c r="G96" s="391">
        <v>0.129</v>
      </c>
      <c r="H96" s="391">
        <v>2.3699999999999999E-2</v>
      </c>
      <c r="I96" s="391">
        <v>0</v>
      </c>
      <c r="J96" s="391">
        <v>5.0000000000000001E-4</v>
      </c>
      <c r="K96" s="391">
        <v>6.8599999999999994E-2</v>
      </c>
      <c r="L96" s="391">
        <v>2.4550000000000044E-2</v>
      </c>
      <c r="M96" s="392">
        <v>73.129251700680271</v>
      </c>
      <c r="N96" s="390">
        <v>1850</v>
      </c>
      <c r="O96" s="390">
        <v>1850</v>
      </c>
      <c r="P96" s="390">
        <v>1850</v>
      </c>
      <c r="Q96" s="390">
        <v>1850</v>
      </c>
      <c r="R96" s="390">
        <v>1850</v>
      </c>
      <c r="S96" s="390" t="s">
        <v>202</v>
      </c>
      <c r="T96" s="391">
        <v>9.6000000000000002E-2</v>
      </c>
      <c r="U96" s="391">
        <v>9.6000000000000002E-2</v>
      </c>
      <c r="V96" s="391">
        <v>9.6000000000000002E-2</v>
      </c>
      <c r="W96" s="391">
        <v>9.6000000000000002E-2</v>
      </c>
      <c r="X96" s="391">
        <v>9.6000000000000002E-2</v>
      </c>
      <c r="Y96" s="391">
        <v>3.32E-2</v>
      </c>
      <c r="Z96" s="391">
        <v>3.32E-2</v>
      </c>
      <c r="AA96" s="391">
        <v>3.32E-2</v>
      </c>
      <c r="AB96" s="391">
        <v>3.32E-2</v>
      </c>
      <c r="AC96" s="391">
        <v>3.32E-2</v>
      </c>
      <c r="AD96" s="391">
        <v>2.5000000000000001E-2</v>
      </c>
      <c r="AE96" s="391">
        <v>2.5000000000000001E-2</v>
      </c>
      <c r="AF96" s="391">
        <v>2.5000000000000001E-2</v>
      </c>
      <c r="AG96" s="391">
        <v>2.5000000000000001E-2</v>
      </c>
      <c r="AH96" s="391">
        <v>2.5000000000000001E-2</v>
      </c>
      <c r="AI96" s="391">
        <v>5.0000000000000001E-4</v>
      </c>
      <c r="AJ96" s="391">
        <v>5.0000000000000001E-4</v>
      </c>
      <c r="AK96" s="391">
        <v>5.0000000000000001E-4</v>
      </c>
      <c r="AL96" s="391">
        <v>5.0000000000000001E-4</v>
      </c>
      <c r="AM96" s="391">
        <v>5.0000000000000001E-4</v>
      </c>
      <c r="AN96" s="391">
        <v>0.08</v>
      </c>
      <c r="AO96" s="391">
        <v>0.08</v>
      </c>
      <c r="AP96" s="391">
        <v>0.08</v>
      </c>
      <c r="AQ96" s="391">
        <v>0.08</v>
      </c>
      <c r="AR96" s="391">
        <v>0.08</v>
      </c>
      <c r="AS96" s="391">
        <v>2.92E-2</v>
      </c>
      <c r="AT96" s="391">
        <v>2.92E-2</v>
      </c>
      <c r="AU96" s="391">
        <v>2.92E-2</v>
      </c>
      <c r="AV96" s="391">
        <v>2.92E-2</v>
      </c>
      <c r="AW96" s="391">
        <v>2.92E-2</v>
      </c>
      <c r="AX96" s="391">
        <v>0</v>
      </c>
      <c r="AY96" s="391">
        <v>0</v>
      </c>
      <c r="AZ96" s="391">
        <v>0</v>
      </c>
      <c r="BA96" s="391">
        <v>0</v>
      </c>
      <c r="BB96" s="391">
        <v>0</v>
      </c>
      <c r="BC96" s="391">
        <v>0</v>
      </c>
      <c r="BD96" s="391">
        <v>0</v>
      </c>
      <c r="BE96" s="391">
        <v>0</v>
      </c>
      <c r="BF96" s="391">
        <v>0</v>
      </c>
      <c r="BG96" s="391">
        <v>0</v>
      </c>
      <c r="BH96" s="391">
        <v>0</v>
      </c>
      <c r="BI96" s="391">
        <v>0</v>
      </c>
      <c r="BJ96" s="391">
        <v>0</v>
      </c>
      <c r="BK96" s="391">
        <v>0</v>
      </c>
      <c r="BL96" s="391">
        <v>0</v>
      </c>
      <c r="BM96" s="391">
        <v>0</v>
      </c>
      <c r="BN96" s="391">
        <v>0</v>
      </c>
      <c r="BO96" s="391">
        <v>0</v>
      </c>
      <c r="BP96" s="391">
        <v>0</v>
      </c>
      <c r="BQ96" s="391">
        <v>0</v>
      </c>
    </row>
    <row r="97" spans="1:69">
      <c r="A97" s="388" t="s">
        <v>487</v>
      </c>
      <c r="B97" s="389">
        <v>108.25288333333333</v>
      </c>
      <c r="C97" s="389">
        <v>276</v>
      </c>
      <c r="D97" s="389">
        <v>0.68283287671232873</v>
      </c>
      <c r="E97" s="389"/>
      <c r="F97" s="390">
        <v>1093901</v>
      </c>
      <c r="G97" s="391">
        <v>58.276699999999998</v>
      </c>
      <c r="H97" s="391">
        <v>21.099799999999998</v>
      </c>
      <c r="I97" s="391">
        <v>2.6238000000000001</v>
      </c>
      <c r="J97" s="391">
        <v>3.4161000000000001</v>
      </c>
      <c r="K97" s="391">
        <v>13.54</v>
      </c>
      <c r="L97" s="391">
        <v>8.6136504566210021</v>
      </c>
      <c r="M97" s="392">
        <v>53.274199401956849</v>
      </c>
      <c r="N97" s="390">
        <v>1384382</v>
      </c>
      <c r="O97" s="390">
        <v>1648899</v>
      </c>
      <c r="P97" s="390">
        <v>1913416</v>
      </c>
      <c r="Q97" s="390">
        <v>2177933</v>
      </c>
      <c r="R97" s="390">
        <v>2442450</v>
      </c>
      <c r="S97" s="390" t="s">
        <v>166</v>
      </c>
      <c r="T97" s="391">
        <v>77.688999999999993</v>
      </c>
      <c r="U97" s="391">
        <v>92.533000000000001</v>
      </c>
      <c r="V97" s="391">
        <v>107.377</v>
      </c>
      <c r="W97" s="391">
        <v>122.221</v>
      </c>
      <c r="X97" s="391">
        <v>137.065</v>
      </c>
      <c r="Y97" s="391">
        <v>27.45</v>
      </c>
      <c r="Z97" s="391">
        <v>32.695</v>
      </c>
      <c r="AA97" s="391">
        <v>37.94</v>
      </c>
      <c r="AB97" s="391">
        <v>43.185000000000002</v>
      </c>
      <c r="AC97" s="391">
        <v>48.43</v>
      </c>
      <c r="AD97" s="391">
        <v>2.7469999999999999</v>
      </c>
      <c r="AE97" s="391">
        <v>2.7469999999999999</v>
      </c>
      <c r="AF97" s="391">
        <v>2.7469999999999999</v>
      </c>
      <c r="AG97" s="391">
        <v>2.7469999999999999</v>
      </c>
      <c r="AH97" s="391">
        <v>2.7469999999999999</v>
      </c>
      <c r="AI97" s="391">
        <v>6.5149999999999997</v>
      </c>
      <c r="AJ97" s="391">
        <v>7.7590000000000003</v>
      </c>
      <c r="AK97" s="391">
        <v>9.0039999999999996</v>
      </c>
      <c r="AL97" s="391">
        <v>10.249000000000001</v>
      </c>
      <c r="AM97" s="391">
        <v>11.494</v>
      </c>
      <c r="AN97" s="391">
        <v>7.6120000000000001</v>
      </c>
      <c r="AO97" s="391">
        <v>9.0310000000000006</v>
      </c>
      <c r="AP97" s="391">
        <v>10.451000000000001</v>
      </c>
      <c r="AQ97" s="391">
        <v>11.87</v>
      </c>
      <c r="AR97" s="391">
        <v>13.29</v>
      </c>
      <c r="AS97" s="391">
        <v>21.214600000000001</v>
      </c>
      <c r="AT97" s="391">
        <v>25.170500000000001</v>
      </c>
      <c r="AU97" s="391">
        <v>29.126799999999999</v>
      </c>
      <c r="AV97" s="391">
        <v>33.082900000000002</v>
      </c>
      <c r="AW97" s="391">
        <v>37.039200000000001</v>
      </c>
      <c r="AX97" s="391">
        <v>0</v>
      </c>
      <c r="AY97" s="391">
        <v>0</v>
      </c>
      <c r="AZ97" s="391">
        <v>0</v>
      </c>
      <c r="BA97" s="391">
        <v>0</v>
      </c>
      <c r="BB97" s="391">
        <v>0</v>
      </c>
      <c r="BC97" s="391">
        <v>0</v>
      </c>
      <c r="BD97" s="391">
        <v>0</v>
      </c>
      <c r="BE97" s="391">
        <v>0</v>
      </c>
      <c r="BF97" s="391">
        <v>0</v>
      </c>
      <c r="BG97" s="391">
        <v>0</v>
      </c>
      <c r="BH97" s="391">
        <v>5</v>
      </c>
      <c r="BI97" s="391">
        <v>5</v>
      </c>
      <c r="BJ97" s="391">
        <v>5</v>
      </c>
      <c r="BK97" s="391">
        <v>5</v>
      </c>
      <c r="BL97" s="391">
        <v>5</v>
      </c>
      <c r="BM97" s="391">
        <v>5.4450000000000003</v>
      </c>
      <c r="BN97" s="391">
        <v>5.4450000000000003</v>
      </c>
      <c r="BO97" s="391">
        <v>5.4450000000000003</v>
      </c>
      <c r="BP97" s="391">
        <v>5.4450000000000003</v>
      </c>
      <c r="BQ97" s="391">
        <v>5.4450000000000003</v>
      </c>
    </row>
    <row r="98" spans="1:69">
      <c r="A98" s="388" t="s">
        <v>489</v>
      </c>
      <c r="B98" s="389">
        <v>0.43225000000000008</v>
      </c>
      <c r="C98" s="389">
        <v>1.5</v>
      </c>
      <c r="D98" s="389">
        <v>0.27589999999999998</v>
      </c>
      <c r="E98" s="389"/>
      <c r="F98" s="390">
        <v>1437</v>
      </c>
      <c r="G98" s="391">
        <v>5.1999999999999998E-2</v>
      </c>
      <c r="H98" s="391">
        <v>8.9999999999999993E-3</v>
      </c>
      <c r="I98" s="391">
        <v>1.1299999999999999E-2</v>
      </c>
      <c r="J98" s="391">
        <v>3.3999999999999998E-3</v>
      </c>
      <c r="K98" s="391">
        <v>4.7E-2</v>
      </c>
      <c r="L98" s="391">
        <v>3.3650000000000124E-2</v>
      </c>
      <c r="M98" s="392">
        <v>36.186499652052888</v>
      </c>
      <c r="N98" s="390">
        <v>1471</v>
      </c>
      <c r="O98" s="390">
        <v>1591</v>
      </c>
      <c r="P98" s="390">
        <v>1846</v>
      </c>
      <c r="Q98" s="390">
        <v>2143</v>
      </c>
      <c r="R98" s="390">
        <v>2350</v>
      </c>
      <c r="S98" s="390" t="s">
        <v>207</v>
      </c>
      <c r="T98" s="391">
        <v>5.7000000000000002E-2</v>
      </c>
      <c r="U98" s="391">
        <v>6.6000000000000003E-2</v>
      </c>
      <c r="V98" s="391">
        <v>7.6999999999999999E-2</v>
      </c>
      <c r="W98" s="391">
        <v>8.8999999999999996E-2</v>
      </c>
      <c r="X98" s="391">
        <v>9.8000000000000004E-2</v>
      </c>
      <c r="Y98" s="391">
        <v>4.0000000000000001E-3</v>
      </c>
      <c r="Z98" s="391">
        <v>4.0000000000000001E-3</v>
      </c>
      <c r="AA98" s="391">
        <v>5.0000000000000001E-3</v>
      </c>
      <c r="AB98" s="391">
        <v>5.0000000000000001E-3</v>
      </c>
      <c r="AC98" s="391">
        <v>5.0000000000000001E-3</v>
      </c>
      <c r="AD98" s="391">
        <v>2.4E-2</v>
      </c>
      <c r="AE98" s="391">
        <v>2.7E-2</v>
      </c>
      <c r="AF98" s="391">
        <v>0.03</v>
      </c>
      <c r="AG98" s="391">
        <v>3.3000000000000002E-2</v>
      </c>
      <c r="AH98" s="391">
        <v>3.5999999999999997E-2</v>
      </c>
      <c r="AI98" s="391">
        <v>8.9999999999999993E-3</v>
      </c>
      <c r="AJ98" s="391">
        <v>0.01</v>
      </c>
      <c r="AK98" s="391">
        <v>0.01</v>
      </c>
      <c r="AL98" s="391">
        <v>1.0999999999999999E-2</v>
      </c>
      <c r="AM98" s="391">
        <v>1.0999999999999999E-2</v>
      </c>
      <c r="AN98" s="391">
        <v>4.3999999999999997E-2</v>
      </c>
      <c r="AO98" s="391">
        <v>4.3999999999999997E-2</v>
      </c>
      <c r="AP98" s="391">
        <v>4.3999999999999997E-2</v>
      </c>
      <c r="AQ98" s="391">
        <v>4.3999999999999997E-2</v>
      </c>
      <c r="AR98" s="391">
        <v>4.3999999999999997E-2</v>
      </c>
      <c r="AS98" s="391">
        <v>3.7499999999999999E-2</v>
      </c>
      <c r="AT98" s="391">
        <v>4.1000000000000002E-2</v>
      </c>
      <c r="AU98" s="391">
        <v>4.5100000000000001E-2</v>
      </c>
      <c r="AV98" s="391">
        <v>4.9399999999999999E-2</v>
      </c>
      <c r="AW98" s="391">
        <v>5.2699999999999997E-2</v>
      </c>
      <c r="AX98" s="391">
        <v>0</v>
      </c>
      <c r="AY98" s="391">
        <v>0</v>
      </c>
      <c r="AZ98" s="391">
        <v>0</v>
      </c>
      <c r="BA98" s="391">
        <v>0</v>
      </c>
      <c r="BB98" s="391">
        <v>0</v>
      </c>
      <c r="BC98" s="391">
        <v>0.5</v>
      </c>
      <c r="BD98" s="391">
        <v>0.5</v>
      </c>
      <c r="BE98" s="391">
        <v>0.5</v>
      </c>
      <c r="BF98" s="391">
        <v>0.5</v>
      </c>
      <c r="BG98" s="391">
        <v>0.5</v>
      </c>
      <c r="BH98" s="391">
        <v>1.5</v>
      </c>
      <c r="BI98" s="391">
        <v>1.5</v>
      </c>
      <c r="BJ98" s="391">
        <v>1.5</v>
      </c>
      <c r="BK98" s="391">
        <v>1.5</v>
      </c>
      <c r="BL98" s="391">
        <v>1.5</v>
      </c>
      <c r="BM98" s="391">
        <v>0.27589999999999998</v>
      </c>
      <c r="BN98" s="391">
        <v>0.27589999999999998</v>
      </c>
      <c r="BO98" s="391">
        <v>0.27589999999999998</v>
      </c>
      <c r="BP98" s="391">
        <v>0.27589999999999998</v>
      </c>
      <c r="BQ98" s="391">
        <v>0.27589999999999998</v>
      </c>
    </row>
    <row r="99" spans="1:69">
      <c r="A99" s="388" t="s">
        <v>490</v>
      </c>
      <c r="B99" s="389">
        <v>2.0634750000000004</v>
      </c>
      <c r="C99" s="389">
        <v>7</v>
      </c>
      <c r="D99" s="389">
        <v>0</v>
      </c>
      <c r="E99" s="389"/>
      <c r="F99" s="390">
        <v>20945</v>
      </c>
      <c r="G99" s="391">
        <v>1.2902</v>
      </c>
      <c r="H99" s="391">
        <v>0.11990000000000001</v>
      </c>
      <c r="I99" s="391">
        <v>0.18759999999999999</v>
      </c>
      <c r="J99" s="391">
        <v>2.4799999999999999E-2</v>
      </c>
      <c r="K99" s="391">
        <v>0.124</v>
      </c>
      <c r="L99" s="391">
        <v>0.31697500000000067</v>
      </c>
      <c r="M99" s="392">
        <v>61.599427070899978</v>
      </c>
      <c r="N99" s="390">
        <v>25883</v>
      </c>
      <c r="O99" s="390">
        <v>41610</v>
      </c>
      <c r="P99" s="390">
        <v>57338</v>
      </c>
      <c r="Q99" s="390">
        <v>73998</v>
      </c>
      <c r="R99" s="390">
        <v>93995</v>
      </c>
      <c r="S99" s="390" t="s">
        <v>207</v>
      </c>
      <c r="T99" s="391">
        <v>2.4</v>
      </c>
      <c r="U99" s="391">
        <v>3.95</v>
      </c>
      <c r="V99" s="391">
        <v>5.45</v>
      </c>
      <c r="W99" s="391">
        <v>6.97</v>
      </c>
      <c r="X99" s="391">
        <v>8.93</v>
      </c>
      <c r="Y99" s="391">
        <v>0.27700000000000002</v>
      </c>
      <c r="Z99" s="391">
        <v>0.53100000000000003</v>
      </c>
      <c r="AA99" s="391">
        <v>0.83899999999999997</v>
      </c>
      <c r="AB99" s="391">
        <v>1.0740000000000001</v>
      </c>
      <c r="AC99" s="391">
        <v>1.3740000000000001</v>
      </c>
      <c r="AD99" s="391">
        <v>0.36</v>
      </c>
      <c r="AE99" s="391">
        <v>0.69</v>
      </c>
      <c r="AF99" s="391">
        <v>1.0900000000000001</v>
      </c>
      <c r="AG99" s="391">
        <v>1.395</v>
      </c>
      <c r="AH99" s="391">
        <v>1.7849999999999999</v>
      </c>
      <c r="AI99" s="391">
        <v>8.3000000000000004E-2</v>
      </c>
      <c r="AJ99" s="391">
        <v>0.159</v>
      </c>
      <c r="AK99" s="391">
        <v>0.251</v>
      </c>
      <c r="AL99" s="391">
        <v>0.32100000000000001</v>
      </c>
      <c r="AM99" s="391">
        <v>0.41099999999999998</v>
      </c>
      <c r="AN99" s="391">
        <v>0.1</v>
      </c>
      <c r="AO99" s="391">
        <v>0.15</v>
      </c>
      <c r="AP99" s="391">
        <v>0.2</v>
      </c>
      <c r="AQ99" s="391">
        <v>0.25</v>
      </c>
      <c r="AR99" s="391">
        <v>0.3</v>
      </c>
      <c r="AS99" s="391">
        <v>0.58520000000000005</v>
      </c>
      <c r="AT99" s="391">
        <v>0.99590000000000001</v>
      </c>
      <c r="AU99" s="391">
        <v>1.423</v>
      </c>
      <c r="AV99" s="391">
        <v>1.8191999999999999</v>
      </c>
      <c r="AW99" s="391">
        <v>2.3262</v>
      </c>
      <c r="AX99" s="391">
        <v>7</v>
      </c>
      <c r="AY99" s="391">
        <v>12</v>
      </c>
      <c r="AZ99" s="391">
        <v>12</v>
      </c>
      <c r="BA99" s="391">
        <v>12</v>
      </c>
      <c r="BB99" s="391">
        <v>12</v>
      </c>
      <c r="BC99" s="391">
        <v>0</v>
      </c>
      <c r="BD99" s="391">
        <v>0</v>
      </c>
      <c r="BE99" s="391">
        <v>0</v>
      </c>
      <c r="BF99" s="391">
        <v>0</v>
      </c>
      <c r="BG99" s="391">
        <v>0</v>
      </c>
      <c r="BH99" s="391">
        <v>4</v>
      </c>
      <c r="BI99" s="391">
        <v>4</v>
      </c>
      <c r="BJ99" s="391">
        <v>4</v>
      </c>
      <c r="BK99" s="391">
        <v>4</v>
      </c>
      <c r="BL99" s="391">
        <v>4</v>
      </c>
      <c r="BM99" s="391">
        <v>0</v>
      </c>
      <c r="BN99" s="391">
        <v>0</v>
      </c>
      <c r="BO99" s="391">
        <v>0</v>
      </c>
      <c r="BP99" s="391">
        <v>0</v>
      </c>
      <c r="BQ99" s="391">
        <v>0</v>
      </c>
    </row>
    <row r="100" spans="1:69">
      <c r="A100" s="388" t="s">
        <v>491</v>
      </c>
      <c r="B100" s="389">
        <v>0.33144166666666669</v>
      </c>
      <c r="C100" s="389">
        <v>1</v>
      </c>
      <c r="D100" s="389">
        <v>7.4499999999999997E-2</v>
      </c>
      <c r="E100" s="389"/>
      <c r="F100" s="390">
        <v>2295</v>
      </c>
      <c r="G100" s="391">
        <v>9.6500000000000002E-2</v>
      </c>
      <c r="H100" s="391">
        <v>5.45E-2</v>
      </c>
      <c r="I100" s="391">
        <v>5.6599999999999998E-2</v>
      </c>
      <c r="J100" s="391">
        <v>1.54E-2</v>
      </c>
      <c r="K100" s="391">
        <v>0.02</v>
      </c>
      <c r="L100" s="391">
        <v>1.3941666666666686E-2</v>
      </c>
      <c r="M100" s="392">
        <v>42.047930283224403</v>
      </c>
      <c r="N100" s="390">
        <v>2601</v>
      </c>
      <c r="O100" s="390">
        <v>3019</v>
      </c>
      <c r="P100" s="390">
        <v>3503</v>
      </c>
      <c r="Q100" s="390">
        <v>4068</v>
      </c>
      <c r="R100" s="390">
        <v>4719</v>
      </c>
      <c r="S100" s="390" t="s">
        <v>207</v>
      </c>
      <c r="T100" s="391">
        <v>0.104</v>
      </c>
      <c r="U100" s="391">
        <v>0.121</v>
      </c>
      <c r="V100" s="391">
        <v>0.14000000000000001</v>
      </c>
      <c r="W100" s="391">
        <v>0.16300000000000001</v>
      </c>
      <c r="X100" s="391">
        <v>0.189</v>
      </c>
      <c r="Y100" s="391">
        <v>0.06</v>
      </c>
      <c r="Z100" s="391">
        <v>6.5000000000000002E-2</v>
      </c>
      <c r="AA100" s="391">
        <v>7.0000000000000007E-2</v>
      </c>
      <c r="AB100" s="391">
        <v>7.4999999999999997E-2</v>
      </c>
      <c r="AC100" s="391">
        <v>0.08</v>
      </c>
      <c r="AD100" s="391">
        <v>0.06</v>
      </c>
      <c r="AE100" s="391">
        <v>6.5000000000000002E-2</v>
      </c>
      <c r="AF100" s="391">
        <v>7.0000000000000007E-2</v>
      </c>
      <c r="AG100" s="391">
        <v>7.4999999999999997E-2</v>
      </c>
      <c r="AH100" s="391">
        <v>0.08</v>
      </c>
      <c r="AI100" s="391">
        <v>1.6E-2</v>
      </c>
      <c r="AJ100" s="391">
        <v>1.6500000000000001E-2</v>
      </c>
      <c r="AK100" s="391">
        <v>1.7000000000000001E-2</v>
      </c>
      <c r="AL100" s="391">
        <v>1.7500000000000002E-2</v>
      </c>
      <c r="AM100" s="391">
        <v>1.7999999999999999E-2</v>
      </c>
      <c r="AN100" s="391">
        <v>3.4000000000000002E-2</v>
      </c>
      <c r="AO100" s="391">
        <v>3.4000000000000002E-2</v>
      </c>
      <c r="AP100" s="391">
        <v>3.4000000000000002E-2</v>
      </c>
      <c r="AQ100" s="391">
        <v>3.4000000000000002E-2</v>
      </c>
      <c r="AR100" s="391">
        <v>3.4000000000000002E-2</v>
      </c>
      <c r="AS100" s="391">
        <v>1.0699999999999999E-2</v>
      </c>
      <c r="AT100" s="391">
        <v>1.18E-2</v>
      </c>
      <c r="AU100" s="391">
        <v>1.29E-2</v>
      </c>
      <c r="AV100" s="391">
        <v>1.4200000000000001E-2</v>
      </c>
      <c r="AW100" s="391">
        <v>1.5699999999999999E-2</v>
      </c>
      <c r="AX100" s="391">
        <v>0.5</v>
      </c>
      <c r="AY100" s="391">
        <v>0.5</v>
      </c>
      <c r="AZ100" s="391">
        <v>0.5</v>
      </c>
      <c r="BA100" s="391">
        <v>0.5</v>
      </c>
      <c r="BB100" s="391">
        <v>0.5</v>
      </c>
      <c r="BC100" s="391">
        <v>0</v>
      </c>
      <c r="BD100" s="391">
        <v>0</v>
      </c>
      <c r="BE100" s="391">
        <v>0</v>
      </c>
      <c r="BF100" s="391">
        <v>0</v>
      </c>
      <c r="BG100" s="391">
        <v>0</v>
      </c>
      <c r="BH100" s="391">
        <v>1.2759</v>
      </c>
      <c r="BI100" s="391">
        <v>1.2759</v>
      </c>
      <c r="BJ100" s="391">
        <v>1.2759</v>
      </c>
      <c r="BK100" s="391">
        <v>1.2759</v>
      </c>
      <c r="BL100" s="391">
        <v>1.2759</v>
      </c>
      <c r="BM100" s="391">
        <v>2.5000000000000001E-2</v>
      </c>
      <c r="BN100" s="391">
        <v>2.5000000000000001E-2</v>
      </c>
      <c r="BO100" s="391">
        <v>2.5000000000000001E-2</v>
      </c>
      <c r="BP100" s="391">
        <v>2.5000000000000001E-2</v>
      </c>
      <c r="BQ100" s="391">
        <v>2.5000000000000001E-2</v>
      </c>
    </row>
    <row r="101" spans="1:69">
      <c r="A101" s="388" t="s">
        <v>492</v>
      </c>
      <c r="B101" s="389">
        <v>3.8570000000000007</v>
      </c>
      <c r="C101" s="389">
        <v>9.6300000000000008</v>
      </c>
      <c r="D101" s="389">
        <v>0</v>
      </c>
      <c r="E101" s="389"/>
      <c r="F101" s="390">
        <v>17144</v>
      </c>
      <c r="G101" s="391">
        <v>0.90100000000000002</v>
      </c>
      <c r="H101" s="391">
        <v>0.3</v>
      </c>
      <c r="I101" s="391">
        <v>1.65</v>
      </c>
      <c r="J101" s="391">
        <v>0.2</v>
      </c>
      <c r="K101" s="391">
        <v>0.49</v>
      </c>
      <c r="L101" s="391">
        <v>0.31600000000000028</v>
      </c>
      <c r="M101" s="392">
        <v>52.554829678021463</v>
      </c>
      <c r="N101" s="390">
        <v>17144</v>
      </c>
      <c r="O101" s="390">
        <v>17144</v>
      </c>
      <c r="P101" s="390">
        <v>17144</v>
      </c>
      <c r="Q101" s="390">
        <v>17144</v>
      </c>
      <c r="R101" s="390">
        <v>17144</v>
      </c>
      <c r="S101" s="390" t="s">
        <v>201</v>
      </c>
      <c r="T101" s="391">
        <v>1</v>
      </c>
      <c r="U101" s="391">
        <v>1</v>
      </c>
      <c r="V101" s="391">
        <v>1</v>
      </c>
      <c r="W101" s="391">
        <v>1</v>
      </c>
      <c r="X101" s="391">
        <v>1</v>
      </c>
      <c r="Y101" s="391">
        <v>0.2</v>
      </c>
      <c r="Z101" s="391">
        <v>0.2</v>
      </c>
      <c r="AA101" s="391">
        <v>0.2</v>
      </c>
      <c r="AB101" s="391">
        <v>0.2</v>
      </c>
      <c r="AC101" s="391">
        <v>0.2</v>
      </c>
      <c r="AD101" s="391">
        <v>2</v>
      </c>
      <c r="AE101" s="391">
        <v>2</v>
      </c>
      <c r="AF101" s="391">
        <v>2</v>
      </c>
      <c r="AG101" s="391">
        <v>2</v>
      </c>
      <c r="AH101" s="391">
        <v>2</v>
      </c>
      <c r="AI101" s="391">
        <v>0.1</v>
      </c>
      <c r="AJ101" s="391">
        <v>0.1</v>
      </c>
      <c r="AK101" s="391">
        <v>0.1</v>
      </c>
      <c r="AL101" s="391">
        <v>0.1</v>
      </c>
      <c r="AM101" s="391">
        <v>0.1</v>
      </c>
      <c r="AN101" s="391">
        <v>0.39</v>
      </c>
      <c r="AO101" s="391">
        <v>0.39</v>
      </c>
      <c r="AP101" s="391">
        <v>0.39</v>
      </c>
      <c r="AQ101" s="391">
        <v>0.39</v>
      </c>
      <c r="AR101" s="391">
        <v>0.39</v>
      </c>
      <c r="AS101" s="391">
        <v>0.29199999999999998</v>
      </c>
      <c r="AT101" s="391">
        <v>0.29199999999999998</v>
      </c>
      <c r="AU101" s="391">
        <v>0.29199999999999998</v>
      </c>
      <c r="AV101" s="391">
        <v>0.29199999999999998</v>
      </c>
      <c r="AW101" s="391">
        <v>0.29199999999999998</v>
      </c>
      <c r="AX101" s="391">
        <v>0.72</v>
      </c>
      <c r="AY101" s="391">
        <v>0.72</v>
      </c>
      <c r="AZ101" s="391">
        <v>0.72</v>
      </c>
      <c r="BA101" s="391">
        <v>0.72</v>
      </c>
      <c r="BB101" s="391">
        <v>0.72</v>
      </c>
      <c r="BC101" s="391">
        <v>0</v>
      </c>
      <c r="BD101" s="391">
        <v>0</v>
      </c>
      <c r="BE101" s="391">
        <v>0</v>
      </c>
      <c r="BF101" s="391">
        <v>0</v>
      </c>
      <c r="BG101" s="391">
        <v>0</v>
      </c>
      <c r="BH101" s="391">
        <v>0</v>
      </c>
      <c r="BI101" s="391">
        <v>0</v>
      </c>
      <c r="BJ101" s="391">
        <v>0</v>
      </c>
      <c r="BK101" s="391">
        <v>0</v>
      </c>
      <c r="BL101" s="391">
        <v>0</v>
      </c>
      <c r="BM101" s="391">
        <v>0</v>
      </c>
      <c r="BN101" s="391">
        <v>0</v>
      </c>
      <c r="BO101" s="391">
        <v>0</v>
      </c>
      <c r="BP101" s="391">
        <v>0</v>
      </c>
      <c r="BQ101" s="391">
        <v>0</v>
      </c>
    </row>
    <row r="102" spans="1:69">
      <c r="A102" s="388" t="s">
        <v>493</v>
      </c>
      <c r="B102" s="389">
        <v>0.75108333333333333</v>
      </c>
      <c r="C102" s="389">
        <v>3.2</v>
      </c>
      <c r="D102" s="389">
        <v>0</v>
      </c>
      <c r="E102" s="389"/>
      <c r="F102" s="390">
        <v>6102</v>
      </c>
      <c r="G102" s="391">
        <v>0.30399999999999999</v>
      </c>
      <c r="H102" s="391">
        <v>6.7000000000000004E-2</v>
      </c>
      <c r="I102" s="391">
        <v>0.03</v>
      </c>
      <c r="J102" s="391">
        <v>7.0000000000000001E-3</v>
      </c>
      <c r="K102" s="391">
        <v>0.3</v>
      </c>
      <c r="L102" s="391">
        <v>4.3083333333333362E-2</v>
      </c>
      <c r="M102" s="392">
        <v>49.819731235660441</v>
      </c>
      <c r="N102" s="390">
        <v>7322</v>
      </c>
      <c r="O102" s="390">
        <v>8787</v>
      </c>
      <c r="P102" s="390">
        <v>10544</v>
      </c>
      <c r="Q102" s="390">
        <v>12653</v>
      </c>
      <c r="R102" s="390">
        <v>15184</v>
      </c>
      <c r="S102" s="390" t="s">
        <v>190</v>
      </c>
      <c r="T102" s="391">
        <v>0.38080000000000003</v>
      </c>
      <c r="U102" s="391">
        <v>0.45689999999999997</v>
      </c>
      <c r="V102" s="391">
        <v>0.54830000000000001</v>
      </c>
      <c r="W102" s="391">
        <v>0.66</v>
      </c>
      <c r="X102" s="391">
        <v>0.79</v>
      </c>
      <c r="Y102" s="391">
        <v>7.3999999999999996E-2</v>
      </c>
      <c r="Z102" s="391">
        <v>8.8800000000000004E-2</v>
      </c>
      <c r="AA102" s="391">
        <v>0.1066</v>
      </c>
      <c r="AB102" s="391">
        <v>0.12790000000000001</v>
      </c>
      <c r="AC102" s="391">
        <v>0.15340000000000001</v>
      </c>
      <c r="AD102" s="391">
        <v>5.5E-2</v>
      </c>
      <c r="AE102" s="391">
        <v>0.06</v>
      </c>
      <c r="AF102" s="391">
        <v>6.5000000000000002E-2</v>
      </c>
      <c r="AG102" s="391">
        <v>7.0000000000000007E-2</v>
      </c>
      <c r="AH102" s="391">
        <v>7.4999999999999997E-2</v>
      </c>
      <c r="AI102" s="391">
        <v>0.01</v>
      </c>
      <c r="AJ102" s="391">
        <v>1.0999999999999999E-2</v>
      </c>
      <c r="AK102" s="391">
        <v>1.2999999999999999E-2</v>
      </c>
      <c r="AL102" s="391">
        <v>1.4E-2</v>
      </c>
      <c r="AM102" s="391">
        <v>1.6E-2</v>
      </c>
      <c r="AN102" s="391">
        <v>0.28000000000000003</v>
      </c>
      <c r="AO102" s="391">
        <v>0.2828</v>
      </c>
      <c r="AP102" s="391">
        <v>0.28560000000000002</v>
      </c>
      <c r="AQ102" s="391">
        <v>0.28849999999999998</v>
      </c>
      <c r="AR102" s="391">
        <v>0.29139999999999999</v>
      </c>
      <c r="AS102" s="391">
        <v>4.4699999999999997E-2</v>
      </c>
      <c r="AT102" s="391">
        <v>5.28E-2</v>
      </c>
      <c r="AU102" s="391">
        <v>6.3E-2</v>
      </c>
      <c r="AV102" s="391">
        <v>7.4800000000000005E-2</v>
      </c>
      <c r="AW102" s="391">
        <v>8.9200000000000002E-2</v>
      </c>
      <c r="AX102" s="391">
        <v>0</v>
      </c>
      <c r="AY102" s="391">
        <v>0</v>
      </c>
      <c r="AZ102" s="391">
        <v>0</v>
      </c>
      <c r="BA102" s="391">
        <v>0</v>
      </c>
      <c r="BB102" s="391">
        <v>0</v>
      </c>
      <c r="BC102" s="391">
        <v>0</v>
      </c>
      <c r="BD102" s="391">
        <v>0</v>
      </c>
      <c r="BE102" s="391">
        <v>0</v>
      </c>
      <c r="BF102" s="391">
        <v>0</v>
      </c>
      <c r="BG102" s="391">
        <v>0</v>
      </c>
      <c r="BH102" s="391">
        <v>0</v>
      </c>
      <c r="BI102" s="391">
        <v>0</v>
      </c>
      <c r="BJ102" s="391">
        <v>0</v>
      </c>
      <c r="BK102" s="391">
        <v>0</v>
      </c>
      <c r="BL102" s="391">
        <v>0</v>
      </c>
      <c r="BM102" s="391">
        <v>0</v>
      </c>
      <c r="BN102" s="391">
        <v>0</v>
      </c>
      <c r="BO102" s="391">
        <v>0</v>
      </c>
      <c r="BP102" s="391">
        <v>0</v>
      </c>
      <c r="BQ102" s="391">
        <v>0</v>
      </c>
    </row>
    <row r="103" spans="1:69">
      <c r="A103" s="388" t="s">
        <v>494</v>
      </c>
      <c r="B103" s="389">
        <v>2.5058333333333332E-2</v>
      </c>
      <c r="C103" s="389">
        <v>0.21000000000000002</v>
      </c>
      <c r="D103" s="389">
        <v>0</v>
      </c>
      <c r="E103" s="389"/>
      <c r="F103" s="390">
        <v>177</v>
      </c>
      <c r="G103" s="391">
        <v>1.7399999999999999E-2</v>
      </c>
      <c r="H103" s="391">
        <v>0</v>
      </c>
      <c r="I103" s="391">
        <v>0</v>
      </c>
      <c r="J103" s="391">
        <v>0</v>
      </c>
      <c r="K103" s="391">
        <v>0.01</v>
      </c>
      <c r="L103" s="391">
        <v>-2.341666666666669E-3</v>
      </c>
      <c r="M103" s="392">
        <v>98.305084745762713</v>
      </c>
      <c r="N103" s="390">
        <v>180</v>
      </c>
      <c r="O103" s="390">
        <v>185</v>
      </c>
      <c r="P103" s="390">
        <v>190</v>
      </c>
      <c r="Q103" s="390">
        <v>200</v>
      </c>
      <c r="R103" s="390">
        <v>215</v>
      </c>
      <c r="S103" s="390" t="s">
        <v>145</v>
      </c>
      <c r="T103" s="391">
        <v>1.7999999999999999E-2</v>
      </c>
      <c r="U103" s="391">
        <v>1.8499999999999999E-2</v>
      </c>
      <c r="V103" s="391">
        <v>1.9E-2</v>
      </c>
      <c r="W103" s="391">
        <v>1.95E-2</v>
      </c>
      <c r="X103" s="391">
        <v>0.02</v>
      </c>
      <c r="Y103" s="391">
        <v>0</v>
      </c>
      <c r="Z103" s="391">
        <v>0</v>
      </c>
      <c r="AA103" s="391">
        <v>0</v>
      </c>
      <c r="AB103" s="391">
        <v>0</v>
      </c>
      <c r="AC103" s="391">
        <v>0</v>
      </c>
      <c r="AD103" s="391">
        <v>0</v>
      </c>
      <c r="AE103" s="391">
        <v>0</v>
      </c>
      <c r="AF103" s="391">
        <v>0</v>
      </c>
      <c r="AG103" s="391">
        <v>0</v>
      </c>
      <c r="AH103" s="391">
        <v>0</v>
      </c>
      <c r="AI103" s="391">
        <v>0</v>
      </c>
      <c r="AJ103" s="391">
        <v>0</v>
      </c>
      <c r="AK103" s="391">
        <v>0</v>
      </c>
      <c r="AL103" s="391">
        <v>0</v>
      </c>
      <c r="AM103" s="391">
        <v>0</v>
      </c>
      <c r="AN103" s="391">
        <v>0.01</v>
      </c>
      <c r="AO103" s="391">
        <v>0.01</v>
      </c>
      <c r="AP103" s="391">
        <v>0.01</v>
      </c>
      <c r="AQ103" s="391">
        <v>0.01</v>
      </c>
      <c r="AR103" s="391">
        <v>0.01</v>
      </c>
      <c r="AS103" s="391">
        <v>4.0000000000000001E-3</v>
      </c>
      <c r="AT103" s="391">
        <v>4.0000000000000001E-3</v>
      </c>
      <c r="AU103" s="391">
        <v>4.0000000000000001E-3</v>
      </c>
      <c r="AV103" s="391">
        <v>4.0000000000000001E-3</v>
      </c>
      <c r="AW103" s="391">
        <v>4.0000000000000001E-3</v>
      </c>
      <c r="AX103" s="391">
        <v>0</v>
      </c>
      <c r="AY103" s="391">
        <v>0</v>
      </c>
      <c r="AZ103" s="391">
        <v>0</v>
      </c>
      <c r="BA103" s="391">
        <v>0</v>
      </c>
      <c r="BB103" s="391">
        <v>0</v>
      </c>
      <c r="BC103" s="391">
        <v>0</v>
      </c>
      <c r="BD103" s="391">
        <v>0</v>
      </c>
      <c r="BE103" s="391">
        <v>0</v>
      </c>
      <c r="BF103" s="391">
        <v>0</v>
      </c>
      <c r="BG103" s="391">
        <v>0</v>
      </c>
      <c r="BH103" s="391">
        <v>1.2999999999999999E-2</v>
      </c>
      <c r="BI103" s="391">
        <v>1.2999999999999999E-2</v>
      </c>
      <c r="BJ103" s="391">
        <v>1.2999999999999999E-2</v>
      </c>
      <c r="BK103" s="391">
        <v>1.2999999999999999E-2</v>
      </c>
      <c r="BL103" s="391">
        <v>1.2999999999999999E-2</v>
      </c>
      <c r="BM103" s="391">
        <v>1.2999999999999999E-2</v>
      </c>
      <c r="BN103" s="391">
        <v>1.2999999999999999E-2</v>
      </c>
      <c r="BO103" s="391">
        <v>1.2999999999999999E-2</v>
      </c>
      <c r="BP103" s="391">
        <v>1.2999999999999999E-2</v>
      </c>
      <c r="BQ103" s="391">
        <v>1.2999999999999999E-2</v>
      </c>
    </row>
    <row r="104" spans="1:69">
      <c r="A104" s="388" t="s">
        <v>495</v>
      </c>
      <c r="B104" s="389">
        <v>0.46826666666666661</v>
      </c>
      <c r="C104" s="389">
        <v>2</v>
      </c>
      <c r="D104" s="389">
        <v>0</v>
      </c>
      <c r="E104" s="389"/>
      <c r="F104" s="390">
        <v>4641</v>
      </c>
      <c r="G104" s="391">
        <v>0.18379999999999999</v>
      </c>
      <c r="H104" s="391">
        <v>3.44E-2</v>
      </c>
      <c r="I104" s="391">
        <v>4.1999999999999997E-3</v>
      </c>
      <c r="J104" s="391">
        <v>2.81E-2</v>
      </c>
      <c r="K104" s="391">
        <v>0.1774</v>
      </c>
      <c r="L104" s="391">
        <v>4.0366666666666606E-2</v>
      </c>
      <c r="M104" s="392">
        <v>39.603533721180781</v>
      </c>
      <c r="N104" s="390">
        <v>4826</v>
      </c>
      <c r="O104" s="390">
        <v>5021</v>
      </c>
      <c r="P104" s="390">
        <v>5224</v>
      </c>
      <c r="Q104" s="390">
        <v>5435</v>
      </c>
      <c r="R104" s="390">
        <v>5544</v>
      </c>
      <c r="S104" s="390" t="s">
        <v>146</v>
      </c>
      <c r="T104" s="391">
        <v>0.24099999999999999</v>
      </c>
      <c r="U104" s="391">
        <v>0.251</v>
      </c>
      <c r="V104" s="391">
        <v>0.26100000000000001</v>
      </c>
      <c r="W104" s="391">
        <v>0.27200000000000002</v>
      </c>
      <c r="X104" s="391">
        <v>0.27700000000000002</v>
      </c>
      <c r="Y104" s="391">
        <v>3.5999999999999997E-2</v>
      </c>
      <c r="Z104" s="391">
        <v>3.7999999999999999E-2</v>
      </c>
      <c r="AA104" s="391">
        <v>0.04</v>
      </c>
      <c r="AB104" s="391">
        <v>4.2000000000000003E-2</v>
      </c>
      <c r="AC104" s="391">
        <v>4.3999999999999997E-2</v>
      </c>
      <c r="AD104" s="391">
        <v>4.0000000000000001E-3</v>
      </c>
      <c r="AE104" s="391">
        <v>4.0000000000000001E-3</v>
      </c>
      <c r="AF104" s="391">
        <v>4.0000000000000001E-3</v>
      </c>
      <c r="AG104" s="391">
        <v>5.0000000000000001E-3</v>
      </c>
      <c r="AH104" s="391">
        <v>5.0000000000000001E-3</v>
      </c>
      <c r="AI104" s="391">
        <v>2.9000000000000001E-2</v>
      </c>
      <c r="AJ104" s="391">
        <v>2.9000000000000001E-2</v>
      </c>
      <c r="AK104" s="391">
        <v>0.03</v>
      </c>
      <c r="AL104" s="391">
        <v>0.03</v>
      </c>
      <c r="AM104" s="391">
        <v>3.1E-2</v>
      </c>
      <c r="AN104" s="391">
        <v>0.186</v>
      </c>
      <c r="AO104" s="391">
        <v>0.19600000000000001</v>
      </c>
      <c r="AP104" s="391">
        <v>0.20499999999999999</v>
      </c>
      <c r="AQ104" s="391">
        <v>0.216</v>
      </c>
      <c r="AR104" s="391">
        <v>0.22600000000000001</v>
      </c>
      <c r="AS104" s="391">
        <v>4.65E-2</v>
      </c>
      <c r="AT104" s="391">
        <v>4.8500000000000001E-2</v>
      </c>
      <c r="AU104" s="391">
        <v>5.0599999999999999E-2</v>
      </c>
      <c r="AV104" s="391">
        <v>5.2900000000000003E-2</v>
      </c>
      <c r="AW104" s="391">
        <v>5.4600000000000003E-2</v>
      </c>
      <c r="AX104" s="391">
        <v>0</v>
      </c>
      <c r="AY104" s="391">
        <v>0</v>
      </c>
      <c r="AZ104" s="391">
        <v>0</v>
      </c>
      <c r="BA104" s="391">
        <v>0</v>
      </c>
      <c r="BB104" s="391">
        <v>0</v>
      </c>
      <c r="BC104" s="391">
        <v>0</v>
      </c>
      <c r="BD104" s="391">
        <v>0</v>
      </c>
      <c r="BE104" s="391">
        <v>0</v>
      </c>
      <c r="BF104" s="391">
        <v>0</v>
      </c>
      <c r="BG104" s="391">
        <v>0</v>
      </c>
      <c r="BH104" s="391">
        <v>2</v>
      </c>
      <c r="BI104" s="391">
        <v>2</v>
      </c>
      <c r="BJ104" s="391">
        <v>2</v>
      </c>
      <c r="BK104" s="391">
        <v>2</v>
      </c>
      <c r="BL104" s="391">
        <v>2</v>
      </c>
      <c r="BM104" s="391">
        <v>0</v>
      </c>
      <c r="BN104" s="391">
        <v>0</v>
      </c>
      <c r="BO104" s="391">
        <v>0</v>
      </c>
      <c r="BP104" s="391">
        <v>0</v>
      </c>
      <c r="BQ104" s="391">
        <v>0</v>
      </c>
    </row>
    <row r="105" spans="1:69">
      <c r="A105" s="388" t="s">
        <v>496</v>
      </c>
      <c r="B105" s="389">
        <v>0.32114166666666666</v>
      </c>
      <c r="C105" s="389">
        <v>0.85309999999999997</v>
      </c>
      <c r="D105" s="389">
        <v>4.2716712328767122E-2</v>
      </c>
      <c r="E105" s="389"/>
      <c r="F105" s="390">
        <v>4686</v>
      </c>
      <c r="G105" s="391">
        <v>0.254</v>
      </c>
      <c r="H105" s="391">
        <v>3.0000000000000001E-3</v>
      </c>
      <c r="I105" s="391">
        <v>0</v>
      </c>
      <c r="J105" s="391">
        <v>3.0000000000000001E-3</v>
      </c>
      <c r="K105" s="391">
        <v>1E-3</v>
      </c>
      <c r="L105" s="391">
        <v>1.7424954337899534E-2</v>
      </c>
      <c r="M105" s="392">
        <v>54.204011950490823</v>
      </c>
      <c r="N105" s="390">
        <v>4738</v>
      </c>
      <c r="O105" s="390">
        <v>4785</v>
      </c>
      <c r="P105" s="390">
        <v>4833</v>
      </c>
      <c r="Q105" s="390">
        <v>4881</v>
      </c>
      <c r="R105" s="390">
        <v>4929</v>
      </c>
      <c r="S105" s="390" t="s">
        <v>195</v>
      </c>
      <c r="T105" s="391">
        <v>0.2369</v>
      </c>
      <c r="U105" s="391">
        <v>0.23930000000000001</v>
      </c>
      <c r="V105" s="391">
        <v>0.2417</v>
      </c>
      <c r="W105" s="391">
        <v>0.24410000000000001</v>
      </c>
      <c r="X105" s="391">
        <v>0.2465</v>
      </c>
      <c r="Y105" s="391">
        <v>3.0000000000000001E-3</v>
      </c>
      <c r="Z105" s="391">
        <v>3.0999999999999999E-3</v>
      </c>
      <c r="AA105" s="391">
        <v>3.0999999999999999E-3</v>
      </c>
      <c r="AB105" s="391">
        <v>3.0999999999999999E-3</v>
      </c>
      <c r="AC105" s="391">
        <v>3.0999999999999999E-3</v>
      </c>
      <c r="AD105" s="391">
        <v>0</v>
      </c>
      <c r="AE105" s="391">
        <v>0</v>
      </c>
      <c r="AF105" s="391">
        <v>0</v>
      </c>
      <c r="AG105" s="391">
        <v>0</v>
      </c>
      <c r="AH105" s="391">
        <v>0</v>
      </c>
      <c r="AI105" s="391">
        <v>0.02</v>
      </c>
      <c r="AJ105" s="391">
        <v>0.02</v>
      </c>
      <c r="AK105" s="391">
        <v>0.02</v>
      </c>
      <c r="AL105" s="391">
        <v>0.02</v>
      </c>
      <c r="AM105" s="391">
        <v>0.02</v>
      </c>
      <c r="AN105" s="391">
        <v>1E-3</v>
      </c>
      <c r="AO105" s="391">
        <v>1E-3</v>
      </c>
      <c r="AP105" s="391">
        <v>1E-3</v>
      </c>
      <c r="AQ105" s="391">
        <v>1E-3</v>
      </c>
      <c r="AR105" s="391">
        <v>1E-3</v>
      </c>
      <c r="AS105" s="391">
        <v>1.9599999999999999E-2</v>
      </c>
      <c r="AT105" s="391">
        <v>2.0299999999999999E-2</v>
      </c>
      <c r="AU105" s="391">
        <v>2.1000000000000001E-2</v>
      </c>
      <c r="AV105" s="391">
        <v>2.1700000000000001E-2</v>
      </c>
      <c r="AW105" s="391">
        <v>2.24E-2</v>
      </c>
      <c r="AX105" s="391">
        <v>0</v>
      </c>
      <c r="AY105" s="391">
        <v>0</v>
      </c>
      <c r="AZ105" s="391">
        <v>0</v>
      </c>
      <c r="BA105" s="391">
        <v>0</v>
      </c>
      <c r="BB105" s="391">
        <v>0</v>
      </c>
      <c r="BC105" s="391">
        <v>0</v>
      </c>
      <c r="BD105" s="391">
        <v>0</v>
      </c>
      <c r="BE105" s="391">
        <v>0</v>
      </c>
      <c r="BF105" s="391">
        <v>0</v>
      </c>
      <c r="BG105" s="391">
        <v>0</v>
      </c>
      <c r="BH105" s="391">
        <v>0</v>
      </c>
      <c r="BI105" s="391">
        <v>0</v>
      </c>
      <c r="BJ105" s="391">
        <v>0</v>
      </c>
      <c r="BK105" s="391">
        <v>0</v>
      </c>
      <c r="BL105" s="391">
        <v>0</v>
      </c>
      <c r="BM105" s="391">
        <v>0</v>
      </c>
      <c r="BN105" s="391">
        <v>0</v>
      </c>
      <c r="BO105" s="391">
        <v>0</v>
      </c>
      <c r="BP105" s="391">
        <v>0</v>
      </c>
      <c r="BQ105" s="391">
        <v>0</v>
      </c>
    </row>
    <row r="106" spans="1:69">
      <c r="A106" s="388" t="s">
        <v>497</v>
      </c>
      <c r="B106" s="389">
        <v>0.18663333333333335</v>
      </c>
      <c r="C106" s="389">
        <v>0.70199999999999996</v>
      </c>
      <c r="D106" s="389">
        <v>8.3556164383561636E-3</v>
      </c>
      <c r="E106" s="389"/>
      <c r="F106" s="390">
        <v>2500</v>
      </c>
      <c r="G106" s="391">
        <v>0.108</v>
      </c>
      <c r="H106" s="391">
        <v>0.04</v>
      </c>
      <c r="I106" s="391">
        <v>0</v>
      </c>
      <c r="J106" s="391">
        <v>0.01</v>
      </c>
      <c r="K106" s="391">
        <v>1.44E-2</v>
      </c>
      <c r="L106" s="391">
        <v>5.8777168949771808E-3</v>
      </c>
      <c r="M106" s="392">
        <v>43.2</v>
      </c>
      <c r="N106" s="390">
        <v>2900</v>
      </c>
      <c r="O106" s="390">
        <v>3100</v>
      </c>
      <c r="P106" s="390">
        <v>3300</v>
      </c>
      <c r="Q106" s="390">
        <v>3600</v>
      </c>
      <c r="R106" s="390">
        <v>3900</v>
      </c>
      <c r="S106" s="390" t="s">
        <v>219</v>
      </c>
      <c r="T106" s="391">
        <v>0.2</v>
      </c>
      <c r="U106" s="391">
        <v>0.22</v>
      </c>
      <c r="V106" s="391">
        <v>0.24</v>
      </c>
      <c r="W106" s="391">
        <v>0.26</v>
      </c>
      <c r="X106" s="391">
        <v>0.28000000000000003</v>
      </c>
      <c r="Y106" s="391">
        <v>0.03</v>
      </c>
      <c r="Z106" s="391">
        <v>3.5000000000000003E-2</v>
      </c>
      <c r="AA106" s="391">
        <v>0.04</v>
      </c>
      <c r="AB106" s="391">
        <v>4.4999999999999998E-2</v>
      </c>
      <c r="AC106" s="391">
        <v>0.05</v>
      </c>
      <c r="AD106" s="391">
        <v>1.2E-2</v>
      </c>
      <c r="AE106" s="391">
        <v>1.4E-2</v>
      </c>
      <c r="AF106" s="391">
        <v>1.6E-2</v>
      </c>
      <c r="AG106" s="391">
        <v>1.7999999999999999E-2</v>
      </c>
      <c r="AH106" s="391">
        <v>0.02</v>
      </c>
      <c r="AI106" s="391">
        <v>8.9999999999999993E-3</v>
      </c>
      <c r="AJ106" s="391">
        <v>1.0999999999999999E-2</v>
      </c>
      <c r="AK106" s="391">
        <v>1.2999999999999999E-2</v>
      </c>
      <c r="AL106" s="391">
        <v>1.4999999999999999E-2</v>
      </c>
      <c r="AM106" s="391">
        <v>1.7000000000000001E-2</v>
      </c>
      <c r="AN106" s="391">
        <v>1.4999999999999999E-2</v>
      </c>
      <c r="AO106" s="391">
        <v>0.02</v>
      </c>
      <c r="AP106" s="391">
        <v>2.5000000000000001E-2</v>
      </c>
      <c r="AQ106" s="391">
        <v>0.03</v>
      </c>
      <c r="AR106" s="391">
        <v>3.5000000000000003E-2</v>
      </c>
      <c r="AS106" s="391">
        <v>8.8999999999999999E-3</v>
      </c>
      <c r="AT106" s="391">
        <v>1.01E-2</v>
      </c>
      <c r="AU106" s="391">
        <v>1.12E-2</v>
      </c>
      <c r="AV106" s="391">
        <v>1.24E-2</v>
      </c>
      <c r="AW106" s="391">
        <v>1.35E-2</v>
      </c>
      <c r="AX106" s="391">
        <v>0</v>
      </c>
      <c r="AY106" s="391">
        <v>0</v>
      </c>
      <c r="AZ106" s="391">
        <v>0</v>
      </c>
      <c r="BA106" s="391">
        <v>0</v>
      </c>
      <c r="BB106" s="391">
        <v>0</v>
      </c>
      <c r="BC106" s="391">
        <v>0</v>
      </c>
      <c r="BD106" s="391">
        <v>0</v>
      </c>
      <c r="BE106" s="391">
        <v>0</v>
      </c>
      <c r="BF106" s="391">
        <v>0</v>
      </c>
      <c r="BG106" s="391">
        <v>0</v>
      </c>
      <c r="BH106" s="391">
        <v>0</v>
      </c>
      <c r="BI106" s="391">
        <v>0</v>
      </c>
      <c r="BJ106" s="391">
        <v>0</v>
      </c>
      <c r="BK106" s="391">
        <v>0</v>
      </c>
      <c r="BL106" s="391">
        <v>0</v>
      </c>
      <c r="BM106" s="391">
        <v>0</v>
      </c>
      <c r="BN106" s="391">
        <v>0</v>
      </c>
      <c r="BO106" s="391">
        <v>0</v>
      </c>
      <c r="BP106" s="391">
        <v>0</v>
      </c>
      <c r="BQ106" s="391">
        <v>0</v>
      </c>
    </row>
    <row r="107" spans="1:69">
      <c r="A107" s="388" t="s">
        <v>498</v>
      </c>
      <c r="B107" s="389">
        <v>0.93983333333333341</v>
      </c>
      <c r="C107" s="389">
        <v>2.0150000000000001</v>
      </c>
      <c r="D107" s="389">
        <v>0</v>
      </c>
      <c r="E107" s="389"/>
      <c r="F107" s="390">
        <v>10762</v>
      </c>
      <c r="G107" s="391">
        <v>0.53200000000000003</v>
      </c>
      <c r="H107" s="391">
        <v>6.5000000000000002E-2</v>
      </c>
      <c r="I107" s="391">
        <v>1.4999999999999999E-2</v>
      </c>
      <c r="J107" s="391">
        <v>0.02</v>
      </c>
      <c r="K107" s="391">
        <v>0.14000000000000001</v>
      </c>
      <c r="L107" s="391">
        <v>0.16783333333333339</v>
      </c>
      <c r="M107" s="392">
        <v>49.433190856718085</v>
      </c>
      <c r="N107" s="390">
        <v>10977</v>
      </c>
      <c r="O107" s="390">
        <v>11197</v>
      </c>
      <c r="P107" s="390">
        <v>11421</v>
      </c>
      <c r="Q107" s="390">
        <v>11649</v>
      </c>
      <c r="R107" s="390">
        <v>11882</v>
      </c>
      <c r="S107" s="390" t="s">
        <v>205</v>
      </c>
      <c r="T107" s="391">
        <v>0.53500000000000003</v>
      </c>
      <c r="U107" s="391">
        <v>0.55100000000000005</v>
      </c>
      <c r="V107" s="391">
        <v>0.56200000000000006</v>
      </c>
      <c r="W107" s="391">
        <v>0.57399999999999995</v>
      </c>
      <c r="X107" s="391">
        <v>0.59699999999999998</v>
      </c>
      <c r="Y107" s="391">
        <v>6.8000000000000005E-2</v>
      </c>
      <c r="Z107" s="391">
        <v>6.9000000000000006E-2</v>
      </c>
      <c r="AA107" s="391">
        <v>7.0000000000000007E-2</v>
      </c>
      <c r="AB107" s="391">
        <v>7.1999999999999995E-2</v>
      </c>
      <c r="AC107" s="391">
        <v>7.2999999999999995E-2</v>
      </c>
      <c r="AD107" s="391">
        <v>1.4999999999999999E-2</v>
      </c>
      <c r="AE107" s="391">
        <v>1.6E-2</v>
      </c>
      <c r="AF107" s="391">
        <v>1.7000000000000001E-2</v>
      </c>
      <c r="AG107" s="391">
        <v>1.7999999999999999E-2</v>
      </c>
      <c r="AH107" s="391">
        <v>1.9E-2</v>
      </c>
      <c r="AI107" s="391">
        <v>2.1000000000000001E-2</v>
      </c>
      <c r="AJ107" s="391">
        <v>2.1999999999999999E-2</v>
      </c>
      <c r="AK107" s="391">
        <v>2.3E-2</v>
      </c>
      <c r="AL107" s="391">
        <v>2.4E-2</v>
      </c>
      <c r="AM107" s="391">
        <v>2.5000000000000001E-2</v>
      </c>
      <c r="AN107" s="391">
        <v>0.14000000000000001</v>
      </c>
      <c r="AO107" s="391">
        <v>0.14099999999999999</v>
      </c>
      <c r="AP107" s="391">
        <v>0.14199999999999999</v>
      </c>
      <c r="AQ107" s="391">
        <v>0.14299999999999999</v>
      </c>
      <c r="AR107" s="391">
        <v>0.14399999999999999</v>
      </c>
      <c r="AS107" s="391">
        <v>0.20960000000000001</v>
      </c>
      <c r="AT107" s="391">
        <v>0.215</v>
      </c>
      <c r="AU107" s="391">
        <v>0.219</v>
      </c>
      <c r="AV107" s="391">
        <v>0.22359999999999999</v>
      </c>
      <c r="AW107" s="391">
        <v>0.23080000000000001</v>
      </c>
      <c r="AX107" s="391">
        <v>0</v>
      </c>
      <c r="AY107" s="391">
        <v>0</v>
      </c>
      <c r="AZ107" s="391">
        <v>0</v>
      </c>
      <c r="BA107" s="391">
        <v>0</v>
      </c>
      <c r="BB107" s="391">
        <v>0</v>
      </c>
      <c r="BC107" s="391">
        <v>0</v>
      </c>
      <c r="BD107" s="391">
        <v>0</v>
      </c>
      <c r="BE107" s="391">
        <v>0</v>
      </c>
      <c r="BF107" s="391">
        <v>0</v>
      </c>
      <c r="BG107" s="391">
        <v>0</v>
      </c>
      <c r="BH107" s="391">
        <v>0</v>
      </c>
      <c r="BI107" s="391">
        <v>0</v>
      </c>
      <c r="BJ107" s="391">
        <v>0</v>
      </c>
      <c r="BK107" s="391">
        <v>0</v>
      </c>
      <c r="BL107" s="391">
        <v>0</v>
      </c>
      <c r="BM107" s="391">
        <v>0</v>
      </c>
      <c r="BN107" s="391">
        <v>0</v>
      </c>
      <c r="BO107" s="391">
        <v>0</v>
      </c>
      <c r="BP107" s="391">
        <v>0</v>
      </c>
      <c r="BQ107" s="391">
        <v>0</v>
      </c>
    </row>
    <row r="108" spans="1:69">
      <c r="A108" s="388" t="s">
        <v>973</v>
      </c>
      <c r="B108" s="389">
        <v>0.87641666666666673</v>
      </c>
      <c r="C108" s="389">
        <v>1.125</v>
      </c>
      <c r="D108" s="389">
        <v>0</v>
      </c>
      <c r="E108" s="389"/>
      <c r="F108" s="390">
        <v>4175</v>
      </c>
      <c r="G108" s="391">
        <v>0.217</v>
      </c>
      <c r="H108" s="391">
        <v>6.2E-2</v>
      </c>
      <c r="I108" s="391">
        <v>0.41899999999999998</v>
      </c>
      <c r="J108" s="391">
        <v>2.8000000000000001E-2</v>
      </c>
      <c r="K108" s="391">
        <v>0.02</v>
      </c>
      <c r="L108" s="391">
        <v>0.13041666666666674</v>
      </c>
      <c r="M108" s="392">
        <v>51.976047904191617</v>
      </c>
      <c r="N108" s="390">
        <v>4238</v>
      </c>
      <c r="O108" s="390">
        <v>4301</v>
      </c>
      <c r="P108" s="390">
        <v>4364</v>
      </c>
      <c r="Q108" s="390">
        <v>4427</v>
      </c>
      <c r="R108" s="390">
        <v>4490</v>
      </c>
      <c r="S108" s="390" t="s">
        <v>150</v>
      </c>
      <c r="T108" s="391">
        <v>0.22040000000000001</v>
      </c>
      <c r="U108" s="391">
        <v>0.22370000000000001</v>
      </c>
      <c r="V108" s="391">
        <v>0.22689999999999999</v>
      </c>
      <c r="W108" s="391">
        <v>0.23019999999999999</v>
      </c>
      <c r="X108" s="391">
        <v>0.23350000000000001</v>
      </c>
      <c r="Y108" s="391">
        <v>6.2600000000000003E-2</v>
      </c>
      <c r="Z108" s="391">
        <v>6.3200000000000006E-2</v>
      </c>
      <c r="AA108" s="391">
        <v>6.3899999999999998E-2</v>
      </c>
      <c r="AB108" s="391">
        <v>6.4500000000000002E-2</v>
      </c>
      <c r="AC108" s="391">
        <v>6.5199999999999994E-2</v>
      </c>
      <c r="AD108" s="391">
        <v>0.44900000000000001</v>
      </c>
      <c r="AE108" s="391">
        <v>0.47899999999999998</v>
      </c>
      <c r="AF108" s="391">
        <v>0.50900000000000001</v>
      </c>
      <c r="AG108" s="391">
        <v>0.53900000000000003</v>
      </c>
      <c r="AH108" s="391">
        <v>0.56899999999999995</v>
      </c>
      <c r="AI108" s="391">
        <v>3.5999999999999997E-2</v>
      </c>
      <c r="AJ108" s="391">
        <v>4.3999999999999997E-2</v>
      </c>
      <c r="AK108" s="391">
        <v>5.1999999999999998E-2</v>
      </c>
      <c r="AL108" s="391">
        <v>0.06</v>
      </c>
      <c r="AM108" s="391">
        <v>6.8000000000000005E-2</v>
      </c>
      <c r="AN108" s="391">
        <v>2.5000000000000001E-2</v>
      </c>
      <c r="AO108" s="391">
        <v>2.5000000000000001E-2</v>
      </c>
      <c r="AP108" s="391">
        <v>2.5000000000000001E-2</v>
      </c>
      <c r="AQ108" s="391">
        <v>2.5000000000000001E-2</v>
      </c>
      <c r="AR108" s="391">
        <v>2.5000000000000001E-2</v>
      </c>
      <c r="AS108" s="391">
        <v>0.05</v>
      </c>
      <c r="AT108" s="391">
        <v>5.5E-2</v>
      </c>
      <c r="AU108" s="391">
        <v>0.06</v>
      </c>
      <c r="AV108" s="391">
        <v>6.5000000000000002E-2</v>
      </c>
      <c r="AW108" s="391">
        <v>7.0000000000000007E-2</v>
      </c>
      <c r="AX108" s="391">
        <v>0</v>
      </c>
      <c r="AY108" s="391">
        <v>0</v>
      </c>
      <c r="AZ108" s="391">
        <v>0</v>
      </c>
      <c r="BA108" s="391">
        <v>0</v>
      </c>
      <c r="BB108" s="391">
        <v>0</v>
      </c>
      <c r="BC108" s="391">
        <v>0</v>
      </c>
      <c r="BD108" s="391">
        <v>0</v>
      </c>
      <c r="BE108" s="391">
        <v>0</v>
      </c>
      <c r="BF108" s="391">
        <v>0</v>
      </c>
      <c r="BG108" s="391">
        <v>0</v>
      </c>
      <c r="BH108" s="391">
        <v>1.125</v>
      </c>
      <c r="BI108" s="391">
        <v>1.125</v>
      </c>
      <c r="BJ108" s="391">
        <v>1.125</v>
      </c>
      <c r="BK108" s="391">
        <v>1.125</v>
      </c>
      <c r="BL108" s="391">
        <v>1.125</v>
      </c>
      <c r="BM108" s="391">
        <v>0</v>
      </c>
      <c r="BN108" s="391">
        <v>0</v>
      </c>
      <c r="BO108" s="391">
        <v>0</v>
      </c>
      <c r="BP108" s="391">
        <v>0</v>
      </c>
      <c r="BQ108" s="391">
        <v>0</v>
      </c>
    </row>
    <row r="109" spans="1:69">
      <c r="A109" s="388" t="s">
        <v>974</v>
      </c>
      <c r="B109" s="389">
        <v>37.016666666666673</v>
      </c>
      <c r="C109" s="389">
        <v>133</v>
      </c>
      <c r="D109" s="389">
        <v>0.50485452054794522</v>
      </c>
      <c r="E109" s="389"/>
      <c r="F109" s="390">
        <v>377772</v>
      </c>
      <c r="G109" s="391">
        <v>15.43</v>
      </c>
      <c r="H109" s="391">
        <v>9.76</v>
      </c>
      <c r="I109" s="391">
        <v>5.22</v>
      </c>
      <c r="J109" s="391">
        <v>7.5999999999999998E-2</v>
      </c>
      <c r="K109" s="391">
        <v>0.93</v>
      </c>
      <c r="L109" s="391">
        <v>5.0958121461187318</v>
      </c>
      <c r="M109" s="392">
        <v>40.844742331353302</v>
      </c>
      <c r="N109" s="390">
        <v>401000</v>
      </c>
      <c r="O109" s="390">
        <v>453000</v>
      </c>
      <c r="P109" s="390">
        <v>505000</v>
      </c>
      <c r="Q109" s="390">
        <v>557000</v>
      </c>
      <c r="R109" s="390">
        <v>629410</v>
      </c>
      <c r="S109" s="390" t="s">
        <v>192</v>
      </c>
      <c r="T109" s="391">
        <v>19.317</v>
      </c>
      <c r="U109" s="391">
        <v>20.838000000000001</v>
      </c>
      <c r="V109" s="391">
        <v>22.725000000000001</v>
      </c>
      <c r="W109" s="391">
        <v>25.065000000000001</v>
      </c>
      <c r="X109" s="391">
        <v>27.5715</v>
      </c>
      <c r="Y109" s="391">
        <v>11.23</v>
      </c>
      <c r="Z109" s="391">
        <v>12.68</v>
      </c>
      <c r="AA109" s="391">
        <v>14.14</v>
      </c>
      <c r="AB109" s="391">
        <v>15.6</v>
      </c>
      <c r="AC109" s="391">
        <v>17.16</v>
      </c>
      <c r="AD109" s="391">
        <v>8.02</v>
      </c>
      <c r="AE109" s="391">
        <v>9.06</v>
      </c>
      <c r="AF109" s="391">
        <v>10.1</v>
      </c>
      <c r="AG109" s="391">
        <v>11.14</v>
      </c>
      <c r="AH109" s="391">
        <v>12.254</v>
      </c>
      <c r="AI109" s="391">
        <v>1.4890000000000001</v>
      </c>
      <c r="AJ109" s="391">
        <v>1.6060000000000001</v>
      </c>
      <c r="AK109" s="391">
        <v>1.7509999999999999</v>
      </c>
      <c r="AL109" s="391">
        <v>1.931</v>
      </c>
      <c r="AM109" s="391">
        <v>2.1240999999999999</v>
      </c>
      <c r="AN109" s="391">
        <v>2.2000000000000002</v>
      </c>
      <c r="AO109" s="391">
        <v>2.4</v>
      </c>
      <c r="AP109" s="391">
        <v>2.6</v>
      </c>
      <c r="AQ109" s="391">
        <v>2.8</v>
      </c>
      <c r="AR109" s="391">
        <v>3.08</v>
      </c>
      <c r="AS109" s="391">
        <v>4.5716000000000001</v>
      </c>
      <c r="AT109" s="391">
        <v>5.0399000000000003</v>
      </c>
      <c r="AU109" s="391">
        <v>5.5518000000000001</v>
      </c>
      <c r="AV109" s="391">
        <v>6.1166</v>
      </c>
      <c r="AW109" s="391">
        <v>6.7282999999999999</v>
      </c>
      <c r="AX109" s="391">
        <v>0</v>
      </c>
      <c r="AY109" s="391">
        <v>0</v>
      </c>
      <c r="AZ109" s="391">
        <v>0</v>
      </c>
      <c r="BA109" s="391">
        <v>0</v>
      </c>
      <c r="BB109" s="391">
        <v>0</v>
      </c>
      <c r="BC109" s="391">
        <v>0</v>
      </c>
      <c r="BD109" s="391">
        <v>0</v>
      </c>
      <c r="BE109" s="391">
        <v>0</v>
      </c>
      <c r="BF109" s="391">
        <v>0</v>
      </c>
      <c r="BG109" s="391">
        <v>0</v>
      </c>
      <c r="BH109" s="391">
        <v>0</v>
      </c>
      <c r="BI109" s="391">
        <v>0</v>
      </c>
      <c r="BJ109" s="391">
        <v>0</v>
      </c>
      <c r="BK109" s="391">
        <v>0</v>
      </c>
      <c r="BL109" s="391">
        <v>0</v>
      </c>
      <c r="BM109" s="391">
        <v>5.5</v>
      </c>
      <c r="BN109" s="391">
        <v>5.5</v>
      </c>
      <c r="BO109" s="391">
        <v>5.5</v>
      </c>
      <c r="BP109" s="391">
        <v>5.5</v>
      </c>
      <c r="BQ109" s="391">
        <v>5.5</v>
      </c>
    </row>
    <row r="110" spans="1:69">
      <c r="A110" s="388" t="s">
        <v>499</v>
      </c>
      <c r="B110" s="389">
        <v>0.31325833333333331</v>
      </c>
      <c r="C110" s="389">
        <v>0.57999999999999996</v>
      </c>
      <c r="D110" s="389">
        <v>0</v>
      </c>
      <c r="E110" s="389"/>
      <c r="F110" s="390">
        <v>2360</v>
      </c>
      <c r="G110" s="391">
        <v>9.7500000000000003E-2</v>
      </c>
      <c r="H110" s="391">
        <v>0</v>
      </c>
      <c r="I110" s="391">
        <v>0.2157</v>
      </c>
      <c r="J110" s="391">
        <v>0</v>
      </c>
      <c r="K110" s="391">
        <v>1.6999999999999999E-3</v>
      </c>
      <c r="L110" s="391">
        <v>-1.6416666666667079E-3</v>
      </c>
      <c r="M110" s="392">
        <v>41.313559322033896</v>
      </c>
      <c r="N110" s="390">
        <v>2431</v>
      </c>
      <c r="O110" s="390">
        <v>2504</v>
      </c>
      <c r="P110" s="390">
        <v>2579</v>
      </c>
      <c r="Q110" s="390">
        <v>2656</v>
      </c>
      <c r="R110" s="390">
        <v>2736</v>
      </c>
      <c r="S110" s="390" t="s">
        <v>208</v>
      </c>
      <c r="T110" s="391">
        <v>0.1004</v>
      </c>
      <c r="U110" s="391">
        <v>0.10340000000000001</v>
      </c>
      <c r="V110" s="391">
        <v>0.1065</v>
      </c>
      <c r="W110" s="391">
        <v>0.10970000000000001</v>
      </c>
      <c r="X110" s="391">
        <v>0.113</v>
      </c>
      <c r="Y110" s="391">
        <v>0</v>
      </c>
      <c r="Z110" s="391">
        <v>0</v>
      </c>
      <c r="AA110" s="391">
        <v>0</v>
      </c>
      <c r="AB110" s="391">
        <v>0</v>
      </c>
      <c r="AC110" s="391">
        <v>0</v>
      </c>
      <c r="AD110" s="391">
        <v>0.22220000000000001</v>
      </c>
      <c r="AE110" s="391">
        <v>0.2288</v>
      </c>
      <c r="AF110" s="391">
        <v>0.23569999999999999</v>
      </c>
      <c r="AG110" s="391">
        <v>0.24279999999999999</v>
      </c>
      <c r="AH110" s="391">
        <v>0.25009999999999999</v>
      </c>
      <c r="AI110" s="391">
        <v>0</v>
      </c>
      <c r="AJ110" s="391">
        <v>0</v>
      </c>
      <c r="AK110" s="391">
        <v>0</v>
      </c>
      <c r="AL110" s="391">
        <v>0</v>
      </c>
      <c r="AM110" s="391">
        <v>0</v>
      </c>
      <c r="AN110" s="391">
        <v>1.8E-3</v>
      </c>
      <c r="AO110" s="391">
        <v>1.8E-3</v>
      </c>
      <c r="AP110" s="391">
        <v>1.9E-3</v>
      </c>
      <c r="AQ110" s="391">
        <v>1.9E-3</v>
      </c>
      <c r="AR110" s="391">
        <v>2E-3</v>
      </c>
      <c r="AS110" s="391">
        <v>6.3E-3</v>
      </c>
      <c r="AT110" s="391">
        <v>6.4999999999999997E-3</v>
      </c>
      <c r="AU110" s="391">
        <v>6.7000000000000002E-3</v>
      </c>
      <c r="AV110" s="391">
        <v>6.8999999999999999E-3</v>
      </c>
      <c r="AW110" s="391">
        <v>7.1000000000000004E-3</v>
      </c>
      <c r="AX110" s="391">
        <v>0</v>
      </c>
      <c r="AY110" s="391">
        <v>0</v>
      </c>
      <c r="AZ110" s="391">
        <v>0</v>
      </c>
      <c r="BA110" s="391">
        <v>0</v>
      </c>
      <c r="BB110" s="391">
        <v>0</v>
      </c>
      <c r="BC110" s="391">
        <v>0</v>
      </c>
      <c r="BD110" s="391">
        <v>0</v>
      </c>
      <c r="BE110" s="391">
        <v>0</v>
      </c>
      <c r="BF110" s="391">
        <v>0</v>
      </c>
      <c r="BG110" s="391">
        <v>0</v>
      </c>
      <c r="BH110" s="391">
        <v>0.57999999999999996</v>
      </c>
      <c r="BI110" s="391">
        <v>0.57999999999999996</v>
      </c>
      <c r="BJ110" s="391">
        <v>0.57999999999999996</v>
      </c>
      <c r="BK110" s="391">
        <v>0.57999999999999996</v>
      </c>
      <c r="BL110" s="391">
        <v>0.57999999999999996</v>
      </c>
      <c r="BM110" s="391">
        <v>0</v>
      </c>
      <c r="BN110" s="391">
        <v>0</v>
      </c>
      <c r="BO110" s="391">
        <v>0</v>
      </c>
      <c r="BP110" s="391">
        <v>0</v>
      </c>
      <c r="BQ110" s="391">
        <v>0</v>
      </c>
    </row>
    <row r="111" spans="1:69">
      <c r="A111" s="388" t="s">
        <v>500</v>
      </c>
      <c r="B111" s="389">
        <v>0.16739166666666669</v>
      </c>
      <c r="C111" s="389">
        <v>0.68400000000000005</v>
      </c>
      <c r="D111" s="389">
        <v>0</v>
      </c>
      <c r="E111" s="389"/>
      <c r="F111" s="390">
        <v>1500</v>
      </c>
      <c r="G111" s="391">
        <v>4.2999999999999997E-2</v>
      </c>
      <c r="H111" s="391">
        <v>7.1999999999999998E-3</v>
      </c>
      <c r="I111" s="391">
        <v>0.09</v>
      </c>
      <c r="J111" s="391">
        <v>5.0000000000000001E-3</v>
      </c>
      <c r="K111" s="391">
        <v>2E-3</v>
      </c>
      <c r="L111" s="391">
        <v>2.0191666666666691E-2</v>
      </c>
      <c r="M111" s="392">
        <v>28.666666666666668</v>
      </c>
      <c r="N111" s="390">
        <v>1502</v>
      </c>
      <c r="O111" s="390">
        <v>1503</v>
      </c>
      <c r="P111" s="390">
        <v>1505</v>
      </c>
      <c r="Q111" s="390">
        <v>1506</v>
      </c>
      <c r="R111" s="390">
        <v>1508</v>
      </c>
      <c r="S111" s="390" t="s">
        <v>217</v>
      </c>
      <c r="T111" s="391">
        <v>0.06</v>
      </c>
      <c r="U111" s="391">
        <v>0.06</v>
      </c>
      <c r="V111" s="391">
        <v>0.06</v>
      </c>
      <c r="W111" s="391">
        <v>0.06</v>
      </c>
      <c r="X111" s="391">
        <v>0.06</v>
      </c>
      <c r="Y111" s="391">
        <v>8.0000000000000002E-3</v>
      </c>
      <c r="Z111" s="391">
        <v>8.0000000000000002E-3</v>
      </c>
      <c r="AA111" s="391">
        <v>8.0000000000000002E-3</v>
      </c>
      <c r="AB111" s="391">
        <v>8.0000000000000002E-3</v>
      </c>
      <c r="AC111" s="391">
        <v>8.0000000000000002E-3</v>
      </c>
      <c r="AD111" s="391">
        <v>6.5000000000000002E-2</v>
      </c>
      <c r="AE111" s="391">
        <v>6.5000000000000002E-2</v>
      </c>
      <c r="AF111" s="391">
        <v>6.5000000000000002E-2</v>
      </c>
      <c r="AG111" s="391">
        <v>6.5000000000000002E-2</v>
      </c>
      <c r="AH111" s="391">
        <v>6.5000000000000002E-2</v>
      </c>
      <c r="AI111" s="391">
        <v>5.0000000000000001E-3</v>
      </c>
      <c r="AJ111" s="391">
        <v>5.0000000000000001E-3</v>
      </c>
      <c r="AK111" s="391">
        <v>5.0000000000000001E-3</v>
      </c>
      <c r="AL111" s="391">
        <v>5.0000000000000001E-3</v>
      </c>
      <c r="AM111" s="391">
        <v>5.0000000000000001E-3</v>
      </c>
      <c r="AN111" s="391">
        <v>3.0000000000000001E-3</v>
      </c>
      <c r="AO111" s="391">
        <v>3.0000000000000001E-3</v>
      </c>
      <c r="AP111" s="391">
        <v>3.0000000000000001E-3</v>
      </c>
      <c r="AQ111" s="391">
        <v>3.0000000000000001E-3</v>
      </c>
      <c r="AR111" s="391">
        <v>3.0000000000000001E-3</v>
      </c>
      <c r="AS111" s="391">
        <v>0.02</v>
      </c>
      <c r="AT111" s="391">
        <v>0.02</v>
      </c>
      <c r="AU111" s="391">
        <v>0.02</v>
      </c>
      <c r="AV111" s="391">
        <v>0.02</v>
      </c>
      <c r="AW111" s="391">
        <v>0.02</v>
      </c>
      <c r="AX111" s="391">
        <v>0</v>
      </c>
      <c r="AY111" s="391">
        <v>0</v>
      </c>
      <c r="AZ111" s="391">
        <v>0</v>
      </c>
      <c r="BA111" s="391">
        <v>0</v>
      </c>
      <c r="BB111" s="391">
        <v>0</v>
      </c>
      <c r="BC111" s="391">
        <v>0</v>
      </c>
      <c r="BD111" s="391">
        <v>0</v>
      </c>
      <c r="BE111" s="391">
        <v>0</v>
      </c>
      <c r="BF111" s="391">
        <v>0</v>
      </c>
      <c r="BG111" s="391">
        <v>0</v>
      </c>
      <c r="BH111" s="391">
        <v>0</v>
      </c>
      <c r="BI111" s="391">
        <v>0</v>
      </c>
      <c r="BJ111" s="391">
        <v>0</v>
      </c>
      <c r="BK111" s="391">
        <v>0</v>
      </c>
      <c r="BL111" s="391">
        <v>0</v>
      </c>
      <c r="BM111" s="391">
        <v>0</v>
      </c>
      <c r="BN111" s="391">
        <v>0</v>
      </c>
      <c r="BO111" s="391">
        <v>0</v>
      </c>
      <c r="BP111" s="391">
        <v>0</v>
      </c>
      <c r="BQ111" s="391">
        <v>0</v>
      </c>
    </row>
    <row r="112" spans="1:69">
      <c r="A112" s="388" t="s">
        <v>501</v>
      </c>
      <c r="B112" s="389">
        <v>0.19016666666666668</v>
      </c>
      <c r="C112" s="389">
        <v>0.56899999999999995</v>
      </c>
      <c r="D112" s="389">
        <v>0</v>
      </c>
      <c r="E112" s="389"/>
      <c r="F112" s="390">
        <v>1500</v>
      </c>
      <c r="G112" s="391">
        <v>9.8299999999999998E-2</v>
      </c>
      <c r="H112" s="391">
        <v>5.57E-2</v>
      </c>
      <c r="I112" s="391">
        <v>2E-3</v>
      </c>
      <c r="J112" s="391">
        <v>0.01</v>
      </c>
      <c r="K112" s="391">
        <v>8.0000000000000002E-3</v>
      </c>
      <c r="L112" s="391">
        <v>1.6166666666666663E-2</v>
      </c>
      <c r="M112" s="392">
        <v>65.533333333333331</v>
      </c>
      <c r="N112" s="390">
        <v>1575</v>
      </c>
      <c r="O112" s="390">
        <v>1654</v>
      </c>
      <c r="P112" s="390">
        <v>1736</v>
      </c>
      <c r="Q112" s="390">
        <v>1823</v>
      </c>
      <c r="R112" s="390">
        <v>1914</v>
      </c>
      <c r="S112" s="390" t="s">
        <v>204</v>
      </c>
      <c r="T112" s="391">
        <v>0.1071</v>
      </c>
      <c r="U112" s="391">
        <v>0.1125</v>
      </c>
      <c r="V112" s="391">
        <v>0.1181</v>
      </c>
      <c r="W112" s="391">
        <v>0.124</v>
      </c>
      <c r="X112" s="391">
        <v>0.13020000000000001</v>
      </c>
      <c r="Y112" s="391">
        <v>0.06</v>
      </c>
      <c r="Z112" s="391">
        <v>6.5000000000000002E-2</v>
      </c>
      <c r="AA112" s="391">
        <v>7.0000000000000007E-2</v>
      </c>
      <c r="AB112" s="391">
        <v>7.4999999999999997E-2</v>
      </c>
      <c r="AC112" s="391">
        <v>0.08</v>
      </c>
      <c r="AD112" s="391">
        <v>2E-3</v>
      </c>
      <c r="AE112" s="391">
        <v>2E-3</v>
      </c>
      <c r="AF112" s="391">
        <v>2E-3</v>
      </c>
      <c r="AG112" s="391">
        <v>2E-3</v>
      </c>
      <c r="AH112" s="391">
        <v>2E-3</v>
      </c>
      <c r="AI112" s="391">
        <v>0.01</v>
      </c>
      <c r="AJ112" s="391">
        <v>0.01</v>
      </c>
      <c r="AK112" s="391">
        <v>0.01</v>
      </c>
      <c r="AL112" s="391">
        <v>0.01</v>
      </c>
      <c r="AM112" s="391">
        <v>0.01</v>
      </c>
      <c r="AN112" s="391">
        <v>0.01</v>
      </c>
      <c r="AO112" s="391">
        <v>1.2E-2</v>
      </c>
      <c r="AP112" s="391">
        <v>1.4E-2</v>
      </c>
      <c r="AQ112" s="391">
        <v>1.6E-2</v>
      </c>
      <c r="AR112" s="391">
        <v>1.7999999999999999E-2</v>
      </c>
      <c r="AS112" s="391">
        <v>1.6400000000000001E-2</v>
      </c>
      <c r="AT112" s="391">
        <v>1.7500000000000002E-2</v>
      </c>
      <c r="AU112" s="391">
        <v>1.8599999999999998E-2</v>
      </c>
      <c r="AV112" s="391">
        <v>1.9699999999999999E-2</v>
      </c>
      <c r="AW112" s="391">
        <v>0.02</v>
      </c>
      <c r="AX112" s="391">
        <v>0</v>
      </c>
      <c r="AY112" s="391">
        <v>0</v>
      </c>
      <c r="AZ112" s="391">
        <v>0</v>
      </c>
      <c r="BA112" s="391">
        <v>0</v>
      </c>
      <c r="BB112" s="391">
        <v>0</v>
      </c>
      <c r="BC112" s="391">
        <v>0</v>
      </c>
      <c r="BD112" s="391">
        <v>0</v>
      </c>
      <c r="BE112" s="391">
        <v>0</v>
      </c>
      <c r="BF112" s="391">
        <v>0</v>
      </c>
      <c r="BG112" s="391">
        <v>0</v>
      </c>
      <c r="BH112" s="391">
        <v>0</v>
      </c>
      <c r="BI112" s="391">
        <v>0</v>
      </c>
      <c r="BJ112" s="391">
        <v>0</v>
      </c>
      <c r="BK112" s="391">
        <v>0</v>
      </c>
      <c r="BL112" s="391">
        <v>0</v>
      </c>
      <c r="BM112" s="391">
        <v>0</v>
      </c>
      <c r="BN112" s="391">
        <v>0</v>
      </c>
      <c r="BO112" s="391">
        <v>0</v>
      </c>
      <c r="BP112" s="391">
        <v>0</v>
      </c>
      <c r="BQ112" s="391">
        <v>0</v>
      </c>
    </row>
    <row r="113" spans="1:69">
      <c r="A113" s="388" t="s">
        <v>502</v>
      </c>
      <c r="B113" s="389">
        <v>3.9916999999999994</v>
      </c>
      <c r="C113" s="389">
        <v>5</v>
      </c>
      <c r="D113" s="389">
        <v>0</v>
      </c>
      <c r="E113" s="389"/>
      <c r="F113" s="390">
        <v>27495</v>
      </c>
      <c r="G113" s="391">
        <v>1.4607000000000001</v>
      </c>
      <c r="H113" s="391">
        <v>0.3639</v>
      </c>
      <c r="I113" s="391">
        <v>1.5508</v>
      </c>
      <c r="J113" s="391">
        <v>6.2600000000000003E-2</v>
      </c>
      <c r="K113" s="391">
        <v>8.48E-2</v>
      </c>
      <c r="L113" s="391">
        <v>0.46889999999999921</v>
      </c>
      <c r="M113" s="392">
        <v>53.126022913256953</v>
      </c>
      <c r="N113" s="390">
        <v>36951</v>
      </c>
      <c r="O113" s="390">
        <v>49659</v>
      </c>
      <c r="P113" s="390">
        <v>66738</v>
      </c>
      <c r="Q113" s="390">
        <v>89690</v>
      </c>
      <c r="R113" s="390">
        <v>120535</v>
      </c>
      <c r="S113" s="390" t="s">
        <v>175</v>
      </c>
      <c r="T113" s="391">
        <v>1.9630000000000001</v>
      </c>
      <c r="U113" s="391">
        <v>2.6379999999999999</v>
      </c>
      <c r="V113" s="391">
        <v>3.5459999999999998</v>
      </c>
      <c r="W113" s="391">
        <v>4.7649999999999997</v>
      </c>
      <c r="X113" s="391">
        <v>6.4039999999999999</v>
      </c>
      <c r="Y113" s="391">
        <v>0.48899999999999999</v>
      </c>
      <c r="Z113" s="391">
        <v>0.65700000000000003</v>
      </c>
      <c r="AA113" s="391">
        <v>0.88300000000000001</v>
      </c>
      <c r="AB113" s="391">
        <v>1.1870000000000001</v>
      </c>
      <c r="AC113" s="391">
        <v>1.595</v>
      </c>
      <c r="AD113" s="391">
        <v>3.714</v>
      </c>
      <c r="AE113" s="391">
        <v>4.9909999999999997</v>
      </c>
      <c r="AF113" s="391">
        <v>6.7069999999999999</v>
      </c>
      <c r="AG113" s="391">
        <v>9.0139999999999993</v>
      </c>
      <c r="AH113" s="391">
        <v>12.114000000000001</v>
      </c>
      <c r="AI113" s="391">
        <v>8.4000000000000005E-2</v>
      </c>
      <c r="AJ113" s="391">
        <v>0.113</v>
      </c>
      <c r="AK113" s="391">
        <v>0.152</v>
      </c>
      <c r="AL113" s="391">
        <v>0.20399999999999999</v>
      </c>
      <c r="AM113" s="391">
        <v>0.27400000000000002</v>
      </c>
      <c r="AN113" s="391">
        <v>0.114</v>
      </c>
      <c r="AO113" s="391">
        <v>0.153</v>
      </c>
      <c r="AP113" s="391">
        <v>0.20599999999999999</v>
      </c>
      <c r="AQ113" s="391">
        <v>0.27700000000000002</v>
      </c>
      <c r="AR113" s="391">
        <v>0.372</v>
      </c>
      <c r="AS113" s="391">
        <v>0.60499999999999998</v>
      </c>
      <c r="AT113" s="391">
        <v>0.81200000000000006</v>
      </c>
      <c r="AU113" s="391">
        <v>1.0920000000000001</v>
      </c>
      <c r="AV113" s="391">
        <v>1.4670000000000001</v>
      </c>
      <c r="AW113" s="391">
        <v>1.972</v>
      </c>
      <c r="AX113" s="391">
        <v>4.5</v>
      </c>
      <c r="AY113" s="391">
        <v>8</v>
      </c>
      <c r="AZ113" s="391">
        <v>12.35</v>
      </c>
      <c r="BA113" s="391">
        <v>17.350000000000001</v>
      </c>
      <c r="BB113" s="391">
        <v>24.6</v>
      </c>
      <c r="BC113" s="391">
        <v>0</v>
      </c>
      <c r="BD113" s="391">
        <v>0</v>
      </c>
      <c r="BE113" s="391">
        <v>0</v>
      </c>
      <c r="BF113" s="391">
        <v>0</v>
      </c>
      <c r="BG113" s="391">
        <v>0</v>
      </c>
      <c r="BH113" s="391">
        <v>5</v>
      </c>
      <c r="BI113" s="391">
        <v>5</v>
      </c>
      <c r="BJ113" s="391">
        <v>5</v>
      </c>
      <c r="BK113" s="391">
        <v>5</v>
      </c>
      <c r="BL113" s="391">
        <v>5</v>
      </c>
      <c r="BM113" s="391">
        <v>0</v>
      </c>
      <c r="BN113" s="391">
        <v>0</v>
      </c>
      <c r="BO113" s="391">
        <v>0</v>
      </c>
      <c r="BP113" s="391">
        <v>0</v>
      </c>
      <c r="BQ113" s="391">
        <v>0</v>
      </c>
    </row>
    <row r="114" spans="1:69">
      <c r="A114" s="388" t="s">
        <v>203</v>
      </c>
      <c r="B114" s="389">
        <v>6.6583333333333328E-2</v>
      </c>
      <c r="C114" s="389">
        <v>0.20599999999999999</v>
      </c>
      <c r="D114" s="389">
        <v>0</v>
      </c>
      <c r="E114" s="389"/>
      <c r="F114" s="390">
        <v>890</v>
      </c>
      <c r="G114" s="391">
        <v>4.3900000000000002E-2</v>
      </c>
      <c r="H114" s="391">
        <v>6.0000000000000001E-3</v>
      </c>
      <c r="I114" s="391">
        <v>7.3000000000000001E-3</v>
      </c>
      <c r="J114" s="391">
        <v>4.1000000000000003E-3</v>
      </c>
      <c r="K114" s="391">
        <v>1E-3</v>
      </c>
      <c r="L114" s="391">
        <v>4.2833333333333265E-3</v>
      </c>
      <c r="M114" s="392">
        <v>49.325842696629216</v>
      </c>
      <c r="N114" s="390">
        <v>890</v>
      </c>
      <c r="O114" s="390">
        <v>895</v>
      </c>
      <c r="P114" s="390">
        <v>895</v>
      </c>
      <c r="Q114" s="390">
        <v>900</v>
      </c>
      <c r="R114" s="390">
        <v>900</v>
      </c>
      <c r="S114" s="390" t="s">
        <v>146</v>
      </c>
      <c r="T114" s="391">
        <v>4.3900000000000002E-2</v>
      </c>
      <c r="U114" s="391">
        <v>4.4499999999999998E-2</v>
      </c>
      <c r="V114" s="391">
        <v>4.4499999999999998E-2</v>
      </c>
      <c r="W114" s="391">
        <v>4.4999999999999998E-2</v>
      </c>
      <c r="X114" s="391">
        <v>4.4999999999999998E-2</v>
      </c>
      <c r="Y114" s="391">
        <v>6.0000000000000001E-3</v>
      </c>
      <c r="Z114" s="391">
        <v>8.0000000000000002E-3</v>
      </c>
      <c r="AA114" s="391">
        <v>8.0000000000000002E-3</v>
      </c>
      <c r="AB114" s="391">
        <v>8.5000000000000006E-3</v>
      </c>
      <c r="AC114" s="391">
        <v>8.5000000000000006E-3</v>
      </c>
      <c r="AD114" s="391">
        <v>7.3000000000000001E-3</v>
      </c>
      <c r="AE114" s="391">
        <v>7.4999999999999997E-3</v>
      </c>
      <c r="AF114" s="391">
        <v>7.4999999999999997E-3</v>
      </c>
      <c r="AG114" s="391">
        <v>8.0000000000000002E-3</v>
      </c>
      <c r="AH114" s="391">
        <v>8.0000000000000002E-3</v>
      </c>
      <c r="AI114" s="391">
        <v>4.1000000000000003E-3</v>
      </c>
      <c r="AJ114" s="391">
        <v>4.4999999999999997E-3</v>
      </c>
      <c r="AK114" s="391">
        <v>4.4999999999999997E-3</v>
      </c>
      <c r="AL114" s="391">
        <v>5.0000000000000001E-3</v>
      </c>
      <c r="AM114" s="391">
        <v>5.0000000000000001E-3</v>
      </c>
      <c r="AN114" s="391">
        <v>1E-3</v>
      </c>
      <c r="AO114" s="391">
        <v>1.1999999999999999E-3</v>
      </c>
      <c r="AP114" s="391">
        <v>1.1999999999999999E-3</v>
      </c>
      <c r="AQ114" s="391">
        <v>1.5E-3</v>
      </c>
      <c r="AR114" s="391">
        <v>1.5E-3</v>
      </c>
      <c r="AS114" s="391">
        <v>3.5000000000000001E-3</v>
      </c>
      <c r="AT114" s="391">
        <v>4.0000000000000001E-3</v>
      </c>
      <c r="AU114" s="391">
        <v>4.0000000000000001E-3</v>
      </c>
      <c r="AV114" s="391">
        <v>4.4999999999999997E-3</v>
      </c>
      <c r="AW114" s="391">
        <v>4.4999999999999997E-3</v>
      </c>
      <c r="AX114" s="391">
        <v>0</v>
      </c>
      <c r="AY114" s="391">
        <v>0</v>
      </c>
      <c r="AZ114" s="391">
        <v>0</v>
      </c>
      <c r="BA114" s="391">
        <v>0</v>
      </c>
      <c r="BB114" s="391">
        <v>0</v>
      </c>
      <c r="BC114" s="391">
        <v>0</v>
      </c>
      <c r="BD114" s="391">
        <v>0</v>
      </c>
      <c r="BE114" s="391">
        <v>0</v>
      </c>
      <c r="BF114" s="391">
        <v>0</v>
      </c>
      <c r="BG114" s="391">
        <v>0</v>
      </c>
      <c r="BH114" s="391">
        <v>0</v>
      </c>
      <c r="BI114" s="391">
        <v>0</v>
      </c>
      <c r="BJ114" s="391">
        <v>0</v>
      </c>
      <c r="BK114" s="391">
        <v>0</v>
      </c>
      <c r="BL114" s="391">
        <v>0</v>
      </c>
      <c r="BM114" s="391">
        <v>0</v>
      </c>
      <c r="BN114" s="391">
        <v>0</v>
      </c>
      <c r="BO114" s="391">
        <v>0</v>
      </c>
      <c r="BP114" s="391">
        <v>0</v>
      </c>
      <c r="BQ114" s="391">
        <v>0</v>
      </c>
    </row>
    <row r="115" spans="1:69">
      <c r="A115" s="388" t="s">
        <v>503</v>
      </c>
      <c r="B115" s="389">
        <v>4.4414999999999996</v>
      </c>
      <c r="C115" s="389">
        <v>10</v>
      </c>
      <c r="D115" s="389">
        <v>8.299999999999999E-2</v>
      </c>
      <c r="E115" s="389"/>
      <c r="F115" s="390">
        <v>52618</v>
      </c>
      <c r="G115" s="391">
        <v>2.887</v>
      </c>
      <c r="H115" s="391">
        <v>0.35010000000000002</v>
      </c>
      <c r="I115" s="391">
        <v>0.28599999999999998</v>
      </c>
      <c r="J115" s="391">
        <v>4.3400000000000001E-2</v>
      </c>
      <c r="K115" s="391">
        <v>0.41199999999999998</v>
      </c>
      <c r="L115" s="391">
        <v>0.37999999999999989</v>
      </c>
      <c r="M115" s="392">
        <v>54.867155726177351</v>
      </c>
      <c r="N115" s="390">
        <v>56919</v>
      </c>
      <c r="O115" s="390">
        <v>62383</v>
      </c>
      <c r="P115" s="390">
        <v>68371</v>
      </c>
      <c r="Q115" s="390">
        <v>73236</v>
      </c>
      <c r="R115" s="390">
        <v>84749</v>
      </c>
      <c r="S115" s="390" t="s">
        <v>203</v>
      </c>
      <c r="T115" s="391">
        <v>3.117</v>
      </c>
      <c r="U115" s="391">
        <v>3.2650000000000001</v>
      </c>
      <c r="V115" s="391">
        <v>3.5129999999999999</v>
      </c>
      <c r="W115" s="391">
        <v>3.8</v>
      </c>
      <c r="X115" s="391">
        <v>4.0999999999999996</v>
      </c>
      <c r="Y115" s="391">
        <v>0.42659999999999998</v>
      </c>
      <c r="Z115" s="391">
        <v>0.4607</v>
      </c>
      <c r="AA115" s="391">
        <v>0.49759999999999999</v>
      </c>
      <c r="AB115" s="391">
        <v>0.53739999999999999</v>
      </c>
      <c r="AC115" s="391">
        <v>0.57720000000000005</v>
      </c>
      <c r="AD115" s="391">
        <v>0.4</v>
      </c>
      <c r="AE115" s="391">
        <v>0.48</v>
      </c>
      <c r="AF115" s="391">
        <v>0.52</v>
      </c>
      <c r="AG115" s="391">
        <v>0.57999999999999996</v>
      </c>
      <c r="AH115" s="391">
        <v>0.64</v>
      </c>
      <c r="AI115" s="391">
        <v>0.09</v>
      </c>
      <c r="AJ115" s="391">
        <v>0.1</v>
      </c>
      <c r="AK115" s="391">
        <v>0.11899999999999999</v>
      </c>
      <c r="AL115" s="391">
        <v>0.13300000000000001</v>
      </c>
      <c r="AM115" s="391">
        <v>0.14699999999999999</v>
      </c>
      <c r="AN115" s="391">
        <v>0.42</v>
      </c>
      <c r="AO115" s="391">
        <v>0.42199999999999999</v>
      </c>
      <c r="AP115" s="391">
        <v>0.42499999999999999</v>
      </c>
      <c r="AQ115" s="391">
        <v>0.42799999999999999</v>
      </c>
      <c r="AR115" s="391">
        <v>0.42899999999999999</v>
      </c>
      <c r="AS115" s="391">
        <v>0.32300000000000001</v>
      </c>
      <c r="AT115" s="391">
        <v>0.34200000000000003</v>
      </c>
      <c r="AU115" s="391">
        <v>0.36099999999999999</v>
      </c>
      <c r="AV115" s="391">
        <v>0.38100000000000001</v>
      </c>
      <c r="AW115" s="391">
        <v>0.39</v>
      </c>
      <c r="AX115" s="391">
        <v>6</v>
      </c>
      <c r="AY115" s="391">
        <v>6</v>
      </c>
      <c r="AZ115" s="391">
        <v>6</v>
      </c>
      <c r="BA115" s="391">
        <v>6</v>
      </c>
      <c r="BB115" s="391">
        <v>6</v>
      </c>
      <c r="BC115" s="391">
        <v>0</v>
      </c>
      <c r="BD115" s="391">
        <v>0</v>
      </c>
      <c r="BE115" s="391">
        <v>0</v>
      </c>
      <c r="BF115" s="391">
        <v>0</v>
      </c>
      <c r="BG115" s="391">
        <v>0</v>
      </c>
      <c r="BH115" s="391">
        <v>2.9999999999999997E-4</v>
      </c>
      <c r="BI115" s="391">
        <v>2.9999999999999997E-4</v>
      </c>
      <c r="BJ115" s="391">
        <v>2.9999999999999997E-4</v>
      </c>
      <c r="BK115" s="391">
        <v>2.9999999999999997E-4</v>
      </c>
      <c r="BL115" s="391">
        <v>2.9999999999999997E-4</v>
      </c>
      <c r="BM115" s="391">
        <v>1.0429999999999999</v>
      </c>
      <c r="BN115" s="391">
        <v>1.0429999999999999</v>
      </c>
      <c r="BO115" s="391">
        <v>1.0429999999999999</v>
      </c>
      <c r="BP115" s="391">
        <v>1.0429999999999999</v>
      </c>
      <c r="BQ115" s="391">
        <v>1.0429999999999999</v>
      </c>
    </row>
    <row r="116" spans="1:69">
      <c r="A116" s="388" t="s">
        <v>504</v>
      </c>
      <c r="B116" s="389">
        <v>1.0959166666666667</v>
      </c>
      <c r="C116" s="389">
        <v>1.974</v>
      </c>
      <c r="D116" s="389">
        <v>0</v>
      </c>
      <c r="E116" s="389"/>
      <c r="F116" s="390">
        <v>15212</v>
      </c>
      <c r="G116" s="391">
        <v>0.94499999999999995</v>
      </c>
      <c r="H116" s="391">
        <v>1.4E-2</v>
      </c>
      <c r="I116" s="391">
        <v>0</v>
      </c>
      <c r="J116" s="391">
        <v>0</v>
      </c>
      <c r="K116" s="391">
        <v>1E-4</v>
      </c>
      <c r="L116" s="391">
        <v>0.1368166666666667</v>
      </c>
      <c r="M116" s="392">
        <v>62.12200894031028</v>
      </c>
      <c r="N116" s="390">
        <v>14080</v>
      </c>
      <c r="O116" s="390">
        <v>14000</v>
      </c>
      <c r="P116" s="390">
        <v>13900</v>
      </c>
      <c r="Q116" s="390">
        <v>13800</v>
      </c>
      <c r="R116" s="390">
        <v>13700</v>
      </c>
      <c r="S116" s="390" t="s">
        <v>200</v>
      </c>
      <c r="T116" s="391">
        <v>0.98</v>
      </c>
      <c r="U116" s="391">
        <v>0.97499999999999998</v>
      </c>
      <c r="V116" s="391">
        <v>0.95</v>
      </c>
      <c r="W116" s="391">
        <v>0.9</v>
      </c>
      <c r="X116" s="391">
        <v>0.9</v>
      </c>
      <c r="Y116" s="391">
        <v>1.2999999999999999E-2</v>
      </c>
      <c r="Z116" s="391">
        <v>1.2999999999999999E-2</v>
      </c>
      <c r="AA116" s="391">
        <v>1.2999999999999999E-2</v>
      </c>
      <c r="AB116" s="391">
        <v>1.2E-2</v>
      </c>
      <c r="AC116" s="391">
        <v>1.0999999999999999E-2</v>
      </c>
      <c r="AD116" s="391">
        <v>0</v>
      </c>
      <c r="AE116" s="391">
        <v>0</v>
      </c>
      <c r="AF116" s="391">
        <v>0</v>
      </c>
      <c r="AG116" s="391">
        <v>0</v>
      </c>
      <c r="AH116" s="391">
        <v>0</v>
      </c>
      <c r="AI116" s="391">
        <v>0</v>
      </c>
      <c r="AJ116" s="391">
        <v>0</v>
      </c>
      <c r="AK116" s="391">
        <v>0</v>
      </c>
      <c r="AL116" s="391">
        <v>0</v>
      </c>
      <c r="AM116" s="391">
        <v>0</v>
      </c>
      <c r="AN116" s="391">
        <v>1E-4</v>
      </c>
      <c r="AO116" s="391">
        <v>1E-4</v>
      </c>
      <c r="AP116" s="391">
        <v>1E-4</v>
      </c>
      <c r="AQ116" s="391">
        <v>1E-4</v>
      </c>
      <c r="AR116" s="391">
        <v>1E-4</v>
      </c>
      <c r="AS116" s="391">
        <v>0.14480000000000001</v>
      </c>
      <c r="AT116" s="391">
        <v>0.14399999999999999</v>
      </c>
      <c r="AU116" s="391">
        <v>0.1404</v>
      </c>
      <c r="AV116" s="391">
        <v>0.13289999999999999</v>
      </c>
      <c r="AW116" s="391">
        <v>0.1328</v>
      </c>
      <c r="AX116" s="391">
        <v>0</v>
      </c>
      <c r="AY116" s="391">
        <v>0</v>
      </c>
      <c r="AZ116" s="391">
        <v>0</v>
      </c>
      <c r="BA116" s="391">
        <v>0</v>
      </c>
      <c r="BB116" s="391">
        <v>0</v>
      </c>
      <c r="BC116" s="391">
        <v>0</v>
      </c>
      <c r="BD116" s="391">
        <v>0</v>
      </c>
      <c r="BE116" s="391">
        <v>0</v>
      </c>
      <c r="BF116" s="391">
        <v>0</v>
      </c>
      <c r="BG116" s="391">
        <v>0</v>
      </c>
      <c r="BH116" s="391">
        <v>0</v>
      </c>
      <c r="BI116" s="391">
        <v>0</v>
      </c>
      <c r="BJ116" s="391">
        <v>0</v>
      </c>
      <c r="BK116" s="391">
        <v>0</v>
      </c>
      <c r="BL116" s="391">
        <v>0</v>
      </c>
      <c r="BM116" s="391">
        <v>0</v>
      </c>
      <c r="BN116" s="391">
        <v>0</v>
      </c>
      <c r="BO116" s="391">
        <v>0</v>
      </c>
      <c r="BP116" s="391">
        <v>0</v>
      </c>
      <c r="BQ116" s="391">
        <v>0</v>
      </c>
    </row>
    <row r="117" spans="1:69">
      <c r="A117" s="388" t="s">
        <v>505</v>
      </c>
      <c r="B117" s="389">
        <v>2.2087249999999998</v>
      </c>
      <c r="C117" s="389">
        <v>6.7519999999999998</v>
      </c>
      <c r="D117" s="389">
        <v>0.35300000000000004</v>
      </c>
      <c r="E117" s="389"/>
      <c r="F117" s="390">
        <v>8877</v>
      </c>
      <c r="G117" s="391">
        <v>0.39700000000000002</v>
      </c>
      <c r="H117" s="391">
        <v>1.0900000000000001</v>
      </c>
      <c r="I117" s="391">
        <v>0</v>
      </c>
      <c r="J117" s="391">
        <v>0</v>
      </c>
      <c r="K117" s="391">
        <v>0.04</v>
      </c>
      <c r="L117" s="391">
        <v>0.32872499999999971</v>
      </c>
      <c r="M117" s="392">
        <v>44.722316097780784</v>
      </c>
      <c r="N117" s="390">
        <v>9903</v>
      </c>
      <c r="O117" s="390">
        <v>11048</v>
      </c>
      <c r="P117" s="390">
        <v>12325</v>
      </c>
      <c r="Q117" s="390">
        <v>13750</v>
      </c>
      <c r="R117" s="390">
        <v>15340</v>
      </c>
      <c r="S117" s="390" t="s">
        <v>144</v>
      </c>
      <c r="T117" s="391">
        <v>0.443</v>
      </c>
      <c r="U117" s="391">
        <v>0.49399999999999999</v>
      </c>
      <c r="V117" s="391">
        <v>0.55100000000000005</v>
      </c>
      <c r="W117" s="391">
        <v>0.61499999999999999</v>
      </c>
      <c r="X117" s="391">
        <v>0.68600000000000005</v>
      </c>
      <c r="Y117" s="391">
        <v>0.80400000000000005</v>
      </c>
      <c r="Z117" s="391">
        <v>0.91700000000000004</v>
      </c>
      <c r="AA117" s="391">
        <v>1.0229999999999999</v>
      </c>
      <c r="AB117" s="391">
        <v>1.1419999999999999</v>
      </c>
      <c r="AC117" s="391">
        <v>1.274</v>
      </c>
      <c r="AD117" s="391">
        <v>0</v>
      </c>
      <c r="AE117" s="391">
        <v>0</v>
      </c>
      <c r="AF117" s="391">
        <v>0</v>
      </c>
      <c r="AG117" s="391">
        <v>0</v>
      </c>
      <c r="AH117" s="391">
        <v>0</v>
      </c>
      <c r="AI117" s="391">
        <v>0</v>
      </c>
      <c r="AJ117" s="391">
        <v>0</v>
      </c>
      <c r="AK117" s="391">
        <v>0</v>
      </c>
      <c r="AL117" s="391">
        <v>0</v>
      </c>
      <c r="AM117" s="391">
        <v>0</v>
      </c>
      <c r="AN117" s="391">
        <v>4.3999999999999997E-2</v>
      </c>
      <c r="AO117" s="391">
        <v>0.05</v>
      </c>
      <c r="AP117" s="391">
        <v>5.6000000000000001E-2</v>
      </c>
      <c r="AQ117" s="391">
        <v>6.2E-2</v>
      </c>
      <c r="AR117" s="391">
        <v>6.9000000000000006E-2</v>
      </c>
      <c r="AS117" s="391">
        <v>0.13289999999999999</v>
      </c>
      <c r="AT117" s="391">
        <v>0.15040000000000001</v>
      </c>
      <c r="AU117" s="391">
        <v>0.1678</v>
      </c>
      <c r="AV117" s="391">
        <v>0.18729999999999999</v>
      </c>
      <c r="AW117" s="391">
        <v>0.2089</v>
      </c>
      <c r="AX117" s="391">
        <v>0</v>
      </c>
      <c r="AY117" s="391">
        <v>0</v>
      </c>
      <c r="AZ117" s="391">
        <v>0</v>
      </c>
      <c r="BA117" s="391">
        <v>0</v>
      </c>
      <c r="BB117" s="391">
        <v>0</v>
      </c>
      <c r="BC117" s="391">
        <v>0</v>
      </c>
      <c r="BD117" s="391">
        <v>0</v>
      </c>
      <c r="BE117" s="391">
        <v>0</v>
      </c>
      <c r="BF117" s="391">
        <v>0</v>
      </c>
      <c r="BG117" s="391">
        <v>0</v>
      </c>
      <c r="BH117" s="391">
        <v>0</v>
      </c>
      <c r="BI117" s="391">
        <v>0</v>
      </c>
      <c r="BJ117" s="391">
        <v>0</v>
      </c>
      <c r="BK117" s="391">
        <v>0</v>
      </c>
      <c r="BL117" s="391">
        <v>0</v>
      </c>
      <c r="BM117" s="391">
        <v>0.52500000000000002</v>
      </c>
      <c r="BN117" s="391">
        <v>0</v>
      </c>
      <c r="BO117" s="391">
        <v>0</v>
      </c>
      <c r="BP117" s="391">
        <v>0</v>
      </c>
      <c r="BQ117" s="391">
        <v>0</v>
      </c>
    </row>
    <row r="118" spans="1:69">
      <c r="A118" s="388" t="s">
        <v>506</v>
      </c>
      <c r="B118" s="389">
        <v>0.22650000000000003</v>
      </c>
      <c r="C118" s="389">
        <v>1</v>
      </c>
      <c r="D118" s="389">
        <v>0</v>
      </c>
      <c r="E118" s="389"/>
      <c r="F118" s="390">
        <v>3332</v>
      </c>
      <c r="G118" s="391">
        <v>0.13200000000000001</v>
      </c>
      <c r="H118" s="391">
        <v>6.0000000000000001E-3</v>
      </c>
      <c r="I118" s="391">
        <v>0</v>
      </c>
      <c r="J118" s="391">
        <v>2E-3</v>
      </c>
      <c r="K118" s="391">
        <v>1.9E-2</v>
      </c>
      <c r="L118" s="391">
        <v>6.7500000000000032E-2</v>
      </c>
      <c r="M118" s="392">
        <v>39.615846338535412</v>
      </c>
      <c r="N118" s="390">
        <v>3499</v>
      </c>
      <c r="O118" s="390">
        <v>3674</v>
      </c>
      <c r="P118" s="390">
        <v>3857</v>
      </c>
      <c r="Q118" s="390">
        <v>4050</v>
      </c>
      <c r="R118" s="390">
        <v>4253</v>
      </c>
      <c r="S118" s="390" t="s">
        <v>182</v>
      </c>
      <c r="T118" s="391">
        <v>0.154</v>
      </c>
      <c r="U118" s="391">
        <v>0.16170000000000001</v>
      </c>
      <c r="V118" s="391">
        <v>0.16969999999999999</v>
      </c>
      <c r="W118" s="391">
        <v>0.1782</v>
      </c>
      <c r="X118" s="391">
        <v>0.18709999999999999</v>
      </c>
      <c r="Y118" s="391">
        <v>8.0000000000000002E-3</v>
      </c>
      <c r="Z118" s="391">
        <v>0.01</v>
      </c>
      <c r="AA118" s="391">
        <v>1.2999999999999999E-2</v>
      </c>
      <c r="AB118" s="391">
        <v>1.6E-2</v>
      </c>
      <c r="AC118" s="391">
        <v>0.02</v>
      </c>
      <c r="AD118" s="391">
        <v>0</v>
      </c>
      <c r="AE118" s="391">
        <v>0</v>
      </c>
      <c r="AF118" s="391">
        <v>0</v>
      </c>
      <c r="AG118" s="391">
        <v>0</v>
      </c>
      <c r="AH118" s="391">
        <v>0</v>
      </c>
      <c r="AI118" s="391">
        <v>4.0000000000000001E-3</v>
      </c>
      <c r="AJ118" s="391">
        <v>4.0000000000000001E-3</v>
      </c>
      <c r="AK118" s="391">
        <v>4.0000000000000001E-3</v>
      </c>
      <c r="AL118" s="391">
        <v>5.0000000000000001E-3</v>
      </c>
      <c r="AM118" s="391">
        <v>5.0000000000000001E-3</v>
      </c>
      <c r="AN118" s="391">
        <v>2.3E-2</v>
      </c>
      <c r="AO118" s="391">
        <v>2.9000000000000001E-2</v>
      </c>
      <c r="AP118" s="391">
        <v>3.5000000000000003E-2</v>
      </c>
      <c r="AQ118" s="391">
        <v>4.1000000000000002E-2</v>
      </c>
      <c r="AR118" s="391">
        <v>4.7E-2</v>
      </c>
      <c r="AS118" s="391">
        <v>5.2400000000000002E-2</v>
      </c>
      <c r="AT118" s="391">
        <v>5.6899999999999999E-2</v>
      </c>
      <c r="AU118" s="391">
        <v>6.1800000000000001E-2</v>
      </c>
      <c r="AV118" s="391">
        <v>6.7599999999999993E-2</v>
      </c>
      <c r="AW118" s="391">
        <v>7.3999999999999996E-2</v>
      </c>
      <c r="AX118" s="391">
        <v>0</v>
      </c>
      <c r="AY118" s="391">
        <v>0</v>
      </c>
      <c r="AZ118" s="391">
        <v>0</v>
      </c>
      <c r="BA118" s="391">
        <v>0</v>
      </c>
      <c r="BB118" s="391">
        <v>0</v>
      </c>
      <c r="BC118" s="391">
        <v>0</v>
      </c>
      <c r="BD118" s="391">
        <v>0</v>
      </c>
      <c r="BE118" s="391">
        <v>0</v>
      </c>
      <c r="BF118" s="391">
        <v>0</v>
      </c>
      <c r="BG118" s="391">
        <v>0</v>
      </c>
      <c r="BH118" s="391">
        <v>1</v>
      </c>
      <c r="BI118" s="391">
        <v>1</v>
      </c>
      <c r="BJ118" s="391">
        <v>1</v>
      </c>
      <c r="BK118" s="391">
        <v>1</v>
      </c>
      <c r="BL118" s="391">
        <v>1</v>
      </c>
      <c r="BM118" s="391">
        <v>0</v>
      </c>
      <c r="BN118" s="391">
        <v>0</v>
      </c>
      <c r="BO118" s="391">
        <v>0</v>
      </c>
      <c r="BP118" s="391">
        <v>0</v>
      </c>
      <c r="BQ118" s="391">
        <v>0</v>
      </c>
    </row>
    <row r="119" spans="1:69">
      <c r="A119" s="388" t="s">
        <v>507</v>
      </c>
      <c r="B119" s="389">
        <v>0.156</v>
      </c>
      <c r="C119" s="389">
        <v>0.3</v>
      </c>
      <c r="D119" s="389">
        <v>0</v>
      </c>
      <c r="E119" s="389"/>
      <c r="F119" s="390">
        <v>2705</v>
      </c>
      <c r="G119" s="391">
        <v>0.12709999999999999</v>
      </c>
      <c r="H119" s="391">
        <v>9.4000000000000004E-3</v>
      </c>
      <c r="I119" s="391">
        <v>0</v>
      </c>
      <c r="J119" s="391">
        <v>1E-4</v>
      </c>
      <c r="K119" s="391">
        <v>1E-3</v>
      </c>
      <c r="L119" s="391">
        <v>1.8400000000000027E-2</v>
      </c>
      <c r="M119" s="392">
        <v>46.987060998151563</v>
      </c>
      <c r="N119" s="390">
        <v>2705</v>
      </c>
      <c r="O119" s="390">
        <v>2705</v>
      </c>
      <c r="P119" s="390">
        <v>2705</v>
      </c>
      <c r="Q119" s="390">
        <v>2705</v>
      </c>
      <c r="R119" s="390">
        <v>2705</v>
      </c>
      <c r="S119" s="390" t="s">
        <v>183</v>
      </c>
      <c r="T119" s="391">
        <v>0.12709999999999999</v>
      </c>
      <c r="U119" s="391">
        <v>0.12709999999999999</v>
      </c>
      <c r="V119" s="391">
        <v>0.12709999999999999</v>
      </c>
      <c r="W119" s="391">
        <v>0.12709999999999999</v>
      </c>
      <c r="X119" s="391">
        <v>0.12709999999999999</v>
      </c>
      <c r="Y119" s="391">
        <v>9.4000000000000004E-3</v>
      </c>
      <c r="Z119" s="391">
        <v>9.4000000000000004E-3</v>
      </c>
      <c r="AA119" s="391">
        <v>9.4000000000000004E-3</v>
      </c>
      <c r="AB119" s="391">
        <v>9.4000000000000004E-3</v>
      </c>
      <c r="AC119" s="391">
        <v>9.4000000000000004E-3</v>
      </c>
      <c r="AD119" s="391">
        <v>0</v>
      </c>
      <c r="AE119" s="391">
        <v>0</v>
      </c>
      <c r="AF119" s="391">
        <v>0</v>
      </c>
      <c r="AG119" s="391">
        <v>0</v>
      </c>
      <c r="AH119" s="391">
        <v>0</v>
      </c>
      <c r="AI119" s="391">
        <v>1E-4</v>
      </c>
      <c r="AJ119" s="391">
        <v>1E-4</v>
      </c>
      <c r="AK119" s="391">
        <v>1E-4</v>
      </c>
      <c r="AL119" s="391">
        <v>1E-4</v>
      </c>
      <c r="AM119" s="391">
        <v>1E-4</v>
      </c>
      <c r="AN119" s="391">
        <v>1E-3</v>
      </c>
      <c r="AO119" s="391">
        <v>1E-3</v>
      </c>
      <c r="AP119" s="391">
        <v>1E-3</v>
      </c>
      <c r="AQ119" s="391">
        <v>1E-3</v>
      </c>
      <c r="AR119" s="391">
        <v>1E-3</v>
      </c>
      <c r="AS119" s="391">
        <v>1.8200000000000001E-2</v>
      </c>
      <c r="AT119" s="391">
        <v>1.8200000000000001E-2</v>
      </c>
      <c r="AU119" s="391">
        <v>1.8200000000000001E-2</v>
      </c>
      <c r="AV119" s="391">
        <v>1.8200000000000001E-2</v>
      </c>
      <c r="AW119" s="391">
        <v>1.8200000000000001E-2</v>
      </c>
      <c r="AX119" s="391">
        <v>0</v>
      </c>
      <c r="AY119" s="391">
        <v>0</v>
      </c>
      <c r="AZ119" s="391">
        <v>0</v>
      </c>
      <c r="BA119" s="391">
        <v>0</v>
      </c>
      <c r="BB119" s="391">
        <v>0</v>
      </c>
      <c r="BC119" s="391">
        <v>0</v>
      </c>
      <c r="BD119" s="391">
        <v>0</v>
      </c>
      <c r="BE119" s="391">
        <v>0</v>
      </c>
      <c r="BF119" s="391">
        <v>0</v>
      </c>
      <c r="BG119" s="391">
        <v>0</v>
      </c>
      <c r="BH119" s="391">
        <v>0.3</v>
      </c>
      <c r="BI119" s="391">
        <v>0.3</v>
      </c>
      <c r="BJ119" s="391">
        <v>0.3</v>
      </c>
      <c r="BK119" s="391">
        <v>0.3</v>
      </c>
      <c r="BL119" s="391">
        <v>0.3</v>
      </c>
      <c r="BM119" s="391">
        <v>0</v>
      </c>
      <c r="BN119" s="391">
        <v>0</v>
      </c>
      <c r="BO119" s="391">
        <v>0</v>
      </c>
      <c r="BP119" s="391">
        <v>0</v>
      </c>
      <c r="BQ119" s="391">
        <v>0</v>
      </c>
    </row>
    <row r="120" spans="1:69">
      <c r="A120" s="388" t="s">
        <v>508</v>
      </c>
      <c r="B120" s="389">
        <v>2.2525E-2</v>
      </c>
      <c r="C120" s="389">
        <v>0.14399999999999999</v>
      </c>
      <c r="D120" s="389">
        <v>0</v>
      </c>
      <c r="E120" s="389"/>
      <c r="F120" s="390">
        <v>417</v>
      </c>
      <c r="G120" s="391">
        <v>1.49E-2</v>
      </c>
      <c r="H120" s="391">
        <v>3.7000000000000002E-3</v>
      </c>
      <c r="I120" s="391">
        <v>0</v>
      </c>
      <c r="J120" s="391">
        <v>1E-4</v>
      </c>
      <c r="K120" s="391">
        <v>1E-4</v>
      </c>
      <c r="L120" s="391">
        <v>3.7250000000000026E-3</v>
      </c>
      <c r="M120" s="392">
        <v>35.731414868105517</v>
      </c>
      <c r="N120" s="390">
        <v>413</v>
      </c>
      <c r="O120" s="390">
        <v>391</v>
      </c>
      <c r="P120" s="390">
        <v>372</v>
      </c>
      <c r="Q120" s="390">
        <v>354</v>
      </c>
      <c r="R120" s="390">
        <v>338</v>
      </c>
      <c r="S120" s="390" t="s">
        <v>180</v>
      </c>
      <c r="T120" s="391">
        <v>1.47E-2</v>
      </c>
      <c r="U120" s="391">
        <v>1.3899999999999999E-2</v>
      </c>
      <c r="V120" s="391">
        <v>1.32E-2</v>
      </c>
      <c r="W120" s="391">
        <v>1.2500000000000001E-2</v>
      </c>
      <c r="X120" s="391">
        <v>1.1900000000000001E-2</v>
      </c>
      <c r="Y120" s="391">
        <v>3.7000000000000002E-3</v>
      </c>
      <c r="Z120" s="391">
        <v>3.5000000000000001E-3</v>
      </c>
      <c r="AA120" s="391">
        <v>3.3E-3</v>
      </c>
      <c r="AB120" s="391">
        <v>3.0999999999999999E-3</v>
      </c>
      <c r="AC120" s="391">
        <v>3.0000000000000001E-3</v>
      </c>
      <c r="AD120" s="391">
        <v>0</v>
      </c>
      <c r="AE120" s="391">
        <v>0</v>
      </c>
      <c r="AF120" s="391">
        <v>0</v>
      </c>
      <c r="AG120" s="391">
        <v>0</v>
      </c>
      <c r="AH120" s="391">
        <v>0</v>
      </c>
      <c r="AI120" s="391">
        <v>1E-4</v>
      </c>
      <c r="AJ120" s="391">
        <v>1E-4</v>
      </c>
      <c r="AK120" s="391">
        <v>1E-4</v>
      </c>
      <c r="AL120" s="391">
        <v>1E-4</v>
      </c>
      <c r="AM120" s="391">
        <v>8.0000000000000004E-4</v>
      </c>
      <c r="AN120" s="391">
        <v>3.0000000000000001E-3</v>
      </c>
      <c r="AO120" s="391">
        <v>2.8E-3</v>
      </c>
      <c r="AP120" s="391">
        <v>2.7000000000000001E-3</v>
      </c>
      <c r="AQ120" s="391">
        <v>2.5000000000000001E-3</v>
      </c>
      <c r="AR120" s="391">
        <v>2.3999999999999998E-3</v>
      </c>
      <c r="AS120" s="391">
        <v>3.5000000000000001E-3</v>
      </c>
      <c r="AT120" s="391">
        <v>3.3E-3</v>
      </c>
      <c r="AU120" s="391">
        <v>3.2000000000000002E-3</v>
      </c>
      <c r="AV120" s="391">
        <v>3.0000000000000001E-3</v>
      </c>
      <c r="AW120" s="391">
        <v>3.0000000000000001E-3</v>
      </c>
      <c r="AX120" s="391">
        <v>0</v>
      </c>
      <c r="AY120" s="391">
        <v>0</v>
      </c>
      <c r="AZ120" s="391">
        <v>0</v>
      </c>
      <c r="BA120" s="391">
        <v>0</v>
      </c>
      <c r="BB120" s="391">
        <v>0</v>
      </c>
      <c r="BC120" s="391">
        <v>0</v>
      </c>
      <c r="BD120" s="391">
        <v>0</v>
      </c>
      <c r="BE120" s="391">
        <v>0</v>
      </c>
      <c r="BF120" s="391">
        <v>0</v>
      </c>
      <c r="BG120" s="391">
        <v>0</v>
      </c>
      <c r="BH120" s="391">
        <v>0</v>
      </c>
      <c r="BI120" s="391">
        <v>0</v>
      </c>
      <c r="BJ120" s="391">
        <v>0</v>
      </c>
      <c r="BK120" s="391">
        <v>0</v>
      </c>
      <c r="BL120" s="391">
        <v>0</v>
      </c>
      <c r="BM120" s="391">
        <v>0</v>
      </c>
      <c r="BN120" s="391">
        <v>0</v>
      </c>
      <c r="BO120" s="391">
        <v>0</v>
      </c>
      <c r="BP120" s="391">
        <v>0</v>
      </c>
      <c r="BQ120" s="391">
        <v>0</v>
      </c>
    </row>
    <row r="121" spans="1:69">
      <c r="A121" s="388" t="s">
        <v>509</v>
      </c>
      <c r="B121" s="389">
        <v>8.5791666666666655E-2</v>
      </c>
      <c r="C121" s="389">
        <v>0.34200000000000003</v>
      </c>
      <c r="D121" s="389">
        <v>2.5999999999999999E-3</v>
      </c>
      <c r="E121" s="389"/>
      <c r="F121" s="390">
        <v>891</v>
      </c>
      <c r="G121" s="391">
        <v>2.4E-2</v>
      </c>
      <c r="H121" s="391">
        <v>3.9E-2</v>
      </c>
      <c r="I121" s="391">
        <v>0</v>
      </c>
      <c r="J121" s="391">
        <v>9.9999999999999985E-3</v>
      </c>
      <c r="K121" s="391">
        <v>7.0000000000000001E-3</v>
      </c>
      <c r="L121" s="391">
        <v>3.1916666666666482E-3</v>
      </c>
      <c r="M121" s="392">
        <v>26.936026936026938</v>
      </c>
      <c r="N121" s="390">
        <v>891</v>
      </c>
      <c r="O121" s="390">
        <v>900</v>
      </c>
      <c r="P121" s="390">
        <v>900</v>
      </c>
      <c r="Q121" s="390">
        <v>900</v>
      </c>
      <c r="R121" s="390">
        <v>900</v>
      </c>
      <c r="S121" s="390" t="s">
        <v>137</v>
      </c>
      <c r="T121" s="391">
        <v>2.4E-2</v>
      </c>
      <c r="U121" s="391">
        <v>2.4E-2</v>
      </c>
      <c r="V121" s="391">
        <v>2.4E-2</v>
      </c>
      <c r="W121" s="391">
        <v>2.4E-2</v>
      </c>
      <c r="X121" s="391">
        <v>2.4E-2</v>
      </c>
      <c r="Y121" s="391">
        <v>3.9E-2</v>
      </c>
      <c r="Z121" s="391">
        <v>3.9E-2</v>
      </c>
      <c r="AA121" s="391">
        <v>3.9E-2</v>
      </c>
      <c r="AB121" s="391">
        <v>3.9E-2</v>
      </c>
      <c r="AC121" s="391">
        <v>3.9E-2</v>
      </c>
      <c r="AD121" s="391">
        <v>0</v>
      </c>
      <c r="AE121" s="391">
        <v>0</v>
      </c>
      <c r="AF121" s="391">
        <v>0</v>
      </c>
      <c r="AG121" s="391">
        <v>0</v>
      </c>
      <c r="AH121" s="391">
        <v>0</v>
      </c>
      <c r="AI121" s="391">
        <v>0.01</v>
      </c>
      <c r="AJ121" s="391">
        <v>0.01</v>
      </c>
      <c r="AK121" s="391">
        <v>0.01</v>
      </c>
      <c r="AL121" s="391">
        <v>0.01</v>
      </c>
      <c r="AM121" s="391">
        <v>0.01</v>
      </c>
      <c r="AN121" s="391">
        <v>7.0000000000000001E-3</v>
      </c>
      <c r="AO121" s="391">
        <v>7.0000000000000001E-3</v>
      </c>
      <c r="AP121" s="391">
        <v>7.0000000000000001E-3</v>
      </c>
      <c r="AQ121" s="391">
        <v>7.0000000000000001E-3</v>
      </c>
      <c r="AR121" s="391">
        <v>7.0000000000000001E-3</v>
      </c>
      <c r="AS121" s="391">
        <v>1.6999999999999999E-3</v>
      </c>
      <c r="AT121" s="391">
        <v>1.6999999999999999E-3</v>
      </c>
      <c r="AU121" s="391">
        <v>1.6999999999999999E-3</v>
      </c>
      <c r="AV121" s="391">
        <v>1.6999999999999999E-3</v>
      </c>
      <c r="AW121" s="391">
        <v>1.6999999999999999E-3</v>
      </c>
      <c r="AX121" s="391">
        <v>0</v>
      </c>
      <c r="AY121" s="391">
        <v>0</v>
      </c>
      <c r="AZ121" s="391">
        <v>0</v>
      </c>
      <c r="BA121" s="391">
        <v>0</v>
      </c>
      <c r="BB121" s="391">
        <v>0</v>
      </c>
      <c r="BC121" s="391">
        <v>0</v>
      </c>
      <c r="BD121" s="391">
        <v>0</v>
      </c>
      <c r="BE121" s="391">
        <v>0</v>
      </c>
      <c r="BF121" s="391">
        <v>0</v>
      </c>
      <c r="BG121" s="391">
        <v>0</v>
      </c>
      <c r="BH121" s="391">
        <v>0</v>
      </c>
      <c r="BI121" s="391">
        <v>0</v>
      </c>
      <c r="BJ121" s="391">
        <v>0</v>
      </c>
      <c r="BK121" s="391">
        <v>0</v>
      </c>
      <c r="BL121" s="391">
        <v>0</v>
      </c>
      <c r="BM121" s="391">
        <v>2.5999999999999999E-3</v>
      </c>
      <c r="BN121" s="391">
        <v>2.5999999999999999E-3</v>
      </c>
      <c r="BO121" s="391">
        <v>2.5999999999999999E-3</v>
      </c>
      <c r="BP121" s="391">
        <v>2.5999999999999999E-3</v>
      </c>
      <c r="BQ121" s="391">
        <v>2.5999999999999999E-3</v>
      </c>
    </row>
    <row r="122" spans="1:69">
      <c r="A122" s="388" t="s">
        <v>202</v>
      </c>
      <c r="B122" s="389" t="s">
        <v>395</v>
      </c>
      <c r="C122" s="389">
        <v>0.85699999999999998</v>
      </c>
      <c r="D122" s="389">
        <v>0</v>
      </c>
      <c r="E122" s="389"/>
      <c r="F122" s="390">
        <v>0</v>
      </c>
      <c r="G122" s="391">
        <v>0</v>
      </c>
      <c r="H122" s="391">
        <v>0</v>
      </c>
      <c r="I122" s="391">
        <v>0</v>
      </c>
      <c r="J122" s="391">
        <v>0</v>
      </c>
      <c r="K122" s="391">
        <v>0</v>
      </c>
      <c r="L122" s="391" t="e">
        <v>#VALUE!</v>
      </c>
      <c r="M122" s="392" t="s">
        <v>395</v>
      </c>
      <c r="N122" s="390">
        <v>0</v>
      </c>
      <c r="O122" s="390">
        <v>0</v>
      </c>
      <c r="P122" s="390">
        <v>0</v>
      </c>
      <c r="Q122" s="390">
        <v>0</v>
      </c>
      <c r="R122" s="390">
        <v>0</v>
      </c>
      <c r="S122" s="390" t="s">
        <v>151</v>
      </c>
      <c r="T122" s="391">
        <v>0</v>
      </c>
      <c r="U122" s="391">
        <v>0</v>
      </c>
      <c r="V122" s="391">
        <v>0</v>
      </c>
      <c r="W122" s="391">
        <v>0</v>
      </c>
      <c r="X122" s="391">
        <v>0</v>
      </c>
      <c r="Y122" s="391">
        <v>0</v>
      </c>
      <c r="Z122" s="391">
        <v>0</v>
      </c>
      <c r="AA122" s="391">
        <v>0</v>
      </c>
      <c r="AB122" s="391">
        <v>0</v>
      </c>
      <c r="AC122" s="391">
        <v>0</v>
      </c>
      <c r="AD122" s="391">
        <v>0</v>
      </c>
      <c r="AE122" s="391">
        <v>0</v>
      </c>
      <c r="AF122" s="391">
        <v>0</v>
      </c>
      <c r="AG122" s="391">
        <v>0</v>
      </c>
      <c r="AH122" s="391">
        <v>0</v>
      </c>
      <c r="AI122" s="391">
        <v>0</v>
      </c>
      <c r="AJ122" s="391">
        <v>0</v>
      </c>
      <c r="AK122" s="391">
        <v>0</v>
      </c>
      <c r="AL122" s="391">
        <v>0</v>
      </c>
      <c r="AM122" s="391">
        <v>0</v>
      </c>
      <c r="AN122" s="391">
        <v>0</v>
      </c>
      <c r="AO122" s="391">
        <v>0</v>
      </c>
      <c r="AP122" s="391">
        <v>0</v>
      </c>
      <c r="AQ122" s="391">
        <v>0</v>
      </c>
      <c r="AR122" s="391">
        <v>0</v>
      </c>
      <c r="AS122" s="391">
        <v>0</v>
      </c>
      <c r="AT122" s="391">
        <v>0</v>
      </c>
      <c r="AU122" s="391">
        <v>0</v>
      </c>
      <c r="AV122" s="391">
        <v>0</v>
      </c>
      <c r="AW122" s="391">
        <v>0</v>
      </c>
      <c r="AX122" s="391">
        <v>0</v>
      </c>
      <c r="AY122" s="391">
        <v>0</v>
      </c>
      <c r="AZ122" s="391">
        <v>0</v>
      </c>
      <c r="BA122" s="391">
        <v>0</v>
      </c>
      <c r="BB122" s="391">
        <v>0</v>
      </c>
      <c r="BC122" s="391">
        <v>0</v>
      </c>
      <c r="BD122" s="391">
        <v>0</v>
      </c>
      <c r="BE122" s="391">
        <v>0</v>
      </c>
      <c r="BF122" s="391">
        <v>0</v>
      </c>
      <c r="BG122" s="391">
        <v>0</v>
      </c>
      <c r="BH122" s="391">
        <v>0</v>
      </c>
      <c r="BI122" s="391">
        <v>0</v>
      </c>
      <c r="BJ122" s="391">
        <v>0</v>
      </c>
      <c r="BK122" s="391">
        <v>0</v>
      </c>
      <c r="BL122" s="391">
        <v>0</v>
      </c>
      <c r="BM122" s="391">
        <v>0</v>
      </c>
      <c r="BN122" s="391">
        <v>0</v>
      </c>
      <c r="BO122" s="391">
        <v>0</v>
      </c>
      <c r="BP122" s="391">
        <v>0</v>
      </c>
      <c r="BQ122" s="391">
        <v>0</v>
      </c>
    </row>
    <row r="123" spans="1:69">
      <c r="A123" s="388" t="s">
        <v>510</v>
      </c>
      <c r="B123" s="389" t="s">
        <v>395</v>
      </c>
      <c r="C123" s="389">
        <v>0.3</v>
      </c>
      <c r="D123" s="389">
        <v>0</v>
      </c>
      <c r="E123" s="389"/>
      <c r="F123" s="390">
        <v>0</v>
      </c>
      <c r="G123" s="391">
        <v>0</v>
      </c>
      <c r="H123" s="391">
        <v>0</v>
      </c>
      <c r="I123" s="391">
        <v>0</v>
      </c>
      <c r="J123" s="391">
        <v>0</v>
      </c>
      <c r="K123" s="391">
        <v>0</v>
      </c>
      <c r="L123" s="391" t="e">
        <v>#VALUE!</v>
      </c>
      <c r="M123" s="392" t="s">
        <v>395</v>
      </c>
      <c r="N123" s="390">
        <v>1700</v>
      </c>
      <c r="O123" s="390">
        <v>1700</v>
      </c>
      <c r="P123" s="390">
        <v>1700</v>
      </c>
      <c r="Q123" s="390">
        <v>1700</v>
      </c>
      <c r="R123" s="390">
        <v>0</v>
      </c>
      <c r="S123" s="390" t="s">
        <v>202</v>
      </c>
      <c r="T123" s="391">
        <v>0.159</v>
      </c>
      <c r="U123" s="391">
        <v>0.159</v>
      </c>
      <c r="V123" s="391">
        <v>0.159</v>
      </c>
      <c r="W123" s="391">
        <v>0.159</v>
      </c>
      <c r="X123" s="391">
        <v>0</v>
      </c>
      <c r="Y123" s="391">
        <v>1.2999999999999999E-2</v>
      </c>
      <c r="Z123" s="391">
        <v>1.2999999999999999E-2</v>
      </c>
      <c r="AA123" s="391">
        <v>1.2999999999999999E-2</v>
      </c>
      <c r="AB123" s="391">
        <v>1.2999999999999999E-2</v>
      </c>
      <c r="AC123" s="391">
        <v>0</v>
      </c>
      <c r="AD123" s="391">
        <v>0</v>
      </c>
      <c r="AE123" s="391">
        <v>0</v>
      </c>
      <c r="AF123" s="391">
        <v>0</v>
      </c>
      <c r="AG123" s="391">
        <v>0</v>
      </c>
      <c r="AH123" s="391">
        <v>0</v>
      </c>
      <c r="AI123" s="391">
        <v>3.0000000000000001E-3</v>
      </c>
      <c r="AJ123" s="391">
        <v>3.0000000000000001E-3</v>
      </c>
      <c r="AK123" s="391">
        <v>3.0000000000000001E-3</v>
      </c>
      <c r="AL123" s="391">
        <v>3.0000000000000001E-3</v>
      </c>
      <c r="AM123" s="391">
        <v>0</v>
      </c>
      <c r="AN123" s="391">
        <v>1E-3</v>
      </c>
      <c r="AO123" s="391">
        <v>1E-3</v>
      </c>
      <c r="AP123" s="391">
        <v>0.01</v>
      </c>
      <c r="AQ123" s="391">
        <v>0.01</v>
      </c>
      <c r="AR123" s="391">
        <v>0</v>
      </c>
      <c r="AS123" s="391">
        <v>0.4</v>
      </c>
      <c r="AT123" s="391">
        <v>0.4</v>
      </c>
      <c r="AU123" s="391">
        <v>0.59460000000000002</v>
      </c>
      <c r="AV123" s="391">
        <v>0.59460000000000002</v>
      </c>
      <c r="AW123" s="391">
        <v>0</v>
      </c>
      <c r="AX123" s="391">
        <v>0</v>
      </c>
      <c r="AY123" s="391">
        <v>0</v>
      </c>
      <c r="AZ123" s="391">
        <v>0</v>
      </c>
      <c r="BA123" s="391">
        <v>0</v>
      </c>
      <c r="BB123" s="391">
        <v>0</v>
      </c>
      <c r="BC123" s="391">
        <v>0</v>
      </c>
      <c r="BD123" s="391">
        <v>0</v>
      </c>
      <c r="BE123" s="391">
        <v>0</v>
      </c>
      <c r="BF123" s="391">
        <v>0</v>
      </c>
      <c r="BG123" s="391">
        <v>0</v>
      </c>
      <c r="BH123" s="391">
        <v>0.3</v>
      </c>
      <c r="BI123" s="391">
        <v>0</v>
      </c>
      <c r="BJ123" s="391">
        <v>0</v>
      </c>
      <c r="BK123" s="391">
        <v>0</v>
      </c>
      <c r="BL123" s="391">
        <v>0</v>
      </c>
      <c r="BM123" s="391">
        <v>0</v>
      </c>
      <c r="BN123" s="391">
        <v>0</v>
      </c>
      <c r="BO123" s="391">
        <v>0</v>
      </c>
      <c r="BP123" s="391">
        <v>0</v>
      </c>
      <c r="BQ123" s="391">
        <v>0</v>
      </c>
    </row>
    <row r="124" spans="1:69">
      <c r="A124" s="388" t="s">
        <v>511</v>
      </c>
      <c r="B124" s="389" t="s">
        <v>395</v>
      </c>
      <c r="C124" s="389">
        <v>0.64800000000000002</v>
      </c>
      <c r="D124" s="389">
        <v>0</v>
      </c>
      <c r="E124" s="389"/>
      <c r="F124" s="390">
        <v>0</v>
      </c>
      <c r="G124" s="391">
        <v>0</v>
      </c>
      <c r="H124" s="391">
        <v>0</v>
      </c>
      <c r="I124" s="391">
        <v>0</v>
      </c>
      <c r="J124" s="391">
        <v>0</v>
      </c>
      <c r="K124" s="391">
        <v>0</v>
      </c>
      <c r="L124" s="391" t="e">
        <v>#VALUE!</v>
      </c>
      <c r="M124" s="392" t="s">
        <v>395</v>
      </c>
      <c r="N124" s="390">
        <v>0</v>
      </c>
      <c r="O124" s="390">
        <v>0</v>
      </c>
      <c r="P124" s="390">
        <v>0</v>
      </c>
      <c r="Q124" s="390">
        <v>0</v>
      </c>
      <c r="R124" s="390">
        <v>0</v>
      </c>
      <c r="S124" s="390" t="s">
        <v>202</v>
      </c>
      <c r="T124" s="391">
        <v>0</v>
      </c>
      <c r="U124" s="391">
        <v>0</v>
      </c>
      <c r="V124" s="391">
        <v>0</v>
      </c>
      <c r="W124" s="391">
        <v>0</v>
      </c>
      <c r="X124" s="391">
        <v>0</v>
      </c>
      <c r="Y124" s="391">
        <v>0</v>
      </c>
      <c r="Z124" s="391">
        <v>0</v>
      </c>
      <c r="AA124" s="391">
        <v>0</v>
      </c>
      <c r="AB124" s="391">
        <v>0</v>
      </c>
      <c r="AC124" s="391">
        <v>0</v>
      </c>
      <c r="AD124" s="391">
        <v>0</v>
      </c>
      <c r="AE124" s="391">
        <v>0</v>
      </c>
      <c r="AF124" s="391">
        <v>0</v>
      </c>
      <c r="AG124" s="391">
        <v>0</v>
      </c>
      <c r="AH124" s="391">
        <v>0</v>
      </c>
      <c r="AI124" s="391">
        <v>0</v>
      </c>
      <c r="AJ124" s="391">
        <v>0</v>
      </c>
      <c r="AK124" s="391">
        <v>0</v>
      </c>
      <c r="AL124" s="391">
        <v>0</v>
      </c>
      <c r="AM124" s="391">
        <v>0</v>
      </c>
      <c r="AN124" s="391">
        <v>0</v>
      </c>
      <c r="AO124" s="391">
        <v>0</v>
      </c>
      <c r="AP124" s="391">
        <v>0</v>
      </c>
      <c r="AQ124" s="391">
        <v>0</v>
      </c>
      <c r="AR124" s="391">
        <v>0</v>
      </c>
      <c r="AS124" s="391">
        <v>0</v>
      </c>
      <c r="AT124" s="391">
        <v>0</v>
      </c>
      <c r="AU124" s="391">
        <v>0</v>
      </c>
      <c r="AV124" s="391">
        <v>0</v>
      </c>
      <c r="AW124" s="391">
        <v>0</v>
      </c>
      <c r="AX124" s="391">
        <v>0</v>
      </c>
      <c r="AY124" s="391">
        <v>0</v>
      </c>
      <c r="AZ124" s="391">
        <v>0</v>
      </c>
      <c r="BA124" s="391">
        <v>0</v>
      </c>
      <c r="BB124" s="391">
        <v>0</v>
      </c>
      <c r="BC124" s="391">
        <v>0</v>
      </c>
      <c r="BD124" s="391">
        <v>0</v>
      </c>
      <c r="BE124" s="391">
        <v>0</v>
      </c>
      <c r="BF124" s="391">
        <v>0</v>
      </c>
      <c r="BG124" s="391">
        <v>0</v>
      </c>
      <c r="BH124" s="391">
        <v>0</v>
      </c>
      <c r="BI124" s="391">
        <v>0</v>
      </c>
      <c r="BJ124" s="391">
        <v>0</v>
      </c>
      <c r="BK124" s="391">
        <v>0</v>
      </c>
      <c r="BL124" s="391">
        <v>0</v>
      </c>
      <c r="BM124" s="391">
        <v>0</v>
      </c>
      <c r="BN124" s="391">
        <v>0</v>
      </c>
      <c r="BO124" s="391">
        <v>0</v>
      </c>
      <c r="BP124" s="391">
        <v>0</v>
      </c>
      <c r="BQ124" s="391">
        <v>0</v>
      </c>
    </row>
    <row r="125" spans="1:69">
      <c r="A125" s="388" t="s">
        <v>512</v>
      </c>
      <c r="B125" s="389" t="s">
        <v>395</v>
      </c>
      <c r="C125" s="389">
        <v>0</v>
      </c>
      <c r="D125" s="389">
        <v>0</v>
      </c>
      <c r="E125" s="389"/>
      <c r="F125" s="390">
        <v>0</v>
      </c>
      <c r="G125" s="391">
        <v>0</v>
      </c>
      <c r="H125" s="391">
        <v>0</v>
      </c>
      <c r="I125" s="391">
        <v>0</v>
      </c>
      <c r="J125" s="391">
        <v>0</v>
      </c>
      <c r="K125" s="391">
        <v>0</v>
      </c>
      <c r="L125" s="391" t="e">
        <v>#VALUE!</v>
      </c>
      <c r="M125" s="392" t="s">
        <v>395</v>
      </c>
      <c r="N125" s="390">
        <v>0</v>
      </c>
      <c r="O125" s="390">
        <v>0</v>
      </c>
      <c r="P125" s="390">
        <v>0</v>
      </c>
      <c r="Q125" s="390">
        <v>0</v>
      </c>
      <c r="R125" s="390">
        <v>0</v>
      </c>
      <c r="S125" s="390" t="s">
        <v>202</v>
      </c>
      <c r="T125" s="391">
        <v>0</v>
      </c>
      <c r="U125" s="391">
        <v>0</v>
      </c>
      <c r="V125" s="391">
        <v>0</v>
      </c>
      <c r="W125" s="391">
        <v>0</v>
      </c>
      <c r="X125" s="391">
        <v>0</v>
      </c>
      <c r="Y125" s="391">
        <v>0</v>
      </c>
      <c r="Z125" s="391">
        <v>0</v>
      </c>
      <c r="AA125" s="391">
        <v>0</v>
      </c>
      <c r="AB125" s="391">
        <v>0</v>
      </c>
      <c r="AC125" s="391">
        <v>0</v>
      </c>
      <c r="AD125" s="391">
        <v>0</v>
      </c>
      <c r="AE125" s="391">
        <v>0</v>
      </c>
      <c r="AF125" s="391">
        <v>0</v>
      </c>
      <c r="AG125" s="391">
        <v>0</v>
      </c>
      <c r="AH125" s="391">
        <v>0</v>
      </c>
      <c r="AI125" s="391">
        <v>0</v>
      </c>
      <c r="AJ125" s="391">
        <v>0</v>
      </c>
      <c r="AK125" s="391">
        <v>0</v>
      </c>
      <c r="AL125" s="391">
        <v>0</v>
      </c>
      <c r="AM125" s="391">
        <v>0</v>
      </c>
      <c r="AN125" s="391">
        <v>0</v>
      </c>
      <c r="AO125" s="391">
        <v>0</v>
      </c>
      <c r="AP125" s="391">
        <v>0</v>
      </c>
      <c r="AQ125" s="391">
        <v>0</v>
      </c>
      <c r="AR125" s="391">
        <v>0</v>
      </c>
      <c r="AS125" s="391">
        <v>0</v>
      </c>
      <c r="AT125" s="391">
        <v>0</v>
      </c>
      <c r="AU125" s="391">
        <v>0</v>
      </c>
      <c r="AV125" s="391">
        <v>0</v>
      </c>
      <c r="AW125" s="391">
        <v>0</v>
      </c>
      <c r="AX125" s="391">
        <v>0</v>
      </c>
      <c r="AY125" s="391">
        <v>0</v>
      </c>
      <c r="AZ125" s="391">
        <v>0</v>
      </c>
      <c r="BA125" s="391">
        <v>0</v>
      </c>
      <c r="BB125" s="391">
        <v>0</v>
      </c>
      <c r="BC125" s="391">
        <v>0</v>
      </c>
      <c r="BD125" s="391">
        <v>0</v>
      </c>
      <c r="BE125" s="391">
        <v>0</v>
      </c>
      <c r="BF125" s="391">
        <v>0</v>
      </c>
      <c r="BG125" s="391">
        <v>0</v>
      </c>
      <c r="BH125" s="391">
        <v>0</v>
      </c>
      <c r="BI125" s="391">
        <v>0</v>
      </c>
      <c r="BJ125" s="391">
        <v>0</v>
      </c>
      <c r="BK125" s="391">
        <v>0</v>
      </c>
      <c r="BL125" s="391">
        <v>0</v>
      </c>
      <c r="BM125" s="391">
        <v>0</v>
      </c>
      <c r="BN125" s="391">
        <v>0</v>
      </c>
      <c r="BO125" s="391">
        <v>0</v>
      </c>
      <c r="BP125" s="391">
        <v>0</v>
      </c>
      <c r="BQ125" s="391">
        <v>0</v>
      </c>
    </row>
    <row r="126" spans="1:69">
      <c r="A126" s="388" t="s">
        <v>513</v>
      </c>
      <c r="B126" s="389" t="s">
        <v>395</v>
      </c>
      <c r="C126" s="389">
        <v>0.38500000000000001</v>
      </c>
      <c r="D126" s="389">
        <v>0</v>
      </c>
      <c r="E126" s="389"/>
      <c r="F126" s="390">
        <v>0</v>
      </c>
      <c r="G126" s="391">
        <v>0</v>
      </c>
      <c r="H126" s="391">
        <v>0</v>
      </c>
      <c r="I126" s="391">
        <v>0</v>
      </c>
      <c r="J126" s="391">
        <v>0</v>
      </c>
      <c r="K126" s="391">
        <v>0</v>
      </c>
      <c r="L126" s="391" t="e">
        <v>#VALUE!</v>
      </c>
      <c r="M126" s="392" t="s">
        <v>395</v>
      </c>
      <c r="N126" s="390">
        <v>0</v>
      </c>
      <c r="O126" s="390">
        <v>0</v>
      </c>
      <c r="P126" s="390">
        <v>0</v>
      </c>
      <c r="Q126" s="390">
        <v>0</v>
      </c>
      <c r="R126" s="390">
        <v>0</v>
      </c>
      <c r="S126" s="390" t="s">
        <v>202</v>
      </c>
      <c r="T126" s="391">
        <v>0</v>
      </c>
      <c r="U126" s="391">
        <v>0</v>
      </c>
      <c r="V126" s="391">
        <v>0</v>
      </c>
      <c r="W126" s="391">
        <v>0</v>
      </c>
      <c r="X126" s="391">
        <v>0</v>
      </c>
      <c r="Y126" s="391">
        <v>0</v>
      </c>
      <c r="Z126" s="391">
        <v>0</v>
      </c>
      <c r="AA126" s="391">
        <v>0</v>
      </c>
      <c r="AB126" s="391">
        <v>0</v>
      </c>
      <c r="AC126" s="391">
        <v>0</v>
      </c>
      <c r="AD126" s="391">
        <v>0</v>
      </c>
      <c r="AE126" s="391">
        <v>0</v>
      </c>
      <c r="AF126" s="391">
        <v>0</v>
      </c>
      <c r="AG126" s="391">
        <v>0</v>
      </c>
      <c r="AH126" s="391">
        <v>0</v>
      </c>
      <c r="AI126" s="391">
        <v>0</v>
      </c>
      <c r="AJ126" s="391">
        <v>0</v>
      </c>
      <c r="AK126" s="391">
        <v>0</v>
      </c>
      <c r="AL126" s="391">
        <v>0</v>
      </c>
      <c r="AM126" s="391">
        <v>0</v>
      </c>
      <c r="AN126" s="391">
        <v>0</v>
      </c>
      <c r="AO126" s="391">
        <v>0</v>
      </c>
      <c r="AP126" s="391">
        <v>0</v>
      </c>
      <c r="AQ126" s="391">
        <v>0</v>
      </c>
      <c r="AR126" s="391">
        <v>0</v>
      </c>
      <c r="AS126" s="391">
        <v>0</v>
      </c>
      <c r="AT126" s="391">
        <v>0</v>
      </c>
      <c r="AU126" s="391">
        <v>0</v>
      </c>
      <c r="AV126" s="391">
        <v>0</v>
      </c>
      <c r="AW126" s="391">
        <v>0</v>
      </c>
      <c r="AX126" s="391">
        <v>0</v>
      </c>
      <c r="AY126" s="391">
        <v>0</v>
      </c>
      <c r="AZ126" s="391">
        <v>0</v>
      </c>
      <c r="BA126" s="391">
        <v>0</v>
      </c>
      <c r="BB126" s="391">
        <v>0</v>
      </c>
      <c r="BC126" s="391">
        <v>0</v>
      </c>
      <c r="BD126" s="391">
        <v>0</v>
      </c>
      <c r="BE126" s="391">
        <v>0</v>
      </c>
      <c r="BF126" s="391">
        <v>0</v>
      </c>
      <c r="BG126" s="391">
        <v>0</v>
      </c>
      <c r="BH126" s="391">
        <v>0</v>
      </c>
      <c r="BI126" s="391">
        <v>0</v>
      </c>
      <c r="BJ126" s="391">
        <v>0</v>
      </c>
      <c r="BK126" s="391">
        <v>0</v>
      </c>
      <c r="BL126" s="391">
        <v>0</v>
      </c>
      <c r="BM126" s="391">
        <v>0</v>
      </c>
      <c r="BN126" s="391">
        <v>0</v>
      </c>
      <c r="BO126" s="391">
        <v>0</v>
      </c>
      <c r="BP126" s="391">
        <v>0</v>
      </c>
      <c r="BQ126" s="391">
        <v>0</v>
      </c>
    </row>
    <row r="127" spans="1:69">
      <c r="A127" s="388" t="s">
        <v>514</v>
      </c>
      <c r="B127" s="389">
        <v>14.646416666666667</v>
      </c>
      <c r="C127" s="389">
        <v>28.75</v>
      </c>
      <c r="D127" s="389">
        <v>2.6753602739726028</v>
      </c>
      <c r="E127" s="389"/>
      <c r="F127" s="390">
        <v>94971</v>
      </c>
      <c r="G127" s="391">
        <v>6.0749000000000004</v>
      </c>
      <c r="H127" s="391">
        <v>1.956</v>
      </c>
      <c r="I127" s="391">
        <v>0.93310000000000004</v>
      </c>
      <c r="J127" s="391">
        <v>0.2167</v>
      </c>
      <c r="K127" s="391">
        <v>2.202</v>
      </c>
      <c r="L127" s="391">
        <v>0.58835639269406492</v>
      </c>
      <c r="M127" s="392">
        <v>63.965842204462412</v>
      </c>
      <c r="N127" s="390">
        <v>112348</v>
      </c>
      <c r="O127" s="390">
        <v>128039</v>
      </c>
      <c r="P127" s="390">
        <v>139023</v>
      </c>
      <c r="Q127" s="390">
        <v>145613</v>
      </c>
      <c r="R127" s="390">
        <v>151438</v>
      </c>
      <c r="S127" s="390" t="s">
        <v>213</v>
      </c>
      <c r="T127" s="391">
        <v>7.4020000000000001</v>
      </c>
      <c r="U127" s="391">
        <v>8.6890000000000001</v>
      </c>
      <c r="V127" s="391">
        <v>9.7170000000000005</v>
      </c>
      <c r="W127" s="391">
        <v>10.483000000000001</v>
      </c>
      <c r="X127" s="391">
        <v>11.23</v>
      </c>
      <c r="Y127" s="391">
        <v>2.383</v>
      </c>
      <c r="Z127" s="391">
        <v>2.798</v>
      </c>
      <c r="AA127" s="391">
        <v>3.129</v>
      </c>
      <c r="AB127" s="391">
        <v>3.375</v>
      </c>
      <c r="AC127" s="391">
        <v>3.6160000000000001</v>
      </c>
      <c r="AD127" s="391">
        <v>1.137</v>
      </c>
      <c r="AE127" s="391">
        <v>1.335</v>
      </c>
      <c r="AF127" s="391">
        <v>1.4930000000000001</v>
      </c>
      <c r="AG127" s="391">
        <v>1.61</v>
      </c>
      <c r="AH127" s="391">
        <v>1.7250000000000001</v>
      </c>
      <c r="AI127" s="391">
        <v>0.26400000000000001</v>
      </c>
      <c r="AJ127" s="391">
        <v>0.31</v>
      </c>
      <c r="AK127" s="391">
        <v>0.34699999999999998</v>
      </c>
      <c r="AL127" s="391">
        <v>0.374</v>
      </c>
      <c r="AM127" s="391">
        <v>0.40100000000000002</v>
      </c>
      <c r="AN127" s="391">
        <v>2.6829999999999998</v>
      </c>
      <c r="AO127" s="391">
        <v>3.15</v>
      </c>
      <c r="AP127" s="391">
        <v>3.5219999999999998</v>
      </c>
      <c r="AQ127" s="391">
        <v>3.8</v>
      </c>
      <c r="AR127" s="391">
        <v>4.07</v>
      </c>
      <c r="AS127" s="391">
        <v>1.0831</v>
      </c>
      <c r="AT127" s="391">
        <v>1.2715000000000001</v>
      </c>
      <c r="AU127" s="391">
        <v>1.4218999999999999</v>
      </c>
      <c r="AV127" s="391">
        <v>1.5339</v>
      </c>
      <c r="AW127" s="391">
        <v>1.6432</v>
      </c>
      <c r="AX127" s="391">
        <v>3</v>
      </c>
      <c r="AY127" s="391">
        <v>6</v>
      </c>
      <c r="AZ127" s="391">
        <v>9</v>
      </c>
      <c r="BA127" s="391">
        <v>9</v>
      </c>
      <c r="BB127" s="391">
        <v>9</v>
      </c>
      <c r="BC127" s="391">
        <v>0</v>
      </c>
      <c r="BD127" s="391">
        <v>0</v>
      </c>
      <c r="BE127" s="391">
        <v>0</v>
      </c>
      <c r="BF127" s="391">
        <v>0</v>
      </c>
      <c r="BG127" s="391">
        <v>0</v>
      </c>
      <c r="BH127" s="391">
        <v>11.5</v>
      </c>
      <c r="BI127" s="391">
        <v>11.5</v>
      </c>
      <c r="BJ127" s="391">
        <v>11.5</v>
      </c>
      <c r="BK127" s="391">
        <v>11.5</v>
      </c>
      <c r="BL127" s="391">
        <v>11.5</v>
      </c>
      <c r="BM127" s="391">
        <v>7.7</v>
      </c>
      <c r="BN127" s="391">
        <v>7.7</v>
      </c>
      <c r="BO127" s="391">
        <v>7.7</v>
      </c>
      <c r="BP127" s="391">
        <v>7.7</v>
      </c>
      <c r="BQ127" s="391">
        <v>7.7</v>
      </c>
    </row>
    <row r="128" spans="1:69">
      <c r="A128" s="388" t="s">
        <v>515</v>
      </c>
      <c r="B128" s="389">
        <v>9.1666666666666674E-2</v>
      </c>
      <c r="C128" s="389">
        <v>0.39700000000000002</v>
      </c>
      <c r="D128" s="389">
        <v>0</v>
      </c>
      <c r="E128" s="389"/>
      <c r="F128" s="390">
        <v>1831</v>
      </c>
      <c r="G128" s="391">
        <v>0.08</v>
      </c>
      <c r="H128" s="391">
        <v>0</v>
      </c>
      <c r="I128" s="391">
        <v>0</v>
      </c>
      <c r="J128" s="391">
        <v>0</v>
      </c>
      <c r="K128" s="391">
        <v>3.0000000000000001E-3</v>
      </c>
      <c r="L128" s="391">
        <v>8.6666666666666697E-3</v>
      </c>
      <c r="M128" s="392">
        <v>43.691971600218459</v>
      </c>
      <c r="N128" s="390">
        <v>1877</v>
      </c>
      <c r="O128" s="390">
        <v>1924</v>
      </c>
      <c r="P128" s="390">
        <v>1972</v>
      </c>
      <c r="Q128" s="390">
        <v>2021</v>
      </c>
      <c r="R128" s="390">
        <v>2072</v>
      </c>
      <c r="S128" s="390" t="s">
        <v>145</v>
      </c>
      <c r="T128" s="391">
        <v>8.2600000000000007E-2</v>
      </c>
      <c r="U128" s="391">
        <v>8.4699999999999998E-2</v>
      </c>
      <c r="V128" s="391">
        <v>8.6800000000000002E-2</v>
      </c>
      <c r="W128" s="391">
        <v>8.8900000000000007E-2</v>
      </c>
      <c r="X128" s="391">
        <v>9.1200000000000003E-2</v>
      </c>
      <c r="Y128" s="391">
        <v>0</v>
      </c>
      <c r="Z128" s="391">
        <v>0</v>
      </c>
      <c r="AA128" s="391">
        <v>0</v>
      </c>
      <c r="AB128" s="391">
        <v>0</v>
      </c>
      <c r="AC128" s="391">
        <v>0</v>
      </c>
      <c r="AD128" s="391">
        <v>0</v>
      </c>
      <c r="AE128" s="391">
        <v>0</v>
      </c>
      <c r="AF128" s="391">
        <v>0</v>
      </c>
      <c r="AG128" s="391">
        <v>0</v>
      </c>
      <c r="AH128" s="391">
        <v>0</v>
      </c>
      <c r="AI128" s="391">
        <v>0</v>
      </c>
      <c r="AJ128" s="391">
        <v>0</v>
      </c>
      <c r="AK128" s="391">
        <v>0</v>
      </c>
      <c r="AL128" s="391">
        <v>0</v>
      </c>
      <c r="AM128" s="391">
        <v>0</v>
      </c>
      <c r="AN128" s="391">
        <v>3.0000000000000001E-3</v>
      </c>
      <c r="AO128" s="391">
        <v>3.0000000000000001E-3</v>
      </c>
      <c r="AP128" s="391">
        <v>3.0000000000000001E-3</v>
      </c>
      <c r="AQ128" s="391">
        <v>3.0000000000000001E-3</v>
      </c>
      <c r="AR128" s="391">
        <v>3.0000000000000001E-3</v>
      </c>
      <c r="AS128" s="391">
        <v>8.8999999999999999E-3</v>
      </c>
      <c r="AT128" s="391">
        <v>1.06E-2</v>
      </c>
      <c r="AU128" s="391">
        <v>1.1599999999999999E-2</v>
      </c>
      <c r="AV128" s="391">
        <v>1.34E-2</v>
      </c>
      <c r="AW128" s="391">
        <v>1.5299999999999999E-2</v>
      </c>
      <c r="AX128" s="391">
        <v>0</v>
      </c>
      <c r="AY128" s="391">
        <v>0</v>
      </c>
      <c r="AZ128" s="391">
        <v>0</v>
      </c>
      <c r="BA128" s="391">
        <v>0</v>
      </c>
      <c r="BB128" s="391">
        <v>0</v>
      </c>
      <c r="BC128" s="391">
        <v>0</v>
      </c>
      <c r="BD128" s="391">
        <v>0</v>
      </c>
      <c r="BE128" s="391">
        <v>0</v>
      </c>
      <c r="BF128" s="391">
        <v>0</v>
      </c>
      <c r="BG128" s="391">
        <v>0</v>
      </c>
      <c r="BH128" s="391">
        <v>0.39700000000000002</v>
      </c>
      <c r="BI128" s="391">
        <v>0.39700000000000002</v>
      </c>
      <c r="BJ128" s="391">
        <v>0.39700000000000002</v>
      </c>
      <c r="BK128" s="391">
        <v>0.39700000000000002</v>
      </c>
      <c r="BL128" s="391">
        <v>0.39700000000000002</v>
      </c>
      <c r="BM128" s="391">
        <v>0</v>
      </c>
      <c r="BN128" s="391">
        <v>0</v>
      </c>
      <c r="BO128" s="391">
        <v>0</v>
      </c>
      <c r="BP128" s="391">
        <v>0</v>
      </c>
      <c r="BQ128" s="391">
        <v>0</v>
      </c>
    </row>
    <row r="129" spans="1:69">
      <c r="A129" s="388" t="s">
        <v>516</v>
      </c>
      <c r="B129" s="389">
        <v>0.26422500000000004</v>
      </c>
      <c r="C129" s="389">
        <v>0.53</v>
      </c>
      <c r="D129" s="389">
        <v>0</v>
      </c>
      <c r="E129" s="389"/>
      <c r="F129" s="390">
        <v>3187</v>
      </c>
      <c r="G129" s="391">
        <v>0.11269999999999999</v>
      </c>
      <c r="H129" s="391">
        <v>1.5E-3</v>
      </c>
      <c r="I129" s="391">
        <v>0</v>
      </c>
      <c r="J129" s="391">
        <v>0</v>
      </c>
      <c r="K129" s="391">
        <v>2.5000000000000001E-2</v>
      </c>
      <c r="L129" s="391">
        <v>0.12502500000000005</v>
      </c>
      <c r="M129" s="392">
        <v>35.362409789770943</v>
      </c>
      <c r="N129" s="390">
        <v>3363</v>
      </c>
      <c r="O129" s="390">
        <v>3537</v>
      </c>
      <c r="P129" s="390">
        <v>3711</v>
      </c>
      <c r="Q129" s="390">
        <v>3885</v>
      </c>
      <c r="R129" s="390">
        <v>4059</v>
      </c>
      <c r="S129" s="390" t="s">
        <v>138</v>
      </c>
      <c r="T129" s="391">
        <v>0.1067</v>
      </c>
      <c r="U129" s="391">
        <v>0.1125</v>
      </c>
      <c r="V129" s="391">
        <v>0.1183</v>
      </c>
      <c r="W129" s="391">
        <v>0.1231</v>
      </c>
      <c r="X129" s="391">
        <v>0.12889999999999999</v>
      </c>
      <c r="Y129" s="391">
        <v>5.0000000000000001E-3</v>
      </c>
      <c r="Z129" s="391">
        <v>5.0000000000000001E-3</v>
      </c>
      <c r="AA129" s="391">
        <v>5.0000000000000001E-3</v>
      </c>
      <c r="AB129" s="391">
        <v>6.0000000000000001E-3</v>
      </c>
      <c r="AC129" s="391">
        <v>6.0000000000000001E-3</v>
      </c>
      <c r="AD129" s="391">
        <v>0</v>
      </c>
      <c r="AE129" s="391">
        <v>0</v>
      </c>
      <c r="AF129" s="391">
        <v>0</v>
      </c>
      <c r="AG129" s="391">
        <v>0</v>
      </c>
      <c r="AH129" s="391">
        <v>0</v>
      </c>
      <c r="AI129" s="391">
        <v>0</v>
      </c>
      <c r="AJ129" s="391">
        <v>0</v>
      </c>
      <c r="AK129" s="391">
        <v>0</v>
      </c>
      <c r="AL129" s="391">
        <v>0</v>
      </c>
      <c r="AM129" s="391">
        <v>0</v>
      </c>
      <c r="AN129" s="391">
        <v>0.04</v>
      </c>
      <c r="AO129" s="391">
        <v>0.04</v>
      </c>
      <c r="AP129" s="391">
        <v>0.04</v>
      </c>
      <c r="AQ129" s="391">
        <v>0.04</v>
      </c>
      <c r="AR129" s="391">
        <v>0.04</v>
      </c>
      <c r="AS129" s="391">
        <v>0.13639999999999999</v>
      </c>
      <c r="AT129" s="391">
        <v>0.14169999999999999</v>
      </c>
      <c r="AU129" s="391">
        <v>0.1469</v>
      </c>
      <c r="AV129" s="391">
        <v>0.15210000000000001</v>
      </c>
      <c r="AW129" s="391">
        <v>0.1573</v>
      </c>
      <c r="AX129" s="391">
        <v>0</v>
      </c>
      <c r="AY129" s="391">
        <v>0</v>
      </c>
      <c r="AZ129" s="391">
        <v>0</v>
      </c>
      <c r="BA129" s="391">
        <v>0</v>
      </c>
      <c r="BB129" s="391">
        <v>0</v>
      </c>
      <c r="BC129" s="391">
        <v>0</v>
      </c>
      <c r="BD129" s="391">
        <v>0</v>
      </c>
      <c r="BE129" s="391">
        <v>0</v>
      </c>
      <c r="BF129" s="391">
        <v>0</v>
      </c>
      <c r="BG129" s="391">
        <v>0</v>
      </c>
      <c r="BH129" s="391">
        <v>0</v>
      </c>
      <c r="BI129" s="391">
        <v>0</v>
      </c>
      <c r="BJ129" s="391">
        <v>0</v>
      </c>
      <c r="BK129" s="391">
        <v>0</v>
      </c>
      <c r="BL129" s="391">
        <v>0</v>
      </c>
      <c r="BM129" s="391">
        <v>0</v>
      </c>
      <c r="BN129" s="391">
        <v>0</v>
      </c>
      <c r="BO129" s="391">
        <v>0</v>
      </c>
      <c r="BP129" s="391">
        <v>0</v>
      </c>
      <c r="BQ129" s="391">
        <v>0</v>
      </c>
    </row>
    <row r="130" spans="1:69">
      <c r="A130" s="388" t="s">
        <v>517</v>
      </c>
      <c r="B130" s="389">
        <v>1.5218333333333334</v>
      </c>
      <c r="C130" s="389">
        <v>3</v>
      </c>
      <c r="D130" s="389">
        <v>0.33190684931506848</v>
      </c>
      <c r="E130" s="389"/>
      <c r="F130" s="390">
        <v>15385</v>
      </c>
      <c r="G130" s="391">
        <v>0.69199999999999995</v>
      </c>
      <c r="H130" s="391">
        <v>0.154</v>
      </c>
      <c r="I130" s="391">
        <v>0.16</v>
      </c>
      <c r="J130" s="391">
        <v>7.5999999999999998E-2</v>
      </c>
      <c r="K130" s="391">
        <v>3.5000000000000003E-2</v>
      </c>
      <c r="L130" s="391">
        <v>7.2926484018264848E-2</v>
      </c>
      <c r="M130" s="392">
        <v>44.9788755281118</v>
      </c>
      <c r="N130" s="390">
        <v>16464</v>
      </c>
      <c r="O130" s="390">
        <v>16958</v>
      </c>
      <c r="P130" s="390">
        <v>17467</v>
      </c>
      <c r="Q130" s="390">
        <v>17991</v>
      </c>
      <c r="R130" s="390">
        <v>18531</v>
      </c>
      <c r="S130" s="390" t="s">
        <v>208</v>
      </c>
      <c r="T130" s="391">
        <v>0.74099999999999999</v>
      </c>
      <c r="U130" s="391">
        <v>0.76300000000000001</v>
      </c>
      <c r="V130" s="391">
        <v>0.78600000000000003</v>
      </c>
      <c r="W130" s="391">
        <v>0.81</v>
      </c>
      <c r="X130" s="391">
        <v>0.83399999999999996</v>
      </c>
      <c r="Y130" s="391">
        <v>0.16500000000000001</v>
      </c>
      <c r="Z130" s="391">
        <v>0.17</v>
      </c>
      <c r="AA130" s="391">
        <v>0.17499999999999999</v>
      </c>
      <c r="AB130" s="391">
        <v>0.18</v>
      </c>
      <c r="AC130" s="391">
        <v>0.185</v>
      </c>
      <c r="AD130" s="391">
        <v>0.17100000000000001</v>
      </c>
      <c r="AE130" s="391">
        <v>0.17599999999999999</v>
      </c>
      <c r="AF130" s="391">
        <v>0.18099999999999999</v>
      </c>
      <c r="AG130" s="391">
        <v>0.186</v>
      </c>
      <c r="AH130" s="391">
        <v>0.192</v>
      </c>
      <c r="AI130" s="391">
        <v>8.1000000000000003E-2</v>
      </c>
      <c r="AJ130" s="391">
        <v>8.5000000000000006E-2</v>
      </c>
      <c r="AK130" s="391">
        <v>8.7999999999999995E-2</v>
      </c>
      <c r="AL130" s="391">
        <v>9.0999999999999998E-2</v>
      </c>
      <c r="AM130" s="391">
        <v>9.4E-2</v>
      </c>
      <c r="AN130" s="391">
        <v>3.7999999999999999E-2</v>
      </c>
      <c r="AO130" s="391">
        <v>0.04</v>
      </c>
      <c r="AP130" s="391">
        <v>4.2000000000000003E-2</v>
      </c>
      <c r="AQ130" s="391">
        <v>4.3999999999999997E-2</v>
      </c>
      <c r="AR130" s="391">
        <v>4.5999999999999999E-2</v>
      </c>
      <c r="AS130" s="391">
        <v>7.6799999999999993E-2</v>
      </c>
      <c r="AT130" s="391">
        <v>7.9200000000000007E-2</v>
      </c>
      <c r="AU130" s="391">
        <v>8.1600000000000006E-2</v>
      </c>
      <c r="AV130" s="391">
        <v>8.4199999999999997E-2</v>
      </c>
      <c r="AW130" s="391">
        <v>8.6699999999999999E-2</v>
      </c>
      <c r="AX130" s="391">
        <v>0</v>
      </c>
      <c r="AY130" s="391">
        <v>0</v>
      </c>
      <c r="AZ130" s="391">
        <v>0</v>
      </c>
      <c r="BA130" s="391">
        <v>0</v>
      </c>
      <c r="BB130" s="391">
        <v>0</v>
      </c>
      <c r="BC130" s="391">
        <v>0</v>
      </c>
      <c r="BD130" s="391">
        <v>0</v>
      </c>
      <c r="BE130" s="391">
        <v>0</v>
      </c>
      <c r="BF130" s="391">
        <v>0</v>
      </c>
      <c r="BG130" s="391">
        <v>0</v>
      </c>
      <c r="BH130" s="391">
        <v>3</v>
      </c>
      <c r="BI130" s="391">
        <v>3</v>
      </c>
      <c r="BJ130" s="391">
        <v>3</v>
      </c>
      <c r="BK130" s="391">
        <v>3</v>
      </c>
      <c r="BL130" s="391">
        <v>3</v>
      </c>
      <c r="BM130" s="391">
        <v>0.57999999999999996</v>
      </c>
      <c r="BN130" s="391">
        <v>0.57999999999999996</v>
      </c>
      <c r="BO130" s="391">
        <v>0.57999999999999996</v>
      </c>
      <c r="BP130" s="391">
        <v>0.57999999999999996</v>
      </c>
      <c r="BQ130" s="391">
        <v>0.57999999999999996</v>
      </c>
    </row>
    <row r="131" spans="1:69">
      <c r="A131" s="388" t="s">
        <v>518</v>
      </c>
      <c r="B131" s="389">
        <v>0.29199999999999998</v>
      </c>
      <c r="C131" s="389">
        <v>1.0009999999999999</v>
      </c>
      <c r="D131" s="389">
        <v>0</v>
      </c>
      <c r="E131" s="389"/>
      <c r="F131" s="390">
        <v>749</v>
      </c>
      <c r="G131" s="391">
        <v>6.4199999999999993E-2</v>
      </c>
      <c r="H131" s="391">
        <v>0</v>
      </c>
      <c r="I131" s="391">
        <v>0.16800000000000001</v>
      </c>
      <c r="J131" s="391">
        <v>0</v>
      </c>
      <c r="K131" s="391">
        <v>1E-4</v>
      </c>
      <c r="L131" s="391">
        <v>5.9699999999999975E-2</v>
      </c>
      <c r="M131" s="392">
        <v>85.714285714285708</v>
      </c>
      <c r="N131" s="390">
        <v>731</v>
      </c>
      <c r="O131" s="390">
        <v>646</v>
      </c>
      <c r="P131" s="390">
        <v>578</v>
      </c>
      <c r="Q131" s="390">
        <v>517</v>
      </c>
      <c r="R131" s="390">
        <v>462</v>
      </c>
      <c r="S131" s="390" t="s">
        <v>160</v>
      </c>
      <c r="T131" s="391">
        <v>6.2600000000000003E-2</v>
      </c>
      <c r="U131" s="391">
        <v>5.5300000000000002E-2</v>
      </c>
      <c r="V131" s="391">
        <v>4.9399999999999999E-2</v>
      </c>
      <c r="W131" s="391">
        <v>4.41E-2</v>
      </c>
      <c r="X131" s="391">
        <v>3.9399999999999998E-2</v>
      </c>
      <c r="Y131" s="391">
        <v>0</v>
      </c>
      <c r="Z131" s="391">
        <v>0</v>
      </c>
      <c r="AA131" s="391">
        <v>0</v>
      </c>
      <c r="AB131" s="391">
        <v>0</v>
      </c>
      <c r="AC131" s="391">
        <v>0</v>
      </c>
      <c r="AD131" s="391">
        <v>0.1638</v>
      </c>
      <c r="AE131" s="391">
        <v>0.1447</v>
      </c>
      <c r="AF131" s="391">
        <v>0.1293</v>
      </c>
      <c r="AG131" s="391">
        <v>0.1154</v>
      </c>
      <c r="AH131" s="391">
        <v>0.1031</v>
      </c>
      <c r="AI131" s="391">
        <v>0</v>
      </c>
      <c r="AJ131" s="391">
        <v>0</v>
      </c>
      <c r="AK131" s="391">
        <v>0</v>
      </c>
      <c r="AL131" s="391">
        <v>0</v>
      </c>
      <c r="AM131" s="391">
        <v>0</v>
      </c>
      <c r="AN131" s="391">
        <v>1E-4</v>
      </c>
      <c r="AO131" s="391">
        <v>1E-4</v>
      </c>
      <c r="AP131" s="391">
        <v>1E-4</v>
      </c>
      <c r="AQ131" s="391">
        <v>1E-4</v>
      </c>
      <c r="AR131" s="391">
        <v>1E-4</v>
      </c>
      <c r="AS131" s="391">
        <v>2.98E-2</v>
      </c>
      <c r="AT131" s="391">
        <v>2.63E-2</v>
      </c>
      <c r="AU131" s="391">
        <v>2.35E-2</v>
      </c>
      <c r="AV131" s="391">
        <v>2.1000000000000001E-2</v>
      </c>
      <c r="AW131" s="391">
        <v>1.8800000000000001E-2</v>
      </c>
      <c r="AX131" s="391">
        <v>0</v>
      </c>
      <c r="AY131" s="391">
        <v>0</v>
      </c>
      <c r="AZ131" s="391">
        <v>0</v>
      </c>
      <c r="BA131" s="391">
        <v>0</v>
      </c>
      <c r="BB131" s="391">
        <v>0</v>
      </c>
      <c r="BC131" s="391">
        <v>0</v>
      </c>
      <c r="BD131" s="391">
        <v>0</v>
      </c>
      <c r="BE131" s="391">
        <v>0</v>
      </c>
      <c r="BF131" s="391">
        <v>0</v>
      </c>
      <c r="BG131" s="391">
        <v>0</v>
      </c>
      <c r="BH131" s="391">
        <v>0</v>
      </c>
      <c r="BI131" s="391">
        <v>0</v>
      </c>
      <c r="BJ131" s="391">
        <v>0</v>
      </c>
      <c r="BK131" s="391">
        <v>0</v>
      </c>
      <c r="BL131" s="391">
        <v>0</v>
      </c>
      <c r="BM131" s="391">
        <v>0</v>
      </c>
      <c r="BN131" s="391">
        <v>0</v>
      </c>
      <c r="BO131" s="391">
        <v>0</v>
      </c>
      <c r="BP131" s="391">
        <v>0</v>
      </c>
      <c r="BQ131" s="391">
        <v>0</v>
      </c>
    </row>
    <row r="132" spans="1:69">
      <c r="A132" s="388" t="s">
        <v>519</v>
      </c>
      <c r="B132" s="389">
        <v>3.7599999999999995E-2</v>
      </c>
      <c r="C132" s="389">
        <v>0.25</v>
      </c>
      <c r="D132" s="389">
        <v>0</v>
      </c>
      <c r="E132" s="389"/>
      <c r="F132" s="390">
        <v>440</v>
      </c>
      <c r="G132" s="391">
        <v>2.2599999999999999E-2</v>
      </c>
      <c r="H132" s="391">
        <v>1.8E-3</v>
      </c>
      <c r="I132" s="391">
        <v>0</v>
      </c>
      <c r="J132" s="391">
        <v>4.0000000000000002E-4</v>
      </c>
      <c r="K132" s="391">
        <v>2E-3</v>
      </c>
      <c r="L132" s="391">
        <v>1.0799999999999997E-2</v>
      </c>
      <c r="M132" s="392">
        <v>51.363636363636367</v>
      </c>
      <c r="N132" s="390">
        <v>438</v>
      </c>
      <c r="O132" s="390">
        <v>426</v>
      </c>
      <c r="P132" s="390">
        <v>417</v>
      </c>
      <c r="Q132" s="390">
        <v>407</v>
      </c>
      <c r="R132" s="390">
        <v>398</v>
      </c>
      <c r="S132" s="390" t="s">
        <v>201</v>
      </c>
      <c r="T132" s="391">
        <v>2.24E-2</v>
      </c>
      <c r="U132" s="391">
        <v>2.18E-2</v>
      </c>
      <c r="V132" s="391">
        <v>2.12E-2</v>
      </c>
      <c r="W132" s="391">
        <v>2.07E-2</v>
      </c>
      <c r="X132" s="391">
        <v>2.0199999999999999E-2</v>
      </c>
      <c r="Y132" s="391">
        <v>1.8E-3</v>
      </c>
      <c r="Z132" s="391">
        <v>1.6999999999999999E-3</v>
      </c>
      <c r="AA132" s="391">
        <v>1.6999999999999999E-3</v>
      </c>
      <c r="AB132" s="391">
        <v>1.6000000000000001E-3</v>
      </c>
      <c r="AC132" s="391">
        <v>1.6000000000000001E-3</v>
      </c>
      <c r="AD132" s="391">
        <v>0</v>
      </c>
      <c r="AE132" s="391">
        <v>0</v>
      </c>
      <c r="AF132" s="391">
        <v>0</v>
      </c>
      <c r="AG132" s="391">
        <v>0</v>
      </c>
      <c r="AH132" s="391">
        <v>0</v>
      </c>
      <c r="AI132" s="391">
        <v>4.0000000000000002E-4</v>
      </c>
      <c r="AJ132" s="391">
        <v>4.0000000000000002E-4</v>
      </c>
      <c r="AK132" s="391">
        <v>4.0000000000000002E-4</v>
      </c>
      <c r="AL132" s="391">
        <v>4.0000000000000002E-4</v>
      </c>
      <c r="AM132" s="391">
        <v>2.9999999999999997E-4</v>
      </c>
      <c r="AN132" s="391">
        <v>2.0000000000000001E-4</v>
      </c>
      <c r="AO132" s="391">
        <v>2.0000000000000001E-4</v>
      </c>
      <c r="AP132" s="391">
        <v>2.0000000000000001E-4</v>
      </c>
      <c r="AQ132" s="391">
        <v>2.0000000000000001E-4</v>
      </c>
      <c r="AR132" s="391">
        <v>2.0000000000000001E-4</v>
      </c>
      <c r="AS132" s="391">
        <v>4.0000000000000001E-3</v>
      </c>
      <c r="AT132" s="391">
        <v>4.0000000000000001E-3</v>
      </c>
      <c r="AU132" s="391">
        <v>4.0000000000000001E-3</v>
      </c>
      <c r="AV132" s="391">
        <v>4.0000000000000001E-3</v>
      </c>
      <c r="AW132" s="391">
        <v>4.0000000000000001E-3</v>
      </c>
      <c r="AX132" s="391">
        <v>0</v>
      </c>
      <c r="AY132" s="391">
        <v>0</v>
      </c>
      <c r="AZ132" s="391">
        <v>0</v>
      </c>
      <c r="BA132" s="391">
        <v>0</v>
      </c>
      <c r="BB132" s="391">
        <v>0</v>
      </c>
      <c r="BC132" s="391">
        <v>0</v>
      </c>
      <c r="BD132" s="391">
        <v>0</v>
      </c>
      <c r="BE132" s="391">
        <v>0</v>
      </c>
      <c r="BF132" s="391">
        <v>0</v>
      </c>
      <c r="BG132" s="391">
        <v>0</v>
      </c>
      <c r="BH132" s="391">
        <v>0.25</v>
      </c>
      <c r="BI132" s="391">
        <v>0.25</v>
      </c>
      <c r="BJ132" s="391">
        <v>0.25</v>
      </c>
      <c r="BK132" s="391">
        <v>0.25</v>
      </c>
      <c r="BL132" s="391">
        <v>0.25</v>
      </c>
      <c r="BM132" s="391">
        <v>0</v>
      </c>
      <c r="BN132" s="391">
        <v>0</v>
      </c>
      <c r="BO132" s="391">
        <v>0</v>
      </c>
      <c r="BP132" s="391">
        <v>0</v>
      </c>
      <c r="BQ132" s="391">
        <v>0</v>
      </c>
    </row>
    <row r="133" spans="1:69">
      <c r="A133" s="388" t="s">
        <v>520</v>
      </c>
      <c r="B133" s="389">
        <v>2.9645833333333331</v>
      </c>
      <c r="C133" s="389">
        <v>7.0724</v>
      </c>
      <c r="D133" s="389">
        <v>3.9621917808219179E-2</v>
      </c>
      <c r="E133" s="389"/>
      <c r="F133" s="390">
        <v>36250</v>
      </c>
      <c r="G133" s="391">
        <v>1.6779999999999999</v>
      </c>
      <c r="H133" s="391">
        <v>0.27900000000000003</v>
      </c>
      <c r="I133" s="391">
        <v>0</v>
      </c>
      <c r="J133" s="391">
        <v>0</v>
      </c>
      <c r="K133" s="391">
        <v>0.73699999999999999</v>
      </c>
      <c r="L133" s="391">
        <v>0.23096141552511407</v>
      </c>
      <c r="M133" s="392">
        <v>46.289655172413795</v>
      </c>
      <c r="N133" s="390">
        <v>41688</v>
      </c>
      <c r="O133" s="390">
        <v>47941</v>
      </c>
      <c r="P133" s="390">
        <v>55132</v>
      </c>
      <c r="Q133" s="390">
        <v>63401</v>
      </c>
      <c r="R133" s="390">
        <v>71000</v>
      </c>
      <c r="S133" s="390" t="s">
        <v>201</v>
      </c>
      <c r="T133" s="391">
        <v>2.1678000000000002</v>
      </c>
      <c r="U133" s="391">
        <v>2.4929000000000001</v>
      </c>
      <c r="V133" s="391">
        <v>2.8668</v>
      </c>
      <c r="W133" s="391">
        <v>3.2968999999999999</v>
      </c>
      <c r="X133" s="391">
        <v>3.69</v>
      </c>
      <c r="Y133" s="391">
        <v>0.33</v>
      </c>
      <c r="Z133" s="391">
        <v>0.39</v>
      </c>
      <c r="AA133" s="391">
        <v>0.45</v>
      </c>
      <c r="AB133" s="391">
        <v>0.5</v>
      </c>
      <c r="AC133" s="391">
        <v>0.55000000000000004</v>
      </c>
      <c r="AD133" s="391">
        <v>0</v>
      </c>
      <c r="AE133" s="391">
        <v>0</v>
      </c>
      <c r="AF133" s="391">
        <v>0</v>
      </c>
      <c r="AG133" s="391">
        <v>0</v>
      </c>
      <c r="AH133" s="391">
        <v>0</v>
      </c>
      <c r="AI133" s="391">
        <v>0</v>
      </c>
      <c r="AJ133" s="391">
        <v>0</v>
      </c>
      <c r="AK133" s="391">
        <v>0</v>
      </c>
      <c r="AL133" s="391">
        <v>0</v>
      </c>
      <c r="AM133" s="391">
        <v>0</v>
      </c>
      <c r="AN133" s="391">
        <v>0.72</v>
      </c>
      <c r="AO133" s="391">
        <v>0.73</v>
      </c>
      <c r="AP133" s="391">
        <v>0.74</v>
      </c>
      <c r="AQ133" s="391">
        <v>0.75</v>
      </c>
      <c r="AR133" s="391">
        <v>0.76</v>
      </c>
      <c r="AS133" s="391">
        <v>0.32100000000000001</v>
      </c>
      <c r="AT133" s="391">
        <v>0.32100000000000001</v>
      </c>
      <c r="AU133" s="391">
        <v>0.32100000000000001</v>
      </c>
      <c r="AV133" s="391">
        <v>0.32100000000000001</v>
      </c>
      <c r="AW133" s="391">
        <v>0.32100000000000001</v>
      </c>
      <c r="AX133" s="391">
        <v>0</v>
      </c>
      <c r="AY133" s="391">
        <v>0</v>
      </c>
      <c r="AZ133" s="391">
        <v>0</v>
      </c>
      <c r="BA133" s="391">
        <v>0</v>
      </c>
      <c r="BB133" s="391">
        <v>0</v>
      </c>
      <c r="BC133" s="391">
        <v>0</v>
      </c>
      <c r="BD133" s="391">
        <v>0</v>
      </c>
      <c r="BE133" s="391">
        <v>0</v>
      </c>
      <c r="BF133" s="391">
        <v>0</v>
      </c>
      <c r="BG133" s="391">
        <v>0</v>
      </c>
      <c r="BH133" s="391">
        <v>0</v>
      </c>
      <c r="BI133" s="391">
        <v>0</v>
      </c>
      <c r="BJ133" s="391">
        <v>0</v>
      </c>
      <c r="BK133" s="391">
        <v>0</v>
      </c>
      <c r="BL133" s="391">
        <v>0</v>
      </c>
      <c r="BM133" s="391">
        <v>0.5</v>
      </c>
      <c r="BN133" s="391">
        <v>0.5</v>
      </c>
      <c r="BO133" s="391">
        <v>0.5</v>
      </c>
      <c r="BP133" s="391">
        <v>0.5</v>
      </c>
      <c r="BQ133" s="391">
        <v>0.5</v>
      </c>
    </row>
    <row r="134" spans="1:69">
      <c r="A134" s="388" t="s">
        <v>522</v>
      </c>
      <c r="B134" s="389" t="s">
        <v>395</v>
      </c>
      <c r="C134" s="389">
        <v>0.28799999999999998</v>
      </c>
      <c r="D134" s="389">
        <v>0</v>
      </c>
      <c r="E134" s="389"/>
      <c r="F134" s="390" t="e">
        <v>#N/A</v>
      </c>
      <c r="G134" s="391">
        <v>0</v>
      </c>
      <c r="H134" s="391">
        <v>0</v>
      </c>
      <c r="I134" s="391">
        <v>0</v>
      </c>
      <c r="J134" s="391">
        <v>0</v>
      </c>
      <c r="K134" s="391">
        <v>0</v>
      </c>
      <c r="L134" s="391" t="e">
        <v>#VALUE!</v>
      </c>
      <c r="M134" s="392" t="s">
        <v>395</v>
      </c>
      <c r="N134" s="390">
        <v>0</v>
      </c>
      <c r="O134" s="390">
        <v>0</v>
      </c>
      <c r="P134" s="390">
        <v>0</v>
      </c>
      <c r="Q134" s="390">
        <v>0</v>
      </c>
      <c r="R134" s="390">
        <v>0</v>
      </c>
      <c r="S134" s="390" t="s">
        <v>132</v>
      </c>
      <c r="T134" s="391">
        <v>0</v>
      </c>
      <c r="U134" s="391">
        <v>0</v>
      </c>
      <c r="V134" s="391">
        <v>0</v>
      </c>
      <c r="W134" s="391">
        <v>0</v>
      </c>
      <c r="X134" s="391">
        <v>0</v>
      </c>
      <c r="Y134" s="391">
        <v>0</v>
      </c>
      <c r="Z134" s="391">
        <v>0</v>
      </c>
      <c r="AA134" s="391">
        <v>0</v>
      </c>
      <c r="AB134" s="391">
        <v>0</v>
      </c>
      <c r="AC134" s="391">
        <v>0</v>
      </c>
      <c r="AD134" s="391">
        <v>0</v>
      </c>
      <c r="AE134" s="391">
        <v>0</v>
      </c>
      <c r="AF134" s="391">
        <v>0</v>
      </c>
      <c r="AG134" s="391">
        <v>0</v>
      </c>
      <c r="AH134" s="391">
        <v>0</v>
      </c>
      <c r="AI134" s="391">
        <v>0</v>
      </c>
      <c r="AJ134" s="391">
        <v>0</v>
      </c>
      <c r="AK134" s="391">
        <v>0</v>
      </c>
      <c r="AL134" s="391">
        <v>0</v>
      </c>
      <c r="AM134" s="391">
        <v>0</v>
      </c>
      <c r="AN134" s="391">
        <v>0</v>
      </c>
      <c r="AO134" s="391">
        <v>0</v>
      </c>
      <c r="AP134" s="391">
        <v>0</v>
      </c>
      <c r="AQ134" s="391">
        <v>0</v>
      </c>
      <c r="AR134" s="391">
        <v>0</v>
      </c>
      <c r="AS134" s="391">
        <v>0</v>
      </c>
      <c r="AT134" s="391">
        <v>0</v>
      </c>
      <c r="AU134" s="391">
        <v>0</v>
      </c>
      <c r="AV134" s="391">
        <v>0</v>
      </c>
      <c r="AW134" s="391">
        <v>0</v>
      </c>
      <c r="AX134" s="391">
        <v>0</v>
      </c>
      <c r="AY134" s="391">
        <v>0</v>
      </c>
      <c r="AZ134" s="391">
        <v>0</v>
      </c>
      <c r="BA134" s="391">
        <v>0</v>
      </c>
      <c r="BB134" s="391">
        <v>0</v>
      </c>
      <c r="BC134" s="391">
        <v>0</v>
      </c>
      <c r="BD134" s="391">
        <v>0</v>
      </c>
      <c r="BE134" s="391">
        <v>0</v>
      </c>
      <c r="BF134" s="391">
        <v>0</v>
      </c>
      <c r="BG134" s="391">
        <v>0</v>
      </c>
      <c r="BH134" s="391">
        <v>0</v>
      </c>
      <c r="BI134" s="391">
        <v>0</v>
      </c>
      <c r="BJ134" s="391">
        <v>0</v>
      </c>
      <c r="BK134" s="391">
        <v>0</v>
      </c>
      <c r="BL134" s="391">
        <v>0</v>
      </c>
      <c r="BM134" s="391">
        <v>0</v>
      </c>
      <c r="BN134" s="391">
        <v>0</v>
      </c>
      <c r="BO134" s="391">
        <v>0</v>
      </c>
      <c r="BP134" s="391">
        <v>0</v>
      </c>
      <c r="BQ134" s="391">
        <v>0</v>
      </c>
    </row>
    <row r="135" spans="1:69">
      <c r="A135" s="388" t="s">
        <v>523</v>
      </c>
      <c r="B135" s="389">
        <v>3.1250000000000007E-2</v>
      </c>
      <c r="C135" s="389">
        <v>6.0999999999999999E-2</v>
      </c>
      <c r="D135" s="389">
        <v>0</v>
      </c>
      <c r="E135" s="389"/>
      <c r="F135" s="390">
        <v>195</v>
      </c>
      <c r="G135" s="391">
        <v>1.0999999999999999E-2</v>
      </c>
      <c r="H135" s="391">
        <v>1.03E-2</v>
      </c>
      <c r="I135" s="391">
        <v>0</v>
      </c>
      <c r="J135" s="391">
        <v>0</v>
      </c>
      <c r="K135" s="391">
        <v>1E-4</v>
      </c>
      <c r="L135" s="391">
        <v>9.8500000000000081E-3</v>
      </c>
      <c r="M135" s="392">
        <v>56.410256410256409</v>
      </c>
      <c r="N135" s="390">
        <v>199</v>
      </c>
      <c r="O135" s="390">
        <v>210</v>
      </c>
      <c r="P135" s="390">
        <v>225</v>
      </c>
      <c r="Q135" s="390">
        <v>241</v>
      </c>
      <c r="R135" s="390">
        <v>260</v>
      </c>
      <c r="S135" s="390" t="s">
        <v>220</v>
      </c>
      <c r="T135" s="391">
        <v>1.0999999999999999E-2</v>
      </c>
      <c r="U135" s="391">
        <v>1.15E-2</v>
      </c>
      <c r="V135" s="391">
        <v>1.2E-2</v>
      </c>
      <c r="W135" s="391">
        <v>1.2500000000000001E-2</v>
      </c>
      <c r="X135" s="391">
        <v>1.2999999999999999E-2</v>
      </c>
      <c r="Y135" s="391">
        <v>1.2999999999999999E-2</v>
      </c>
      <c r="Z135" s="391">
        <v>1.6E-2</v>
      </c>
      <c r="AA135" s="391">
        <v>1.9E-2</v>
      </c>
      <c r="AB135" s="391">
        <v>0.02</v>
      </c>
      <c r="AC135" s="391">
        <v>2.1000000000000001E-2</v>
      </c>
      <c r="AD135" s="391">
        <v>0</v>
      </c>
      <c r="AE135" s="391">
        <v>0</v>
      </c>
      <c r="AF135" s="391">
        <v>0</v>
      </c>
      <c r="AG135" s="391">
        <v>0</v>
      </c>
      <c r="AH135" s="391">
        <v>0</v>
      </c>
      <c r="AI135" s="391">
        <v>0</v>
      </c>
      <c r="AJ135" s="391">
        <v>0</v>
      </c>
      <c r="AK135" s="391">
        <v>0</v>
      </c>
      <c r="AL135" s="391">
        <v>0</v>
      </c>
      <c r="AM135" s="391">
        <v>0</v>
      </c>
      <c r="AN135" s="391">
        <v>1E-4</v>
      </c>
      <c r="AO135" s="391">
        <v>1E-4</v>
      </c>
      <c r="AP135" s="391">
        <v>2.0000000000000001E-4</v>
      </c>
      <c r="AQ135" s="391">
        <v>2.0000000000000001E-4</v>
      </c>
      <c r="AR135" s="391">
        <v>2.9999999999999997E-4</v>
      </c>
      <c r="AS135" s="391">
        <v>1.14E-2</v>
      </c>
      <c r="AT135" s="391">
        <v>1.2999999999999999E-2</v>
      </c>
      <c r="AU135" s="391">
        <v>1.47E-2</v>
      </c>
      <c r="AV135" s="391">
        <v>1.54E-2</v>
      </c>
      <c r="AW135" s="391">
        <v>1.6199999999999999E-2</v>
      </c>
      <c r="AX135" s="391">
        <v>0</v>
      </c>
      <c r="AY135" s="391">
        <v>0</v>
      </c>
      <c r="AZ135" s="391">
        <v>0</v>
      </c>
      <c r="BA135" s="391">
        <v>0</v>
      </c>
      <c r="BB135" s="391">
        <v>0</v>
      </c>
      <c r="BC135" s="391">
        <v>0</v>
      </c>
      <c r="BD135" s="391">
        <v>0</v>
      </c>
      <c r="BE135" s="391">
        <v>0</v>
      </c>
      <c r="BF135" s="391">
        <v>0</v>
      </c>
      <c r="BG135" s="391">
        <v>0</v>
      </c>
      <c r="BH135" s="391">
        <v>0</v>
      </c>
      <c r="BI135" s="391">
        <v>0</v>
      </c>
      <c r="BJ135" s="391">
        <v>0</v>
      </c>
      <c r="BK135" s="391">
        <v>0</v>
      </c>
      <c r="BL135" s="391">
        <v>0</v>
      </c>
      <c r="BM135" s="391">
        <v>0</v>
      </c>
      <c r="BN135" s="391">
        <v>0</v>
      </c>
      <c r="BO135" s="391">
        <v>0</v>
      </c>
      <c r="BP135" s="391">
        <v>0</v>
      </c>
      <c r="BQ135" s="391">
        <v>0</v>
      </c>
    </row>
    <row r="136" spans="1:69">
      <c r="A136" s="388" t="s">
        <v>524</v>
      </c>
      <c r="B136" s="389">
        <v>1.0814333333333332</v>
      </c>
      <c r="C136" s="389">
        <v>3.0640000000000001</v>
      </c>
      <c r="D136" s="389">
        <v>0</v>
      </c>
      <c r="E136" s="389"/>
      <c r="F136" s="390">
        <v>13284</v>
      </c>
      <c r="G136" s="391">
        <v>0.6</v>
      </c>
      <c r="H136" s="391">
        <v>0.185</v>
      </c>
      <c r="I136" s="391">
        <v>0</v>
      </c>
      <c r="J136" s="391">
        <v>0.02</v>
      </c>
      <c r="K136" s="391">
        <v>0.38</v>
      </c>
      <c r="L136" s="391">
        <v>-0.10356666666666681</v>
      </c>
      <c r="M136" s="392">
        <v>45.167118337850049</v>
      </c>
      <c r="N136" s="390">
        <v>13487</v>
      </c>
      <c r="O136" s="390">
        <v>13760</v>
      </c>
      <c r="P136" s="390">
        <v>14033</v>
      </c>
      <c r="Q136" s="390">
        <v>14306</v>
      </c>
      <c r="R136" s="390">
        <v>4579</v>
      </c>
      <c r="S136" s="390" t="s">
        <v>199</v>
      </c>
      <c r="T136" s="391">
        <v>0.64319999999999999</v>
      </c>
      <c r="U136" s="391">
        <v>0.6552</v>
      </c>
      <c r="V136" s="391">
        <v>0.66720000000000002</v>
      </c>
      <c r="W136" s="391">
        <v>0.67920000000000003</v>
      </c>
      <c r="X136" s="391">
        <v>0.69120000000000004</v>
      </c>
      <c r="Y136" s="391">
        <v>0.23100000000000001</v>
      </c>
      <c r="Z136" s="391">
        <v>0.254</v>
      </c>
      <c r="AA136" s="391">
        <v>0.28000000000000003</v>
      </c>
      <c r="AB136" s="391">
        <v>0.308</v>
      </c>
      <c r="AC136" s="391">
        <v>0.32</v>
      </c>
      <c r="AD136" s="391">
        <v>0</v>
      </c>
      <c r="AE136" s="391">
        <v>0</v>
      </c>
      <c r="AF136" s="391">
        <v>0</v>
      </c>
      <c r="AG136" s="391">
        <v>0</v>
      </c>
      <c r="AH136" s="391">
        <v>0</v>
      </c>
      <c r="AI136" s="391">
        <v>3.9199999999999999E-2</v>
      </c>
      <c r="AJ136" s="391">
        <v>5.1200000000000002E-2</v>
      </c>
      <c r="AK136" s="391">
        <v>6.3200000000000006E-2</v>
      </c>
      <c r="AL136" s="391">
        <v>7.5200000000000003E-2</v>
      </c>
      <c r="AM136" s="391">
        <v>8.72E-2</v>
      </c>
      <c r="AN136" s="391">
        <v>0.29899999999999999</v>
      </c>
      <c r="AO136" s="391">
        <v>0.30499999999999999</v>
      </c>
      <c r="AP136" s="391">
        <v>0.314</v>
      </c>
      <c r="AQ136" s="391">
        <v>0.31900000000000001</v>
      </c>
      <c r="AR136" s="391">
        <v>0.33100000000000002</v>
      </c>
      <c r="AS136" s="391">
        <v>7.4499999999999997E-2</v>
      </c>
      <c r="AT136" s="391">
        <v>7.7700000000000005E-2</v>
      </c>
      <c r="AU136" s="391">
        <v>8.14E-2</v>
      </c>
      <c r="AV136" s="391">
        <v>8.4900000000000003E-2</v>
      </c>
      <c r="AW136" s="391">
        <v>8.7800000000000003E-2</v>
      </c>
      <c r="AX136" s="391">
        <v>0.46500000000000002</v>
      </c>
      <c r="AY136" s="391">
        <v>0.46500000000000002</v>
      </c>
      <c r="AZ136" s="391">
        <v>0.46500000000000002</v>
      </c>
      <c r="BA136" s="391">
        <v>0.46500000000000002</v>
      </c>
      <c r="BB136" s="391">
        <v>0.46500000000000002</v>
      </c>
      <c r="BC136" s="391">
        <v>0</v>
      </c>
      <c r="BD136" s="391">
        <v>0</v>
      </c>
      <c r="BE136" s="391">
        <v>0</v>
      </c>
      <c r="BF136" s="391">
        <v>0</v>
      </c>
      <c r="BG136" s="391">
        <v>0</v>
      </c>
      <c r="BH136" s="391">
        <v>0</v>
      </c>
      <c r="BI136" s="391">
        <v>0</v>
      </c>
      <c r="BJ136" s="391">
        <v>0</v>
      </c>
      <c r="BK136" s="391">
        <v>0</v>
      </c>
      <c r="BL136" s="391">
        <v>0</v>
      </c>
      <c r="BM136" s="391">
        <v>0</v>
      </c>
      <c r="BN136" s="391">
        <v>0</v>
      </c>
      <c r="BO136" s="391">
        <v>0</v>
      </c>
      <c r="BP136" s="391">
        <v>0</v>
      </c>
      <c r="BQ136" s="391">
        <v>0</v>
      </c>
    </row>
    <row r="137" spans="1:69">
      <c r="A137" s="388" t="s">
        <v>525</v>
      </c>
      <c r="B137" s="389">
        <v>0.57183333333333342</v>
      </c>
      <c r="C137" s="389">
        <v>1</v>
      </c>
      <c r="D137" s="389">
        <v>0</v>
      </c>
      <c r="E137" s="389"/>
      <c r="F137" s="390">
        <v>6868</v>
      </c>
      <c r="G137" s="391">
        <v>0.29909999999999998</v>
      </c>
      <c r="H137" s="391">
        <v>0.1115</v>
      </c>
      <c r="I137" s="391">
        <v>8.0000000000000002E-3</v>
      </c>
      <c r="J137" s="391">
        <v>6.7199999999999996E-2</v>
      </c>
      <c r="K137" s="391">
        <v>0.01</v>
      </c>
      <c r="L137" s="391">
        <v>7.6033333333333453E-2</v>
      </c>
      <c r="M137" s="392">
        <v>43.549796156086195</v>
      </c>
      <c r="N137" s="390">
        <v>7118</v>
      </c>
      <c r="O137" s="390">
        <v>7368</v>
      </c>
      <c r="P137" s="390">
        <v>7618</v>
      </c>
      <c r="Q137" s="390">
        <v>7868</v>
      </c>
      <c r="R137" s="390">
        <v>8118</v>
      </c>
      <c r="S137" s="390" t="s">
        <v>190</v>
      </c>
      <c r="T137" s="391">
        <v>0.31009999999999999</v>
      </c>
      <c r="U137" s="391">
        <v>0.3211</v>
      </c>
      <c r="V137" s="391">
        <v>0.33210000000000001</v>
      </c>
      <c r="W137" s="391">
        <v>0.34310000000000002</v>
      </c>
      <c r="X137" s="391">
        <v>0.35410000000000003</v>
      </c>
      <c r="Y137" s="391">
        <v>0.1115</v>
      </c>
      <c r="Z137" s="391">
        <v>0.1115</v>
      </c>
      <c r="AA137" s="391">
        <v>0.1115</v>
      </c>
      <c r="AB137" s="391">
        <v>0.1115</v>
      </c>
      <c r="AC137" s="391">
        <v>0.1115</v>
      </c>
      <c r="AD137" s="391">
        <v>8.0000000000000002E-3</v>
      </c>
      <c r="AE137" s="391">
        <v>8.0000000000000002E-3</v>
      </c>
      <c r="AF137" s="391">
        <v>8.0000000000000002E-3</v>
      </c>
      <c r="AG137" s="391">
        <v>8.0000000000000002E-3</v>
      </c>
      <c r="AH137" s="391">
        <v>8.0000000000000002E-3</v>
      </c>
      <c r="AI137" s="391">
        <v>6.7199999999999996E-2</v>
      </c>
      <c r="AJ137" s="391">
        <v>6.7199999999999996E-2</v>
      </c>
      <c r="AK137" s="391">
        <v>6.7199999999999996E-2</v>
      </c>
      <c r="AL137" s="391">
        <v>6.7199999999999996E-2</v>
      </c>
      <c r="AM137" s="391">
        <v>6.7199999999999996E-2</v>
      </c>
      <c r="AN137" s="391">
        <v>0.01</v>
      </c>
      <c r="AO137" s="391">
        <v>0.01</v>
      </c>
      <c r="AP137" s="391">
        <v>0.01</v>
      </c>
      <c r="AQ137" s="391">
        <v>0.01</v>
      </c>
      <c r="AR137" s="391">
        <v>0.01</v>
      </c>
      <c r="AS137" s="391">
        <v>7.6499999999999999E-2</v>
      </c>
      <c r="AT137" s="391">
        <v>7.8100000000000003E-2</v>
      </c>
      <c r="AU137" s="391">
        <v>7.9799999999999996E-2</v>
      </c>
      <c r="AV137" s="391">
        <v>8.14E-2</v>
      </c>
      <c r="AW137" s="391">
        <v>8.3099999999999993E-2</v>
      </c>
      <c r="AX137" s="391">
        <v>0</v>
      </c>
      <c r="AY137" s="391">
        <v>0</v>
      </c>
      <c r="AZ137" s="391">
        <v>0</v>
      </c>
      <c r="BA137" s="391">
        <v>0</v>
      </c>
      <c r="BB137" s="391">
        <v>0</v>
      </c>
      <c r="BC137" s="391">
        <v>0</v>
      </c>
      <c r="BD137" s="391">
        <v>0</v>
      </c>
      <c r="BE137" s="391">
        <v>0</v>
      </c>
      <c r="BF137" s="391">
        <v>0</v>
      </c>
      <c r="BG137" s="391">
        <v>0</v>
      </c>
      <c r="BH137" s="391">
        <v>0</v>
      </c>
      <c r="BI137" s="391">
        <v>0</v>
      </c>
      <c r="BJ137" s="391">
        <v>0</v>
      </c>
      <c r="BK137" s="391">
        <v>0</v>
      </c>
      <c r="BL137" s="391">
        <v>0</v>
      </c>
      <c r="BM137" s="391">
        <v>0</v>
      </c>
      <c r="BN137" s="391">
        <v>0</v>
      </c>
      <c r="BO137" s="391">
        <v>0</v>
      </c>
      <c r="BP137" s="391">
        <v>0</v>
      </c>
      <c r="BQ137" s="391">
        <v>0</v>
      </c>
    </row>
    <row r="138" spans="1:69">
      <c r="A138" s="388" t="s">
        <v>526</v>
      </c>
      <c r="B138" s="389">
        <v>0.92325000000000002</v>
      </c>
      <c r="C138" s="389">
        <v>1.667</v>
      </c>
      <c r="D138" s="389">
        <v>0</v>
      </c>
      <c r="E138" s="389"/>
      <c r="F138" s="390">
        <v>12082</v>
      </c>
      <c r="G138" s="391">
        <v>0.5</v>
      </c>
      <c r="H138" s="391">
        <v>0.1</v>
      </c>
      <c r="I138" s="391">
        <v>0.1</v>
      </c>
      <c r="J138" s="391">
        <v>0.1</v>
      </c>
      <c r="K138" s="391">
        <v>0</v>
      </c>
      <c r="L138" s="391">
        <v>0.12325000000000008</v>
      </c>
      <c r="M138" s="392">
        <v>41.38387684158252</v>
      </c>
      <c r="N138" s="390">
        <v>12200</v>
      </c>
      <c r="O138" s="390">
        <v>12400</v>
      </c>
      <c r="P138" s="390">
        <v>12600</v>
      </c>
      <c r="Q138" s="390">
        <v>12800</v>
      </c>
      <c r="R138" s="390">
        <v>13000</v>
      </c>
      <c r="S138" s="390" t="s">
        <v>147</v>
      </c>
      <c r="T138" s="391">
        <v>0.6</v>
      </c>
      <c r="U138" s="391">
        <v>0.7</v>
      </c>
      <c r="V138" s="391">
        <v>0.8</v>
      </c>
      <c r="W138" s="391">
        <v>0.9</v>
      </c>
      <c r="X138" s="391">
        <v>1</v>
      </c>
      <c r="Y138" s="391">
        <v>0.2</v>
      </c>
      <c r="Z138" s="391">
        <v>0.3</v>
      </c>
      <c r="AA138" s="391">
        <v>0.4</v>
      </c>
      <c r="AB138" s="391">
        <v>0.5</v>
      </c>
      <c r="AC138" s="391">
        <v>0.6</v>
      </c>
      <c r="AD138" s="391">
        <v>0.2</v>
      </c>
      <c r="AE138" s="391">
        <v>0.3</v>
      </c>
      <c r="AF138" s="391">
        <v>0.4</v>
      </c>
      <c r="AG138" s="391">
        <v>0.5</v>
      </c>
      <c r="AH138" s="391">
        <v>0.6</v>
      </c>
      <c r="AI138" s="391">
        <v>0.2</v>
      </c>
      <c r="AJ138" s="391">
        <v>0.3</v>
      </c>
      <c r="AK138" s="391">
        <v>0.4</v>
      </c>
      <c r="AL138" s="391">
        <v>0.5</v>
      </c>
      <c r="AM138" s="391">
        <v>0.6</v>
      </c>
      <c r="AN138" s="391">
        <v>8.9999999999999993E-3</v>
      </c>
      <c r="AO138" s="391">
        <v>0.1</v>
      </c>
      <c r="AP138" s="391">
        <v>0.2</v>
      </c>
      <c r="AQ138" s="391">
        <v>0.3</v>
      </c>
      <c r="AR138" s="391">
        <v>0.4</v>
      </c>
      <c r="AS138" s="391">
        <v>0</v>
      </c>
      <c r="AT138" s="391">
        <v>0</v>
      </c>
      <c r="AU138" s="391">
        <v>0</v>
      </c>
      <c r="AV138" s="391">
        <v>0</v>
      </c>
      <c r="AW138" s="391">
        <v>0</v>
      </c>
      <c r="AX138" s="391">
        <v>0</v>
      </c>
      <c r="AY138" s="391">
        <v>0</v>
      </c>
      <c r="AZ138" s="391">
        <v>0</v>
      </c>
      <c r="BA138" s="391">
        <v>0</v>
      </c>
      <c r="BB138" s="391">
        <v>0</v>
      </c>
      <c r="BC138" s="391">
        <v>0</v>
      </c>
      <c r="BD138" s="391">
        <v>0</v>
      </c>
      <c r="BE138" s="391">
        <v>0</v>
      </c>
      <c r="BF138" s="391">
        <v>0</v>
      </c>
      <c r="BG138" s="391">
        <v>0</v>
      </c>
      <c r="BH138" s="391">
        <v>1.667</v>
      </c>
      <c r="BI138" s="391">
        <v>1.667</v>
      </c>
      <c r="BJ138" s="391">
        <v>1.667</v>
      </c>
      <c r="BK138" s="391">
        <v>1.667</v>
      </c>
      <c r="BL138" s="391">
        <v>1.667</v>
      </c>
      <c r="BM138" s="391">
        <v>0</v>
      </c>
      <c r="BN138" s="391">
        <v>0</v>
      </c>
      <c r="BO138" s="391">
        <v>0</v>
      </c>
      <c r="BP138" s="391">
        <v>0</v>
      </c>
      <c r="BQ138" s="391">
        <v>0</v>
      </c>
    </row>
    <row r="139" spans="1:69">
      <c r="A139" s="388" t="s">
        <v>527</v>
      </c>
      <c r="B139" s="389">
        <v>4.5583333333333337E-2</v>
      </c>
      <c r="C139" s="389">
        <v>5.6000000000000001E-2</v>
      </c>
      <c r="D139" s="389">
        <v>0</v>
      </c>
      <c r="E139" s="389"/>
      <c r="F139" s="390">
        <v>250</v>
      </c>
      <c r="G139" s="391">
        <v>1.84E-2</v>
      </c>
      <c r="H139" s="391">
        <v>5.0000000000000001E-3</v>
      </c>
      <c r="I139" s="391">
        <v>0</v>
      </c>
      <c r="J139" s="391">
        <v>3.2000000000000002E-3</v>
      </c>
      <c r="K139" s="391">
        <v>2.5000000000000001E-3</v>
      </c>
      <c r="L139" s="391">
        <v>1.6483333333333336E-2</v>
      </c>
      <c r="M139" s="392">
        <v>73.599999999999994</v>
      </c>
      <c r="N139" s="390">
        <v>250</v>
      </c>
      <c r="O139" s="390">
        <v>250</v>
      </c>
      <c r="P139" s="390">
        <v>250</v>
      </c>
      <c r="Q139" s="390">
        <v>250</v>
      </c>
      <c r="R139" s="390">
        <v>250</v>
      </c>
      <c r="S139" s="390" t="s">
        <v>141</v>
      </c>
      <c r="T139" s="391">
        <v>2.3400000000000001E-2</v>
      </c>
      <c r="U139" s="391">
        <v>2.3400000000000001E-2</v>
      </c>
      <c r="V139" s="391">
        <v>2.3400000000000001E-2</v>
      </c>
      <c r="W139" s="391">
        <v>2.3400000000000001E-2</v>
      </c>
      <c r="X139" s="391">
        <v>2.3400000000000001E-2</v>
      </c>
      <c r="Y139" s="391">
        <v>0</v>
      </c>
      <c r="Z139" s="391">
        <v>0</v>
      </c>
      <c r="AA139" s="391">
        <v>0</v>
      </c>
      <c r="AB139" s="391">
        <v>0</v>
      </c>
      <c r="AC139" s="391">
        <v>0</v>
      </c>
      <c r="AD139" s="391">
        <v>0</v>
      </c>
      <c r="AE139" s="391">
        <v>0</v>
      </c>
      <c r="AF139" s="391">
        <v>0</v>
      </c>
      <c r="AG139" s="391">
        <v>0</v>
      </c>
      <c r="AH139" s="391">
        <v>0</v>
      </c>
      <c r="AI139" s="391">
        <v>3.2000000000000002E-3</v>
      </c>
      <c r="AJ139" s="391">
        <v>3.2000000000000002E-3</v>
      </c>
      <c r="AK139" s="391">
        <v>3.2000000000000002E-3</v>
      </c>
      <c r="AL139" s="391">
        <v>3.2000000000000002E-3</v>
      </c>
      <c r="AM139" s="391">
        <v>3.2000000000000002E-3</v>
      </c>
      <c r="AN139" s="391">
        <v>2.5000000000000001E-3</v>
      </c>
      <c r="AO139" s="391">
        <v>2.5000000000000001E-3</v>
      </c>
      <c r="AP139" s="391">
        <v>2.5000000000000001E-3</v>
      </c>
      <c r="AQ139" s="391">
        <v>2.5000000000000001E-3</v>
      </c>
      <c r="AR139" s="391">
        <v>2.5000000000000001E-3</v>
      </c>
      <c r="AS139" s="391">
        <v>1.6299999999999999E-2</v>
      </c>
      <c r="AT139" s="391">
        <v>1.6299999999999999E-2</v>
      </c>
      <c r="AU139" s="391">
        <v>1.6299999999999999E-2</v>
      </c>
      <c r="AV139" s="391">
        <v>1.6299999999999999E-2</v>
      </c>
      <c r="AW139" s="391">
        <v>1.6299999999999999E-2</v>
      </c>
      <c r="AX139" s="391">
        <v>0</v>
      </c>
      <c r="AY139" s="391">
        <v>0</v>
      </c>
      <c r="AZ139" s="391">
        <v>0</v>
      </c>
      <c r="BA139" s="391">
        <v>0</v>
      </c>
      <c r="BB139" s="391">
        <v>0</v>
      </c>
      <c r="BC139" s="391">
        <v>0</v>
      </c>
      <c r="BD139" s="391">
        <v>0</v>
      </c>
      <c r="BE139" s="391">
        <v>0</v>
      </c>
      <c r="BF139" s="391">
        <v>0</v>
      </c>
      <c r="BG139" s="391">
        <v>0</v>
      </c>
      <c r="BH139" s="391">
        <v>0</v>
      </c>
      <c r="BI139" s="391">
        <v>0</v>
      </c>
      <c r="BJ139" s="391">
        <v>0</v>
      </c>
      <c r="BK139" s="391">
        <v>0</v>
      </c>
      <c r="BL139" s="391">
        <v>0</v>
      </c>
      <c r="BM139" s="391">
        <v>0</v>
      </c>
      <c r="BN139" s="391">
        <v>0</v>
      </c>
      <c r="BO139" s="391">
        <v>0</v>
      </c>
      <c r="BP139" s="391">
        <v>0</v>
      </c>
      <c r="BQ139" s="391">
        <v>0</v>
      </c>
    </row>
    <row r="140" spans="1:69">
      <c r="A140" s="388" t="s">
        <v>528</v>
      </c>
      <c r="B140" s="389">
        <v>6.7983333333333329</v>
      </c>
      <c r="C140" s="389">
        <v>9.5167999999999999</v>
      </c>
      <c r="D140" s="389">
        <v>2.5190000000000001</v>
      </c>
      <c r="E140" s="389"/>
      <c r="F140" s="390">
        <v>22766</v>
      </c>
      <c r="G140" s="391">
        <v>1.8580000000000001</v>
      </c>
      <c r="H140" s="391">
        <v>0.24199999999999999</v>
      </c>
      <c r="I140" s="391">
        <v>0</v>
      </c>
      <c r="J140" s="391">
        <v>1.2E-2</v>
      </c>
      <c r="K140" s="391">
        <v>1.8</v>
      </c>
      <c r="L140" s="391">
        <v>0.36733333333333285</v>
      </c>
      <c r="M140" s="392">
        <v>81.612931564613902</v>
      </c>
      <c r="N140" s="390">
        <v>23500</v>
      </c>
      <c r="O140" s="390">
        <v>24000</v>
      </c>
      <c r="P140" s="390">
        <v>24500</v>
      </c>
      <c r="Q140" s="390">
        <v>26000</v>
      </c>
      <c r="R140" s="390">
        <v>27500</v>
      </c>
      <c r="S140" s="390" t="s">
        <v>198</v>
      </c>
      <c r="T140" s="391">
        <v>2</v>
      </c>
      <c r="U140" s="391">
        <v>2.2000000000000002</v>
      </c>
      <c r="V140" s="391">
        <v>2.4</v>
      </c>
      <c r="W140" s="391">
        <v>2.6</v>
      </c>
      <c r="X140" s="391">
        <v>2.8</v>
      </c>
      <c r="Y140" s="391">
        <v>0.26</v>
      </c>
      <c r="Z140" s="391">
        <v>0.27</v>
      </c>
      <c r="AA140" s="391">
        <v>0.28000000000000003</v>
      </c>
      <c r="AB140" s="391">
        <v>0.28999999999999998</v>
      </c>
      <c r="AC140" s="391">
        <v>0.3</v>
      </c>
      <c r="AD140" s="391">
        <v>0</v>
      </c>
      <c r="AE140" s="391">
        <v>0</v>
      </c>
      <c r="AF140" s="391">
        <v>0</v>
      </c>
      <c r="AG140" s="391">
        <v>0</v>
      </c>
      <c r="AH140" s="391">
        <v>0</v>
      </c>
      <c r="AI140" s="391">
        <v>0</v>
      </c>
      <c r="AJ140" s="391">
        <v>0</v>
      </c>
      <c r="AK140" s="391">
        <v>0</v>
      </c>
      <c r="AL140" s="391">
        <v>0</v>
      </c>
      <c r="AM140" s="391">
        <v>0</v>
      </c>
      <c r="AN140" s="391">
        <v>1.8</v>
      </c>
      <c r="AO140" s="391">
        <v>1.8</v>
      </c>
      <c r="AP140" s="391">
        <v>1.8</v>
      </c>
      <c r="AQ140" s="391">
        <v>1.8</v>
      </c>
      <c r="AR140" s="391">
        <v>1.8</v>
      </c>
      <c r="AS140" s="391">
        <v>0.49640000000000001</v>
      </c>
      <c r="AT140" s="391">
        <v>0.52210000000000001</v>
      </c>
      <c r="AU140" s="391">
        <v>0.54769999999999996</v>
      </c>
      <c r="AV140" s="391">
        <v>0.57340000000000002</v>
      </c>
      <c r="AW140" s="391">
        <v>0.59909999999999997</v>
      </c>
      <c r="AX140" s="391">
        <v>2.9</v>
      </c>
      <c r="AY140" s="391">
        <v>2.9</v>
      </c>
      <c r="AZ140" s="391">
        <v>2.9</v>
      </c>
      <c r="BA140" s="391">
        <v>2.9</v>
      </c>
      <c r="BB140" s="391">
        <v>2.9</v>
      </c>
      <c r="BC140" s="391">
        <v>0</v>
      </c>
      <c r="BD140" s="391">
        <v>0</v>
      </c>
      <c r="BE140" s="391">
        <v>0</v>
      </c>
      <c r="BF140" s="391">
        <v>0</v>
      </c>
      <c r="BG140" s="391">
        <v>0</v>
      </c>
      <c r="BH140" s="391">
        <v>0</v>
      </c>
      <c r="BI140" s="391">
        <v>0</v>
      </c>
      <c r="BJ140" s="391">
        <v>0</v>
      </c>
      <c r="BK140" s="391">
        <v>0</v>
      </c>
      <c r="BL140" s="391">
        <v>0</v>
      </c>
      <c r="BM140" s="391">
        <v>7.5</v>
      </c>
      <c r="BN140" s="391">
        <v>7.5</v>
      </c>
      <c r="BO140" s="391">
        <v>7.5</v>
      </c>
      <c r="BP140" s="391">
        <v>7.5</v>
      </c>
      <c r="BQ140" s="391">
        <v>7.5</v>
      </c>
    </row>
    <row r="141" spans="1:69">
      <c r="A141" s="388" t="s">
        <v>529</v>
      </c>
      <c r="B141" s="389">
        <v>0.46100000000000002</v>
      </c>
      <c r="C141" s="389">
        <v>1.875</v>
      </c>
      <c r="D141" s="389">
        <v>0</v>
      </c>
      <c r="E141" s="389"/>
      <c r="F141" s="390">
        <v>1302</v>
      </c>
      <c r="G141" s="391">
        <v>0.26200000000000001</v>
      </c>
      <c r="H141" s="391">
        <v>6.2300000000000001E-2</v>
      </c>
      <c r="I141" s="391">
        <v>0</v>
      </c>
      <c r="J141" s="391">
        <v>2.7000000000000001E-3</v>
      </c>
      <c r="K141" s="391">
        <v>0.13900000000000001</v>
      </c>
      <c r="L141" s="391">
        <v>-5.0000000000000044E-3</v>
      </c>
      <c r="M141" s="392">
        <v>201.22887864823349</v>
      </c>
      <c r="N141" s="390">
        <v>1310</v>
      </c>
      <c r="O141" s="390">
        <v>1320</v>
      </c>
      <c r="P141" s="390">
        <v>1325</v>
      </c>
      <c r="Q141" s="390">
        <v>1335</v>
      </c>
      <c r="R141" s="390">
        <v>1330</v>
      </c>
      <c r="S141" s="390" t="s">
        <v>198</v>
      </c>
      <c r="T141" s="391">
        <v>0.26600000000000001</v>
      </c>
      <c r="U141" s="391">
        <v>0.26700000000000002</v>
      </c>
      <c r="V141" s="391">
        <v>0.26800000000000002</v>
      </c>
      <c r="W141" s="391">
        <v>0.28000000000000003</v>
      </c>
      <c r="X141" s="391">
        <v>0.28199999999999997</v>
      </c>
      <c r="Y141" s="391">
        <v>0.08</v>
      </c>
      <c r="Z141" s="391">
        <v>0.1</v>
      </c>
      <c r="AA141" s="391">
        <v>0.11</v>
      </c>
      <c r="AB141" s="391">
        <v>0.125</v>
      </c>
      <c r="AC141" s="391">
        <v>0.14000000000000001</v>
      </c>
      <c r="AD141" s="391">
        <v>0</v>
      </c>
      <c r="AE141" s="391">
        <v>0</v>
      </c>
      <c r="AF141" s="391">
        <v>0</v>
      </c>
      <c r="AG141" s="391">
        <v>0</v>
      </c>
      <c r="AH141" s="391">
        <v>0</v>
      </c>
      <c r="AI141" s="391">
        <v>4.0000000000000001E-3</v>
      </c>
      <c r="AJ141" s="391">
        <v>5.0000000000000001E-3</v>
      </c>
      <c r="AK141" s="391">
        <v>7.0000000000000001E-3</v>
      </c>
      <c r="AL141" s="391">
        <v>8.9999999999999993E-3</v>
      </c>
      <c r="AM141" s="391">
        <v>1.2E-2</v>
      </c>
      <c r="AN141" s="391">
        <v>0.115</v>
      </c>
      <c r="AO141" s="391">
        <v>0.122</v>
      </c>
      <c r="AP141" s="391">
        <v>0.13</v>
      </c>
      <c r="AQ141" s="391">
        <v>0.13700000000000001</v>
      </c>
      <c r="AR141" s="391">
        <v>0.124</v>
      </c>
      <c r="AS141" s="391">
        <v>8.2199999999999995E-2</v>
      </c>
      <c r="AT141" s="391">
        <v>8.7400000000000005E-2</v>
      </c>
      <c r="AU141" s="391">
        <v>9.11E-2</v>
      </c>
      <c r="AV141" s="391">
        <v>9.74E-2</v>
      </c>
      <c r="AW141" s="391">
        <v>9.8699999999999996E-2</v>
      </c>
      <c r="AX141" s="391">
        <v>0</v>
      </c>
      <c r="AY141" s="391">
        <v>0</v>
      </c>
      <c r="AZ141" s="391">
        <v>0</v>
      </c>
      <c r="BA141" s="391">
        <v>0</v>
      </c>
      <c r="BB141" s="391">
        <v>0</v>
      </c>
      <c r="BC141" s="391">
        <v>0</v>
      </c>
      <c r="BD141" s="391">
        <v>0</v>
      </c>
      <c r="BE141" s="391">
        <v>0</v>
      </c>
      <c r="BF141" s="391">
        <v>0</v>
      </c>
      <c r="BG141" s="391">
        <v>0</v>
      </c>
      <c r="BH141" s="391">
        <v>0</v>
      </c>
      <c r="BI141" s="391">
        <v>0</v>
      </c>
      <c r="BJ141" s="391">
        <v>0</v>
      </c>
      <c r="BK141" s="391">
        <v>0</v>
      </c>
      <c r="BL141" s="391">
        <v>0</v>
      </c>
      <c r="BM141" s="391">
        <v>0</v>
      </c>
      <c r="BN141" s="391">
        <v>0</v>
      </c>
      <c r="BO141" s="391">
        <v>0</v>
      </c>
      <c r="BP141" s="391">
        <v>0</v>
      </c>
      <c r="BQ141" s="391">
        <v>0</v>
      </c>
    </row>
    <row r="142" spans="1:69">
      <c r="A142" s="388" t="s">
        <v>530</v>
      </c>
      <c r="B142" s="389">
        <v>1.4269999999999998</v>
      </c>
      <c r="C142" s="389">
        <v>3.0289999999999999</v>
      </c>
      <c r="D142" s="389">
        <v>0</v>
      </c>
      <c r="E142" s="389"/>
      <c r="F142" s="390">
        <v>5486</v>
      </c>
      <c r="G142" s="391">
        <v>0.64100000000000001</v>
      </c>
      <c r="H142" s="391">
        <v>0.151</v>
      </c>
      <c r="I142" s="391">
        <v>0</v>
      </c>
      <c r="J142" s="391">
        <v>0</v>
      </c>
      <c r="K142" s="391">
        <v>0.50900000000000001</v>
      </c>
      <c r="L142" s="391">
        <v>0.12599999999999967</v>
      </c>
      <c r="M142" s="392">
        <v>116.84287276704339</v>
      </c>
      <c r="N142" s="390">
        <v>6048</v>
      </c>
      <c r="O142" s="390">
        <v>6772</v>
      </c>
      <c r="P142" s="390">
        <v>7111</v>
      </c>
      <c r="Q142" s="390">
        <v>7466</v>
      </c>
      <c r="R142" s="390">
        <v>7842</v>
      </c>
      <c r="S142" s="390" t="s">
        <v>198</v>
      </c>
      <c r="T142" s="391">
        <v>0.67369999999999997</v>
      </c>
      <c r="U142" s="391">
        <v>0.70730000000000004</v>
      </c>
      <c r="V142" s="391">
        <v>0.74270000000000003</v>
      </c>
      <c r="W142" s="391">
        <v>0.77990000000000004</v>
      </c>
      <c r="X142" s="391">
        <v>0.81920000000000004</v>
      </c>
      <c r="Y142" s="391">
        <v>0.23269999999999999</v>
      </c>
      <c r="Z142" s="391">
        <v>0.24429999999999999</v>
      </c>
      <c r="AA142" s="391">
        <v>0.25650000000000001</v>
      </c>
      <c r="AB142" s="391">
        <v>0.26929999999999998</v>
      </c>
      <c r="AC142" s="391">
        <v>0.28289999999999998</v>
      </c>
      <c r="AD142" s="391">
        <v>0</v>
      </c>
      <c r="AE142" s="391">
        <v>0</v>
      </c>
      <c r="AF142" s="391">
        <v>0</v>
      </c>
      <c r="AG142" s="391">
        <v>0</v>
      </c>
      <c r="AH142" s="391">
        <v>0</v>
      </c>
      <c r="AI142" s="391">
        <v>0</v>
      </c>
      <c r="AJ142" s="391">
        <v>0</v>
      </c>
      <c r="AK142" s="391">
        <v>0</v>
      </c>
      <c r="AL142" s="391">
        <v>0</v>
      </c>
      <c r="AM142" s="391">
        <v>0</v>
      </c>
      <c r="AN142" s="391">
        <v>0.55459999999999998</v>
      </c>
      <c r="AO142" s="391">
        <v>0.58230000000000004</v>
      </c>
      <c r="AP142" s="391">
        <v>0.61450000000000005</v>
      </c>
      <c r="AQ142" s="391">
        <v>0.6452</v>
      </c>
      <c r="AR142" s="391">
        <v>0.67769999999999997</v>
      </c>
      <c r="AS142" s="391">
        <v>0.1149</v>
      </c>
      <c r="AT142" s="391">
        <v>0.1206</v>
      </c>
      <c r="AU142" s="391">
        <v>0.12690000000000001</v>
      </c>
      <c r="AV142" s="391">
        <v>0.1333</v>
      </c>
      <c r="AW142" s="391">
        <v>0.14000000000000001</v>
      </c>
      <c r="AX142" s="391">
        <v>0.9</v>
      </c>
      <c r="AY142" s="391">
        <v>0.9</v>
      </c>
      <c r="AZ142" s="391">
        <v>0.9</v>
      </c>
      <c r="BA142" s="391">
        <v>0.9</v>
      </c>
      <c r="BB142" s="391">
        <v>0.9</v>
      </c>
      <c r="BC142" s="391">
        <v>0</v>
      </c>
      <c r="BD142" s="391">
        <v>0</v>
      </c>
      <c r="BE142" s="391">
        <v>0</v>
      </c>
      <c r="BF142" s="391">
        <v>0</v>
      </c>
      <c r="BG142" s="391">
        <v>0</v>
      </c>
      <c r="BH142" s="391">
        <v>0</v>
      </c>
      <c r="BI142" s="391">
        <v>0</v>
      </c>
      <c r="BJ142" s="391">
        <v>0</v>
      </c>
      <c r="BK142" s="391">
        <v>0</v>
      </c>
      <c r="BL142" s="391">
        <v>0</v>
      </c>
      <c r="BM142" s="391">
        <v>0</v>
      </c>
      <c r="BN142" s="391">
        <v>0</v>
      </c>
      <c r="BO142" s="391">
        <v>0</v>
      </c>
      <c r="BP142" s="391">
        <v>0</v>
      </c>
      <c r="BQ142" s="391">
        <v>0</v>
      </c>
    </row>
    <row r="143" spans="1:69">
      <c r="A143" s="388" t="s">
        <v>531</v>
      </c>
      <c r="B143" s="389">
        <v>10.204000000000001</v>
      </c>
      <c r="C143" s="389">
        <v>70.19</v>
      </c>
      <c r="D143" s="389">
        <v>4.440739726027397E-2</v>
      </c>
      <c r="E143" s="389"/>
      <c r="F143" s="390">
        <v>159611</v>
      </c>
      <c r="G143" s="391">
        <v>7.99</v>
      </c>
      <c r="H143" s="391">
        <v>1.5599999999999999E-2</v>
      </c>
      <c r="I143" s="391">
        <v>2.8E-3</v>
      </c>
      <c r="J143" s="391">
        <v>5.7999999999999996E-3</v>
      </c>
      <c r="K143" s="391">
        <v>0.17699999999999999</v>
      </c>
      <c r="L143" s="391">
        <v>1.9683926027397263</v>
      </c>
      <c r="M143" s="392">
        <v>50.059206445671037</v>
      </c>
      <c r="N143" s="390">
        <v>180705</v>
      </c>
      <c r="O143" s="390">
        <v>198205</v>
      </c>
      <c r="P143" s="390">
        <v>215705</v>
      </c>
      <c r="Q143" s="390">
        <v>233205</v>
      </c>
      <c r="R143" s="390">
        <v>249529</v>
      </c>
      <c r="S143" s="390" t="s">
        <v>197</v>
      </c>
      <c r="T143" s="391">
        <v>9.2040000000000006</v>
      </c>
      <c r="U143" s="391">
        <v>10.353999999999999</v>
      </c>
      <c r="V143" s="391">
        <v>11.648999999999999</v>
      </c>
      <c r="W143" s="391">
        <v>13.105</v>
      </c>
      <c r="X143" s="391">
        <v>14.743</v>
      </c>
      <c r="Y143" s="391">
        <v>0.29699999999999999</v>
      </c>
      <c r="Z143" s="391">
        <v>0.32300000000000001</v>
      </c>
      <c r="AA143" s="391">
        <v>0.34899999999999998</v>
      </c>
      <c r="AB143" s="391">
        <v>0.379</v>
      </c>
      <c r="AC143" s="391">
        <v>0.42599999999999999</v>
      </c>
      <c r="AD143" s="391">
        <v>0.26500000000000001</v>
      </c>
      <c r="AE143" s="391">
        <v>0.29099999999999998</v>
      </c>
      <c r="AF143" s="391">
        <v>0.32100000000000001</v>
      </c>
      <c r="AG143" s="391">
        <v>0.35299999999999998</v>
      </c>
      <c r="AH143" s="391">
        <v>0.39700000000000002</v>
      </c>
      <c r="AI143" s="391">
        <v>0.36199999999999999</v>
      </c>
      <c r="AJ143" s="391">
        <v>0.39800000000000002</v>
      </c>
      <c r="AK143" s="391">
        <v>0.438</v>
      </c>
      <c r="AL143" s="391">
        <v>0.48199999999999998</v>
      </c>
      <c r="AM143" s="391">
        <v>0.54200000000000004</v>
      </c>
      <c r="AN143" s="391">
        <v>0.432</v>
      </c>
      <c r="AO143" s="391">
        <v>0.48499999999999999</v>
      </c>
      <c r="AP143" s="391">
        <v>0.54500000000000004</v>
      </c>
      <c r="AQ143" s="391">
        <v>0.61099999999999999</v>
      </c>
      <c r="AR143" s="391">
        <v>0.68700000000000006</v>
      </c>
      <c r="AS143" s="391">
        <v>1.6639999999999999</v>
      </c>
      <c r="AT143" s="391">
        <v>1.867</v>
      </c>
      <c r="AU143" s="391">
        <v>2.0960000000000001</v>
      </c>
      <c r="AV143" s="391">
        <v>2.3519999999999999</v>
      </c>
      <c r="AW143" s="391">
        <v>2.4</v>
      </c>
      <c r="AX143" s="391">
        <v>0</v>
      </c>
      <c r="AY143" s="391">
        <v>0</v>
      </c>
      <c r="AZ143" s="391">
        <v>0</v>
      </c>
      <c r="BA143" s="391">
        <v>0</v>
      </c>
      <c r="BB143" s="391">
        <v>0</v>
      </c>
      <c r="BC143" s="391">
        <v>0</v>
      </c>
      <c r="BD143" s="391">
        <v>0</v>
      </c>
      <c r="BE143" s="391">
        <v>0</v>
      </c>
      <c r="BF143" s="391">
        <v>0</v>
      </c>
      <c r="BG143" s="391">
        <v>0</v>
      </c>
      <c r="BH143" s="391">
        <v>1.8E-3</v>
      </c>
      <c r="BI143" s="391">
        <v>1.8E-3</v>
      </c>
      <c r="BJ143" s="391">
        <v>1.8E-3</v>
      </c>
      <c r="BK143" s="391">
        <v>1.8E-3</v>
      </c>
      <c r="BL143" s="391">
        <v>1.8E-3</v>
      </c>
      <c r="BM143" s="391">
        <v>4.4299999999999999E-2</v>
      </c>
      <c r="BN143" s="391">
        <v>4.4299999999999999E-2</v>
      </c>
      <c r="BO143" s="391">
        <v>4.4299999999999999E-2</v>
      </c>
      <c r="BP143" s="391">
        <v>4.4299999999999999E-2</v>
      </c>
      <c r="BQ143" s="391">
        <v>4.4299999999999999E-2</v>
      </c>
    </row>
    <row r="144" spans="1:69">
      <c r="A144" s="388" t="s">
        <v>532</v>
      </c>
      <c r="B144" s="389">
        <v>3.0790000000000002</v>
      </c>
      <c r="C144" s="389">
        <v>73.5</v>
      </c>
      <c r="D144" s="389">
        <v>1.5287671232876713E-4</v>
      </c>
      <c r="E144" s="389"/>
      <c r="F144" s="390">
        <v>27000</v>
      </c>
      <c r="G144" s="391">
        <v>1.87</v>
      </c>
      <c r="H144" s="391">
        <v>6.0999999999999999E-2</v>
      </c>
      <c r="I144" s="391">
        <v>6.0999999999999999E-2</v>
      </c>
      <c r="J144" s="391">
        <v>7.0999999999999994E-2</v>
      </c>
      <c r="K144" s="391">
        <v>0.54</v>
      </c>
      <c r="L144" s="391">
        <v>0.47584712328767109</v>
      </c>
      <c r="M144" s="392">
        <v>69.259259259259252</v>
      </c>
      <c r="N144" s="390">
        <v>37736</v>
      </c>
      <c r="O144" s="390">
        <v>44796</v>
      </c>
      <c r="P144" s="390">
        <v>52952</v>
      </c>
      <c r="Q144" s="390">
        <v>62361</v>
      </c>
      <c r="R144" s="390">
        <v>72431</v>
      </c>
      <c r="S144" s="390" t="s">
        <v>196</v>
      </c>
      <c r="T144" s="391">
        <v>1.944</v>
      </c>
      <c r="U144" s="391">
        <v>2.57</v>
      </c>
      <c r="V144" s="391">
        <v>2.95</v>
      </c>
      <c r="W144" s="391">
        <v>3.39</v>
      </c>
      <c r="X144" s="391">
        <v>3.98</v>
      </c>
      <c r="Y144" s="391">
        <v>0.2</v>
      </c>
      <c r="Z144" s="391">
        <v>0.27</v>
      </c>
      <c r="AA144" s="391">
        <v>0.31</v>
      </c>
      <c r="AB144" s="391">
        <v>0.35</v>
      </c>
      <c r="AC144" s="391">
        <v>0.37</v>
      </c>
      <c r="AD144" s="391">
        <v>0.20499999999999999</v>
      </c>
      <c r="AE144" s="391">
        <v>0.23599999999999999</v>
      </c>
      <c r="AF144" s="391">
        <v>0.27100000000000002</v>
      </c>
      <c r="AG144" s="391">
        <v>0.312</v>
      </c>
      <c r="AH144" s="391">
        <v>0.34499999999999997</v>
      </c>
      <c r="AI144" s="391">
        <v>8.2000000000000003E-2</v>
      </c>
      <c r="AJ144" s="391">
        <v>9.4E-2</v>
      </c>
      <c r="AK144" s="391">
        <v>0.108</v>
      </c>
      <c r="AL144" s="391">
        <v>0.125</v>
      </c>
      <c r="AM144" s="391">
        <v>0.155</v>
      </c>
      <c r="AN144" s="391">
        <v>0.59</v>
      </c>
      <c r="AO144" s="391">
        <v>0.62</v>
      </c>
      <c r="AP144" s="391">
        <v>0.65</v>
      </c>
      <c r="AQ144" s="391">
        <v>0.68</v>
      </c>
      <c r="AR144" s="391">
        <v>0.7</v>
      </c>
      <c r="AS144" s="391">
        <v>0.38</v>
      </c>
      <c r="AT144" s="391">
        <v>0.44</v>
      </c>
      <c r="AU144" s="391">
        <v>0.51200000000000001</v>
      </c>
      <c r="AV144" s="391">
        <v>0.58899999999999997</v>
      </c>
      <c r="AW144" s="391">
        <v>0.60099999999999998</v>
      </c>
      <c r="AX144" s="391">
        <v>1.5</v>
      </c>
      <c r="AY144" s="391">
        <v>1.5</v>
      </c>
      <c r="AZ144" s="391">
        <v>1.5</v>
      </c>
      <c r="BA144" s="391">
        <v>1.5</v>
      </c>
      <c r="BB144" s="391">
        <v>1.5</v>
      </c>
      <c r="BC144" s="391">
        <v>1.5</v>
      </c>
      <c r="BD144" s="391">
        <v>1.5</v>
      </c>
      <c r="BE144" s="391">
        <v>1.5</v>
      </c>
      <c r="BF144" s="391">
        <v>1.5</v>
      </c>
      <c r="BG144" s="391">
        <v>1.5</v>
      </c>
      <c r="BH144" s="391">
        <v>0</v>
      </c>
      <c r="BI144" s="391">
        <v>0</v>
      </c>
      <c r="BJ144" s="391">
        <v>0</v>
      </c>
      <c r="BK144" s="391">
        <v>0</v>
      </c>
      <c r="BL144" s="391">
        <v>0</v>
      </c>
      <c r="BM144" s="391">
        <v>0</v>
      </c>
      <c r="BN144" s="391">
        <v>0</v>
      </c>
      <c r="BO144" s="391">
        <v>0</v>
      </c>
      <c r="BP144" s="391">
        <v>0</v>
      </c>
      <c r="BQ144" s="391">
        <v>0</v>
      </c>
    </row>
    <row r="145" spans="1:69">
      <c r="A145" s="388" t="s">
        <v>533</v>
      </c>
      <c r="B145" s="389">
        <v>0.98008333333333342</v>
      </c>
      <c r="C145" s="389">
        <v>1.7098</v>
      </c>
      <c r="D145" s="389">
        <v>0</v>
      </c>
      <c r="E145" s="389"/>
      <c r="F145" s="390">
        <v>13805</v>
      </c>
      <c r="G145" s="391">
        <v>0.61899999999999999</v>
      </c>
      <c r="H145" s="391">
        <v>3.9E-2</v>
      </c>
      <c r="I145" s="391">
        <v>0</v>
      </c>
      <c r="J145" s="391">
        <v>0</v>
      </c>
      <c r="K145" s="391">
        <v>0.16</v>
      </c>
      <c r="L145" s="391">
        <v>0.16208333333333336</v>
      </c>
      <c r="M145" s="392">
        <v>44.838826512133288</v>
      </c>
      <c r="N145" s="390">
        <v>14357</v>
      </c>
      <c r="O145" s="390">
        <v>17229</v>
      </c>
      <c r="P145" s="390">
        <v>20674</v>
      </c>
      <c r="Q145" s="390">
        <v>24809</v>
      </c>
      <c r="R145" s="390">
        <v>29771</v>
      </c>
      <c r="S145" s="390" t="s">
        <v>172</v>
      </c>
      <c r="T145" s="391">
        <v>0.67500000000000004</v>
      </c>
      <c r="U145" s="391">
        <v>0.80969999999999998</v>
      </c>
      <c r="V145" s="391">
        <v>0.97170000000000001</v>
      </c>
      <c r="W145" s="391">
        <v>1.1659999999999999</v>
      </c>
      <c r="X145" s="391">
        <v>1.3992</v>
      </c>
      <c r="Y145" s="391">
        <v>5.1999999999999998E-2</v>
      </c>
      <c r="Z145" s="391">
        <v>6.2E-2</v>
      </c>
      <c r="AA145" s="391">
        <v>7.4999999999999997E-2</v>
      </c>
      <c r="AB145" s="391">
        <v>8.8999999999999996E-2</v>
      </c>
      <c r="AC145" s="391">
        <v>0.107</v>
      </c>
      <c r="AD145" s="391">
        <v>0</v>
      </c>
      <c r="AE145" s="391">
        <v>0</v>
      </c>
      <c r="AF145" s="391">
        <v>0</v>
      </c>
      <c r="AG145" s="391">
        <v>0</v>
      </c>
      <c r="AH145" s="391">
        <v>0</v>
      </c>
      <c r="AI145" s="391">
        <v>0</v>
      </c>
      <c r="AJ145" s="391">
        <v>0</v>
      </c>
      <c r="AK145" s="391">
        <v>0</v>
      </c>
      <c r="AL145" s="391">
        <v>0</v>
      </c>
      <c r="AM145" s="391">
        <v>0</v>
      </c>
      <c r="AN145" s="391">
        <v>0.16</v>
      </c>
      <c r="AO145" s="391">
        <v>0.17</v>
      </c>
      <c r="AP145" s="391">
        <v>0.18</v>
      </c>
      <c r="AQ145" s="391">
        <v>0.19</v>
      </c>
      <c r="AR145" s="391">
        <v>0.19</v>
      </c>
      <c r="AS145" s="391">
        <v>4.9700000000000001E-2</v>
      </c>
      <c r="AT145" s="391">
        <v>0.1852</v>
      </c>
      <c r="AU145" s="391">
        <v>0.218</v>
      </c>
      <c r="AV145" s="391">
        <v>0.25679999999999997</v>
      </c>
      <c r="AW145" s="391">
        <v>0.30149999999999999</v>
      </c>
      <c r="AX145" s="391">
        <v>0</v>
      </c>
      <c r="AY145" s="391">
        <v>0</v>
      </c>
      <c r="AZ145" s="391">
        <v>0</v>
      </c>
      <c r="BA145" s="391">
        <v>0</v>
      </c>
      <c r="BB145" s="391">
        <v>0</v>
      </c>
      <c r="BC145" s="391">
        <v>0</v>
      </c>
      <c r="BD145" s="391">
        <v>0</v>
      </c>
      <c r="BE145" s="391">
        <v>0</v>
      </c>
      <c r="BF145" s="391">
        <v>0</v>
      </c>
      <c r="BG145" s="391">
        <v>0</v>
      </c>
      <c r="BH145" s="391">
        <v>0.74399999999999999</v>
      </c>
      <c r="BI145" s="391">
        <v>0.74399999999999999</v>
      </c>
      <c r="BJ145" s="391">
        <v>0.74399999999999999</v>
      </c>
      <c r="BK145" s="391">
        <v>0.74399999999999999</v>
      </c>
      <c r="BL145" s="391">
        <v>0.74399999999999999</v>
      </c>
      <c r="BM145" s="391">
        <v>0</v>
      </c>
      <c r="BN145" s="391">
        <v>0</v>
      </c>
      <c r="BO145" s="391">
        <v>0</v>
      </c>
      <c r="BP145" s="391">
        <v>0</v>
      </c>
      <c r="BQ145" s="391">
        <v>0</v>
      </c>
    </row>
    <row r="146" spans="1:69">
      <c r="A146" s="388" t="s">
        <v>534</v>
      </c>
      <c r="B146" s="389">
        <v>1.3311666666666666</v>
      </c>
      <c r="C146" s="389">
        <v>2.2999999999999998</v>
      </c>
      <c r="D146" s="389">
        <v>0.76539999999999997</v>
      </c>
      <c r="E146" s="389"/>
      <c r="F146" s="390">
        <v>1710</v>
      </c>
      <c r="G146" s="391">
        <v>7.8899999999999998E-2</v>
      </c>
      <c r="H146" s="391">
        <v>5.3600000000000002E-2</v>
      </c>
      <c r="I146" s="391">
        <v>1.95E-2</v>
      </c>
      <c r="J146" s="391">
        <v>7.7000000000000002E-3</v>
      </c>
      <c r="K146" s="391">
        <v>0.184</v>
      </c>
      <c r="L146" s="391">
        <v>0.22206666666666663</v>
      </c>
      <c r="M146" s="392">
        <v>46.140350877192979</v>
      </c>
      <c r="N146" s="390">
        <v>1725</v>
      </c>
      <c r="O146" s="390">
        <v>1750</v>
      </c>
      <c r="P146" s="390">
        <v>1750</v>
      </c>
      <c r="Q146" s="390">
        <v>1750</v>
      </c>
      <c r="R146" s="390">
        <v>1750</v>
      </c>
      <c r="S146" s="390" t="s">
        <v>197</v>
      </c>
      <c r="T146" s="391">
        <v>0.08</v>
      </c>
      <c r="U146" s="391">
        <v>8.5999999999999993E-2</v>
      </c>
      <c r="V146" s="391">
        <v>8.5999999999999993E-2</v>
      </c>
      <c r="W146" s="391">
        <v>8.5999999999999993E-2</v>
      </c>
      <c r="X146" s="391">
        <v>8.5999999999999993E-2</v>
      </c>
      <c r="Y146" s="391">
        <v>5.3999999999999999E-2</v>
      </c>
      <c r="Z146" s="391">
        <v>5.5E-2</v>
      </c>
      <c r="AA146" s="391">
        <v>5.8000000000000003E-2</v>
      </c>
      <c r="AB146" s="391">
        <v>5.8000000000000003E-2</v>
      </c>
      <c r="AC146" s="391">
        <v>0.06</v>
      </c>
      <c r="AD146" s="391">
        <v>2.1999999999999999E-2</v>
      </c>
      <c r="AE146" s="391">
        <v>2.5000000000000001E-2</v>
      </c>
      <c r="AF146" s="391">
        <v>2.5000000000000001E-2</v>
      </c>
      <c r="AG146" s="391">
        <v>2.5999999999999999E-2</v>
      </c>
      <c r="AH146" s="391">
        <v>0.03</v>
      </c>
      <c r="AI146" s="391">
        <v>8.0000000000000002E-3</v>
      </c>
      <c r="AJ146" s="391">
        <v>0.01</v>
      </c>
      <c r="AK146" s="391">
        <v>1.2E-2</v>
      </c>
      <c r="AL146" s="391">
        <v>1.4E-2</v>
      </c>
      <c r="AM146" s="391">
        <v>1.4999999999999999E-2</v>
      </c>
      <c r="AN146" s="391">
        <v>0.2</v>
      </c>
      <c r="AO146" s="391">
        <v>0.21</v>
      </c>
      <c r="AP146" s="391">
        <v>0.22</v>
      </c>
      <c r="AQ146" s="391">
        <v>0.23</v>
      </c>
      <c r="AR146" s="391">
        <v>0.24</v>
      </c>
      <c r="AS146" s="391">
        <v>0.2334</v>
      </c>
      <c r="AT146" s="391">
        <v>0.2475</v>
      </c>
      <c r="AU146" s="391">
        <v>0.2571</v>
      </c>
      <c r="AV146" s="391">
        <v>0.26550000000000001</v>
      </c>
      <c r="AW146" s="391">
        <v>0.27639999999999998</v>
      </c>
      <c r="AX146" s="391">
        <v>0</v>
      </c>
      <c r="AY146" s="391">
        <v>0</v>
      </c>
      <c r="AZ146" s="391">
        <v>0</v>
      </c>
      <c r="BA146" s="391">
        <v>0</v>
      </c>
      <c r="BB146" s="391">
        <v>0</v>
      </c>
      <c r="BC146" s="391">
        <v>0</v>
      </c>
      <c r="BD146" s="391">
        <v>0</v>
      </c>
      <c r="BE146" s="391">
        <v>0</v>
      </c>
      <c r="BF146" s="391">
        <v>0</v>
      </c>
      <c r="BG146" s="391">
        <v>0</v>
      </c>
      <c r="BH146" s="391">
        <v>0</v>
      </c>
      <c r="BI146" s="391">
        <v>0</v>
      </c>
      <c r="BJ146" s="391">
        <v>0</v>
      </c>
      <c r="BK146" s="391">
        <v>0</v>
      </c>
      <c r="BL146" s="391">
        <v>0</v>
      </c>
      <c r="BM146" s="391">
        <v>1.125</v>
      </c>
      <c r="BN146" s="391">
        <v>1.125</v>
      </c>
      <c r="BO146" s="391">
        <v>1.125</v>
      </c>
      <c r="BP146" s="391">
        <v>1.125</v>
      </c>
      <c r="BQ146" s="391">
        <v>1.125</v>
      </c>
    </row>
    <row r="147" spans="1:69">
      <c r="A147" s="388" t="s">
        <v>535</v>
      </c>
      <c r="B147" s="389">
        <v>1.163775</v>
      </c>
      <c r="C147" s="389">
        <v>2.2400000000000002</v>
      </c>
      <c r="D147" s="389">
        <v>0</v>
      </c>
      <c r="E147" s="389"/>
      <c r="F147" s="390">
        <v>2200</v>
      </c>
      <c r="G147" s="391">
        <v>0.06</v>
      </c>
      <c r="H147" s="391">
        <v>0.1</v>
      </c>
      <c r="I147" s="391">
        <v>0.64159999999999995</v>
      </c>
      <c r="J147" s="391">
        <v>2.8500000000000001E-2</v>
      </c>
      <c r="K147" s="391">
        <v>7.0000000000000001E-3</v>
      </c>
      <c r="L147" s="391">
        <v>0.32667500000000005</v>
      </c>
      <c r="M147" s="392">
        <v>27.272727272727273</v>
      </c>
      <c r="N147" s="390">
        <v>2266</v>
      </c>
      <c r="O147" s="390">
        <v>2310</v>
      </c>
      <c r="P147" s="390">
        <v>2354</v>
      </c>
      <c r="Q147" s="390">
        <v>2398</v>
      </c>
      <c r="R147" s="390">
        <v>2446</v>
      </c>
      <c r="S147" s="390" t="s">
        <v>140</v>
      </c>
      <c r="T147" s="391">
        <v>6.1800000000000001E-2</v>
      </c>
      <c r="U147" s="391">
        <v>6.3700000000000007E-2</v>
      </c>
      <c r="V147" s="391">
        <v>6.5600000000000006E-2</v>
      </c>
      <c r="W147" s="391">
        <v>6.7500000000000004E-2</v>
      </c>
      <c r="X147" s="391">
        <v>6.9599999999999995E-2</v>
      </c>
      <c r="Y147" s="391">
        <v>0.104</v>
      </c>
      <c r="Z147" s="391">
        <v>0.107</v>
      </c>
      <c r="AA147" s="391">
        <v>0.11</v>
      </c>
      <c r="AB147" s="391">
        <v>0.114</v>
      </c>
      <c r="AC147" s="391">
        <v>0.11700000000000001</v>
      </c>
      <c r="AD147" s="391">
        <v>0.66</v>
      </c>
      <c r="AE147" s="391">
        <v>0.68</v>
      </c>
      <c r="AF147" s="391">
        <v>0.70099999999999996</v>
      </c>
      <c r="AG147" s="391">
        <v>0.72199999999999998</v>
      </c>
      <c r="AH147" s="391">
        <v>0.74299999999999999</v>
      </c>
      <c r="AI147" s="391">
        <v>2.9399999999999999E-2</v>
      </c>
      <c r="AJ147" s="391">
        <v>3.0200000000000001E-2</v>
      </c>
      <c r="AK147" s="391">
        <v>3.1099999999999999E-2</v>
      </c>
      <c r="AL147" s="391">
        <v>3.2099999999999997E-2</v>
      </c>
      <c r="AM147" s="391">
        <v>3.3000000000000002E-2</v>
      </c>
      <c r="AN147" s="391">
        <v>7.1999999999999998E-3</v>
      </c>
      <c r="AO147" s="391">
        <v>7.4000000000000003E-3</v>
      </c>
      <c r="AP147" s="391">
        <v>7.7000000000000002E-3</v>
      </c>
      <c r="AQ147" s="391">
        <v>7.9000000000000008E-3</v>
      </c>
      <c r="AR147" s="391">
        <v>8.0999999999999996E-3</v>
      </c>
      <c r="AS147" s="391">
        <v>7.3499999999999996E-2</v>
      </c>
      <c r="AT147" s="391">
        <v>7.5700000000000003E-2</v>
      </c>
      <c r="AU147" s="391">
        <v>7.7899999999999997E-2</v>
      </c>
      <c r="AV147" s="391">
        <v>8.0299999999999996E-2</v>
      </c>
      <c r="AW147" s="391">
        <v>8.2600000000000007E-2</v>
      </c>
      <c r="AX147" s="391">
        <v>0</v>
      </c>
      <c r="AY147" s="391">
        <v>0</v>
      </c>
      <c r="AZ147" s="391">
        <v>0</v>
      </c>
      <c r="BA147" s="391">
        <v>0</v>
      </c>
      <c r="BB147" s="391">
        <v>0</v>
      </c>
      <c r="BC147" s="391">
        <v>0</v>
      </c>
      <c r="BD147" s="391">
        <v>0</v>
      </c>
      <c r="BE147" s="391">
        <v>0</v>
      </c>
      <c r="BF147" s="391">
        <v>0</v>
      </c>
      <c r="BG147" s="391">
        <v>0</v>
      </c>
      <c r="BH147" s="391">
        <v>0.46700000000000003</v>
      </c>
      <c r="BI147" s="391">
        <v>0.46700000000000003</v>
      </c>
      <c r="BJ147" s="391">
        <v>0.46700000000000003</v>
      </c>
      <c r="BK147" s="391">
        <v>0.46700000000000003</v>
      </c>
      <c r="BL147" s="391">
        <v>0.46700000000000003</v>
      </c>
      <c r="BM147" s="391">
        <v>0</v>
      </c>
      <c r="BN147" s="391">
        <v>0</v>
      </c>
      <c r="BO147" s="391">
        <v>0</v>
      </c>
      <c r="BP147" s="391">
        <v>0</v>
      </c>
      <c r="BQ147" s="391">
        <v>0</v>
      </c>
    </row>
    <row r="148" spans="1:69">
      <c r="A148" s="388" t="s">
        <v>537</v>
      </c>
      <c r="B148" s="389">
        <v>2.0558333333333335E-2</v>
      </c>
      <c r="C148" s="389">
        <v>0.1</v>
      </c>
      <c r="D148" s="389">
        <v>0</v>
      </c>
      <c r="E148" s="389"/>
      <c r="F148" s="390">
        <v>425</v>
      </c>
      <c r="G148" s="391">
        <v>1.8100000000000002E-2</v>
      </c>
      <c r="H148" s="391">
        <v>8.0000000000000004E-4</v>
      </c>
      <c r="I148" s="391">
        <v>0</v>
      </c>
      <c r="J148" s="391">
        <v>0</v>
      </c>
      <c r="K148" s="391">
        <v>4.0000000000000002E-4</v>
      </c>
      <c r="L148" s="391">
        <v>1.2583333333333335E-3</v>
      </c>
      <c r="M148" s="392">
        <v>42.588235294117645</v>
      </c>
      <c r="N148" s="390">
        <v>423</v>
      </c>
      <c r="O148" s="390">
        <v>412</v>
      </c>
      <c r="P148" s="390">
        <v>402</v>
      </c>
      <c r="Q148" s="390">
        <v>393</v>
      </c>
      <c r="R148" s="390">
        <v>384</v>
      </c>
      <c r="S148" s="390" t="s">
        <v>201</v>
      </c>
      <c r="T148" s="391">
        <v>1.7999999999999999E-2</v>
      </c>
      <c r="U148" s="391">
        <v>1.7500000000000002E-2</v>
      </c>
      <c r="V148" s="391">
        <v>1.7000000000000001E-2</v>
      </c>
      <c r="W148" s="391">
        <v>1.66E-2</v>
      </c>
      <c r="X148" s="391">
        <v>1.6199999999999999E-2</v>
      </c>
      <c r="Y148" s="391">
        <v>8.0000000000000004E-4</v>
      </c>
      <c r="Z148" s="391">
        <v>8.0000000000000004E-4</v>
      </c>
      <c r="AA148" s="391">
        <v>8.0000000000000004E-4</v>
      </c>
      <c r="AB148" s="391">
        <v>6.9999999999999999E-4</v>
      </c>
      <c r="AC148" s="391">
        <v>6.9999999999999999E-4</v>
      </c>
      <c r="AD148" s="391">
        <v>0</v>
      </c>
      <c r="AE148" s="391">
        <v>0</v>
      </c>
      <c r="AF148" s="391">
        <v>0</v>
      </c>
      <c r="AG148" s="391">
        <v>0</v>
      </c>
      <c r="AH148" s="391">
        <v>0</v>
      </c>
      <c r="AI148" s="391">
        <v>0</v>
      </c>
      <c r="AJ148" s="391">
        <v>0</v>
      </c>
      <c r="AK148" s="391">
        <v>0</v>
      </c>
      <c r="AL148" s="391">
        <v>0</v>
      </c>
      <c r="AM148" s="391">
        <v>0</v>
      </c>
      <c r="AN148" s="391">
        <v>4.0000000000000001E-3</v>
      </c>
      <c r="AO148" s="391">
        <v>3.8999999999999998E-3</v>
      </c>
      <c r="AP148" s="391">
        <v>3.8E-3</v>
      </c>
      <c r="AQ148" s="391">
        <v>3.7000000000000002E-3</v>
      </c>
      <c r="AR148" s="391">
        <v>3.5999999999999999E-3</v>
      </c>
      <c r="AS148" s="391">
        <v>1.1000000000000001E-3</v>
      </c>
      <c r="AT148" s="391">
        <v>1E-3</v>
      </c>
      <c r="AU148" s="391">
        <v>1E-3</v>
      </c>
      <c r="AV148" s="391">
        <v>1E-3</v>
      </c>
      <c r="AW148" s="391">
        <v>1E-3</v>
      </c>
      <c r="AX148" s="391">
        <v>0</v>
      </c>
      <c r="AY148" s="391">
        <v>0</v>
      </c>
      <c r="AZ148" s="391">
        <v>0</v>
      </c>
      <c r="BA148" s="391">
        <v>0</v>
      </c>
      <c r="BB148" s="391">
        <v>0</v>
      </c>
      <c r="BC148" s="391">
        <v>0</v>
      </c>
      <c r="BD148" s="391">
        <v>0</v>
      </c>
      <c r="BE148" s="391">
        <v>0</v>
      </c>
      <c r="BF148" s="391">
        <v>0</v>
      </c>
      <c r="BG148" s="391">
        <v>0</v>
      </c>
      <c r="BH148" s="391">
        <v>2E-3</v>
      </c>
      <c r="BI148" s="391">
        <v>2E-3</v>
      </c>
      <c r="BJ148" s="391">
        <v>2E-3</v>
      </c>
      <c r="BK148" s="391">
        <v>2E-3</v>
      </c>
      <c r="BL148" s="391">
        <v>2E-3</v>
      </c>
      <c r="BM148" s="391">
        <v>0</v>
      </c>
      <c r="BN148" s="391">
        <v>0</v>
      </c>
      <c r="BO148" s="391">
        <v>0</v>
      </c>
      <c r="BP148" s="391">
        <v>0</v>
      </c>
      <c r="BQ148" s="391">
        <v>0</v>
      </c>
    </row>
    <row r="149" spans="1:69">
      <c r="A149" s="388" t="s">
        <v>538</v>
      </c>
      <c r="B149" s="389">
        <v>0.20558333333333337</v>
      </c>
      <c r="C149" s="389">
        <v>0.86</v>
      </c>
      <c r="D149" s="389">
        <v>0</v>
      </c>
      <c r="E149" s="389"/>
      <c r="F149" s="390">
        <v>3200</v>
      </c>
      <c r="G149" s="391">
        <v>0.14799999999999999</v>
      </c>
      <c r="H149" s="391">
        <v>1.34E-2</v>
      </c>
      <c r="I149" s="391">
        <v>0</v>
      </c>
      <c r="J149" s="391">
        <v>0</v>
      </c>
      <c r="K149" s="391">
        <v>2E-3</v>
      </c>
      <c r="L149" s="391">
        <v>4.2183333333333378E-2</v>
      </c>
      <c r="M149" s="392">
        <v>46.25</v>
      </c>
      <c r="N149" s="390">
        <v>3264</v>
      </c>
      <c r="O149" s="390">
        <v>3590</v>
      </c>
      <c r="P149" s="390">
        <v>3949</v>
      </c>
      <c r="Q149" s="390">
        <v>4344</v>
      </c>
      <c r="R149" s="390">
        <v>4779</v>
      </c>
      <c r="S149" s="390" t="s">
        <v>214</v>
      </c>
      <c r="T149" s="391">
        <v>0.17630000000000001</v>
      </c>
      <c r="U149" s="391">
        <v>0.19359999999999999</v>
      </c>
      <c r="V149" s="391">
        <v>0.2132</v>
      </c>
      <c r="W149" s="391">
        <v>0.2346</v>
      </c>
      <c r="X149" s="391">
        <v>0.2581</v>
      </c>
      <c r="Y149" s="391">
        <v>1.7600000000000001E-2</v>
      </c>
      <c r="Z149" s="391">
        <v>1.9400000000000001E-2</v>
      </c>
      <c r="AA149" s="391">
        <v>2.1299999999999999E-2</v>
      </c>
      <c r="AB149" s="391">
        <v>2.3400000000000001E-2</v>
      </c>
      <c r="AC149" s="391">
        <v>2.4E-2</v>
      </c>
      <c r="AD149" s="391">
        <v>0</v>
      </c>
      <c r="AE149" s="391">
        <v>0</v>
      </c>
      <c r="AF149" s="391">
        <v>0</v>
      </c>
      <c r="AG149" s="391">
        <v>0</v>
      </c>
      <c r="AH149" s="391">
        <v>0</v>
      </c>
      <c r="AI149" s="391">
        <v>0</v>
      </c>
      <c r="AJ149" s="391">
        <v>0</v>
      </c>
      <c r="AK149" s="391">
        <v>0</v>
      </c>
      <c r="AL149" s="391">
        <v>0</v>
      </c>
      <c r="AM149" s="391">
        <v>0</v>
      </c>
      <c r="AN149" s="391">
        <v>2E-3</v>
      </c>
      <c r="AO149" s="391">
        <v>2E-3</v>
      </c>
      <c r="AP149" s="391">
        <v>2E-3</v>
      </c>
      <c r="AQ149" s="391">
        <v>2E-3</v>
      </c>
      <c r="AR149" s="391">
        <v>2E-3</v>
      </c>
      <c r="AS149" s="391">
        <v>0.03</v>
      </c>
      <c r="AT149" s="391">
        <v>0.03</v>
      </c>
      <c r="AU149" s="391">
        <v>0.03</v>
      </c>
      <c r="AV149" s="391">
        <v>0.03</v>
      </c>
      <c r="AW149" s="391">
        <v>0.03</v>
      </c>
      <c r="AX149" s="391">
        <v>0</v>
      </c>
      <c r="AY149" s="391">
        <v>0</v>
      </c>
      <c r="AZ149" s="391">
        <v>0</v>
      </c>
      <c r="BA149" s="391">
        <v>0</v>
      </c>
      <c r="BB149" s="391">
        <v>0</v>
      </c>
      <c r="BC149" s="391">
        <v>0</v>
      </c>
      <c r="BD149" s="391">
        <v>0</v>
      </c>
      <c r="BE149" s="391">
        <v>0</v>
      </c>
      <c r="BF149" s="391">
        <v>0</v>
      </c>
      <c r="BG149" s="391">
        <v>0</v>
      </c>
      <c r="BH149" s="391">
        <v>0.86</v>
      </c>
      <c r="BI149" s="391">
        <v>0.86</v>
      </c>
      <c r="BJ149" s="391">
        <v>0.86</v>
      </c>
      <c r="BK149" s="391">
        <v>0.86</v>
      </c>
      <c r="BL149" s="391">
        <v>0.86</v>
      </c>
      <c r="BM149" s="391">
        <v>0</v>
      </c>
      <c r="BN149" s="391">
        <v>0</v>
      </c>
      <c r="BO149" s="391">
        <v>0</v>
      </c>
      <c r="BP149" s="391">
        <v>0</v>
      </c>
      <c r="BQ149" s="391">
        <v>0</v>
      </c>
    </row>
    <row r="150" spans="1:69">
      <c r="A150" s="388" t="s">
        <v>539</v>
      </c>
      <c r="B150" s="389">
        <v>3.0600000000000002E-2</v>
      </c>
      <c r="C150" s="389">
        <v>0.15</v>
      </c>
      <c r="D150" s="389">
        <v>0</v>
      </c>
      <c r="E150" s="389"/>
      <c r="F150" s="390">
        <v>447</v>
      </c>
      <c r="G150" s="391">
        <v>2.46E-2</v>
      </c>
      <c r="H150" s="391">
        <v>0</v>
      </c>
      <c r="I150" s="391">
        <v>0</v>
      </c>
      <c r="J150" s="391">
        <v>0</v>
      </c>
      <c r="K150" s="391">
        <v>1.5E-3</v>
      </c>
      <c r="L150" s="391">
        <v>4.5000000000000005E-3</v>
      </c>
      <c r="M150" s="392">
        <v>55.033557046979865</v>
      </c>
      <c r="N150" s="390">
        <v>447</v>
      </c>
      <c r="O150" s="390">
        <v>447</v>
      </c>
      <c r="P150" s="390">
        <v>447</v>
      </c>
      <c r="Q150" s="390">
        <v>447</v>
      </c>
      <c r="R150" s="390">
        <v>447</v>
      </c>
      <c r="S150" s="390" t="s">
        <v>217</v>
      </c>
      <c r="T150" s="391">
        <v>2.46E-2</v>
      </c>
      <c r="U150" s="391">
        <v>2.46E-2</v>
      </c>
      <c r="V150" s="391">
        <v>2.46E-2</v>
      </c>
      <c r="W150" s="391">
        <v>2.46E-2</v>
      </c>
      <c r="X150" s="391">
        <v>2.46E-2</v>
      </c>
      <c r="Y150" s="391">
        <v>0</v>
      </c>
      <c r="Z150" s="391">
        <v>0</v>
      </c>
      <c r="AA150" s="391">
        <v>0</v>
      </c>
      <c r="AB150" s="391">
        <v>0</v>
      </c>
      <c r="AC150" s="391">
        <v>0</v>
      </c>
      <c r="AD150" s="391">
        <v>0</v>
      </c>
      <c r="AE150" s="391">
        <v>0</v>
      </c>
      <c r="AF150" s="391">
        <v>0</v>
      </c>
      <c r="AG150" s="391">
        <v>0</v>
      </c>
      <c r="AH150" s="391">
        <v>0</v>
      </c>
      <c r="AI150" s="391">
        <v>0</v>
      </c>
      <c r="AJ150" s="391">
        <v>0</v>
      </c>
      <c r="AK150" s="391">
        <v>0</v>
      </c>
      <c r="AL150" s="391">
        <v>0</v>
      </c>
      <c r="AM150" s="391">
        <v>0</v>
      </c>
      <c r="AN150" s="391">
        <v>1E-3</v>
      </c>
      <c r="AO150" s="391">
        <v>1E-3</v>
      </c>
      <c r="AP150" s="391">
        <v>1E-3</v>
      </c>
      <c r="AQ150" s="391">
        <v>1E-3</v>
      </c>
      <c r="AR150" s="391">
        <v>1E-3</v>
      </c>
      <c r="AS150" s="391">
        <v>4.8999999999999998E-3</v>
      </c>
      <c r="AT150" s="391">
        <v>4.8999999999999998E-3</v>
      </c>
      <c r="AU150" s="391">
        <v>4.8999999999999998E-3</v>
      </c>
      <c r="AV150" s="391">
        <v>4.8999999999999998E-3</v>
      </c>
      <c r="AW150" s="391">
        <v>4.8999999999999998E-3</v>
      </c>
      <c r="AX150" s="391">
        <v>0</v>
      </c>
      <c r="AY150" s="391">
        <v>0</v>
      </c>
      <c r="AZ150" s="391">
        <v>0</v>
      </c>
      <c r="BA150" s="391">
        <v>0</v>
      </c>
      <c r="BB150" s="391">
        <v>0</v>
      </c>
      <c r="BC150" s="391">
        <v>0</v>
      </c>
      <c r="BD150" s="391">
        <v>0</v>
      </c>
      <c r="BE150" s="391">
        <v>0</v>
      </c>
      <c r="BF150" s="391">
        <v>0</v>
      </c>
      <c r="BG150" s="391">
        <v>0</v>
      </c>
      <c r="BH150" s="391">
        <v>0</v>
      </c>
      <c r="BI150" s="391">
        <v>0</v>
      </c>
      <c r="BJ150" s="391">
        <v>0</v>
      </c>
      <c r="BK150" s="391">
        <v>0</v>
      </c>
      <c r="BL150" s="391">
        <v>0</v>
      </c>
      <c r="BM150" s="391">
        <v>0</v>
      </c>
      <c r="BN150" s="391">
        <v>0</v>
      </c>
      <c r="BO150" s="391">
        <v>0</v>
      </c>
      <c r="BP150" s="391">
        <v>0</v>
      </c>
      <c r="BQ150" s="391">
        <v>0</v>
      </c>
    </row>
    <row r="151" spans="1:69">
      <c r="A151" s="388" t="s">
        <v>540</v>
      </c>
      <c r="B151" s="389">
        <v>3.2758333333333329</v>
      </c>
      <c r="C151" s="389">
        <v>12</v>
      </c>
      <c r="D151" s="389">
        <v>1.5682849315068492</v>
      </c>
      <c r="E151" s="389"/>
      <c r="F151" s="390">
        <v>12334</v>
      </c>
      <c r="G151" s="391">
        <v>0.39500000000000002</v>
      </c>
      <c r="H151" s="391">
        <v>0.311</v>
      </c>
      <c r="I151" s="391">
        <v>1.6E-2</v>
      </c>
      <c r="J151" s="391">
        <v>0.36399999999999999</v>
      </c>
      <c r="K151" s="391">
        <v>0.2</v>
      </c>
      <c r="L151" s="391">
        <v>0.42154840182648368</v>
      </c>
      <c r="M151" s="392">
        <v>32.025295929949735</v>
      </c>
      <c r="N151" s="390">
        <v>12580</v>
      </c>
      <c r="O151" s="390">
        <v>12830</v>
      </c>
      <c r="P151" s="390">
        <v>13086</v>
      </c>
      <c r="Q151" s="390">
        <v>13350</v>
      </c>
      <c r="R151" s="390">
        <v>13617</v>
      </c>
      <c r="S151" s="390" t="s">
        <v>183</v>
      </c>
      <c r="T151" s="391">
        <v>0.40300000000000002</v>
      </c>
      <c r="U151" s="391">
        <v>0.41099999999999998</v>
      </c>
      <c r="V151" s="391">
        <v>0.41899999999999998</v>
      </c>
      <c r="W151" s="391">
        <v>0.42799999999999999</v>
      </c>
      <c r="X151" s="391">
        <v>0.436</v>
      </c>
      <c r="Y151" s="391">
        <v>0.313</v>
      </c>
      <c r="Z151" s="391">
        <v>0.315</v>
      </c>
      <c r="AA151" s="391">
        <v>0.317</v>
      </c>
      <c r="AB151" s="391">
        <v>0.31900000000000001</v>
      </c>
      <c r="AC151" s="391">
        <v>0.32100000000000001</v>
      </c>
      <c r="AD151" s="391">
        <v>1.7999999999999999E-2</v>
      </c>
      <c r="AE151" s="391">
        <v>0.02</v>
      </c>
      <c r="AF151" s="391">
        <v>2.1999999999999999E-2</v>
      </c>
      <c r="AG151" s="391">
        <v>2.4E-2</v>
      </c>
      <c r="AH151" s="391">
        <v>2.5999999999999999E-2</v>
      </c>
      <c r="AI151" s="391">
        <v>0.36499999999999999</v>
      </c>
      <c r="AJ151" s="391">
        <v>0.36799999999999999</v>
      </c>
      <c r="AK151" s="391">
        <v>0.37</v>
      </c>
      <c r="AL151" s="391">
        <v>0.372</v>
      </c>
      <c r="AM151" s="391">
        <v>0.374</v>
      </c>
      <c r="AN151" s="391">
        <v>0.25</v>
      </c>
      <c r="AO151" s="391">
        <v>0.3</v>
      </c>
      <c r="AP151" s="391">
        <v>0.35</v>
      </c>
      <c r="AQ151" s="391">
        <v>0.4</v>
      </c>
      <c r="AR151" s="391">
        <v>0.45</v>
      </c>
      <c r="AS151" s="391">
        <v>0.4511</v>
      </c>
      <c r="AT151" s="391">
        <v>0.4728</v>
      </c>
      <c r="AU151" s="391">
        <v>0.49419999999999997</v>
      </c>
      <c r="AV151" s="391">
        <v>0.51590000000000003</v>
      </c>
      <c r="AW151" s="391">
        <v>0.5373</v>
      </c>
      <c r="AX151" s="391">
        <v>0</v>
      </c>
      <c r="AY151" s="391">
        <v>0</v>
      </c>
      <c r="AZ151" s="391">
        <v>0</v>
      </c>
      <c r="BA151" s="391">
        <v>0</v>
      </c>
      <c r="BB151" s="391">
        <v>0</v>
      </c>
      <c r="BC151" s="391">
        <v>0</v>
      </c>
      <c r="BD151" s="391">
        <v>0</v>
      </c>
      <c r="BE151" s="391">
        <v>0</v>
      </c>
      <c r="BF151" s="391">
        <v>0</v>
      </c>
      <c r="BG151" s="391">
        <v>0</v>
      </c>
      <c r="BH151" s="391">
        <v>0</v>
      </c>
      <c r="BI151" s="391">
        <v>0</v>
      </c>
      <c r="BJ151" s="391">
        <v>0</v>
      </c>
      <c r="BK151" s="391">
        <v>0</v>
      </c>
      <c r="BL151" s="391">
        <v>0</v>
      </c>
      <c r="BM151" s="391">
        <v>4</v>
      </c>
      <c r="BN151" s="391">
        <v>4</v>
      </c>
      <c r="BO151" s="391">
        <v>4</v>
      </c>
      <c r="BP151" s="391">
        <v>4</v>
      </c>
      <c r="BQ151" s="391">
        <v>4</v>
      </c>
    </row>
    <row r="152" spans="1:69">
      <c r="A152" s="388" t="s">
        <v>541</v>
      </c>
      <c r="B152" s="389">
        <v>1.7541333333333335</v>
      </c>
      <c r="C152" s="389">
        <v>4.3743999999999996</v>
      </c>
      <c r="D152" s="389">
        <v>0</v>
      </c>
      <c r="E152" s="389"/>
      <c r="F152" s="390">
        <v>18542</v>
      </c>
      <c r="G152" s="391">
        <v>1.1379999999999999</v>
      </c>
      <c r="H152" s="391">
        <v>0.53200000000000003</v>
      </c>
      <c r="I152" s="391">
        <v>0</v>
      </c>
      <c r="J152" s="391">
        <v>1.4999999999999999E-2</v>
      </c>
      <c r="K152" s="391">
        <v>0.01</v>
      </c>
      <c r="L152" s="391">
        <v>5.9133333333333704E-2</v>
      </c>
      <c r="M152" s="392">
        <v>61.374177542875636</v>
      </c>
      <c r="N152" s="390">
        <v>18879</v>
      </c>
      <c r="O152" s="390">
        <v>18902</v>
      </c>
      <c r="P152" s="390">
        <v>19043</v>
      </c>
      <c r="Q152" s="390">
        <v>19086</v>
      </c>
      <c r="R152" s="390">
        <v>19111</v>
      </c>
      <c r="S152" s="390" t="s">
        <v>195</v>
      </c>
      <c r="T152" s="391">
        <v>1.175</v>
      </c>
      <c r="U152" s="391">
        <v>1.212</v>
      </c>
      <c r="V152" s="391">
        <v>1.2490000000000001</v>
      </c>
      <c r="W152" s="391">
        <v>1.276</v>
      </c>
      <c r="X152" s="391">
        <v>1.3149999999999999</v>
      </c>
      <c r="Y152" s="391">
        <v>0.54</v>
      </c>
      <c r="Z152" s="391">
        <v>0.56000000000000005</v>
      </c>
      <c r="AA152" s="391">
        <v>0.57999999999999996</v>
      </c>
      <c r="AB152" s="391">
        <v>0.6</v>
      </c>
      <c r="AC152" s="391">
        <v>0.63</v>
      </c>
      <c r="AD152" s="391">
        <v>0</v>
      </c>
      <c r="AE152" s="391">
        <v>0</v>
      </c>
      <c r="AF152" s="391">
        <v>0</v>
      </c>
      <c r="AG152" s="391">
        <v>0</v>
      </c>
      <c r="AH152" s="391">
        <v>0</v>
      </c>
      <c r="AI152" s="391">
        <v>2.4E-2</v>
      </c>
      <c r="AJ152" s="391">
        <v>2.5000000000000001E-2</v>
      </c>
      <c r="AK152" s="391">
        <v>2.5999999999999999E-2</v>
      </c>
      <c r="AL152" s="391">
        <v>2.7E-2</v>
      </c>
      <c r="AM152" s="391">
        <v>2.8000000000000001E-2</v>
      </c>
      <c r="AN152" s="391">
        <v>1.4999999999999999E-2</v>
      </c>
      <c r="AO152" s="391">
        <v>1.4999999999999999E-2</v>
      </c>
      <c r="AP152" s="391">
        <v>1.6E-2</v>
      </c>
      <c r="AQ152" s="391">
        <v>1.7000000000000001E-2</v>
      </c>
      <c r="AR152" s="391">
        <v>1.7000000000000001E-2</v>
      </c>
      <c r="AS152" s="391">
        <v>6.5799999999999997E-2</v>
      </c>
      <c r="AT152" s="391">
        <v>6.8000000000000005E-2</v>
      </c>
      <c r="AU152" s="391">
        <v>7.0199999999999999E-2</v>
      </c>
      <c r="AV152" s="391">
        <v>7.1999999999999995E-2</v>
      </c>
      <c r="AW152" s="391">
        <v>7.4700000000000003E-2</v>
      </c>
      <c r="AX152" s="391">
        <v>0</v>
      </c>
      <c r="AY152" s="391">
        <v>0</v>
      </c>
      <c r="AZ152" s="391">
        <v>0</v>
      </c>
      <c r="BA152" s="391">
        <v>0</v>
      </c>
      <c r="BB152" s="391">
        <v>0</v>
      </c>
      <c r="BC152" s="391">
        <v>0</v>
      </c>
      <c r="BD152" s="391">
        <v>0</v>
      </c>
      <c r="BE152" s="391">
        <v>0</v>
      </c>
      <c r="BF152" s="391">
        <v>0</v>
      </c>
      <c r="BG152" s="391">
        <v>0</v>
      </c>
      <c r="BH152" s="391">
        <v>0</v>
      </c>
      <c r="BI152" s="391">
        <v>0</v>
      </c>
      <c r="BJ152" s="391">
        <v>0</v>
      </c>
      <c r="BK152" s="391">
        <v>0</v>
      </c>
      <c r="BL152" s="391">
        <v>0</v>
      </c>
      <c r="BM152" s="391">
        <v>0</v>
      </c>
      <c r="BN152" s="391">
        <v>0</v>
      </c>
      <c r="BO152" s="391">
        <v>0</v>
      </c>
      <c r="BP152" s="391">
        <v>0</v>
      </c>
      <c r="BQ152" s="391">
        <v>0</v>
      </c>
    </row>
    <row r="153" spans="1:69">
      <c r="A153" s="388" t="s">
        <v>194</v>
      </c>
      <c r="B153" s="389">
        <v>27.375</v>
      </c>
      <c r="C153" s="389">
        <v>44.4</v>
      </c>
      <c r="D153" s="389">
        <v>0.12455342465753426</v>
      </c>
      <c r="E153" s="389"/>
      <c r="F153" s="390">
        <v>301044</v>
      </c>
      <c r="G153" s="391">
        <v>14.03</v>
      </c>
      <c r="H153" s="391">
        <v>5.47</v>
      </c>
      <c r="I153" s="391">
        <v>1.91</v>
      </c>
      <c r="J153" s="391">
        <v>2.57</v>
      </c>
      <c r="K153" s="391">
        <v>0.89</v>
      </c>
      <c r="L153" s="391">
        <v>2.3804465753424644</v>
      </c>
      <c r="M153" s="392">
        <v>46.604483065598387</v>
      </c>
      <c r="N153" s="390">
        <v>329421</v>
      </c>
      <c r="O153" s="390">
        <v>372423</v>
      </c>
      <c r="P153" s="390">
        <v>415425</v>
      </c>
      <c r="Q153" s="390">
        <v>458426</v>
      </c>
      <c r="R153" s="390">
        <v>458426</v>
      </c>
      <c r="S153" s="390" t="s">
        <v>194</v>
      </c>
      <c r="T153" s="391">
        <v>17.46</v>
      </c>
      <c r="U153" s="391">
        <v>19.37</v>
      </c>
      <c r="V153" s="391">
        <v>21.19</v>
      </c>
      <c r="W153" s="391">
        <v>22.92</v>
      </c>
      <c r="X153" s="391">
        <v>22.92</v>
      </c>
      <c r="Y153" s="391">
        <v>8.4</v>
      </c>
      <c r="Z153" s="391">
        <v>9.5</v>
      </c>
      <c r="AA153" s="391">
        <v>10.53</v>
      </c>
      <c r="AB153" s="391">
        <v>11.49</v>
      </c>
      <c r="AC153" s="391">
        <v>11.49</v>
      </c>
      <c r="AD153" s="391">
        <v>1.47</v>
      </c>
      <c r="AE153" s="391">
        <v>1.68</v>
      </c>
      <c r="AF153" s="391">
        <v>1.89</v>
      </c>
      <c r="AG153" s="391">
        <v>2.0699999999999998</v>
      </c>
      <c r="AH153" s="391">
        <v>2.0699999999999998</v>
      </c>
      <c r="AI153" s="391">
        <v>2.41</v>
      </c>
      <c r="AJ153" s="391">
        <v>2.63</v>
      </c>
      <c r="AK153" s="391">
        <v>2.84</v>
      </c>
      <c r="AL153" s="391">
        <v>3.05</v>
      </c>
      <c r="AM153" s="391">
        <v>3.05</v>
      </c>
      <c r="AN153" s="391">
        <v>1.1599999999999999</v>
      </c>
      <c r="AO153" s="391">
        <v>1.3</v>
      </c>
      <c r="AP153" s="391">
        <v>1.42</v>
      </c>
      <c r="AQ153" s="391">
        <v>1.51</v>
      </c>
      <c r="AR153" s="391">
        <v>1.51</v>
      </c>
      <c r="AS153" s="391">
        <v>3.24</v>
      </c>
      <c r="AT153" s="391">
        <v>3.62</v>
      </c>
      <c r="AU153" s="391">
        <v>3.98</v>
      </c>
      <c r="AV153" s="391">
        <v>3.33</v>
      </c>
      <c r="AW153" s="391">
        <v>3.33</v>
      </c>
      <c r="AX153" s="391">
        <v>5.2</v>
      </c>
      <c r="AY153" s="391">
        <v>5.2</v>
      </c>
      <c r="AZ153" s="391">
        <v>5.2</v>
      </c>
      <c r="BA153" s="391">
        <v>5.2</v>
      </c>
      <c r="BB153" s="391">
        <v>5.2</v>
      </c>
      <c r="BC153" s="391">
        <v>0</v>
      </c>
      <c r="BD153" s="391">
        <v>0</v>
      </c>
      <c r="BE153" s="391">
        <v>0</v>
      </c>
      <c r="BF153" s="391">
        <v>0</v>
      </c>
      <c r="BG153" s="391">
        <v>0</v>
      </c>
      <c r="BH153" s="391">
        <v>0</v>
      </c>
      <c r="BI153" s="391">
        <v>0</v>
      </c>
      <c r="BJ153" s="391">
        <v>0</v>
      </c>
      <c r="BK153" s="391">
        <v>0</v>
      </c>
      <c r="BL153" s="391">
        <v>0</v>
      </c>
      <c r="BM153" s="391">
        <v>4</v>
      </c>
      <c r="BN153" s="391">
        <v>0</v>
      </c>
      <c r="BO153" s="391">
        <v>0</v>
      </c>
      <c r="BP153" s="391">
        <v>0</v>
      </c>
      <c r="BQ153" s="391">
        <v>0</v>
      </c>
    </row>
    <row r="154" spans="1:69">
      <c r="A154" s="388" t="s">
        <v>982</v>
      </c>
      <c r="B154" s="389">
        <v>2.7499999999999994E-3</v>
      </c>
      <c r="C154" s="389">
        <v>2.52E-2</v>
      </c>
      <c r="D154" s="389">
        <v>0</v>
      </c>
      <c r="E154" s="389"/>
      <c r="F154" s="390">
        <v>65</v>
      </c>
      <c r="G154" s="391">
        <v>2E-3</v>
      </c>
      <c r="H154" s="391">
        <v>4.0000000000000002E-4</v>
      </c>
      <c r="I154" s="391">
        <v>0</v>
      </c>
      <c r="J154" s="391">
        <v>1E-4</v>
      </c>
      <c r="K154" s="391">
        <v>2.0000000000000001E-4</v>
      </c>
      <c r="L154" s="391">
        <v>4.9999999999999264E-5</v>
      </c>
      <c r="M154" s="392">
        <v>30.76923076923077</v>
      </c>
      <c r="N154" s="390">
        <v>65</v>
      </c>
      <c r="O154" s="390">
        <v>65</v>
      </c>
      <c r="P154" s="390">
        <v>65</v>
      </c>
      <c r="Q154" s="390">
        <v>65</v>
      </c>
      <c r="R154" s="390">
        <v>65</v>
      </c>
      <c r="S154" s="390" t="s">
        <v>194</v>
      </c>
      <c r="T154" s="391">
        <v>2E-3</v>
      </c>
      <c r="U154" s="391">
        <v>2E-3</v>
      </c>
      <c r="V154" s="391">
        <v>2E-3</v>
      </c>
      <c r="W154" s="391">
        <v>2E-3</v>
      </c>
      <c r="X154" s="391">
        <v>2E-3</v>
      </c>
      <c r="Y154" s="391">
        <v>4.0000000000000002E-4</v>
      </c>
      <c r="Z154" s="391">
        <v>5.0000000000000001E-4</v>
      </c>
      <c r="AA154" s="391">
        <v>5.0000000000000001E-4</v>
      </c>
      <c r="AB154" s="391">
        <v>5.9999999999999995E-4</v>
      </c>
      <c r="AC154" s="391">
        <v>5.9999999999999995E-4</v>
      </c>
      <c r="AD154" s="391">
        <v>0</v>
      </c>
      <c r="AE154" s="391">
        <v>0</v>
      </c>
      <c r="AF154" s="391">
        <v>0</v>
      </c>
      <c r="AG154" s="391">
        <v>0</v>
      </c>
      <c r="AH154" s="391">
        <v>0</v>
      </c>
      <c r="AI154" s="391">
        <v>1E-4</v>
      </c>
      <c r="AJ154" s="391">
        <v>1E-4</v>
      </c>
      <c r="AK154" s="391">
        <v>1E-4</v>
      </c>
      <c r="AL154" s="391">
        <v>1E-4</v>
      </c>
      <c r="AM154" s="391">
        <v>1E-4</v>
      </c>
      <c r="AN154" s="391">
        <v>2.0000000000000001E-4</v>
      </c>
      <c r="AO154" s="391">
        <v>2.0000000000000001E-4</v>
      </c>
      <c r="AP154" s="391">
        <v>2.0000000000000001E-4</v>
      </c>
      <c r="AQ154" s="391">
        <v>2.0000000000000001E-4</v>
      </c>
      <c r="AR154" s="391">
        <v>2.0000000000000001E-4</v>
      </c>
      <c r="AS154" s="391">
        <v>2.0000000000000001E-4</v>
      </c>
      <c r="AT154" s="391">
        <v>2.0000000000000001E-4</v>
      </c>
      <c r="AU154" s="391">
        <v>2.0000000000000001E-4</v>
      </c>
      <c r="AV154" s="391">
        <v>2.0000000000000001E-4</v>
      </c>
      <c r="AW154" s="391">
        <v>2.0000000000000001E-4</v>
      </c>
      <c r="AX154" s="391">
        <v>0</v>
      </c>
      <c r="AY154" s="391">
        <v>0</v>
      </c>
      <c r="AZ154" s="391">
        <v>0</v>
      </c>
      <c r="BA154" s="391">
        <v>0</v>
      </c>
      <c r="BB154" s="391">
        <v>0</v>
      </c>
      <c r="BC154" s="391">
        <v>0</v>
      </c>
      <c r="BD154" s="391">
        <v>0</v>
      </c>
      <c r="BE154" s="391">
        <v>0</v>
      </c>
      <c r="BF154" s="391">
        <v>0</v>
      </c>
      <c r="BG154" s="391">
        <v>0</v>
      </c>
      <c r="BH154" s="391">
        <v>0</v>
      </c>
      <c r="BI154" s="391">
        <v>0</v>
      </c>
      <c r="BJ154" s="391">
        <v>0</v>
      </c>
      <c r="BK154" s="391">
        <v>0</v>
      </c>
      <c r="BL154" s="391">
        <v>0</v>
      </c>
      <c r="BM154" s="391">
        <v>0</v>
      </c>
      <c r="BN154" s="391">
        <v>0</v>
      </c>
      <c r="BO154" s="391">
        <v>0</v>
      </c>
      <c r="BP154" s="391">
        <v>0</v>
      </c>
      <c r="BQ154" s="391">
        <v>0</v>
      </c>
    </row>
    <row r="155" spans="1:69">
      <c r="A155" s="388" t="s">
        <v>544</v>
      </c>
      <c r="B155" s="389">
        <v>0.13125833333333334</v>
      </c>
      <c r="C155" s="389">
        <v>0.47</v>
      </c>
      <c r="D155" s="389">
        <v>1.67E-2</v>
      </c>
      <c r="E155" s="389"/>
      <c r="F155" s="390">
        <v>609</v>
      </c>
      <c r="G155" s="391">
        <v>5.6399999999999999E-2</v>
      </c>
      <c r="H155" s="391">
        <v>0.02</v>
      </c>
      <c r="I155" s="391">
        <v>0</v>
      </c>
      <c r="J155" s="391">
        <v>0</v>
      </c>
      <c r="K155" s="391">
        <v>1E-3</v>
      </c>
      <c r="L155" s="391">
        <v>3.7158333333333349E-2</v>
      </c>
      <c r="M155" s="392">
        <v>92.610837438423644</v>
      </c>
      <c r="N155" s="390">
        <v>609</v>
      </c>
      <c r="O155" s="390">
        <v>609</v>
      </c>
      <c r="P155" s="390">
        <v>609</v>
      </c>
      <c r="Q155" s="390">
        <v>609</v>
      </c>
      <c r="R155" s="390">
        <v>609</v>
      </c>
      <c r="S155" s="390" t="s">
        <v>217</v>
      </c>
      <c r="T155" s="391">
        <v>5.4199999999999998E-2</v>
      </c>
      <c r="U155" s="391">
        <v>5.4199999999999998E-2</v>
      </c>
      <c r="V155" s="391">
        <v>5.4199999999999998E-2</v>
      </c>
      <c r="W155" s="391">
        <v>5.4199999999999998E-2</v>
      </c>
      <c r="X155" s="391">
        <v>5.4199999999999998E-2</v>
      </c>
      <c r="Y155" s="391">
        <v>2.1499999999999998E-2</v>
      </c>
      <c r="Z155" s="391">
        <v>2.1499999999999998E-2</v>
      </c>
      <c r="AA155" s="391">
        <v>2.1499999999999998E-2</v>
      </c>
      <c r="AB155" s="391">
        <v>2.1499999999999998E-2</v>
      </c>
      <c r="AC155" s="391">
        <v>2.1499999999999998E-2</v>
      </c>
      <c r="AD155" s="391">
        <v>0</v>
      </c>
      <c r="AE155" s="391">
        <v>0</v>
      </c>
      <c r="AF155" s="391">
        <v>0</v>
      </c>
      <c r="AG155" s="391">
        <v>0</v>
      </c>
      <c r="AH155" s="391">
        <v>0</v>
      </c>
      <c r="AI155" s="391">
        <v>0</v>
      </c>
      <c r="AJ155" s="391">
        <v>0</v>
      </c>
      <c r="AK155" s="391">
        <v>0</v>
      </c>
      <c r="AL155" s="391">
        <v>0</v>
      </c>
      <c r="AM155" s="391">
        <v>0</v>
      </c>
      <c r="AN155" s="391">
        <v>1E-3</v>
      </c>
      <c r="AO155" s="391">
        <v>1E-3</v>
      </c>
      <c r="AP155" s="391">
        <v>1E-3</v>
      </c>
      <c r="AQ155" s="391">
        <v>1E-3</v>
      </c>
      <c r="AR155" s="391">
        <v>1E-3</v>
      </c>
      <c r="AS155" s="391">
        <v>3.6799999999999999E-2</v>
      </c>
      <c r="AT155" s="391">
        <v>3.6799999999999999E-2</v>
      </c>
      <c r="AU155" s="391">
        <v>3.6799999999999999E-2</v>
      </c>
      <c r="AV155" s="391">
        <v>3.6799999999999999E-2</v>
      </c>
      <c r="AW155" s="391">
        <v>3.6799999999999999E-2</v>
      </c>
      <c r="AX155" s="391">
        <v>0</v>
      </c>
      <c r="AY155" s="391">
        <v>0</v>
      </c>
      <c r="AZ155" s="391">
        <v>0</v>
      </c>
      <c r="BA155" s="391">
        <v>0</v>
      </c>
      <c r="BB155" s="391">
        <v>0</v>
      </c>
      <c r="BC155" s="391">
        <v>0</v>
      </c>
      <c r="BD155" s="391">
        <v>0</v>
      </c>
      <c r="BE155" s="391">
        <v>0</v>
      </c>
      <c r="BF155" s="391">
        <v>0</v>
      </c>
      <c r="BG155" s="391">
        <v>0</v>
      </c>
      <c r="BH155" s="391">
        <v>0</v>
      </c>
      <c r="BI155" s="391">
        <v>0</v>
      </c>
      <c r="BJ155" s="391">
        <v>0</v>
      </c>
      <c r="BK155" s="391">
        <v>0</v>
      </c>
      <c r="BL155" s="391">
        <v>0</v>
      </c>
      <c r="BM155" s="391">
        <v>0.03</v>
      </c>
      <c r="BN155" s="391">
        <v>0.03</v>
      </c>
      <c r="BO155" s="391">
        <v>0.03</v>
      </c>
      <c r="BP155" s="391">
        <v>0.03</v>
      </c>
      <c r="BQ155" s="391">
        <v>0.03</v>
      </c>
    </row>
    <row r="156" spans="1:69">
      <c r="A156" s="388" t="s">
        <v>545</v>
      </c>
      <c r="B156" s="389">
        <v>4.491666666666666E-2</v>
      </c>
      <c r="C156" s="389">
        <v>1</v>
      </c>
      <c r="D156" s="389">
        <v>0</v>
      </c>
      <c r="E156" s="389"/>
      <c r="F156" s="390">
        <v>1466</v>
      </c>
      <c r="G156" s="391">
        <v>3.5900000000000001E-2</v>
      </c>
      <c r="H156" s="391">
        <v>4.7000000000000002E-3</v>
      </c>
      <c r="I156" s="391">
        <v>1E-4</v>
      </c>
      <c r="J156" s="391">
        <v>6.9999999999999999E-4</v>
      </c>
      <c r="K156" s="391">
        <v>2.0000000000000001E-4</v>
      </c>
      <c r="L156" s="391">
        <v>3.3166666666666553E-3</v>
      </c>
      <c r="M156" s="392">
        <v>24.488403819918144</v>
      </c>
      <c r="N156" s="390">
        <v>1489</v>
      </c>
      <c r="O156" s="390">
        <v>1507</v>
      </c>
      <c r="P156" s="390">
        <v>1524</v>
      </c>
      <c r="Q156" s="390">
        <v>1542</v>
      </c>
      <c r="R156" s="390">
        <v>1560</v>
      </c>
      <c r="S156" s="390" t="s">
        <v>127</v>
      </c>
      <c r="T156" s="391">
        <v>3.5999999999999997E-2</v>
      </c>
      <c r="U156" s="391">
        <v>3.6400000000000002E-2</v>
      </c>
      <c r="V156" s="391">
        <v>3.6799999999999999E-2</v>
      </c>
      <c r="W156" s="391">
        <v>3.6999999999999998E-2</v>
      </c>
      <c r="X156" s="391">
        <v>3.7600000000000001E-2</v>
      </c>
      <c r="Y156" s="391">
        <v>6.1000000000000004E-3</v>
      </c>
      <c r="Z156" s="391">
        <v>6.1000000000000004E-3</v>
      </c>
      <c r="AA156" s="391">
        <v>6.1999999999999998E-3</v>
      </c>
      <c r="AB156" s="391">
        <v>6.3E-3</v>
      </c>
      <c r="AC156" s="391">
        <v>6.4999999999999997E-3</v>
      </c>
      <c r="AD156" s="391">
        <v>1E-4</v>
      </c>
      <c r="AE156" s="391">
        <v>1E-4</v>
      </c>
      <c r="AF156" s="391">
        <v>1E-4</v>
      </c>
      <c r="AG156" s="391">
        <v>1E-4</v>
      </c>
      <c r="AH156" s="391">
        <v>1E-4</v>
      </c>
      <c r="AI156" s="391">
        <v>1.5E-3</v>
      </c>
      <c r="AJ156" s="391">
        <v>1.5E-3</v>
      </c>
      <c r="AK156" s="391">
        <v>1.5E-3</v>
      </c>
      <c r="AL156" s="391">
        <v>1.6000000000000001E-3</v>
      </c>
      <c r="AM156" s="391">
        <v>1.6000000000000001E-3</v>
      </c>
      <c r="AN156" s="391">
        <v>2.0000000000000001E-4</v>
      </c>
      <c r="AO156" s="391">
        <v>2.0000000000000001E-4</v>
      </c>
      <c r="AP156" s="391">
        <v>2.0000000000000001E-4</v>
      </c>
      <c r="AQ156" s="391">
        <v>2.0000000000000001E-4</v>
      </c>
      <c r="AR156" s="391">
        <v>2.9999999999999997E-4</v>
      </c>
      <c r="AS156" s="391">
        <v>3.5000000000000001E-3</v>
      </c>
      <c r="AT156" s="391">
        <v>3.5000000000000001E-3</v>
      </c>
      <c r="AU156" s="391">
        <v>3.5999999999999999E-3</v>
      </c>
      <c r="AV156" s="391">
        <v>3.5999999999999999E-3</v>
      </c>
      <c r="AW156" s="391">
        <v>3.7000000000000002E-3</v>
      </c>
      <c r="AX156" s="391">
        <v>0</v>
      </c>
      <c r="AY156" s="391">
        <v>0</v>
      </c>
      <c r="AZ156" s="391">
        <v>0</v>
      </c>
      <c r="BA156" s="391">
        <v>0</v>
      </c>
      <c r="BB156" s="391">
        <v>0</v>
      </c>
      <c r="BC156" s="391">
        <v>0</v>
      </c>
      <c r="BD156" s="391">
        <v>0</v>
      </c>
      <c r="BE156" s="391">
        <v>0</v>
      </c>
      <c r="BF156" s="391">
        <v>0</v>
      </c>
      <c r="BG156" s="391">
        <v>0</v>
      </c>
      <c r="BH156" s="391">
        <v>1</v>
      </c>
      <c r="BI156" s="391">
        <v>1</v>
      </c>
      <c r="BJ156" s="391">
        <v>1</v>
      </c>
      <c r="BK156" s="391">
        <v>1</v>
      </c>
      <c r="BL156" s="391">
        <v>1</v>
      </c>
      <c r="BM156" s="391">
        <v>0</v>
      </c>
      <c r="BN156" s="391">
        <v>0</v>
      </c>
      <c r="BO156" s="391">
        <v>0</v>
      </c>
      <c r="BP156" s="391">
        <v>0</v>
      </c>
      <c r="BQ156" s="391">
        <v>0</v>
      </c>
    </row>
    <row r="157" spans="1:69">
      <c r="A157" s="388" t="s">
        <v>546</v>
      </c>
      <c r="B157" s="389">
        <v>1.0564666666666664</v>
      </c>
      <c r="C157" s="389">
        <v>3</v>
      </c>
      <c r="D157" s="389">
        <v>0.6680252054794521</v>
      </c>
      <c r="E157" s="389"/>
      <c r="F157" s="390">
        <v>6088</v>
      </c>
      <c r="G157" s="391">
        <v>0.36099999999999999</v>
      </c>
      <c r="H157" s="391">
        <v>2.0899999999999998E-2</v>
      </c>
      <c r="I157" s="391">
        <v>0</v>
      </c>
      <c r="J157" s="391">
        <v>0</v>
      </c>
      <c r="K157" s="391">
        <v>4.1000000000000003E-3</v>
      </c>
      <c r="L157" s="391">
        <v>2.4414611872143333E-3</v>
      </c>
      <c r="M157" s="392">
        <v>59.296977660972402</v>
      </c>
      <c r="N157" s="390">
        <v>6857</v>
      </c>
      <c r="O157" s="390">
        <v>7570</v>
      </c>
      <c r="P157" s="390">
        <v>8357</v>
      </c>
      <c r="Q157" s="390">
        <v>9168</v>
      </c>
      <c r="R157" s="390">
        <v>10058</v>
      </c>
      <c r="S157" s="390" t="s">
        <v>163</v>
      </c>
      <c r="T157" s="391">
        <v>0.40660000000000002</v>
      </c>
      <c r="U157" s="391">
        <v>0.44890000000000002</v>
      </c>
      <c r="V157" s="391">
        <v>0.50619999999999998</v>
      </c>
      <c r="W157" s="391">
        <v>0.54359999999999997</v>
      </c>
      <c r="X157" s="391">
        <v>0.59640000000000004</v>
      </c>
      <c r="Y157" s="391">
        <v>2.2599999999999999E-2</v>
      </c>
      <c r="Z157" s="391">
        <v>2.5000000000000001E-2</v>
      </c>
      <c r="AA157" s="391">
        <v>2.8199999999999999E-2</v>
      </c>
      <c r="AB157" s="391">
        <v>3.0300000000000001E-2</v>
      </c>
      <c r="AC157" s="391">
        <v>3.32E-2</v>
      </c>
      <c r="AD157" s="391">
        <v>0</v>
      </c>
      <c r="AE157" s="391">
        <v>0</v>
      </c>
      <c r="AF157" s="391">
        <v>0</v>
      </c>
      <c r="AG157" s="391">
        <v>0</v>
      </c>
      <c r="AH157" s="391">
        <v>0</v>
      </c>
      <c r="AI157" s="391">
        <v>0</v>
      </c>
      <c r="AJ157" s="391">
        <v>0</v>
      </c>
      <c r="AK157" s="391">
        <v>0</v>
      </c>
      <c r="AL157" s="391">
        <v>0</v>
      </c>
      <c r="AM157" s="391">
        <v>0</v>
      </c>
      <c r="AN157" s="391">
        <v>4.5999999999999999E-3</v>
      </c>
      <c r="AO157" s="391">
        <v>5.1000000000000004E-3</v>
      </c>
      <c r="AP157" s="391">
        <v>5.7000000000000002E-3</v>
      </c>
      <c r="AQ157" s="391">
        <v>6.1999999999999998E-3</v>
      </c>
      <c r="AR157" s="391">
        <v>6.7999999999999996E-3</v>
      </c>
      <c r="AS157" s="391">
        <v>4.3E-3</v>
      </c>
      <c r="AT157" s="391">
        <v>4.4000000000000003E-3</v>
      </c>
      <c r="AU157" s="391">
        <v>4.4999999999999997E-3</v>
      </c>
      <c r="AV157" s="391">
        <v>4.7000000000000002E-3</v>
      </c>
      <c r="AW157" s="391">
        <v>4.8999999999999998E-3</v>
      </c>
      <c r="AX157" s="391">
        <v>0</v>
      </c>
      <c r="AY157" s="391">
        <v>0</v>
      </c>
      <c r="AZ157" s="391">
        <v>0</v>
      </c>
      <c r="BA157" s="391">
        <v>0</v>
      </c>
      <c r="BB157" s="391">
        <v>0</v>
      </c>
      <c r="BC157" s="391">
        <v>0</v>
      </c>
      <c r="BD157" s="391">
        <v>0</v>
      </c>
      <c r="BE157" s="391">
        <v>0</v>
      </c>
      <c r="BF157" s="391">
        <v>0</v>
      </c>
      <c r="BG157" s="391">
        <v>0</v>
      </c>
      <c r="BH157" s="391">
        <v>3</v>
      </c>
      <c r="BI157" s="391">
        <v>3</v>
      </c>
      <c r="BJ157" s="391">
        <v>3</v>
      </c>
      <c r="BK157" s="391">
        <v>3</v>
      </c>
      <c r="BL157" s="391">
        <v>3</v>
      </c>
      <c r="BM157" s="391">
        <v>2</v>
      </c>
      <c r="BN157" s="391">
        <v>2</v>
      </c>
      <c r="BO157" s="391">
        <v>2</v>
      </c>
      <c r="BP157" s="391">
        <v>2</v>
      </c>
      <c r="BQ157" s="391">
        <v>2</v>
      </c>
    </row>
    <row r="158" spans="1:69">
      <c r="A158" s="388" t="s">
        <v>547</v>
      </c>
      <c r="B158" s="389">
        <v>0.15050833333333333</v>
      </c>
      <c r="C158" s="389">
        <v>0.5</v>
      </c>
      <c r="D158" s="389">
        <v>0</v>
      </c>
      <c r="E158" s="389"/>
      <c r="F158" s="390">
        <v>1626</v>
      </c>
      <c r="G158" s="391">
        <v>5.5599999999999997E-2</v>
      </c>
      <c r="H158" s="391">
        <v>3.0999999999999999E-3</v>
      </c>
      <c r="I158" s="391">
        <v>1.41E-2</v>
      </c>
      <c r="J158" s="391">
        <v>3.27E-2</v>
      </c>
      <c r="K158" s="391">
        <v>1E-3</v>
      </c>
      <c r="L158" s="391">
        <v>4.4008333333333344E-2</v>
      </c>
      <c r="M158" s="392">
        <v>34.194341943419431</v>
      </c>
      <c r="N158" s="390">
        <v>1642</v>
      </c>
      <c r="O158" s="390">
        <v>1659</v>
      </c>
      <c r="P158" s="390">
        <v>1675</v>
      </c>
      <c r="Q158" s="390">
        <v>1692</v>
      </c>
      <c r="R158" s="390">
        <v>1709</v>
      </c>
      <c r="S158" s="390" t="s">
        <v>146</v>
      </c>
      <c r="T158" s="391">
        <v>8.6999999999999994E-2</v>
      </c>
      <c r="U158" s="391">
        <v>8.7999999999999995E-2</v>
      </c>
      <c r="V158" s="391">
        <v>8.8999999999999996E-2</v>
      </c>
      <c r="W158" s="391">
        <v>0.09</v>
      </c>
      <c r="X158" s="391">
        <v>9.0999999999999998E-2</v>
      </c>
      <c r="Y158" s="391">
        <v>3.0000000000000001E-3</v>
      </c>
      <c r="Z158" s="391">
        <v>3.0000000000000001E-3</v>
      </c>
      <c r="AA158" s="391">
        <v>4.0000000000000001E-3</v>
      </c>
      <c r="AB158" s="391">
        <v>4.0000000000000001E-3</v>
      </c>
      <c r="AC158" s="391">
        <v>4.0000000000000001E-3</v>
      </c>
      <c r="AD158" s="391">
        <v>1.4E-2</v>
      </c>
      <c r="AE158" s="391">
        <v>1.4E-2</v>
      </c>
      <c r="AF158" s="391">
        <v>1.4E-2</v>
      </c>
      <c r="AG158" s="391">
        <v>1.4999999999999999E-2</v>
      </c>
      <c r="AH158" s="391">
        <v>1.4999999999999999E-2</v>
      </c>
      <c r="AI158" s="391">
        <v>3.3000000000000002E-2</v>
      </c>
      <c r="AJ158" s="391">
        <v>3.3000000000000002E-2</v>
      </c>
      <c r="AK158" s="391">
        <v>3.4000000000000002E-2</v>
      </c>
      <c r="AL158" s="391">
        <v>3.4000000000000002E-2</v>
      </c>
      <c r="AM158" s="391">
        <v>3.4000000000000002E-2</v>
      </c>
      <c r="AN158" s="391">
        <v>1E-3</v>
      </c>
      <c r="AO158" s="391">
        <v>1E-3</v>
      </c>
      <c r="AP158" s="391">
        <v>1E-3</v>
      </c>
      <c r="AQ158" s="391">
        <v>1E-3</v>
      </c>
      <c r="AR158" s="391">
        <v>1E-3</v>
      </c>
      <c r="AS158" s="391">
        <v>5.6099999999999997E-2</v>
      </c>
      <c r="AT158" s="391">
        <v>5.6500000000000002E-2</v>
      </c>
      <c r="AU158" s="391">
        <v>5.7700000000000001E-2</v>
      </c>
      <c r="AV158" s="391">
        <v>5.8500000000000003E-2</v>
      </c>
      <c r="AW158" s="391">
        <v>5.8999999999999997E-2</v>
      </c>
      <c r="AX158" s="391">
        <v>0</v>
      </c>
      <c r="AY158" s="391">
        <v>0</v>
      </c>
      <c r="AZ158" s="391">
        <v>0</v>
      </c>
      <c r="BA158" s="391">
        <v>0</v>
      </c>
      <c r="BB158" s="391">
        <v>0</v>
      </c>
      <c r="BC158" s="391">
        <v>0</v>
      </c>
      <c r="BD158" s="391">
        <v>0</v>
      </c>
      <c r="BE158" s="391">
        <v>0</v>
      </c>
      <c r="BF158" s="391">
        <v>0</v>
      </c>
      <c r="BG158" s="391">
        <v>0</v>
      </c>
      <c r="BH158" s="391">
        <v>0.5</v>
      </c>
      <c r="BI158" s="391">
        <v>0.5</v>
      </c>
      <c r="BJ158" s="391">
        <v>0.5</v>
      </c>
      <c r="BK158" s="391">
        <v>0.5</v>
      </c>
      <c r="BL158" s="391">
        <v>0.5</v>
      </c>
      <c r="BM158" s="391">
        <v>0</v>
      </c>
      <c r="BN158" s="391">
        <v>0</v>
      </c>
      <c r="BO158" s="391">
        <v>0</v>
      </c>
      <c r="BP158" s="391">
        <v>0</v>
      </c>
      <c r="BQ158" s="391">
        <v>0</v>
      </c>
    </row>
    <row r="159" spans="1:69">
      <c r="A159" s="388" t="s">
        <v>548</v>
      </c>
      <c r="B159" s="389">
        <v>1.5296666666666665</v>
      </c>
      <c r="C159" s="389">
        <v>2.4192999999999998</v>
      </c>
      <c r="D159" s="389">
        <v>0</v>
      </c>
      <c r="E159" s="389"/>
      <c r="F159" s="390">
        <v>22230</v>
      </c>
      <c r="G159" s="391">
        <v>1.2969999999999999</v>
      </c>
      <c r="H159" s="391">
        <v>6.9000000000000006E-2</v>
      </c>
      <c r="I159" s="391">
        <v>0</v>
      </c>
      <c r="J159" s="391">
        <v>0</v>
      </c>
      <c r="K159" s="391">
        <v>0.01</v>
      </c>
      <c r="L159" s="391">
        <v>0.15366666666666662</v>
      </c>
      <c r="M159" s="392">
        <v>58.344579397210978</v>
      </c>
      <c r="N159" s="390">
        <v>23900</v>
      </c>
      <c r="O159" s="390">
        <v>26300</v>
      </c>
      <c r="P159" s="390">
        <v>28900</v>
      </c>
      <c r="Q159" s="390">
        <v>31800</v>
      </c>
      <c r="R159" s="390">
        <v>35000</v>
      </c>
      <c r="S159" s="390" t="s">
        <v>152</v>
      </c>
      <c r="T159" s="391">
        <v>1.3384</v>
      </c>
      <c r="U159" s="391">
        <v>1.4728000000000001</v>
      </c>
      <c r="V159" s="391">
        <v>1.6184000000000001</v>
      </c>
      <c r="W159" s="391">
        <v>1.7807999999999999</v>
      </c>
      <c r="X159" s="391">
        <v>1.9432</v>
      </c>
      <c r="Y159" s="391">
        <v>7.6999999999999999E-2</v>
      </c>
      <c r="Z159" s="391">
        <v>8.4699999999999998E-2</v>
      </c>
      <c r="AA159" s="391">
        <v>9.3200000000000005E-2</v>
      </c>
      <c r="AB159" s="391">
        <v>0.10249999999999999</v>
      </c>
      <c r="AC159" s="391">
        <v>0.1128</v>
      </c>
      <c r="AD159" s="391">
        <v>0</v>
      </c>
      <c r="AE159" s="391">
        <v>0</v>
      </c>
      <c r="AF159" s="391">
        <v>0</v>
      </c>
      <c r="AG159" s="391">
        <v>0</v>
      </c>
      <c r="AH159" s="391">
        <v>0</v>
      </c>
      <c r="AI159" s="391">
        <v>0</v>
      </c>
      <c r="AJ159" s="391">
        <v>0</v>
      </c>
      <c r="AK159" s="391">
        <v>0</v>
      </c>
      <c r="AL159" s="391">
        <v>0</v>
      </c>
      <c r="AM159" s="391">
        <v>0</v>
      </c>
      <c r="AN159" s="391">
        <v>5.3E-3</v>
      </c>
      <c r="AO159" s="391">
        <v>5.4999999999999997E-3</v>
      </c>
      <c r="AP159" s="391">
        <v>5.7000000000000002E-3</v>
      </c>
      <c r="AQ159" s="391">
        <v>5.8999999999999999E-3</v>
      </c>
      <c r="AR159" s="391">
        <v>6.1000000000000004E-3</v>
      </c>
      <c r="AS159" s="391">
        <v>0.16</v>
      </c>
      <c r="AT159" s="391">
        <v>0.17</v>
      </c>
      <c r="AU159" s="391">
        <v>0.18</v>
      </c>
      <c r="AV159" s="391">
        <v>0.19</v>
      </c>
      <c r="AW159" s="391">
        <v>0.2</v>
      </c>
      <c r="AX159" s="391">
        <v>0</v>
      </c>
      <c r="AY159" s="391">
        <v>0</v>
      </c>
      <c r="AZ159" s="391">
        <v>0</v>
      </c>
      <c r="BA159" s="391">
        <v>0</v>
      </c>
      <c r="BB159" s="391">
        <v>0</v>
      </c>
      <c r="BC159" s="391">
        <v>0</v>
      </c>
      <c r="BD159" s="391">
        <v>0</v>
      </c>
      <c r="BE159" s="391">
        <v>0</v>
      </c>
      <c r="BF159" s="391">
        <v>0</v>
      </c>
      <c r="BG159" s="391">
        <v>0</v>
      </c>
      <c r="BH159" s="391">
        <v>1.1910000000000001</v>
      </c>
      <c r="BI159" s="391">
        <v>1.1910000000000001</v>
      </c>
      <c r="BJ159" s="391">
        <v>1.1910000000000001</v>
      </c>
      <c r="BK159" s="391">
        <v>1.1910000000000001</v>
      </c>
      <c r="BL159" s="391">
        <v>1.1910000000000001</v>
      </c>
      <c r="BM159" s="391">
        <v>0</v>
      </c>
      <c r="BN159" s="391">
        <v>0</v>
      </c>
      <c r="BO159" s="391">
        <v>0</v>
      </c>
      <c r="BP159" s="391">
        <v>0</v>
      </c>
      <c r="BQ159" s="391">
        <v>0</v>
      </c>
    </row>
    <row r="160" spans="1:69">
      <c r="A160" s="388" t="s">
        <v>549</v>
      </c>
      <c r="B160" s="389">
        <v>0.40327499999999999</v>
      </c>
      <c r="C160" s="389">
        <v>1</v>
      </c>
      <c r="D160" s="389">
        <v>0</v>
      </c>
      <c r="E160" s="389"/>
      <c r="F160" s="390">
        <v>7172</v>
      </c>
      <c r="G160" s="391">
        <v>0.33350000000000002</v>
      </c>
      <c r="H160" s="391">
        <v>5.8500000000000003E-2</v>
      </c>
      <c r="I160" s="391">
        <v>0</v>
      </c>
      <c r="J160" s="391">
        <v>0</v>
      </c>
      <c r="K160" s="391">
        <v>3.0000000000000001E-3</v>
      </c>
      <c r="L160" s="391">
        <v>8.2749999999999768E-3</v>
      </c>
      <c r="M160" s="392">
        <v>46.500278862242055</v>
      </c>
      <c r="N160" s="390">
        <v>7114</v>
      </c>
      <c r="O160" s="390">
        <v>7214</v>
      </c>
      <c r="P160" s="390">
        <v>7314</v>
      </c>
      <c r="Q160" s="390">
        <v>7414</v>
      </c>
      <c r="R160" s="390">
        <v>7515</v>
      </c>
      <c r="S160" s="390" t="s">
        <v>200</v>
      </c>
      <c r="T160" s="391">
        <v>0.34</v>
      </c>
      <c r="U160" s="391">
        <v>0.35</v>
      </c>
      <c r="V160" s="391">
        <v>0.36</v>
      </c>
      <c r="W160" s="391">
        <v>0.37</v>
      </c>
      <c r="X160" s="391">
        <v>0.38</v>
      </c>
      <c r="Y160" s="391">
        <v>0.06</v>
      </c>
      <c r="Z160" s="391">
        <v>6.1499999999999999E-2</v>
      </c>
      <c r="AA160" s="391">
        <v>6.25E-2</v>
      </c>
      <c r="AB160" s="391">
        <v>6.3500000000000001E-2</v>
      </c>
      <c r="AC160" s="391">
        <v>6.4500000000000002E-2</v>
      </c>
      <c r="AD160" s="391">
        <v>0</v>
      </c>
      <c r="AE160" s="391">
        <v>0</v>
      </c>
      <c r="AF160" s="391">
        <v>0</v>
      </c>
      <c r="AG160" s="391">
        <v>0</v>
      </c>
      <c r="AH160" s="391">
        <v>0</v>
      </c>
      <c r="AI160" s="391">
        <v>2.5000000000000001E-2</v>
      </c>
      <c r="AJ160" s="391">
        <v>3.5000000000000003E-2</v>
      </c>
      <c r="AK160" s="391">
        <v>4.4999999999999997E-3</v>
      </c>
      <c r="AL160" s="391">
        <v>5.4999999999999997E-3</v>
      </c>
      <c r="AM160" s="391">
        <v>6.4999999999999997E-3</v>
      </c>
      <c r="AN160" s="391">
        <v>3.0000000000000001E-3</v>
      </c>
      <c r="AO160" s="391">
        <v>3.0000000000000001E-3</v>
      </c>
      <c r="AP160" s="391">
        <v>3.0000000000000001E-3</v>
      </c>
      <c r="AQ160" s="391">
        <v>3.0000000000000001E-3</v>
      </c>
      <c r="AR160" s="391">
        <v>3.0000000000000001E-3</v>
      </c>
      <c r="AS160" s="391">
        <v>4.5600000000000002E-2</v>
      </c>
      <c r="AT160" s="391">
        <v>4.7899999999999998E-2</v>
      </c>
      <c r="AU160" s="391">
        <v>4.58E-2</v>
      </c>
      <c r="AV160" s="391">
        <v>4.7100000000000003E-2</v>
      </c>
      <c r="AW160" s="391">
        <v>4.8399999999999999E-2</v>
      </c>
      <c r="AX160" s="391">
        <v>0</v>
      </c>
      <c r="AY160" s="391">
        <v>0</v>
      </c>
      <c r="AZ160" s="391">
        <v>0</v>
      </c>
      <c r="BA160" s="391">
        <v>0</v>
      </c>
      <c r="BB160" s="391">
        <v>0</v>
      </c>
      <c r="BC160" s="391">
        <v>0</v>
      </c>
      <c r="BD160" s="391">
        <v>0</v>
      </c>
      <c r="BE160" s="391">
        <v>0</v>
      </c>
      <c r="BF160" s="391">
        <v>0</v>
      </c>
      <c r="BG160" s="391">
        <v>0</v>
      </c>
      <c r="BH160" s="391">
        <v>1</v>
      </c>
      <c r="BI160" s="391">
        <v>1</v>
      </c>
      <c r="BJ160" s="391">
        <v>1</v>
      </c>
      <c r="BK160" s="391">
        <v>1</v>
      </c>
      <c r="BL160" s="391">
        <v>1</v>
      </c>
      <c r="BM160" s="391">
        <v>0</v>
      </c>
      <c r="BN160" s="391">
        <v>0</v>
      </c>
      <c r="BO160" s="391">
        <v>0</v>
      </c>
      <c r="BP160" s="391">
        <v>0</v>
      </c>
      <c r="BQ160" s="391">
        <v>0</v>
      </c>
    </row>
    <row r="161" spans="1:69">
      <c r="A161" s="388" t="s">
        <v>550</v>
      </c>
      <c r="B161" s="389">
        <v>3.8958333333333335</v>
      </c>
      <c r="C161" s="389">
        <v>24.17</v>
      </c>
      <c r="D161" s="389">
        <v>0.92252054794520555</v>
      </c>
      <c r="E161" s="389"/>
      <c r="F161" s="390">
        <v>14987</v>
      </c>
      <c r="G161" s="391">
        <v>0.74550000000000005</v>
      </c>
      <c r="H161" s="391">
        <v>0.1444</v>
      </c>
      <c r="I161" s="391">
        <v>0.13589999999999999</v>
      </c>
      <c r="J161" s="391">
        <v>0.71360000000000001</v>
      </c>
      <c r="K161" s="391">
        <v>0.81</v>
      </c>
      <c r="L161" s="391">
        <v>0.42391278538812749</v>
      </c>
      <c r="M161" s="392">
        <v>49.74311069593648</v>
      </c>
      <c r="N161" s="390">
        <v>14900</v>
      </c>
      <c r="O161" s="390">
        <v>14880</v>
      </c>
      <c r="P161" s="390">
        <v>14850</v>
      </c>
      <c r="Q161" s="390">
        <v>14800</v>
      </c>
      <c r="R161" s="390">
        <v>14770</v>
      </c>
      <c r="S161" s="390" t="s">
        <v>147</v>
      </c>
      <c r="T161" s="391">
        <v>0.73399999999999999</v>
      </c>
      <c r="U161" s="391">
        <v>0.71230000000000004</v>
      </c>
      <c r="V161" s="391">
        <v>0.69</v>
      </c>
      <c r="W161" s="391">
        <v>0.67</v>
      </c>
      <c r="X161" s="391">
        <v>0.66500000000000004</v>
      </c>
      <c r="Y161" s="391">
        <v>0.21</v>
      </c>
      <c r="Z161" s="391">
        <v>0.2</v>
      </c>
      <c r="AA161" s="391">
        <v>0.19</v>
      </c>
      <c r="AB161" s="391">
        <v>0.18</v>
      </c>
      <c r="AC161" s="391">
        <v>0.17</v>
      </c>
      <c r="AD161" s="391">
        <v>0.14000000000000001</v>
      </c>
      <c r="AE161" s="391">
        <v>0.15</v>
      </c>
      <c r="AF161" s="391">
        <v>0.16</v>
      </c>
      <c r="AG161" s="391">
        <v>0.17</v>
      </c>
      <c r="AH161" s="391">
        <v>0.16</v>
      </c>
      <c r="AI161" s="391">
        <v>0.67</v>
      </c>
      <c r="AJ161" s="391">
        <v>0.66</v>
      </c>
      <c r="AK161" s="391">
        <v>0.65</v>
      </c>
      <c r="AL161" s="391">
        <v>0.64</v>
      </c>
      <c r="AM161" s="391">
        <v>0.63</v>
      </c>
      <c r="AN161" s="391">
        <v>0.75</v>
      </c>
      <c r="AO161" s="391">
        <v>0.74</v>
      </c>
      <c r="AP161" s="391">
        <v>0.73</v>
      </c>
      <c r="AQ161" s="391">
        <v>0.72</v>
      </c>
      <c r="AR161" s="391">
        <v>0.71</v>
      </c>
      <c r="AS161" s="391">
        <v>0.45629999999999998</v>
      </c>
      <c r="AT161" s="391">
        <v>0.44869999999999999</v>
      </c>
      <c r="AU161" s="391">
        <v>0.441</v>
      </c>
      <c r="AV161" s="391">
        <v>0.43369999999999997</v>
      </c>
      <c r="AW161" s="391">
        <v>0.42549999999999999</v>
      </c>
      <c r="AX161" s="391">
        <v>0</v>
      </c>
      <c r="AY161" s="391">
        <v>0</v>
      </c>
      <c r="AZ161" s="391">
        <v>0</v>
      </c>
      <c r="BA161" s="391">
        <v>0</v>
      </c>
      <c r="BB161" s="391">
        <v>0</v>
      </c>
      <c r="BC161" s="391">
        <v>0</v>
      </c>
      <c r="BD161" s="391">
        <v>0</v>
      </c>
      <c r="BE161" s="391">
        <v>0</v>
      </c>
      <c r="BF161" s="391">
        <v>0</v>
      </c>
      <c r="BG161" s="391">
        <v>0</v>
      </c>
      <c r="BH161" s="391">
        <v>0</v>
      </c>
      <c r="BI161" s="391">
        <v>0</v>
      </c>
      <c r="BJ161" s="391">
        <v>0</v>
      </c>
      <c r="BK161" s="391">
        <v>0</v>
      </c>
      <c r="BL161" s="391">
        <v>0</v>
      </c>
      <c r="BM161" s="391">
        <v>1.667</v>
      </c>
      <c r="BN161" s="391">
        <v>1.667</v>
      </c>
      <c r="BO161" s="391">
        <v>1.667</v>
      </c>
      <c r="BP161" s="391">
        <v>1.667</v>
      </c>
      <c r="BQ161" s="391">
        <v>1.667</v>
      </c>
    </row>
    <row r="162" spans="1:69">
      <c r="A162" s="388" t="s">
        <v>551</v>
      </c>
      <c r="B162" s="389">
        <v>0.48933333333333334</v>
      </c>
      <c r="C162" s="389">
        <v>1.258</v>
      </c>
      <c r="D162" s="389">
        <v>0</v>
      </c>
      <c r="E162" s="389"/>
      <c r="F162" s="390">
        <v>5500</v>
      </c>
      <c r="G162" s="391">
        <v>0.222</v>
      </c>
      <c r="H162" s="391">
        <v>0.14299999999999999</v>
      </c>
      <c r="I162" s="391">
        <v>3.2000000000000001E-2</v>
      </c>
      <c r="J162" s="391">
        <v>5.0000000000000001E-4</v>
      </c>
      <c r="K162" s="391">
        <v>2.0400000000000001E-2</v>
      </c>
      <c r="L162" s="391">
        <v>7.1433333333333293E-2</v>
      </c>
      <c r="M162" s="392">
        <v>40.363636363636367</v>
      </c>
      <c r="N162" s="390">
        <v>4834</v>
      </c>
      <c r="O162" s="390">
        <v>4388</v>
      </c>
      <c r="P162" s="390">
        <v>3983</v>
      </c>
      <c r="Q162" s="390">
        <v>3615</v>
      </c>
      <c r="R162" s="390">
        <v>3282</v>
      </c>
      <c r="S162" s="390" t="s">
        <v>205</v>
      </c>
      <c r="T162" s="391">
        <v>0.19950000000000001</v>
      </c>
      <c r="U162" s="391">
        <v>0.17699999999999999</v>
      </c>
      <c r="V162" s="391">
        <v>0.16059999999999999</v>
      </c>
      <c r="W162" s="391">
        <v>0.1457</v>
      </c>
      <c r="X162" s="391">
        <v>0.13220000000000001</v>
      </c>
      <c r="Y162" s="391">
        <v>0.12559999999999999</v>
      </c>
      <c r="Z162" s="391">
        <v>0.114</v>
      </c>
      <c r="AA162" s="391">
        <v>0.10340000000000001</v>
      </c>
      <c r="AB162" s="391">
        <v>9.3799999999999994E-2</v>
      </c>
      <c r="AC162" s="391">
        <v>8.5199999999999998E-2</v>
      </c>
      <c r="AD162" s="391">
        <v>3.2000000000000001E-2</v>
      </c>
      <c r="AE162" s="391">
        <v>3.2000000000000001E-2</v>
      </c>
      <c r="AF162" s="391">
        <v>3.2000000000000001E-2</v>
      </c>
      <c r="AG162" s="391">
        <v>3.2000000000000001E-2</v>
      </c>
      <c r="AH162" s="391">
        <v>3.2000000000000001E-2</v>
      </c>
      <c r="AI162" s="391">
        <v>4.0000000000000002E-4</v>
      </c>
      <c r="AJ162" s="391">
        <v>4.0000000000000002E-4</v>
      </c>
      <c r="AK162" s="391">
        <v>4.0000000000000002E-4</v>
      </c>
      <c r="AL162" s="391">
        <v>2.9999999999999997E-4</v>
      </c>
      <c r="AM162" s="391">
        <v>2.9999999999999997E-4</v>
      </c>
      <c r="AN162" s="391">
        <v>2.0400000000000001E-2</v>
      </c>
      <c r="AO162" s="391">
        <v>2.0400000000000001E-2</v>
      </c>
      <c r="AP162" s="391">
        <v>2.0400000000000001E-2</v>
      </c>
      <c r="AQ162" s="391">
        <v>2.0400000000000001E-2</v>
      </c>
      <c r="AR162" s="391">
        <v>2.0400000000000001E-2</v>
      </c>
      <c r="AS162" s="391">
        <v>6.5299999999999997E-2</v>
      </c>
      <c r="AT162" s="391">
        <v>5.9400000000000001E-2</v>
      </c>
      <c r="AU162" s="391">
        <v>5.4699999999999999E-2</v>
      </c>
      <c r="AV162" s="391">
        <v>5.0500000000000003E-2</v>
      </c>
      <c r="AW162" s="391">
        <v>4.6699999999999998E-2</v>
      </c>
      <c r="AX162" s="391">
        <v>0</v>
      </c>
      <c r="AY162" s="391">
        <v>0</v>
      </c>
      <c r="AZ162" s="391">
        <v>0</v>
      </c>
      <c r="BA162" s="391">
        <v>0</v>
      </c>
      <c r="BB162" s="391">
        <v>0</v>
      </c>
      <c r="BC162" s="391">
        <v>0</v>
      </c>
      <c r="BD162" s="391">
        <v>0</v>
      </c>
      <c r="BE162" s="391">
        <v>0</v>
      </c>
      <c r="BF162" s="391">
        <v>0</v>
      </c>
      <c r="BG162" s="391">
        <v>0</v>
      </c>
      <c r="BH162" s="391">
        <v>0</v>
      </c>
      <c r="BI162" s="391">
        <v>0</v>
      </c>
      <c r="BJ162" s="391">
        <v>0</v>
      </c>
      <c r="BK162" s="391">
        <v>0</v>
      </c>
      <c r="BL162" s="391">
        <v>0</v>
      </c>
      <c r="BM162" s="391">
        <v>0</v>
      </c>
      <c r="BN162" s="391">
        <v>0</v>
      </c>
      <c r="BO162" s="391">
        <v>0</v>
      </c>
      <c r="BP162" s="391">
        <v>0</v>
      </c>
      <c r="BQ162" s="391">
        <v>0</v>
      </c>
    </row>
    <row r="163" spans="1:69">
      <c r="A163" s="388" t="s">
        <v>552</v>
      </c>
      <c r="B163" s="389">
        <v>0.83800000000000008</v>
      </c>
      <c r="C163" s="389">
        <v>1.35</v>
      </c>
      <c r="D163" s="389">
        <v>0</v>
      </c>
      <c r="E163" s="389"/>
      <c r="F163" s="390">
        <v>12500</v>
      </c>
      <c r="G163" s="391">
        <v>0.58099999999999996</v>
      </c>
      <c r="H163" s="391">
        <v>4.4999999999999998E-2</v>
      </c>
      <c r="I163" s="391">
        <v>5.6000000000000001E-2</v>
      </c>
      <c r="J163" s="391">
        <v>0</v>
      </c>
      <c r="K163" s="391">
        <v>0.02</v>
      </c>
      <c r="L163" s="391">
        <v>0.13600000000000001</v>
      </c>
      <c r="M163" s="392">
        <v>46.48</v>
      </c>
      <c r="N163" s="390">
        <v>13000</v>
      </c>
      <c r="O163" s="390">
        <v>13500</v>
      </c>
      <c r="P163" s="390">
        <v>13500</v>
      </c>
      <c r="Q163" s="390">
        <v>13500</v>
      </c>
      <c r="R163" s="390">
        <v>13500</v>
      </c>
      <c r="S163" s="390" t="s">
        <v>193</v>
      </c>
      <c r="T163" s="391">
        <v>0.6</v>
      </c>
      <c r="U163" s="391">
        <v>0.6</v>
      </c>
      <c r="V163" s="391">
        <v>0.6</v>
      </c>
      <c r="W163" s="391">
        <v>0.6</v>
      </c>
      <c r="X163" s="391">
        <v>0.6</v>
      </c>
      <c r="Y163" s="391">
        <v>4.4999999999999998E-2</v>
      </c>
      <c r="Z163" s="391">
        <v>4.4999999999999998E-2</v>
      </c>
      <c r="AA163" s="391">
        <v>4.4999999999999998E-2</v>
      </c>
      <c r="AB163" s="391">
        <v>4.4999999999999998E-2</v>
      </c>
      <c r="AC163" s="391">
        <v>4.4999999999999998E-2</v>
      </c>
      <c r="AD163" s="391">
        <v>0.1</v>
      </c>
      <c r="AE163" s="391">
        <v>0.1</v>
      </c>
      <c r="AF163" s="391">
        <v>0.1</v>
      </c>
      <c r="AG163" s="391">
        <v>0.1</v>
      </c>
      <c r="AH163" s="391">
        <v>0.1</v>
      </c>
      <c r="AI163" s="391">
        <v>0</v>
      </c>
      <c r="AJ163" s="391">
        <v>0</v>
      </c>
      <c r="AK163" s="391">
        <v>0</v>
      </c>
      <c r="AL163" s="391">
        <v>0</v>
      </c>
      <c r="AM163" s="391">
        <v>0</v>
      </c>
      <c r="AN163" s="391">
        <v>0.03</v>
      </c>
      <c r="AO163" s="391">
        <v>0.03</v>
      </c>
      <c r="AP163" s="391">
        <v>0.03</v>
      </c>
      <c r="AQ163" s="391">
        <v>0.03</v>
      </c>
      <c r="AR163" s="391">
        <v>0.03</v>
      </c>
      <c r="AS163" s="391">
        <v>0.14000000000000001</v>
      </c>
      <c r="AT163" s="391">
        <v>0.14000000000000001</v>
      </c>
      <c r="AU163" s="391">
        <v>0.14000000000000001</v>
      </c>
      <c r="AV163" s="391">
        <v>0.14000000000000001</v>
      </c>
      <c r="AW163" s="391">
        <v>0.14000000000000001</v>
      </c>
      <c r="AX163" s="391">
        <v>0</v>
      </c>
      <c r="AY163" s="391">
        <v>0</v>
      </c>
      <c r="AZ163" s="391">
        <v>0</v>
      </c>
      <c r="BA163" s="391">
        <v>0</v>
      </c>
      <c r="BB163" s="391">
        <v>0</v>
      </c>
      <c r="BC163" s="391">
        <v>0</v>
      </c>
      <c r="BD163" s="391">
        <v>0</v>
      </c>
      <c r="BE163" s="391">
        <v>0</v>
      </c>
      <c r="BF163" s="391">
        <v>0</v>
      </c>
      <c r="BG163" s="391">
        <v>0</v>
      </c>
      <c r="BH163" s="391">
        <v>1.3620000000000001</v>
      </c>
      <c r="BI163" s="391">
        <v>1.3620000000000001</v>
      </c>
      <c r="BJ163" s="391">
        <v>1.3620000000000001</v>
      </c>
      <c r="BK163" s="391">
        <v>1.3620000000000001</v>
      </c>
      <c r="BL163" s="391">
        <v>1.3620000000000001</v>
      </c>
      <c r="BM163" s="391">
        <v>0</v>
      </c>
      <c r="BN163" s="391">
        <v>0</v>
      </c>
      <c r="BO163" s="391">
        <v>0</v>
      </c>
      <c r="BP163" s="391">
        <v>0</v>
      </c>
      <c r="BQ163" s="391">
        <v>0</v>
      </c>
    </row>
    <row r="164" spans="1:69">
      <c r="A164" s="388" t="s">
        <v>554</v>
      </c>
      <c r="B164" s="389">
        <v>2.0083333333333333</v>
      </c>
      <c r="C164" s="389">
        <v>2.9961000000000002</v>
      </c>
      <c r="D164" s="389">
        <v>1.4038356164383561E-3</v>
      </c>
      <c r="E164" s="389"/>
      <c r="F164" s="390">
        <v>18683</v>
      </c>
      <c r="G164" s="391">
        <v>0.72289999999999999</v>
      </c>
      <c r="H164" s="391">
        <v>0.46850000000000003</v>
      </c>
      <c r="I164" s="391">
        <v>5.7000000000000002E-3</v>
      </c>
      <c r="J164" s="391">
        <v>0.26529999999999998</v>
      </c>
      <c r="K164" s="391">
        <v>0.15690000000000001</v>
      </c>
      <c r="L164" s="391">
        <v>0.38762949771689481</v>
      </c>
      <c r="M164" s="392">
        <v>38.692929401059786</v>
      </c>
      <c r="N164" s="390">
        <v>18683</v>
      </c>
      <c r="O164" s="390">
        <v>18683</v>
      </c>
      <c r="P164" s="390">
        <v>18683</v>
      </c>
      <c r="Q164" s="390">
        <v>18683</v>
      </c>
      <c r="R164" s="390">
        <v>18683</v>
      </c>
      <c r="S164" s="390" t="s">
        <v>156</v>
      </c>
      <c r="T164" s="391">
        <v>0.74460000000000004</v>
      </c>
      <c r="U164" s="391">
        <v>0.74460000000000004</v>
      </c>
      <c r="V164" s="391">
        <v>0.74460000000000004</v>
      </c>
      <c r="W164" s="391">
        <v>0.74460000000000004</v>
      </c>
      <c r="X164" s="391">
        <v>0.74460000000000004</v>
      </c>
      <c r="Y164" s="391">
        <v>0.41449999999999998</v>
      </c>
      <c r="Z164" s="391">
        <v>0.41449999999999998</v>
      </c>
      <c r="AA164" s="391">
        <v>0.41449999999999998</v>
      </c>
      <c r="AB164" s="391">
        <v>0.41449999999999998</v>
      </c>
      <c r="AC164" s="391">
        <v>0.41449999999999998</v>
      </c>
      <c r="AD164" s="391">
        <v>5.8999999999999999E-3</v>
      </c>
      <c r="AE164" s="391">
        <v>5.8999999999999999E-3</v>
      </c>
      <c r="AF164" s="391">
        <v>5.8999999999999999E-3</v>
      </c>
      <c r="AG164" s="391">
        <v>5.8999999999999999E-3</v>
      </c>
      <c r="AH164" s="391">
        <v>5.8999999999999999E-3</v>
      </c>
      <c r="AI164" s="391">
        <v>0.29899999999999999</v>
      </c>
      <c r="AJ164" s="391">
        <v>0.29899999999999999</v>
      </c>
      <c r="AK164" s="391">
        <v>0.29899999999999999</v>
      </c>
      <c r="AL164" s="391">
        <v>0.29899999999999999</v>
      </c>
      <c r="AM164" s="391">
        <v>0.29899999999999999</v>
      </c>
      <c r="AN164" s="391">
        <v>0.19009999999999999</v>
      </c>
      <c r="AO164" s="391">
        <v>0.19009999999999999</v>
      </c>
      <c r="AP164" s="391">
        <v>0.19009999999999999</v>
      </c>
      <c r="AQ164" s="391">
        <v>0.19009999999999999</v>
      </c>
      <c r="AR164" s="391">
        <v>0.19009999999999999</v>
      </c>
      <c r="AS164" s="391">
        <v>0.3</v>
      </c>
      <c r="AT164" s="391">
        <v>0.3</v>
      </c>
      <c r="AU164" s="391">
        <v>0.3</v>
      </c>
      <c r="AV164" s="391">
        <v>0.3</v>
      </c>
      <c r="AW164" s="391">
        <v>0.3</v>
      </c>
      <c r="AX164" s="391">
        <v>0.5</v>
      </c>
      <c r="AY164" s="391">
        <v>0.5</v>
      </c>
      <c r="AZ164" s="391">
        <v>0.5</v>
      </c>
      <c r="BA164" s="391">
        <v>0.5</v>
      </c>
      <c r="BB164" s="391">
        <v>0.5</v>
      </c>
      <c r="BC164" s="391">
        <v>0</v>
      </c>
      <c r="BD164" s="391">
        <v>0</v>
      </c>
      <c r="BE164" s="391">
        <v>0</v>
      </c>
      <c r="BF164" s="391">
        <v>0</v>
      </c>
      <c r="BG164" s="391">
        <v>0</v>
      </c>
      <c r="BH164" s="391">
        <v>0.1318</v>
      </c>
      <c r="BI164" s="391">
        <v>0.1318</v>
      </c>
      <c r="BJ164" s="391">
        <v>0.1318</v>
      </c>
      <c r="BK164" s="391">
        <v>0.1318</v>
      </c>
      <c r="BL164" s="391">
        <v>0.1318</v>
      </c>
      <c r="BM164" s="391">
        <v>1.4E-3</v>
      </c>
      <c r="BN164" s="391">
        <v>1.4E-3</v>
      </c>
      <c r="BO164" s="391">
        <v>1.4E-3</v>
      </c>
      <c r="BP164" s="391">
        <v>1.4E-3</v>
      </c>
      <c r="BQ164" s="391">
        <v>1.4E-3</v>
      </c>
    </row>
    <row r="165" spans="1:69">
      <c r="A165" s="388" t="s">
        <v>988</v>
      </c>
      <c r="B165" s="389">
        <v>0.38485833333333336</v>
      </c>
      <c r="C165" s="389">
        <v>1.27</v>
      </c>
      <c r="D165" s="389">
        <v>0</v>
      </c>
      <c r="E165" s="389"/>
      <c r="F165" s="390">
        <v>3511</v>
      </c>
      <c r="G165" s="391">
        <v>0.182</v>
      </c>
      <c r="H165" s="391">
        <v>5.6000000000000001E-2</v>
      </c>
      <c r="I165" s="391">
        <v>1.2E-2</v>
      </c>
      <c r="J165" s="391">
        <v>0.10199999999999999</v>
      </c>
      <c r="K165" s="391">
        <v>0.01</v>
      </c>
      <c r="L165" s="391">
        <v>2.2858333333333369E-2</v>
      </c>
      <c r="M165" s="392">
        <v>51.837083452007974</v>
      </c>
      <c r="N165" s="390">
        <v>3583</v>
      </c>
      <c r="O165" s="390">
        <v>3583</v>
      </c>
      <c r="P165" s="390">
        <v>3583</v>
      </c>
      <c r="Q165" s="390">
        <v>3583</v>
      </c>
      <c r="R165" s="390">
        <v>3583</v>
      </c>
      <c r="S165" s="390" t="s">
        <v>217</v>
      </c>
      <c r="T165" s="391">
        <v>1.8100000000000002E-2</v>
      </c>
      <c r="U165" s="391">
        <v>1.8100000000000002E-2</v>
      </c>
      <c r="V165" s="391">
        <v>1.8100000000000002E-2</v>
      </c>
      <c r="W165" s="391">
        <v>1.8100000000000002E-2</v>
      </c>
      <c r="X165" s="391">
        <v>1.8100000000000002E-2</v>
      </c>
      <c r="Y165" s="391">
        <v>6.9199999999999998E-2</v>
      </c>
      <c r="Z165" s="391">
        <v>6.9199999999999998E-2</v>
      </c>
      <c r="AA165" s="391">
        <v>6.9199999999999998E-2</v>
      </c>
      <c r="AB165" s="391">
        <v>6.9199999999999998E-2</v>
      </c>
      <c r="AC165" s="391">
        <v>6.9199999999999998E-2</v>
      </c>
      <c r="AD165" s="391">
        <v>1.1999999999999999E-3</v>
      </c>
      <c r="AE165" s="391">
        <v>1.1999999999999999E-3</v>
      </c>
      <c r="AF165" s="391">
        <v>1.1999999999999999E-3</v>
      </c>
      <c r="AG165" s="391">
        <v>1.1999999999999999E-3</v>
      </c>
      <c r="AH165" s="391">
        <v>1.1999999999999999E-3</v>
      </c>
      <c r="AI165" s="391">
        <v>9.1000000000000004E-3</v>
      </c>
      <c r="AJ165" s="391">
        <v>9.1000000000000004E-3</v>
      </c>
      <c r="AK165" s="391">
        <v>9.1000000000000004E-3</v>
      </c>
      <c r="AL165" s="391">
        <v>9.1000000000000004E-3</v>
      </c>
      <c r="AM165" s="391">
        <v>9.1000000000000004E-3</v>
      </c>
      <c r="AN165" s="391">
        <v>1.95E-2</v>
      </c>
      <c r="AO165" s="391">
        <v>1.95E-2</v>
      </c>
      <c r="AP165" s="391">
        <v>1.95E-2</v>
      </c>
      <c r="AQ165" s="391">
        <v>1.95E-2</v>
      </c>
      <c r="AR165" s="391">
        <v>1.95E-2</v>
      </c>
      <c r="AS165" s="391">
        <v>1.6899999999999998E-2</v>
      </c>
      <c r="AT165" s="391">
        <v>1.6899999999999998E-2</v>
      </c>
      <c r="AU165" s="391">
        <v>1.6899999999999998E-2</v>
      </c>
      <c r="AV165" s="391">
        <v>1.6899999999999998E-2</v>
      </c>
      <c r="AW165" s="391">
        <v>1.6899999999999998E-2</v>
      </c>
      <c r="AX165" s="391">
        <v>0</v>
      </c>
      <c r="AY165" s="391">
        <v>0</v>
      </c>
      <c r="AZ165" s="391">
        <v>0</v>
      </c>
      <c r="BA165" s="391">
        <v>0</v>
      </c>
      <c r="BB165" s="391">
        <v>0</v>
      </c>
      <c r="BC165" s="391">
        <v>0</v>
      </c>
      <c r="BD165" s="391">
        <v>0</v>
      </c>
      <c r="BE165" s="391">
        <v>0</v>
      </c>
      <c r="BF165" s="391">
        <v>0</v>
      </c>
      <c r="BG165" s="391">
        <v>0</v>
      </c>
      <c r="BH165" s="391">
        <v>0</v>
      </c>
      <c r="BI165" s="391">
        <v>0</v>
      </c>
      <c r="BJ165" s="391">
        <v>0</v>
      </c>
      <c r="BK165" s="391">
        <v>0</v>
      </c>
      <c r="BL165" s="391">
        <v>0</v>
      </c>
      <c r="BM165" s="391">
        <v>0</v>
      </c>
      <c r="BN165" s="391">
        <v>0</v>
      </c>
      <c r="BO165" s="391">
        <v>0</v>
      </c>
      <c r="BP165" s="391">
        <v>0</v>
      </c>
      <c r="BQ165" s="391">
        <v>0</v>
      </c>
    </row>
    <row r="166" spans="1:69">
      <c r="A166" s="388" t="s">
        <v>555</v>
      </c>
      <c r="B166" s="389">
        <v>0.10331666666666665</v>
      </c>
      <c r="C166" s="389">
        <v>0.23699999999999999</v>
      </c>
      <c r="D166" s="389">
        <v>0</v>
      </c>
      <c r="E166" s="389"/>
      <c r="F166" s="390">
        <v>495</v>
      </c>
      <c r="G166" s="391">
        <v>4.02E-2</v>
      </c>
      <c r="H166" s="391">
        <v>4.7000000000000002E-3</v>
      </c>
      <c r="I166" s="391">
        <v>0</v>
      </c>
      <c r="J166" s="391">
        <v>5.8999999999999999E-3</v>
      </c>
      <c r="K166" s="391">
        <v>1.5E-3</v>
      </c>
      <c r="L166" s="391">
        <v>5.1016666666666648E-2</v>
      </c>
      <c r="M166" s="392">
        <v>81.212121212121218</v>
      </c>
      <c r="N166" s="390">
        <v>524</v>
      </c>
      <c r="O166" s="390">
        <v>546</v>
      </c>
      <c r="P166" s="390">
        <v>570</v>
      </c>
      <c r="Q166" s="390">
        <v>594</v>
      </c>
      <c r="R166" s="390">
        <v>625</v>
      </c>
      <c r="S166" s="390" t="s">
        <v>220</v>
      </c>
      <c r="T166" s="391">
        <v>4.2500000000000003E-2</v>
      </c>
      <c r="U166" s="391">
        <v>4.4499999999999998E-2</v>
      </c>
      <c r="V166" s="391">
        <v>4.6399999999999997E-2</v>
      </c>
      <c r="W166" s="391">
        <v>4.5999999999999999E-2</v>
      </c>
      <c r="X166" s="391">
        <v>4.8500000000000001E-2</v>
      </c>
      <c r="Y166" s="391">
        <v>6.3E-3</v>
      </c>
      <c r="Z166" s="391">
        <v>6.6E-3</v>
      </c>
      <c r="AA166" s="391">
        <v>6.7999999999999996E-3</v>
      </c>
      <c r="AB166" s="391">
        <v>7.1000000000000004E-3</v>
      </c>
      <c r="AC166" s="391">
        <v>7.4000000000000003E-3</v>
      </c>
      <c r="AD166" s="391">
        <v>0</v>
      </c>
      <c r="AE166" s="391">
        <v>0</v>
      </c>
      <c r="AF166" s="391">
        <v>0</v>
      </c>
      <c r="AG166" s="391">
        <v>0</v>
      </c>
      <c r="AH166" s="391">
        <v>0</v>
      </c>
      <c r="AI166" s="391">
        <v>6.1999999999999998E-3</v>
      </c>
      <c r="AJ166" s="391">
        <v>6.4000000000000003E-3</v>
      </c>
      <c r="AK166" s="391">
        <v>6.6E-3</v>
      </c>
      <c r="AL166" s="391">
        <v>6.8999999999999999E-3</v>
      </c>
      <c r="AM166" s="391">
        <v>7.1999999999999998E-3</v>
      </c>
      <c r="AN166" s="391">
        <v>1.5E-3</v>
      </c>
      <c r="AO166" s="391">
        <v>1.5E-3</v>
      </c>
      <c r="AP166" s="391">
        <v>1.5E-3</v>
      </c>
      <c r="AQ166" s="391">
        <v>1.5E-3</v>
      </c>
      <c r="AR166" s="391">
        <v>1.5E-3</v>
      </c>
      <c r="AS166" s="391">
        <v>5.4600000000000003E-2</v>
      </c>
      <c r="AT166" s="391">
        <v>5.7000000000000002E-2</v>
      </c>
      <c r="AU166" s="391">
        <v>5.9200000000000003E-2</v>
      </c>
      <c r="AV166" s="391">
        <v>5.9400000000000001E-2</v>
      </c>
      <c r="AW166" s="391">
        <v>6.2399999999999997E-2</v>
      </c>
      <c r="AX166" s="391">
        <v>0</v>
      </c>
      <c r="AY166" s="391">
        <v>0</v>
      </c>
      <c r="AZ166" s="391">
        <v>0</v>
      </c>
      <c r="BA166" s="391">
        <v>0</v>
      </c>
      <c r="BB166" s="391">
        <v>0</v>
      </c>
      <c r="BC166" s="391">
        <v>0</v>
      </c>
      <c r="BD166" s="391">
        <v>0</v>
      </c>
      <c r="BE166" s="391">
        <v>0</v>
      </c>
      <c r="BF166" s="391">
        <v>0</v>
      </c>
      <c r="BG166" s="391">
        <v>0</v>
      </c>
      <c r="BH166" s="391">
        <v>0</v>
      </c>
      <c r="BI166" s="391">
        <v>0</v>
      </c>
      <c r="BJ166" s="391">
        <v>0</v>
      </c>
      <c r="BK166" s="391">
        <v>0</v>
      </c>
      <c r="BL166" s="391">
        <v>0</v>
      </c>
      <c r="BM166" s="391">
        <v>0</v>
      </c>
      <c r="BN166" s="391">
        <v>0</v>
      </c>
      <c r="BO166" s="391">
        <v>0</v>
      </c>
      <c r="BP166" s="391">
        <v>0</v>
      </c>
      <c r="BQ166" s="391">
        <v>0</v>
      </c>
    </row>
    <row r="167" spans="1:69">
      <c r="A167" s="388" t="s">
        <v>556</v>
      </c>
      <c r="B167" s="389">
        <v>0.89833333333333332</v>
      </c>
      <c r="C167" s="389">
        <v>5.8</v>
      </c>
      <c r="D167" s="389">
        <v>2.24E-2</v>
      </c>
      <c r="E167" s="389"/>
      <c r="F167" s="390">
        <v>4103</v>
      </c>
      <c r="G167" s="391">
        <v>0.159</v>
      </c>
      <c r="H167" s="391">
        <v>0.188</v>
      </c>
      <c r="I167" s="391">
        <v>0.21</v>
      </c>
      <c r="J167" s="391">
        <v>9.4E-2</v>
      </c>
      <c r="K167" s="391">
        <v>0.09</v>
      </c>
      <c r="L167" s="391">
        <v>0.13493333333333346</v>
      </c>
      <c r="M167" s="392">
        <v>38.752132585912747</v>
      </c>
      <c r="N167" s="390">
        <v>4150</v>
      </c>
      <c r="O167" s="390">
        <v>4480</v>
      </c>
      <c r="P167" s="390">
        <v>4600</v>
      </c>
      <c r="Q167" s="390">
        <v>4840</v>
      </c>
      <c r="R167" s="390">
        <v>5020</v>
      </c>
      <c r="S167" s="390" t="s">
        <v>140</v>
      </c>
      <c r="T167" s="391">
        <v>0.17</v>
      </c>
      <c r="U167" s="391">
        <v>0.17499999999999999</v>
      </c>
      <c r="V167" s="391">
        <v>0.18</v>
      </c>
      <c r="W167" s="391">
        <v>0.185</v>
      </c>
      <c r="X167" s="391">
        <v>0.19</v>
      </c>
      <c r="Y167" s="391">
        <v>0.18</v>
      </c>
      <c r="Z167" s="391">
        <v>0.182</v>
      </c>
      <c r="AA167" s="391">
        <v>0.185</v>
      </c>
      <c r="AB167" s="391">
        <v>0.187</v>
      </c>
      <c r="AC167" s="391">
        <v>0.189</v>
      </c>
      <c r="AD167" s="391">
        <v>0.20200000000000001</v>
      </c>
      <c r="AE167" s="391">
        <v>0.20300000000000001</v>
      </c>
      <c r="AF167" s="391">
        <v>0.20399999999999999</v>
      </c>
      <c r="AG167" s="391">
        <v>0.20499999999999999</v>
      </c>
      <c r="AH167" s="391">
        <v>0.20599999999999999</v>
      </c>
      <c r="AI167" s="391">
        <v>7.5999999999999998E-2</v>
      </c>
      <c r="AJ167" s="391">
        <v>7.8E-2</v>
      </c>
      <c r="AK167" s="391">
        <v>0.08</v>
      </c>
      <c r="AL167" s="391">
        <v>8.2000000000000003E-2</v>
      </c>
      <c r="AM167" s="391">
        <v>8.4000000000000005E-2</v>
      </c>
      <c r="AN167" s="391">
        <v>5.5E-2</v>
      </c>
      <c r="AO167" s="391">
        <v>5.5E-2</v>
      </c>
      <c r="AP167" s="391">
        <v>5.5E-2</v>
      </c>
      <c r="AQ167" s="391">
        <v>5.5E-2</v>
      </c>
      <c r="AR167" s="391">
        <v>5.5E-2</v>
      </c>
      <c r="AS167" s="391">
        <v>0.19739999999999999</v>
      </c>
      <c r="AT167" s="391">
        <v>0.20019999999999999</v>
      </c>
      <c r="AU167" s="391">
        <v>0.2034</v>
      </c>
      <c r="AV167" s="391">
        <v>0.20630000000000001</v>
      </c>
      <c r="AW167" s="391">
        <v>0.2092</v>
      </c>
      <c r="AX167" s="391">
        <v>0</v>
      </c>
      <c r="AY167" s="391">
        <v>0</v>
      </c>
      <c r="AZ167" s="391">
        <v>0</v>
      </c>
      <c r="BA167" s="391">
        <v>0</v>
      </c>
      <c r="BB167" s="391">
        <v>0</v>
      </c>
      <c r="BC167" s="391">
        <v>0</v>
      </c>
      <c r="BD167" s="391">
        <v>0</v>
      </c>
      <c r="BE167" s="391">
        <v>0</v>
      </c>
      <c r="BF167" s="391">
        <v>0</v>
      </c>
      <c r="BG167" s="391">
        <v>0</v>
      </c>
      <c r="BH167" s="391">
        <v>0</v>
      </c>
      <c r="BI167" s="391">
        <v>0</v>
      </c>
      <c r="BJ167" s="391">
        <v>0</v>
      </c>
      <c r="BK167" s="391">
        <v>0</v>
      </c>
      <c r="BL167" s="391">
        <v>0</v>
      </c>
      <c r="BM167" s="391">
        <v>0.05</v>
      </c>
      <c r="BN167" s="391">
        <v>0.05</v>
      </c>
      <c r="BO167" s="391">
        <v>0.05</v>
      </c>
      <c r="BP167" s="391">
        <v>0.05</v>
      </c>
      <c r="BQ167" s="391">
        <v>0.05</v>
      </c>
    </row>
    <row r="168" spans="1:69">
      <c r="A168" s="388" t="s">
        <v>557</v>
      </c>
      <c r="B168" s="389">
        <v>0.14351666666666671</v>
      </c>
      <c r="C168" s="389">
        <v>0.33300000000000002</v>
      </c>
      <c r="D168" s="389">
        <v>0</v>
      </c>
      <c r="E168" s="389"/>
      <c r="F168" s="390">
        <v>2068</v>
      </c>
      <c r="G168" s="391">
        <v>9.2999999999999999E-2</v>
      </c>
      <c r="H168" s="391">
        <v>8.6999999999999994E-3</v>
      </c>
      <c r="I168" s="391">
        <v>5.9999999999999995E-4</v>
      </c>
      <c r="J168" s="391">
        <v>1.09E-2</v>
      </c>
      <c r="K168" s="391">
        <v>3.0000000000000001E-3</v>
      </c>
      <c r="L168" s="391">
        <v>2.7316666666666711E-2</v>
      </c>
      <c r="M168" s="392">
        <v>44.970986460348165</v>
      </c>
      <c r="N168" s="390">
        <v>2080</v>
      </c>
      <c r="O168" s="390">
        <v>2085</v>
      </c>
      <c r="P168" s="390">
        <v>2099</v>
      </c>
      <c r="Q168" s="390">
        <v>2120</v>
      </c>
      <c r="R168" s="390">
        <v>2141</v>
      </c>
      <c r="S168" s="390" t="s">
        <v>145</v>
      </c>
      <c r="T168" s="391">
        <v>0.11</v>
      </c>
      <c r="U168" s="391">
        <v>0.11</v>
      </c>
      <c r="V168" s="391">
        <v>0.111</v>
      </c>
      <c r="W168" s="391">
        <v>0.112</v>
      </c>
      <c r="X168" s="391">
        <v>0.113</v>
      </c>
      <c r="Y168" s="391">
        <v>0.01</v>
      </c>
      <c r="Z168" s="391">
        <v>0.01</v>
      </c>
      <c r="AA168" s="391">
        <v>0.01</v>
      </c>
      <c r="AB168" s="391">
        <v>1.0999999999999999E-2</v>
      </c>
      <c r="AC168" s="391">
        <v>1.2E-2</v>
      </c>
      <c r="AD168" s="391">
        <v>1E-3</v>
      </c>
      <c r="AE168" s="391">
        <v>1E-3</v>
      </c>
      <c r="AF168" s="391">
        <v>1E-3</v>
      </c>
      <c r="AG168" s="391">
        <v>1E-3</v>
      </c>
      <c r="AH168" s="391">
        <v>1E-3</v>
      </c>
      <c r="AI168" s="391">
        <v>0.01</v>
      </c>
      <c r="AJ168" s="391">
        <v>0.01</v>
      </c>
      <c r="AK168" s="391">
        <v>0.01</v>
      </c>
      <c r="AL168" s="391">
        <v>1.0999999999999999E-2</v>
      </c>
      <c r="AM168" s="391">
        <v>1.2E-2</v>
      </c>
      <c r="AN168" s="391">
        <v>3.0000000000000001E-3</v>
      </c>
      <c r="AO168" s="391">
        <v>3.0000000000000001E-3</v>
      </c>
      <c r="AP168" s="391">
        <v>3.0000000000000001E-3</v>
      </c>
      <c r="AQ168" s="391">
        <v>3.0000000000000001E-3</v>
      </c>
      <c r="AR168" s="391">
        <v>3.0000000000000001E-3</v>
      </c>
      <c r="AS168" s="391">
        <v>2.5000000000000001E-2</v>
      </c>
      <c r="AT168" s="391">
        <v>2.5999999999999999E-2</v>
      </c>
      <c r="AU168" s="391">
        <v>2.7E-2</v>
      </c>
      <c r="AV168" s="391">
        <v>2.8000000000000001E-2</v>
      </c>
      <c r="AW168" s="391">
        <v>2.9000000000000001E-2</v>
      </c>
      <c r="AX168" s="391">
        <v>0</v>
      </c>
      <c r="AY168" s="391">
        <v>0</v>
      </c>
      <c r="AZ168" s="391">
        <v>0</v>
      </c>
      <c r="BA168" s="391">
        <v>0</v>
      </c>
      <c r="BB168" s="391">
        <v>0</v>
      </c>
      <c r="BC168" s="391">
        <v>0</v>
      </c>
      <c r="BD168" s="391">
        <v>0</v>
      </c>
      <c r="BE168" s="391">
        <v>0</v>
      </c>
      <c r="BF168" s="391">
        <v>0</v>
      </c>
      <c r="BG168" s="391">
        <v>0</v>
      </c>
      <c r="BH168" s="391">
        <v>0.33300000000000002</v>
      </c>
      <c r="BI168" s="391">
        <v>0.33300000000000002</v>
      </c>
      <c r="BJ168" s="391">
        <v>0.33300000000000002</v>
      </c>
      <c r="BK168" s="391">
        <v>0.33300000000000002</v>
      </c>
      <c r="BL168" s="391">
        <v>0.33300000000000002</v>
      </c>
      <c r="BM168" s="391">
        <v>0</v>
      </c>
      <c r="BN168" s="391">
        <v>0</v>
      </c>
      <c r="BO168" s="391">
        <v>0</v>
      </c>
      <c r="BP168" s="391">
        <v>0</v>
      </c>
      <c r="BQ168" s="391">
        <v>0</v>
      </c>
    </row>
    <row r="169" spans="1:69">
      <c r="A169" s="388" t="s">
        <v>558</v>
      </c>
      <c r="B169" s="389">
        <v>0.10566666666666669</v>
      </c>
      <c r="C169" s="389">
        <v>0.22</v>
      </c>
      <c r="D169" s="389">
        <v>0</v>
      </c>
      <c r="E169" s="389"/>
      <c r="F169" s="390">
        <v>1200</v>
      </c>
      <c r="G169" s="391">
        <v>4.2099999999999999E-2</v>
      </c>
      <c r="H169" s="391">
        <v>1.4800000000000001E-2</v>
      </c>
      <c r="I169" s="391">
        <v>1.43E-2</v>
      </c>
      <c r="J169" s="391">
        <v>1.9E-3</v>
      </c>
      <c r="K169" s="391">
        <v>7.0000000000000001E-3</v>
      </c>
      <c r="L169" s="391">
        <v>2.5566666666666682E-2</v>
      </c>
      <c r="M169" s="392">
        <v>35.083333333333336</v>
      </c>
      <c r="N169" s="390">
        <v>1205</v>
      </c>
      <c r="O169" s="390">
        <v>1205</v>
      </c>
      <c r="P169" s="390">
        <v>1210</v>
      </c>
      <c r="Q169" s="390">
        <v>1210</v>
      </c>
      <c r="R169" s="390">
        <v>1220</v>
      </c>
      <c r="S169" s="390" t="s">
        <v>149</v>
      </c>
      <c r="T169" s="391">
        <v>4.53E-2</v>
      </c>
      <c r="U169" s="391">
        <v>4.5499999999999999E-2</v>
      </c>
      <c r="V169" s="391">
        <v>4.5600000000000002E-2</v>
      </c>
      <c r="W169" s="391">
        <v>4.5699999999999998E-2</v>
      </c>
      <c r="X169" s="391">
        <v>0.05</v>
      </c>
      <c r="Y169" s="391">
        <v>1.49E-2</v>
      </c>
      <c r="Z169" s="391">
        <v>1.6E-2</v>
      </c>
      <c r="AA169" s="391">
        <v>1.6199999999999999E-2</v>
      </c>
      <c r="AB169" s="391">
        <v>1.6500000000000001E-2</v>
      </c>
      <c r="AC169" s="391">
        <v>1.6500000000000001E-2</v>
      </c>
      <c r="AD169" s="391">
        <v>1.4500000000000001E-2</v>
      </c>
      <c r="AE169" s="391">
        <v>1.47E-2</v>
      </c>
      <c r="AF169" s="391">
        <v>1.49E-2</v>
      </c>
      <c r="AG169" s="391">
        <v>1.5100000000000001E-2</v>
      </c>
      <c r="AH169" s="391">
        <v>1.5299999999999999E-2</v>
      </c>
      <c r="AI169" s="391">
        <v>2.3E-3</v>
      </c>
      <c r="AJ169" s="391">
        <v>2.5000000000000001E-3</v>
      </c>
      <c r="AK169" s="391">
        <v>2.5999999999999999E-3</v>
      </c>
      <c r="AL169" s="391">
        <v>2.7000000000000001E-3</v>
      </c>
      <c r="AM169" s="391">
        <v>2.8E-3</v>
      </c>
      <c r="AN169" s="391">
        <v>1.4999999999999999E-2</v>
      </c>
      <c r="AO169" s="391">
        <v>1.7000000000000001E-2</v>
      </c>
      <c r="AP169" s="391">
        <v>0.02</v>
      </c>
      <c r="AQ169" s="391">
        <v>2.1999999999999999E-2</v>
      </c>
      <c r="AR169" s="391">
        <v>2.5000000000000001E-2</v>
      </c>
      <c r="AS169" s="391">
        <v>8.2000000000000007E-3</v>
      </c>
      <c r="AT169" s="391">
        <v>8.6E-3</v>
      </c>
      <c r="AU169" s="391">
        <v>8.8000000000000005E-3</v>
      </c>
      <c r="AV169" s="391">
        <v>9.1999999999999998E-3</v>
      </c>
      <c r="AW169" s="391">
        <v>9.9000000000000008E-3</v>
      </c>
      <c r="AX169" s="391">
        <v>0</v>
      </c>
      <c r="AY169" s="391">
        <v>0</v>
      </c>
      <c r="AZ169" s="391">
        <v>0</v>
      </c>
      <c r="BA169" s="391">
        <v>0</v>
      </c>
      <c r="BB169" s="391">
        <v>0</v>
      </c>
      <c r="BC169" s="391">
        <v>0</v>
      </c>
      <c r="BD169" s="391">
        <v>0</v>
      </c>
      <c r="BE169" s="391">
        <v>0</v>
      </c>
      <c r="BF169" s="391">
        <v>0</v>
      </c>
      <c r="BG169" s="391">
        <v>0</v>
      </c>
      <c r="BH169" s="391">
        <v>0.22</v>
      </c>
      <c r="BI169" s="391">
        <v>0.22</v>
      </c>
      <c r="BJ169" s="391">
        <v>0.22</v>
      </c>
      <c r="BK169" s="391">
        <v>0.22</v>
      </c>
      <c r="BL169" s="391">
        <v>0.22</v>
      </c>
      <c r="BM169" s="391">
        <v>0</v>
      </c>
      <c r="BN169" s="391">
        <v>0</v>
      </c>
      <c r="BO169" s="391">
        <v>0</v>
      </c>
      <c r="BP169" s="391">
        <v>0</v>
      </c>
      <c r="BQ169" s="391">
        <v>0</v>
      </c>
    </row>
    <row r="170" spans="1:69">
      <c r="A170" s="388" t="s">
        <v>559</v>
      </c>
      <c r="B170" s="389">
        <v>0.11316666666666668</v>
      </c>
      <c r="C170" s="389">
        <v>0.83569999999999989</v>
      </c>
      <c r="D170" s="389">
        <v>0</v>
      </c>
      <c r="E170" s="389"/>
      <c r="F170" s="390">
        <v>1720</v>
      </c>
      <c r="G170" s="391">
        <v>6.8099999999999994E-2</v>
      </c>
      <c r="H170" s="391">
        <v>3.5999999999999999E-3</v>
      </c>
      <c r="I170" s="391">
        <v>0</v>
      </c>
      <c r="J170" s="391">
        <v>8.9999999999999993E-3</v>
      </c>
      <c r="K170" s="391">
        <v>5.0000000000000001E-3</v>
      </c>
      <c r="L170" s="391">
        <v>2.7466666666666681E-2</v>
      </c>
      <c r="M170" s="392">
        <v>39.593023255813954</v>
      </c>
      <c r="N170" s="390">
        <v>1720</v>
      </c>
      <c r="O170" s="390">
        <v>1725</v>
      </c>
      <c r="P170" s="390">
        <v>1730</v>
      </c>
      <c r="Q170" s="390">
        <v>1740</v>
      </c>
      <c r="R170" s="390">
        <v>1750</v>
      </c>
      <c r="S170" s="390" t="s">
        <v>128</v>
      </c>
      <c r="T170" s="391">
        <v>8.7400000000000005E-2</v>
      </c>
      <c r="U170" s="391">
        <v>8.7599999999999997E-2</v>
      </c>
      <c r="V170" s="391">
        <v>8.7800000000000003E-2</v>
      </c>
      <c r="W170" s="391">
        <v>8.7999999999999995E-2</v>
      </c>
      <c r="X170" s="391">
        <v>8.8999999999999996E-2</v>
      </c>
      <c r="Y170" s="391">
        <v>3.5999999999999999E-3</v>
      </c>
      <c r="Z170" s="391">
        <v>4.0000000000000001E-3</v>
      </c>
      <c r="AA170" s="391">
        <v>5.0000000000000001E-3</v>
      </c>
      <c r="AB170" s="391">
        <v>6.0000000000000001E-3</v>
      </c>
      <c r="AC170" s="391">
        <v>7.0000000000000001E-3</v>
      </c>
      <c r="AD170" s="391">
        <v>0</v>
      </c>
      <c r="AE170" s="391">
        <v>0</v>
      </c>
      <c r="AF170" s="391">
        <v>0</v>
      </c>
      <c r="AG170" s="391">
        <v>0</v>
      </c>
      <c r="AH170" s="391">
        <v>0</v>
      </c>
      <c r="AI170" s="391">
        <v>1.1999999999999999E-3</v>
      </c>
      <c r="AJ170" s="391">
        <v>1.1999999999999999E-3</v>
      </c>
      <c r="AK170" s="391">
        <v>1.1999999999999999E-3</v>
      </c>
      <c r="AL170" s="391">
        <v>1.4E-3</v>
      </c>
      <c r="AM170" s="391">
        <v>1.4E-3</v>
      </c>
      <c r="AN170" s="391">
        <v>5.0000000000000001E-3</v>
      </c>
      <c r="AO170" s="391">
        <v>5.0000000000000001E-3</v>
      </c>
      <c r="AP170" s="391">
        <v>5.0000000000000001E-3</v>
      </c>
      <c r="AQ170" s="391">
        <v>5.0000000000000001E-3</v>
      </c>
      <c r="AR170" s="391">
        <v>5.0000000000000001E-3</v>
      </c>
      <c r="AS170" s="391">
        <v>5.1299999999999998E-2</v>
      </c>
      <c r="AT170" s="391">
        <v>5.16E-2</v>
      </c>
      <c r="AU170" s="391">
        <v>5.2200000000000003E-2</v>
      </c>
      <c r="AV170" s="391">
        <v>5.2999999999999999E-2</v>
      </c>
      <c r="AW170" s="391">
        <v>5.3999999999999999E-2</v>
      </c>
      <c r="AX170" s="391">
        <v>0</v>
      </c>
      <c r="AY170" s="391">
        <v>0</v>
      </c>
      <c r="AZ170" s="391">
        <v>0</v>
      </c>
      <c r="BA170" s="391">
        <v>0</v>
      </c>
      <c r="BB170" s="391">
        <v>0</v>
      </c>
      <c r="BC170" s="391">
        <v>0</v>
      </c>
      <c r="BD170" s="391">
        <v>0</v>
      </c>
      <c r="BE170" s="391">
        <v>0</v>
      </c>
      <c r="BF170" s="391">
        <v>0</v>
      </c>
      <c r="BG170" s="391">
        <v>0</v>
      </c>
      <c r="BH170" s="391">
        <v>0.3</v>
      </c>
      <c r="BI170" s="391">
        <v>0.3</v>
      </c>
      <c r="BJ170" s="391">
        <v>0.3</v>
      </c>
      <c r="BK170" s="391">
        <v>0.3</v>
      </c>
      <c r="BL170" s="391">
        <v>0.3</v>
      </c>
      <c r="BM170" s="391">
        <v>0</v>
      </c>
      <c r="BN170" s="391">
        <v>0</v>
      </c>
      <c r="BO170" s="391">
        <v>0</v>
      </c>
      <c r="BP170" s="391">
        <v>0</v>
      </c>
      <c r="BQ170" s="391">
        <v>0</v>
      </c>
    </row>
    <row r="171" spans="1:69">
      <c r="A171" s="388" t="s">
        <v>560</v>
      </c>
      <c r="B171" s="389">
        <v>0.58682500000000004</v>
      </c>
      <c r="C171" s="389">
        <v>1.6</v>
      </c>
      <c r="D171" s="389">
        <v>0</v>
      </c>
      <c r="E171" s="389"/>
      <c r="F171" s="390">
        <v>12232</v>
      </c>
      <c r="G171" s="391">
        <v>0.31890000000000002</v>
      </c>
      <c r="H171" s="391">
        <v>2.06E-2</v>
      </c>
      <c r="I171" s="391">
        <v>6.0000000000000001E-3</v>
      </c>
      <c r="J171" s="391">
        <v>0.20680000000000001</v>
      </c>
      <c r="K171" s="391">
        <v>1E-3</v>
      </c>
      <c r="L171" s="391">
        <v>3.3525000000000027E-2</v>
      </c>
      <c r="M171" s="392">
        <v>26.070961412688032</v>
      </c>
      <c r="N171" s="390">
        <v>16786</v>
      </c>
      <c r="O171" s="390">
        <v>21339</v>
      </c>
      <c r="P171" s="390">
        <v>25893</v>
      </c>
      <c r="Q171" s="390">
        <v>30446</v>
      </c>
      <c r="R171" s="390">
        <v>35000</v>
      </c>
      <c r="S171" s="390" t="s">
        <v>225</v>
      </c>
      <c r="T171" s="391">
        <v>0.42899999999999999</v>
      </c>
      <c r="U171" s="391">
        <v>0.53469999999999995</v>
      </c>
      <c r="V171" s="391">
        <v>0.6361</v>
      </c>
      <c r="W171" s="391">
        <v>0.73329999999999995</v>
      </c>
      <c r="X171" s="391">
        <v>0.82640000000000002</v>
      </c>
      <c r="Y171" s="391">
        <v>2.6800000000000001E-2</v>
      </c>
      <c r="Z171" s="391">
        <v>3.4799999999999998E-2</v>
      </c>
      <c r="AA171" s="391">
        <v>4.5199999999999997E-2</v>
      </c>
      <c r="AB171" s="391">
        <v>5.8799999999999998E-2</v>
      </c>
      <c r="AC171" s="391">
        <v>7.6399999999999996E-2</v>
      </c>
      <c r="AD171" s="391">
        <v>6.1000000000000004E-3</v>
      </c>
      <c r="AE171" s="391">
        <v>6.1999999999999998E-3</v>
      </c>
      <c r="AF171" s="391">
        <v>6.3E-3</v>
      </c>
      <c r="AG171" s="391">
        <v>6.4000000000000003E-3</v>
      </c>
      <c r="AH171" s="391">
        <v>6.4999999999999997E-3</v>
      </c>
      <c r="AI171" s="391">
        <v>0.3629</v>
      </c>
      <c r="AJ171" s="391">
        <v>0.41349999999999998</v>
      </c>
      <c r="AK171" s="391">
        <v>0.72570000000000001</v>
      </c>
      <c r="AL171" s="391">
        <v>0.82699999999999996</v>
      </c>
      <c r="AM171" s="391">
        <v>1.4514</v>
      </c>
      <c r="AN171" s="391">
        <v>2E-3</v>
      </c>
      <c r="AO171" s="391">
        <v>4.0000000000000001E-3</v>
      </c>
      <c r="AP171" s="391">
        <v>8.0000000000000002E-3</v>
      </c>
      <c r="AQ171" s="391">
        <v>1.6E-2</v>
      </c>
      <c r="AR171" s="391">
        <v>3.2000000000000001E-2</v>
      </c>
      <c r="AS171" s="391">
        <v>4.9799999999999997E-2</v>
      </c>
      <c r="AT171" s="391">
        <v>5.9799999999999999E-2</v>
      </c>
      <c r="AU171" s="391">
        <v>8.5500000000000007E-2</v>
      </c>
      <c r="AV171" s="391">
        <v>9.8599999999999993E-2</v>
      </c>
      <c r="AW171" s="391">
        <v>0.14349999999999999</v>
      </c>
      <c r="AX171" s="391">
        <v>0</v>
      </c>
      <c r="AY171" s="391">
        <v>0</v>
      </c>
      <c r="AZ171" s="391">
        <v>0</v>
      </c>
      <c r="BA171" s="391">
        <v>0</v>
      </c>
      <c r="BB171" s="391">
        <v>0</v>
      </c>
      <c r="BC171" s="391">
        <v>0</v>
      </c>
      <c r="BD171" s="391">
        <v>0</v>
      </c>
      <c r="BE171" s="391">
        <v>0</v>
      </c>
      <c r="BF171" s="391">
        <v>0</v>
      </c>
      <c r="BG171" s="391">
        <v>0</v>
      </c>
      <c r="BH171" s="391">
        <v>1.6</v>
      </c>
      <c r="BI171" s="391">
        <v>1.6</v>
      </c>
      <c r="BJ171" s="391">
        <v>1.6</v>
      </c>
      <c r="BK171" s="391">
        <v>1.6</v>
      </c>
      <c r="BL171" s="391">
        <v>1.6</v>
      </c>
      <c r="BM171" s="391">
        <v>0</v>
      </c>
      <c r="BN171" s="391">
        <v>0</v>
      </c>
      <c r="BO171" s="391">
        <v>0</v>
      </c>
      <c r="BP171" s="391">
        <v>0</v>
      </c>
      <c r="BQ171" s="391">
        <v>0</v>
      </c>
    </row>
    <row r="172" spans="1:69">
      <c r="A172" s="388" t="s">
        <v>561</v>
      </c>
      <c r="B172" s="389">
        <v>1.9829166666666664</v>
      </c>
      <c r="C172" s="389">
        <v>2.5</v>
      </c>
      <c r="D172" s="389">
        <v>0.98339999999999994</v>
      </c>
      <c r="E172" s="389"/>
      <c r="F172" s="390">
        <v>12683</v>
      </c>
      <c r="G172" s="391">
        <v>0.64359999999999995</v>
      </c>
      <c r="H172" s="391">
        <v>9.1300000000000006E-2</v>
      </c>
      <c r="I172" s="391">
        <v>0.1704</v>
      </c>
      <c r="J172" s="391">
        <v>6.0000000000000001E-3</v>
      </c>
      <c r="K172" s="391">
        <v>5.0000000000000001E-3</v>
      </c>
      <c r="L172" s="391">
        <v>8.3216666666666494E-2</v>
      </c>
      <c r="M172" s="392">
        <v>50.745091855239295</v>
      </c>
      <c r="N172" s="390">
        <v>13500</v>
      </c>
      <c r="O172" s="390">
        <v>14100</v>
      </c>
      <c r="P172" s="390">
        <v>14600</v>
      </c>
      <c r="Q172" s="390">
        <v>15000</v>
      </c>
      <c r="R172" s="390">
        <v>15200</v>
      </c>
      <c r="S172" s="390" t="s">
        <v>224</v>
      </c>
      <c r="T172" s="391">
        <v>0.65</v>
      </c>
      <c r="U172" s="391">
        <v>0.66500000000000004</v>
      </c>
      <c r="V172" s="391">
        <v>0.68</v>
      </c>
      <c r="W172" s="391">
        <v>0.69499999999999995</v>
      </c>
      <c r="X172" s="391">
        <v>0.7</v>
      </c>
      <c r="Y172" s="391">
        <v>9.1999999999999998E-2</v>
      </c>
      <c r="Z172" s="391">
        <v>9.2499999999999999E-2</v>
      </c>
      <c r="AA172" s="391">
        <v>9.2999999999999999E-2</v>
      </c>
      <c r="AB172" s="391">
        <v>9.35E-2</v>
      </c>
      <c r="AC172" s="391">
        <v>9.4E-2</v>
      </c>
      <c r="AD172" s="391">
        <v>0.17100000000000001</v>
      </c>
      <c r="AE172" s="391">
        <v>0.17199999999999999</v>
      </c>
      <c r="AF172" s="391">
        <v>0.17299999999999999</v>
      </c>
      <c r="AG172" s="391">
        <v>0.17399999999999999</v>
      </c>
      <c r="AH172" s="391">
        <v>0.17499999999999999</v>
      </c>
      <c r="AI172" s="391">
        <v>6.4999999999999997E-3</v>
      </c>
      <c r="AJ172" s="391">
        <v>7.0000000000000001E-3</v>
      </c>
      <c r="AK172" s="391">
        <v>7.4999999999999997E-3</v>
      </c>
      <c r="AL172" s="391">
        <v>8.0000000000000002E-3</v>
      </c>
      <c r="AM172" s="391">
        <v>8.5000000000000006E-3</v>
      </c>
      <c r="AN172" s="391">
        <v>1E-3</v>
      </c>
      <c r="AO172" s="391">
        <v>1E-3</v>
      </c>
      <c r="AP172" s="391">
        <v>1E-3</v>
      </c>
      <c r="AQ172" s="391">
        <v>1E-3</v>
      </c>
      <c r="AR172" s="391">
        <v>1E-3</v>
      </c>
      <c r="AS172" s="391">
        <v>0.04</v>
      </c>
      <c r="AT172" s="391">
        <v>0.04</v>
      </c>
      <c r="AU172" s="391">
        <v>0.04</v>
      </c>
      <c r="AV172" s="391">
        <v>0.04</v>
      </c>
      <c r="AW172" s="391">
        <v>0.04</v>
      </c>
      <c r="AX172" s="391">
        <v>1</v>
      </c>
      <c r="AY172" s="391">
        <v>1</v>
      </c>
      <c r="AZ172" s="391">
        <v>1</v>
      </c>
      <c r="BA172" s="391">
        <v>1</v>
      </c>
      <c r="BB172" s="391">
        <v>1</v>
      </c>
      <c r="BC172" s="391">
        <v>0</v>
      </c>
      <c r="BD172" s="391">
        <v>0</v>
      </c>
      <c r="BE172" s="391">
        <v>0</v>
      </c>
      <c r="BF172" s="391">
        <v>0</v>
      </c>
      <c r="BG172" s="391">
        <v>0</v>
      </c>
      <c r="BH172" s="391">
        <v>2.5</v>
      </c>
      <c r="BI172" s="391">
        <v>2.5</v>
      </c>
      <c r="BJ172" s="391">
        <v>2.5</v>
      </c>
      <c r="BK172" s="391">
        <v>2.5</v>
      </c>
      <c r="BL172" s="391">
        <v>2.5</v>
      </c>
      <c r="BM172" s="391">
        <v>0.51539999999999997</v>
      </c>
      <c r="BN172" s="391">
        <v>0.5</v>
      </c>
      <c r="BO172" s="391">
        <v>0.5</v>
      </c>
      <c r="BP172" s="391">
        <v>0.5</v>
      </c>
      <c r="BQ172" s="391">
        <v>0.5</v>
      </c>
    </row>
    <row r="173" spans="1:69">
      <c r="A173" s="388" t="s">
        <v>562</v>
      </c>
      <c r="B173" s="389">
        <v>0.21924999999999997</v>
      </c>
      <c r="C173" s="389">
        <v>7.3</v>
      </c>
      <c r="D173" s="389">
        <v>0</v>
      </c>
      <c r="E173" s="389"/>
      <c r="F173" s="390">
        <v>2450</v>
      </c>
      <c r="G173" s="391">
        <v>0.10039999999999999</v>
      </c>
      <c r="H173" s="391">
        <v>0.04</v>
      </c>
      <c r="I173" s="391">
        <v>0</v>
      </c>
      <c r="J173" s="391">
        <v>0</v>
      </c>
      <c r="K173" s="391">
        <v>6.0999999999999999E-2</v>
      </c>
      <c r="L173" s="391">
        <v>1.7849999999999977E-2</v>
      </c>
      <c r="M173" s="392">
        <v>40.979591836734691</v>
      </c>
      <c r="N173" s="390">
        <v>2455</v>
      </c>
      <c r="O173" s="390">
        <v>2460</v>
      </c>
      <c r="P173" s="390">
        <v>2465</v>
      </c>
      <c r="Q173" s="390">
        <v>2470</v>
      </c>
      <c r="R173" s="390">
        <v>2475</v>
      </c>
      <c r="S173" s="390" t="s">
        <v>184</v>
      </c>
      <c r="T173" s="391">
        <v>0.10050000000000001</v>
      </c>
      <c r="U173" s="391">
        <v>0.10059999999999999</v>
      </c>
      <c r="V173" s="391">
        <v>0.1007</v>
      </c>
      <c r="W173" s="391">
        <v>0.1008</v>
      </c>
      <c r="X173" s="391">
        <v>0.1009</v>
      </c>
      <c r="Y173" s="391">
        <v>4.1000000000000002E-2</v>
      </c>
      <c r="Z173" s="391">
        <v>4.2000000000000003E-2</v>
      </c>
      <c r="AA173" s="391">
        <v>4.2500000000000003E-2</v>
      </c>
      <c r="AB173" s="391">
        <v>4.2999999999999997E-2</v>
      </c>
      <c r="AC173" s="391">
        <v>4.3499999999999997E-2</v>
      </c>
      <c r="AD173" s="391">
        <v>0</v>
      </c>
      <c r="AE173" s="391">
        <v>0</v>
      </c>
      <c r="AF173" s="391">
        <v>0</v>
      </c>
      <c r="AG173" s="391">
        <v>0</v>
      </c>
      <c r="AH173" s="391">
        <v>0</v>
      </c>
      <c r="AI173" s="391">
        <v>0</v>
      </c>
      <c r="AJ173" s="391">
        <v>0</v>
      </c>
      <c r="AK173" s="391">
        <v>0</v>
      </c>
      <c r="AL173" s="391">
        <v>0</v>
      </c>
      <c r="AM173" s="391">
        <v>0</v>
      </c>
      <c r="AN173" s="391">
        <v>6.0999999999999999E-2</v>
      </c>
      <c r="AO173" s="391">
        <v>6.0999999999999999E-2</v>
      </c>
      <c r="AP173" s="391">
        <v>6.0999999999999999E-2</v>
      </c>
      <c r="AQ173" s="391">
        <v>6.0999999999999999E-2</v>
      </c>
      <c r="AR173" s="391">
        <v>6.0999999999999999E-2</v>
      </c>
      <c r="AS173" s="391">
        <v>2.7099999999999999E-2</v>
      </c>
      <c r="AT173" s="391">
        <v>2.7300000000000001E-2</v>
      </c>
      <c r="AU173" s="391">
        <v>2.7400000000000001E-2</v>
      </c>
      <c r="AV173" s="391">
        <v>2.75E-2</v>
      </c>
      <c r="AW173" s="391">
        <v>2.75E-2</v>
      </c>
      <c r="AX173" s="391">
        <v>0</v>
      </c>
      <c r="AY173" s="391">
        <v>0</v>
      </c>
      <c r="AZ173" s="391">
        <v>0</v>
      </c>
      <c r="BA173" s="391">
        <v>0</v>
      </c>
      <c r="BB173" s="391">
        <v>0</v>
      </c>
      <c r="BC173" s="391">
        <v>0</v>
      </c>
      <c r="BD173" s="391">
        <v>0</v>
      </c>
      <c r="BE173" s="391">
        <v>0</v>
      </c>
      <c r="BF173" s="391">
        <v>0</v>
      </c>
      <c r="BG173" s="391">
        <v>0</v>
      </c>
      <c r="BH173" s="391">
        <v>0</v>
      </c>
      <c r="BI173" s="391">
        <v>0</v>
      </c>
      <c r="BJ173" s="391">
        <v>0</v>
      </c>
      <c r="BK173" s="391">
        <v>0</v>
      </c>
      <c r="BL173" s="391">
        <v>0</v>
      </c>
      <c r="BM173" s="391">
        <v>0</v>
      </c>
      <c r="BN173" s="391">
        <v>0</v>
      </c>
      <c r="BO173" s="391">
        <v>0</v>
      </c>
      <c r="BP173" s="391">
        <v>0</v>
      </c>
      <c r="BQ173" s="391">
        <v>0</v>
      </c>
    </row>
    <row r="174" spans="1:69">
      <c r="A174" s="388" t="s">
        <v>563</v>
      </c>
      <c r="B174" s="389">
        <v>3.6091666666666668E-2</v>
      </c>
      <c r="C174" s="389">
        <v>4.4999999999999998E-2</v>
      </c>
      <c r="D174" s="389">
        <v>0</v>
      </c>
      <c r="E174" s="389"/>
      <c r="F174" s="390">
        <v>419</v>
      </c>
      <c r="G174" s="391">
        <v>1.6500000000000001E-2</v>
      </c>
      <c r="H174" s="391">
        <v>3.0999999999999999E-3</v>
      </c>
      <c r="I174" s="391">
        <v>0</v>
      </c>
      <c r="J174" s="391">
        <v>0</v>
      </c>
      <c r="K174" s="391">
        <v>2.9999999999999997E-4</v>
      </c>
      <c r="L174" s="391">
        <v>1.6191666666666667E-2</v>
      </c>
      <c r="M174" s="392">
        <v>39.379474940334127</v>
      </c>
      <c r="N174" s="390">
        <v>425</v>
      </c>
      <c r="O174" s="390">
        <v>432</v>
      </c>
      <c r="P174" s="390">
        <v>438</v>
      </c>
      <c r="Q174" s="390">
        <v>444</v>
      </c>
      <c r="R174" s="390">
        <v>460</v>
      </c>
      <c r="S174" s="390" t="s">
        <v>168</v>
      </c>
      <c r="T174" s="391">
        <v>1.67E-2</v>
      </c>
      <c r="U174" s="391">
        <v>1.7000000000000001E-2</v>
      </c>
      <c r="V174" s="391">
        <v>1.7299999999999999E-2</v>
      </c>
      <c r="W174" s="391">
        <v>1.7500000000000002E-2</v>
      </c>
      <c r="X174" s="391">
        <v>1.7999999999999999E-2</v>
      </c>
      <c r="Y174" s="391">
        <v>3.2000000000000002E-3</v>
      </c>
      <c r="Z174" s="391">
        <v>3.2000000000000002E-3</v>
      </c>
      <c r="AA174" s="391">
        <v>3.2000000000000002E-3</v>
      </c>
      <c r="AB174" s="391">
        <v>3.3E-3</v>
      </c>
      <c r="AC174" s="391">
        <v>3.3999999999999998E-3</v>
      </c>
      <c r="AD174" s="391">
        <v>0</v>
      </c>
      <c r="AE174" s="391">
        <v>0</v>
      </c>
      <c r="AF174" s="391">
        <v>0</v>
      </c>
      <c r="AG174" s="391">
        <v>0</v>
      </c>
      <c r="AH174" s="391">
        <v>0</v>
      </c>
      <c r="AI174" s="391">
        <v>0</v>
      </c>
      <c r="AJ174" s="391">
        <v>0</v>
      </c>
      <c r="AK174" s="391">
        <v>0</v>
      </c>
      <c r="AL174" s="391">
        <v>0</v>
      </c>
      <c r="AM174" s="391">
        <v>0</v>
      </c>
      <c r="AN174" s="391">
        <v>2.0000000000000001E-4</v>
      </c>
      <c r="AO174" s="391">
        <v>2.0000000000000001E-4</v>
      </c>
      <c r="AP174" s="391">
        <v>2.9999999999999997E-4</v>
      </c>
      <c r="AQ174" s="391">
        <v>2.9999999999999997E-4</v>
      </c>
      <c r="AR174" s="391">
        <v>2.9999999999999997E-4</v>
      </c>
      <c r="AS174" s="391">
        <v>1.2E-2</v>
      </c>
      <c r="AT174" s="391">
        <v>1.2E-2</v>
      </c>
      <c r="AU174" s="391">
        <v>1.2E-2</v>
      </c>
      <c r="AV174" s="391">
        <v>1.2E-2</v>
      </c>
      <c r="AW174" s="391">
        <v>1.2E-2</v>
      </c>
      <c r="AX174" s="391">
        <v>0</v>
      </c>
      <c r="AY174" s="391">
        <v>0</v>
      </c>
      <c r="AZ174" s="391">
        <v>0</v>
      </c>
      <c r="BA174" s="391">
        <v>0</v>
      </c>
      <c r="BB174" s="391">
        <v>0</v>
      </c>
      <c r="BC174" s="391">
        <v>0</v>
      </c>
      <c r="BD174" s="391">
        <v>0</v>
      </c>
      <c r="BE174" s="391">
        <v>0</v>
      </c>
      <c r="BF174" s="391">
        <v>0</v>
      </c>
      <c r="BG174" s="391">
        <v>0</v>
      </c>
      <c r="BH174" s="391">
        <v>4.4999999999999998E-2</v>
      </c>
      <c r="BI174" s="391">
        <v>4.4999999999999998E-2</v>
      </c>
      <c r="BJ174" s="391">
        <v>4.4999999999999998E-2</v>
      </c>
      <c r="BK174" s="391">
        <v>4.4999999999999998E-2</v>
      </c>
      <c r="BL174" s="391">
        <v>4.4999999999999998E-2</v>
      </c>
      <c r="BM174" s="391">
        <v>0</v>
      </c>
      <c r="BN174" s="391">
        <v>0</v>
      </c>
      <c r="BO174" s="391">
        <v>0</v>
      </c>
      <c r="BP174" s="391">
        <v>0</v>
      </c>
      <c r="BQ174" s="391">
        <v>0</v>
      </c>
    </row>
    <row r="175" spans="1:69">
      <c r="A175" s="388" t="s">
        <v>564</v>
      </c>
      <c r="B175" s="389">
        <v>7.0999999999999994E-2</v>
      </c>
      <c r="C175" s="389">
        <v>0.46800000000000003</v>
      </c>
      <c r="D175" s="389">
        <v>0</v>
      </c>
      <c r="E175" s="389"/>
      <c r="F175" s="390">
        <v>871</v>
      </c>
      <c r="G175" s="391">
        <v>3.5000000000000003E-2</v>
      </c>
      <c r="H175" s="391">
        <v>0</v>
      </c>
      <c r="I175" s="391">
        <v>2.5000000000000001E-3</v>
      </c>
      <c r="J175" s="391">
        <v>1E-4</v>
      </c>
      <c r="K175" s="391">
        <v>0.01</v>
      </c>
      <c r="L175" s="391">
        <v>2.3399999999999983E-2</v>
      </c>
      <c r="M175" s="392">
        <v>40.183696900114811</v>
      </c>
      <c r="N175" s="390">
        <v>872</v>
      </c>
      <c r="O175" s="390">
        <v>873</v>
      </c>
      <c r="P175" s="390">
        <v>874</v>
      </c>
      <c r="Q175" s="390">
        <v>875</v>
      </c>
      <c r="R175" s="390">
        <v>876</v>
      </c>
      <c r="S175" s="390" t="s">
        <v>202</v>
      </c>
      <c r="T175" s="391">
        <v>3.49E-2</v>
      </c>
      <c r="U175" s="391">
        <v>3.5000000000000003E-2</v>
      </c>
      <c r="V175" s="391">
        <v>3.5099999999999999E-2</v>
      </c>
      <c r="W175" s="391">
        <v>3.5200000000000002E-2</v>
      </c>
      <c r="X175" s="391">
        <v>3.5299999999999998E-2</v>
      </c>
      <c r="Y175" s="391">
        <v>0</v>
      </c>
      <c r="Z175" s="391">
        <v>0</v>
      </c>
      <c r="AA175" s="391">
        <v>0</v>
      </c>
      <c r="AB175" s="391">
        <v>0</v>
      </c>
      <c r="AC175" s="391">
        <v>0</v>
      </c>
      <c r="AD175" s="391">
        <v>2.5000000000000001E-3</v>
      </c>
      <c r="AE175" s="391">
        <v>2.5000000000000001E-3</v>
      </c>
      <c r="AF175" s="391">
        <v>2.5000000000000001E-3</v>
      </c>
      <c r="AG175" s="391">
        <v>2.5000000000000001E-3</v>
      </c>
      <c r="AH175" s="391">
        <v>2.5000000000000001E-3</v>
      </c>
      <c r="AI175" s="391">
        <v>1E-4</v>
      </c>
      <c r="AJ175" s="391">
        <v>1E-4</v>
      </c>
      <c r="AK175" s="391">
        <v>1E-4</v>
      </c>
      <c r="AL175" s="391">
        <v>1E-4</v>
      </c>
      <c r="AM175" s="391">
        <v>1E-4</v>
      </c>
      <c r="AN175" s="391">
        <v>1E-3</v>
      </c>
      <c r="AO175" s="391">
        <v>1E-3</v>
      </c>
      <c r="AP175" s="391">
        <v>1E-3</v>
      </c>
      <c r="AQ175" s="391">
        <v>1E-3</v>
      </c>
      <c r="AR175" s="391">
        <v>1E-3</v>
      </c>
      <c r="AS175" s="391">
        <v>2.35E-2</v>
      </c>
      <c r="AT175" s="391">
        <v>2.35E-2</v>
      </c>
      <c r="AU175" s="391">
        <v>2.35E-2</v>
      </c>
      <c r="AV175" s="391">
        <v>2.35E-2</v>
      </c>
      <c r="AW175" s="391">
        <v>2.35E-2</v>
      </c>
      <c r="AX175" s="391">
        <v>0</v>
      </c>
      <c r="AY175" s="391">
        <v>0</v>
      </c>
      <c r="AZ175" s="391">
        <v>0</v>
      </c>
      <c r="BA175" s="391">
        <v>0</v>
      </c>
      <c r="BB175" s="391">
        <v>0</v>
      </c>
      <c r="BC175" s="391">
        <v>0</v>
      </c>
      <c r="BD175" s="391">
        <v>0</v>
      </c>
      <c r="BE175" s="391">
        <v>0</v>
      </c>
      <c r="BF175" s="391">
        <v>0</v>
      </c>
      <c r="BG175" s="391">
        <v>0</v>
      </c>
      <c r="BH175" s="391">
        <v>0</v>
      </c>
      <c r="BI175" s="391">
        <v>0</v>
      </c>
      <c r="BJ175" s="391">
        <v>0</v>
      </c>
      <c r="BK175" s="391">
        <v>0</v>
      </c>
      <c r="BL175" s="391">
        <v>0</v>
      </c>
      <c r="BM175" s="391">
        <v>0</v>
      </c>
      <c r="BN175" s="391">
        <v>0</v>
      </c>
      <c r="BO175" s="391">
        <v>0</v>
      </c>
      <c r="BP175" s="391">
        <v>0</v>
      </c>
      <c r="BQ175" s="391">
        <v>0</v>
      </c>
    </row>
    <row r="176" spans="1:69">
      <c r="A176" s="388" t="s">
        <v>565</v>
      </c>
      <c r="B176" s="389">
        <v>0.56677499999999992</v>
      </c>
      <c r="C176" s="389">
        <v>1.012</v>
      </c>
      <c r="D176" s="389">
        <v>0</v>
      </c>
      <c r="E176" s="389"/>
      <c r="F176" s="390">
        <v>4762</v>
      </c>
      <c r="G176" s="391">
        <v>0.19650000000000001</v>
      </c>
      <c r="H176" s="391">
        <v>5.7000000000000002E-3</v>
      </c>
      <c r="I176" s="391">
        <v>0</v>
      </c>
      <c r="J176" s="391">
        <v>0</v>
      </c>
      <c r="K176" s="391">
        <v>0.2084</v>
      </c>
      <c r="L176" s="391">
        <v>0.1561749999999999</v>
      </c>
      <c r="M176" s="392">
        <v>41.264174716505671</v>
      </c>
      <c r="N176" s="390">
        <v>5019</v>
      </c>
      <c r="O176" s="390">
        <v>5270</v>
      </c>
      <c r="P176" s="390">
        <v>5534</v>
      </c>
      <c r="Q176" s="390">
        <v>5550</v>
      </c>
      <c r="R176" s="390">
        <v>5550</v>
      </c>
      <c r="S176" s="390" t="s">
        <v>201</v>
      </c>
      <c r="T176" s="391">
        <v>0.20080000000000001</v>
      </c>
      <c r="U176" s="391">
        <v>0.2014</v>
      </c>
      <c r="V176" s="391">
        <v>0.20200000000000001</v>
      </c>
      <c r="W176" s="391">
        <v>0.20300000000000001</v>
      </c>
      <c r="X176" s="391">
        <v>0.20300000000000001</v>
      </c>
      <c r="Y176" s="391">
        <v>4.0000000000000001E-3</v>
      </c>
      <c r="Z176" s="391">
        <v>4.1999999999999997E-3</v>
      </c>
      <c r="AA176" s="391">
        <v>4.4000000000000003E-3</v>
      </c>
      <c r="AB176" s="391">
        <v>4.5999999999999999E-3</v>
      </c>
      <c r="AC176" s="391">
        <v>4.5999999999999999E-3</v>
      </c>
      <c r="AD176" s="391">
        <v>0</v>
      </c>
      <c r="AE176" s="391">
        <v>0</v>
      </c>
      <c r="AF176" s="391">
        <v>0</v>
      </c>
      <c r="AG176" s="391">
        <v>0</v>
      </c>
      <c r="AH176" s="391">
        <v>0</v>
      </c>
      <c r="AI176" s="391">
        <v>0</v>
      </c>
      <c r="AJ176" s="391">
        <v>0</v>
      </c>
      <c r="AK176" s="391">
        <v>0</v>
      </c>
      <c r="AL176" s="391">
        <v>0</v>
      </c>
      <c r="AM176" s="391">
        <v>0</v>
      </c>
      <c r="AN176" s="391">
        <v>1.2E-2</v>
      </c>
      <c r="AO176" s="391">
        <v>1.2E-2</v>
      </c>
      <c r="AP176" s="391">
        <v>1.2E-2</v>
      </c>
      <c r="AQ176" s="391">
        <v>1.2E-2</v>
      </c>
      <c r="AR176" s="391">
        <v>1.2E-2</v>
      </c>
      <c r="AS176" s="391">
        <v>8.1199999999999994E-2</v>
      </c>
      <c r="AT176" s="391">
        <v>8.1500000000000003E-2</v>
      </c>
      <c r="AU176" s="391">
        <v>8.1799999999999998E-2</v>
      </c>
      <c r="AV176" s="391">
        <v>1.38E-2</v>
      </c>
      <c r="AW176" s="391">
        <v>8.2400000000000001E-2</v>
      </c>
      <c r="AX176" s="391">
        <v>0</v>
      </c>
      <c r="AY176" s="391">
        <v>0</v>
      </c>
      <c r="AZ176" s="391">
        <v>0</v>
      </c>
      <c r="BA176" s="391">
        <v>0</v>
      </c>
      <c r="BB176" s="391">
        <v>0</v>
      </c>
      <c r="BC176" s="391">
        <v>0</v>
      </c>
      <c r="BD176" s="391">
        <v>0</v>
      </c>
      <c r="BE176" s="391">
        <v>0</v>
      </c>
      <c r="BF176" s="391">
        <v>0</v>
      </c>
      <c r="BG176" s="391">
        <v>0</v>
      </c>
      <c r="BH176" s="391">
        <v>0</v>
      </c>
      <c r="BI176" s="391">
        <v>0</v>
      </c>
      <c r="BJ176" s="391">
        <v>0</v>
      </c>
      <c r="BK176" s="391">
        <v>0</v>
      </c>
      <c r="BL176" s="391">
        <v>0</v>
      </c>
      <c r="BM176" s="391">
        <v>0</v>
      </c>
      <c r="BN176" s="391">
        <v>0</v>
      </c>
      <c r="BO176" s="391">
        <v>0</v>
      </c>
      <c r="BP176" s="391">
        <v>0</v>
      </c>
      <c r="BQ176" s="391">
        <v>0</v>
      </c>
    </row>
    <row r="177" spans="1:69">
      <c r="A177" s="388" t="s">
        <v>566</v>
      </c>
      <c r="B177" s="389">
        <v>0.37433333333333335</v>
      </c>
      <c r="C177" s="389">
        <v>0.64400000000000002</v>
      </c>
      <c r="D177" s="389">
        <v>0</v>
      </c>
      <c r="E177" s="389"/>
      <c r="F177" s="390">
        <v>3961</v>
      </c>
      <c r="G177" s="391">
        <v>0.13200000000000001</v>
      </c>
      <c r="H177" s="391">
        <v>1.5299999999999999E-2</v>
      </c>
      <c r="I177" s="391">
        <v>0</v>
      </c>
      <c r="J177" s="391">
        <v>0</v>
      </c>
      <c r="K177" s="391">
        <v>2.3E-2</v>
      </c>
      <c r="L177" s="391">
        <v>0.20403333333333334</v>
      </c>
      <c r="M177" s="392">
        <v>33.324917950012626</v>
      </c>
      <c r="N177" s="390">
        <v>4334</v>
      </c>
      <c r="O177" s="390">
        <v>4707</v>
      </c>
      <c r="P177" s="390">
        <v>4809</v>
      </c>
      <c r="Q177" s="390">
        <v>4809</v>
      </c>
      <c r="R177" s="390">
        <v>4809</v>
      </c>
      <c r="S177" s="390" t="s">
        <v>176</v>
      </c>
      <c r="T177" s="391">
        <v>0.13589999999999999</v>
      </c>
      <c r="U177" s="391">
        <v>0.14929999999999999</v>
      </c>
      <c r="V177" s="391">
        <v>0.153</v>
      </c>
      <c r="W177" s="391">
        <v>0.153</v>
      </c>
      <c r="X177" s="391">
        <v>0.153</v>
      </c>
      <c r="Y177" s="391">
        <v>2.1999999999999999E-2</v>
      </c>
      <c r="Z177" s="391">
        <v>2.1999999999999999E-2</v>
      </c>
      <c r="AA177" s="391">
        <v>2.1999999999999999E-2</v>
      </c>
      <c r="AB177" s="391">
        <v>2.1999999999999999E-2</v>
      </c>
      <c r="AC177" s="391">
        <v>2.1999999999999999E-2</v>
      </c>
      <c r="AD177" s="391">
        <v>0</v>
      </c>
      <c r="AE177" s="391">
        <v>0</v>
      </c>
      <c r="AF177" s="391">
        <v>0</v>
      </c>
      <c r="AG177" s="391">
        <v>0</v>
      </c>
      <c r="AH177" s="391">
        <v>0</v>
      </c>
      <c r="AI177" s="391">
        <v>0</v>
      </c>
      <c r="AJ177" s="391">
        <v>0</v>
      </c>
      <c r="AK177" s="391">
        <v>0</v>
      </c>
      <c r="AL177" s="391">
        <v>0</v>
      </c>
      <c r="AM177" s="391">
        <v>0</v>
      </c>
      <c r="AN177" s="391">
        <v>2.4E-2</v>
      </c>
      <c r="AO177" s="391">
        <v>2.4E-2</v>
      </c>
      <c r="AP177" s="391">
        <v>2.5000000000000001E-2</v>
      </c>
      <c r="AQ177" s="391">
        <v>2.5000000000000001E-2</v>
      </c>
      <c r="AR177" s="391">
        <v>2.5000000000000001E-2</v>
      </c>
      <c r="AS177" s="391">
        <v>0.21740000000000001</v>
      </c>
      <c r="AT177" s="391">
        <v>0.2334</v>
      </c>
      <c r="AU177" s="391">
        <v>0.23899999999999999</v>
      </c>
      <c r="AV177" s="391">
        <v>0.23899999999999999</v>
      </c>
      <c r="AW177" s="391">
        <v>0.23899999999999999</v>
      </c>
      <c r="AX177" s="391">
        <v>0</v>
      </c>
      <c r="AY177" s="391">
        <v>0</v>
      </c>
      <c r="AZ177" s="391">
        <v>0</v>
      </c>
      <c r="BA177" s="391">
        <v>0</v>
      </c>
      <c r="BB177" s="391">
        <v>0</v>
      </c>
      <c r="BC177" s="391">
        <v>0</v>
      </c>
      <c r="BD177" s="391">
        <v>0</v>
      </c>
      <c r="BE177" s="391">
        <v>0</v>
      </c>
      <c r="BF177" s="391">
        <v>0</v>
      </c>
      <c r="BG177" s="391">
        <v>0</v>
      </c>
      <c r="BH177" s="391">
        <v>0</v>
      </c>
      <c r="BI177" s="391">
        <v>0</v>
      </c>
      <c r="BJ177" s="391">
        <v>0</v>
      </c>
      <c r="BK177" s="391">
        <v>0</v>
      </c>
      <c r="BL177" s="391">
        <v>0</v>
      </c>
      <c r="BM177" s="391">
        <v>0</v>
      </c>
      <c r="BN177" s="391">
        <v>0</v>
      </c>
      <c r="BO177" s="391">
        <v>0</v>
      </c>
      <c r="BP177" s="391">
        <v>0</v>
      </c>
      <c r="BQ177" s="391">
        <v>0</v>
      </c>
    </row>
    <row r="178" spans="1:69">
      <c r="A178" s="388" t="s">
        <v>567</v>
      </c>
      <c r="B178" s="389">
        <v>0.35800000000000004</v>
      </c>
      <c r="C178" s="389">
        <v>1.399</v>
      </c>
      <c r="D178" s="389">
        <v>0</v>
      </c>
      <c r="E178" s="389"/>
      <c r="F178" s="390">
        <v>2537</v>
      </c>
      <c r="G178" s="391">
        <v>0.27200000000000002</v>
      </c>
      <c r="H178" s="391">
        <v>1.29E-2</v>
      </c>
      <c r="I178" s="391">
        <v>0</v>
      </c>
      <c r="J178" s="391">
        <v>0</v>
      </c>
      <c r="K178" s="391">
        <v>0</v>
      </c>
      <c r="L178" s="391">
        <v>7.3099999999999998E-2</v>
      </c>
      <c r="M178" s="392">
        <v>107.21324398896334</v>
      </c>
      <c r="N178" s="390">
        <v>2580</v>
      </c>
      <c r="O178" s="390">
        <v>2600</v>
      </c>
      <c r="P178" s="390">
        <v>2610</v>
      </c>
      <c r="Q178" s="390">
        <v>2620</v>
      </c>
      <c r="R178" s="390">
        <v>2630</v>
      </c>
      <c r="S178" s="390" t="s">
        <v>148</v>
      </c>
      <c r="T178" s="391">
        <v>0.2722</v>
      </c>
      <c r="U178" s="391">
        <v>0.27239999999999998</v>
      </c>
      <c r="V178" s="391">
        <v>0.27260000000000001</v>
      </c>
      <c r="W178" s="391">
        <v>0.27279999999999999</v>
      </c>
      <c r="X178" s="391">
        <v>0.27300000000000002</v>
      </c>
      <c r="Y178" s="391">
        <v>1.2999999999999999E-2</v>
      </c>
      <c r="Z178" s="391">
        <v>1.32E-2</v>
      </c>
      <c r="AA178" s="391">
        <v>1.34E-2</v>
      </c>
      <c r="AB178" s="391">
        <v>1.3599999999999999E-2</v>
      </c>
      <c r="AC178" s="391">
        <v>1.38E-2</v>
      </c>
      <c r="AD178" s="391">
        <v>0</v>
      </c>
      <c r="AE178" s="391">
        <v>0</v>
      </c>
      <c r="AF178" s="391">
        <v>0</v>
      </c>
      <c r="AG178" s="391">
        <v>0</v>
      </c>
      <c r="AH178" s="391">
        <v>0</v>
      </c>
      <c r="AI178" s="391">
        <v>0</v>
      </c>
      <c r="AJ178" s="391">
        <v>0</v>
      </c>
      <c r="AK178" s="391">
        <v>0</v>
      </c>
      <c r="AL178" s="391">
        <v>0</v>
      </c>
      <c r="AM178" s="391">
        <v>0</v>
      </c>
      <c r="AN178" s="391">
        <v>0</v>
      </c>
      <c r="AO178" s="391">
        <v>0</v>
      </c>
      <c r="AP178" s="391">
        <v>0</v>
      </c>
      <c r="AQ178" s="391">
        <v>0</v>
      </c>
      <c r="AR178" s="391">
        <v>0</v>
      </c>
      <c r="AS178" s="391">
        <v>3.3000000000000002E-2</v>
      </c>
      <c r="AT178" s="391">
        <v>3.4000000000000002E-2</v>
      </c>
      <c r="AU178" s="391">
        <v>3.5999999999999997E-2</v>
      </c>
      <c r="AV178" s="391">
        <v>3.6999999999999998E-2</v>
      </c>
      <c r="AW178" s="391">
        <v>3.7999999999999999E-2</v>
      </c>
      <c r="AX178" s="391">
        <v>0</v>
      </c>
      <c r="AY178" s="391">
        <v>0</v>
      </c>
      <c r="AZ178" s="391">
        <v>0</v>
      </c>
      <c r="BA178" s="391">
        <v>0</v>
      </c>
      <c r="BB178" s="391">
        <v>0</v>
      </c>
      <c r="BC178" s="391">
        <v>0</v>
      </c>
      <c r="BD178" s="391">
        <v>0</v>
      </c>
      <c r="BE178" s="391">
        <v>0</v>
      </c>
      <c r="BF178" s="391">
        <v>0</v>
      </c>
      <c r="BG178" s="391">
        <v>0</v>
      </c>
      <c r="BH178" s="391">
        <v>0</v>
      </c>
      <c r="BI178" s="391">
        <v>0</v>
      </c>
      <c r="BJ178" s="391">
        <v>0</v>
      </c>
      <c r="BK178" s="391">
        <v>0</v>
      </c>
      <c r="BL178" s="391">
        <v>0</v>
      </c>
      <c r="BM178" s="391">
        <v>0</v>
      </c>
      <c r="BN178" s="391">
        <v>0</v>
      </c>
      <c r="BO178" s="391">
        <v>0</v>
      </c>
      <c r="BP178" s="391">
        <v>0</v>
      </c>
      <c r="BQ178" s="391">
        <v>0</v>
      </c>
    </row>
    <row r="179" spans="1:69">
      <c r="A179" s="388" t="s">
        <v>568</v>
      </c>
      <c r="B179" s="389">
        <v>0.41800000000000009</v>
      </c>
      <c r="C179" s="389">
        <v>1.6739999999999999</v>
      </c>
      <c r="D179" s="389">
        <v>0</v>
      </c>
      <c r="E179" s="389"/>
      <c r="F179" s="390">
        <v>995</v>
      </c>
      <c r="G179" s="391">
        <v>4.3400000000000001E-2</v>
      </c>
      <c r="H179" s="391">
        <v>1.0999999999999999E-2</v>
      </c>
      <c r="I179" s="391">
        <v>0.45100000000000001</v>
      </c>
      <c r="J179" s="391">
        <v>0</v>
      </c>
      <c r="K179" s="391">
        <v>2.1999999999999999E-2</v>
      </c>
      <c r="L179" s="391">
        <v>-0.1094</v>
      </c>
      <c r="M179" s="392">
        <v>43.618090452261306</v>
      </c>
      <c r="N179" s="390">
        <v>1000</v>
      </c>
      <c r="O179" s="390">
        <v>1000</v>
      </c>
      <c r="P179" s="390">
        <v>1000</v>
      </c>
      <c r="Q179" s="390">
        <v>1000</v>
      </c>
      <c r="R179" s="390">
        <v>1000</v>
      </c>
      <c r="S179" s="390" t="s">
        <v>195</v>
      </c>
      <c r="T179" s="391">
        <v>5.2499999999999998E-2</v>
      </c>
      <c r="U179" s="391">
        <v>5.2499999999999998E-2</v>
      </c>
      <c r="V179" s="391">
        <v>5.2499999999999998E-2</v>
      </c>
      <c r="W179" s="391">
        <v>5.2499999999999998E-2</v>
      </c>
      <c r="X179" s="391">
        <v>5.2499999999999998E-2</v>
      </c>
      <c r="Y179" s="391">
        <v>1.2500000000000001E-2</v>
      </c>
      <c r="Z179" s="391">
        <v>1.2500000000000001E-2</v>
      </c>
      <c r="AA179" s="391">
        <v>1.2500000000000001E-2</v>
      </c>
      <c r="AB179" s="391">
        <v>1.2500000000000001E-2</v>
      </c>
      <c r="AC179" s="391">
        <v>1.2500000000000001E-2</v>
      </c>
      <c r="AD179" s="391">
        <v>0.45</v>
      </c>
      <c r="AE179" s="391">
        <v>0.45</v>
      </c>
      <c r="AF179" s="391">
        <v>0.45</v>
      </c>
      <c r="AG179" s="391">
        <v>0.45</v>
      </c>
      <c r="AH179" s="391">
        <v>0.45</v>
      </c>
      <c r="AI179" s="391">
        <v>0</v>
      </c>
      <c r="AJ179" s="391">
        <v>0</v>
      </c>
      <c r="AK179" s="391">
        <v>0</v>
      </c>
      <c r="AL179" s="391">
        <v>0</v>
      </c>
      <c r="AM179" s="391">
        <v>0</v>
      </c>
      <c r="AN179" s="391">
        <v>2.5000000000000001E-2</v>
      </c>
      <c r="AO179" s="391">
        <v>2.5000000000000001E-2</v>
      </c>
      <c r="AP179" s="391">
        <v>2.5000000000000001E-2</v>
      </c>
      <c r="AQ179" s="391">
        <v>2.5000000000000001E-2</v>
      </c>
      <c r="AR179" s="391">
        <v>2.5000000000000001E-2</v>
      </c>
      <c r="AS179" s="391">
        <v>0</v>
      </c>
      <c r="AT179" s="391">
        <v>0</v>
      </c>
      <c r="AU179" s="391">
        <v>0</v>
      </c>
      <c r="AV179" s="391">
        <v>0</v>
      </c>
      <c r="AW179" s="391">
        <v>0</v>
      </c>
      <c r="AX179" s="391">
        <v>0</v>
      </c>
      <c r="AY179" s="391">
        <v>0</v>
      </c>
      <c r="AZ179" s="391">
        <v>0</v>
      </c>
      <c r="BA179" s="391">
        <v>0</v>
      </c>
      <c r="BB179" s="391">
        <v>0</v>
      </c>
      <c r="BC179" s="391">
        <v>0</v>
      </c>
      <c r="BD179" s="391">
        <v>0</v>
      </c>
      <c r="BE179" s="391">
        <v>0</v>
      </c>
      <c r="BF179" s="391">
        <v>0</v>
      </c>
      <c r="BG179" s="391">
        <v>0</v>
      </c>
      <c r="BH179" s="391">
        <v>0</v>
      </c>
      <c r="BI179" s="391">
        <v>0</v>
      </c>
      <c r="BJ179" s="391">
        <v>0</v>
      </c>
      <c r="BK179" s="391">
        <v>0</v>
      </c>
      <c r="BL179" s="391">
        <v>0</v>
      </c>
      <c r="BM179" s="391">
        <v>0</v>
      </c>
      <c r="BN179" s="391">
        <v>0</v>
      </c>
      <c r="BO179" s="391">
        <v>0</v>
      </c>
      <c r="BP179" s="391">
        <v>0</v>
      </c>
      <c r="BQ179" s="391">
        <v>0</v>
      </c>
    </row>
    <row r="180" spans="1:69">
      <c r="A180" s="388" t="s">
        <v>569</v>
      </c>
      <c r="B180" s="389">
        <v>7.5291666666666646E-2</v>
      </c>
      <c r="C180" s="389">
        <v>0.20899999999999999</v>
      </c>
      <c r="D180" s="389">
        <v>0</v>
      </c>
      <c r="E180" s="389"/>
      <c r="F180" s="390">
        <v>1000</v>
      </c>
      <c r="G180" s="391">
        <v>5.57E-2</v>
      </c>
      <c r="H180" s="391">
        <v>2.5000000000000001E-3</v>
      </c>
      <c r="I180" s="391">
        <v>2.5000000000000001E-3</v>
      </c>
      <c r="J180" s="391">
        <v>2.9999999999999997E-4</v>
      </c>
      <c r="K180" s="391">
        <v>0</v>
      </c>
      <c r="L180" s="391">
        <v>1.429166666666664E-2</v>
      </c>
      <c r="M180" s="392">
        <v>55.7</v>
      </c>
      <c r="N180" s="390">
        <v>1000</v>
      </c>
      <c r="O180" s="390">
        <v>1010</v>
      </c>
      <c r="P180" s="390">
        <v>1030</v>
      </c>
      <c r="Q180" s="390">
        <v>1050</v>
      </c>
      <c r="R180" s="390">
        <v>1070</v>
      </c>
      <c r="S180" s="390" t="s">
        <v>146</v>
      </c>
      <c r="T180" s="391">
        <v>6.08E-2</v>
      </c>
      <c r="U180" s="391">
        <v>6.25E-2</v>
      </c>
      <c r="V180" s="391">
        <v>6.6500000000000004E-2</v>
      </c>
      <c r="W180" s="391">
        <v>6.7500000000000004E-2</v>
      </c>
      <c r="X180" s="391">
        <v>7.0000000000000007E-2</v>
      </c>
      <c r="Y180" s="391">
        <v>3.2000000000000002E-3</v>
      </c>
      <c r="Z180" s="391">
        <v>3.2000000000000002E-3</v>
      </c>
      <c r="AA180" s="391">
        <v>3.3E-3</v>
      </c>
      <c r="AB180" s="391">
        <v>3.3E-3</v>
      </c>
      <c r="AC180" s="391">
        <v>3.3E-3</v>
      </c>
      <c r="AD180" s="391">
        <v>2.5000000000000001E-3</v>
      </c>
      <c r="AE180" s="391">
        <v>2.5000000000000001E-3</v>
      </c>
      <c r="AF180" s="391">
        <v>2.5000000000000001E-3</v>
      </c>
      <c r="AG180" s="391">
        <v>2.5000000000000001E-3</v>
      </c>
      <c r="AH180" s="391">
        <v>2.5000000000000001E-3</v>
      </c>
      <c r="AI180" s="391">
        <v>4.3E-3</v>
      </c>
      <c r="AJ180" s="391">
        <v>4.3E-3</v>
      </c>
      <c r="AK180" s="391">
        <v>4.3E-3</v>
      </c>
      <c r="AL180" s="391">
        <v>4.3E-3</v>
      </c>
      <c r="AM180" s="391">
        <v>4.4000000000000003E-3</v>
      </c>
      <c r="AN180" s="391">
        <v>1E-4</v>
      </c>
      <c r="AO180" s="391">
        <v>1E-4</v>
      </c>
      <c r="AP180" s="391">
        <v>1E-4</v>
      </c>
      <c r="AQ180" s="391">
        <v>1E-4</v>
      </c>
      <c r="AR180" s="391">
        <v>1E-4</v>
      </c>
      <c r="AS180" s="391">
        <v>8.9999999999999993E-3</v>
      </c>
      <c r="AT180" s="391">
        <v>8.9999999999999993E-3</v>
      </c>
      <c r="AU180" s="391">
        <v>8.9999999999999993E-3</v>
      </c>
      <c r="AV180" s="391">
        <v>8.9999999999999993E-3</v>
      </c>
      <c r="AW180" s="391">
        <v>8.9999999999999993E-3</v>
      </c>
      <c r="AX180" s="391">
        <v>0</v>
      </c>
      <c r="AY180" s="391">
        <v>0</v>
      </c>
      <c r="AZ180" s="391">
        <v>0</v>
      </c>
      <c r="BA180" s="391">
        <v>0</v>
      </c>
      <c r="BB180" s="391">
        <v>0</v>
      </c>
      <c r="BC180" s="391">
        <v>0</v>
      </c>
      <c r="BD180" s="391">
        <v>0</v>
      </c>
      <c r="BE180" s="391">
        <v>0</v>
      </c>
      <c r="BF180" s="391">
        <v>0</v>
      </c>
      <c r="BG180" s="391">
        <v>0</v>
      </c>
      <c r="BH180" s="391">
        <v>0</v>
      </c>
      <c r="BI180" s="391">
        <v>0</v>
      </c>
      <c r="BJ180" s="391">
        <v>0</v>
      </c>
      <c r="BK180" s="391">
        <v>0</v>
      </c>
      <c r="BL180" s="391">
        <v>0</v>
      </c>
      <c r="BM180" s="391">
        <v>0</v>
      </c>
      <c r="BN180" s="391">
        <v>0</v>
      </c>
      <c r="BO180" s="391">
        <v>0</v>
      </c>
      <c r="BP180" s="391">
        <v>0</v>
      </c>
      <c r="BQ180" s="391">
        <v>0</v>
      </c>
    </row>
    <row r="181" spans="1:69">
      <c r="A181" s="388" t="s">
        <v>570</v>
      </c>
      <c r="B181" s="389">
        <v>0.10408333333333335</v>
      </c>
      <c r="C181" s="389">
        <v>0.2</v>
      </c>
      <c r="D181" s="389">
        <v>9.5999999999999992E-3</v>
      </c>
      <c r="E181" s="389"/>
      <c r="F181" s="390">
        <v>730</v>
      </c>
      <c r="G181" s="391">
        <v>3.5000000000000003E-2</v>
      </c>
      <c r="H181" s="391">
        <v>2.9000000000000001E-2</v>
      </c>
      <c r="I181" s="391">
        <v>0</v>
      </c>
      <c r="J181" s="391">
        <v>1.6E-2</v>
      </c>
      <c r="K181" s="391">
        <v>0</v>
      </c>
      <c r="L181" s="391">
        <v>1.4483333333333348E-2</v>
      </c>
      <c r="M181" s="392">
        <v>47.945205479452056</v>
      </c>
      <c r="N181" s="390">
        <v>735</v>
      </c>
      <c r="O181" s="390">
        <v>740</v>
      </c>
      <c r="P181" s="390">
        <v>750</v>
      </c>
      <c r="Q181" s="390">
        <v>800</v>
      </c>
      <c r="R181" s="390">
        <v>900</v>
      </c>
      <c r="S181" s="390" t="s">
        <v>200</v>
      </c>
      <c r="T181" s="391">
        <v>3.5499999999999997E-2</v>
      </c>
      <c r="U181" s="391">
        <v>0.04</v>
      </c>
      <c r="V181" s="391">
        <v>4.1000000000000002E-2</v>
      </c>
      <c r="W181" s="391">
        <v>4.4999999999999998E-2</v>
      </c>
      <c r="X181" s="391">
        <v>0.05</v>
      </c>
      <c r="Y181" s="391">
        <v>2.9499999999999998E-2</v>
      </c>
      <c r="Z181" s="391">
        <v>3.1E-2</v>
      </c>
      <c r="AA181" s="391">
        <v>3.4000000000000002E-2</v>
      </c>
      <c r="AB181" s="391">
        <v>3.5999999999999997E-2</v>
      </c>
      <c r="AC181" s="391">
        <v>0.04</v>
      </c>
      <c r="AD181" s="391">
        <v>0</v>
      </c>
      <c r="AE181" s="391">
        <v>0</v>
      </c>
      <c r="AF181" s="391">
        <v>0</v>
      </c>
      <c r="AG181" s="391">
        <v>0</v>
      </c>
      <c r="AH181" s="391">
        <v>0</v>
      </c>
      <c r="AI181" s="391">
        <v>1.4999999999999999E-2</v>
      </c>
      <c r="AJ181" s="391">
        <v>1.7000000000000001E-2</v>
      </c>
      <c r="AK181" s="391">
        <v>1.9E-2</v>
      </c>
      <c r="AL181" s="391">
        <v>0.02</v>
      </c>
      <c r="AM181" s="391">
        <v>2.5000000000000001E-2</v>
      </c>
      <c r="AN181" s="391">
        <v>0</v>
      </c>
      <c r="AO181" s="391">
        <v>0</v>
      </c>
      <c r="AP181" s="391">
        <v>0</v>
      </c>
      <c r="AQ181" s="391">
        <v>0</v>
      </c>
      <c r="AR181" s="391">
        <v>0</v>
      </c>
      <c r="AS181" s="391">
        <v>1.11E-2</v>
      </c>
      <c r="AT181" s="391">
        <v>1.2200000000000001E-2</v>
      </c>
      <c r="AU181" s="391">
        <v>1.2999999999999999E-2</v>
      </c>
      <c r="AV181" s="391">
        <v>1.4E-2</v>
      </c>
      <c r="AW181" s="391">
        <v>1.6E-2</v>
      </c>
      <c r="AX181" s="391">
        <v>0</v>
      </c>
      <c r="AY181" s="391">
        <v>0</v>
      </c>
      <c r="AZ181" s="391">
        <v>0</v>
      </c>
      <c r="BA181" s="391">
        <v>0</v>
      </c>
      <c r="BB181" s="391">
        <v>0</v>
      </c>
      <c r="BC181" s="391">
        <v>0</v>
      </c>
      <c r="BD181" s="391">
        <v>0</v>
      </c>
      <c r="BE181" s="391">
        <v>0</v>
      </c>
      <c r="BF181" s="391">
        <v>0</v>
      </c>
      <c r="BG181" s="391">
        <v>0</v>
      </c>
      <c r="BH181" s="391">
        <v>0.2</v>
      </c>
      <c r="BI181" s="391">
        <v>0.2</v>
      </c>
      <c r="BJ181" s="391">
        <v>0.2</v>
      </c>
      <c r="BK181" s="391">
        <v>0.2</v>
      </c>
      <c r="BL181" s="391">
        <v>0.2</v>
      </c>
      <c r="BM181" s="391">
        <v>0.04</v>
      </c>
      <c r="BN181" s="391">
        <v>0.04</v>
      </c>
      <c r="BO181" s="391">
        <v>0.04</v>
      </c>
      <c r="BP181" s="391">
        <v>0.04</v>
      </c>
      <c r="BQ181" s="391">
        <v>0.04</v>
      </c>
    </row>
    <row r="182" spans="1:69">
      <c r="A182" s="388" t="s">
        <v>571</v>
      </c>
      <c r="B182" s="389">
        <v>3.9974999999999997E-2</v>
      </c>
      <c r="C182" s="389">
        <v>1</v>
      </c>
      <c r="D182" s="389">
        <v>0</v>
      </c>
      <c r="E182" s="389"/>
      <c r="F182" s="390">
        <v>590</v>
      </c>
      <c r="G182" s="391">
        <v>2.8799999999999999E-2</v>
      </c>
      <c r="H182" s="391">
        <v>8.6999999999999994E-3</v>
      </c>
      <c r="I182" s="391">
        <v>0</v>
      </c>
      <c r="J182" s="391">
        <v>1.5E-3</v>
      </c>
      <c r="K182" s="391">
        <v>5.9999999999999995E-4</v>
      </c>
      <c r="L182" s="391">
        <v>3.7499999999999339E-4</v>
      </c>
      <c r="M182" s="392">
        <v>48.813559322033896</v>
      </c>
      <c r="N182" s="390">
        <v>615</v>
      </c>
      <c r="O182" s="390">
        <v>630</v>
      </c>
      <c r="P182" s="390">
        <v>645</v>
      </c>
      <c r="Q182" s="390">
        <v>660</v>
      </c>
      <c r="R182" s="390">
        <v>675</v>
      </c>
      <c r="S182" s="390" t="s">
        <v>203</v>
      </c>
      <c r="T182" s="391">
        <v>2.9000000000000001E-2</v>
      </c>
      <c r="U182" s="391">
        <v>2.9499999999999998E-2</v>
      </c>
      <c r="V182" s="391">
        <v>3.0499999999999999E-2</v>
      </c>
      <c r="W182" s="391">
        <v>3.1E-2</v>
      </c>
      <c r="X182" s="391">
        <v>3.15E-2</v>
      </c>
      <c r="Y182" s="391">
        <v>0.01</v>
      </c>
      <c r="Z182" s="391">
        <v>1.0999999999999999E-2</v>
      </c>
      <c r="AA182" s="391">
        <v>1.2E-2</v>
      </c>
      <c r="AB182" s="391">
        <v>1.2999999999999999E-2</v>
      </c>
      <c r="AC182" s="391">
        <v>1.4E-2</v>
      </c>
      <c r="AD182" s="391">
        <v>0</v>
      </c>
      <c r="AE182" s="391">
        <v>0</v>
      </c>
      <c r="AF182" s="391">
        <v>0</v>
      </c>
      <c r="AG182" s="391">
        <v>0</v>
      </c>
      <c r="AH182" s="391">
        <v>0</v>
      </c>
      <c r="AI182" s="391">
        <v>1.6000000000000001E-3</v>
      </c>
      <c r="AJ182" s="391">
        <v>1.6999999999999999E-3</v>
      </c>
      <c r="AK182" s="391">
        <v>1.8E-3</v>
      </c>
      <c r="AL182" s="391">
        <v>1.9E-3</v>
      </c>
      <c r="AM182" s="391">
        <v>2E-3</v>
      </c>
      <c r="AN182" s="391">
        <v>8.9999999999999998E-4</v>
      </c>
      <c r="AO182" s="391">
        <v>1E-3</v>
      </c>
      <c r="AP182" s="391">
        <v>2E-3</v>
      </c>
      <c r="AQ182" s="391">
        <v>3.0000000000000001E-3</v>
      </c>
      <c r="AR182" s="391">
        <v>4.0000000000000001E-3</v>
      </c>
      <c r="AS182" s="391">
        <v>5.0000000000000001E-4</v>
      </c>
      <c r="AT182" s="391">
        <v>6.9999999999999999E-4</v>
      </c>
      <c r="AU182" s="391">
        <v>8.9999999999999998E-4</v>
      </c>
      <c r="AV182" s="391">
        <v>1E-3</v>
      </c>
      <c r="AW182" s="391">
        <v>1.1999999999999999E-3</v>
      </c>
      <c r="AX182" s="391">
        <v>0</v>
      </c>
      <c r="AY182" s="391">
        <v>0</v>
      </c>
      <c r="AZ182" s="391">
        <v>0</v>
      </c>
      <c r="BA182" s="391">
        <v>0</v>
      </c>
      <c r="BB182" s="391">
        <v>0</v>
      </c>
      <c r="BC182" s="391">
        <v>0</v>
      </c>
      <c r="BD182" s="391">
        <v>0</v>
      </c>
      <c r="BE182" s="391">
        <v>0</v>
      </c>
      <c r="BF182" s="391">
        <v>0</v>
      </c>
      <c r="BG182" s="391">
        <v>0</v>
      </c>
      <c r="BH182" s="391">
        <v>1</v>
      </c>
      <c r="BI182" s="391">
        <v>1</v>
      </c>
      <c r="BJ182" s="391">
        <v>1</v>
      </c>
      <c r="BK182" s="391">
        <v>1</v>
      </c>
      <c r="BL182" s="391">
        <v>1</v>
      </c>
      <c r="BM182" s="391">
        <v>0</v>
      </c>
      <c r="BN182" s="391">
        <v>0</v>
      </c>
      <c r="BO182" s="391">
        <v>0</v>
      </c>
      <c r="BP182" s="391">
        <v>0</v>
      </c>
      <c r="BQ182" s="391">
        <v>0</v>
      </c>
    </row>
    <row r="183" spans="1:69">
      <c r="A183" s="388" t="s">
        <v>572</v>
      </c>
      <c r="B183" s="389">
        <v>1.1147416666666665</v>
      </c>
      <c r="C183" s="389">
        <v>1.1932</v>
      </c>
      <c r="D183" s="389">
        <v>4.6928219178082195E-2</v>
      </c>
      <c r="E183" s="389"/>
      <c r="F183" s="390">
        <v>7150</v>
      </c>
      <c r="G183" s="391">
        <v>0.51239999999999997</v>
      </c>
      <c r="H183" s="391">
        <v>0.20849999999999999</v>
      </c>
      <c r="I183" s="391">
        <v>3.1399999999999997E-2</v>
      </c>
      <c r="J183" s="391">
        <v>1.6299999999999999E-2</v>
      </c>
      <c r="K183" s="391">
        <v>0.2</v>
      </c>
      <c r="L183" s="391">
        <v>9.9213447488584405E-2</v>
      </c>
      <c r="M183" s="392">
        <v>71.664335664335653</v>
      </c>
      <c r="N183" s="390">
        <v>7335</v>
      </c>
      <c r="O183" s="390">
        <v>7555</v>
      </c>
      <c r="P183" s="390">
        <v>7782</v>
      </c>
      <c r="Q183" s="390">
        <v>8015</v>
      </c>
      <c r="R183" s="390">
        <v>8245</v>
      </c>
      <c r="S183" s="390" t="s">
        <v>152</v>
      </c>
      <c r="T183" s="391">
        <v>0.52810000000000001</v>
      </c>
      <c r="U183" s="391">
        <v>0.54390000000000005</v>
      </c>
      <c r="V183" s="391">
        <v>0.56030000000000002</v>
      </c>
      <c r="W183" s="391">
        <v>0.57699999999999996</v>
      </c>
      <c r="X183" s="391">
        <v>0.58799999999999997</v>
      </c>
      <c r="Y183" s="391">
        <v>0.10920000000000001</v>
      </c>
      <c r="Z183" s="391">
        <v>0.1125</v>
      </c>
      <c r="AA183" s="391">
        <v>0.1158</v>
      </c>
      <c r="AB183" s="391">
        <v>0.1193</v>
      </c>
      <c r="AC183" s="391">
        <v>0.12330000000000001</v>
      </c>
      <c r="AD183" s="391">
        <v>3.3500000000000002E-2</v>
      </c>
      <c r="AE183" s="391">
        <v>3.4799999999999998E-2</v>
      </c>
      <c r="AF183" s="391">
        <v>3.6299999999999999E-2</v>
      </c>
      <c r="AG183" s="391">
        <v>3.7900000000000003E-2</v>
      </c>
      <c r="AH183" s="391">
        <v>3.95E-2</v>
      </c>
      <c r="AI183" s="391">
        <v>2.1999999999999999E-2</v>
      </c>
      <c r="AJ183" s="391">
        <v>2.5000000000000001E-2</v>
      </c>
      <c r="AK183" s="391">
        <v>2.7E-2</v>
      </c>
      <c r="AL183" s="391">
        <v>2.9000000000000001E-2</v>
      </c>
      <c r="AM183" s="391">
        <v>3.1E-2</v>
      </c>
      <c r="AN183" s="391">
        <v>0.2235</v>
      </c>
      <c r="AO183" s="391">
        <v>0.247</v>
      </c>
      <c r="AP183" s="391">
        <v>0.27200000000000002</v>
      </c>
      <c r="AQ183" s="391">
        <v>0.29899999999999999</v>
      </c>
      <c r="AR183" s="391">
        <v>0.31900000000000001</v>
      </c>
      <c r="AS183" s="391">
        <v>0.12</v>
      </c>
      <c r="AT183" s="391">
        <v>0.126</v>
      </c>
      <c r="AU183" s="391">
        <v>0.1323</v>
      </c>
      <c r="AV183" s="391">
        <v>0.1389</v>
      </c>
      <c r="AW183" s="391">
        <v>0.1459</v>
      </c>
      <c r="AX183" s="391">
        <v>0.4</v>
      </c>
      <c r="AY183" s="391">
        <v>0.4</v>
      </c>
      <c r="AZ183" s="391">
        <v>0.4</v>
      </c>
      <c r="BA183" s="391">
        <v>0.4</v>
      </c>
      <c r="BB183" s="391">
        <v>0.4</v>
      </c>
      <c r="BC183" s="391">
        <v>0</v>
      </c>
      <c r="BD183" s="391">
        <v>0</v>
      </c>
      <c r="BE183" s="391">
        <v>0</v>
      </c>
      <c r="BF183" s="391">
        <v>0</v>
      </c>
      <c r="BG183" s="391">
        <v>0</v>
      </c>
      <c r="BH183" s="391">
        <v>0.98960000000000004</v>
      </c>
      <c r="BI183" s="391">
        <v>0.98960000000000004</v>
      </c>
      <c r="BJ183" s="391">
        <v>0.98960000000000004</v>
      </c>
      <c r="BK183" s="391">
        <v>0.98960000000000004</v>
      </c>
      <c r="BL183" s="391">
        <v>0.98960000000000004</v>
      </c>
      <c r="BM183" s="391">
        <v>0.1</v>
      </c>
      <c r="BN183" s="391">
        <v>0.1</v>
      </c>
      <c r="BO183" s="391">
        <v>0.1</v>
      </c>
      <c r="BP183" s="391">
        <v>0.1</v>
      </c>
      <c r="BQ183" s="391">
        <v>0.1</v>
      </c>
    </row>
    <row r="184" spans="1:69">
      <c r="A184" s="388" t="s">
        <v>573</v>
      </c>
      <c r="B184" s="389">
        <v>28.884416666666667</v>
      </c>
      <c r="C184" s="389">
        <v>85.8</v>
      </c>
      <c r="D184" s="389">
        <v>3.3586999999999994</v>
      </c>
      <c r="E184" s="389"/>
      <c r="F184" s="390">
        <v>204118</v>
      </c>
      <c r="G184" s="391">
        <v>10.736000000000001</v>
      </c>
      <c r="H184" s="391">
        <v>4.8620000000000001</v>
      </c>
      <c r="I184" s="391">
        <v>2.5139999999999998</v>
      </c>
      <c r="J184" s="391">
        <v>0</v>
      </c>
      <c r="K184" s="391">
        <v>5.3680000000000003</v>
      </c>
      <c r="L184" s="391">
        <v>2.0457166666666637</v>
      </c>
      <c r="M184" s="392">
        <v>52.597027209751225</v>
      </c>
      <c r="N184" s="390">
        <v>287012</v>
      </c>
      <c r="O184" s="390">
        <v>339406</v>
      </c>
      <c r="P184" s="390">
        <v>355923</v>
      </c>
      <c r="Q184" s="390">
        <v>372440</v>
      </c>
      <c r="R184" s="390">
        <v>388958</v>
      </c>
      <c r="S184" s="390" t="s">
        <v>200</v>
      </c>
      <c r="T184" s="391">
        <v>15.62</v>
      </c>
      <c r="U184" s="391">
        <v>18.47</v>
      </c>
      <c r="V184" s="391">
        <v>19.37</v>
      </c>
      <c r="W184" s="391">
        <v>20.260000000000002</v>
      </c>
      <c r="X184" s="391">
        <v>21.16</v>
      </c>
      <c r="Y184" s="391">
        <v>8.9499999999999993</v>
      </c>
      <c r="Z184" s="391">
        <v>10.58</v>
      </c>
      <c r="AA184" s="391">
        <v>11.09</v>
      </c>
      <c r="AB184" s="391">
        <v>11.61</v>
      </c>
      <c r="AC184" s="391">
        <v>12.12</v>
      </c>
      <c r="AD184" s="391">
        <v>6.4740000000000002</v>
      </c>
      <c r="AE184" s="391">
        <v>10.433999999999999</v>
      </c>
      <c r="AF184" s="391">
        <v>15.494</v>
      </c>
      <c r="AG184" s="391">
        <v>20.553999999999998</v>
      </c>
      <c r="AH184" s="391">
        <v>25.614000000000001</v>
      </c>
      <c r="AI184" s="391">
        <v>0</v>
      </c>
      <c r="AJ184" s="391">
        <v>0</v>
      </c>
      <c r="AK184" s="391">
        <v>0</v>
      </c>
      <c r="AL184" s="391">
        <v>0</v>
      </c>
      <c r="AM184" s="391">
        <v>0</v>
      </c>
      <c r="AN184" s="391">
        <v>6.4020000000000001</v>
      </c>
      <c r="AO184" s="391">
        <v>7.9880000000000004</v>
      </c>
      <c r="AP184" s="391">
        <v>9.2089999999999996</v>
      </c>
      <c r="AQ184" s="391">
        <v>10.432</v>
      </c>
      <c r="AR184" s="391">
        <v>11.79</v>
      </c>
      <c r="AS184" s="391">
        <v>3.9590000000000001</v>
      </c>
      <c r="AT184" s="391">
        <v>4.9400000000000004</v>
      </c>
      <c r="AU184" s="391">
        <v>5.6959999999999997</v>
      </c>
      <c r="AV184" s="391">
        <v>6.452</v>
      </c>
      <c r="AW184" s="391">
        <v>7.2919999999999998</v>
      </c>
      <c r="AX184" s="391">
        <v>16</v>
      </c>
      <c r="AY184" s="391">
        <v>16</v>
      </c>
      <c r="AZ184" s="391">
        <v>16</v>
      </c>
      <c r="BA184" s="391">
        <v>16</v>
      </c>
      <c r="BB184" s="391">
        <v>16</v>
      </c>
      <c r="BC184" s="391">
        <v>0.52100000000000002</v>
      </c>
      <c r="BD184" s="391">
        <v>0.72100000000000009</v>
      </c>
      <c r="BE184" s="391">
        <v>0.90100000000000002</v>
      </c>
      <c r="BF184" s="391">
        <v>1.0930000000000002</v>
      </c>
      <c r="BG184" s="391">
        <v>1.3009999999999999</v>
      </c>
      <c r="BH184" s="391">
        <v>0</v>
      </c>
      <c r="BI184" s="391">
        <v>0</v>
      </c>
      <c r="BJ184" s="391">
        <v>0</v>
      </c>
      <c r="BK184" s="391">
        <v>0</v>
      </c>
      <c r="BL184" s="391">
        <v>0</v>
      </c>
      <c r="BM184" s="391">
        <v>3.3326999999999996</v>
      </c>
      <c r="BN184" s="391">
        <v>3.3326999999999996</v>
      </c>
      <c r="BO184" s="391">
        <v>3.3326999999999996</v>
      </c>
      <c r="BP184" s="391">
        <v>3.3326999999999996</v>
      </c>
      <c r="BQ184" s="391">
        <v>3.3326999999999996</v>
      </c>
    </row>
    <row r="185" spans="1:69">
      <c r="A185" s="388" t="s">
        <v>574</v>
      </c>
      <c r="B185" s="389">
        <v>0.5181416666666665</v>
      </c>
      <c r="C185" s="389">
        <v>1.476</v>
      </c>
      <c r="D185" s="389">
        <v>0</v>
      </c>
      <c r="E185" s="389"/>
      <c r="F185" s="390">
        <v>6200</v>
      </c>
      <c r="G185" s="391">
        <v>0.318</v>
      </c>
      <c r="H185" s="391">
        <v>1.7999999999999999E-2</v>
      </c>
      <c r="I185" s="391">
        <v>4.0000000000000001E-3</v>
      </c>
      <c r="J185" s="391">
        <v>1E-3</v>
      </c>
      <c r="K185" s="391">
        <v>7.8E-2</v>
      </c>
      <c r="L185" s="391">
        <v>9.9141666666666461E-2</v>
      </c>
      <c r="M185" s="392">
        <v>51.29032258064516</v>
      </c>
      <c r="N185" s="390">
        <v>6750</v>
      </c>
      <c r="O185" s="390">
        <v>7400</v>
      </c>
      <c r="P185" s="390">
        <v>8150</v>
      </c>
      <c r="Q185" s="390">
        <v>8960</v>
      </c>
      <c r="R185" s="390">
        <v>10500</v>
      </c>
      <c r="S185" s="390" t="s">
        <v>201</v>
      </c>
      <c r="T185" s="391">
        <v>0.34300000000000003</v>
      </c>
      <c r="U185" s="391">
        <v>0.377</v>
      </c>
      <c r="V185" s="391">
        <v>0.41599999999999998</v>
      </c>
      <c r="W185" s="391">
        <v>0.45700000000000002</v>
      </c>
      <c r="X185" s="391">
        <v>0.495</v>
      </c>
      <c r="Y185" s="391">
        <v>2.4E-2</v>
      </c>
      <c r="Z185" s="391">
        <v>2.7E-2</v>
      </c>
      <c r="AA185" s="391">
        <v>2.9000000000000001E-2</v>
      </c>
      <c r="AB185" s="391">
        <v>3.2000000000000001E-2</v>
      </c>
      <c r="AC185" s="391">
        <v>3.5999999999999997E-2</v>
      </c>
      <c r="AD185" s="391">
        <v>5.4999999999999997E-3</v>
      </c>
      <c r="AE185" s="391">
        <v>6.7000000000000002E-3</v>
      </c>
      <c r="AF185" s="391">
        <v>7.3000000000000001E-3</v>
      </c>
      <c r="AG185" s="391">
        <v>8.0999999999999996E-3</v>
      </c>
      <c r="AH185" s="391">
        <v>9.1999999999999998E-3</v>
      </c>
      <c r="AI185" s="391">
        <v>3.3999999999999998E-3</v>
      </c>
      <c r="AJ185" s="391">
        <v>3.7000000000000002E-3</v>
      </c>
      <c r="AK185" s="391">
        <v>4.1000000000000003E-3</v>
      </c>
      <c r="AL185" s="391">
        <v>4.4999999999999997E-3</v>
      </c>
      <c r="AM185" s="391">
        <v>4.8999999999999998E-3</v>
      </c>
      <c r="AN185" s="391">
        <v>8.5000000000000006E-2</v>
      </c>
      <c r="AO185" s="391">
        <v>0.09</v>
      </c>
      <c r="AP185" s="391">
        <v>9.5000000000000001E-2</v>
      </c>
      <c r="AQ185" s="391">
        <v>0.1</v>
      </c>
      <c r="AR185" s="391">
        <v>0.106</v>
      </c>
      <c r="AS185" s="391">
        <v>0.11</v>
      </c>
      <c r="AT185" s="391">
        <v>0.121</v>
      </c>
      <c r="AU185" s="391">
        <v>0.1331</v>
      </c>
      <c r="AV185" s="391">
        <v>0.1464</v>
      </c>
      <c r="AW185" s="391">
        <v>0.16109999999999999</v>
      </c>
      <c r="AX185" s="391">
        <v>0.5</v>
      </c>
      <c r="AY185" s="391">
        <v>0.5</v>
      </c>
      <c r="AZ185" s="391">
        <v>0.5</v>
      </c>
      <c r="BA185" s="391">
        <v>0.5</v>
      </c>
      <c r="BB185" s="391">
        <v>0.5</v>
      </c>
      <c r="BC185" s="391">
        <v>0</v>
      </c>
      <c r="BD185" s="391">
        <v>0</v>
      </c>
      <c r="BE185" s="391">
        <v>0</v>
      </c>
      <c r="BF185" s="391">
        <v>0</v>
      </c>
      <c r="BG185" s="391">
        <v>0</v>
      </c>
      <c r="BH185" s="391">
        <v>0</v>
      </c>
      <c r="BI185" s="391">
        <v>0</v>
      </c>
      <c r="BJ185" s="391">
        <v>0</v>
      </c>
      <c r="BK185" s="391">
        <v>0</v>
      </c>
      <c r="BL185" s="391">
        <v>0</v>
      </c>
      <c r="BM185" s="391">
        <v>0</v>
      </c>
      <c r="BN185" s="391">
        <v>0</v>
      </c>
      <c r="BO185" s="391">
        <v>0</v>
      </c>
      <c r="BP185" s="391">
        <v>0</v>
      </c>
      <c r="BQ185" s="391">
        <v>0</v>
      </c>
    </row>
    <row r="186" spans="1:69">
      <c r="A186" s="388" t="s">
        <v>575</v>
      </c>
      <c r="B186" s="389">
        <v>0.59025000000000005</v>
      </c>
      <c r="C186" s="389">
        <v>0.79349999999999998</v>
      </c>
      <c r="D186" s="389">
        <v>0</v>
      </c>
      <c r="E186" s="389"/>
      <c r="F186" s="390">
        <v>8800</v>
      </c>
      <c r="G186" s="391">
        <v>0.49099999999999999</v>
      </c>
      <c r="H186" s="391">
        <v>3.4000000000000002E-2</v>
      </c>
      <c r="I186" s="391">
        <v>0</v>
      </c>
      <c r="J186" s="391">
        <v>0</v>
      </c>
      <c r="K186" s="391">
        <v>1E-3</v>
      </c>
      <c r="L186" s="391">
        <v>6.4250000000000029E-2</v>
      </c>
      <c r="M186" s="392">
        <v>55.795454545454547</v>
      </c>
      <c r="N186" s="390">
        <v>10000</v>
      </c>
      <c r="O186" s="390">
        <v>10100</v>
      </c>
      <c r="P186" s="390">
        <v>10100</v>
      </c>
      <c r="Q186" s="390">
        <v>10100</v>
      </c>
      <c r="R186" s="390">
        <v>10100</v>
      </c>
      <c r="S186" s="390" t="s">
        <v>175</v>
      </c>
      <c r="T186" s="391">
        <v>0.51</v>
      </c>
      <c r="U186" s="391">
        <v>0.51</v>
      </c>
      <c r="V186" s="391">
        <v>0.51</v>
      </c>
      <c r="W186" s="391">
        <v>0.51</v>
      </c>
      <c r="X186" s="391">
        <v>0.51</v>
      </c>
      <c r="Y186" s="391">
        <v>0.04</v>
      </c>
      <c r="Z186" s="391">
        <v>0.04</v>
      </c>
      <c r="AA186" s="391">
        <v>0.04</v>
      </c>
      <c r="AB186" s="391">
        <v>0.04</v>
      </c>
      <c r="AC186" s="391">
        <v>0.04</v>
      </c>
      <c r="AD186" s="391">
        <v>0</v>
      </c>
      <c r="AE186" s="391">
        <v>0</v>
      </c>
      <c r="AF186" s="391">
        <v>0</v>
      </c>
      <c r="AG186" s="391">
        <v>0</v>
      </c>
      <c r="AH186" s="391">
        <v>0</v>
      </c>
      <c r="AI186" s="391">
        <v>0</v>
      </c>
      <c r="AJ186" s="391">
        <v>0</v>
      </c>
      <c r="AK186" s="391">
        <v>0</v>
      </c>
      <c r="AL186" s="391">
        <v>0</v>
      </c>
      <c r="AM186" s="391">
        <v>0</v>
      </c>
      <c r="AN186" s="391">
        <v>1E-3</v>
      </c>
      <c r="AO186" s="391">
        <v>1E-3</v>
      </c>
      <c r="AP186" s="391">
        <v>1E-3</v>
      </c>
      <c r="AQ186" s="391">
        <v>1E-3</v>
      </c>
      <c r="AR186" s="391">
        <v>1E-3</v>
      </c>
      <c r="AS186" s="391">
        <v>0.05</v>
      </c>
      <c r="AT186" s="391">
        <v>0.05</v>
      </c>
      <c r="AU186" s="391">
        <v>0.05</v>
      </c>
      <c r="AV186" s="391">
        <v>0.05</v>
      </c>
      <c r="AW186" s="391">
        <v>0.05</v>
      </c>
      <c r="AX186" s="391">
        <v>0</v>
      </c>
      <c r="AY186" s="391">
        <v>0</v>
      </c>
      <c r="AZ186" s="391">
        <v>0</v>
      </c>
      <c r="BA186" s="391">
        <v>0</v>
      </c>
      <c r="BB186" s="391">
        <v>0</v>
      </c>
      <c r="BC186" s="391">
        <v>0</v>
      </c>
      <c r="BD186" s="391">
        <v>0</v>
      </c>
      <c r="BE186" s="391">
        <v>0</v>
      </c>
      <c r="BF186" s="391">
        <v>0</v>
      </c>
      <c r="BG186" s="391">
        <v>0</v>
      </c>
      <c r="BH186" s="391">
        <v>0.79349999999999998</v>
      </c>
      <c r="BI186" s="391">
        <v>0.79349999999999998</v>
      </c>
      <c r="BJ186" s="391">
        <v>0.79349999999999998</v>
      </c>
      <c r="BK186" s="391">
        <v>0.79349999999999998</v>
      </c>
      <c r="BL186" s="391">
        <v>0.79349999999999998</v>
      </c>
      <c r="BM186" s="391">
        <v>0</v>
      </c>
      <c r="BN186" s="391">
        <v>0</v>
      </c>
      <c r="BO186" s="391">
        <v>0</v>
      </c>
      <c r="BP186" s="391">
        <v>0</v>
      </c>
      <c r="BQ186" s="391">
        <v>0</v>
      </c>
    </row>
    <row r="187" spans="1:69">
      <c r="A187" s="388" t="s">
        <v>576</v>
      </c>
      <c r="B187" s="389">
        <v>0.23096666666666665</v>
      </c>
      <c r="C187" s="389">
        <v>0.5</v>
      </c>
      <c r="D187" s="389">
        <v>0</v>
      </c>
      <c r="E187" s="389"/>
      <c r="F187" s="390">
        <v>25</v>
      </c>
      <c r="G187" s="391">
        <v>2.5000000000000001E-3</v>
      </c>
      <c r="H187" s="391">
        <v>3.78E-2</v>
      </c>
      <c r="I187" s="391">
        <v>0</v>
      </c>
      <c r="J187" s="391">
        <v>0</v>
      </c>
      <c r="K187" s="391">
        <v>1.2999999999999999E-2</v>
      </c>
      <c r="L187" s="391">
        <v>0.17766666666666664</v>
      </c>
      <c r="M187" s="392">
        <v>100</v>
      </c>
      <c r="N187" s="390">
        <v>25</v>
      </c>
      <c r="O187" s="390">
        <v>25</v>
      </c>
      <c r="P187" s="390">
        <v>25</v>
      </c>
      <c r="Q187" s="390">
        <v>25</v>
      </c>
      <c r="R187" s="390">
        <v>25</v>
      </c>
      <c r="S187" s="390" t="s">
        <v>188</v>
      </c>
      <c r="T187" s="391">
        <v>2E-3</v>
      </c>
      <c r="U187" s="391">
        <v>2E-3</v>
      </c>
      <c r="V187" s="391">
        <v>2E-3</v>
      </c>
      <c r="W187" s="391">
        <v>2E-3</v>
      </c>
      <c r="X187" s="391">
        <v>2E-3</v>
      </c>
      <c r="Y187" s="391">
        <v>2.3E-2</v>
      </c>
      <c r="Z187" s="391">
        <v>2.3E-2</v>
      </c>
      <c r="AA187" s="391">
        <v>2.3E-2</v>
      </c>
      <c r="AB187" s="391">
        <v>2.3E-2</v>
      </c>
      <c r="AC187" s="391">
        <v>2.3E-2</v>
      </c>
      <c r="AD187" s="391">
        <v>0</v>
      </c>
      <c r="AE187" s="391">
        <v>0</v>
      </c>
      <c r="AF187" s="391">
        <v>0</v>
      </c>
      <c r="AG187" s="391">
        <v>0</v>
      </c>
      <c r="AH187" s="391">
        <v>0</v>
      </c>
      <c r="AI187" s="391">
        <v>0</v>
      </c>
      <c r="AJ187" s="391">
        <v>0</v>
      </c>
      <c r="AK187" s="391">
        <v>0</v>
      </c>
      <c r="AL187" s="391">
        <v>0</v>
      </c>
      <c r="AM187" s="391">
        <v>0</v>
      </c>
      <c r="AN187" s="391">
        <v>8.0000000000000002E-3</v>
      </c>
      <c r="AO187" s="391">
        <v>8.0000000000000002E-3</v>
      </c>
      <c r="AP187" s="391">
        <v>8.0000000000000002E-3</v>
      </c>
      <c r="AQ187" s="391">
        <v>8.0000000000000002E-3</v>
      </c>
      <c r="AR187" s="391">
        <v>8.0000000000000002E-3</v>
      </c>
      <c r="AS187" s="391">
        <v>0.01</v>
      </c>
      <c r="AT187" s="391">
        <v>0.01</v>
      </c>
      <c r="AU187" s="391">
        <v>0.01</v>
      </c>
      <c r="AV187" s="391">
        <v>0.01</v>
      </c>
      <c r="AW187" s="391">
        <v>0.01</v>
      </c>
      <c r="AX187" s="391">
        <v>0</v>
      </c>
      <c r="AY187" s="391">
        <v>0</v>
      </c>
      <c r="AZ187" s="391">
        <v>0</v>
      </c>
      <c r="BA187" s="391">
        <v>0</v>
      </c>
      <c r="BB187" s="391">
        <v>0</v>
      </c>
      <c r="BC187" s="391">
        <v>0</v>
      </c>
      <c r="BD187" s="391">
        <v>0</v>
      </c>
      <c r="BE187" s="391">
        <v>0</v>
      </c>
      <c r="BF187" s="391">
        <v>0</v>
      </c>
      <c r="BG187" s="391">
        <v>0</v>
      </c>
      <c r="BH187" s="391">
        <v>0</v>
      </c>
      <c r="BI187" s="391">
        <v>0</v>
      </c>
      <c r="BJ187" s="391">
        <v>0</v>
      </c>
      <c r="BK187" s="391">
        <v>0</v>
      </c>
      <c r="BL187" s="391">
        <v>0</v>
      </c>
      <c r="BM187" s="391">
        <v>0</v>
      </c>
      <c r="BN187" s="391">
        <v>0</v>
      </c>
      <c r="BO187" s="391">
        <v>0</v>
      </c>
      <c r="BP187" s="391">
        <v>0</v>
      </c>
      <c r="BQ187" s="391">
        <v>0</v>
      </c>
    </row>
    <row r="188" spans="1:69">
      <c r="A188" s="388" t="s">
        <v>577</v>
      </c>
      <c r="B188" s="389">
        <v>3.0253333333333337</v>
      </c>
      <c r="C188" s="389">
        <v>12</v>
      </c>
      <c r="D188" s="389">
        <v>0.28868876712328767</v>
      </c>
      <c r="E188" s="389"/>
      <c r="F188" s="390">
        <v>21366</v>
      </c>
      <c r="G188" s="391">
        <v>0.73199999999999998</v>
      </c>
      <c r="H188" s="391">
        <v>0.61599999999999999</v>
      </c>
      <c r="I188" s="391">
        <v>0.72199999999999998</v>
      </c>
      <c r="J188" s="391">
        <v>7.1999999999999995E-2</v>
      </c>
      <c r="K188" s="391">
        <v>6.3899999999999998E-2</v>
      </c>
      <c r="L188" s="391">
        <v>0.53074456621004629</v>
      </c>
      <c r="M188" s="392">
        <v>34.260039314799215</v>
      </c>
      <c r="N188" s="390">
        <v>21580</v>
      </c>
      <c r="O188" s="390">
        <v>23850</v>
      </c>
      <c r="P188" s="390">
        <v>26358</v>
      </c>
      <c r="Q188" s="390">
        <v>29130</v>
      </c>
      <c r="R188" s="390">
        <v>32194</v>
      </c>
      <c r="S188" s="390" t="s">
        <v>145</v>
      </c>
      <c r="T188" s="391">
        <v>0.80900000000000005</v>
      </c>
      <c r="U188" s="391">
        <v>0.89400000000000002</v>
      </c>
      <c r="V188" s="391">
        <v>0.98799999999999999</v>
      </c>
      <c r="W188" s="391">
        <v>1.0920000000000001</v>
      </c>
      <c r="X188" s="391">
        <v>1.2070000000000001</v>
      </c>
      <c r="Y188" s="391">
        <v>0.64700000000000002</v>
      </c>
      <c r="Z188" s="391">
        <v>0.68100000000000005</v>
      </c>
      <c r="AA188" s="391">
        <v>0.752</v>
      </c>
      <c r="AB188" s="391">
        <v>0.79100000000000004</v>
      </c>
      <c r="AC188" s="391">
        <v>0.83199999999999996</v>
      </c>
      <c r="AD188" s="391">
        <v>0.75900000000000001</v>
      </c>
      <c r="AE188" s="391">
        <v>0.78200000000000003</v>
      </c>
      <c r="AF188" s="391">
        <v>0.80600000000000005</v>
      </c>
      <c r="AG188" s="391">
        <v>0.83</v>
      </c>
      <c r="AH188" s="391">
        <v>0.85599999999999998</v>
      </c>
      <c r="AI188" s="391">
        <v>7.3999999999999996E-2</v>
      </c>
      <c r="AJ188" s="391">
        <v>7.5999999999999998E-2</v>
      </c>
      <c r="AK188" s="391">
        <v>7.9000000000000001E-2</v>
      </c>
      <c r="AL188" s="391">
        <v>8.1000000000000003E-2</v>
      </c>
      <c r="AM188" s="391">
        <v>8.4000000000000005E-2</v>
      </c>
      <c r="AN188" s="391">
        <v>0.2</v>
      </c>
      <c r="AO188" s="391">
        <v>0.3</v>
      </c>
      <c r="AP188" s="391">
        <v>0.3</v>
      </c>
      <c r="AQ188" s="391">
        <v>0.3</v>
      </c>
      <c r="AR188" s="391">
        <v>0.3</v>
      </c>
      <c r="AS188" s="391">
        <v>0.22600000000000001</v>
      </c>
      <c r="AT188" s="391">
        <v>0.23300000000000001</v>
      </c>
      <c r="AU188" s="391">
        <v>0.24</v>
      </c>
      <c r="AV188" s="391">
        <v>0.248</v>
      </c>
      <c r="AW188" s="391">
        <v>0.255</v>
      </c>
      <c r="AX188" s="391">
        <v>0</v>
      </c>
      <c r="AY188" s="391">
        <v>0</v>
      </c>
      <c r="AZ188" s="391">
        <v>0</v>
      </c>
      <c r="BA188" s="391">
        <v>0</v>
      </c>
      <c r="BB188" s="391">
        <v>0</v>
      </c>
      <c r="BC188" s="391">
        <v>0</v>
      </c>
      <c r="BD188" s="391">
        <v>0</v>
      </c>
      <c r="BE188" s="391">
        <v>0</v>
      </c>
      <c r="BF188" s="391">
        <v>0</v>
      </c>
      <c r="BG188" s="391">
        <v>0</v>
      </c>
      <c r="BH188" s="391">
        <v>0</v>
      </c>
      <c r="BI188" s="391">
        <v>0</v>
      </c>
      <c r="BJ188" s="391">
        <v>0</v>
      </c>
      <c r="BK188" s="391">
        <v>0</v>
      </c>
      <c r="BL188" s="391">
        <v>0</v>
      </c>
      <c r="BM188" s="391">
        <v>0.99</v>
      </c>
      <c r="BN188" s="391">
        <v>0.99</v>
      </c>
      <c r="BO188" s="391">
        <v>0.99</v>
      </c>
      <c r="BP188" s="391">
        <v>0.99</v>
      </c>
      <c r="BQ188" s="391">
        <v>0.99</v>
      </c>
    </row>
    <row r="189" spans="1:69">
      <c r="A189" s="388" t="s">
        <v>578</v>
      </c>
      <c r="B189" s="389">
        <v>0.75849999999999984</v>
      </c>
      <c r="C189" s="389">
        <v>1.9254</v>
      </c>
      <c r="D189" s="389">
        <v>0.11050191780821919</v>
      </c>
      <c r="E189" s="389"/>
      <c r="F189" s="390">
        <v>9426</v>
      </c>
      <c r="G189" s="391">
        <v>0.46310000000000001</v>
      </c>
      <c r="H189" s="391">
        <v>7.3200000000000001E-2</v>
      </c>
      <c r="I189" s="391">
        <v>0</v>
      </c>
      <c r="J189" s="391">
        <v>0</v>
      </c>
      <c r="K189" s="391">
        <v>0.03</v>
      </c>
      <c r="L189" s="391">
        <v>8.1698082191780652E-2</v>
      </c>
      <c r="M189" s="392">
        <v>49.130065775514531</v>
      </c>
      <c r="N189" s="390">
        <v>10939</v>
      </c>
      <c r="O189" s="390">
        <v>12695</v>
      </c>
      <c r="P189" s="390">
        <v>14733</v>
      </c>
      <c r="Q189" s="390">
        <v>17098</v>
      </c>
      <c r="R189" s="390">
        <v>19842</v>
      </c>
      <c r="S189" s="390" t="s">
        <v>130</v>
      </c>
      <c r="T189" s="391">
        <v>0.53739999999999999</v>
      </c>
      <c r="U189" s="391">
        <v>0.62370000000000003</v>
      </c>
      <c r="V189" s="391">
        <v>0.7238</v>
      </c>
      <c r="W189" s="391">
        <v>0.84</v>
      </c>
      <c r="X189" s="391">
        <v>0.97489999999999999</v>
      </c>
      <c r="Y189" s="391">
        <v>8.5000000000000006E-2</v>
      </c>
      <c r="Z189" s="391">
        <v>9.8599999999999993E-2</v>
      </c>
      <c r="AA189" s="391">
        <v>0.1144</v>
      </c>
      <c r="AB189" s="391">
        <v>0.1328</v>
      </c>
      <c r="AC189" s="391">
        <v>0.15409999999999999</v>
      </c>
      <c r="AD189" s="391">
        <v>0</v>
      </c>
      <c r="AE189" s="391">
        <v>0</v>
      </c>
      <c r="AF189" s="391">
        <v>0</v>
      </c>
      <c r="AG189" s="391">
        <v>0</v>
      </c>
      <c r="AH189" s="391">
        <v>0</v>
      </c>
      <c r="AI189" s="391">
        <v>0</v>
      </c>
      <c r="AJ189" s="391">
        <v>0</v>
      </c>
      <c r="AK189" s="391">
        <v>0</v>
      </c>
      <c r="AL189" s="391">
        <v>0</v>
      </c>
      <c r="AM189" s="391">
        <v>0</v>
      </c>
      <c r="AN189" s="391">
        <v>0</v>
      </c>
      <c r="AO189" s="391">
        <v>0</v>
      </c>
      <c r="AP189" s="391">
        <v>0</v>
      </c>
      <c r="AQ189" s="391">
        <v>0</v>
      </c>
      <c r="AR189" s="391">
        <v>0</v>
      </c>
      <c r="AS189" s="391">
        <v>0.09</v>
      </c>
      <c r="AT189" s="391">
        <v>0.1045</v>
      </c>
      <c r="AU189" s="391">
        <v>0.1212</v>
      </c>
      <c r="AV189" s="391">
        <v>0.14069999999999999</v>
      </c>
      <c r="AW189" s="391">
        <v>0.1633</v>
      </c>
      <c r="AX189" s="391">
        <v>2.8799999999999999E-2</v>
      </c>
      <c r="AY189" s="391">
        <v>2.8799999999999999E-2</v>
      </c>
      <c r="AZ189" s="391">
        <v>2.8799999999999999E-2</v>
      </c>
      <c r="BA189" s="391">
        <v>2.8799999999999999E-2</v>
      </c>
      <c r="BB189" s="391">
        <v>2.8799999999999999E-2</v>
      </c>
      <c r="BC189" s="391">
        <v>0</v>
      </c>
      <c r="BD189" s="391">
        <v>0</v>
      </c>
      <c r="BE189" s="391">
        <v>0</v>
      </c>
      <c r="BF189" s="391">
        <v>0</v>
      </c>
      <c r="BG189" s="391">
        <v>0</v>
      </c>
      <c r="BH189" s="391">
        <v>0.2</v>
      </c>
      <c r="BI189" s="391">
        <v>0.2</v>
      </c>
      <c r="BJ189" s="391">
        <v>0.2</v>
      </c>
      <c r="BK189" s="391">
        <v>0.2</v>
      </c>
      <c r="BL189" s="391">
        <v>0.2</v>
      </c>
      <c r="BM189" s="391">
        <v>0.2</v>
      </c>
      <c r="BN189" s="391">
        <v>0.2</v>
      </c>
      <c r="BO189" s="391">
        <v>0.2</v>
      </c>
      <c r="BP189" s="391">
        <v>0.2</v>
      </c>
      <c r="BQ189" s="391">
        <v>0.2</v>
      </c>
    </row>
    <row r="190" spans="1:69">
      <c r="A190" s="388" t="s">
        <v>991</v>
      </c>
      <c r="B190" s="389">
        <v>0.26579999999999998</v>
      </c>
      <c r="C190" s="389">
        <v>0.5</v>
      </c>
      <c r="D190" s="389">
        <v>0</v>
      </c>
      <c r="E190" s="389"/>
      <c r="F190" s="390">
        <v>2741</v>
      </c>
      <c r="G190" s="391">
        <v>0.12939999999999999</v>
      </c>
      <c r="H190" s="391">
        <v>4.1500000000000002E-2</v>
      </c>
      <c r="I190" s="391">
        <v>0</v>
      </c>
      <c r="J190" s="391">
        <v>0</v>
      </c>
      <c r="K190" s="391">
        <v>5.5E-2</v>
      </c>
      <c r="L190" s="391">
        <v>3.9899999999999991E-2</v>
      </c>
      <c r="M190" s="392">
        <v>47.209047792776353</v>
      </c>
      <c r="N190" s="390">
        <v>3195</v>
      </c>
      <c r="O190" s="390">
        <v>3723</v>
      </c>
      <c r="P190" s="390">
        <v>4338</v>
      </c>
      <c r="Q190" s="390">
        <v>5054</v>
      </c>
      <c r="R190" s="390">
        <v>5890</v>
      </c>
      <c r="S190" s="390" t="s">
        <v>130</v>
      </c>
      <c r="T190" s="391">
        <v>0.1502</v>
      </c>
      <c r="U190" s="391">
        <v>0.17430000000000001</v>
      </c>
      <c r="V190" s="391">
        <v>0.20230000000000001</v>
      </c>
      <c r="W190" s="391">
        <v>0.23469999999999999</v>
      </c>
      <c r="X190" s="391">
        <v>0.27239999999999998</v>
      </c>
      <c r="Y190" s="391">
        <v>4.82E-2</v>
      </c>
      <c r="Z190" s="391">
        <v>5.5899999999999998E-2</v>
      </c>
      <c r="AA190" s="391">
        <v>6.4899999999999999E-2</v>
      </c>
      <c r="AB190" s="391">
        <v>7.5300000000000006E-2</v>
      </c>
      <c r="AC190" s="391">
        <v>8.7400000000000005E-2</v>
      </c>
      <c r="AD190" s="391">
        <v>0</v>
      </c>
      <c r="AE190" s="391">
        <v>0</v>
      </c>
      <c r="AF190" s="391">
        <v>0</v>
      </c>
      <c r="AG190" s="391">
        <v>0</v>
      </c>
      <c r="AH190" s="391">
        <v>0</v>
      </c>
      <c r="AI190" s="391">
        <v>0</v>
      </c>
      <c r="AJ190" s="391">
        <v>0</v>
      </c>
      <c r="AK190" s="391">
        <v>0</v>
      </c>
      <c r="AL190" s="391">
        <v>0</v>
      </c>
      <c r="AM190" s="391">
        <v>0</v>
      </c>
      <c r="AN190" s="391">
        <v>5.8000000000000003E-2</v>
      </c>
      <c r="AO190" s="391">
        <v>6.7299999999999999E-2</v>
      </c>
      <c r="AP190" s="391">
        <v>7.8200000000000006E-2</v>
      </c>
      <c r="AQ190" s="391">
        <v>9.0700000000000003E-2</v>
      </c>
      <c r="AR190" s="391">
        <v>0.1053</v>
      </c>
      <c r="AS190" s="391">
        <v>4.2000000000000003E-2</v>
      </c>
      <c r="AT190" s="391">
        <v>4.87E-2</v>
      </c>
      <c r="AU190" s="391">
        <v>5.6500000000000002E-2</v>
      </c>
      <c r="AV190" s="391">
        <v>6.5600000000000006E-2</v>
      </c>
      <c r="AW190" s="391">
        <v>7.5999999999999998E-2</v>
      </c>
      <c r="AX190" s="391">
        <v>0</v>
      </c>
      <c r="AY190" s="391">
        <v>0</v>
      </c>
      <c r="AZ190" s="391">
        <v>0</v>
      </c>
      <c r="BA190" s="391">
        <v>0</v>
      </c>
      <c r="BB190" s="391">
        <v>0</v>
      </c>
      <c r="BC190" s="391">
        <v>0</v>
      </c>
      <c r="BD190" s="391">
        <v>0</v>
      </c>
      <c r="BE190" s="391">
        <v>0</v>
      </c>
      <c r="BF190" s="391">
        <v>0</v>
      </c>
      <c r="BG190" s="391">
        <v>0</v>
      </c>
      <c r="BH190" s="391">
        <v>0.5</v>
      </c>
      <c r="BI190" s="391">
        <v>0.5</v>
      </c>
      <c r="BJ190" s="391">
        <v>0.5</v>
      </c>
      <c r="BK190" s="391">
        <v>0.5</v>
      </c>
      <c r="BL190" s="391">
        <v>0.5</v>
      </c>
      <c r="BM190" s="391">
        <v>0</v>
      </c>
      <c r="BN190" s="391">
        <v>0</v>
      </c>
      <c r="BO190" s="391">
        <v>0</v>
      </c>
      <c r="BP190" s="391">
        <v>0</v>
      </c>
      <c r="BQ190" s="391">
        <v>0</v>
      </c>
    </row>
    <row r="191" spans="1:69">
      <c r="A191" s="388" t="s">
        <v>580</v>
      </c>
      <c r="B191" s="389">
        <v>4.5974999999999995E-2</v>
      </c>
      <c r="C191" s="389">
        <v>0.1</v>
      </c>
      <c r="D191" s="389">
        <v>0</v>
      </c>
      <c r="E191" s="389"/>
      <c r="F191" s="390">
        <v>427</v>
      </c>
      <c r="G191" s="391">
        <v>2.7799999999999998E-2</v>
      </c>
      <c r="H191" s="391">
        <v>6.4999999999999997E-3</v>
      </c>
      <c r="I191" s="391">
        <v>0</v>
      </c>
      <c r="J191" s="391">
        <v>2E-3</v>
      </c>
      <c r="K191" s="391">
        <v>1E-3</v>
      </c>
      <c r="L191" s="391">
        <v>8.6749999999999952E-3</v>
      </c>
      <c r="M191" s="392">
        <v>65.105386416861833</v>
      </c>
      <c r="N191" s="390">
        <v>427</v>
      </c>
      <c r="O191" s="390">
        <v>427</v>
      </c>
      <c r="P191" s="390">
        <v>427</v>
      </c>
      <c r="Q191" s="390">
        <v>427</v>
      </c>
      <c r="R191" s="390">
        <v>427</v>
      </c>
      <c r="S191" s="390" t="s">
        <v>152</v>
      </c>
      <c r="T191" s="391">
        <v>2.7799999999999998E-2</v>
      </c>
      <c r="U191" s="391">
        <v>2.7799999999999998E-2</v>
      </c>
      <c r="V191" s="391">
        <v>2.7799999999999998E-2</v>
      </c>
      <c r="W191" s="391">
        <v>2.7799999999999998E-2</v>
      </c>
      <c r="X191" s="391">
        <v>2.7799999999999998E-2</v>
      </c>
      <c r="Y191" s="391">
        <v>6.4999999999999997E-3</v>
      </c>
      <c r="Z191" s="391">
        <v>6.4999999999999997E-3</v>
      </c>
      <c r="AA191" s="391">
        <v>6.4999999999999997E-3</v>
      </c>
      <c r="AB191" s="391">
        <v>6.4999999999999997E-3</v>
      </c>
      <c r="AC191" s="391">
        <v>6.4999999999999997E-3</v>
      </c>
      <c r="AD191" s="391">
        <v>0</v>
      </c>
      <c r="AE191" s="391">
        <v>0</v>
      </c>
      <c r="AF191" s="391">
        <v>0</v>
      </c>
      <c r="AG191" s="391">
        <v>0</v>
      </c>
      <c r="AH191" s="391">
        <v>0</v>
      </c>
      <c r="AI191" s="391">
        <v>2E-3</v>
      </c>
      <c r="AJ191" s="391">
        <v>2E-3</v>
      </c>
      <c r="AK191" s="391">
        <v>2E-3</v>
      </c>
      <c r="AL191" s="391">
        <v>2E-3</v>
      </c>
      <c r="AM191" s="391">
        <v>2E-3</v>
      </c>
      <c r="AN191" s="391">
        <v>1E-3</v>
      </c>
      <c r="AO191" s="391">
        <v>1E-3</v>
      </c>
      <c r="AP191" s="391">
        <v>1E-3</v>
      </c>
      <c r="AQ191" s="391">
        <v>1E-3</v>
      </c>
      <c r="AR191" s="391">
        <v>1E-3</v>
      </c>
      <c r="AS191" s="391">
        <v>6.4999999999999997E-3</v>
      </c>
      <c r="AT191" s="391">
        <v>6.4999999999999997E-3</v>
      </c>
      <c r="AU191" s="391">
        <v>6.4999999999999997E-3</v>
      </c>
      <c r="AV191" s="391">
        <v>6.4999999999999997E-3</v>
      </c>
      <c r="AW191" s="391">
        <v>6.4999999999999997E-3</v>
      </c>
      <c r="AX191" s="391">
        <v>0</v>
      </c>
      <c r="AY191" s="391">
        <v>0</v>
      </c>
      <c r="AZ191" s="391">
        <v>0</v>
      </c>
      <c r="BA191" s="391">
        <v>0</v>
      </c>
      <c r="BB191" s="391">
        <v>0</v>
      </c>
      <c r="BC191" s="391">
        <v>0</v>
      </c>
      <c r="BD191" s="391">
        <v>0</v>
      </c>
      <c r="BE191" s="391">
        <v>0</v>
      </c>
      <c r="BF191" s="391">
        <v>0</v>
      </c>
      <c r="BG191" s="391">
        <v>0</v>
      </c>
      <c r="BH191" s="391">
        <v>0.1</v>
      </c>
      <c r="BI191" s="391">
        <v>0.1</v>
      </c>
      <c r="BJ191" s="391">
        <v>0.1</v>
      </c>
      <c r="BK191" s="391">
        <v>0.1</v>
      </c>
      <c r="BL191" s="391">
        <v>0.1</v>
      </c>
      <c r="BM191" s="391">
        <v>0</v>
      </c>
      <c r="BN191" s="391">
        <v>0</v>
      </c>
      <c r="BO191" s="391">
        <v>0</v>
      </c>
      <c r="BP191" s="391">
        <v>0</v>
      </c>
      <c r="BQ191" s="391">
        <v>0</v>
      </c>
    </row>
    <row r="192" spans="1:69">
      <c r="A192" s="388" t="s">
        <v>581</v>
      </c>
      <c r="B192" s="389" t="s">
        <v>395</v>
      </c>
      <c r="C192" s="389">
        <v>0</v>
      </c>
      <c r="D192" s="389">
        <v>0</v>
      </c>
      <c r="E192" s="389"/>
      <c r="F192" s="390" t="e">
        <v>#N/A</v>
      </c>
      <c r="G192" s="391">
        <v>0</v>
      </c>
      <c r="H192" s="391">
        <v>0</v>
      </c>
      <c r="I192" s="391">
        <v>0</v>
      </c>
      <c r="J192" s="391">
        <v>0</v>
      </c>
      <c r="K192" s="391">
        <v>0</v>
      </c>
      <c r="L192" s="391" t="e">
        <v>#VALUE!</v>
      </c>
      <c r="M192" s="392" t="s">
        <v>395</v>
      </c>
      <c r="N192" s="390">
        <v>0</v>
      </c>
      <c r="O192" s="390">
        <v>0</v>
      </c>
      <c r="P192" s="390">
        <v>0</v>
      </c>
      <c r="Q192" s="390">
        <v>0</v>
      </c>
      <c r="R192" s="390">
        <v>0</v>
      </c>
      <c r="S192" s="390" t="s">
        <v>175</v>
      </c>
      <c r="T192" s="391">
        <v>0</v>
      </c>
      <c r="U192" s="391">
        <v>0</v>
      </c>
      <c r="V192" s="391">
        <v>0</v>
      </c>
      <c r="W192" s="391">
        <v>0</v>
      </c>
      <c r="X192" s="391">
        <v>0</v>
      </c>
      <c r="Y192" s="391">
        <v>0</v>
      </c>
      <c r="Z192" s="391">
        <v>0</v>
      </c>
      <c r="AA192" s="391">
        <v>0</v>
      </c>
      <c r="AB192" s="391">
        <v>0</v>
      </c>
      <c r="AC192" s="391">
        <v>0</v>
      </c>
      <c r="AD192" s="391">
        <v>0</v>
      </c>
      <c r="AE192" s="391">
        <v>0</v>
      </c>
      <c r="AF192" s="391">
        <v>0</v>
      </c>
      <c r="AG192" s="391">
        <v>0</v>
      </c>
      <c r="AH192" s="391">
        <v>0</v>
      </c>
      <c r="AI192" s="391">
        <v>0</v>
      </c>
      <c r="AJ192" s="391">
        <v>0</v>
      </c>
      <c r="AK192" s="391">
        <v>0</v>
      </c>
      <c r="AL192" s="391">
        <v>0</v>
      </c>
      <c r="AM192" s="391">
        <v>0</v>
      </c>
      <c r="AN192" s="391">
        <v>0</v>
      </c>
      <c r="AO192" s="391">
        <v>0</v>
      </c>
      <c r="AP192" s="391">
        <v>0</v>
      </c>
      <c r="AQ192" s="391">
        <v>0</v>
      </c>
      <c r="AR192" s="391">
        <v>0</v>
      </c>
      <c r="AS192" s="391">
        <v>0</v>
      </c>
      <c r="AT192" s="391">
        <v>0</v>
      </c>
      <c r="AU192" s="391">
        <v>0</v>
      </c>
      <c r="AV192" s="391">
        <v>0</v>
      </c>
      <c r="AW192" s="391">
        <v>0</v>
      </c>
      <c r="AX192" s="391">
        <v>0</v>
      </c>
      <c r="AY192" s="391">
        <v>0</v>
      </c>
      <c r="AZ192" s="391">
        <v>0</v>
      </c>
      <c r="BA192" s="391">
        <v>0</v>
      </c>
      <c r="BB192" s="391">
        <v>0</v>
      </c>
      <c r="BC192" s="391">
        <v>0</v>
      </c>
      <c r="BD192" s="391">
        <v>0</v>
      </c>
      <c r="BE192" s="391">
        <v>0</v>
      </c>
      <c r="BF192" s="391">
        <v>0</v>
      </c>
      <c r="BG192" s="391">
        <v>0</v>
      </c>
      <c r="BH192" s="391">
        <v>0</v>
      </c>
      <c r="BI192" s="391">
        <v>0</v>
      </c>
      <c r="BJ192" s="391">
        <v>0</v>
      </c>
      <c r="BK192" s="391">
        <v>0</v>
      </c>
      <c r="BL192" s="391">
        <v>0</v>
      </c>
      <c r="BM192" s="391">
        <v>0</v>
      </c>
      <c r="BN192" s="391">
        <v>0</v>
      </c>
      <c r="BO192" s="391">
        <v>0</v>
      </c>
      <c r="BP192" s="391">
        <v>0</v>
      </c>
      <c r="BQ192" s="391">
        <v>0</v>
      </c>
    </row>
    <row r="193" spans="1:69">
      <c r="A193" s="388" t="s">
        <v>582</v>
      </c>
      <c r="B193" s="389">
        <v>0.1125</v>
      </c>
      <c r="C193" s="389">
        <v>0.17560000000000001</v>
      </c>
      <c r="D193" s="389">
        <v>0</v>
      </c>
      <c r="E193" s="389"/>
      <c r="F193" s="390">
        <v>1135</v>
      </c>
      <c r="G193" s="391">
        <v>0.1003</v>
      </c>
      <c r="H193" s="391">
        <v>1.6999999999999999E-3</v>
      </c>
      <c r="I193" s="391">
        <v>0</v>
      </c>
      <c r="J193" s="391">
        <v>6.0000000000000001E-3</v>
      </c>
      <c r="K193" s="391">
        <v>0</v>
      </c>
      <c r="L193" s="391">
        <v>4.500000000000004E-3</v>
      </c>
      <c r="M193" s="392">
        <v>88.370044052863435</v>
      </c>
      <c r="N193" s="390">
        <v>1476</v>
      </c>
      <c r="O193" s="390">
        <v>1845</v>
      </c>
      <c r="P193" s="390">
        <v>2214</v>
      </c>
      <c r="Q193" s="390">
        <v>2657</v>
      </c>
      <c r="R193" s="390">
        <v>3188</v>
      </c>
      <c r="S193" s="390" t="s">
        <v>163</v>
      </c>
      <c r="T193" s="391">
        <v>0.14019999999999999</v>
      </c>
      <c r="U193" s="391">
        <v>0.17530000000000001</v>
      </c>
      <c r="V193" s="391">
        <v>0.21029999999999999</v>
      </c>
      <c r="W193" s="391">
        <v>0.25240000000000001</v>
      </c>
      <c r="X193" s="391">
        <v>0.3029</v>
      </c>
      <c r="Y193" s="391">
        <v>3.0000000000000001E-3</v>
      </c>
      <c r="Z193" s="391">
        <v>4.0000000000000001E-3</v>
      </c>
      <c r="AA193" s="391">
        <v>5.0000000000000001E-3</v>
      </c>
      <c r="AB193" s="391">
        <v>6.0000000000000001E-3</v>
      </c>
      <c r="AC193" s="391">
        <v>7.0000000000000001E-3</v>
      </c>
      <c r="AD193" s="391">
        <v>0</v>
      </c>
      <c r="AE193" s="391">
        <v>0</v>
      </c>
      <c r="AF193" s="391">
        <v>0</v>
      </c>
      <c r="AG193" s="391">
        <v>0</v>
      </c>
      <c r="AH193" s="391">
        <v>0</v>
      </c>
      <c r="AI193" s="391">
        <v>7.0000000000000001E-3</v>
      </c>
      <c r="AJ193" s="391">
        <v>7.4999999999999997E-3</v>
      </c>
      <c r="AK193" s="391">
        <v>8.0000000000000002E-3</v>
      </c>
      <c r="AL193" s="391">
        <v>8.5000000000000006E-3</v>
      </c>
      <c r="AM193" s="391">
        <v>8.9999999999999993E-3</v>
      </c>
      <c r="AN193" s="391">
        <v>2.0000000000000001E-4</v>
      </c>
      <c r="AO193" s="391">
        <v>2.0000000000000001E-4</v>
      </c>
      <c r="AP193" s="391">
        <v>2.0000000000000001E-4</v>
      </c>
      <c r="AQ193" s="391">
        <v>2.0000000000000001E-4</v>
      </c>
      <c r="AR193" s="391">
        <v>2.0000000000000001E-4</v>
      </c>
      <c r="AS193" s="391">
        <v>2.5999999999999999E-2</v>
      </c>
      <c r="AT193" s="391">
        <v>3.2000000000000001E-2</v>
      </c>
      <c r="AU193" s="391">
        <v>3.9E-2</v>
      </c>
      <c r="AV193" s="391">
        <v>4.5999999999999999E-2</v>
      </c>
      <c r="AW193" s="391">
        <v>5.5E-2</v>
      </c>
      <c r="AX193" s="391">
        <v>0.10799999999999998</v>
      </c>
      <c r="AY193" s="391">
        <v>0.10799999999999998</v>
      </c>
      <c r="AZ193" s="391">
        <v>0.10799999999999998</v>
      </c>
      <c r="BA193" s="391">
        <v>0.10799999999999998</v>
      </c>
      <c r="BB193" s="391">
        <v>0.10799999999999998</v>
      </c>
      <c r="BC193" s="391">
        <v>0</v>
      </c>
      <c r="BD193" s="391">
        <v>0</v>
      </c>
      <c r="BE193" s="391">
        <v>0</v>
      </c>
      <c r="BF193" s="391">
        <v>0</v>
      </c>
      <c r="BG193" s="391">
        <v>0</v>
      </c>
      <c r="BH193" s="391">
        <v>0</v>
      </c>
      <c r="BI193" s="391">
        <v>0</v>
      </c>
      <c r="BJ193" s="391">
        <v>0</v>
      </c>
      <c r="BK193" s="391">
        <v>0</v>
      </c>
      <c r="BL193" s="391">
        <v>0</v>
      </c>
      <c r="BM193" s="391">
        <v>0</v>
      </c>
      <c r="BN193" s="391">
        <v>0</v>
      </c>
      <c r="BO193" s="391">
        <v>0</v>
      </c>
      <c r="BP193" s="391">
        <v>0</v>
      </c>
      <c r="BQ193" s="391">
        <v>0</v>
      </c>
    </row>
    <row r="194" spans="1:69">
      <c r="A194" s="388" t="s">
        <v>191</v>
      </c>
      <c r="B194" s="389">
        <v>1.0051666666666665</v>
      </c>
      <c r="C194" s="389">
        <v>3.1</v>
      </c>
      <c r="D194" s="389">
        <v>0</v>
      </c>
      <c r="E194" s="389"/>
      <c r="F194" s="390">
        <v>6972</v>
      </c>
      <c r="G194" s="391">
        <v>0.312</v>
      </c>
      <c r="H194" s="391">
        <v>0.45100000000000001</v>
      </c>
      <c r="I194" s="391">
        <v>0</v>
      </c>
      <c r="J194" s="391">
        <v>0</v>
      </c>
      <c r="K194" s="391">
        <v>0.105</v>
      </c>
      <c r="L194" s="391">
        <v>0.13716666666666655</v>
      </c>
      <c r="M194" s="392">
        <v>44.750430292598971</v>
      </c>
      <c r="N194" s="390">
        <v>7809</v>
      </c>
      <c r="O194" s="390">
        <v>8746</v>
      </c>
      <c r="P194" s="390">
        <v>9796</v>
      </c>
      <c r="Q194" s="390">
        <v>10972</v>
      </c>
      <c r="R194" s="390">
        <v>13170</v>
      </c>
      <c r="S194" s="390" t="s">
        <v>170</v>
      </c>
      <c r="T194" s="391">
        <v>0.34899999999999998</v>
      </c>
      <c r="U194" s="391">
        <v>0.39079999999999998</v>
      </c>
      <c r="V194" s="391">
        <v>0.43769999999999998</v>
      </c>
      <c r="W194" s="391">
        <v>0.49020000000000002</v>
      </c>
      <c r="X194" s="391">
        <v>0.54900000000000004</v>
      </c>
      <c r="Y194" s="391">
        <v>0.50509999999999999</v>
      </c>
      <c r="Z194" s="391">
        <v>0.56569999999999998</v>
      </c>
      <c r="AA194" s="391">
        <v>0.63349999999999995</v>
      </c>
      <c r="AB194" s="391">
        <v>0.70950000000000002</v>
      </c>
      <c r="AC194" s="391">
        <v>0.79459999999999997</v>
      </c>
      <c r="AD194" s="391">
        <v>0</v>
      </c>
      <c r="AE194" s="391">
        <v>0</v>
      </c>
      <c r="AF194" s="391">
        <v>0</v>
      </c>
      <c r="AG194" s="391">
        <v>0</v>
      </c>
      <c r="AH194" s="391">
        <v>0</v>
      </c>
      <c r="AI194" s="391">
        <v>0</v>
      </c>
      <c r="AJ194" s="391">
        <v>0</v>
      </c>
      <c r="AK194" s="391">
        <v>0</v>
      </c>
      <c r="AL194" s="391">
        <v>0</v>
      </c>
      <c r="AM194" s="391">
        <v>0</v>
      </c>
      <c r="AN194" s="391">
        <v>0.1176</v>
      </c>
      <c r="AO194" s="391">
        <v>0.13170000000000001</v>
      </c>
      <c r="AP194" s="391">
        <v>0.14749999999999999</v>
      </c>
      <c r="AQ194" s="391">
        <v>0.16520000000000001</v>
      </c>
      <c r="AR194" s="391">
        <v>0.185</v>
      </c>
      <c r="AS194" s="391">
        <v>0.15920000000000001</v>
      </c>
      <c r="AT194" s="391">
        <v>0.17829999999999999</v>
      </c>
      <c r="AU194" s="391">
        <v>0.19969999999999999</v>
      </c>
      <c r="AV194" s="391">
        <v>0.22359999999999999</v>
      </c>
      <c r="AW194" s="391">
        <v>0.25040000000000001</v>
      </c>
      <c r="AX194" s="391">
        <v>0</v>
      </c>
      <c r="AY194" s="391">
        <v>0</v>
      </c>
      <c r="AZ194" s="391">
        <v>0</v>
      </c>
      <c r="BA194" s="391">
        <v>0</v>
      </c>
      <c r="BB194" s="391">
        <v>0</v>
      </c>
      <c r="BC194" s="391">
        <v>0</v>
      </c>
      <c r="BD194" s="391">
        <v>0</v>
      </c>
      <c r="BE194" s="391">
        <v>0</v>
      </c>
      <c r="BF194" s="391">
        <v>0</v>
      </c>
      <c r="BG194" s="391">
        <v>0</v>
      </c>
      <c r="BH194" s="391">
        <v>0</v>
      </c>
      <c r="BI194" s="391">
        <v>0</v>
      </c>
      <c r="BJ194" s="391">
        <v>0</v>
      </c>
      <c r="BK194" s="391">
        <v>0</v>
      </c>
      <c r="BL194" s="391">
        <v>0</v>
      </c>
      <c r="BM194" s="391">
        <v>0</v>
      </c>
      <c r="BN194" s="391">
        <v>0</v>
      </c>
      <c r="BO194" s="391">
        <v>0</v>
      </c>
      <c r="BP194" s="391">
        <v>0</v>
      </c>
      <c r="BQ194" s="391">
        <v>0</v>
      </c>
    </row>
    <row r="195" spans="1:69">
      <c r="A195" s="388" t="s">
        <v>583</v>
      </c>
      <c r="B195" s="389">
        <v>2.7575833333333333</v>
      </c>
      <c r="C195" s="389">
        <v>5.6669999999999998</v>
      </c>
      <c r="D195" s="389">
        <v>0.3211</v>
      </c>
      <c r="E195" s="389"/>
      <c r="F195" s="390">
        <v>21095</v>
      </c>
      <c r="G195" s="391">
        <v>0.65</v>
      </c>
      <c r="H195" s="391">
        <v>6.7599999999999993E-2</v>
      </c>
      <c r="I195" s="391">
        <v>1.1850000000000001</v>
      </c>
      <c r="J195" s="391">
        <v>0.25</v>
      </c>
      <c r="K195" s="391">
        <v>7.5499999999999998E-2</v>
      </c>
      <c r="L195" s="391">
        <v>0.20838333333333336</v>
      </c>
      <c r="M195" s="392">
        <v>30.812988859919411</v>
      </c>
      <c r="N195" s="390">
        <v>28905</v>
      </c>
      <c r="O195" s="390">
        <v>38846</v>
      </c>
      <c r="P195" s="390">
        <v>45083</v>
      </c>
      <c r="Q195" s="390">
        <v>52320</v>
      </c>
      <c r="R195" s="390">
        <v>57794</v>
      </c>
      <c r="S195" s="390" t="s">
        <v>191</v>
      </c>
      <c r="T195" s="391">
        <v>1.17</v>
      </c>
      <c r="U195" s="391">
        <v>1.573</v>
      </c>
      <c r="V195" s="391">
        <v>1.8260000000000001</v>
      </c>
      <c r="W195" s="391">
        <v>2.12</v>
      </c>
      <c r="X195" s="391">
        <v>2.34</v>
      </c>
      <c r="Y195" s="391">
        <v>0.1074</v>
      </c>
      <c r="Z195" s="391">
        <v>0.1472</v>
      </c>
      <c r="AA195" s="391">
        <v>0.20169999999999999</v>
      </c>
      <c r="AB195" s="391">
        <v>0.27639999999999998</v>
      </c>
      <c r="AC195" s="391">
        <v>0.35</v>
      </c>
      <c r="AD195" s="391">
        <v>1.4</v>
      </c>
      <c r="AE195" s="391">
        <v>1.9</v>
      </c>
      <c r="AF195" s="391">
        <v>2.2999999999999998</v>
      </c>
      <c r="AG195" s="391">
        <v>2.2999999999999998</v>
      </c>
      <c r="AH195" s="391">
        <v>2.2999999999999998</v>
      </c>
      <c r="AI195" s="391">
        <v>0.55000000000000004</v>
      </c>
      <c r="AJ195" s="391">
        <v>0.75</v>
      </c>
      <c r="AK195" s="391">
        <v>0.75</v>
      </c>
      <c r="AL195" s="391">
        <v>0.9</v>
      </c>
      <c r="AM195" s="391">
        <v>1.2</v>
      </c>
      <c r="AN195" s="391">
        <v>9.5000000000000001E-2</v>
      </c>
      <c r="AO195" s="391">
        <v>0.115</v>
      </c>
      <c r="AP195" s="391">
        <v>0.1275</v>
      </c>
      <c r="AQ195" s="391">
        <v>0.13700000000000001</v>
      </c>
      <c r="AR195" s="391">
        <v>0.15</v>
      </c>
      <c r="AS195" s="391">
        <v>0.30580000000000002</v>
      </c>
      <c r="AT195" s="391">
        <v>0.4128</v>
      </c>
      <c r="AU195" s="391">
        <v>0.47910000000000003</v>
      </c>
      <c r="AV195" s="391">
        <v>0.52769999999999995</v>
      </c>
      <c r="AW195" s="391">
        <v>0.58360000000000001</v>
      </c>
      <c r="AX195" s="391">
        <v>0</v>
      </c>
      <c r="AY195" s="391">
        <v>0</v>
      </c>
      <c r="AZ195" s="391">
        <v>0</v>
      </c>
      <c r="BA195" s="391">
        <v>0</v>
      </c>
      <c r="BB195" s="391">
        <v>0</v>
      </c>
      <c r="BC195" s="391">
        <v>0</v>
      </c>
      <c r="BD195" s="391">
        <v>0</v>
      </c>
      <c r="BE195" s="391">
        <v>0</v>
      </c>
      <c r="BF195" s="391">
        <v>0</v>
      </c>
      <c r="BG195" s="391">
        <v>0</v>
      </c>
      <c r="BH195" s="391">
        <v>3.6669999999999998</v>
      </c>
      <c r="BI195" s="391">
        <v>3.6669999999999998</v>
      </c>
      <c r="BJ195" s="391">
        <v>3.6669999999999998</v>
      </c>
      <c r="BK195" s="391">
        <v>3.6669999999999998</v>
      </c>
      <c r="BL195" s="391">
        <v>3.6669999999999998</v>
      </c>
      <c r="BM195" s="391">
        <v>0.42099999999999999</v>
      </c>
      <c r="BN195" s="391">
        <v>0.42099999999999999</v>
      </c>
      <c r="BO195" s="391">
        <v>0.42099999999999999</v>
      </c>
      <c r="BP195" s="391">
        <v>0.42099999999999999</v>
      </c>
      <c r="BQ195" s="391">
        <v>0.42099999999999999</v>
      </c>
    </row>
    <row r="196" spans="1:69">
      <c r="A196" s="388" t="s">
        <v>585</v>
      </c>
      <c r="B196" s="389">
        <v>0.12683333333333333</v>
      </c>
      <c r="C196" s="389">
        <v>0.25</v>
      </c>
      <c r="D196" s="389">
        <v>0</v>
      </c>
      <c r="E196" s="389"/>
      <c r="F196" s="390">
        <v>1196</v>
      </c>
      <c r="G196" s="391">
        <v>6.08E-2</v>
      </c>
      <c r="H196" s="391">
        <v>9.1999999999999998E-3</v>
      </c>
      <c r="I196" s="391">
        <v>0</v>
      </c>
      <c r="J196" s="391">
        <v>0</v>
      </c>
      <c r="K196" s="391">
        <v>2.1999999999999999E-2</v>
      </c>
      <c r="L196" s="391">
        <v>3.4833333333333327E-2</v>
      </c>
      <c r="M196" s="392">
        <v>50.836120401337794</v>
      </c>
      <c r="N196" s="390">
        <v>1250</v>
      </c>
      <c r="O196" s="390">
        <v>1300</v>
      </c>
      <c r="P196" s="390">
        <v>1400</v>
      </c>
      <c r="Q196" s="390">
        <v>1500</v>
      </c>
      <c r="R196" s="390">
        <v>1600</v>
      </c>
      <c r="S196" s="390" t="s">
        <v>150</v>
      </c>
      <c r="T196" s="391">
        <v>7.1999999999999995E-2</v>
      </c>
      <c r="U196" s="391">
        <v>7.4999999999999997E-2</v>
      </c>
      <c r="V196" s="391">
        <v>7.8E-2</v>
      </c>
      <c r="W196" s="391">
        <v>8.1000000000000003E-2</v>
      </c>
      <c r="X196" s="391">
        <v>8.5000000000000006E-2</v>
      </c>
      <c r="Y196" s="391">
        <v>1.2999999999999999E-2</v>
      </c>
      <c r="Z196" s="391">
        <v>1.4E-2</v>
      </c>
      <c r="AA196" s="391">
        <v>1.4999999999999999E-2</v>
      </c>
      <c r="AB196" s="391">
        <v>1.6E-2</v>
      </c>
      <c r="AC196" s="391">
        <v>1.7999999999999999E-2</v>
      </c>
      <c r="AD196" s="391">
        <v>5.0000000000000001E-3</v>
      </c>
      <c r="AE196" s="391">
        <v>5.0000000000000001E-3</v>
      </c>
      <c r="AF196" s="391">
        <v>5.0000000000000001E-3</v>
      </c>
      <c r="AG196" s="391">
        <v>5.0000000000000001E-3</v>
      </c>
      <c r="AH196" s="391">
        <v>5.0000000000000001E-3</v>
      </c>
      <c r="AI196" s="391">
        <v>0</v>
      </c>
      <c r="AJ196" s="391">
        <v>0</v>
      </c>
      <c r="AK196" s="391">
        <v>0</v>
      </c>
      <c r="AL196" s="391">
        <v>0</v>
      </c>
      <c r="AM196" s="391">
        <v>0</v>
      </c>
      <c r="AN196" s="391">
        <v>2.3E-2</v>
      </c>
      <c r="AO196" s="391">
        <v>2.4E-2</v>
      </c>
      <c r="AP196" s="391">
        <v>2.5000000000000001E-2</v>
      </c>
      <c r="AQ196" s="391">
        <v>2.06E-2</v>
      </c>
      <c r="AR196" s="391">
        <v>2.7E-2</v>
      </c>
      <c r="AS196" s="391">
        <v>3.0300000000000001E-2</v>
      </c>
      <c r="AT196" s="391">
        <v>3.1699999999999999E-2</v>
      </c>
      <c r="AU196" s="391">
        <v>3.3000000000000002E-2</v>
      </c>
      <c r="AV196" s="391">
        <v>3.2899999999999999E-2</v>
      </c>
      <c r="AW196" s="391">
        <v>3.6200000000000003E-2</v>
      </c>
      <c r="AX196" s="391">
        <v>0</v>
      </c>
      <c r="AY196" s="391">
        <v>0</v>
      </c>
      <c r="AZ196" s="391">
        <v>0</v>
      </c>
      <c r="BA196" s="391">
        <v>0</v>
      </c>
      <c r="BB196" s="391">
        <v>0</v>
      </c>
      <c r="BC196" s="391">
        <v>0</v>
      </c>
      <c r="BD196" s="391">
        <v>0</v>
      </c>
      <c r="BE196" s="391">
        <v>0</v>
      </c>
      <c r="BF196" s="391">
        <v>0</v>
      </c>
      <c r="BG196" s="391">
        <v>0</v>
      </c>
      <c r="BH196" s="391">
        <v>0.25</v>
      </c>
      <c r="BI196" s="391">
        <v>0.25</v>
      </c>
      <c r="BJ196" s="391">
        <v>0.25</v>
      </c>
      <c r="BK196" s="391">
        <v>0.25</v>
      </c>
      <c r="BL196" s="391">
        <v>0.25</v>
      </c>
      <c r="BM196" s="391">
        <v>0</v>
      </c>
      <c r="BN196" s="391">
        <v>0</v>
      </c>
      <c r="BO196" s="391">
        <v>0</v>
      </c>
      <c r="BP196" s="391">
        <v>0</v>
      </c>
      <c r="BQ196" s="391">
        <v>0</v>
      </c>
    </row>
    <row r="197" spans="1:69">
      <c r="A197" s="388" t="s">
        <v>586</v>
      </c>
      <c r="B197" s="389">
        <v>0.17216666666666669</v>
      </c>
      <c r="C197" s="389">
        <v>0</v>
      </c>
      <c r="D197" s="389">
        <v>4.6025753424657541E-2</v>
      </c>
      <c r="E197" s="389"/>
      <c r="F197" s="390">
        <v>1265</v>
      </c>
      <c r="G197" s="391">
        <v>0.107</v>
      </c>
      <c r="H197" s="391">
        <v>8.0000000000000002E-3</v>
      </c>
      <c r="I197" s="391">
        <v>0</v>
      </c>
      <c r="J197" s="391">
        <v>0</v>
      </c>
      <c r="K197" s="391">
        <v>5.0000000000000001E-4</v>
      </c>
      <c r="L197" s="391">
        <v>1.0640913242009165E-2</v>
      </c>
      <c r="M197" s="392">
        <v>84.584980237154156</v>
      </c>
      <c r="N197" s="390">
        <v>1265</v>
      </c>
      <c r="O197" s="390">
        <v>1265</v>
      </c>
      <c r="P197" s="390">
        <v>1265</v>
      </c>
      <c r="Q197" s="390">
        <v>1265</v>
      </c>
      <c r="R197" s="390">
        <v>1265</v>
      </c>
      <c r="S197" s="390" t="s">
        <v>130</v>
      </c>
      <c r="T197" s="391">
        <v>0.107</v>
      </c>
      <c r="U197" s="391">
        <v>0.107</v>
      </c>
      <c r="V197" s="391">
        <v>0.107</v>
      </c>
      <c r="W197" s="391">
        <v>0.107</v>
      </c>
      <c r="X197" s="391">
        <v>0.107</v>
      </c>
      <c r="Y197" s="391">
        <v>8.0000000000000002E-3</v>
      </c>
      <c r="Z197" s="391">
        <v>8.0000000000000002E-3</v>
      </c>
      <c r="AA197" s="391">
        <v>8.0000000000000002E-3</v>
      </c>
      <c r="AB197" s="391">
        <v>8.0000000000000002E-3</v>
      </c>
      <c r="AC197" s="391">
        <v>8.0000000000000002E-3</v>
      </c>
      <c r="AD197" s="391">
        <v>0</v>
      </c>
      <c r="AE197" s="391">
        <v>0</v>
      </c>
      <c r="AF197" s="391">
        <v>0</v>
      </c>
      <c r="AG197" s="391">
        <v>0</v>
      </c>
      <c r="AH197" s="391">
        <v>0</v>
      </c>
      <c r="AI197" s="391">
        <v>0</v>
      </c>
      <c r="AJ197" s="391">
        <v>0</v>
      </c>
      <c r="AK197" s="391">
        <v>0</v>
      </c>
      <c r="AL197" s="391">
        <v>0</v>
      </c>
      <c r="AM197" s="391">
        <v>0</v>
      </c>
      <c r="AN197" s="391">
        <v>5.0000000000000001E-4</v>
      </c>
      <c r="AO197" s="391">
        <v>5.0000000000000001E-4</v>
      </c>
      <c r="AP197" s="391">
        <v>5.0000000000000001E-4</v>
      </c>
      <c r="AQ197" s="391">
        <v>5.0000000000000001E-4</v>
      </c>
      <c r="AR197" s="391">
        <v>5.0000000000000001E-4</v>
      </c>
      <c r="AS197" s="391">
        <v>9.2999999999999992E-3</v>
      </c>
      <c r="AT197" s="391">
        <v>9.2999999999999992E-3</v>
      </c>
      <c r="AU197" s="391">
        <v>9.2999999999999992E-3</v>
      </c>
      <c r="AV197" s="391">
        <v>9.2999999999999992E-3</v>
      </c>
      <c r="AW197" s="391">
        <v>9.2999999999999992E-3</v>
      </c>
      <c r="AX197" s="391">
        <v>0.11</v>
      </c>
      <c r="AY197" s="391">
        <v>0.11</v>
      </c>
      <c r="AZ197" s="391">
        <v>0.11</v>
      </c>
      <c r="BA197" s="391">
        <v>0.11</v>
      </c>
      <c r="BB197" s="391">
        <v>0.11</v>
      </c>
      <c r="BC197" s="391">
        <v>0</v>
      </c>
      <c r="BD197" s="391">
        <v>0</v>
      </c>
      <c r="BE197" s="391">
        <v>0</v>
      </c>
      <c r="BF197" s="391">
        <v>0</v>
      </c>
      <c r="BG197" s="391">
        <v>0</v>
      </c>
      <c r="BH197" s="391">
        <v>0.17069999999999999</v>
      </c>
      <c r="BI197" s="391">
        <v>0.17069999999999999</v>
      </c>
      <c r="BJ197" s="391">
        <v>0.17069999999999999</v>
      </c>
      <c r="BK197" s="391">
        <v>0.17069999999999999</v>
      </c>
      <c r="BL197" s="391">
        <v>0.17069999999999999</v>
      </c>
      <c r="BM197" s="391">
        <v>0.1</v>
      </c>
      <c r="BN197" s="391">
        <v>0.1</v>
      </c>
      <c r="BO197" s="391">
        <v>0.1</v>
      </c>
      <c r="BP197" s="391">
        <v>0.1</v>
      </c>
      <c r="BQ197" s="391">
        <v>0.1</v>
      </c>
    </row>
    <row r="198" spans="1:69">
      <c r="A198" s="388" t="s">
        <v>587</v>
      </c>
      <c r="B198" s="389">
        <v>2.58175</v>
      </c>
      <c r="C198" s="389">
        <v>4.25</v>
      </c>
      <c r="D198" s="389">
        <v>0</v>
      </c>
      <c r="E198" s="389"/>
      <c r="F198" s="390">
        <v>33000</v>
      </c>
      <c r="G198" s="391">
        <v>1.7130000000000001</v>
      </c>
      <c r="H198" s="391">
        <v>0.39600000000000002</v>
      </c>
      <c r="I198" s="391">
        <v>2.5000000000000001E-2</v>
      </c>
      <c r="J198" s="391">
        <v>3.9E-2</v>
      </c>
      <c r="K198" s="391">
        <v>0.1</v>
      </c>
      <c r="L198" s="391">
        <v>0.30874999999999986</v>
      </c>
      <c r="M198" s="392">
        <v>51.909090909090907</v>
      </c>
      <c r="N198" s="390">
        <v>51530</v>
      </c>
      <c r="O198" s="390">
        <v>70290</v>
      </c>
      <c r="P198" s="390">
        <v>89050</v>
      </c>
      <c r="Q198" s="390">
        <v>108000</v>
      </c>
      <c r="R198" s="390">
        <v>126000</v>
      </c>
      <c r="S198" s="390" t="s">
        <v>134</v>
      </c>
      <c r="T198" s="391">
        <v>3.0565000000000002</v>
      </c>
      <c r="U198" s="391">
        <v>4.2549999999999999</v>
      </c>
      <c r="V198" s="391">
        <v>5.4859999999999998</v>
      </c>
      <c r="W198" s="391">
        <v>6.8005000000000004</v>
      </c>
      <c r="X198" s="391">
        <v>8.0123999999999995</v>
      </c>
      <c r="Y198" s="391">
        <v>0.60799999999999998</v>
      </c>
      <c r="Z198" s="391">
        <v>0.79100000000000004</v>
      </c>
      <c r="AA198" s="391">
        <v>0.94899999999999995</v>
      </c>
      <c r="AB198" s="391">
        <v>1.044</v>
      </c>
      <c r="AC198" s="391">
        <v>1.1485000000000001</v>
      </c>
      <c r="AD198" s="391">
        <v>3.85E-2</v>
      </c>
      <c r="AE198" s="391">
        <v>0.05</v>
      </c>
      <c r="AF198" s="391">
        <v>0.06</v>
      </c>
      <c r="AG198" s="391">
        <v>6.6000000000000003E-2</v>
      </c>
      <c r="AH198" s="391">
        <v>7.2599999999999998E-2</v>
      </c>
      <c r="AI198" s="391">
        <v>0.157</v>
      </c>
      <c r="AJ198" s="391">
        <v>0.20399999999999999</v>
      </c>
      <c r="AK198" s="391">
        <v>0.245</v>
      </c>
      <c r="AL198" s="391">
        <v>0.26950000000000002</v>
      </c>
      <c r="AM198" s="391">
        <v>0.29649999999999999</v>
      </c>
      <c r="AN198" s="391">
        <v>0.1</v>
      </c>
      <c r="AO198" s="391">
        <v>0.1</v>
      </c>
      <c r="AP198" s="391">
        <v>0.1</v>
      </c>
      <c r="AQ198" s="391">
        <v>0.1</v>
      </c>
      <c r="AR198" s="391">
        <v>0.1</v>
      </c>
      <c r="AS198" s="391">
        <v>0.44</v>
      </c>
      <c r="AT198" s="391">
        <v>0.6</v>
      </c>
      <c r="AU198" s="391">
        <v>0.76</v>
      </c>
      <c r="AV198" s="391">
        <v>0.92</v>
      </c>
      <c r="AW198" s="391">
        <v>1.07</v>
      </c>
      <c r="AX198" s="391">
        <v>6</v>
      </c>
      <c r="AY198" s="391">
        <v>6</v>
      </c>
      <c r="AZ198" s="391">
        <v>6</v>
      </c>
      <c r="BA198" s="391">
        <v>6</v>
      </c>
      <c r="BB198" s="391">
        <v>6</v>
      </c>
      <c r="BC198" s="391">
        <v>0</v>
      </c>
      <c r="BD198" s="391">
        <v>0</v>
      </c>
      <c r="BE198" s="391">
        <v>0</v>
      </c>
      <c r="BF198" s="391">
        <v>0</v>
      </c>
      <c r="BG198" s="391">
        <v>0</v>
      </c>
      <c r="BH198" s="391">
        <v>4.25</v>
      </c>
      <c r="BI198" s="391">
        <v>4.25</v>
      </c>
      <c r="BJ198" s="391">
        <v>4.25</v>
      </c>
      <c r="BK198" s="391">
        <v>4.25</v>
      </c>
      <c r="BL198" s="391">
        <v>4.25</v>
      </c>
      <c r="BM198" s="391">
        <v>0</v>
      </c>
      <c r="BN198" s="391">
        <v>0</v>
      </c>
      <c r="BO198" s="391">
        <v>0</v>
      </c>
      <c r="BP198" s="391">
        <v>0</v>
      </c>
      <c r="BQ198" s="391">
        <v>0</v>
      </c>
    </row>
    <row r="199" spans="1:69">
      <c r="A199" s="388" t="s">
        <v>588</v>
      </c>
      <c r="B199" s="389">
        <v>7.0599999999999982E-2</v>
      </c>
      <c r="C199" s="389">
        <v>0.48</v>
      </c>
      <c r="D199" s="389">
        <v>1.6E-2</v>
      </c>
      <c r="E199" s="389"/>
      <c r="F199" s="390">
        <v>625</v>
      </c>
      <c r="G199" s="391">
        <v>3.7999999999999999E-2</v>
      </c>
      <c r="H199" s="391">
        <v>7.7999999999999996E-3</v>
      </c>
      <c r="I199" s="391">
        <v>0</v>
      </c>
      <c r="J199" s="391">
        <v>1.2E-2</v>
      </c>
      <c r="K199" s="391">
        <v>1.5E-3</v>
      </c>
      <c r="L199" s="391">
        <v>-4.7000000000000236E-3</v>
      </c>
      <c r="M199" s="392">
        <v>60.8</v>
      </c>
      <c r="N199" s="390">
        <v>660</v>
      </c>
      <c r="O199" s="390">
        <v>670</v>
      </c>
      <c r="P199" s="390">
        <v>680</v>
      </c>
      <c r="Q199" s="390">
        <v>690</v>
      </c>
      <c r="R199" s="390">
        <v>695</v>
      </c>
      <c r="S199" s="390" t="s">
        <v>144</v>
      </c>
      <c r="T199" s="391">
        <v>3.2000000000000001E-2</v>
      </c>
      <c r="U199" s="391">
        <v>3.4000000000000002E-2</v>
      </c>
      <c r="V199" s="391">
        <v>3.5000000000000003E-2</v>
      </c>
      <c r="W199" s="391">
        <v>3.5499999999999997E-2</v>
      </c>
      <c r="X199" s="391">
        <v>3.5999999999999997E-2</v>
      </c>
      <c r="Y199" s="391">
        <v>6.0999999999999999E-2</v>
      </c>
      <c r="Z199" s="391">
        <v>6.2E-2</v>
      </c>
      <c r="AA199" s="391">
        <v>3.3000000000000002E-2</v>
      </c>
      <c r="AB199" s="391">
        <v>3.85E-2</v>
      </c>
      <c r="AC199" s="391">
        <v>3.95E-2</v>
      </c>
      <c r="AD199" s="391">
        <v>0</v>
      </c>
      <c r="AE199" s="391">
        <v>0</v>
      </c>
      <c r="AF199" s="391">
        <v>0</v>
      </c>
      <c r="AG199" s="391">
        <v>0</v>
      </c>
      <c r="AH199" s="391">
        <v>0</v>
      </c>
      <c r="AI199" s="391">
        <v>1E-3</v>
      </c>
      <c r="AJ199" s="391">
        <v>1E-3</v>
      </c>
      <c r="AK199" s="391">
        <v>1E-3</v>
      </c>
      <c r="AL199" s="391">
        <v>1E-3</v>
      </c>
      <c r="AM199" s="391">
        <v>1E-3</v>
      </c>
      <c r="AN199" s="391">
        <v>1E-3</v>
      </c>
      <c r="AO199" s="391">
        <v>1E-3</v>
      </c>
      <c r="AP199" s="391">
        <v>1E-3</v>
      </c>
      <c r="AQ199" s="391">
        <v>1E-3</v>
      </c>
      <c r="AR199" s="391">
        <v>1E-3</v>
      </c>
      <c r="AS199" s="391">
        <v>8.9999999999999993E-3</v>
      </c>
      <c r="AT199" s="391">
        <v>9.4999999999999998E-3</v>
      </c>
      <c r="AU199" s="391">
        <v>9.4999999999999998E-3</v>
      </c>
      <c r="AV199" s="391">
        <v>0.01</v>
      </c>
      <c r="AW199" s="391">
        <v>0.01</v>
      </c>
      <c r="AX199" s="391">
        <v>0</v>
      </c>
      <c r="AY199" s="391">
        <v>0</v>
      </c>
      <c r="AZ199" s="391">
        <v>0</v>
      </c>
      <c r="BA199" s="391">
        <v>0</v>
      </c>
      <c r="BB199" s="391">
        <v>0</v>
      </c>
      <c r="BC199" s="391">
        <v>0</v>
      </c>
      <c r="BD199" s="391">
        <v>0</v>
      </c>
      <c r="BE199" s="391">
        <v>0</v>
      </c>
      <c r="BF199" s="391">
        <v>0</v>
      </c>
      <c r="BG199" s="391">
        <v>0</v>
      </c>
      <c r="BH199" s="391">
        <v>0</v>
      </c>
      <c r="BI199" s="391">
        <v>0</v>
      </c>
      <c r="BJ199" s="391">
        <v>0</v>
      </c>
      <c r="BK199" s="391">
        <v>0</v>
      </c>
      <c r="BL199" s="391">
        <v>0</v>
      </c>
      <c r="BM199" s="391">
        <v>3.2000000000000001E-2</v>
      </c>
      <c r="BN199" s="391">
        <v>3.2000000000000001E-2</v>
      </c>
      <c r="BO199" s="391">
        <v>3.2000000000000001E-2</v>
      </c>
      <c r="BP199" s="391">
        <v>3.2000000000000001E-2</v>
      </c>
      <c r="BQ199" s="391">
        <v>3.2000000000000001E-2</v>
      </c>
    </row>
    <row r="200" spans="1:69">
      <c r="A200" s="388" t="s">
        <v>589</v>
      </c>
      <c r="B200" s="389">
        <v>0.79800000000000004</v>
      </c>
      <c r="C200" s="389">
        <v>1.43</v>
      </c>
      <c r="D200" s="389">
        <v>0</v>
      </c>
      <c r="E200" s="389"/>
      <c r="F200" s="390">
        <v>11639</v>
      </c>
      <c r="G200" s="391">
        <v>0.77</v>
      </c>
      <c r="H200" s="391">
        <v>0</v>
      </c>
      <c r="I200" s="391">
        <v>0</v>
      </c>
      <c r="J200" s="391">
        <v>0</v>
      </c>
      <c r="K200" s="391">
        <v>0</v>
      </c>
      <c r="L200" s="391">
        <v>2.8000000000000025E-2</v>
      </c>
      <c r="M200" s="392">
        <v>66.156886330440756</v>
      </c>
      <c r="N200" s="390">
        <v>11909</v>
      </c>
      <c r="O200" s="390">
        <v>12179</v>
      </c>
      <c r="P200" s="390">
        <v>12449</v>
      </c>
      <c r="Q200" s="390">
        <v>12719</v>
      </c>
      <c r="R200" s="390">
        <v>12989</v>
      </c>
      <c r="S200" s="390" t="s">
        <v>189</v>
      </c>
      <c r="T200" s="391">
        <v>0.82399999999999995</v>
      </c>
      <c r="U200" s="391">
        <v>0.84899999999999998</v>
      </c>
      <c r="V200" s="391">
        <v>0.874</v>
      </c>
      <c r="W200" s="391">
        <v>0.89900000000000002</v>
      </c>
      <c r="X200" s="391">
        <v>0.92400000000000004</v>
      </c>
      <c r="Y200" s="391">
        <v>0</v>
      </c>
      <c r="Z200" s="391">
        <v>0</v>
      </c>
      <c r="AA200" s="391">
        <v>0</v>
      </c>
      <c r="AB200" s="391">
        <v>0</v>
      </c>
      <c r="AC200" s="391">
        <v>0</v>
      </c>
      <c r="AD200" s="391">
        <v>0</v>
      </c>
      <c r="AE200" s="391">
        <v>0</v>
      </c>
      <c r="AF200" s="391">
        <v>0</v>
      </c>
      <c r="AG200" s="391">
        <v>0</v>
      </c>
      <c r="AH200" s="391">
        <v>0</v>
      </c>
      <c r="AI200" s="391">
        <v>0</v>
      </c>
      <c r="AJ200" s="391">
        <v>0</v>
      </c>
      <c r="AK200" s="391">
        <v>0</v>
      </c>
      <c r="AL200" s="391">
        <v>0</v>
      </c>
      <c r="AM200" s="391">
        <v>0</v>
      </c>
      <c r="AN200" s="391">
        <v>0</v>
      </c>
      <c r="AO200" s="391">
        <v>0</v>
      </c>
      <c r="AP200" s="391">
        <v>0</v>
      </c>
      <c r="AQ200" s="391">
        <v>0</v>
      </c>
      <c r="AR200" s="391">
        <v>0</v>
      </c>
      <c r="AS200" s="391">
        <v>0.03</v>
      </c>
      <c r="AT200" s="391">
        <v>3.09E-2</v>
      </c>
      <c r="AU200" s="391">
        <v>3.1800000000000002E-2</v>
      </c>
      <c r="AV200" s="391">
        <v>3.27E-2</v>
      </c>
      <c r="AW200" s="391">
        <v>3.3599999999999998E-2</v>
      </c>
      <c r="AX200" s="391">
        <v>0</v>
      </c>
      <c r="AY200" s="391">
        <v>0</v>
      </c>
      <c r="AZ200" s="391">
        <v>0</v>
      </c>
      <c r="BA200" s="391">
        <v>0</v>
      </c>
      <c r="BB200" s="391">
        <v>0</v>
      </c>
      <c r="BC200" s="391">
        <v>0</v>
      </c>
      <c r="BD200" s="391">
        <v>0</v>
      </c>
      <c r="BE200" s="391">
        <v>0</v>
      </c>
      <c r="BF200" s="391">
        <v>0</v>
      </c>
      <c r="BG200" s="391">
        <v>0</v>
      </c>
      <c r="BH200" s="391">
        <v>0</v>
      </c>
      <c r="BI200" s="391">
        <v>0</v>
      </c>
      <c r="BJ200" s="391">
        <v>0</v>
      </c>
      <c r="BK200" s="391">
        <v>0</v>
      </c>
      <c r="BL200" s="391">
        <v>0</v>
      </c>
      <c r="BM200" s="391">
        <v>0</v>
      </c>
      <c r="BN200" s="391">
        <v>0</v>
      </c>
      <c r="BO200" s="391">
        <v>0</v>
      </c>
      <c r="BP200" s="391">
        <v>0</v>
      </c>
      <c r="BQ200" s="391">
        <v>0</v>
      </c>
    </row>
    <row r="201" spans="1:69">
      <c r="A201" s="388" t="s">
        <v>591</v>
      </c>
      <c r="B201" s="389">
        <v>3.0950000000000002E-2</v>
      </c>
      <c r="C201" s="389">
        <v>0.15</v>
      </c>
      <c r="D201" s="389">
        <v>0</v>
      </c>
      <c r="E201" s="389"/>
      <c r="F201" s="390">
        <v>701</v>
      </c>
      <c r="G201" s="391">
        <v>2.4E-2</v>
      </c>
      <c r="H201" s="391">
        <v>0</v>
      </c>
      <c r="I201" s="391">
        <v>0</v>
      </c>
      <c r="J201" s="391">
        <v>0</v>
      </c>
      <c r="K201" s="391">
        <v>2E-3</v>
      </c>
      <c r="L201" s="391">
        <v>4.9499999999999995E-3</v>
      </c>
      <c r="M201" s="392">
        <v>34.236804564907274</v>
      </c>
      <c r="N201" s="390">
        <v>701</v>
      </c>
      <c r="O201" s="390">
        <v>701</v>
      </c>
      <c r="P201" s="390">
        <v>701</v>
      </c>
      <c r="Q201" s="390">
        <v>701</v>
      </c>
      <c r="R201" s="390">
        <v>701</v>
      </c>
      <c r="S201" s="390" t="s">
        <v>143</v>
      </c>
      <c r="T201" s="391">
        <v>2.41E-2</v>
      </c>
      <c r="U201" s="391">
        <v>2.41E-2</v>
      </c>
      <c r="V201" s="391">
        <v>2.41E-2</v>
      </c>
      <c r="W201" s="391">
        <v>2.41E-2</v>
      </c>
      <c r="X201" s="391">
        <v>2.41E-2</v>
      </c>
      <c r="Y201" s="391">
        <v>0</v>
      </c>
      <c r="Z201" s="391">
        <v>0</v>
      </c>
      <c r="AA201" s="391">
        <v>0</v>
      </c>
      <c r="AB201" s="391">
        <v>0</v>
      </c>
      <c r="AC201" s="391">
        <v>0</v>
      </c>
      <c r="AD201" s="391">
        <v>0</v>
      </c>
      <c r="AE201" s="391">
        <v>0</v>
      </c>
      <c r="AF201" s="391">
        <v>0</v>
      </c>
      <c r="AG201" s="391">
        <v>0</v>
      </c>
      <c r="AH201" s="391">
        <v>0</v>
      </c>
      <c r="AI201" s="391">
        <v>0</v>
      </c>
      <c r="AJ201" s="391">
        <v>0</v>
      </c>
      <c r="AK201" s="391">
        <v>0</v>
      </c>
      <c r="AL201" s="391">
        <v>0</v>
      </c>
      <c r="AM201" s="391">
        <v>0</v>
      </c>
      <c r="AN201" s="391">
        <v>1E-3</v>
      </c>
      <c r="AO201" s="391">
        <v>1E-3</v>
      </c>
      <c r="AP201" s="391">
        <v>1E-3</v>
      </c>
      <c r="AQ201" s="391">
        <v>1E-3</v>
      </c>
      <c r="AR201" s="391">
        <v>1E-3</v>
      </c>
      <c r="AS201" s="391">
        <v>5.1000000000000004E-3</v>
      </c>
      <c r="AT201" s="391">
        <v>5.1000000000000004E-3</v>
      </c>
      <c r="AU201" s="391">
        <v>5.1000000000000004E-3</v>
      </c>
      <c r="AV201" s="391">
        <v>5.1000000000000004E-3</v>
      </c>
      <c r="AW201" s="391">
        <v>5.1000000000000004E-3</v>
      </c>
      <c r="AX201" s="391">
        <v>0</v>
      </c>
      <c r="AY201" s="391">
        <v>0</v>
      </c>
      <c r="AZ201" s="391">
        <v>0</v>
      </c>
      <c r="BA201" s="391">
        <v>0</v>
      </c>
      <c r="BB201" s="391">
        <v>0</v>
      </c>
      <c r="BC201" s="391">
        <v>0</v>
      </c>
      <c r="BD201" s="391">
        <v>0</v>
      </c>
      <c r="BE201" s="391">
        <v>0</v>
      </c>
      <c r="BF201" s="391">
        <v>0</v>
      </c>
      <c r="BG201" s="391">
        <v>0</v>
      </c>
      <c r="BH201" s="391">
        <v>0.15</v>
      </c>
      <c r="BI201" s="391">
        <v>0.15</v>
      </c>
      <c r="BJ201" s="391">
        <v>0.15</v>
      </c>
      <c r="BK201" s="391">
        <v>0.15</v>
      </c>
      <c r="BL201" s="391">
        <v>0.15</v>
      </c>
      <c r="BM201" s="391">
        <v>0</v>
      </c>
      <c r="BN201" s="391">
        <v>0</v>
      </c>
      <c r="BO201" s="391">
        <v>0</v>
      </c>
      <c r="BP201" s="391">
        <v>0</v>
      </c>
      <c r="BQ201" s="391">
        <v>0</v>
      </c>
    </row>
    <row r="202" spans="1:69">
      <c r="A202" s="388" t="s">
        <v>592</v>
      </c>
      <c r="B202" s="389">
        <v>0.55724999999999991</v>
      </c>
      <c r="C202" s="389">
        <v>2.5</v>
      </c>
      <c r="D202" s="389">
        <v>0</v>
      </c>
      <c r="E202" s="389"/>
      <c r="F202" s="390">
        <v>7551</v>
      </c>
      <c r="G202" s="391">
        <v>0.45800000000000002</v>
      </c>
      <c r="H202" s="391">
        <v>4.8099999999999997E-2</v>
      </c>
      <c r="I202" s="391">
        <v>7.4999999999999997E-3</v>
      </c>
      <c r="J202" s="391">
        <v>8.0000000000000004E-4</v>
      </c>
      <c r="K202" s="391">
        <v>1E-3</v>
      </c>
      <c r="L202" s="391">
        <v>4.1849999999999943E-2</v>
      </c>
      <c r="M202" s="392">
        <v>60.654217984372927</v>
      </c>
      <c r="N202" s="390">
        <v>11546</v>
      </c>
      <c r="O202" s="390">
        <v>17091</v>
      </c>
      <c r="P202" s="390">
        <v>23927</v>
      </c>
      <c r="Q202" s="390">
        <v>33498</v>
      </c>
      <c r="R202" s="390">
        <v>46897</v>
      </c>
      <c r="S202" s="390" t="s">
        <v>185</v>
      </c>
      <c r="T202" s="391">
        <v>1.018</v>
      </c>
      <c r="U202" s="391">
        <v>1.5069999999999999</v>
      </c>
      <c r="V202" s="391">
        <v>2.11</v>
      </c>
      <c r="W202" s="391">
        <v>2.9550000000000001</v>
      </c>
      <c r="X202" s="391">
        <v>4.1369999999999996</v>
      </c>
      <c r="Y202" s="391">
        <v>7.3999999999999996E-2</v>
      </c>
      <c r="Z202" s="391">
        <v>0.109</v>
      </c>
      <c r="AA202" s="391">
        <v>0.153</v>
      </c>
      <c r="AB202" s="391">
        <v>0.214</v>
      </c>
      <c r="AC202" s="391">
        <v>0.30070000000000002</v>
      </c>
      <c r="AD202" s="391">
        <v>1.0999999999999999E-2</v>
      </c>
      <c r="AE202" s="391">
        <v>1.7000000000000001E-2</v>
      </c>
      <c r="AF202" s="391">
        <v>0.02</v>
      </c>
      <c r="AG202" s="391">
        <v>2.5000000000000001E-2</v>
      </c>
      <c r="AH202" s="391">
        <v>3.0700000000000002E-2</v>
      </c>
      <c r="AI202" s="391">
        <v>1E-3</v>
      </c>
      <c r="AJ202" s="391">
        <v>1.8E-3</v>
      </c>
      <c r="AK202" s="391">
        <v>2E-3</v>
      </c>
      <c r="AL202" s="391">
        <v>2.7000000000000001E-3</v>
      </c>
      <c r="AM202" s="391">
        <v>3.0000000000000001E-3</v>
      </c>
      <c r="AN202" s="391">
        <v>2.7E-2</v>
      </c>
      <c r="AO202" s="391">
        <v>4.1000000000000002E-2</v>
      </c>
      <c r="AP202" s="391">
        <v>5.7799999999999997E-2</v>
      </c>
      <c r="AQ202" s="391">
        <v>0.08</v>
      </c>
      <c r="AR202" s="391">
        <v>0.113</v>
      </c>
      <c r="AS202" s="391">
        <v>8.7999999999999995E-2</v>
      </c>
      <c r="AT202" s="391">
        <v>0.13039999999999999</v>
      </c>
      <c r="AU202" s="391">
        <v>0.18229999999999999</v>
      </c>
      <c r="AV202" s="391">
        <v>0.25490000000000002</v>
      </c>
      <c r="AW202" s="391">
        <v>0.35670000000000002</v>
      </c>
      <c r="AX202" s="391">
        <v>0</v>
      </c>
      <c r="AY202" s="391">
        <v>0</v>
      </c>
      <c r="AZ202" s="391">
        <v>0</v>
      </c>
      <c r="BA202" s="391">
        <v>0</v>
      </c>
      <c r="BB202" s="391">
        <v>0</v>
      </c>
      <c r="BC202" s="391">
        <v>0</v>
      </c>
      <c r="BD202" s="391">
        <v>0</v>
      </c>
      <c r="BE202" s="391">
        <v>0</v>
      </c>
      <c r="BF202" s="391">
        <v>0</v>
      </c>
      <c r="BG202" s="391">
        <v>0</v>
      </c>
      <c r="BH202" s="391">
        <v>2.5</v>
      </c>
      <c r="BI202" s="391">
        <v>2.5</v>
      </c>
      <c r="BJ202" s="391">
        <v>2.5</v>
      </c>
      <c r="BK202" s="391">
        <v>2.5</v>
      </c>
      <c r="BL202" s="391">
        <v>2.5</v>
      </c>
      <c r="BM202" s="391">
        <v>0</v>
      </c>
      <c r="BN202" s="391">
        <v>0</v>
      </c>
      <c r="BO202" s="391">
        <v>0</v>
      </c>
      <c r="BP202" s="391">
        <v>0</v>
      </c>
      <c r="BQ202" s="391">
        <v>0</v>
      </c>
    </row>
    <row r="203" spans="1:69">
      <c r="A203" s="388" t="s">
        <v>593</v>
      </c>
      <c r="B203" s="389">
        <v>1.9083333333333334E-2</v>
      </c>
      <c r="C203" s="389">
        <v>0.04</v>
      </c>
      <c r="D203" s="389">
        <v>0</v>
      </c>
      <c r="E203" s="389"/>
      <c r="F203" s="390">
        <v>275</v>
      </c>
      <c r="G203" s="391">
        <v>1.2E-2</v>
      </c>
      <c r="H203" s="391">
        <v>0</v>
      </c>
      <c r="I203" s="391">
        <v>0</v>
      </c>
      <c r="J203" s="391">
        <v>2.9999999999999997E-4</v>
      </c>
      <c r="K203" s="391">
        <v>1E-4</v>
      </c>
      <c r="L203" s="391">
        <v>6.6833333333333345E-3</v>
      </c>
      <c r="M203" s="392">
        <v>43.636363636363633</v>
      </c>
      <c r="N203" s="390">
        <v>275</v>
      </c>
      <c r="O203" s="390">
        <v>278</v>
      </c>
      <c r="P203" s="390">
        <v>280</v>
      </c>
      <c r="Q203" s="390">
        <v>282</v>
      </c>
      <c r="R203" s="390">
        <v>285</v>
      </c>
      <c r="S203" s="390" t="s">
        <v>200</v>
      </c>
      <c r="T203" s="391">
        <v>1.2E-2</v>
      </c>
      <c r="U203" s="391">
        <v>1.2E-2</v>
      </c>
      <c r="V203" s="391">
        <v>1.2E-2</v>
      </c>
      <c r="W203" s="391">
        <v>1.2E-2</v>
      </c>
      <c r="X203" s="391">
        <v>1.2E-2</v>
      </c>
      <c r="Y203" s="391">
        <v>0</v>
      </c>
      <c r="Z203" s="391">
        <v>0</v>
      </c>
      <c r="AA203" s="391">
        <v>0</v>
      </c>
      <c r="AB203" s="391">
        <v>0</v>
      </c>
      <c r="AC203" s="391">
        <v>0</v>
      </c>
      <c r="AD203" s="391">
        <v>0</v>
      </c>
      <c r="AE203" s="391">
        <v>0</v>
      </c>
      <c r="AF203" s="391">
        <v>0</v>
      </c>
      <c r="AG203" s="391">
        <v>0</v>
      </c>
      <c r="AH203" s="391">
        <v>0</v>
      </c>
      <c r="AI203" s="391">
        <v>2.9999999999999997E-4</v>
      </c>
      <c r="AJ203" s="391">
        <v>2.9999999999999997E-4</v>
      </c>
      <c r="AK203" s="391">
        <v>2.9999999999999997E-4</v>
      </c>
      <c r="AL203" s="391">
        <v>2.9999999999999997E-4</v>
      </c>
      <c r="AM203" s="391">
        <v>2.9999999999999997E-4</v>
      </c>
      <c r="AN203" s="391">
        <v>1E-4</v>
      </c>
      <c r="AO203" s="391">
        <v>1E-4</v>
      </c>
      <c r="AP203" s="391">
        <v>0</v>
      </c>
      <c r="AQ203" s="391">
        <v>0</v>
      </c>
      <c r="AR203" s="391">
        <v>0</v>
      </c>
      <c r="AS203" s="391">
        <v>1.1999999999999999E-3</v>
      </c>
      <c r="AT203" s="391">
        <v>1.1999999999999999E-3</v>
      </c>
      <c r="AU203" s="391">
        <v>1.1999999999999999E-3</v>
      </c>
      <c r="AV203" s="391">
        <v>1.1999999999999999E-3</v>
      </c>
      <c r="AW203" s="391">
        <v>1.1999999999999999E-3</v>
      </c>
      <c r="AX203" s="391">
        <v>0</v>
      </c>
      <c r="AY203" s="391">
        <v>0</v>
      </c>
      <c r="AZ203" s="391">
        <v>0</v>
      </c>
      <c r="BA203" s="391">
        <v>0</v>
      </c>
      <c r="BB203" s="391">
        <v>0</v>
      </c>
      <c r="BC203" s="391">
        <v>0</v>
      </c>
      <c r="BD203" s="391">
        <v>0</v>
      </c>
      <c r="BE203" s="391">
        <v>0</v>
      </c>
      <c r="BF203" s="391">
        <v>0</v>
      </c>
      <c r="BG203" s="391">
        <v>0</v>
      </c>
      <c r="BH203" s="391">
        <v>0.04</v>
      </c>
      <c r="BI203" s="391">
        <v>0.04</v>
      </c>
      <c r="BJ203" s="391">
        <v>0.04</v>
      </c>
      <c r="BK203" s="391">
        <v>0.04</v>
      </c>
      <c r="BL203" s="391">
        <v>0.04</v>
      </c>
      <c r="BM203" s="391">
        <v>0</v>
      </c>
      <c r="BN203" s="391">
        <v>0</v>
      </c>
      <c r="BO203" s="391">
        <v>0</v>
      </c>
      <c r="BP203" s="391">
        <v>0</v>
      </c>
      <c r="BQ203" s="391">
        <v>0</v>
      </c>
    </row>
    <row r="204" spans="1:69">
      <c r="A204" s="388" t="s">
        <v>594</v>
      </c>
      <c r="B204" s="389">
        <v>6.1903333333333324</v>
      </c>
      <c r="C204" s="389">
        <v>25.853000000000002</v>
      </c>
      <c r="D204" s="389">
        <v>0.92100000000000015</v>
      </c>
      <c r="E204" s="389"/>
      <c r="F204" s="390">
        <v>34186</v>
      </c>
      <c r="G204" s="391">
        <v>1.1180000000000001</v>
      </c>
      <c r="H204" s="391">
        <v>1.391</v>
      </c>
      <c r="I204" s="391">
        <v>2.0750000000000002</v>
      </c>
      <c r="J204" s="391">
        <v>0</v>
      </c>
      <c r="K204" s="391">
        <v>0.34200000000000003</v>
      </c>
      <c r="L204" s="391">
        <v>0.34333333333333194</v>
      </c>
      <c r="M204" s="392">
        <v>32.703445855028377</v>
      </c>
      <c r="N204" s="390">
        <v>34528</v>
      </c>
      <c r="O204" s="390">
        <v>34873</v>
      </c>
      <c r="P204" s="390">
        <v>35222</v>
      </c>
      <c r="Q204" s="390">
        <v>35574</v>
      </c>
      <c r="R204" s="390">
        <v>35930</v>
      </c>
      <c r="S204" s="390" t="s">
        <v>130</v>
      </c>
      <c r="T204" s="391">
        <v>1.4156</v>
      </c>
      <c r="U204" s="391">
        <v>1.423</v>
      </c>
      <c r="V204" s="391">
        <v>1.44</v>
      </c>
      <c r="W204" s="391">
        <v>1.4584999999999999</v>
      </c>
      <c r="X204" s="391">
        <v>1.4731000000000001</v>
      </c>
      <c r="Y204" s="391">
        <v>1.4049</v>
      </c>
      <c r="Z204" s="391">
        <v>1.419</v>
      </c>
      <c r="AA204" s="391">
        <v>1.4331</v>
      </c>
      <c r="AB204" s="391">
        <v>1.4475</v>
      </c>
      <c r="AC204" s="391">
        <v>1.462</v>
      </c>
      <c r="AD204" s="391">
        <v>1.141</v>
      </c>
      <c r="AE204" s="391">
        <v>1.141</v>
      </c>
      <c r="AF204" s="391">
        <v>1.141</v>
      </c>
      <c r="AG204" s="391">
        <v>1.141</v>
      </c>
      <c r="AH204" s="391">
        <v>1.141</v>
      </c>
      <c r="AI204" s="391">
        <v>0</v>
      </c>
      <c r="AJ204" s="391">
        <v>0</v>
      </c>
      <c r="AK204" s="391">
        <v>0</v>
      </c>
      <c r="AL204" s="391">
        <v>0</v>
      </c>
      <c r="AM204" s="391">
        <v>0</v>
      </c>
      <c r="AN204" s="391">
        <v>0.34539999999999998</v>
      </c>
      <c r="AO204" s="391">
        <v>0.34889999999999999</v>
      </c>
      <c r="AP204" s="391">
        <v>0.35239999999999999</v>
      </c>
      <c r="AQ204" s="391">
        <v>0.35589999999999999</v>
      </c>
      <c r="AR204" s="391">
        <v>0.3594</v>
      </c>
      <c r="AS204" s="391">
        <v>0.64629999999999999</v>
      </c>
      <c r="AT204" s="391">
        <v>0.64959999999999996</v>
      </c>
      <c r="AU204" s="391">
        <v>0.65280000000000005</v>
      </c>
      <c r="AV204" s="391">
        <v>0.65610000000000002</v>
      </c>
      <c r="AW204" s="391">
        <v>0.65610000000000002</v>
      </c>
      <c r="AX204" s="391">
        <v>0</v>
      </c>
      <c r="AY204" s="391">
        <v>0</v>
      </c>
      <c r="AZ204" s="391">
        <v>0</v>
      </c>
      <c r="BA204" s="391">
        <v>0</v>
      </c>
      <c r="BB204" s="391">
        <v>0</v>
      </c>
      <c r="BC204" s="391">
        <v>0</v>
      </c>
      <c r="BD204" s="391">
        <v>0</v>
      </c>
      <c r="BE204" s="391">
        <v>0</v>
      </c>
      <c r="BF204" s="391">
        <v>0</v>
      </c>
      <c r="BG204" s="391">
        <v>0</v>
      </c>
      <c r="BH204" s="391">
        <v>0</v>
      </c>
      <c r="BI204" s="391">
        <v>0</v>
      </c>
      <c r="BJ204" s="391">
        <v>0</v>
      </c>
      <c r="BK204" s="391">
        <v>0</v>
      </c>
      <c r="BL204" s="391">
        <v>0</v>
      </c>
      <c r="BM204" s="391">
        <v>3.6999999999999997</v>
      </c>
      <c r="BN204" s="391">
        <v>3.6999999999999997</v>
      </c>
      <c r="BO204" s="391">
        <v>3.6999999999999997</v>
      </c>
      <c r="BP204" s="391">
        <v>3.6999999999999997</v>
      </c>
      <c r="BQ204" s="391">
        <v>3.6999999999999997</v>
      </c>
    </row>
    <row r="205" spans="1:69">
      <c r="A205" s="388" t="s">
        <v>595</v>
      </c>
      <c r="B205" s="389">
        <v>7.1416666666666642E-2</v>
      </c>
      <c r="C205" s="389">
        <v>0.25</v>
      </c>
      <c r="D205" s="389">
        <v>0</v>
      </c>
      <c r="E205" s="389"/>
      <c r="F205" s="390">
        <v>1251</v>
      </c>
      <c r="G205" s="391">
        <v>4.9000000000000002E-2</v>
      </c>
      <c r="H205" s="391">
        <v>0</v>
      </c>
      <c r="I205" s="391">
        <v>0</v>
      </c>
      <c r="J205" s="391">
        <v>0</v>
      </c>
      <c r="K205" s="391">
        <v>4.0000000000000001E-3</v>
      </c>
      <c r="L205" s="391">
        <v>1.8416666666666637E-2</v>
      </c>
      <c r="M205" s="392">
        <v>39.168665067945646</v>
      </c>
      <c r="N205" s="390">
        <v>1251</v>
      </c>
      <c r="O205" s="390">
        <v>1251</v>
      </c>
      <c r="P205" s="390">
        <v>1251</v>
      </c>
      <c r="Q205" s="390">
        <v>1251</v>
      </c>
      <c r="R205" s="390">
        <v>1251</v>
      </c>
      <c r="S205" s="390" t="s">
        <v>207</v>
      </c>
      <c r="T205" s="391">
        <v>4.7E-2</v>
      </c>
      <c r="U205" s="391">
        <v>4.7E-2</v>
      </c>
      <c r="V205" s="391">
        <v>4.7E-2</v>
      </c>
      <c r="W205" s="391">
        <v>4.7E-2</v>
      </c>
      <c r="X205" s="391">
        <v>4.7E-2</v>
      </c>
      <c r="Y205" s="391">
        <v>0</v>
      </c>
      <c r="Z205" s="391">
        <v>0</v>
      </c>
      <c r="AA205" s="391">
        <v>0</v>
      </c>
      <c r="AB205" s="391">
        <v>0</v>
      </c>
      <c r="AC205" s="391">
        <v>0</v>
      </c>
      <c r="AD205" s="391">
        <v>0</v>
      </c>
      <c r="AE205" s="391">
        <v>0</v>
      </c>
      <c r="AF205" s="391">
        <v>0</v>
      </c>
      <c r="AG205" s="391">
        <v>0</v>
      </c>
      <c r="AH205" s="391">
        <v>0</v>
      </c>
      <c r="AI205" s="391">
        <v>0</v>
      </c>
      <c r="AJ205" s="391">
        <v>0</v>
      </c>
      <c r="AK205" s="391">
        <v>0</v>
      </c>
      <c r="AL205" s="391">
        <v>0</v>
      </c>
      <c r="AM205" s="391">
        <v>0</v>
      </c>
      <c r="AN205" s="391">
        <v>3.0000000000000001E-3</v>
      </c>
      <c r="AO205" s="391">
        <v>3.0000000000000001E-3</v>
      </c>
      <c r="AP205" s="391">
        <v>3.0000000000000001E-3</v>
      </c>
      <c r="AQ205" s="391">
        <v>3.0000000000000001E-3</v>
      </c>
      <c r="AR205" s="391">
        <v>3.0000000000000001E-3</v>
      </c>
      <c r="AS205" s="391">
        <v>1.5800000000000002E-2</v>
      </c>
      <c r="AT205" s="391">
        <v>1.5800000000000002E-2</v>
      </c>
      <c r="AU205" s="391">
        <v>1.5800000000000002E-2</v>
      </c>
      <c r="AV205" s="391">
        <v>1.5800000000000002E-2</v>
      </c>
      <c r="AW205" s="391">
        <v>1.5800000000000002E-2</v>
      </c>
      <c r="AX205" s="391">
        <v>0</v>
      </c>
      <c r="AY205" s="391">
        <v>0</v>
      </c>
      <c r="AZ205" s="391">
        <v>0</v>
      </c>
      <c r="BA205" s="391">
        <v>0</v>
      </c>
      <c r="BB205" s="391">
        <v>0</v>
      </c>
      <c r="BC205" s="391">
        <v>0</v>
      </c>
      <c r="BD205" s="391">
        <v>0</v>
      </c>
      <c r="BE205" s="391">
        <v>0</v>
      </c>
      <c r="BF205" s="391">
        <v>0</v>
      </c>
      <c r="BG205" s="391">
        <v>0</v>
      </c>
      <c r="BH205" s="391">
        <v>0.25</v>
      </c>
      <c r="BI205" s="391">
        <v>0.25</v>
      </c>
      <c r="BJ205" s="391">
        <v>0.25</v>
      </c>
      <c r="BK205" s="391">
        <v>0.25</v>
      </c>
      <c r="BL205" s="391">
        <v>0.25</v>
      </c>
      <c r="BM205" s="391">
        <v>0</v>
      </c>
      <c r="BN205" s="391">
        <v>0</v>
      </c>
      <c r="BO205" s="391">
        <v>0</v>
      </c>
      <c r="BP205" s="391">
        <v>0</v>
      </c>
      <c r="BQ205" s="391">
        <v>0</v>
      </c>
    </row>
    <row r="206" spans="1:69">
      <c r="A206" s="388" t="s">
        <v>188</v>
      </c>
      <c r="B206" s="389">
        <v>4.1274999999999995</v>
      </c>
      <c r="C206" s="389">
        <v>12.5</v>
      </c>
      <c r="D206" s="389">
        <v>2.1047750684931508</v>
      </c>
      <c r="E206" s="389"/>
      <c r="F206" s="390">
        <v>15568</v>
      </c>
      <c r="G206" s="391">
        <v>0.66700000000000004</v>
      </c>
      <c r="H206" s="391">
        <v>0.374</v>
      </c>
      <c r="I206" s="391">
        <v>0.23699999999999999</v>
      </c>
      <c r="J206" s="391">
        <v>7.4999999999999997E-2</v>
      </c>
      <c r="K206" s="391">
        <v>0.39200000000000002</v>
      </c>
      <c r="L206" s="391">
        <v>0.27772493150684863</v>
      </c>
      <c r="M206" s="392">
        <v>42.844295991778004</v>
      </c>
      <c r="N206" s="390">
        <v>16500</v>
      </c>
      <c r="O206" s="390">
        <v>17463</v>
      </c>
      <c r="P206" s="390">
        <v>18511</v>
      </c>
      <c r="Q206" s="390">
        <v>19622</v>
      </c>
      <c r="R206" s="390">
        <v>20733</v>
      </c>
      <c r="S206" s="390" t="s">
        <v>225</v>
      </c>
      <c r="T206" s="391">
        <v>0.68600000000000005</v>
      </c>
      <c r="U206" s="391">
        <v>0.72499999999999998</v>
      </c>
      <c r="V206" s="391">
        <v>0.77100000000000002</v>
      </c>
      <c r="W206" s="391">
        <v>0.81699999999999995</v>
      </c>
      <c r="X206" s="391">
        <v>0.86299999999999999</v>
      </c>
      <c r="Y206" s="391">
        <v>0.35799999999999998</v>
      </c>
      <c r="Z206" s="391">
        <v>0.379</v>
      </c>
      <c r="AA206" s="391">
        <v>0.40200000000000002</v>
      </c>
      <c r="AB206" s="391">
        <v>0.42599999999999999</v>
      </c>
      <c r="AC206" s="391">
        <v>0.45</v>
      </c>
      <c r="AD206" s="391">
        <v>0.247</v>
      </c>
      <c r="AE206" s="391">
        <v>0.26200000000000001</v>
      </c>
      <c r="AF206" s="391">
        <v>0.27800000000000002</v>
      </c>
      <c r="AG206" s="391">
        <v>0.29399999999999998</v>
      </c>
      <c r="AH206" s="391">
        <v>0.31</v>
      </c>
      <c r="AI206" s="391">
        <v>0.123</v>
      </c>
      <c r="AJ206" s="391">
        <v>0.13</v>
      </c>
      <c r="AK206" s="391">
        <v>0.13800000000000001</v>
      </c>
      <c r="AL206" s="391">
        <v>0.14599999999999999</v>
      </c>
      <c r="AM206" s="391">
        <v>0.154</v>
      </c>
      <c r="AN206" s="391">
        <v>0.20399999999999999</v>
      </c>
      <c r="AO206" s="391">
        <v>0.217</v>
      </c>
      <c r="AP206" s="391">
        <v>0.23</v>
      </c>
      <c r="AQ206" s="391">
        <v>0.24299999999999999</v>
      </c>
      <c r="AR206" s="391">
        <v>0.25600000000000001</v>
      </c>
      <c r="AS206" s="391">
        <v>0.24149999999999999</v>
      </c>
      <c r="AT206" s="391">
        <v>0.25569999999999998</v>
      </c>
      <c r="AU206" s="391">
        <v>0.27150000000000002</v>
      </c>
      <c r="AV206" s="391">
        <v>0.28749999999999998</v>
      </c>
      <c r="AW206" s="391">
        <v>0.30349999999999999</v>
      </c>
      <c r="AX206" s="391">
        <v>0</v>
      </c>
      <c r="AY206" s="391">
        <v>0</v>
      </c>
      <c r="AZ206" s="391">
        <v>0</v>
      </c>
      <c r="BA206" s="391">
        <v>0</v>
      </c>
      <c r="BB206" s="391">
        <v>0</v>
      </c>
      <c r="BC206" s="391">
        <v>0</v>
      </c>
      <c r="BD206" s="391">
        <v>0</v>
      </c>
      <c r="BE206" s="391">
        <v>0</v>
      </c>
      <c r="BF206" s="391">
        <v>0</v>
      </c>
      <c r="BG206" s="391">
        <v>0</v>
      </c>
      <c r="BH206" s="391">
        <v>0</v>
      </c>
      <c r="BI206" s="391">
        <v>0</v>
      </c>
      <c r="BJ206" s="391">
        <v>0</v>
      </c>
      <c r="BK206" s="391">
        <v>0</v>
      </c>
      <c r="BL206" s="391">
        <v>0</v>
      </c>
      <c r="BM206" s="391">
        <v>6.4824999999999999</v>
      </c>
      <c r="BN206" s="391">
        <v>6.4824999999999999</v>
      </c>
      <c r="BO206" s="391">
        <v>6.4824999999999999</v>
      </c>
      <c r="BP206" s="391">
        <v>6.4824999999999999</v>
      </c>
      <c r="BQ206" s="391">
        <v>6.4824999999999999</v>
      </c>
    </row>
    <row r="207" spans="1:69">
      <c r="A207" s="388" t="s">
        <v>596</v>
      </c>
      <c r="B207" s="389">
        <v>1.3075833333333335</v>
      </c>
      <c r="C207" s="389">
        <v>2.5</v>
      </c>
      <c r="D207" s="389">
        <v>0.44772328767123287</v>
      </c>
      <c r="E207" s="389"/>
      <c r="F207" s="390">
        <v>6386</v>
      </c>
      <c r="G207" s="391">
        <v>0.26800000000000002</v>
      </c>
      <c r="H207" s="391">
        <v>0.08</v>
      </c>
      <c r="I207" s="391">
        <v>6.0000000000000001E-3</v>
      </c>
      <c r="J207" s="391">
        <v>2.1299999999999999E-2</v>
      </c>
      <c r="K207" s="391">
        <v>7.1999999999999995E-2</v>
      </c>
      <c r="L207" s="391">
        <v>0.41256004566210058</v>
      </c>
      <c r="M207" s="392">
        <v>41.966802380206701</v>
      </c>
      <c r="N207" s="390">
        <v>6354</v>
      </c>
      <c r="O207" s="390">
        <v>6322</v>
      </c>
      <c r="P207" s="390">
        <v>6290</v>
      </c>
      <c r="Q207" s="390">
        <v>6259</v>
      </c>
      <c r="R207" s="390">
        <v>6228</v>
      </c>
      <c r="S207" s="390" t="s">
        <v>212</v>
      </c>
      <c r="T207" s="391">
        <v>0.26700000000000002</v>
      </c>
      <c r="U207" s="391">
        <v>0.26600000000000001</v>
      </c>
      <c r="V207" s="391">
        <v>0.26500000000000001</v>
      </c>
      <c r="W207" s="391">
        <v>0.26400000000000001</v>
      </c>
      <c r="X207" s="391">
        <v>0.26300000000000001</v>
      </c>
      <c r="Y207" s="391">
        <v>7.5999999999999998E-2</v>
      </c>
      <c r="Z207" s="391">
        <v>7.4999999999999997E-2</v>
      </c>
      <c r="AA207" s="391">
        <v>7.4999999999999997E-2</v>
      </c>
      <c r="AB207" s="391">
        <v>7.3999999999999996E-2</v>
      </c>
      <c r="AC207" s="391">
        <v>7.3999999999999996E-2</v>
      </c>
      <c r="AD207" s="391">
        <v>1.4E-2</v>
      </c>
      <c r="AE207" s="391">
        <v>1.4E-2</v>
      </c>
      <c r="AF207" s="391">
        <v>1.4E-2</v>
      </c>
      <c r="AG207" s="391">
        <v>1.4E-2</v>
      </c>
      <c r="AH207" s="391">
        <v>1.4E-2</v>
      </c>
      <c r="AI207" s="391">
        <v>2.7E-2</v>
      </c>
      <c r="AJ207" s="391">
        <v>2.7E-2</v>
      </c>
      <c r="AK207" s="391">
        <v>2.7E-2</v>
      </c>
      <c r="AL207" s="391">
        <v>2.5999999999999999E-2</v>
      </c>
      <c r="AM207" s="391">
        <v>2.5999999999999999E-2</v>
      </c>
      <c r="AN207" s="391">
        <v>9.5000000000000001E-2</v>
      </c>
      <c r="AO207" s="391">
        <v>9.5000000000000001E-2</v>
      </c>
      <c r="AP207" s="391">
        <v>9.4E-2</v>
      </c>
      <c r="AQ207" s="391">
        <v>9.4E-2</v>
      </c>
      <c r="AR207" s="391">
        <v>9.2999999999999999E-2</v>
      </c>
      <c r="AS207" s="391">
        <v>0.21</v>
      </c>
      <c r="AT207" s="391">
        <v>0.21</v>
      </c>
      <c r="AU207" s="391">
        <v>0.21</v>
      </c>
      <c r="AV207" s="391">
        <v>0.21</v>
      </c>
      <c r="AW207" s="391">
        <v>0.21</v>
      </c>
      <c r="AX207" s="391">
        <v>0</v>
      </c>
      <c r="AY207" s="391">
        <v>0</v>
      </c>
      <c r="AZ207" s="391">
        <v>0</v>
      </c>
      <c r="BA207" s="391">
        <v>0</v>
      </c>
      <c r="BB207" s="391">
        <v>0</v>
      </c>
      <c r="BC207" s="391">
        <v>0</v>
      </c>
      <c r="BD207" s="391">
        <v>0</v>
      </c>
      <c r="BE207" s="391">
        <v>0</v>
      </c>
      <c r="BF207" s="391">
        <v>0</v>
      </c>
      <c r="BG207" s="391">
        <v>0</v>
      </c>
      <c r="BH207" s="391">
        <v>0</v>
      </c>
      <c r="BI207" s="391">
        <v>0</v>
      </c>
      <c r="BJ207" s="391">
        <v>0</v>
      </c>
      <c r="BK207" s="391">
        <v>0</v>
      </c>
      <c r="BL207" s="391">
        <v>0</v>
      </c>
      <c r="BM207" s="391">
        <v>0.6715000000000001</v>
      </c>
      <c r="BN207" s="391">
        <v>0.6715000000000001</v>
      </c>
      <c r="BO207" s="391">
        <v>0.6715000000000001</v>
      </c>
      <c r="BP207" s="391">
        <v>0.6715000000000001</v>
      </c>
      <c r="BQ207" s="391">
        <v>0.6715000000000001</v>
      </c>
    </row>
    <row r="208" spans="1:69">
      <c r="A208" s="388" t="s">
        <v>597</v>
      </c>
      <c r="B208" s="389">
        <v>0.13355833333333331</v>
      </c>
      <c r="C208" s="389">
        <v>0.18099999999999999</v>
      </c>
      <c r="D208" s="389">
        <v>0</v>
      </c>
      <c r="E208" s="389"/>
      <c r="F208" s="390">
        <v>2403</v>
      </c>
      <c r="G208" s="391">
        <v>0.1168</v>
      </c>
      <c r="H208" s="391">
        <v>0</v>
      </c>
      <c r="I208" s="391">
        <v>0</v>
      </c>
      <c r="J208" s="391">
        <v>0</v>
      </c>
      <c r="K208" s="391">
        <v>1E-3</v>
      </c>
      <c r="L208" s="391">
        <v>1.5758333333333305E-2</v>
      </c>
      <c r="M208" s="392">
        <v>48.605909280066584</v>
      </c>
      <c r="N208" s="390">
        <v>2643</v>
      </c>
      <c r="O208" s="390">
        <v>2907</v>
      </c>
      <c r="P208" s="390">
        <v>3198</v>
      </c>
      <c r="Q208" s="390">
        <v>3518</v>
      </c>
      <c r="R208" s="390">
        <v>3870</v>
      </c>
      <c r="S208" s="390" t="s">
        <v>225</v>
      </c>
      <c r="T208" s="391">
        <v>0.12839999999999999</v>
      </c>
      <c r="U208" s="391">
        <v>0.14130000000000001</v>
      </c>
      <c r="V208" s="391">
        <v>0.15540000000000001</v>
      </c>
      <c r="W208" s="391">
        <v>0.1709</v>
      </c>
      <c r="X208" s="391">
        <v>0.188</v>
      </c>
      <c r="Y208" s="391">
        <v>0</v>
      </c>
      <c r="Z208" s="391">
        <v>0</v>
      </c>
      <c r="AA208" s="391">
        <v>0</v>
      </c>
      <c r="AB208" s="391">
        <v>0</v>
      </c>
      <c r="AC208" s="391">
        <v>0</v>
      </c>
      <c r="AD208" s="391">
        <v>0</v>
      </c>
      <c r="AE208" s="391">
        <v>0</v>
      </c>
      <c r="AF208" s="391">
        <v>0</v>
      </c>
      <c r="AG208" s="391">
        <v>0</v>
      </c>
      <c r="AH208" s="391">
        <v>0</v>
      </c>
      <c r="AI208" s="391">
        <v>0</v>
      </c>
      <c r="AJ208" s="391">
        <v>0</v>
      </c>
      <c r="AK208" s="391">
        <v>0</v>
      </c>
      <c r="AL208" s="391">
        <v>0</v>
      </c>
      <c r="AM208" s="391">
        <v>0</v>
      </c>
      <c r="AN208" s="391">
        <v>0</v>
      </c>
      <c r="AO208" s="391">
        <v>0</v>
      </c>
      <c r="AP208" s="391">
        <v>0</v>
      </c>
      <c r="AQ208" s="391">
        <v>0</v>
      </c>
      <c r="AR208" s="391">
        <v>0</v>
      </c>
      <c r="AS208" s="391">
        <v>1.49E-2</v>
      </c>
      <c r="AT208" s="391">
        <v>1.6400000000000001E-2</v>
      </c>
      <c r="AU208" s="391">
        <v>1.8100000000000002E-2</v>
      </c>
      <c r="AV208" s="391">
        <v>1.9900000000000001E-2</v>
      </c>
      <c r="AW208" s="391">
        <v>2.1899999999999999E-2</v>
      </c>
      <c r="AX208" s="391">
        <v>0</v>
      </c>
      <c r="AY208" s="391">
        <v>0</v>
      </c>
      <c r="AZ208" s="391">
        <v>0</v>
      </c>
      <c r="BA208" s="391">
        <v>0</v>
      </c>
      <c r="BB208" s="391">
        <v>0</v>
      </c>
      <c r="BC208" s="391">
        <v>0</v>
      </c>
      <c r="BD208" s="391">
        <v>0</v>
      </c>
      <c r="BE208" s="391">
        <v>0</v>
      </c>
      <c r="BF208" s="391">
        <v>0</v>
      </c>
      <c r="BG208" s="391">
        <v>0</v>
      </c>
      <c r="BH208" s="391">
        <v>0.18099999999999999</v>
      </c>
      <c r="BI208" s="391">
        <v>0.18099999999999999</v>
      </c>
      <c r="BJ208" s="391">
        <v>0.18099999999999999</v>
      </c>
      <c r="BK208" s="391">
        <v>0.18099999999999999</v>
      </c>
      <c r="BL208" s="391">
        <v>0.18099999999999999</v>
      </c>
      <c r="BM208" s="391">
        <v>0</v>
      </c>
      <c r="BN208" s="391">
        <v>0</v>
      </c>
      <c r="BO208" s="391">
        <v>0</v>
      </c>
      <c r="BP208" s="391">
        <v>0</v>
      </c>
      <c r="BQ208" s="391">
        <v>0</v>
      </c>
    </row>
    <row r="209" spans="1:69">
      <c r="A209" s="388" t="s">
        <v>598</v>
      </c>
      <c r="B209" s="389">
        <v>1.4582333333333333</v>
      </c>
      <c r="C209" s="389">
        <v>3.8081</v>
      </c>
      <c r="D209" s="389">
        <v>0.21839999999999998</v>
      </c>
      <c r="E209" s="389"/>
      <c r="F209" s="390">
        <v>9570</v>
      </c>
      <c r="G209" s="391">
        <v>0.55879999999999996</v>
      </c>
      <c r="H209" s="391">
        <v>2.3199999999999998E-2</v>
      </c>
      <c r="I209" s="391">
        <v>0</v>
      </c>
      <c r="J209" s="391">
        <v>0.13800000000000001</v>
      </c>
      <c r="K209" s="391">
        <v>0.31</v>
      </c>
      <c r="L209" s="391">
        <v>0.20983333333333332</v>
      </c>
      <c r="M209" s="392">
        <v>58.390804597701148</v>
      </c>
      <c r="N209" s="390">
        <v>9521</v>
      </c>
      <c r="O209" s="390">
        <v>9521</v>
      </c>
      <c r="P209" s="390">
        <v>9521</v>
      </c>
      <c r="Q209" s="390">
        <v>9521</v>
      </c>
      <c r="R209" s="390">
        <v>9521</v>
      </c>
      <c r="S209" s="390" t="s">
        <v>186</v>
      </c>
      <c r="T209" s="391">
        <v>0.55600000000000005</v>
      </c>
      <c r="U209" s="391">
        <v>0.55600000000000005</v>
      </c>
      <c r="V209" s="391">
        <v>0.55600000000000005</v>
      </c>
      <c r="W209" s="391">
        <v>0.55600000000000005</v>
      </c>
      <c r="X209" s="391">
        <v>0.55600000000000005</v>
      </c>
      <c r="Y209" s="391">
        <v>2.3099999999999999E-2</v>
      </c>
      <c r="Z209" s="391">
        <v>2.3099999999999999E-2</v>
      </c>
      <c r="AA209" s="391">
        <v>2.3099999999999999E-2</v>
      </c>
      <c r="AB209" s="391">
        <v>2.3099999999999999E-2</v>
      </c>
      <c r="AC209" s="391">
        <v>2.3099999999999999E-2</v>
      </c>
      <c r="AD209" s="391">
        <v>0</v>
      </c>
      <c r="AE209" s="391">
        <v>0</v>
      </c>
      <c r="AF209" s="391">
        <v>0</v>
      </c>
      <c r="AG209" s="391">
        <v>0</v>
      </c>
      <c r="AH209" s="391">
        <v>0</v>
      </c>
      <c r="AI209" s="391">
        <v>0.13800000000000001</v>
      </c>
      <c r="AJ209" s="391">
        <v>0.13800000000000001</v>
      </c>
      <c r="AK209" s="391">
        <v>0.13800000000000001</v>
      </c>
      <c r="AL209" s="391">
        <v>0.13800000000000001</v>
      </c>
      <c r="AM209" s="391">
        <v>0.13800000000000001</v>
      </c>
      <c r="AN209" s="391">
        <v>0.30840000000000001</v>
      </c>
      <c r="AO209" s="391">
        <v>0.30840000000000001</v>
      </c>
      <c r="AP209" s="391">
        <v>0.30840000000000001</v>
      </c>
      <c r="AQ209" s="391">
        <v>0.30840000000000001</v>
      </c>
      <c r="AR209" s="391">
        <v>0.30840000000000001</v>
      </c>
      <c r="AS209" s="391">
        <v>0.20419999999999999</v>
      </c>
      <c r="AT209" s="391">
        <v>0.20419999999999999</v>
      </c>
      <c r="AU209" s="391">
        <v>0.20419999999999999</v>
      </c>
      <c r="AV209" s="391">
        <v>0.20419999999999999</v>
      </c>
      <c r="AW209" s="391">
        <v>0.20419999999999999</v>
      </c>
      <c r="AX209" s="391">
        <v>0</v>
      </c>
      <c r="AY209" s="391">
        <v>0</v>
      </c>
      <c r="AZ209" s="391">
        <v>0</v>
      </c>
      <c r="BA209" s="391">
        <v>0</v>
      </c>
      <c r="BB209" s="391">
        <v>0</v>
      </c>
      <c r="BC209" s="391">
        <v>0</v>
      </c>
      <c r="BD209" s="391">
        <v>0</v>
      </c>
      <c r="BE209" s="391">
        <v>0</v>
      </c>
      <c r="BF209" s="391">
        <v>0</v>
      </c>
      <c r="BG209" s="391">
        <v>0</v>
      </c>
      <c r="BH209" s="391">
        <v>2.1457999999999999</v>
      </c>
      <c r="BI209" s="391">
        <v>2.1457999999999999</v>
      </c>
      <c r="BJ209" s="391">
        <v>2.1457999999999999</v>
      </c>
      <c r="BK209" s="391">
        <v>2.1457999999999999</v>
      </c>
      <c r="BL209" s="391">
        <v>2.1457999999999999</v>
      </c>
      <c r="BM209" s="391">
        <v>0.62980000000000003</v>
      </c>
      <c r="BN209" s="391">
        <v>0.62980000000000003</v>
      </c>
      <c r="BO209" s="391">
        <v>0.62980000000000003</v>
      </c>
      <c r="BP209" s="391">
        <v>0.62980000000000003</v>
      </c>
      <c r="BQ209" s="391">
        <v>0.62980000000000003</v>
      </c>
    </row>
    <row r="210" spans="1:69">
      <c r="A210" s="388" t="s">
        <v>599</v>
      </c>
      <c r="B210" s="389">
        <v>7.2716666666666666E-2</v>
      </c>
      <c r="C210" s="389">
        <v>0.1</v>
      </c>
      <c r="D210" s="389">
        <v>0</v>
      </c>
      <c r="E210" s="389"/>
      <c r="F210" s="390">
        <v>1390</v>
      </c>
      <c r="G210" s="391">
        <v>0.05</v>
      </c>
      <c r="H210" s="391">
        <v>2E-3</v>
      </c>
      <c r="I210" s="391">
        <v>0</v>
      </c>
      <c r="J210" s="391">
        <v>1E-3</v>
      </c>
      <c r="K210" s="391">
        <v>2E-3</v>
      </c>
      <c r="L210" s="391">
        <v>1.7716666666666658E-2</v>
      </c>
      <c r="M210" s="392">
        <v>35.97122302158273</v>
      </c>
      <c r="N210" s="390">
        <v>1462</v>
      </c>
      <c r="O210" s="390">
        <v>1500</v>
      </c>
      <c r="P210" s="390">
        <v>1544</v>
      </c>
      <c r="Q210" s="390">
        <v>1600</v>
      </c>
      <c r="R210" s="390">
        <v>1650</v>
      </c>
      <c r="S210" s="390" t="s">
        <v>195</v>
      </c>
      <c r="T210" s="391">
        <v>5.0999999999999997E-2</v>
      </c>
      <c r="U210" s="391">
        <v>5.1999999999999998E-2</v>
      </c>
      <c r="V210" s="391">
        <v>5.2999999999999999E-2</v>
      </c>
      <c r="W210" s="391">
        <v>5.3999999999999999E-2</v>
      </c>
      <c r="X210" s="391">
        <v>5.5E-2</v>
      </c>
      <c r="Y210" s="391">
        <v>3.0000000000000001E-3</v>
      </c>
      <c r="Z210" s="391">
        <v>3.0000000000000001E-3</v>
      </c>
      <c r="AA210" s="391">
        <v>3.0000000000000001E-3</v>
      </c>
      <c r="AB210" s="391">
        <v>3.0000000000000001E-3</v>
      </c>
      <c r="AC210" s="391">
        <v>3.0000000000000001E-3</v>
      </c>
      <c r="AD210" s="391">
        <v>0</v>
      </c>
      <c r="AE210" s="391">
        <v>0</v>
      </c>
      <c r="AF210" s="391">
        <v>0</v>
      </c>
      <c r="AG210" s="391">
        <v>0</v>
      </c>
      <c r="AH210" s="391">
        <v>0</v>
      </c>
      <c r="AI210" s="391">
        <v>1E-3</v>
      </c>
      <c r="AJ210" s="391">
        <v>1E-3</v>
      </c>
      <c r="AK210" s="391">
        <v>1E-3</v>
      </c>
      <c r="AL210" s="391">
        <v>1E-3</v>
      </c>
      <c r="AM210" s="391">
        <v>1E-3</v>
      </c>
      <c r="AN210" s="391">
        <v>3.0000000000000001E-3</v>
      </c>
      <c r="AO210" s="391">
        <v>3.0000000000000001E-3</v>
      </c>
      <c r="AP210" s="391">
        <v>3.0000000000000001E-3</v>
      </c>
      <c r="AQ210" s="391">
        <v>3.0000000000000001E-3</v>
      </c>
      <c r="AR210" s="391">
        <v>3.0000000000000001E-3</v>
      </c>
      <c r="AS210" s="391">
        <v>1.7999999999999999E-2</v>
      </c>
      <c r="AT210" s="391">
        <v>1.8499999999999999E-2</v>
      </c>
      <c r="AU210" s="391">
        <v>1.9E-2</v>
      </c>
      <c r="AV210" s="391">
        <v>1.9E-2</v>
      </c>
      <c r="AW210" s="391">
        <v>1.9E-2</v>
      </c>
      <c r="AX210" s="391">
        <v>0</v>
      </c>
      <c r="AY210" s="391">
        <v>0</v>
      </c>
      <c r="AZ210" s="391">
        <v>0</v>
      </c>
      <c r="BA210" s="391">
        <v>0</v>
      </c>
      <c r="BB210" s="391">
        <v>0</v>
      </c>
      <c r="BC210" s="391">
        <v>0</v>
      </c>
      <c r="BD210" s="391">
        <v>0</v>
      </c>
      <c r="BE210" s="391">
        <v>0</v>
      </c>
      <c r="BF210" s="391">
        <v>0</v>
      </c>
      <c r="BG210" s="391">
        <v>0</v>
      </c>
      <c r="BH210" s="391">
        <v>0</v>
      </c>
      <c r="BI210" s="391">
        <v>0</v>
      </c>
      <c r="BJ210" s="391">
        <v>0</v>
      </c>
      <c r="BK210" s="391">
        <v>0</v>
      </c>
      <c r="BL210" s="391">
        <v>0</v>
      </c>
      <c r="BM210" s="391">
        <v>0</v>
      </c>
      <c r="BN210" s="391">
        <v>0</v>
      </c>
      <c r="BO210" s="391">
        <v>0</v>
      </c>
      <c r="BP210" s="391">
        <v>0</v>
      </c>
      <c r="BQ210" s="391">
        <v>0</v>
      </c>
    </row>
    <row r="211" spans="1:69">
      <c r="A211" s="388" t="s">
        <v>600</v>
      </c>
      <c r="B211" s="389">
        <v>31.635166666666663</v>
      </c>
      <c r="C211" s="389">
        <v>52.93</v>
      </c>
      <c r="D211" s="389">
        <v>0.11210630136986302</v>
      </c>
      <c r="E211" s="389"/>
      <c r="F211" s="390">
        <v>318529</v>
      </c>
      <c r="G211" s="391">
        <v>16.809999999999999</v>
      </c>
      <c r="H211" s="391">
        <v>9.07</v>
      </c>
      <c r="I211" s="391">
        <v>0.75</v>
      </c>
      <c r="J211" s="391">
        <v>0.78</v>
      </c>
      <c r="K211" s="391">
        <v>3.5550000000000002</v>
      </c>
      <c r="L211" s="391">
        <v>0.55806036529680014</v>
      </c>
      <c r="M211" s="392">
        <v>52.773844767666368</v>
      </c>
      <c r="N211" s="390">
        <v>349184</v>
      </c>
      <c r="O211" s="390">
        <v>382790</v>
      </c>
      <c r="P211" s="390">
        <v>419630</v>
      </c>
      <c r="Q211" s="390">
        <v>460015</v>
      </c>
      <c r="R211" s="390">
        <v>504287</v>
      </c>
      <c r="S211" s="390" t="s">
        <v>185</v>
      </c>
      <c r="T211" s="391">
        <v>18.164999999999999</v>
      </c>
      <c r="U211" s="391">
        <v>20.04</v>
      </c>
      <c r="V211" s="391">
        <v>22.01</v>
      </c>
      <c r="W211" s="391">
        <v>24.14</v>
      </c>
      <c r="X211" s="391">
        <v>26.16</v>
      </c>
      <c r="Y211" s="391">
        <v>10.08</v>
      </c>
      <c r="Z211" s="391">
        <v>11.09</v>
      </c>
      <c r="AA211" s="391">
        <v>12.41</v>
      </c>
      <c r="AB211" s="391">
        <v>13.14</v>
      </c>
      <c r="AC211" s="391">
        <v>14.01</v>
      </c>
      <c r="AD211" s="391">
        <v>1.9</v>
      </c>
      <c r="AE211" s="391">
        <v>2.9</v>
      </c>
      <c r="AF211" s="391">
        <v>3.01</v>
      </c>
      <c r="AG211" s="391">
        <v>3.3</v>
      </c>
      <c r="AH211" s="391">
        <v>3.5</v>
      </c>
      <c r="AI211" s="391">
        <v>0.99199999999999999</v>
      </c>
      <c r="AJ211" s="391">
        <v>1.1399999999999999</v>
      </c>
      <c r="AK211" s="391">
        <v>1.2</v>
      </c>
      <c r="AL211" s="391">
        <v>1.4</v>
      </c>
      <c r="AM211" s="391">
        <v>1.5</v>
      </c>
      <c r="AN211" s="391">
        <v>3.56</v>
      </c>
      <c r="AO211" s="391">
        <v>3.56</v>
      </c>
      <c r="AP211" s="391">
        <v>3.56</v>
      </c>
      <c r="AQ211" s="391">
        <v>3.56</v>
      </c>
      <c r="AR211" s="391">
        <v>3.56</v>
      </c>
      <c r="AS211" s="391">
        <v>2.89</v>
      </c>
      <c r="AT211" s="391">
        <v>2.86</v>
      </c>
      <c r="AU211" s="391">
        <v>2.77</v>
      </c>
      <c r="AV211" s="391">
        <v>2.65</v>
      </c>
      <c r="AW211" s="391">
        <v>2.83</v>
      </c>
      <c r="AX211" s="391">
        <v>4.9000000000000004</v>
      </c>
      <c r="AY211" s="391">
        <v>15.25</v>
      </c>
      <c r="AZ211" s="391">
        <v>21.6</v>
      </c>
      <c r="BA211" s="391">
        <v>21.6</v>
      </c>
      <c r="BB211" s="391">
        <v>21.6</v>
      </c>
      <c r="BC211" s="391">
        <v>0</v>
      </c>
      <c r="BD211" s="391">
        <v>0</v>
      </c>
      <c r="BE211" s="391">
        <v>0</v>
      </c>
      <c r="BF211" s="391">
        <v>0</v>
      </c>
      <c r="BG211" s="391">
        <v>0</v>
      </c>
      <c r="BH211" s="391">
        <v>16.933</v>
      </c>
      <c r="BI211" s="391">
        <v>16.933</v>
      </c>
      <c r="BJ211" s="391">
        <v>16.933</v>
      </c>
      <c r="BK211" s="391">
        <v>16.933</v>
      </c>
      <c r="BL211" s="391">
        <v>16.933</v>
      </c>
      <c r="BM211" s="391">
        <v>0.11180000000000001</v>
      </c>
      <c r="BN211" s="391">
        <v>0.11180000000000001</v>
      </c>
      <c r="BO211" s="391">
        <v>0.11180000000000001</v>
      </c>
      <c r="BP211" s="391">
        <v>0.11180000000000001</v>
      </c>
      <c r="BQ211" s="391">
        <v>0.11180000000000001</v>
      </c>
    </row>
    <row r="212" spans="1:69">
      <c r="A212" s="388" t="s">
        <v>601</v>
      </c>
      <c r="B212" s="389">
        <v>14.016333333333336</v>
      </c>
      <c r="C212" s="389">
        <v>22.801100000000002</v>
      </c>
      <c r="D212" s="389">
        <v>1.7536536986301368</v>
      </c>
      <c r="E212" s="389"/>
      <c r="F212" s="390">
        <v>115500</v>
      </c>
      <c r="G212" s="391">
        <v>6.01</v>
      </c>
      <c r="H212" s="391">
        <v>2.46</v>
      </c>
      <c r="I212" s="391">
        <v>1.01</v>
      </c>
      <c r="J212" s="391">
        <v>0</v>
      </c>
      <c r="K212" s="391">
        <v>1.7</v>
      </c>
      <c r="L212" s="391">
        <v>1.0826796347032008</v>
      </c>
      <c r="M212" s="392">
        <v>52.034632034632033</v>
      </c>
      <c r="N212" s="390">
        <v>162072</v>
      </c>
      <c r="O212" s="390">
        <v>215273</v>
      </c>
      <c r="P212" s="390">
        <v>285938</v>
      </c>
      <c r="Q212" s="390">
        <v>356603</v>
      </c>
      <c r="R212" s="390">
        <v>389000</v>
      </c>
      <c r="S212" s="390" t="s">
        <v>152</v>
      </c>
      <c r="T212" s="391">
        <v>8.9849999999999994</v>
      </c>
      <c r="U212" s="391">
        <v>11.728</v>
      </c>
      <c r="V212" s="391">
        <v>15.548</v>
      </c>
      <c r="W212" s="391">
        <v>19.529</v>
      </c>
      <c r="X212" s="391">
        <v>22.111999999999998</v>
      </c>
      <c r="Y212" s="391">
        <v>3.6739999999999999</v>
      </c>
      <c r="Z212" s="391">
        <v>4.7960000000000003</v>
      </c>
      <c r="AA212" s="391">
        <v>6.3579999999999997</v>
      </c>
      <c r="AB212" s="391">
        <v>7.9859999999999998</v>
      </c>
      <c r="AC212" s="391">
        <v>9.0419999999999998</v>
      </c>
      <c r="AD212" s="391">
        <v>1.5029999999999999</v>
      </c>
      <c r="AE212" s="391">
        <v>1.962</v>
      </c>
      <c r="AF212" s="391">
        <v>2.601</v>
      </c>
      <c r="AG212" s="391">
        <v>3.2669999999999999</v>
      </c>
      <c r="AH212" s="391">
        <v>3.6989999999999998</v>
      </c>
      <c r="AI212" s="391">
        <v>0</v>
      </c>
      <c r="AJ212" s="391">
        <v>0</v>
      </c>
      <c r="AK212" s="391">
        <v>0</v>
      </c>
      <c r="AL212" s="391">
        <v>0</v>
      </c>
      <c r="AM212" s="391">
        <v>0</v>
      </c>
      <c r="AN212" s="391">
        <v>2.5379999999999998</v>
      </c>
      <c r="AO212" s="391">
        <v>3.3140000000000001</v>
      </c>
      <c r="AP212" s="391">
        <v>4.3929999999999998</v>
      </c>
      <c r="AQ212" s="391">
        <v>5.5179999999999998</v>
      </c>
      <c r="AR212" s="391">
        <v>6.2469999999999999</v>
      </c>
      <c r="AS212" s="391">
        <v>1.6278999999999999</v>
      </c>
      <c r="AT212" s="391">
        <v>2.125</v>
      </c>
      <c r="AU212" s="391">
        <v>2.8170999999999999</v>
      </c>
      <c r="AV212" s="391">
        <v>3.5384000000000002</v>
      </c>
      <c r="AW212" s="391">
        <v>4.0063000000000004</v>
      </c>
      <c r="AX212" s="391">
        <v>9.5</v>
      </c>
      <c r="AY212" s="391">
        <v>19.5</v>
      </c>
      <c r="AZ212" s="391">
        <v>29.5</v>
      </c>
      <c r="BA212" s="391">
        <v>29.5</v>
      </c>
      <c r="BB212" s="391">
        <v>39.5</v>
      </c>
      <c r="BC212" s="391">
        <v>0</v>
      </c>
      <c r="BD212" s="391">
        <v>0</v>
      </c>
      <c r="BE212" s="391">
        <v>0</v>
      </c>
      <c r="BF212" s="391">
        <v>0</v>
      </c>
      <c r="BG212" s="391">
        <v>0</v>
      </c>
      <c r="BH212" s="391">
        <v>0</v>
      </c>
      <c r="BI212" s="391">
        <v>0</v>
      </c>
      <c r="BJ212" s="391">
        <v>0</v>
      </c>
      <c r="BK212" s="391">
        <v>0</v>
      </c>
      <c r="BL212" s="391">
        <v>0</v>
      </c>
      <c r="BM212" s="391">
        <v>3.9890000000000003</v>
      </c>
      <c r="BN212" s="391">
        <v>3.9890000000000003</v>
      </c>
      <c r="BO212" s="391">
        <v>3.9890000000000003</v>
      </c>
      <c r="BP212" s="391">
        <v>3.9890000000000003</v>
      </c>
      <c r="BQ212" s="391">
        <v>3.9890000000000003</v>
      </c>
    </row>
    <row r="213" spans="1:69">
      <c r="A213" s="388" t="s">
        <v>602</v>
      </c>
      <c r="B213" s="389">
        <v>0.14916666666666664</v>
      </c>
      <c r="C213" s="389">
        <v>0.14399999999999999</v>
      </c>
      <c r="D213" s="389">
        <v>0</v>
      </c>
      <c r="E213" s="389"/>
      <c r="F213" s="390">
        <v>2982</v>
      </c>
      <c r="G213" s="391">
        <v>0.1069</v>
      </c>
      <c r="H213" s="391">
        <v>6.6E-3</v>
      </c>
      <c r="I213" s="391">
        <v>8.0000000000000004E-4</v>
      </c>
      <c r="J213" s="391">
        <v>4.0000000000000002E-4</v>
      </c>
      <c r="K213" s="391">
        <v>2E-3</v>
      </c>
      <c r="L213" s="391">
        <v>3.2466666666666658E-2</v>
      </c>
      <c r="M213" s="392">
        <v>35.848423876592889</v>
      </c>
      <c r="N213" s="390">
        <v>3004</v>
      </c>
      <c r="O213" s="390">
        <v>3117</v>
      </c>
      <c r="P213" s="390">
        <v>3222</v>
      </c>
      <c r="Q213" s="390">
        <v>3331</v>
      </c>
      <c r="R213" s="390">
        <v>3444</v>
      </c>
      <c r="S213" s="390" t="s">
        <v>152</v>
      </c>
      <c r="T213" s="391">
        <v>0.1076</v>
      </c>
      <c r="U213" s="391">
        <v>0.1116</v>
      </c>
      <c r="V213" s="391">
        <v>0.1153</v>
      </c>
      <c r="W213" s="391">
        <v>0.1231</v>
      </c>
      <c r="X213" s="391">
        <v>0.12720000000000001</v>
      </c>
      <c r="Y213" s="391">
        <v>6.6E-3</v>
      </c>
      <c r="Z213" s="391">
        <v>6.7999999999999996E-3</v>
      </c>
      <c r="AA213" s="391">
        <v>7.1000000000000004E-3</v>
      </c>
      <c r="AB213" s="391">
        <v>7.6E-3</v>
      </c>
      <c r="AC213" s="391">
        <v>7.7999999999999996E-3</v>
      </c>
      <c r="AD213" s="391">
        <v>8.0000000000000004E-4</v>
      </c>
      <c r="AE213" s="391">
        <v>8.0000000000000004E-4</v>
      </c>
      <c r="AF213" s="391">
        <v>8.0000000000000004E-4</v>
      </c>
      <c r="AG213" s="391">
        <v>8.9999999999999998E-4</v>
      </c>
      <c r="AH213" s="391">
        <v>8.9999999999999998E-4</v>
      </c>
      <c r="AI213" s="391">
        <v>4.0000000000000002E-4</v>
      </c>
      <c r="AJ213" s="391">
        <v>4.0000000000000002E-4</v>
      </c>
      <c r="AK213" s="391">
        <v>4.0000000000000002E-4</v>
      </c>
      <c r="AL213" s="391">
        <v>5.0000000000000001E-4</v>
      </c>
      <c r="AM213" s="391">
        <v>5.0000000000000001E-4</v>
      </c>
      <c r="AN213" s="391">
        <v>2E-3</v>
      </c>
      <c r="AO213" s="391">
        <v>2E-3</v>
      </c>
      <c r="AP213" s="391">
        <v>2E-3</v>
      </c>
      <c r="AQ213" s="391">
        <v>2E-3</v>
      </c>
      <c r="AR213" s="391">
        <v>2E-3</v>
      </c>
      <c r="AS213" s="391">
        <v>3.3000000000000002E-2</v>
      </c>
      <c r="AT213" s="391">
        <v>3.3300000000000003E-2</v>
      </c>
      <c r="AU213" s="391">
        <v>3.3700000000000001E-2</v>
      </c>
      <c r="AV213" s="391">
        <v>3.4000000000000002E-2</v>
      </c>
      <c r="AW213" s="391">
        <v>3.4299999999999997E-2</v>
      </c>
      <c r="AX213" s="391">
        <v>0</v>
      </c>
      <c r="AY213" s="391">
        <v>0</v>
      </c>
      <c r="AZ213" s="391">
        <v>0</v>
      </c>
      <c r="BA213" s="391">
        <v>0</v>
      </c>
      <c r="BB213" s="391">
        <v>0</v>
      </c>
      <c r="BC213" s="391">
        <v>0</v>
      </c>
      <c r="BD213" s="391">
        <v>0</v>
      </c>
      <c r="BE213" s="391">
        <v>0</v>
      </c>
      <c r="BF213" s="391">
        <v>0</v>
      </c>
      <c r="BG213" s="391">
        <v>0</v>
      </c>
      <c r="BH213" s="391">
        <v>0.14399999999999999</v>
      </c>
      <c r="BI213" s="391">
        <v>0.14399999999999999</v>
      </c>
      <c r="BJ213" s="391">
        <v>0.14399999999999999</v>
      </c>
      <c r="BK213" s="391">
        <v>0.14399999999999999</v>
      </c>
      <c r="BL213" s="391">
        <v>0.14399999999999999</v>
      </c>
      <c r="BM213" s="391">
        <v>0</v>
      </c>
      <c r="BN213" s="391">
        <v>0</v>
      </c>
      <c r="BO213" s="391">
        <v>0</v>
      </c>
      <c r="BP213" s="391">
        <v>0</v>
      </c>
      <c r="BQ213" s="391">
        <v>0</v>
      </c>
    </row>
    <row r="214" spans="1:69">
      <c r="A214" s="388" t="s">
        <v>603</v>
      </c>
      <c r="B214" s="389">
        <v>2.9183333333333335E-2</v>
      </c>
      <c r="C214" s="389">
        <v>0.41699999999999998</v>
      </c>
      <c r="D214" s="389">
        <v>0</v>
      </c>
      <c r="E214" s="389"/>
      <c r="F214" s="390">
        <v>610</v>
      </c>
      <c r="G214" s="391">
        <v>2.1999999999999999E-2</v>
      </c>
      <c r="H214" s="391">
        <v>4.0000000000000001E-3</v>
      </c>
      <c r="I214" s="391">
        <v>0</v>
      </c>
      <c r="J214" s="391">
        <v>2.0000000000000001E-4</v>
      </c>
      <c r="K214" s="391">
        <v>5.0000000000000001E-4</v>
      </c>
      <c r="L214" s="391">
        <v>2.4833333333333374E-3</v>
      </c>
      <c r="M214" s="392">
        <v>36.065573770491802</v>
      </c>
      <c r="N214" s="390">
        <v>616</v>
      </c>
      <c r="O214" s="390">
        <v>644</v>
      </c>
      <c r="P214" s="390">
        <v>670</v>
      </c>
      <c r="Q214" s="390">
        <v>698</v>
      </c>
      <c r="R214" s="390">
        <v>727</v>
      </c>
      <c r="S214" s="390" t="s">
        <v>152</v>
      </c>
      <c r="T214" s="391">
        <v>2.3099999999999999E-2</v>
      </c>
      <c r="U214" s="391">
        <v>2.4E-2</v>
      </c>
      <c r="V214" s="391">
        <v>2.4899999999999999E-2</v>
      </c>
      <c r="W214" s="391">
        <v>2.5899999999999999E-2</v>
      </c>
      <c r="X214" s="391">
        <v>2.69E-2</v>
      </c>
      <c r="Y214" s="391">
        <v>4.1999999999999997E-3</v>
      </c>
      <c r="Z214" s="391">
        <v>4.4000000000000003E-3</v>
      </c>
      <c r="AA214" s="391">
        <v>4.4999999999999997E-3</v>
      </c>
      <c r="AB214" s="391">
        <v>4.7000000000000002E-3</v>
      </c>
      <c r="AC214" s="391">
        <v>4.8999999999999998E-3</v>
      </c>
      <c r="AD214" s="391">
        <v>0</v>
      </c>
      <c r="AE214" s="391">
        <v>0</v>
      </c>
      <c r="AF214" s="391">
        <v>0</v>
      </c>
      <c r="AG214" s="391">
        <v>0</v>
      </c>
      <c r="AH214" s="391">
        <v>0</v>
      </c>
      <c r="AI214" s="391">
        <v>3.2000000000000002E-3</v>
      </c>
      <c r="AJ214" s="391">
        <v>3.3E-3</v>
      </c>
      <c r="AK214" s="391">
        <v>3.3999999999999998E-3</v>
      </c>
      <c r="AL214" s="391">
        <v>3.5000000000000001E-3</v>
      </c>
      <c r="AM214" s="391">
        <v>3.7000000000000002E-3</v>
      </c>
      <c r="AN214" s="391">
        <v>5.0000000000000001E-4</v>
      </c>
      <c r="AO214" s="391">
        <v>5.0000000000000001E-4</v>
      </c>
      <c r="AP214" s="391">
        <v>5.0000000000000001E-4</v>
      </c>
      <c r="AQ214" s="391">
        <v>5.0000000000000001E-4</v>
      </c>
      <c r="AR214" s="391">
        <v>5.0000000000000001E-4</v>
      </c>
      <c r="AS214" s="391">
        <v>2.8999999999999998E-3</v>
      </c>
      <c r="AT214" s="391">
        <v>3.0000000000000001E-3</v>
      </c>
      <c r="AU214" s="391">
        <v>3.0999999999999999E-3</v>
      </c>
      <c r="AV214" s="391">
        <v>3.2000000000000002E-3</v>
      </c>
      <c r="AW214" s="391">
        <v>3.3999999999999998E-3</v>
      </c>
      <c r="AX214" s="391">
        <v>0</v>
      </c>
      <c r="AY214" s="391">
        <v>0</v>
      </c>
      <c r="AZ214" s="391">
        <v>0</v>
      </c>
      <c r="BA214" s="391">
        <v>0</v>
      </c>
      <c r="BB214" s="391">
        <v>0</v>
      </c>
      <c r="BC214" s="391">
        <v>0</v>
      </c>
      <c r="BD214" s="391">
        <v>0</v>
      </c>
      <c r="BE214" s="391">
        <v>0</v>
      </c>
      <c r="BF214" s="391">
        <v>0</v>
      </c>
      <c r="BG214" s="391">
        <v>0</v>
      </c>
      <c r="BH214" s="391">
        <v>0</v>
      </c>
      <c r="BI214" s="391">
        <v>0</v>
      </c>
      <c r="BJ214" s="391">
        <v>0</v>
      </c>
      <c r="BK214" s="391">
        <v>0</v>
      </c>
      <c r="BL214" s="391">
        <v>0</v>
      </c>
      <c r="BM214" s="391">
        <v>0</v>
      </c>
      <c r="BN214" s="391">
        <v>0</v>
      </c>
      <c r="BO214" s="391">
        <v>0</v>
      </c>
      <c r="BP214" s="391">
        <v>0</v>
      </c>
      <c r="BQ214" s="391">
        <v>0</v>
      </c>
    </row>
    <row r="215" spans="1:69">
      <c r="A215" s="388" t="s">
        <v>604</v>
      </c>
      <c r="B215" s="389">
        <v>6.7750000000000019E-2</v>
      </c>
      <c r="C215" s="389">
        <v>0.25</v>
      </c>
      <c r="D215" s="389">
        <v>0</v>
      </c>
      <c r="E215" s="389"/>
      <c r="F215" s="390">
        <v>705</v>
      </c>
      <c r="G215" s="391">
        <v>3.7999999999999999E-2</v>
      </c>
      <c r="H215" s="391">
        <v>1.4E-2</v>
      </c>
      <c r="I215" s="391">
        <v>1E-3</v>
      </c>
      <c r="J215" s="391">
        <v>1.1999999999999999E-3</v>
      </c>
      <c r="K215" s="391">
        <v>7.0000000000000001E-3</v>
      </c>
      <c r="L215" s="391">
        <v>6.5500000000000211E-3</v>
      </c>
      <c r="M215" s="392">
        <v>53.900709219858157</v>
      </c>
      <c r="N215" s="390">
        <v>718</v>
      </c>
      <c r="O215" s="390">
        <v>733</v>
      </c>
      <c r="P215" s="390">
        <v>745</v>
      </c>
      <c r="Q215" s="390">
        <v>760</v>
      </c>
      <c r="R215" s="390">
        <v>774</v>
      </c>
      <c r="S215" s="390" t="s">
        <v>203</v>
      </c>
      <c r="T215" s="391">
        <v>3.8199999999999998E-2</v>
      </c>
      <c r="U215" s="391">
        <v>3.8699999999999998E-2</v>
      </c>
      <c r="V215" s="391">
        <v>3.95E-2</v>
      </c>
      <c r="W215" s="391">
        <v>4.0300000000000002E-2</v>
      </c>
      <c r="X215" s="391">
        <v>4.1000000000000002E-2</v>
      </c>
      <c r="Y215" s="391">
        <v>1.7500000000000002E-2</v>
      </c>
      <c r="Z215" s="391">
        <v>1.7500000000000002E-2</v>
      </c>
      <c r="AA215" s="391">
        <v>1.78E-2</v>
      </c>
      <c r="AB215" s="391">
        <v>1.7999999999999999E-2</v>
      </c>
      <c r="AC215" s="391">
        <v>1.7999999999999999E-2</v>
      </c>
      <c r="AD215" s="391">
        <v>1E-3</v>
      </c>
      <c r="AE215" s="391">
        <v>1E-3</v>
      </c>
      <c r="AF215" s="391">
        <v>1E-3</v>
      </c>
      <c r="AG215" s="391">
        <v>1E-3</v>
      </c>
      <c r="AH215" s="391">
        <v>1E-3</v>
      </c>
      <c r="AI215" s="391">
        <v>1.5E-3</v>
      </c>
      <c r="AJ215" s="391">
        <v>1.5E-3</v>
      </c>
      <c r="AK215" s="391">
        <v>1.5E-3</v>
      </c>
      <c r="AL215" s="391">
        <v>1.6000000000000001E-3</v>
      </c>
      <c r="AM215" s="391">
        <v>1.6000000000000001E-3</v>
      </c>
      <c r="AN215" s="391">
        <v>7.0000000000000001E-3</v>
      </c>
      <c r="AO215" s="391">
        <v>7.0000000000000001E-3</v>
      </c>
      <c r="AP215" s="391">
        <v>7.0000000000000001E-3</v>
      </c>
      <c r="AQ215" s="391">
        <v>7.0000000000000001E-3</v>
      </c>
      <c r="AR215" s="391">
        <v>7.0000000000000001E-3</v>
      </c>
      <c r="AS215" s="391">
        <v>7.0000000000000001E-3</v>
      </c>
      <c r="AT215" s="391">
        <v>7.1000000000000004E-3</v>
      </c>
      <c r="AU215" s="391">
        <v>7.3000000000000001E-3</v>
      </c>
      <c r="AV215" s="391">
        <v>7.4999999999999997E-3</v>
      </c>
      <c r="AW215" s="391">
        <v>7.7999999999999996E-3</v>
      </c>
      <c r="AX215" s="391">
        <v>0</v>
      </c>
      <c r="AY215" s="391">
        <v>0</v>
      </c>
      <c r="AZ215" s="391">
        <v>0</v>
      </c>
      <c r="BA215" s="391">
        <v>0</v>
      </c>
      <c r="BB215" s="391">
        <v>0</v>
      </c>
      <c r="BC215" s="391">
        <v>0</v>
      </c>
      <c r="BD215" s="391">
        <v>0</v>
      </c>
      <c r="BE215" s="391">
        <v>0</v>
      </c>
      <c r="BF215" s="391">
        <v>0</v>
      </c>
      <c r="BG215" s="391">
        <v>0</v>
      </c>
      <c r="BH215" s="391">
        <v>0.25</v>
      </c>
      <c r="BI215" s="391">
        <v>0.25</v>
      </c>
      <c r="BJ215" s="391">
        <v>0.25</v>
      </c>
      <c r="BK215" s="391">
        <v>0.25</v>
      </c>
      <c r="BL215" s="391">
        <v>0.25</v>
      </c>
      <c r="BM215" s="391">
        <v>0</v>
      </c>
      <c r="BN215" s="391">
        <v>0</v>
      </c>
      <c r="BO215" s="391">
        <v>0</v>
      </c>
      <c r="BP215" s="391">
        <v>0</v>
      </c>
      <c r="BQ215" s="391">
        <v>0</v>
      </c>
    </row>
    <row r="216" spans="1:69">
      <c r="A216" s="388" t="s">
        <v>184</v>
      </c>
      <c r="B216" s="389">
        <v>1.9208333333333331E-2</v>
      </c>
      <c r="C216" s="389">
        <v>0.125</v>
      </c>
      <c r="D216" s="389">
        <v>0</v>
      </c>
      <c r="E216" s="389"/>
      <c r="F216" s="390">
        <v>205</v>
      </c>
      <c r="G216" s="391">
        <v>1.9199999999999998E-2</v>
      </c>
      <c r="H216" s="391">
        <v>0</v>
      </c>
      <c r="I216" s="391">
        <v>0</v>
      </c>
      <c r="J216" s="391">
        <v>0</v>
      </c>
      <c r="K216" s="391">
        <v>1E-3</v>
      </c>
      <c r="L216" s="391">
        <v>-9.9166666666666847E-4</v>
      </c>
      <c r="M216" s="392">
        <v>93.658536585365852</v>
      </c>
      <c r="N216" s="390">
        <v>203</v>
      </c>
      <c r="O216" s="390">
        <v>200</v>
      </c>
      <c r="P216" s="390">
        <v>197</v>
      </c>
      <c r="Q216" s="390">
        <v>194</v>
      </c>
      <c r="R216" s="390">
        <v>194</v>
      </c>
      <c r="S216" s="390" t="s">
        <v>184</v>
      </c>
      <c r="T216" s="391">
        <v>1.83E-2</v>
      </c>
      <c r="U216" s="391">
        <v>1.78E-2</v>
      </c>
      <c r="V216" s="391">
        <v>1.72E-2</v>
      </c>
      <c r="W216" s="391">
        <v>1.6899999999999998E-2</v>
      </c>
      <c r="X216" s="391">
        <v>1.6500000000000001E-2</v>
      </c>
      <c r="Y216" s="391">
        <v>0</v>
      </c>
      <c r="Z216" s="391">
        <v>0</v>
      </c>
      <c r="AA216" s="391">
        <v>0</v>
      </c>
      <c r="AB216" s="391">
        <v>0</v>
      </c>
      <c r="AC216" s="391">
        <v>0</v>
      </c>
      <c r="AD216" s="391">
        <v>0</v>
      </c>
      <c r="AE216" s="391">
        <v>0</v>
      </c>
      <c r="AF216" s="391">
        <v>0</v>
      </c>
      <c r="AG216" s="391">
        <v>0</v>
      </c>
      <c r="AH216" s="391">
        <v>0</v>
      </c>
      <c r="AI216" s="391">
        <v>0</v>
      </c>
      <c r="AJ216" s="391">
        <v>0</v>
      </c>
      <c r="AK216" s="391">
        <v>0</v>
      </c>
      <c r="AL216" s="391">
        <v>0</v>
      </c>
      <c r="AM216" s="391">
        <v>0</v>
      </c>
      <c r="AN216" s="391">
        <v>1E-3</v>
      </c>
      <c r="AO216" s="391">
        <v>1E-3</v>
      </c>
      <c r="AP216" s="391">
        <v>1E-3</v>
      </c>
      <c r="AQ216" s="391">
        <v>1E-3</v>
      </c>
      <c r="AR216" s="391">
        <v>1E-3</v>
      </c>
      <c r="AS216" s="391">
        <v>2.3999999999999998E-3</v>
      </c>
      <c r="AT216" s="391">
        <v>2.3999999999999998E-3</v>
      </c>
      <c r="AU216" s="391">
        <v>2.3E-3</v>
      </c>
      <c r="AV216" s="391">
        <v>2.3E-3</v>
      </c>
      <c r="AW216" s="391">
        <v>2.2000000000000001E-3</v>
      </c>
      <c r="AX216" s="391">
        <v>0</v>
      </c>
      <c r="AY216" s="391">
        <v>0</v>
      </c>
      <c r="AZ216" s="391">
        <v>0</v>
      </c>
      <c r="BA216" s="391">
        <v>0</v>
      </c>
      <c r="BB216" s="391">
        <v>0</v>
      </c>
      <c r="BC216" s="391">
        <v>0</v>
      </c>
      <c r="BD216" s="391">
        <v>0</v>
      </c>
      <c r="BE216" s="391">
        <v>0</v>
      </c>
      <c r="BF216" s="391">
        <v>0</v>
      </c>
      <c r="BG216" s="391">
        <v>0</v>
      </c>
      <c r="BH216" s="391">
        <v>0.125</v>
      </c>
      <c r="BI216" s="391">
        <v>0.125</v>
      </c>
      <c r="BJ216" s="391">
        <v>0.125</v>
      </c>
      <c r="BK216" s="391">
        <v>0.125</v>
      </c>
      <c r="BL216" s="391">
        <v>0.125</v>
      </c>
      <c r="BM216" s="391">
        <v>0</v>
      </c>
      <c r="BN216" s="391">
        <v>0</v>
      </c>
      <c r="BO216" s="391">
        <v>0</v>
      </c>
      <c r="BP216" s="391">
        <v>0</v>
      </c>
      <c r="BQ216" s="391">
        <v>0</v>
      </c>
    </row>
    <row r="217" spans="1:69">
      <c r="A217" s="388" t="s">
        <v>605</v>
      </c>
      <c r="B217" s="389">
        <v>2.5512083333333337</v>
      </c>
      <c r="C217" s="389">
        <v>3.9</v>
      </c>
      <c r="D217" s="389">
        <v>0.43253452054794517</v>
      </c>
      <c r="E217" s="389"/>
      <c r="F217" s="390">
        <v>20250</v>
      </c>
      <c r="G217" s="391">
        <v>0.87609999999999999</v>
      </c>
      <c r="H217" s="391">
        <v>0.1012</v>
      </c>
      <c r="I217" s="391">
        <v>0.28820000000000001</v>
      </c>
      <c r="J217" s="391">
        <v>0.25990000000000002</v>
      </c>
      <c r="K217" s="391">
        <v>0.13880000000000001</v>
      </c>
      <c r="L217" s="391">
        <v>0.4544738127853889</v>
      </c>
      <c r="M217" s="392">
        <v>43.264197530864195</v>
      </c>
      <c r="N217" s="390">
        <v>21000</v>
      </c>
      <c r="O217" s="390">
        <v>22000</v>
      </c>
      <c r="P217" s="390">
        <v>22000</v>
      </c>
      <c r="Q217" s="390">
        <v>22000</v>
      </c>
      <c r="R217" s="390">
        <v>22000</v>
      </c>
      <c r="S217" s="390" t="s">
        <v>184</v>
      </c>
      <c r="T217" s="391">
        <v>1</v>
      </c>
      <c r="U217" s="391">
        <v>1</v>
      </c>
      <c r="V217" s="391">
        <v>1</v>
      </c>
      <c r="W217" s="391">
        <v>1</v>
      </c>
      <c r="X217" s="391">
        <v>1</v>
      </c>
      <c r="Y217" s="391">
        <v>0.11</v>
      </c>
      <c r="Z217" s="391">
        <v>0.11</v>
      </c>
      <c r="AA217" s="391">
        <v>0.11</v>
      </c>
      <c r="AB217" s="391">
        <v>0.11</v>
      </c>
      <c r="AC217" s="391">
        <v>0.11</v>
      </c>
      <c r="AD217" s="391">
        <v>0.3</v>
      </c>
      <c r="AE217" s="391">
        <v>0.3</v>
      </c>
      <c r="AF217" s="391">
        <v>0.3</v>
      </c>
      <c r="AG217" s="391">
        <v>0.3</v>
      </c>
      <c r="AH217" s="391">
        <v>0.3</v>
      </c>
      <c r="AI217" s="391">
        <v>0.26</v>
      </c>
      <c r="AJ217" s="391">
        <v>0.26</v>
      </c>
      <c r="AK217" s="391">
        <v>0.26</v>
      </c>
      <c r="AL217" s="391">
        <v>0.26</v>
      </c>
      <c r="AM217" s="391">
        <v>0.26</v>
      </c>
      <c r="AN217" s="391">
        <v>0.09</v>
      </c>
      <c r="AO217" s="391">
        <v>0.09</v>
      </c>
      <c r="AP217" s="391">
        <v>0.09</v>
      </c>
      <c r="AQ217" s="391">
        <v>0.09</v>
      </c>
      <c r="AR217" s="391">
        <v>0.09</v>
      </c>
      <c r="AS217" s="391">
        <v>0.55479999999999996</v>
      </c>
      <c r="AT217" s="391">
        <v>0.55479999999999996</v>
      </c>
      <c r="AU217" s="391">
        <v>0.55479999999999996</v>
      </c>
      <c r="AV217" s="391">
        <v>0.55479999999999996</v>
      </c>
      <c r="AW217" s="391">
        <v>0.55479999999999996</v>
      </c>
      <c r="AX217" s="391">
        <v>0</v>
      </c>
      <c r="AY217" s="391">
        <v>0</v>
      </c>
      <c r="AZ217" s="391">
        <v>0</v>
      </c>
      <c r="BA217" s="391">
        <v>0</v>
      </c>
      <c r="BB217" s="391">
        <v>0</v>
      </c>
      <c r="BC217" s="391">
        <v>0</v>
      </c>
      <c r="BD217" s="391">
        <v>0</v>
      </c>
      <c r="BE217" s="391">
        <v>0</v>
      </c>
      <c r="BF217" s="391">
        <v>0</v>
      </c>
      <c r="BG217" s="391">
        <v>0</v>
      </c>
      <c r="BH217" s="391">
        <v>3.9</v>
      </c>
      <c r="BI217" s="391">
        <v>3.9</v>
      </c>
      <c r="BJ217" s="391">
        <v>3.9</v>
      </c>
      <c r="BK217" s="391">
        <v>3.9</v>
      </c>
      <c r="BL217" s="391">
        <v>3.9</v>
      </c>
      <c r="BM217" s="391">
        <v>0.71500000000000008</v>
      </c>
      <c r="BN217" s="391">
        <v>0.71500000000000008</v>
      </c>
      <c r="BO217" s="391">
        <v>0.71500000000000008</v>
      </c>
      <c r="BP217" s="391">
        <v>0.71500000000000008</v>
      </c>
      <c r="BQ217" s="391">
        <v>0.71500000000000008</v>
      </c>
    </row>
    <row r="218" spans="1:69">
      <c r="A218" s="388" t="s">
        <v>606</v>
      </c>
      <c r="B218" s="389">
        <v>5.1716666666666661E-2</v>
      </c>
      <c r="C218" s="389">
        <v>0.1</v>
      </c>
      <c r="D218" s="389">
        <v>0</v>
      </c>
      <c r="E218" s="389"/>
      <c r="F218" s="390">
        <v>385</v>
      </c>
      <c r="G218" s="391">
        <v>2.0899999999999998E-2</v>
      </c>
      <c r="H218" s="391">
        <v>4.0000000000000001E-3</v>
      </c>
      <c r="I218" s="391">
        <v>8.0000000000000004E-4</v>
      </c>
      <c r="J218" s="391">
        <v>0</v>
      </c>
      <c r="K218" s="391">
        <v>0.02</v>
      </c>
      <c r="L218" s="391">
        <v>6.0166666666666632E-3</v>
      </c>
      <c r="M218" s="392">
        <v>54.285714285714285</v>
      </c>
      <c r="N218" s="390">
        <v>385</v>
      </c>
      <c r="O218" s="390">
        <v>385</v>
      </c>
      <c r="P218" s="390">
        <v>385</v>
      </c>
      <c r="Q218" s="390">
        <v>385</v>
      </c>
      <c r="R218" s="390">
        <v>385</v>
      </c>
      <c r="S218" s="390" t="s">
        <v>168</v>
      </c>
      <c r="T218" s="391">
        <v>0.02</v>
      </c>
      <c r="U218" s="391">
        <v>0.02</v>
      </c>
      <c r="V218" s="391">
        <v>0.02</v>
      </c>
      <c r="W218" s="391">
        <v>0.02</v>
      </c>
      <c r="X218" s="391">
        <v>0.02</v>
      </c>
      <c r="Y218" s="391">
        <v>4.0000000000000001E-3</v>
      </c>
      <c r="Z218" s="391">
        <v>4.0000000000000001E-3</v>
      </c>
      <c r="AA218" s="391">
        <v>4.0000000000000001E-3</v>
      </c>
      <c r="AB218" s="391">
        <v>4.0000000000000001E-3</v>
      </c>
      <c r="AC218" s="391">
        <v>4.0000000000000001E-3</v>
      </c>
      <c r="AD218" s="391">
        <v>1E-3</v>
      </c>
      <c r="AE218" s="391">
        <v>1E-3</v>
      </c>
      <c r="AF218" s="391">
        <v>1E-3</v>
      </c>
      <c r="AG218" s="391">
        <v>1E-3</v>
      </c>
      <c r="AH218" s="391">
        <v>1E-3</v>
      </c>
      <c r="AI218" s="391">
        <v>0</v>
      </c>
      <c r="AJ218" s="391">
        <v>0</v>
      </c>
      <c r="AK218" s="391">
        <v>0</v>
      </c>
      <c r="AL218" s="391">
        <v>0</v>
      </c>
      <c r="AM218" s="391">
        <v>0</v>
      </c>
      <c r="AN218" s="391">
        <v>0.02</v>
      </c>
      <c r="AO218" s="391">
        <v>0.02</v>
      </c>
      <c r="AP218" s="391">
        <v>0.02</v>
      </c>
      <c r="AQ218" s="391">
        <v>0.02</v>
      </c>
      <c r="AR218" s="391">
        <v>0.02</v>
      </c>
      <c r="AS218" s="391">
        <v>5.8999999999999999E-3</v>
      </c>
      <c r="AT218" s="391">
        <v>5.8999999999999999E-3</v>
      </c>
      <c r="AU218" s="391">
        <v>5.8999999999999999E-3</v>
      </c>
      <c r="AV218" s="391">
        <v>5.8999999999999999E-3</v>
      </c>
      <c r="AW218" s="391">
        <v>5.8999999999999999E-3</v>
      </c>
      <c r="AX218" s="391">
        <v>0</v>
      </c>
      <c r="AY218" s="391">
        <v>0</v>
      </c>
      <c r="AZ218" s="391">
        <v>0</v>
      </c>
      <c r="BA218" s="391">
        <v>0</v>
      </c>
      <c r="BB218" s="391">
        <v>0</v>
      </c>
      <c r="BC218" s="391">
        <v>0</v>
      </c>
      <c r="BD218" s="391">
        <v>0</v>
      </c>
      <c r="BE218" s="391">
        <v>0</v>
      </c>
      <c r="BF218" s="391">
        <v>0</v>
      </c>
      <c r="BG218" s="391">
        <v>0</v>
      </c>
      <c r="BH218" s="391">
        <v>0</v>
      </c>
      <c r="BI218" s="391">
        <v>0</v>
      </c>
      <c r="BJ218" s="391">
        <v>0</v>
      </c>
      <c r="BK218" s="391">
        <v>0</v>
      </c>
      <c r="BL218" s="391">
        <v>0</v>
      </c>
      <c r="BM218" s="391">
        <v>0</v>
      </c>
      <c r="BN218" s="391">
        <v>0</v>
      </c>
      <c r="BO218" s="391">
        <v>0</v>
      </c>
      <c r="BP218" s="391">
        <v>0</v>
      </c>
      <c r="BQ218" s="391">
        <v>0</v>
      </c>
    </row>
    <row r="219" spans="1:69">
      <c r="A219" s="388" t="s">
        <v>607</v>
      </c>
      <c r="B219" s="389">
        <v>1.0307500000000001</v>
      </c>
      <c r="C219" s="389">
        <v>3</v>
      </c>
      <c r="D219" s="389">
        <v>0</v>
      </c>
      <c r="E219" s="389"/>
      <c r="F219" s="390">
        <v>10300</v>
      </c>
      <c r="G219" s="391">
        <v>0.55000000000000004</v>
      </c>
      <c r="H219" s="391">
        <v>0.08</v>
      </c>
      <c r="I219" s="391">
        <v>0.01</v>
      </c>
      <c r="J219" s="391">
        <v>0.06</v>
      </c>
      <c r="K219" s="391">
        <v>0.03</v>
      </c>
      <c r="L219" s="391">
        <v>0.30075000000000007</v>
      </c>
      <c r="M219" s="392">
        <v>53.398058252427184</v>
      </c>
      <c r="N219" s="390">
        <v>10800</v>
      </c>
      <c r="O219" s="390">
        <v>10500</v>
      </c>
      <c r="P219" s="390">
        <v>10700</v>
      </c>
      <c r="Q219" s="390">
        <v>11000</v>
      </c>
      <c r="R219" s="390">
        <v>10900</v>
      </c>
      <c r="S219" s="390" t="s">
        <v>149</v>
      </c>
      <c r="T219" s="391">
        <v>0.625</v>
      </c>
      <c r="U219" s="391">
        <v>0.63</v>
      </c>
      <c r="V219" s="391">
        <v>0.63500000000000001</v>
      </c>
      <c r="W219" s="391">
        <v>0.65500000000000003</v>
      </c>
      <c r="X219" s="391">
        <v>0.65500000000000003</v>
      </c>
      <c r="Y219" s="391">
        <v>5.5E-2</v>
      </c>
      <c r="Z219" s="391">
        <v>5.8000000000000003E-2</v>
      </c>
      <c r="AA219" s="391">
        <v>6.5000000000000002E-2</v>
      </c>
      <c r="AB219" s="391">
        <v>7.0000000000000007E-2</v>
      </c>
      <c r="AC219" s="391">
        <v>6.9000000000000006E-2</v>
      </c>
      <c r="AD219" s="391">
        <v>2.5999999999999999E-2</v>
      </c>
      <c r="AE219" s="391">
        <v>3.1E-2</v>
      </c>
      <c r="AF219" s="391">
        <v>3.3000000000000002E-2</v>
      </c>
      <c r="AG219" s="391">
        <v>0.03</v>
      </c>
      <c r="AH219" s="391">
        <v>3.1E-2</v>
      </c>
      <c r="AI219" s="391">
        <v>0.03</v>
      </c>
      <c r="AJ219" s="391">
        <v>2.8000000000000001E-2</v>
      </c>
      <c r="AK219" s="391">
        <v>3.1E-2</v>
      </c>
      <c r="AL219" s="391">
        <v>2.7E-2</v>
      </c>
      <c r="AM219" s="391">
        <v>2.9000000000000001E-2</v>
      </c>
      <c r="AN219" s="391">
        <v>0.05</v>
      </c>
      <c r="AO219" s="391">
        <v>5.7000000000000002E-2</v>
      </c>
      <c r="AP219" s="391">
        <v>6.8000000000000005E-2</v>
      </c>
      <c r="AQ219" s="391">
        <v>0.08</v>
      </c>
      <c r="AR219" s="391">
        <v>9.6000000000000002E-2</v>
      </c>
      <c r="AS219" s="391">
        <v>0.16059999999999999</v>
      </c>
      <c r="AT219" s="391">
        <v>0.16420000000000001</v>
      </c>
      <c r="AU219" s="391">
        <v>0.16980000000000001</v>
      </c>
      <c r="AV219" s="391">
        <v>0.1759</v>
      </c>
      <c r="AW219" s="391">
        <v>0.17949999999999999</v>
      </c>
      <c r="AX219" s="391">
        <v>0</v>
      </c>
      <c r="AY219" s="391">
        <v>0</v>
      </c>
      <c r="AZ219" s="391">
        <v>0</v>
      </c>
      <c r="BA219" s="391">
        <v>0</v>
      </c>
      <c r="BB219" s="391">
        <v>0</v>
      </c>
      <c r="BC219" s="391">
        <v>0</v>
      </c>
      <c r="BD219" s="391">
        <v>0</v>
      </c>
      <c r="BE219" s="391">
        <v>0</v>
      </c>
      <c r="BF219" s="391">
        <v>0</v>
      </c>
      <c r="BG219" s="391">
        <v>0</v>
      </c>
      <c r="BH219" s="391">
        <v>0</v>
      </c>
      <c r="BI219" s="391">
        <v>0</v>
      </c>
      <c r="BJ219" s="391">
        <v>0</v>
      </c>
      <c r="BK219" s="391">
        <v>0</v>
      </c>
      <c r="BL219" s="391">
        <v>0</v>
      </c>
      <c r="BM219" s="391">
        <v>0</v>
      </c>
      <c r="BN219" s="391">
        <v>0</v>
      </c>
      <c r="BO219" s="391">
        <v>0</v>
      </c>
      <c r="BP219" s="391">
        <v>0</v>
      </c>
      <c r="BQ219" s="391">
        <v>0</v>
      </c>
    </row>
    <row r="220" spans="1:69">
      <c r="A220" s="388" t="s">
        <v>608</v>
      </c>
      <c r="B220" s="389">
        <v>0.76275833333333332</v>
      </c>
      <c r="C220" s="389">
        <v>1.125</v>
      </c>
      <c r="D220" s="389">
        <v>0.10699232876712328</v>
      </c>
      <c r="E220" s="389"/>
      <c r="F220" s="390">
        <v>3157</v>
      </c>
      <c r="G220" s="391">
        <v>0.27200000000000002</v>
      </c>
      <c r="H220" s="391">
        <v>1.4999999999999999E-2</v>
      </c>
      <c r="I220" s="391">
        <v>2E-3</v>
      </c>
      <c r="J220" s="391">
        <v>1.0999999999999999E-2</v>
      </c>
      <c r="K220" s="391">
        <v>1.8499999999999999E-2</v>
      </c>
      <c r="L220" s="391">
        <v>0.33726600456620998</v>
      </c>
      <c r="M220" s="392">
        <v>86.157744694330063</v>
      </c>
      <c r="N220" s="390">
        <v>3241</v>
      </c>
      <c r="O220" s="390">
        <v>3472</v>
      </c>
      <c r="P220" s="390">
        <v>3600</v>
      </c>
      <c r="Q220" s="390">
        <v>3700</v>
      </c>
      <c r="R220" s="390">
        <v>3700</v>
      </c>
      <c r="S220" s="390" t="s">
        <v>197</v>
      </c>
      <c r="T220" s="391">
        <v>0.3</v>
      </c>
      <c r="U220" s="391">
        <v>0.32290000000000002</v>
      </c>
      <c r="V220" s="391">
        <v>0.33479999999999999</v>
      </c>
      <c r="W220" s="391">
        <v>0.34410000000000002</v>
      </c>
      <c r="X220" s="391">
        <v>0.33410000000000001</v>
      </c>
      <c r="Y220" s="391">
        <v>2.7E-2</v>
      </c>
      <c r="Z220" s="391">
        <v>2.9000000000000001E-2</v>
      </c>
      <c r="AA220" s="391">
        <v>0.03</v>
      </c>
      <c r="AB220" s="391">
        <v>3.2000000000000001E-2</v>
      </c>
      <c r="AC220" s="391">
        <v>3.2000000000000001E-2</v>
      </c>
      <c r="AD220" s="391">
        <v>2E-3</v>
      </c>
      <c r="AE220" s="391">
        <v>2E-3</v>
      </c>
      <c r="AF220" s="391">
        <v>2E-3</v>
      </c>
      <c r="AG220" s="391">
        <v>2E-3</v>
      </c>
      <c r="AH220" s="391">
        <v>2E-3</v>
      </c>
      <c r="AI220" s="391">
        <v>0.03</v>
      </c>
      <c r="AJ220" s="391">
        <v>3.2000000000000001E-2</v>
      </c>
      <c r="AK220" s="391">
        <v>3.3000000000000002E-2</v>
      </c>
      <c r="AL220" s="391">
        <v>3.4000000000000002E-2</v>
      </c>
      <c r="AM220" s="391">
        <v>3.4000000000000002E-2</v>
      </c>
      <c r="AN220" s="391">
        <v>1E-3</v>
      </c>
      <c r="AO220" s="391">
        <v>2E-3</v>
      </c>
      <c r="AP220" s="391">
        <v>2E-3</v>
      </c>
      <c r="AQ220" s="391">
        <v>2E-3</v>
      </c>
      <c r="AR220" s="391">
        <v>2E-3</v>
      </c>
      <c r="AS220" s="391">
        <v>0.25109999999999999</v>
      </c>
      <c r="AT220" s="391">
        <v>0.26600000000000001</v>
      </c>
      <c r="AU220" s="391">
        <v>0.27339999999999998</v>
      </c>
      <c r="AV220" s="391">
        <v>0.27989999999999998</v>
      </c>
      <c r="AW220" s="391">
        <v>0.27460000000000001</v>
      </c>
      <c r="AX220" s="391">
        <v>0</v>
      </c>
      <c r="AY220" s="391">
        <v>0</v>
      </c>
      <c r="AZ220" s="391">
        <v>0</v>
      </c>
      <c r="BA220" s="391">
        <v>0</v>
      </c>
      <c r="BB220" s="391">
        <v>0</v>
      </c>
      <c r="BC220" s="391">
        <v>0</v>
      </c>
      <c r="BD220" s="391">
        <v>0</v>
      </c>
      <c r="BE220" s="391">
        <v>0</v>
      </c>
      <c r="BF220" s="391">
        <v>0</v>
      </c>
      <c r="BG220" s="391">
        <v>0</v>
      </c>
      <c r="BH220" s="391">
        <v>1.125</v>
      </c>
      <c r="BI220" s="391">
        <v>1.125</v>
      </c>
      <c r="BJ220" s="391">
        <v>1.125</v>
      </c>
      <c r="BK220" s="391">
        <v>1.125</v>
      </c>
      <c r="BL220" s="391">
        <v>1.125</v>
      </c>
      <c r="BM220" s="391">
        <v>0.1067</v>
      </c>
      <c r="BN220" s="391">
        <v>0.1067</v>
      </c>
      <c r="BO220" s="391">
        <v>0.1067</v>
      </c>
      <c r="BP220" s="391">
        <v>0.1067</v>
      </c>
      <c r="BQ220" s="391">
        <v>0.1067</v>
      </c>
    </row>
    <row r="221" spans="1:69">
      <c r="A221" s="388" t="s">
        <v>609</v>
      </c>
      <c r="B221" s="389">
        <v>9.8049999999999984E-2</v>
      </c>
      <c r="C221" s="389">
        <v>0.504</v>
      </c>
      <c r="D221" s="389">
        <v>0</v>
      </c>
      <c r="E221" s="389"/>
      <c r="F221" s="390">
        <v>2358</v>
      </c>
      <c r="G221" s="391">
        <v>7.6999999999999999E-2</v>
      </c>
      <c r="H221" s="391">
        <v>1.2999999999999999E-2</v>
      </c>
      <c r="I221" s="391">
        <v>0</v>
      </c>
      <c r="J221" s="391">
        <v>0</v>
      </c>
      <c r="K221" s="391">
        <v>2.0999999999999999E-3</v>
      </c>
      <c r="L221" s="391">
        <v>5.9499999999999831E-3</v>
      </c>
      <c r="M221" s="392">
        <v>32.654792196776931</v>
      </c>
      <c r="N221" s="390">
        <v>2476</v>
      </c>
      <c r="O221" s="390">
        <v>2600</v>
      </c>
      <c r="P221" s="390">
        <v>2730</v>
      </c>
      <c r="Q221" s="390">
        <v>2866</v>
      </c>
      <c r="R221" s="390">
        <v>3009</v>
      </c>
      <c r="S221" s="390" t="s">
        <v>210</v>
      </c>
      <c r="T221" s="391">
        <v>8.5000000000000006E-2</v>
      </c>
      <c r="U221" s="391">
        <v>9.2999999999999999E-2</v>
      </c>
      <c r="V221" s="391">
        <v>0.10199999999999999</v>
      </c>
      <c r="W221" s="391">
        <v>0.113</v>
      </c>
      <c r="X221" s="391">
        <v>0.124</v>
      </c>
      <c r="Y221" s="391">
        <v>1.4E-2</v>
      </c>
      <c r="Z221" s="391">
        <v>1.6E-2</v>
      </c>
      <c r="AA221" s="391">
        <v>1.7000000000000001E-2</v>
      </c>
      <c r="AB221" s="391">
        <v>1.9E-2</v>
      </c>
      <c r="AC221" s="391">
        <v>2.1000000000000001E-2</v>
      </c>
      <c r="AD221" s="391">
        <v>0</v>
      </c>
      <c r="AE221" s="391">
        <v>0</v>
      </c>
      <c r="AF221" s="391">
        <v>0</v>
      </c>
      <c r="AG221" s="391">
        <v>0</v>
      </c>
      <c r="AH221" s="391">
        <v>0</v>
      </c>
      <c r="AI221" s="391">
        <v>0</v>
      </c>
      <c r="AJ221" s="391">
        <v>0</v>
      </c>
      <c r="AK221" s="391">
        <v>0</v>
      </c>
      <c r="AL221" s="391">
        <v>0</v>
      </c>
      <c r="AM221" s="391">
        <v>0</v>
      </c>
      <c r="AN221" s="391">
        <v>2.3E-3</v>
      </c>
      <c r="AO221" s="391">
        <v>2.5000000000000001E-3</v>
      </c>
      <c r="AP221" s="391">
        <v>2.8E-3</v>
      </c>
      <c r="AQ221" s="391">
        <v>3.0999999999999999E-3</v>
      </c>
      <c r="AR221" s="391">
        <v>3.3999999999999998E-3</v>
      </c>
      <c r="AS221" s="391">
        <v>5.1000000000000004E-3</v>
      </c>
      <c r="AT221" s="391">
        <v>5.5999999999999999E-3</v>
      </c>
      <c r="AU221" s="391">
        <v>6.1000000000000004E-3</v>
      </c>
      <c r="AV221" s="391">
        <v>6.7000000000000002E-3</v>
      </c>
      <c r="AW221" s="391">
        <v>7.4000000000000003E-3</v>
      </c>
      <c r="AX221" s="391">
        <v>0</v>
      </c>
      <c r="AY221" s="391">
        <v>0</v>
      </c>
      <c r="AZ221" s="391">
        <v>0</v>
      </c>
      <c r="BA221" s="391">
        <v>0</v>
      </c>
      <c r="BB221" s="391">
        <v>0</v>
      </c>
      <c r="BC221" s="391">
        <v>0</v>
      </c>
      <c r="BD221" s="391">
        <v>0</v>
      </c>
      <c r="BE221" s="391">
        <v>0</v>
      </c>
      <c r="BF221" s="391">
        <v>0</v>
      </c>
      <c r="BG221" s="391">
        <v>0</v>
      </c>
      <c r="BH221" s="391">
        <v>0</v>
      </c>
      <c r="BI221" s="391">
        <v>0</v>
      </c>
      <c r="BJ221" s="391">
        <v>0</v>
      </c>
      <c r="BK221" s="391">
        <v>0</v>
      </c>
      <c r="BL221" s="391">
        <v>0</v>
      </c>
      <c r="BM221" s="391">
        <v>0</v>
      </c>
      <c r="BN221" s="391">
        <v>0</v>
      </c>
      <c r="BO221" s="391">
        <v>0</v>
      </c>
      <c r="BP221" s="391">
        <v>0</v>
      </c>
      <c r="BQ221" s="391">
        <v>0</v>
      </c>
    </row>
    <row r="222" spans="1:69">
      <c r="A222" s="388" t="s">
        <v>610</v>
      </c>
      <c r="B222" s="389">
        <v>19.95781666666667</v>
      </c>
      <c r="C222" s="389">
        <v>59.435699999999997</v>
      </c>
      <c r="D222" s="389">
        <v>10.427465205479452</v>
      </c>
      <c r="E222" s="389"/>
      <c r="F222" s="390">
        <v>101389</v>
      </c>
      <c r="G222" s="391">
        <v>5.2161999999999997</v>
      </c>
      <c r="H222" s="391">
        <v>0.34139999999999998</v>
      </c>
      <c r="I222" s="391">
        <v>1.6199999999999999E-2</v>
      </c>
      <c r="J222" s="391">
        <v>9.2499999999999999E-2</v>
      </c>
      <c r="K222" s="391">
        <v>1.3362000000000001</v>
      </c>
      <c r="L222" s="391">
        <v>2.5278514611872183</v>
      </c>
      <c r="M222" s="392">
        <v>51.447395674086934</v>
      </c>
      <c r="N222" s="390">
        <v>139437</v>
      </c>
      <c r="O222" s="390">
        <v>156349</v>
      </c>
      <c r="P222" s="390">
        <v>173256</v>
      </c>
      <c r="Q222" s="390">
        <v>190163</v>
      </c>
      <c r="R222" s="390">
        <v>207071</v>
      </c>
      <c r="S222" s="390" t="s">
        <v>183</v>
      </c>
      <c r="T222" s="391">
        <v>7.1109999999999998</v>
      </c>
      <c r="U222" s="391">
        <v>7.9740000000000002</v>
      </c>
      <c r="V222" s="391">
        <v>8.8360000000000003</v>
      </c>
      <c r="W222" s="391">
        <v>9.6980000000000004</v>
      </c>
      <c r="X222" s="391">
        <v>10.561</v>
      </c>
      <c r="Y222" s="391">
        <v>0.37709999999999999</v>
      </c>
      <c r="Z222" s="391">
        <v>0.41649999999999998</v>
      </c>
      <c r="AA222" s="391">
        <v>0.46010000000000001</v>
      </c>
      <c r="AB222" s="391">
        <v>0.50829999999999997</v>
      </c>
      <c r="AC222" s="391">
        <v>0.5615</v>
      </c>
      <c r="AD222" s="391">
        <v>1.7899999999999999E-2</v>
      </c>
      <c r="AE222" s="391">
        <v>1.9800000000000002E-2</v>
      </c>
      <c r="AF222" s="391">
        <v>2.18E-2</v>
      </c>
      <c r="AG222" s="391">
        <v>2.41E-2</v>
      </c>
      <c r="AH222" s="391">
        <v>2.6599999999999999E-2</v>
      </c>
      <c r="AI222" s="391">
        <v>0.1128</v>
      </c>
      <c r="AJ222" s="391">
        <v>0.13750000000000001</v>
      </c>
      <c r="AK222" s="391">
        <v>0.1676</v>
      </c>
      <c r="AL222" s="391">
        <v>0.20419999999999999</v>
      </c>
      <c r="AM222" s="391">
        <v>0.24890000000000001</v>
      </c>
      <c r="AN222" s="391">
        <v>1.4759</v>
      </c>
      <c r="AO222" s="391">
        <v>1.6304000000000001</v>
      </c>
      <c r="AP222" s="391">
        <v>1.8008999999999999</v>
      </c>
      <c r="AQ222" s="391">
        <v>1.9894000000000001</v>
      </c>
      <c r="AR222" s="391">
        <v>2.1976</v>
      </c>
      <c r="AS222" s="391">
        <v>3.4129</v>
      </c>
      <c r="AT222" s="391">
        <v>3.8197999999999999</v>
      </c>
      <c r="AU222" s="391">
        <v>4.2359</v>
      </c>
      <c r="AV222" s="391">
        <v>4.6626000000000003</v>
      </c>
      <c r="AW222" s="391">
        <v>5.1020000000000003</v>
      </c>
      <c r="AX222" s="391">
        <v>0</v>
      </c>
      <c r="AY222" s="391">
        <v>0</v>
      </c>
      <c r="AZ222" s="391">
        <v>0</v>
      </c>
      <c r="BA222" s="391">
        <v>0</v>
      </c>
      <c r="BB222" s="391">
        <v>0</v>
      </c>
      <c r="BC222" s="391">
        <v>0</v>
      </c>
      <c r="BD222" s="391">
        <v>0</v>
      </c>
      <c r="BE222" s="391">
        <v>0</v>
      </c>
      <c r="BF222" s="391">
        <v>0</v>
      </c>
      <c r="BG222" s="391">
        <v>0</v>
      </c>
      <c r="BH222" s="391">
        <v>1</v>
      </c>
      <c r="BI222" s="391">
        <v>1</v>
      </c>
      <c r="BJ222" s="391">
        <v>1</v>
      </c>
      <c r="BK222" s="391">
        <v>1</v>
      </c>
      <c r="BL222" s="391">
        <v>1</v>
      </c>
      <c r="BM222" s="391">
        <v>30.720000000000002</v>
      </c>
      <c r="BN222" s="391">
        <v>30.720000000000002</v>
      </c>
      <c r="BO222" s="391">
        <v>30.720000000000002</v>
      </c>
      <c r="BP222" s="391">
        <v>30.720000000000002</v>
      </c>
      <c r="BQ222" s="391">
        <v>30.720000000000002</v>
      </c>
    </row>
    <row r="223" spans="1:69">
      <c r="A223" s="388" t="s">
        <v>611</v>
      </c>
      <c r="B223" s="389">
        <v>4.4783333333333342E-2</v>
      </c>
      <c r="C223" s="389">
        <v>0.19800000000000001</v>
      </c>
      <c r="D223" s="389">
        <v>0</v>
      </c>
      <c r="E223" s="389"/>
      <c r="F223" s="390">
        <v>880</v>
      </c>
      <c r="G223" s="391">
        <v>3.5900000000000001E-2</v>
      </c>
      <c r="H223" s="391">
        <v>4.8999999999999998E-3</v>
      </c>
      <c r="I223" s="391">
        <v>0</v>
      </c>
      <c r="J223" s="391">
        <v>2.0000000000000001E-4</v>
      </c>
      <c r="K223" s="391">
        <v>1.1999999999999999E-3</v>
      </c>
      <c r="L223" s="391">
        <v>2.5833333333333403E-3</v>
      </c>
      <c r="M223" s="392">
        <v>40.795454545454547</v>
      </c>
      <c r="N223" s="390">
        <v>885</v>
      </c>
      <c r="O223" s="390">
        <v>885</v>
      </c>
      <c r="P223" s="390">
        <v>890</v>
      </c>
      <c r="Q223" s="390">
        <v>890</v>
      </c>
      <c r="R223" s="390">
        <v>900</v>
      </c>
      <c r="S223" s="390" t="s">
        <v>180</v>
      </c>
      <c r="T223" s="391">
        <v>3.6400000000000002E-2</v>
      </c>
      <c r="U223" s="391">
        <v>3.6400000000000002E-2</v>
      </c>
      <c r="V223" s="391">
        <v>3.6900000000000002E-2</v>
      </c>
      <c r="W223" s="391">
        <v>3.6900000000000002E-2</v>
      </c>
      <c r="X223" s="391">
        <v>3.7400000000000003E-2</v>
      </c>
      <c r="Y223" s="391">
        <v>5.1999999999999998E-3</v>
      </c>
      <c r="Z223" s="391">
        <v>5.1999999999999998E-3</v>
      </c>
      <c r="AA223" s="391">
        <v>5.4000000000000003E-3</v>
      </c>
      <c r="AB223" s="391">
        <v>5.4000000000000003E-3</v>
      </c>
      <c r="AC223" s="391">
        <v>5.5999999999999999E-3</v>
      </c>
      <c r="AD223" s="391">
        <v>0</v>
      </c>
      <c r="AE223" s="391">
        <v>0</v>
      </c>
      <c r="AF223" s="391">
        <v>0</v>
      </c>
      <c r="AG223" s="391">
        <v>0</v>
      </c>
      <c r="AH223" s="391">
        <v>0</v>
      </c>
      <c r="AI223" s="391">
        <v>2.9999999999999997E-4</v>
      </c>
      <c r="AJ223" s="391">
        <v>2.9999999999999997E-4</v>
      </c>
      <c r="AK223" s="391">
        <v>4.0000000000000002E-4</v>
      </c>
      <c r="AL223" s="391">
        <v>4.0000000000000002E-4</v>
      </c>
      <c r="AM223" s="391">
        <v>5.0000000000000001E-4</v>
      </c>
      <c r="AN223" s="391">
        <v>1.4E-3</v>
      </c>
      <c r="AO223" s="391">
        <v>1.4E-3</v>
      </c>
      <c r="AP223" s="391">
        <v>1.6000000000000001E-3</v>
      </c>
      <c r="AQ223" s="391">
        <v>1.6000000000000001E-3</v>
      </c>
      <c r="AR223" s="391">
        <v>1.8E-3</v>
      </c>
      <c r="AS223" s="391">
        <v>2.5999999999999999E-3</v>
      </c>
      <c r="AT223" s="391">
        <v>2.5999999999999999E-3</v>
      </c>
      <c r="AU223" s="391">
        <v>2.5999999999999999E-3</v>
      </c>
      <c r="AV223" s="391">
        <v>2.5999999999999999E-3</v>
      </c>
      <c r="AW223" s="391">
        <v>2.7000000000000001E-3</v>
      </c>
      <c r="AX223" s="391">
        <v>0</v>
      </c>
      <c r="AY223" s="391">
        <v>0</v>
      </c>
      <c r="AZ223" s="391">
        <v>0</v>
      </c>
      <c r="BA223" s="391">
        <v>0</v>
      </c>
      <c r="BB223" s="391">
        <v>0</v>
      </c>
      <c r="BC223" s="391">
        <v>0</v>
      </c>
      <c r="BD223" s="391">
        <v>0</v>
      </c>
      <c r="BE223" s="391">
        <v>0</v>
      </c>
      <c r="BF223" s="391">
        <v>0</v>
      </c>
      <c r="BG223" s="391">
        <v>0</v>
      </c>
      <c r="BH223" s="391">
        <v>0</v>
      </c>
      <c r="BI223" s="391">
        <v>0</v>
      </c>
      <c r="BJ223" s="391">
        <v>0</v>
      </c>
      <c r="BK223" s="391">
        <v>0</v>
      </c>
      <c r="BL223" s="391">
        <v>0</v>
      </c>
      <c r="BM223" s="391">
        <v>0</v>
      </c>
      <c r="BN223" s="391">
        <v>0</v>
      </c>
      <c r="BO223" s="391">
        <v>0</v>
      </c>
      <c r="BP223" s="391">
        <v>0</v>
      </c>
      <c r="BQ223" s="391">
        <v>0</v>
      </c>
    </row>
    <row r="224" spans="1:69">
      <c r="A224" s="388" t="s">
        <v>612</v>
      </c>
      <c r="B224" s="389">
        <v>1.5744166666666668</v>
      </c>
      <c r="C224" s="389">
        <v>3.484</v>
      </c>
      <c r="D224" s="389">
        <v>2.0054794520547945E-4</v>
      </c>
      <c r="E224" s="389"/>
      <c r="F224" s="390">
        <v>18890</v>
      </c>
      <c r="G224" s="391">
        <v>1.0303</v>
      </c>
      <c r="H224" s="391">
        <v>0.22850000000000001</v>
      </c>
      <c r="I224" s="391">
        <v>4.2099999999999999E-2</v>
      </c>
      <c r="J224" s="391">
        <v>1.9E-3</v>
      </c>
      <c r="K224" s="391">
        <v>0.23</v>
      </c>
      <c r="L224" s="391">
        <v>4.1416118721461448E-2</v>
      </c>
      <c r="M224" s="392">
        <v>54.542085759661198</v>
      </c>
      <c r="N224" s="390">
        <v>21514</v>
      </c>
      <c r="O224" s="390">
        <v>25817</v>
      </c>
      <c r="P224" s="390">
        <v>30981</v>
      </c>
      <c r="Q224" s="390">
        <v>37177</v>
      </c>
      <c r="R224" s="390">
        <v>43177</v>
      </c>
      <c r="S224" s="390" t="s">
        <v>213</v>
      </c>
      <c r="T224" s="391">
        <v>1.1619999999999999</v>
      </c>
      <c r="U224" s="391">
        <v>1.3939999999999999</v>
      </c>
      <c r="V224" s="391">
        <v>1.673</v>
      </c>
      <c r="W224" s="391">
        <v>2.008</v>
      </c>
      <c r="X224" s="391">
        <v>2.2429999999999999</v>
      </c>
      <c r="Y224" s="391">
        <v>3.7999999999999999E-2</v>
      </c>
      <c r="Z224" s="391">
        <v>4.2000000000000003E-2</v>
      </c>
      <c r="AA224" s="391">
        <v>4.3999999999999997E-2</v>
      </c>
      <c r="AB224" s="391">
        <v>4.8000000000000001E-2</v>
      </c>
      <c r="AC224" s="391">
        <v>5.1999999999999998E-2</v>
      </c>
      <c r="AD224" s="391">
        <v>8.9999999999999993E-3</v>
      </c>
      <c r="AE224" s="391">
        <v>0.01</v>
      </c>
      <c r="AF224" s="391">
        <v>1.2E-2</v>
      </c>
      <c r="AG224" s="391">
        <v>1.4E-2</v>
      </c>
      <c r="AH224" s="391">
        <v>1.7999999999999999E-2</v>
      </c>
      <c r="AI224" s="391">
        <v>4.0000000000000001E-3</v>
      </c>
      <c r="AJ224" s="391">
        <v>6.0000000000000001E-3</v>
      </c>
      <c r="AK224" s="391">
        <v>8.0000000000000002E-3</v>
      </c>
      <c r="AL224" s="391">
        <v>8.9999999999999993E-3</v>
      </c>
      <c r="AM224" s="391">
        <v>1.9E-2</v>
      </c>
      <c r="AN224" s="391">
        <v>2E-3</v>
      </c>
      <c r="AO224" s="391">
        <v>2E-3</v>
      </c>
      <c r="AP224" s="391">
        <v>2E-3</v>
      </c>
      <c r="AQ224" s="391">
        <v>3.0000000000000001E-3</v>
      </c>
      <c r="AR224" s="391">
        <v>4.0000000000000001E-3</v>
      </c>
      <c r="AS224" s="391">
        <v>7.5300000000000006E-2</v>
      </c>
      <c r="AT224" s="391">
        <v>9.01E-2</v>
      </c>
      <c r="AU224" s="391">
        <v>0.10780000000000001</v>
      </c>
      <c r="AV224" s="391">
        <v>0.129</v>
      </c>
      <c r="AW224" s="391">
        <v>0.14480000000000001</v>
      </c>
      <c r="AX224" s="391">
        <v>0</v>
      </c>
      <c r="AY224" s="391">
        <v>0</v>
      </c>
      <c r="AZ224" s="391">
        <v>0</v>
      </c>
      <c r="BA224" s="391">
        <v>0</v>
      </c>
      <c r="BB224" s="391">
        <v>0</v>
      </c>
      <c r="BC224" s="391">
        <v>0</v>
      </c>
      <c r="BD224" s="391">
        <v>0</v>
      </c>
      <c r="BE224" s="391">
        <v>0</v>
      </c>
      <c r="BF224" s="391">
        <v>0</v>
      </c>
      <c r="BG224" s="391">
        <v>0</v>
      </c>
      <c r="BH224" s="391">
        <v>3</v>
      </c>
      <c r="BI224" s="391">
        <v>3</v>
      </c>
      <c r="BJ224" s="391">
        <v>3</v>
      </c>
      <c r="BK224" s="391">
        <v>3</v>
      </c>
      <c r="BL224" s="391">
        <v>3</v>
      </c>
      <c r="BM224" s="391">
        <v>2.0000000000000001E-4</v>
      </c>
      <c r="BN224" s="391">
        <v>2.0000000000000001E-4</v>
      </c>
      <c r="BO224" s="391">
        <v>2.0000000000000001E-4</v>
      </c>
      <c r="BP224" s="391">
        <v>2.0000000000000001E-4</v>
      </c>
      <c r="BQ224" s="391">
        <v>2.0000000000000001E-4</v>
      </c>
    </row>
    <row r="225" spans="1:69">
      <c r="A225" s="388" t="s">
        <v>613</v>
      </c>
      <c r="B225" s="389">
        <v>1.2516333333333332</v>
      </c>
      <c r="C225" s="389">
        <v>2.8</v>
      </c>
      <c r="D225" s="389">
        <v>7.8213698630136986E-3</v>
      </c>
      <c r="E225" s="389"/>
      <c r="F225" s="390">
        <v>14667</v>
      </c>
      <c r="G225" s="391">
        <v>0.62</v>
      </c>
      <c r="H225" s="391">
        <v>0.183</v>
      </c>
      <c r="I225" s="391">
        <v>0</v>
      </c>
      <c r="J225" s="391">
        <v>7.7000000000000002E-3</v>
      </c>
      <c r="K225" s="391">
        <v>0.316</v>
      </c>
      <c r="L225" s="391">
        <v>0.11711196347031949</v>
      </c>
      <c r="M225" s="392">
        <v>42.271766550760212</v>
      </c>
      <c r="N225" s="390">
        <v>15275</v>
      </c>
      <c r="O225" s="390">
        <v>15875</v>
      </c>
      <c r="P225" s="390">
        <v>16475</v>
      </c>
      <c r="Q225" s="390">
        <v>16675</v>
      </c>
      <c r="R225" s="390">
        <v>17275</v>
      </c>
      <c r="S225" s="390" t="s">
        <v>201</v>
      </c>
      <c r="T225" s="391">
        <v>0.63</v>
      </c>
      <c r="U225" s="391">
        <v>0.64</v>
      </c>
      <c r="V225" s="391">
        <v>0.65</v>
      </c>
      <c r="W225" s="391">
        <v>0.66</v>
      </c>
      <c r="X225" s="391">
        <v>0.67</v>
      </c>
      <c r="Y225" s="391">
        <v>0.19700000000000001</v>
      </c>
      <c r="Z225" s="391">
        <v>0.21099999999999999</v>
      </c>
      <c r="AA225" s="391">
        <v>0.22500000000000001</v>
      </c>
      <c r="AB225" s="391">
        <v>0.23899999999999999</v>
      </c>
      <c r="AC225" s="391">
        <v>0.253</v>
      </c>
      <c r="AD225" s="391">
        <v>0</v>
      </c>
      <c r="AE225" s="391">
        <v>0</v>
      </c>
      <c r="AF225" s="391">
        <v>0</v>
      </c>
      <c r="AG225" s="391">
        <v>0</v>
      </c>
      <c r="AH225" s="391">
        <v>0</v>
      </c>
      <c r="AI225" s="391">
        <v>8.9999999999999993E-3</v>
      </c>
      <c r="AJ225" s="391">
        <v>1.0999999999999999E-2</v>
      </c>
      <c r="AK225" s="391">
        <v>1.2999999999999999E-2</v>
      </c>
      <c r="AL225" s="391">
        <v>1.6E-2</v>
      </c>
      <c r="AM225" s="391">
        <v>1.9E-2</v>
      </c>
      <c r="AN225" s="391">
        <v>0.219</v>
      </c>
      <c r="AO225" s="391">
        <v>0.222</v>
      </c>
      <c r="AP225" s="391">
        <v>0.22500000000000001</v>
      </c>
      <c r="AQ225" s="391">
        <v>0.22900000000000001</v>
      </c>
      <c r="AR225" s="391">
        <v>0.23200000000000001</v>
      </c>
      <c r="AS225" s="391">
        <v>0.15</v>
      </c>
      <c r="AT225" s="391">
        <v>0.1545</v>
      </c>
      <c r="AU225" s="391">
        <v>0.15909999999999999</v>
      </c>
      <c r="AV225" s="391">
        <v>0.16389999999999999</v>
      </c>
      <c r="AW225" s="391">
        <v>0.16880000000000001</v>
      </c>
      <c r="AX225" s="391">
        <v>0.72</v>
      </c>
      <c r="AY225" s="391">
        <v>0.72</v>
      </c>
      <c r="AZ225" s="391">
        <v>0.72</v>
      </c>
      <c r="BA225" s="391">
        <v>0.72</v>
      </c>
      <c r="BB225" s="391">
        <v>0.72</v>
      </c>
      <c r="BC225" s="391">
        <v>0</v>
      </c>
      <c r="BD225" s="391">
        <v>0</v>
      </c>
      <c r="BE225" s="391">
        <v>0</v>
      </c>
      <c r="BF225" s="391">
        <v>0</v>
      </c>
      <c r="BG225" s="391">
        <v>0</v>
      </c>
      <c r="BH225" s="391">
        <v>0</v>
      </c>
      <c r="BI225" s="391">
        <v>0</v>
      </c>
      <c r="BJ225" s="391">
        <v>0</v>
      </c>
      <c r="BK225" s="391">
        <v>0</v>
      </c>
      <c r="BL225" s="391">
        <v>0</v>
      </c>
      <c r="BM225" s="391">
        <v>7.7999999999999996E-3</v>
      </c>
      <c r="BN225" s="391">
        <v>7.7999999999999996E-3</v>
      </c>
      <c r="BO225" s="391">
        <v>7.7999999999999996E-3</v>
      </c>
      <c r="BP225" s="391">
        <v>7.7999999999999996E-3</v>
      </c>
      <c r="BQ225" s="391">
        <v>7.7999999999999996E-3</v>
      </c>
    </row>
    <row r="226" spans="1:69">
      <c r="A226" s="388" t="s">
        <v>614</v>
      </c>
      <c r="B226" s="389">
        <v>0.55585000000000007</v>
      </c>
      <c r="C226" s="389">
        <v>1.5</v>
      </c>
      <c r="D226" s="389">
        <v>0.41483342465753426</v>
      </c>
      <c r="E226" s="389"/>
      <c r="F226" s="390">
        <v>2298</v>
      </c>
      <c r="G226" s="391">
        <v>0.1008</v>
      </c>
      <c r="H226" s="391">
        <v>1.61E-2</v>
      </c>
      <c r="I226" s="391">
        <v>1.61E-2</v>
      </c>
      <c r="J226" s="391">
        <v>8.9999999999999998E-4</v>
      </c>
      <c r="K226" s="391">
        <v>1E-3</v>
      </c>
      <c r="L226" s="391">
        <v>6.1165753424657909E-3</v>
      </c>
      <c r="M226" s="392">
        <v>43.864229765013057</v>
      </c>
      <c r="N226" s="390">
        <v>2852</v>
      </c>
      <c r="O226" s="390">
        <v>3230</v>
      </c>
      <c r="P226" s="390">
        <v>3657</v>
      </c>
      <c r="Q226" s="390">
        <v>4140</v>
      </c>
      <c r="R226" s="390">
        <v>4688</v>
      </c>
      <c r="S226" s="390" t="s">
        <v>225</v>
      </c>
      <c r="T226" s="391">
        <v>0.1142</v>
      </c>
      <c r="U226" s="391">
        <v>0.1293</v>
      </c>
      <c r="V226" s="391">
        <v>0.1464</v>
      </c>
      <c r="W226" s="391">
        <v>0.16569999999999999</v>
      </c>
      <c r="X226" s="391">
        <v>0.18770000000000001</v>
      </c>
      <c r="Y226" s="391">
        <v>1.83E-2</v>
      </c>
      <c r="Z226" s="391">
        <v>2.07E-2</v>
      </c>
      <c r="AA226" s="391">
        <v>2.3400000000000001E-2</v>
      </c>
      <c r="AB226" s="391">
        <v>2.6499999999999999E-2</v>
      </c>
      <c r="AC226" s="391">
        <v>0.03</v>
      </c>
      <c r="AD226" s="391">
        <v>1.83E-2</v>
      </c>
      <c r="AE226" s="391">
        <v>2.07E-2</v>
      </c>
      <c r="AF226" s="391">
        <v>2.3400000000000001E-2</v>
      </c>
      <c r="AG226" s="391">
        <v>2.6499999999999999E-2</v>
      </c>
      <c r="AH226" s="391">
        <v>0.03</v>
      </c>
      <c r="AI226" s="391">
        <v>1.1000000000000001E-3</v>
      </c>
      <c r="AJ226" s="391">
        <v>1.1999999999999999E-3</v>
      </c>
      <c r="AK226" s="391">
        <v>1.2999999999999999E-3</v>
      </c>
      <c r="AL226" s="391">
        <v>1.5E-3</v>
      </c>
      <c r="AM226" s="391">
        <v>1.6999999999999999E-3</v>
      </c>
      <c r="AN226" s="391">
        <v>1.1000000000000001E-3</v>
      </c>
      <c r="AO226" s="391">
        <v>1.2999999999999999E-3</v>
      </c>
      <c r="AP226" s="391">
        <v>1.5E-3</v>
      </c>
      <c r="AQ226" s="391">
        <v>1.6000000000000001E-3</v>
      </c>
      <c r="AR226" s="391">
        <v>1.9E-3</v>
      </c>
      <c r="AS226" s="391">
        <v>0.02</v>
      </c>
      <c r="AT226" s="391">
        <v>0.02</v>
      </c>
      <c r="AU226" s="391">
        <v>0.02</v>
      </c>
      <c r="AV226" s="391">
        <v>0.02</v>
      </c>
      <c r="AW226" s="391">
        <v>0.02</v>
      </c>
      <c r="AX226" s="391">
        <v>0</v>
      </c>
      <c r="AY226" s="391">
        <v>0</v>
      </c>
      <c r="AZ226" s="391">
        <v>0</v>
      </c>
      <c r="BA226" s="391">
        <v>0</v>
      </c>
      <c r="BB226" s="391">
        <v>0</v>
      </c>
      <c r="BC226" s="391">
        <v>0</v>
      </c>
      <c r="BD226" s="391">
        <v>0</v>
      </c>
      <c r="BE226" s="391">
        <v>0</v>
      </c>
      <c r="BF226" s="391">
        <v>0</v>
      </c>
      <c r="BG226" s="391">
        <v>0</v>
      </c>
      <c r="BH226" s="391">
        <v>1.5</v>
      </c>
      <c r="BI226" s="391">
        <v>1.5</v>
      </c>
      <c r="BJ226" s="391">
        <v>1.5</v>
      </c>
      <c r="BK226" s="391">
        <v>1.5</v>
      </c>
      <c r="BL226" s="391">
        <v>1.5</v>
      </c>
      <c r="BM226" s="391">
        <v>0.8</v>
      </c>
      <c r="BN226" s="391">
        <v>0.8</v>
      </c>
      <c r="BO226" s="391">
        <v>0.8</v>
      </c>
      <c r="BP226" s="391">
        <v>0.8</v>
      </c>
      <c r="BQ226" s="391">
        <v>0.8</v>
      </c>
    </row>
    <row r="227" spans="1:69">
      <c r="A227" s="388" t="s">
        <v>615</v>
      </c>
      <c r="B227" s="389">
        <v>7.064166666666666</v>
      </c>
      <c r="C227" s="389">
        <v>16.5</v>
      </c>
      <c r="D227" s="389">
        <v>0.12133150684931507</v>
      </c>
      <c r="E227" s="389"/>
      <c r="F227" s="390">
        <v>68374</v>
      </c>
      <c r="G227" s="391">
        <v>2.1898</v>
      </c>
      <c r="H227" s="391">
        <v>1.5667</v>
      </c>
      <c r="I227" s="391">
        <v>0.13450000000000001</v>
      </c>
      <c r="J227" s="391">
        <v>3.1899999999999998E-2</v>
      </c>
      <c r="K227" s="391">
        <v>0.2258</v>
      </c>
      <c r="L227" s="391">
        <v>2.7941351598173512</v>
      </c>
      <c r="M227" s="392">
        <v>32.026793810512771</v>
      </c>
      <c r="N227" s="390">
        <v>82433</v>
      </c>
      <c r="O227" s="390">
        <v>99382</v>
      </c>
      <c r="P227" s="390">
        <v>119816</v>
      </c>
      <c r="Q227" s="390">
        <v>144432</v>
      </c>
      <c r="R227" s="390">
        <v>174153</v>
      </c>
      <c r="S227" s="390" t="s">
        <v>181</v>
      </c>
      <c r="T227" s="391">
        <v>3.3879999999999999</v>
      </c>
      <c r="U227" s="391">
        <v>4.0869999999999997</v>
      </c>
      <c r="V227" s="391">
        <v>4.9279999999999999</v>
      </c>
      <c r="W227" s="391">
        <v>5.944</v>
      </c>
      <c r="X227" s="391">
        <v>7.1680000000000001</v>
      </c>
      <c r="Y227" s="391">
        <v>1.9670000000000001</v>
      </c>
      <c r="Z227" s="391">
        <v>2.4689999999999999</v>
      </c>
      <c r="AA227" s="391">
        <v>3.0990000000000002</v>
      </c>
      <c r="AB227" s="391">
        <v>3.891</v>
      </c>
      <c r="AC227" s="391">
        <v>4.8840000000000003</v>
      </c>
      <c r="AD227" s="391">
        <v>0.14299999999999999</v>
      </c>
      <c r="AE227" s="391">
        <v>0.152</v>
      </c>
      <c r="AF227" s="391">
        <v>0.161</v>
      </c>
      <c r="AG227" s="391">
        <v>0.17100000000000001</v>
      </c>
      <c r="AH227" s="391">
        <v>0.18099999999999999</v>
      </c>
      <c r="AI227" s="391">
        <v>3.6999999999999998E-2</v>
      </c>
      <c r="AJ227" s="391">
        <v>4.2000000000000003E-2</v>
      </c>
      <c r="AK227" s="391">
        <v>4.8000000000000001E-2</v>
      </c>
      <c r="AL227" s="391">
        <v>5.6000000000000001E-2</v>
      </c>
      <c r="AM227" s="391">
        <v>6.4000000000000001E-2</v>
      </c>
      <c r="AN227" s="391">
        <v>0.254</v>
      </c>
      <c r="AO227" s="391">
        <v>0.28499999999999998</v>
      </c>
      <c r="AP227" s="391">
        <v>0.32</v>
      </c>
      <c r="AQ227" s="391">
        <v>0.36</v>
      </c>
      <c r="AR227" s="391">
        <v>0.40400000000000003</v>
      </c>
      <c r="AS227" s="391">
        <v>0.47299999999999998</v>
      </c>
      <c r="AT227" s="391">
        <v>0.57479999999999998</v>
      </c>
      <c r="AU227" s="391">
        <v>0.69910000000000005</v>
      </c>
      <c r="AV227" s="391">
        <v>0.85160000000000002</v>
      </c>
      <c r="AW227" s="391">
        <v>1.0378000000000001</v>
      </c>
      <c r="AX227" s="391">
        <v>3</v>
      </c>
      <c r="AY227" s="391">
        <v>3</v>
      </c>
      <c r="AZ227" s="391">
        <v>3</v>
      </c>
      <c r="BA227" s="391">
        <v>3</v>
      </c>
      <c r="BB227" s="391">
        <v>3</v>
      </c>
      <c r="BC227" s="391">
        <v>0</v>
      </c>
      <c r="BD227" s="391">
        <v>0</v>
      </c>
      <c r="BE227" s="391">
        <v>0</v>
      </c>
      <c r="BF227" s="391">
        <v>0</v>
      </c>
      <c r="BG227" s="391">
        <v>0</v>
      </c>
      <c r="BH227" s="391">
        <v>0</v>
      </c>
      <c r="BI227" s="391">
        <v>0</v>
      </c>
      <c r="BJ227" s="391">
        <v>0</v>
      </c>
      <c r="BK227" s="391">
        <v>0</v>
      </c>
      <c r="BL227" s="391">
        <v>0</v>
      </c>
      <c r="BM227" s="391">
        <v>0.43400000000000005</v>
      </c>
      <c r="BN227" s="391">
        <v>0.43400000000000005</v>
      </c>
      <c r="BO227" s="391">
        <v>0.43400000000000005</v>
      </c>
      <c r="BP227" s="391">
        <v>0.43400000000000005</v>
      </c>
      <c r="BQ227" s="391">
        <v>0.43400000000000005</v>
      </c>
    </row>
    <row r="228" spans="1:69">
      <c r="A228" s="388" t="s">
        <v>180</v>
      </c>
      <c r="B228" s="389">
        <v>0.22450000000000001</v>
      </c>
      <c r="C228" s="389">
        <v>0.442</v>
      </c>
      <c r="D228" s="389">
        <v>0</v>
      </c>
      <c r="E228" s="389"/>
      <c r="F228" s="390">
        <v>2200</v>
      </c>
      <c r="G228" s="391">
        <v>3.0000000000000001E-3</v>
      </c>
      <c r="H228" s="391">
        <v>5.4999999999999997E-3</v>
      </c>
      <c r="I228" s="391">
        <v>0</v>
      </c>
      <c r="J228" s="391">
        <v>9.5000000000000001E-2</v>
      </c>
      <c r="K228" s="391">
        <v>3.7600000000000001E-2</v>
      </c>
      <c r="L228" s="391">
        <v>8.3400000000000002E-2</v>
      </c>
      <c r="M228" s="392">
        <v>1.3636363636363635</v>
      </c>
      <c r="N228" s="390">
        <v>2243</v>
      </c>
      <c r="O228" s="390">
        <v>2268</v>
      </c>
      <c r="P228" s="390">
        <v>2294</v>
      </c>
      <c r="Q228" s="390">
        <v>2305</v>
      </c>
      <c r="R228" s="390">
        <v>2328</v>
      </c>
      <c r="S228" s="390" t="s">
        <v>154</v>
      </c>
      <c r="T228" s="391">
        <v>3.2000000000000002E-3</v>
      </c>
      <c r="U228" s="391">
        <v>3.3E-3</v>
      </c>
      <c r="V228" s="391">
        <v>3.3E-3</v>
      </c>
      <c r="W228" s="391">
        <v>3.3999999999999998E-3</v>
      </c>
      <c r="X228" s="391">
        <v>3.5000000000000001E-3</v>
      </c>
      <c r="Y228" s="391">
        <v>5.4999999999999997E-3</v>
      </c>
      <c r="Z228" s="391">
        <v>5.7000000000000002E-3</v>
      </c>
      <c r="AA228" s="391">
        <v>5.7000000000000002E-3</v>
      </c>
      <c r="AB228" s="391">
        <v>5.7999999999999996E-3</v>
      </c>
      <c r="AC228" s="391">
        <v>5.8999999999999999E-3</v>
      </c>
      <c r="AD228" s="391">
        <v>0</v>
      </c>
      <c r="AE228" s="391">
        <v>1E-4</v>
      </c>
      <c r="AF228" s="391">
        <v>1E-4</v>
      </c>
      <c r="AG228" s="391">
        <v>1E-4</v>
      </c>
      <c r="AH228" s="391">
        <v>2.0000000000000001E-4</v>
      </c>
      <c r="AI228" s="391">
        <v>9.5299999999999996E-2</v>
      </c>
      <c r="AJ228" s="391">
        <v>9.5699999999999993E-2</v>
      </c>
      <c r="AK228" s="391">
        <v>9.5699999999999993E-2</v>
      </c>
      <c r="AL228" s="391">
        <v>9.5799999999999996E-2</v>
      </c>
      <c r="AM228" s="391">
        <v>9.5899999999999999E-2</v>
      </c>
      <c r="AN228" s="391">
        <v>3.2000000000000001E-2</v>
      </c>
      <c r="AO228" s="391">
        <v>3.2000000000000001E-2</v>
      </c>
      <c r="AP228" s="391">
        <v>3.3000000000000002E-2</v>
      </c>
      <c r="AQ228" s="391">
        <v>3.4000000000000002E-2</v>
      </c>
      <c r="AR228" s="391">
        <v>3.5000000000000003E-2</v>
      </c>
      <c r="AS228" s="391">
        <v>1.8200000000000001E-2</v>
      </c>
      <c r="AT228" s="391">
        <v>1.83E-2</v>
      </c>
      <c r="AU228" s="391">
        <v>1.8499999999999999E-2</v>
      </c>
      <c r="AV228" s="391">
        <v>1.8599999999999998E-2</v>
      </c>
      <c r="AW228" s="391">
        <v>1.8800000000000001E-2</v>
      </c>
      <c r="AX228" s="391">
        <v>0</v>
      </c>
      <c r="AY228" s="391">
        <v>0</v>
      </c>
      <c r="AZ228" s="391">
        <v>0</v>
      </c>
      <c r="BA228" s="391">
        <v>0</v>
      </c>
      <c r="BB228" s="391">
        <v>0</v>
      </c>
      <c r="BC228" s="391">
        <v>0</v>
      </c>
      <c r="BD228" s="391">
        <v>0</v>
      </c>
      <c r="BE228" s="391">
        <v>0</v>
      </c>
      <c r="BF228" s="391">
        <v>0</v>
      </c>
      <c r="BG228" s="391">
        <v>0</v>
      </c>
      <c r="BH228" s="391">
        <v>0</v>
      </c>
      <c r="BI228" s="391">
        <v>0</v>
      </c>
      <c r="BJ228" s="391">
        <v>0</v>
      </c>
      <c r="BK228" s="391">
        <v>0</v>
      </c>
      <c r="BL228" s="391">
        <v>0</v>
      </c>
      <c r="BM228" s="391">
        <v>0</v>
      </c>
      <c r="BN228" s="391">
        <v>0</v>
      </c>
      <c r="BO228" s="391">
        <v>0</v>
      </c>
      <c r="BP228" s="391">
        <v>0</v>
      </c>
      <c r="BQ228" s="391">
        <v>0</v>
      </c>
    </row>
    <row r="229" spans="1:69">
      <c r="A229" s="388" t="s">
        <v>616</v>
      </c>
      <c r="B229" s="389">
        <v>0.72016666666666662</v>
      </c>
      <c r="C229" s="389">
        <v>1.44</v>
      </c>
      <c r="D229" s="389">
        <v>0</v>
      </c>
      <c r="E229" s="389"/>
      <c r="F229" s="390">
        <v>7970</v>
      </c>
      <c r="G229" s="391">
        <v>0.373</v>
      </c>
      <c r="H229" s="391">
        <v>0.218</v>
      </c>
      <c r="I229" s="391">
        <v>2.6499999999999999E-2</v>
      </c>
      <c r="J229" s="391">
        <v>5.0000000000000001E-4</v>
      </c>
      <c r="K229" s="391">
        <v>1E-4</v>
      </c>
      <c r="L229" s="391">
        <v>0.10206666666666675</v>
      </c>
      <c r="M229" s="392">
        <v>46.800501882057716</v>
      </c>
      <c r="N229" s="390">
        <v>8049</v>
      </c>
      <c r="O229" s="390">
        <v>8129</v>
      </c>
      <c r="P229" s="390">
        <v>8210</v>
      </c>
      <c r="Q229" s="390">
        <v>8292</v>
      </c>
      <c r="R229" s="390">
        <v>8374</v>
      </c>
      <c r="S229" s="390" t="s">
        <v>180</v>
      </c>
      <c r="T229" s="391">
        <v>0.37669999999999998</v>
      </c>
      <c r="U229" s="391">
        <v>0.3805</v>
      </c>
      <c r="V229" s="391">
        <v>0.38429999999999997</v>
      </c>
      <c r="W229" s="391">
        <v>0.3881</v>
      </c>
      <c r="X229" s="391">
        <v>0.39190000000000003</v>
      </c>
      <c r="Y229" s="391">
        <v>0.22</v>
      </c>
      <c r="Z229" s="391">
        <v>0.222</v>
      </c>
      <c r="AA229" s="391">
        <v>0.224</v>
      </c>
      <c r="AB229" s="391">
        <v>0.22600000000000001</v>
      </c>
      <c r="AC229" s="391">
        <v>0.22800000000000001</v>
      </c>
      <c r="AD229" s="391">
        <v>2.6800000000000001E-2</v>
      </c>
      <c r="AE229" s="391">
        <v>2.7099999999999999E-2</v>
      </c>
      <c r="AF229" s="391">
        <v>2.7400000000000001E-2</v>
      </c>
      <c r="AG229" s="391">
        <v>2.7699999999999999E-2</v>
      </c>
      <c r="AH229" s="391">
        <v>2.8000000000000001E-2</v>
      </c>
      <c r="AI229" s="391">
        <v>5.0000000000000001E-4</v>
      </c>
      <c r="AJ229" s="391">
        <v>5.0000000000000001E-4</v>
      </c>
      <c r="AK229" s="391">
        <v>5.0000000000000001E-4</v>
      </c>
      <c r="AL229" s="391">
        <v>5.9999999999999995E-4</v>
      </c>
      <c r="AM229" s="391">
        <v>5.9999999999999995E-4</v>
      </c>
      <c r="AN229" s="391">
        <v>1E-4</v>
      </c>
      <c r="AO229" s="391">
        <v>1E-4</v>
      </c>
      <c r="AP229" s="391">
        <v>1E-4</v>
      </c>
      <c r="AQ229" s="391">
        <v>1E-4</v>
      </c>
      <c r="AR229" s="391">
        <v>1E-4</v>
      </c>
      <c r="AS229" s="391">
        <v>7.0900000000000005E-2</v>
      </c>
      <c r="AT229" s="391">
        <v>7.17E-2</v>
      </c>
      <c r="AU229" s="391">
        <v>7.2400000000000006E-2</v>
      </c>
      <c r="AV229" s="391">
        <v>7.3099999999999998E-2</v>
      </c>
      <c r="AW229" s="391">
        <v>7.3800000000000004E-2</v>
      </c>
      <c r="AX229" s="391">
        <v>0</v>
      </c>
      <c r="AY229" s="391">
        <v>0</v>
      </c>
      <c r="AZ229" s="391">
        <v>0</v>
      </c>
      <c r="BA229" s="391">
        <v>0</v>
      </c>
      <c r="BB229" s="391">
        <v>0</v>
      </c>
      <c r="BC229" s="391">
        <v>0</v>
      </c>
      <c r="BD229" s="391">
        <v>0</v>
      </c>
      <c r="BE229" s="391">
        <v>0</v>
      </c>
      <c r="BF229" s="391">
        <v>0</v>
      </c>
      <c r="BG229" s="391">
        <v>0</v>
      </c>
      <c r="BH229" s="391">
        <v>5.0000000000000001E-3</v>
      </c>
      <c r="BI229" s="391">
        <v>5.0000000000000001E-3</v>
      </c>
      <c r="BJ229" s="391">
        <v>5.0000000000000001E-3</v>
      </c>
      <c r="BK229" s="391">
        <v>5.0000000000000001E-3</v>
      </c>
      <c r="BL229" s="391">
        <v>5.0000000000000001E-3</v>
      </c>
      <c r="BM229" s="391">
        <v>0</v>
      </c>
      <c r="BN229" s="391">
        <v>0</v>
      </c>
      <c r="BO229" s="391">
        <v>0</v>
      </c>
      <c r="BP229" s="391">
        <v>0</v>
      </c>
      <c r="BQ229" s="391">
        <v>0</v>
      </c>
    </row>
    <row r="230" spans="1:69">
      <c r="A230" s="388" t="s">
        <v>999</v>
      </c>
      <c r="B230" s="389">
        <v>13.414183333333334</v>
      </c>
      <c r="C230" s="389">
        <v>32</v>
      </c>
      <c r="D230" s="389">
        <v>4.7651194520547948</v>
      </c>
      <c r="E230" s="389"/>
      <c r="F230" s="390">
        <v>51456</v>
      </c>
      <c r="G230" s="391">
        <v>3.0295999999999998</v>
      </c>
      <c r="H230" s="391">
        <v>5.4764999999999997</v>
      </c>
      <c r="I230" s="391">
        <v>0</v>
      </c>
      <c r="J230" s="391">
        <v>0</v>
      </c>
      <c r="K230" s="391">
        <v>0.30909999999999999</v>
      </c>
      <c r="L230" s="391">
        <v>-0.16613611872146095</v>
      </c>
      <c r="M230" s="392">
        <v>58.877487562189053</v>
      </c>
      <c r="N230" s="390">
        <v>53000</v>
      </c>
      <c r="O230" s="390">
        <v>54590</v>
      </c>
      <c r="P230" s="390">
        <v>56228</v>
      </c>
      <c r="Q230" s="390">
        <v>57914</v>
      </c>
      <c r="R230" s="390">
        <v>59652</v>
      </c>
      <c r="S230" s="390" t="s">
        <v>208</v>
      </c>
      <c r="T230" s="391">
        <v>3.1204000000000001</v>
      </c>
      <c r="U230" s="391">
        <v>3.2141000000000002</v>
      </c>
      <c r="V230" s="391">
        <v>3.3105000000000002</v>
      </c>
      <c r="W230" s="391">
        <v>3.4098000000000002</v>
      </c>
      <c r="X230" s="391">
        <v>3.5121000000000002</v>
      </c>
      <c r="Y230" s="391">
        <v>5.7504</v>
      </c>
      <c r="Z230" s="391">
        <v>5.9229000000000003</v>
      </c>
      <c r="AA230" s="391">
        <v>6.1006</v>
      </c>
      <c r="AB230" s="391">
        <v>6.2835999999999999</v>
      </c>
      <c r="AC230" s="391">
        <v>6.4721000000000002</v>
      </c>
      <c r="AD230" s="391">
        <v>0</v>
      </c>
      <c r="AE230" s="391">
        <v>0</v>
      </c>
      <c r="AF230" s="391">
        <v>0</v>
      </c>
      <c r="AG230" s="391">
        <v>0</v>
      </c>
      <c r="AH230" s="391">
        <v>0</v>
      </c>
      <c r="AI230" s="391">
        <v>0</v>
      </c>
      <c r="AJ230" s="391">
        <v>0</v>
      </c>
      <c r="AK230" s="391">
        <v>0</v>
      </c>
      <c r="AL230" s="391">
        <v>0</v>
      </c>
      <c r="AM230" s="391">
        <v>0</v>
      </c>
      <c r="AN230" s="391">
        <v>0.31840000000000002</v>
      </c>
      <c r="AO230" s="391">
        <v>0.32790000000000002</v>
      </c>
      <c r="AP230" s="391">
        <v>0.33779999999999999</v>
      </c>
      <c r="AQ230" s="391">
        <v>0.34789999999999999</v>
      </c>
      <c r="AR230" s="391">
        <v>0.35830000000000001</v>
      </c>
      <c r="AS230" s="391">
        <v>0.16139999999999999</v>
      </c>
      <c r="AT230" s="391">
        <v>0.16619999999999999</v>
      </c>
      <c r="AU230" s="391">
        <v>0.17119999999999999</v>
      </c>
      <c r="AV230" s="391">
        <v>0.17630000000000001</v>
      </c>
      <c r="AW230" s="391">
        <v>0.18160000000000001</v>
      </c>
      <c r="AX230" s="391">
        <v>0</v>
      </c>
      <c r="AY230" s="391">
        <v>0</v>
      </c>
      <c r="AZ230" s="391">
        <v>0</v>
      </c>
      <c r="BA230" s="391">
        <v>0</v>
      </c>
      <c r="BB230" s="391">
        <v>0</v>
      </c>
      <c r="BC230" s="391">
        <v>0</v>
      </c>
      <c r="BD230" s="391">
        <v>0</v>
      </c>
      <c r="BE230" s="391">
        <v>0</v>
      </c>
      <c r="BF230" s="391">
        <v>0</v>
      </c>
      <c r="BG230" s="391">
        <v>0</v>
      </c>
      <c r="BH230" s="391">
        <v>7.1499999999999994E-2</v>
      </c>
      <c r="BI230" s="391">
        <v>7.1499999999999994E-2</v>
      </c>
      <c r="BJ230" s="391">
        <v>7.1499999999999994E-2</v>
      </c>
      <c r="BK230" s="391">
        <v>7.1499999999999994E-2</v>
      </c>
      <c r="BL230" s="391">
        <v>7.1499999999999994E-2</v>
      </c>
      <c r="BM230" s="391">
        <v>12.225</v>
      </c>
      <c r="BN230" s="391">
        <v>12.225</v>
      </c>
      <c r="BO230" s="391">
        <v>12.225</v>
      </c>
      <c r="BP230" s="391">
        <v>12.225</v>
      </c>
      <c r="BQ230" s="391">
        <v>12.225</v>
      </c>
    </row>
    <row r="231" spans="1:69">
      <c r="A231" s="388" t="s">
        <v>618</v>
      </c>
      <c r="B231" s="389">
        <v>5.5941666666666667E-2</v>
      </c>
      <c r="C231" s="389">
        <v>0.22500000000000001</v>
      </c>
      <c r="D231" s="389">
        <v>0</v>
      </c>
      <c r="E231" s="389"/>
      <c r="F231" s="390">
        <v>1074</v>
      </c>
      <c r="G231" s="391">
        <v>4.6100000000000002E-2</v>
      </c>
      <c r="H231" s="391">
        <v>1.0999999999999999E-2</v>
      </c>
      <c r="I231" s="391">
        <v>0</v>
      </c>
      <c r="J231" s="391">
        <v>0</v>
      </c>
      <c r="K231" s="391">
        <v>1.4E-3</v>
      </c>
      <c r="L231" s="391">
        <v>-2.5583333333333291E-3</v>
      </c>
      <c r="M231" s="392">
        <v>42.923649906890134</v>
      </c>
      <c r="N231" s="390">
        <v>1106</v>
      </c>
      <c r="O231" s="390">
        <v>1140</v>
      </c>
      <c r="P231" s="390">
        <v>1174</v>
      </c>
      <c r="Q231" s="390">
        <v>1209</v>
      </c>
      <c r="R231" s="390">
        <v>1245</v>
      </c>
      <c r="S231" s="390" t="s">
        <v>208</v>
      </c>
      <c r="T231" s="391">
        <v>4.7500000000000001E-2</v>
      </c>
      <c r="U231" s="391">
        <v>4.9000000000000002E-2</v>
      </c>
      <c r="V231" s="391">
        <v>5.04E-2</v>
      </c>
      <c r="W231" s="391">
        <v>5.1900000000000002E-2</v>
      </c>
      <c r="X231" s="391">
        <v>5.3499999999999999E-2</v>
      </c>
      <c r="Y231" s="391">
        <v>1.0999999999999999E-2</v>
      </c>
      <c r="Z231" s="391">
        <v>1.1299999999999999E-2</v>
      </c>
      <c r="AA231" s="391">
        <v>1.17E-2</v>
      </c>
      <c r="AB231" s="391">
        <v>1.2E-2</v>
      </c>
      <c r="AC231" s="391">
        <v>1.2699999999999999E-2</v>
      </c>
      <c r="AD231" s="391">
        <v>0</v>
      </c>
      <c r="AE231" s="391">
        <v>0</v>
      </c>
      <c r="AF231" s="391">
        <v>0</v>
      </c>
      <c r="AG231" s="391">
        <v>0</v>
      </c>
      <c r="AH231" s="391">
        <v>0</v>
      </c>
      <c r="AI231" s="391">
        <v>0</v>
      </c>
      <c r="AJ231" s="391">
        <v>0</v>
      </c>
      <c r="AK231" s="391">
        <v>0</v>
      </c>
      <c r="AL231" s="391">
        <v>0</v>
      </c>
      <c r="AM231" s="391">
        <v>0</v>
      </c>
      <c r="AN231" s="391">
        <v>1.5E-3</v>
      </c>
      <c r="AO231" s="391">
        <v>1.5E-3</v>
      </c>
      <c r="AP231" s="391">
        <v>1.6000000000000001E-3</v>
      </c>
      <c r="AQ231" s="391">
        <v>1.6000000000000001E-3</v>
      </c>
      <c r="AR231" s="391">
        <v>1.6999999999999999E-3</v>
      </c>
      <c r="AS231" s="391">
        <v>6.0000000000000001E-3</v>
      </c>
      <c r="AT231" s="391">
        <v>6.4999999999999997E-3</v>
      </c>
      <c r="AU231" s="391">
        <v>7.0000000000000001E-3</v>
      </c>
      <c r="AV231" s="391">
        <v>7.4999999999999997E-3</v>
      </c>
      <c r="AW231" s="391">
        <v>8.0000000000000002E-3</v>
      </c>
      <c r="AX231" s="391">
        <v>0</v>
      </c>
      <c r="AY231" s="391">
        <v>0</v>
      </c>
      <c r="AZ231" s="391">
        <v>0</v>
      </c>
      <c r="BA231" s="391">
        <v>0</v>
      </c>
      <c r="BB231" s="391">
        <v>0</v>
      </c>
      <c r="BC231" s="391">
        <v>0</v>
      </c>
      <c r="BD231" s="391">
        <v>0</v>
      </c>
      <c r="BE231" s="391">
        <v>0</v>
      </c>
      <c r="BF231" s="391">
        <v>0</v>
      </c>
      <c r="BG231" s="391">
        <v>0</v>
      </c>
      <c r="BH231" s="391">
        <v>0.22500000000000001</v>
      </c>
      <c r="BI231" s="391">
        <v>0.22500000000000001</v>
      </c>
      <c r="BJ231" s="391">
        <v>0.22500000000000001</v>
      </c>
      <c r="BK231" s="391">
        <v>0.22500000000000001</v>
      </c>
      <c r="BL231" s="391">
        <v>0.22500000000000001</v>
      </c>
      <c r="BM231" s="391">
        <v>0</v>
      </c>
      <c r="BN231" s="391">
        <v>0</v>
      </c>
      <c r="BO231" s="391">
        <v>0</v>
      </c>
      <c r="BP231" s="391">
        <v>0</v>
      </c>
      <c r="BQ231" s="391">
        <v>0</v>
      </c>
    </row>
    <row r="232" spans="1:69">
      <c r="A232" s="388" t="s">
        <v>620</v>
      </c>
      <c r="B232" s="389">
        <v>12.495516666666667</v>
      </c>
      <c r="C232" s="389">
        <v>37.019999999999996</v>
      </c>
      <c r="D232" s="389">
        <v>0.42892328767123289</v>
      </c>
      <c r="E232" s="389"/>
      <c r="F232" s="390">
        <v>115526</v>
      </c>
      <c r="G232" s="391">
        <v>5.569</v>
      </c>
      <c r="H232" s="391">
        <v>2.4089999999999998</v>
      </c>
      <c r="I232" s="391">
        <v>0.96699999999999997</v>
      </c>
      <c r="J232" s="391">
        <v>0</v>
      </c>
      <c r="K232" s="391">
        <v>1.2855000000000001</v>
      </c>
      <c r="L232" s="391">
        <v>1.8360933789954323</v>
      </c>
      <c r="M232" s="392">
        <v>48.205598739677647</v>
      </c>
      <c r="N232" s="390">
        <v>119413</v>
      </c>
      <c r="O232" s="390">
        <v>124189</v>
      </c>
      <c r="P232" s="390">
        <v>129156</v>
      </c>
      <c r="Q232" s="390">
        <v>134322</v>
      </c>
      <c r="R232" s="390">
        <v>137008</v>
      </c>
      <c r="S232" s="390" t="s">
        <v>185</v>
      </c>
      <c r="T232" s="391">
        <v>5.819</v>
      </c>
      <c r="U232" s="391">
        <v>6.0519999999999996</v>
      </c>
      <c r="V232" s="391">
        <v>6.2939999999999996</v>
      </c>
      <c r="W232" s="391">
        <v>6.5460000000000003</v>
      </c>
      <c r="X232" s="391">
        <v>6.6769999999999996</v>
      </c>
      <c r="Y232" s="391">
        <v>3.161</v>
      </c>
      <c r="Z232" s="391">
        <v>3.2549999999999999</v>
      </c>
      <c r="AA232" s="391">
        <v>3.3530000000000002</v>
      </c>
      <c r="AB232" s="391">
        <v>3.4529999999999998</v>
      </c>
      <c r="AC232" s="391">
        <v>4.1429999999999998</v>
      </c>
      <c r="AD232" s="391">
        <v>0.84899999999999998</v>
      </c>
      <c r="AE232" s="391">
        <v>0.88300000000000001</v>
      </c>
      <c r="AF232" s="391">
        <v>0.91800000000000004</v>
      </c>
      <c r="AG232" s="391">
        <v>0.95499999999999996</v>
      </c>
      <c r="AH232" s="391">
        <v>0.97399999999999998</v>
      </c>
      <c r="AI232" s="391">
        <v>0</v>
      </c>
      <c r="AJ232" s="391">
        <v>0</v>
      </c>
      <c r="AK232" s="391">
        <v>0</v>
      </c>
      <c r="AL232" s="391">
        <v>0</v>
      </c>
      <c r="AM232" s="391">
        <v>0</v>
      </c>
      <c r="AN232" s="391">
        <v>2.1</v>
      </c>
      <c r="AO232" s="391">
        <v>2.2050000000000001</v>
      </c>
      <c r="AP232" s="391">
        <v>2.2709999999999999</v>
      </c>
      <c r="AQ232" s="391">
        <v>2.34</v>
      </c>
      <c r="AR232" s="391">
        <v>2.387</v>
      </c>
      <c r="AS232" s="391">
        <v>0.41930000000000001</v>
      </c>
      <c r="AT232" s="391">
        <v>0.43569999999999998</v>
      </c>
      <c r="AU232" s="391">
        <v>0.45119999999999999</v>
      </c>
      <c r="AV232" s="391">
        <v>0.46729999999999999</v>
      </c>
      <c r="AW232" s="391">
        <v>0.49840000000000001</v>
      </c>
      <c r="AX232" s="391">
        <v>0</v>
      </c>
      <c r="AY232" s="391">
        <v>0</v>
      </c>
      <c r="AZ232" s="391">
        <v>0</v>
      </c>
      <c r="BA232" s="391">
        <v>0</v>
      </c>
      <c r="BB232" s="391">
        <v>0</v>
      </c>
      <c r="BC232" s="391">
        <v>0</v>
      </c>
      <c r="BD232" s="391">
        <v>0</v>
      </c>
      <c r="BE232" s="391">
        <v>0</v>
      </c>
      <c r="BF232" s="391">
        <v>0</v>
      </c>
      <c r="BG232" s="391">
        <v>0</v>
      </c>
      <c r="BH232" s="391">
        <v>2.8336000000000001</v>
      </c>
      <c r="BI232" s="391">
        <v>2.8336000000000001</v>
      </c>
      <c r="BJ232" s="391">
        <v>2.8336000000000001</v>
      </c>
      <c r="BK232" s="391">
        <v>2.8336000000000001</v>
      </c>
      <c r="BL232" s="391">
        <v>2.8336000000000001</v>
      </c>
      <c r="BM232" s="391">
        <v>2</v>
      </c>
      <c r="BN232" s="391">
        <v>2</v>
      </c>
      <c r="BO232" s="391">
        <v>2</v>
      </c>
      <c r="BP232" s="391">
        <v>2</v>
      </c>
      <c r="BQ232" s="391">
        <v>2</v>
      </c>
    </row>
    <row r="233" spans="1:69">
      <c r="A233" s="388" t="s">
        <v>621</v>
      </c>
      <c r="B233" s="389">
        <v>5.2816666666666671E-2</v>
      </c>
      <c r="C233" s="389">
        <v>0.1</v>
      </c>
      <c r="D233" s="389">
        <v>0</v>
      </c>
      <c r="E233" s="389"/>
      <c r="F233" s="390">
        <v>696</v>
      </c>
      <c r="G233" s="391">
        <v>2.3599999999999999E-2</v>
      </c>
      <c r="H233" s="391">
        <v>8.0000000000000002E-3</v>
      </c>
      <c r="I233" s="391">
        <v>0</v>
      </c>
      <c r="J233" s="391">
        <v>2E-3</v>
      </c>
      <c r="K233" s="391">
        <v>5.0000000000000001E-4</v>
      </c>
      <c r="L233" s="391">
        <v>1.8716666666666666E-2</v>
      </c>
      <c r="M233" s="392">
        <v>33.908045977011497</v>
      </c>
      <c r="N233" s="390">
        <v>710</v>
      </c>
      <c r="O233" s="390">
        <v>720</v>
      </c>
      <c r="P233" s="390">
        <v>730</v>
      </c>
      <c r="Q233" s="390">
        <v>740</v>
      </c>
      <c r="R233" s="390">
        <v>750</v>
      </c>
      <c r="S233" s="390" t="s">
        <v>190</v>
      </c>
      <c r="T233" s="391">
        <v>2.41E-2</v>
      </c>
      <c r="U233" s="391">
        <v>2.4400000000000002E-2</v>
      </c>
      <c r="V233" s="391">
        <v>2.46E-2</v>
      </c>
      <c r="W233" s="391">
        <v>2.4899999999999999E-2</v>
      </c>
      <c r="X233" s="391">
        <v>2.5100000000000001E-2</v>
      </c>
      <c r="Y233" s="391">
        <v>8.0999999999999996E-3</v>
      </c>
      <c r="Z233" s="391">
        <v>8.2000000000000007E-3</v>
      </c>
      <c r="AA233" s="391">
        <v>8.3000000000000001E-3</v>
      </c>
      <c r="AB233" s="391">
        <v>8.3999999999999995E-3</v>
      </c>
      <c r="AC233" s="391">
        <v>8.5000000000000006E-3</v>
      </c>
      <c r="AD233" s="391">
        <v>0</v>
      </c>
      <c r="AE233" s="391">
        <v>0</v>
      </c>
      <c r="AF233" s="391">
        <v>0</v>
      </c>
      <c r="AG233" s="391">
        <v>0</v>
      </c>
      <c r="AH233" s="391">
        <v>0</v>
      </c>
      <c r="AI233" s="391">
        <v>3.0000000000000001E-3</v>
      </c>
      <c r="AJ233" s="391">
        <v>3.0999999999999999E-3</v>
      </c>
      <c r="AK233" s="391">
        <v>3.2000000000000002E-3</v>
      </c>
      <c r="AL233" s="391">
        <v>3.3E-3</v>
      </c>
      <c r="AM233" s="391">
        <v>3.3999999999999998E-3</v>
      </c>
      <c r="AN233" s="391">
        <v>1E-3</v>
      </c>
      <c r="AO233" s="391">
        <v>1E-3</v>
      </c>
      <c r="AP233" s="391">
        <v>1E-3</v>
      </c>
      <c r="AQ233" s="391">
        <v>1E-3</v>
      </c>
      <c r="AR233" s="391">
        <v>1E-3</v>
      </c>
      <c r="AS233" s="391">
        <v>1.9099999999999999E-2</v>
      </c>
      <c r="AT233" s="391">
        <v>1.9099999999999999E-2</v>
      </c>
      <c r="AU233" s="391">
        <v>1.9099999999999999E-2</v>
      </c>
      <c r="AV233" s="391">
        <v>1.9099999999999999E-2</v>
      </c>
      <c r="AW233" s="391">
        <v>1.9099999999999999E-2</v>
      </c>
      <c r="AX233" s="391">
        <v>0</v>
      </c>
      <c r="AY233" s="391">
        <v>0</v>
      </c>
      <c r="AZ233" s="391">
        <v>0</v>
      </c>
      <c r="BA233" s="391">
        <v>0</v>
      </c>
      <c r="BB233" s="391">
        <v>0</v>
      </c>
      <c r="BC233" s="391">
        <v>0</v>
      </c>
      <c r="BD233" s="391">
        <v>0</v>
      </c>
      <c r="BE233" s="391">
        <v>0</v>
      </c>
      <c r="BF233" s="391">
        <v>0</v>
      </c>
      <c r="BG233" s="391">
        <v>0</v>
      </c>
      <c r="BH233" s="391">
        <v>0.1</v>
      </c>
      <c r="BI233" s="391">
        <v>0.1</v>
      </c>
      <c r="BJ233" s="391">
        <v>0.1</v>
      </c>
      <c r="BK233" s="391">
        <v>0.1</v>
      </c>
      <c r="BL233" s="391">
        <v>0.1</v>
      </c>
      <c r="BM233" s="391">
        <v>0</v>
      </c>
      <c r="BN233" s="391">
        <v>0</v>
      </c>
      <c r="BO233" s="391">
        <v>0</v>
      </c>
      <c r="BP233" s="391">
        <v>0</v>
      </c>
      <c r="BQ233" s="391">
        <v>0</v>
      </c>
    </row>
    <row r="234" spans="1:69">
      <c r="A234" s="388" t="s">
        <v>622</v>
      </c>
      <c r="B234" s="389">
        <v>0.90949999999999998</v>
      </c>
      <c r="C234" s="389">
        <v>4.5999999999999996</v>
      </c>
      <c r="D234" s="389">
        <v>0</v>
      </c>
      <c r="E234" s="389"/>
      <c r="F234" s="390">
        <v>941</v>
      </c>
      <c r="G234" s="391">
        <v>0.188</v>
      </c>
      <c r="H234" s="391">
        <v>7.5999999999999998E-2</v>
      </c>
      <c r="I234" s="391">
        <v>0</v>
      </c>
      <c r="J234" s="391">
        <v>0</v>
      </c>
      <c r="K234" s="391">
        <v>7.0000000000000007E-2</v>
      </c>
      <c r="L234" s="391">
        <v>0.5754999999999999</v>
      </c>
      <c r="M234" s="392">
        <v>199.78746014877788</v>
      </c>
      <c r="N234" s="390">
        <v>1152</v>
      </c>
      <c r="O234" s="390">
        <v>1382</v>
      </c>
      <c r="P234" s="390">
        <v>1659</v>
      </c>
      <c r="Q234" s="390">
        <v>1990</v>
      </c>
      <c r="R234" s="390">
        <v>2320</v>
      </c>
      <c r="S234" s="390" t="s">
        <v>170</v>
      </c>
      <c r="T234" s="391">
        <v>0.2477</v>
      </c>
      <c r="U234" s="391">
        <v>0.29720000000000002</v>
      </c>
      <c r="V234" s="391">
        <v>0.35670000000000002</v>
      </c>
      <c r="W234" s="391">
        <v>0.42799999999999999</v>
      </c>
      <c r="X234" s="391">
        <v>0.42799999999999999</v>
      </c>
      <c r="Y234" s="391">
        <v>0.12</v>
      </c>
      <c r="Z234" s="391">
        <v>0.14399999999999999</v>
      </c>
      <c r="AA234" s="391">
        <v>0.17280000000000001</v>
      </c>
      <c r="AB234" s="391">
        <v>0.2074</v>
      </c>
      <c r="AC234" s="391">
        <v>0.2074</v>
      </c>
      <c r="AD234" s="391">
        <v>0</v>
      </c>
      <c r="AE234" s="391">
        <v>0</v>
      </c>
      <c r="AF234" s="391">
        <v>0</v>
      </c>
      <c r="AG234" s="391">
        <v>0</v>
      </c>
      <c r="AH234" s="391">
        <v>0</v>
      </c>
      <c r="AI234" s="391">
        <v>0</v>
      </c>
      <c r="AJ234" s="391">
        <v>0</v>
      </c>
      <c r="AK234" s="391">
        <v>0</v>
      </c>
      <c r="AL234" s="391">
        <v>0</v>
      </c>
      <c r="AM234" s="391">
        <v>0</v>
      </c>
      <c r="AN234" s="391">
        <v>0.04</v>
      </c>
      <c r="AO234" s="391">
        <v>0.04</v>
      </c>
      <c r="AP234" s="391">
        <v>0.04</v>
      </c>
      <c r="AQ234" s="391">
        <v>0.04</v>
      </c>
      <c r="AR234" s="391">
        <v>0.04</v>
      </c>
      <c r="AS234" s="391">
        <v>0.24</v>
      </c>
      <c r="AT234" s="391">
        <v>0.24</v>
      </c>
      <c r="AU234" s="391">
        <v>0.24</v>
      </c>
      <c r="AV234" s="391">
        <v>0.24</v>
      </c>
      <c r="AW234" s="391">
        <v>0.24</v>
      </c>
      <c r="AX234" s="391">
        <v>0</v>
      </c>
      <c r="AY234" s="391">
        <v>0</v>
      </c>
      <c r="AZ234" s="391">
        <v>0</v>
      </c>
      <c r="BA234" s="391">
        <v>0</v>
      </c>
      <c r="BB234" s="391">
        <v>0</v>
      </c>
      <c r="BC234" s="391">
        <v>0</v>
      </c>
      <c r="BD234" s="391">
        <v>0</v>
      </c>
      <c r="BE234" s="391">
        <v>0</v>
      </c>
      <c r="BF234" s="391">
        <v>0</v>
      </c>
      <c r="BG234" s="391">
        <v>0</v>
      </c>
      <c r="BH234" s="391">
        <v>0</v>
      </c>
      <c r="BI234" s="391">
        <v>0</v>
      </c>
      <c r="BJ234" s="391">
        <v>0</v>
      </c>
      <c r="BK234" s="391">
        <v>0</v>
      </c>
      <c r="BL234" s="391">
        <v>0</v>
      </c>
      <c r="BM234" s="391">
        <v>0</v>
      </c>
      <c r="BN234" s="391">
        <v>0</v>
      </c>
      <c r="BO234" s="391">
        <v>0</v>
      </c>
      <c r="BP234" s="391">
        <v>0</v>
      </c>
      <c r="BQ234" s="391">
        <v>0</v>
      </c>
    </row>
    <row r="235" spans="1:69">
      <c r="A235" s="388" t="s">
        <v>623</v>
      </c>
      <c r="B235" s="389">
        <v>1.6480583333333332</v>
      </c>
      <c r="C235" s="389">
        <v>3.0129999999999999</v>
      </c>
      <c r="D235" s="389">
        <v>0</v>
      </c>
      <c r="E235" s="389"/>
      <c r="F235" s="390">
        <v>18000</v>
      </c>
      <c r="G235" s="391">
        <v>0.71089999999999998</v>
      </c>
      <c r="H235" s="391">
        <v>0.4486</v>
      </c>
      <c r="I235" s="391">
        <v>1.1000000000000001E-3</v>
      </c>
      <c r="J235" s="391">
        <v>0.2137</v>
      </c>
      <c r="K235" s="391">
        <v>5.2999999999999999E-2</v>
      </c>
      <c r="L235" s="391">
        <v>0.22075833333333317</v>
      </c>
      <c r="M235" s="392">
        <v>39.494444444444447</v>
      </c>
      <c r="N235" s="390">
        <v>18540</v>
      </c>
      <c r="O235" s="390">
        <v>19096</v>
      </c>
      <c r="P235" s="390">
        <v>19669</v>
      </c>
      <c r="Q235" s="390">
        <v>19669</v>
      </c>
      <c r="R235" s="390">
        <v>19669</v>
      </c>
      <c r="S235" s="390" t="s">
        <v>158</v>
      </c>
      <c r="T235" s="391">
        <v>0.82799999999999996</v>
      </c>
      <c r="U235" s="391">
        <v>0.94899999999999995</v>
      </c>
      <c r="V235" s="391">
        <v>1.1930000000000001</v>
      </c>
      <c r="W235" s="391">
        <v>1.1930000000000001</v>
      </c>
      <c r="X235" s="391">
        <v>1.1930000000000001</v>
      </c>
      <c r="Y235" s="391">
        <v>0.45</v>
      </c>
      <c r="Z235" s="391">
        <v>0.45500000000000002</v>
      </c>
      <c r="AA235" s="391">
        <v>0.45600000000000002</v>
      </c>
      <c r="AB235" s="391">
        <v>0.45600000000000002</v>
      </c>
      <c r="AC235" s="391">
        <v>0.45600000000000002</v>
      </c>
      <c r="AD235" s="391">
        <v>0.11899999999999999</v>
      </c>
      <c r="AE235" s="391">
        <v>0.11899999999999999</v>
      </c>
      <c r="AF235" s="391">
        <v>0.11899999999999999</v>
      </c>
      <c r="AG235" s="391">
        <v>0.11899999999999999</v>
      </c>
      <c r="AH235" s="391">
        <v>0.11899999999999999</v>
      </c>
      <c r="AI235" s="391">
        <v>0.187</v>
      </c>
      <c r="AJ235" s="391">
        <v>0.187</v>
      </c>
      <c r="AK235" s="391">
        <v>0.187</v>
      </c>
      <c r="AL235" s="391">
        <v>0.187</v>
      </c>
      <c r="AM235" s="391">
        <v>0.187</v>
      </c>
      <c r="AN235" s="391">
        <v>0.37619999999999998</v>
      </c>
      <c r="AO235" s="391">
        <v>0.37619999999999998</v>
      </c>
      <c r="AP235" s="391">
        <v>0.37619999999999998</v>
      </c>
      <c r="AQ235" s="391">
        <v>0.37619999999999998</v>
      </c>
      <c r="AR235" s="391">
        <v>0.37619999999999998</v>
      </c>
      <c r="AS235" s="391">
        <v>0.29709999999999998</v>
      </c>
      <c r="AT235" s="391">
        <v>0.31619999999999998</v>
      </c>
      <c r="AU235" s="391">
        <v>0.3533</v>
      </c>
      <c r="AV235" s="391">
        <v>0.3533</v>
      </c>
      <c r="AW235" s="391">
        <v>0.3533</v>
      </c>
      <c r="AX235" s="391">
        <v>0</v>
      </c>
      <c r="AY235" s="391">
        <v>0</v>
      </c>
      <c r="AZ235" s="391">
        <v>0</v>
      </c>
      <c r="BA235" s="391">
        <v>0</v>
      </c>
      <c r="BB235" s="391">
        <v>0</v>
      </c>
      <c r="BC235" s="391">
        <v>0</v>
      </c>
      <c r="BD235" s="391">
        <v>0</v>
      </c>
      <c r="BE235" s="391">
        <v>0</v>
      </c>
      <c r="BF235" s="391">
        <v>0</v>
      </c>
      <c r="BG235" s="391">
        <v>0</v>
      </c>
      <c r="BH235" s="391">
        <v>0</v>
      </c>
      <c r="BI235" s="391">
        <v>0</v>
      </c>
      <c r="BJ235" s="391">
        <v>0</v>
      </c>
      <c r="BK235" s="391">
        <v>0</v>
      </c>
      <c r="BL235" s="391">
        <v>0</v>
      </c>
      <c r="BM235" s="391">
        <v>0</v>
      </c>
      <c r="BN235" s="391">
        <v>0</v>
      </c>
      <c r="BO235" s="391">
        <v>0</v>
      </c>
      <c r="BP235" s="391">
        <v>0</v>
      </c>
      <c r="BQ235" s="391">
        <v>0</v>
      </c>
    </row>
    <row r="236" spans="1:69">
      <c r="A236" s="388" t="s">
        <v>624</v>
      </c>
      <c r="B236" s="389">
        <v>3.4241666666666663E-2</v>
      </c>
      <c r="C236" s="389">
        <v>0.51500000000000001</v>
      </c>
      <c r="D236" s="389">
        <v>0</v>
      </c>
      <c r="E236" s="389"/>
      <c r="F236" s="390">
        <v>681</v>
      </c>
      <c r="G236" s="391">
        <v>0.02</v>
      </c>
      <c r="H236" s="391">
        <v>1.1999999999999999E-3</v>
      </c>
      <c r="I236" s="391">
        <v>0</v>
      </c>
      <c r="J236" s="391">
        <v>8.9999999999999998E-4</v>
      </c>
      <c r="K236" s="391">
        <v>1.4E-3</v>
      </c>
      <c r="L236" s="391">
        <v>1.0741666666666663E-2</v>
      </c>
      <c r="M236" s="392">
        <v>29.368575624082233</v>
      </c>
      <c r="N236" s="390">
        <v>655</v>
      </c>
      <c r="O236" s="390">
        <v>640</v>
      </c>
      <c r="P236" s="390">
        <v>625</v>
      </c>
      <c r="Q236" s="390">
        <v>610</v>
      </c>
      <c r="R236" s="390">
        <v>600</v>
      </c>
      <c r="S236" s="390" t="s">
        <v>184</v>
      </c>
      <c r="T236" s="391">
        <v>0.02</v>
      </c>
      <c r="U236" s="391">
        <v>0.02</v>
      </c>
      <c r="V236" s="391">
        <v>0.02</v>
      </c>
      <c r="W236" s="391">
        <v>0.02</v>
      </c>
      <c r="X236" s="391">
        <v>0.02</v>
      </c>
      <c r="Y236" s="391">
        <v>1.1999999999999999E-3</v>
      </c>
      <c r="Z236" s="391">
        <v>1.1999999999999999E-3</v>
      </c>
      <c r="AA236" s="391">
        <v>1.1999999999999999E-3</v>
      </c>
      <c r="AB236" s="391">
        <v>1.1999999999999999E-3</v>
      </c>
      <c r="AC236" s="391">
        <v>1.1999999999999999E-3</v>
      </c>
      <c r="AD236" s="391">
        <v>0</v>
      </c>
      <c r="AE236" s="391">
        <v>0</v>
      </c>
      <c r="AF236" s="391">
        <v>0</v>
      </c>
      <c r="AG236" s="391">
        <v>0</v>
      </c>
      <c r="AH236" s="391">
        <v>0</v>
      </c>
      <c r="AI236" s="391">
        <v>1E-3</v>
      </c>
      <c r="AJ236" s="391">
        <v>1E-3</v>
      </c>
      <c r="AK236" s="391">
        <v>1E-3</v>
      </c>
      <c r="AL236" s="391">
        <v>1E-3</v>
      </c>
      <c r="AM236" s="391">
        <v>1E-3</v>
      </c>
      <c r="AN236" s="391">
        <v>2E-3</v>
      </c>
      <c r="AO236" s="391">
        <v>2E-3</v>
      </c>
      <c r="AP236" s="391">
        <v>2E-3</v>
      </c>
      <c r="AQ236" s="391">
        <v>2E-3</v>
      </c>
      <c r="AR236" s="391">
        <v>2E-3</v>
      </c>
      <c r="AS236" s="391">
        <v>8.0999999999999996E-3</v>
      </c>
      <c r="AT236" s="391">
        <v>8.0999999999999996E-3</v>
      </c>
      <c r="AU236" s="391">
        <v>8.0999999999999996E-3</v>
      </c>
      <c r="AV236" s="391">
        <v>8.0999999999999996E-3</v>
      </c>
      <c r="AW236" s="391">
        <v>8.0999999999999996E-3</v>
      </c>
      <c r="AX236" s="391">
        <v>0</v>
      </c>
      <c r="AY236" s="391">
        <v>0</v>
      </c>
      <c r="AZ236" s="391">
        <v>0</v>
      </c>
      <c r="BA236" s="391">
        <v>0</v>
      </c>
      <c r="BB236" s="391">
        <v>0</v>
      </c>
      <c r="BC236" s="391">
        <v>0</v>
      </c>
      <c r="BD236" s="391">
        <v>0</v>
      </c>
      <c r="BE236" s="391">
        <v>0</v>
      </c>
      <c r="BF236" s="391">
        <v>0</v>
      </c>
      <c r="BG236" s="391">
        <v>0</v>
      </c>
      <c r="BH236" s="391">
        <v>0</v>
      </c>
      <c r="BI236" s="391">
        <v>0</v>
      </c>
      <c r="BJ236" s="391">
        <v>0</v>
      </c>
      <c r="BK236" s="391">
        <v>0</v>
      </c>
      <c r="BL236" s="391">
        <v>0</v>
      </c>
      <c r="BM236" s="391">
        <v>0</v>
      </c>
      <c r="BN236" s="391">
        <v>0</v>
      </c>
      <c r="BO236" s="391">
        <v>0</v>
      </c>
      <c r="BP236" s="391">
        <v>0</v>
      </c>
      <c r="BQ236" s="391">
        <v>0</v>
      </c>
    </row>
    <row r="237" spans="1:69">
      <c r="A237" s="388" t="s">
        <v>625</v>
      </c>
      <c r="B237" s="389" t="s">
        <v>395</v>
      </c>
      <c r="C237" s="389">
        <v>3.8529999999999998</v>
      </c>
      <c r="D237" s="389">
        <v>0</v>
      </c>
      <c r="E237" s="389"/>
      <c r="F237" s="390">
        <v>0</v>
      </c>
      <c r="G237" s="391">
        <v>0</v>
      </c>
      <c r="H237" s="391">
        <v>0</v>
      </c>
      <c r="I237" s="391">
        <v>0</v>
      </c>
      <c r="J237" s="391">
        <v>0</v>
      </c>
      <c r="K237" s="391">
        <v>0</v>
      </c>
      <c r="L237" s="391" t="e">
        <v>#VALUE!</v>
      </c>
      <c r="M237" s="392" t="s">
        <v>395</v>
      </c>
      <c r="N237" s="390">
        <v>53000</v>
      </c>
      <c r="O237" s="390">
        <v>58000</v>
      </c>
      <c r="P237" s="390">
        <v>63000</v>
      </c>
      <c r="Q237" s="390">
        <v>68000</v>
      </c>
      <c r="R237" s="390">
        <v>0</v>
      </c>
      <c r="S237" s="390" t="s">
        <v>179</v>
      </c>
      <c r="T237" s="391">
        <v>2.3849999999999998</v>
      </c>
      <c r="U237" s="391">
        <v>2.61</v>
      </c>
      <c r="V237" s="391">
        <v>2.835</v>
      </c>
      <c r="W237" s="391">
        <v>3.06</v>
      </c>
      <c r="X237" s="391">
        <v>0</v>
      </c>
      <c r="Y237" s="391">
        <v>0.187</v>
      </c>
      <c r="Z237" s="391">
        <v>0.20599999999999999</v>
      </c>
      <c r="AA237" s="391">
        <v>0.22600000000000001</v>
      </c>
      <c r="AB237" s="391">
        <v>0.249</v>
      </c>
      <c r="AC237" s="391">
        <v>0</v>
      </c>
      <c r="AD237" s="391">
        <v>0</v>
      </c>
      <c r="AE237" s="391">
        <v>0</v>
      </c>
      <c r="AF237" s="391">
        <v>0</v>
      </c>
      <c r="AG237" s="391">
        <v>0</v>
      </c>
      <c r="AH237" s="391">
        <v>0</v>
      </c>
      <c r="AI237" s="391">
        <v>0</v>
      </c>
      <c r="AJ237" s="391">
        <v>0</v>
      </c>
      <c r="AK237" s="391">
        <v>0</v>
      </c>
      <c r="AL237" s="391">
        <v>0</v>
      </c>
      <c r="AM237" s="391">
        <v>0</v>
      </c>
      <c r="AN237" s="391">
        <v>0.16500000000000001</v>
      </c>
      <c r="AO237" s="391">
        <v>0.18</v>
      </c>
      <c r="AP237" s="391">
        <v>0.19500000000000001</v>
      </c>
      <c r="AQ237" s="391">
        <v>0.21</v>
      </c>
      <c r="AR237" s="391">
        <v>0</v>
      </c>
      <c r="AS237" s="391">
        <v>0.433</v>
      </c>
      <c r="AT237" s="391">
        <v>0.47499999999999998</v>
      </c>
      <c r="AU237" s="391">
        <v>0.51600000000000001</v>
      </c>
      <c r="AV237" s="391">
        <v>0.55800000000000005</v>
      </c>
      <c r="AW237" s="391">
        <v>0</v>
      </c>
      <c r="AX237" s="391">
        <v>0</v>
      </c>
      <c r="AY237" s="391">
        <v>0</v>
      </c>
      <c r="AZ237" s="391">
        <v>0</v>
      </c>
      <c r="BA237" s="391">
        <v>0</v>
      </c>
      <c r="BB237" s="391">
        <v>0</v>
      </c>
      <c r="BC237" s="391">
        <v>0</v>
      </c>
      <c r="BD237" s="391">
        <v>0</v>
      </c>
      <c r="BE237" s="391">
        <v>0</v>
      </c>
      <c r="BF237" s="391">
        <v>0</v>
      </c>
      <c r="BG237" s="391">
        <v>0</v>
      </c>
      <c r="BH237" s="391">
        <v>1.0250000000000001</v>
      </c>
      <c r="BI237" s="391">
        <v>1.0250000000000001</v>
      </c>
      <c r="BJ237" s="391">
        <v>1.0250000000000001</v>
      </c>
      <c r="BK237" s="391">
        <v>1.0250000000000001</v>
      </c>
      <c r="BL237" s="391">
        <v>1.0250000000000001</v>
      </c>
      <c r="BM237" s="391">
        <v>0</v>
      </c>
      <c r="BN237" s="391">
        <v>0</v>
      </c>
      <c r="BO237" s="391">
        <v>0</v>
      </c>
      <c r="BP237" s="391">
        <v>0</v>
      </c>
      <c r="BQ237" s="391">
        <v>0</v>
      </c>
    </row>
    <row r="238" spans="1:69">
      <c r="A238" s="388" t="s">
        <v>627</v>
      </c>
      <c r="B238" s="389">
        <v>0.40182500000000004</v>
      </c>
      <c r="C238" s="389">
        <v>1</v>
      </c>
      <c r="D238" s="389">
        <v>0</v>
      </c>
      <c r="E238" s="389"/>
      <c r="F238" s="390">
        <v>637</v>
      </c>
      <c r="G238" s="391">
        <v>0.36969999999999997</v>
      </c>
      <c r="H238" s="391">
        <v>0</v>
      </c>
      <c r="I238" s="391">
        <v>0</v>
      </c>
      <c r="J238" s="391">
        <v>0</v>
      </c>
      <c r="K238" s="391">
        <v>1.37E-2</v>
      </c>
      <c r="L238" s="391">
        <v>1.842500000000008E-2</v>
      </c>
      <c r="M238" s="392">
        <v>580.37676609105176</v>
      </c>
      <c r="N238" s="390">
        <v>750</v>
      </c>
      <c r="O238" s="390">
        <v>850</v>
      </c>
      <c r="P238" s="390">
        <v>950</v>
      </c>
      <c r="Q238" s="390">
        <v>1050</v>
      </c>
      <c r="R238" s="390">
        <v>1150</v>
      </c>
      <c r="S238" s="390" t="s">
        <v>216</v>
      </c>
      <c r="T238" s="391">
        <v>0.45200000000000001</v>
      </c>
      <c r="U238" s="391">
        <v>0.50019999999999998</v>
      </c>
      <c r="V238" s="391">
        <v>0.5484</v>
      </c>
      <c r="W238" s="391">
        <v>0.59660000000000002</v>
      </c>
      <c r="X238" s="391">
        <v>0.64480000000000004</v>
      </c>
      <c r="Y238" s="391">
        <v>0</v>
      </c>
      <c r="Z238" s="391">
        <v>0</v>
      </c>
      <c r="AA238" s="391">
        <v>0</v>
      </c>
      <c r="AB238" s="391">
        <v>0</v>
      </c>
      <c r="AC238" s="391">
        <v>0</v>
      </c>
      <c r="AD238" s="391">
        <v>0</v>
      </c>
      <c r="AE238" s="391">
        <v>0</v>
      </c>
      <c r="AF238" s="391">
        <v>0</v>
      </c>
      <c r="AG238" s="391">
        <v>0</v>
      </c>
      <c r="AH238" s="391">
        <v>0</v>
      </c>
      <c r="AI238" s="391">
        <v>0</v>
      </c>
      <c r="AJ238" s="391">
        <v>0</v>
      </c>
      <c r="AK238" s="391">
        <v>0</v>
      </c>
      <c r="AL238" s="391">
        <v>0</v>
      </c>
      <c r="AM238" s="391">
        <v>0</v>
      </c>
      <c r="AN238" s="391">
        <v>1.37E-2</v>
      </c>
      <c r="AO238" s="391">
        <v>1.37E-2</v>
      </c>
      <c r="AP238" s="391">
        <v>1.37E-2</v>
      </c>
      <c r="AQ238" s="391">
        <v>1.37E-2</v>
      </c>
      <c r="AR238" s="391">
        <v>1.37E-2</v>
      </c>
      <c r="AS238" s="391">
        <v>1.9300000000000001E-2</v>
      </c>
      <c r="AT238" s="391">
        <v>1.9300000000000001E-2</v>
      </c>
      <c r="AU238" s="391">
        <v>1.9300000000000001E-2</v>
      </c>
      <c r="AV238" s="391">
        <v>1.9300000000000001E-2</v>
      </c>
      <c r="AW238" s="391">
        <v>1.9300000000000001E-2</v>
      </c>
      <c r="AX238" s="391">
        <v>0</v>
      </c>
      <c r="AY238" s="391">
        <v>0</v>
      </c>
      <c r="AZ238" s="391">
        <v>0</v>
      </c>
      <c r="BA238" s="391">
        <v>0</v>
      </c>
      <c r="BB238" s="391">
        <v>0</v>
      </c>
      <c r="BC238" s="391">
        <v>0</v>
      </c>
      <c r="BD238" s="391">
        <v>0</v>
      </c>
      <c r="BE238" s="391">
        <v>0</v>
      </c>
      <c r="BF238" s="391">
        <v>0</v>
      </c>
      <c r="BG238" s="391">
        <v>0</v>
      </c>
      <c r="BH238" s="391">
        <v>1</v>
      </c>
      <c r="BI238" s="391">
        <v>1</v>
      </c>
      <c r="BJ238" s="391">
        <v>1</v>
      </c>
      <c r="BK238" s="391">
        <v>1</v>
      </c>
      <c r="BL238" s="391">
        <v>1</v>
      </c>
      <c r="BM238" s="391">
        <v>0</v>
      </c>
      <c r="BN238" s="391">
        <v>0</v>
      </c>
      <c r="BO238" s="391">
        <v>0</v>
      </c>
      <c r="BP238" s="391">
        <v>0</v>
      </c>
      <c r="BQ238" s="391">
        <v>0</v>
      </c>
    </row>
    <row r="239" spans="1:69">
      <c r="A239" s="388" t="s">
        <v>628</v>
      </c>
      <c r="B239" s="389">
        <v>2.7509999999999994</v>
      </c>
      <c r="C239" s="389">
        <v>6.7</v>
      </c>
      <c r="D239" s="389">
        <v>0</v>
      </c>
      <c r="E239" s="389"/>
      <c r="F239" s="390">
        <v>41726</v>
      </c>
      <c r="G239" s="391">
        <v>2.0289999999999999</v>
      </c>
      <c r="H239" s="391">
        <v>0.35099999999999998</v>
      </c>
      <c r="I239" s="391">
        <v>7.6999999999999999E-2</v>
      </c>
      <c r="J239" s="391">
        <v>2.5000000000000001E-2</v>
      </c>
      <c r="K239" s="391">
        <v>1E-3</v>
      </c>
      <c r="L239" s="391">
        <v>0.26799999999999979</v>
      </c>
      <c r="M239" s="392">
        <v>48.626755500167761</v>
      </c>
      <c r="N239" s="390">
        <v>60126</v>
      </c>
      <c r="O239" s="390">
        <v>73851</v>
      </c>
      <c r="P239" s="390">
        <v>87576</v>
      </c>
      <c r="Q239" s="390">
        <v>101301</v>
      </c>
      <c r="R239" s="390">
        <v>116896</v>
      </c>
      <c r="S239" s="390" t="s">
        <v>134</v>
      </c>
      <c r="T239" s="391">
        <v>2.7789999999999999</v>
      </c>
      <c r="U239" s="391">
        <v>3.4140000000000001</v>
      </c>
      <c r="V239" s="391">
        <v>4.048</v>
      </c>
      <c r="W239" s="391">
        <v>4.6829999999999998</v>
      </c>
      <c r="X239" s="391">
        <v>5.4039999999999999</v>
      </c>
      <c r="Y239" s="391">
        <v>0.53</v>
      </c>
      <c r="Z239" s="391">
        <v>0.65100000000000002</v>
      </c>
      <c r="AA239" s="391">
        <v>0.77200000000000002</v>
      </c>
      <c r="AB239" s="391">
        <v>0.89300000000000002</v>
      </c>
      <c r="AC239" s="391">
        <v>1.03</v>
      </c>
      <c r="AD239" s="391">
        <v>0.16400000000000001</v>
      </c>
      <c r="AE239" s="391">
        <v>0.20200000000000001</v>
      </c>
      <c r="AF239" s="391">
        <v>0.23899999999999999</v>
      </c>
      <c r="AG239" s="391">
        <v>0.27700000000000002</v>
      </c>
      <c r="AH239" s="391">
        <v>0.32</v>
      </c>
      <c r="AI239" s="391">
        <v>6.5000000000000002E-2</v>
      </c>
      <c r="AJ239" s="391">
        <v>0.08</v>
      </c>
      <c r="AK239" s="391">
        <v>9.5000000000000001E-2</v>
      </c>
      <c r="AL239" s="391">
        <v>0.11</v>
      </c>
      <c r="AM239" s="391">
        <v>0.127</v>
      </c>
      <c r="AN239" s="391">
        <v>1E-3</v>
      </c>
      <c r="AO239" s="391">
        <v>1E-3</v>
      </c>
      <c r="AP239" s="391">
        <v>1E-3</v>
      </c>
      <c r="AQ239" s="391">
        <v>1E-3</v>
      </c>
      <c r="AR239" s="391">
        <v>1E-3</v>
      </c>
      <c r="AS239" s="391">
        <v>0.67200000000000004</v>
      </c>
      <c r="AT239" s="391">
        <v>0.82599999999999996</v>
      </c>
      <c r="AU239" s="391">
        <v>0.97899999999999998</v>
      </c>
      <c r="AV239" s="391">
        <v>1.113</v>
      </c>
      <c r="AW239" s="391">
        <v>1.3069999999999999</v>
      </c>
      <c r="AX239" s="391">
        <v>2.2000000000000002</v>
      </c>
      <c r="AY239" s="391">
        <v>2.2000000000000002</v>
      </c>
      <c r="AZ239" s="391">
        <v>2.2000000000000002</v>
      </c>
      <c r="BA239" s="391">
        <v>2.2000000000000002</v>
      </c>
      <c r="BB239" s="391">
        <v>2.2000000000000002</v>
      </c>
      <c r="BC239" s="391">
        <v>0</v>
      </c>
      <c r="BD239" s="391">
        <v>0</v>
      </c>
      <c r="BE239" s="391">
        <v>0</v>
      </c>
      <c r="BF239" s="391">
        <v>0</v>
      </c>
      <c r="BG239" s="391">
        <v>0</v>
      </c>
      <c r="BH239" s="391">
        <v>6.7</v>
      </c>
      <c r="BI239" s="391">
        <v>6.7</v>
      </c>
      <c r="BJ239" s="391">
        <v>6.7</v>
      </c>
      <c r="BK239" s="391">
        <v>6.7</v>
      </c>
      <c r="BL239" s="391">
        <v>6.7</v>
      </c>
      <c r="BM239" s="391">
        <v>0</v>
      </c>
      <c r="BN239" s="391">
        <v>0</v>
      </c>
      <c r="BO239" s="391">
        <v>0</v>
      </c>
      <c r="BP239" s="391">
        <v>0</v>
      </c>
      <c r="BQ239" s="391">
        <v>0</v>
      </c>
    </row>
    <row r="240" spans="1:69">
      <c r="A240" s="388" t="s">
        <v>629</v>
      </c>
      <c r="B240" s="389">
        <v>4.4591666666666661E-2</v>
      </c>
      <c r="C240" s="389">
        <v>0.1</v>
      </c>
      <c r="D240" s="389">
        <v>1.7046575342465752E-3</v>
      </c>
      <c r="E240" s="389"/>
      <c r="F240" s="390">
        <v>409</v>
      </c>
      <c r="G240" s="391">
        <v>3.3000000000000002E-2</v>
      </c>
      <c r="H240" s="391">
        <v>3.5000000000000001E-3</v>
      </c>
      <c r="I240" s="391">
        <v>0</v>
      </c>
      <c r="J240" s="391">
        <v>0</v>
      </c>
      <c r="K240" s="391">
        <v>2E-3</v>
      </c>
      <c r="L240" s="391">
        <v>4.3870091324200791E-3</v>
      </c>
      <c r="M240" s="392">
        <v>80.684596577017118</v>
      </c>
      <c r="N240" s="390">
        <v>419</v>
      </c>
      <c r="O240" s="390">
        <v>431</v>
      </c>
      <c r="P240" s="390">
        <v>451</v>
      </c>
      <c r="Q240" s="390">
        <v>473</v>
      </c>
      <c r="R240" s="390">
        <v>500</v>
      </c>
      <c r="S240" s="390" t="s">
        <v>186</v>
      </c>
      <c r="T240" s="391">
        <v>2.5000000000000001E-2</v>
      </c>
      <c r="U240" s="391">
        <v>2.5999999999999999E-2</v>
      </c>
      <c r="V240" s="391">
        <v>2.7E-2</v>
      </c>
      <c r="W240" s="391">
        <v>2.8000000000000001E-2</v>
      </c>
      <c r="X240" s="391">
        <v>2.9000000000000001E-2</v>
      </c>
      <c r="Y240" s="391">
        <v>4.0000000000000001E-3</v>
      </c>
      <c r="Z240" s="391">
        <v>4.4999999999999997E-3</v>
      </c>
      <c r="AA240" s="391">
        <v>5.0000000000000001E-3</v>
      </c>
      <c r="AB240" s="391">
        <v>5.4999999999999997E-3</v>
      </c>
      <c r="AC240" s="391">
        <v>6.0000000000000001E-3</v>
      </c>
      <c r="AD240" s="391">
        <v>0</v>
      </c>
      <c r="AE240" s="391">
        <v>0</v>
      </c>
      <c r="AF240" s="391">
        <v>0</v>
      </c>
      <c r="AG240" s="391">
        <v>0</v>
      </c>
      <c r="AH240" s="391">
        <v>0</v>
      </c>
      <c r="AI240" s="391">
        <v>4.1000000000000003E-3</v>
      </c>
      <c r="AJ240" s="391">
        <v>4.4999999999999997E-3</v>
      </c>
      <c r="AK240" s="391">
        <v>4.8999999999999998E-3</v>
      </c>
      <c r="AL240" s="391">
        <v>5.4000000000000003E-3</v>
      </c>
      <c r="AM240" s="391">
        <v>6.0000000000000001E-3</v>
      </c>
      <c r="AN240" s="391">
        <v>5.0000000000000001E-3</v>
      </c>
      <c r="AO240" s="391">
        <v>5.0000000000000001E-3</v>
      </c>
      <c r="AP240" s="391">
        <v>5.0000000000000001E-3</v>
      </c>
      <c r="AQ240" s="391">
        <v>5.0000000000000001E-3</v>
      </c>
      <c r="AR240" s="391">
        <v>5.0000000000000001E-3</v>
      </c>
      <c r="AS240" s="391">
        <v>4.7000000000000002E-3</v>
      </c>
      <c r="AT240" s="391">
        <v>4.8999999999999998E-3</v>
      </c>
      <c r="AU240" s="391">
        <v>5.1999999999999998E-3</v>
      </c>
      <c r="AV240" s="391">
        <v>5.4000000000000003E-3</v>
      </c>
      <c r="AW240" s="391">
        <v>5.7000000000000002E-3</v>
      </c>
      <c r="AX240" s="391">
        <v>0</v>
      </c>
      <c r="AY240" s="391">
        <v>0</v>
      </c>
      <c r="AZ240" s="391">
        <v>0</v>
      </c>
      <c r="BA240" s="391">
        <v>0</v>
      </c>
      <c r="BB240" s="391">
        <v>0</v>
      </c>
      <c r="BC240" s="391">
        <v>0</v>
      </c>
      <c r="BD240" s="391">
        <v>0</v>
      </c>
      <c r="BE240" s="391">
        <v>0</v>
      </c>
      <c r="BF240" s="391">
        <v>0</v>
      </c>
      <c r="BG240" s="391">
        <v>0</v>
      </c>
      <c r="BH240" s="391">
        <v>0</v>
      </c>
      <c r="BI240" s="391">
        <v>0</v>
      </c>
      <c r="BJ240" s="391">
        <v>0</v>
      </c>
      <c r="BK240" s="391">
        <v>0</v>
      </c>
      <c r="BL240" s="391">
        <v>0</v>
      </c>
      <c r="BM240" s="391">
        <v>1.6999999999999999E-3</v>
      </c>
      <c r="BN240" s="391">
        <v>1.6999999999999999E-3</v>
      </c>
      <c r="BO240" s="391">
        <v>1.6999999999999999E-3</v>
      </c>
      <c r="BP240" s="391">
        <v>1.6999999999999999E-3</v>
      </c>
      <c r="BQ240" s="391">
        <v>1.6999999999999999E-3</v>
      </c>
    </row>
    <row r="241" spans="1:69">
      <c r="A241" s="388" t="s">
        <v>630</v>
      </c>
      <c r="B241" s="389">
        <v>0.16158333333333336</v>
      </c>
      <c r="C241" s="389">
        <v>0.23</v>
      </c>
      <c r="D241" s="389">
        <v>0</v>
      </c>
      <c r="E241" s="389"/>
      <c r="F241" s="390">
        <v>660</v>
      </c>
      <c r="G241" s="391">
        <v>0.115</v>
      </c>
      <c r="H241" s="391">
        <v>0.04</v>
      </c>
      <c r="I241" s="391">
        <v>2E-3</v>
      </c>
      <c r="J241" s="391">
        <v>2.0999999999999999E-3</v>
      </c>
      <c r="K241" s="391">
        <v>0</v>
      </c>
      <c r="L241" s="391">
        <v>2.4833333333333651E-3</v>
      </c>
      <c r="M241" s="392">
        <v>174.24242424242425</v>
      </c>
      <c r="N241" s="390">
        <v>670</v>
      </c>
      <c r="O241" s="390">
        <v>680</v>
      </c>
      <c r="P241" s="390">
        <v>690</v>
      </c>
      <c r="Q241" s="390">
        <v>700</v>
      </c>
      <c r="R241" s="390">
        <v>710</v>
      </c>
      <c r="S241" s="390" t="s">
        <v>169</v>
      </c>
      <c r="T241" s="391">
        <v>0.13</v>
      </c>
      <c r="U241" s="391">
        <v>0.14000000000000001</v>
      </c>
      <c r="V241" s="391">
        <v>0.15</v>
      </c>
      <c r="W241" s="391">
        <v>0.16</v>
      </c>
      <c r="X241" s="391">
        <v>0.17</v>
      </c>
      <c r="Y241" s="391">
        <v>4.3999999999999997E-2</v>
      </c>
      <c r="Z241" s="391">
        <v>4.8000000000000001E-2</v>
      </c>
      <c r="AA241" s="391">
        <v>5.1999999999999998E-2</v>
      </c>
      <c r="AB241" s="391">
        <v>5.5E-2</v>
      </c>
      <c r="AC241" s="391">
        <v>5.8000000000000003E-2</v>
      </c>
      <c r="AD241" s="391">
        <v>3.0000000000000001E-3</v>
      </c>
      <c r="AE241" s="391">
        <v>4.0000000000000001E-3</v>
      </c>
      <c r="AF241" s="391">
        <v>5.0000000000000001E-3</v>
      </c>
      <c r="AG241" s="391">
        <v>6.0000000000000001E-3</v>
      </c>
      <c r="AH241" s="391">
        <v>7.0000000000000001E-3</v>
      </c>
      <c r="AI241" s="391">
        <v>2.2000000000000001E-3</v>
      </c>
      <c r="AJ241" s="391">
        <v>2.3E-3</v>
      </c>
      <c r="AK241" s="391">
        <v>2.3999999999999998E-3</v>
      </c>
      <c r="AL241" s="391">
        <v>2.5000000000000001E-3</v>
      </c>
      <c r="AM241" s="391">
        <v>2.5999999999999999E-3</v>
      </c>
      <c r="AN241" s="391">
        <v>0</v>
      </c>
      <c r="AO241" s="391">
        <v>0</v>
      </c>
      <c r="AP241" s="391">
        <v>0</v>
      </c>
      <c r="AQ241" s="391">
        <v>0</v>
      </c>
      <c r="AR241" s="391">
        <v>0</v>
      </c>
      <c r="AS241" s="391">
        <v>5.0000000000000001E-3</v>
      </c>
      <c r="AT241" s="391">
        <v>6.0000000000000001E-3</v>
      </c>
      <c r="AU241" s="391">
        <v>6.0000000000000001E-3</v>
      </c>
      <c r="AV241" s="391">
        <v>7.0000000000000001E-3</v>
      </c>
      <c r="AW241" s="391">
        <v>7.0000000000000001E-3</v>
      </c>
      <c r="AX241" s="391">
        <v>0.1</v>
      </c>
      <c r="AY241" s="391">
        <v>0.1</v>
      </c>
      <c r="AZ241" s="391">
        <v>0.1</v>
      </c>
      <c r="BA241" s="391">
        <v>0.1</v>
      </c>
      <c r="BB241" s="391">
        <v>0.1</v>
      </c>
      <c r="BC241" s="391">
        <v>0</v>
      </c>
      <c r="BD241" s="391">
        <v>0</v>
      </c>
      <c r="BE241" s="391">
        <v>0</v>
      </c>
      <c r="BF241" s="391">
        <v>0</v>
      </c>
      <c r="BG241" s="391">
        <v>0</v>
      </c>
      <c r="BH241" s="391">
        <v>0</v>
      </c>
      <c r="BI241" s="391">
        <v>0</v>
      </c>
      <c r="BJ241" s="391">
        <v>0</v>
      </c>
      <c r="BK241" s="391">
        <v>0</v>
      </c>
      <c r="BL241" s="391">
        <v>0</v>
      </c>
      <c r="BM241" s="391">
        <v>0</v>
      </c>
      <c r="BN241" s="391">
        <v>0</v>
      </c>
      <c r="BO241" s="391">
        <v>0</v>
      </c>
      <c r="BP241" s="391">
        <v>0</v>
      </c>
      <c r="BQ241" s="391">
        <v>0</v>
      </c>
    </row>
    <row r="242" spans="1:69">
      <c r="A242" s="388" t="s">
        <v>631</v>
      </c>
      <c r="B242" s="389">
        <v>0.69741666666666668</v>
      </c>
      <c r="C242" s="389">
        <v>1.88</v>
      </c>
      <c r="D242" s="389">
        <v>0</v>
      </c>
      <c r="E242" s="389"/>
      <c r="F242" s="390">
        <v>5156</v>
      </c>
      <c r="G242" s="391">
        <v>0.17</v>
      </c>
      <c r="H242" s="391">
        <v>6.2E-2</v>
      </c>
      <c r="I242" s="391">
        <v>0</v>
      </c>
      <c r="J242" s="391">
        <v>5.8000000000000003E-2</v>
      </c>
      <c r="K242" s="391">
        <v>0.30299999999999999</v>
      </c>
      <c r="L242" s="391">
        <v>0.10441666666666671</v>
      </c>
      <c r="M242" s="392">
        <v>32.971295577967418</v>
      </c>
      <c r="N242" s="390">
        <v>5400</v>
      </c>
      <c r="O242" s="390">
        <v>5625</v>
      </c>
      <c r="P242" s="390">
        <v>5841</v>
      </c>
      <c r="Q242" s="390">
        <v>6111</v>
      </c>
      <c r="R242" s="390">
        <v>6503</v>
      </c>
      <c r="S242" s="390" t="s">
        <v>178</v>
      </c>
      <c r="T242" s="391">
        <v>0.192</v>
      </c>
      <c r="U242" s="391">
        <v>0.20499999999999999</v>
      </c>
      <c r="V242" s="391">
        <v>0.20899999999999999</v>
      </c>
      <c r="W242" s="391">
        <v>0.22</v>
      </c>
      <c r="X242" s="391">
        <v>0.22700000000000001</v>
      </c>
      <c r="Y242" s="391">
        <v>4.9000000000000002E-2</v>
      </c>
      <c r="Z242" s="391">
        <v>5.1999999999999998E-2</v>
      </c>
      <c r="AA242" s="391">
        <v>5.6000000000000001E-2</v>
      </c>
      <c r="AB242" s="391">
        <v>6.3E-2</v>
      </c>
      <c r="AC242" s="391">
        <v>6.7000000000000004E-2</v>
      </c>
      <c r="AD242" s="391">
        <v>0</v>
      </c>
      <c r="AE242" s="391">
        <v>0</v>
      </c>
      <c r="AF242" s="391">
        <v>0</v>
      </c>
      <c r="AG242" s="391">
        <v>0</v>
      </c>
      <c r="AH242" s="391">
        <v>0</v>
      </c>
      <c r="AI242" s="391">
        <v>8.4000000000000005E-2</v>
      </c>
      <c r="AJ242" s="391">
        <v>8.7999999999999995E-2</v>
      </c>
      <c r="AK242" s="391">
        <v>9.2999999999999999E-2</v>
      </c>
      <c r="AL242" s="391">
        <v>9.8000000000000004E-2</v>
      </c>
      <c r="AM242" s="391">
        <v>0.10100000000000001</v>
      </c>
      <c r="AN242" s="391">
        <v>0.15</v>
      </c>
      <c r="AO242" s="391">
        <v>0.152</v>
      </c>
      <c r="AP242" s="391">
        <v>0.153</v>
      </c>
      <c r="AQ242" s="391">
        <v>0.153</v>
      </c>
      <c r="AR242" s="391">
        <v>0.155</v>
      </c>
      <c r="AS242" s="391">
        <v>0.09</v>
      </c>
      <c r="AT242" s="391">
        <v>9.4100000000000003E-2</v>
      </c>
      <c r="AU242" s="391">
        <v>9.6799999999999997E-2</v>
      </c>
      <c r="AV242" s="391">
        <v>0.1012</v>
      </c>
      <c r="AW242" s="391">
        <v>0.1042</v>
      </c>
      <c r="AX242" s="391">
        <v>0</v>
      </c>
      <c r="AY242" s="391">
        <v>0</v>
      </c>
      <c r="AZ242" s="391">
        <v>0</v>
      </c>
      <c r="BA242" s="391">
        <v>0</v>
      </c>
      <c r="BB242" s="391">
        <v>0</v>
      </c>
      <c r="BC242" s="391">
        <v>0</v>
      </c>
      <c r="BD242" s="391">
        <v>0</v>
      </c>
      <c r="BE242" s="391">
        <v>0</v>
      </c>
      <c r="BF242" s="391">
        <v>0</v>
      </c>
      <c r="BG242" s="391">
        <v>0</v>
      </c>
      <c r="BH242" s="391">
        <v>0</v>
      </c>
      <c r="BI242" s="391">
        <v>0</v>
      </c>
      <c r="BJ242" s="391">
        <v>0</v>
      </c>
      <c r="BK242" s="391">
        <v>0</v>
      </c>
      <c r="BL242" s="391">
        <v>0</v>
      </c>
      <c r="BM242" s="391">
        <v>0</v>
      </c>
      <c r="BN242" s="391">
        <v>0</v>
      </c>
      <c r="BO242" s="391">
        <v>0</v>
      </c>
      <c r="BP242" s="391">
        <v>0</v>
      </c>
      <c r="BQ242" s="391">
        <v>0</v>
      </c>
    </row>
    <row r="243" spans="1:69">
      <c r="A243" s="388" t="s">
        <v>632</v>
      </c>
      <c r="B243" s="389">
        <v>0.80203333333333349</v>
      </c>
      <c r="C243" s="389">
        <v>2.3330000000000002</v>
      </c>
      <c r="D243" s="389">
        <v>0.17557972602739727</v>
      </c>
      <c r="E243" s="389"/>
      <c r="F243" s="390">
        <v>7821</v>
      </c>
      <c r="G243" s="391">
        <v>0.34200000000000003</v>
      </c>
      <c r="H243" s="391">
        <v>2.1499999999999998E-2</v>
      </c>
      <c r="I243" s="391">
        <v>0.17399999999999999</v>
      </c>
      <c r="J243" s="391">
        <v>2.3E-2</v>
      </c>
      <c r="K243" s="391">
        <v>1.9400000000000001E-2</v>
      </c>
      <c r="L243" s="391">
        <v>4.6553607305936162E-2</v>
      </c>
      <c r="M243" s="392">
        <v>43.728423475258921</v>
      </c>
      <c r="N243" s="390">
        <v>7909</v>
      </c>
      <c r="O243" s="390">
        <v>7929</v>
      </c>
      <c r="P243" s="390">
        <v>7969</v>
      </c>
      <c r="Q243" s="390">
        <v>8049</v>
      </c>
      <c r="R243" s="390">
        <v>8099</v>
      </c>
      <c r="S243" s="390" t="s">
        <v>214</v>
      </c>
      <c r="T243" s="391">
        <v>0.39550000000000002</v>
      </c>
      <c r="U243" s="391">
        <v>0.39650000000000002</v>
      </c>
      <c r="V243" s="391">
        <v>0.39850000000000002</v>
      </c>
      <c r="W243" s="391">
        <v>0.40250000000000002</v>
      </c>
      <c r="X243" s="391">
        <v>0.40500000000000003</v>
      </c>
      <c r="Y243" s="391">
        <v>2.4199999999999999E-2</v>
      </c>
      <c r="Z243" s="391">
        <v>2.5399999999999999E-2</v>
      </c>
      <c r="AA243" s="391">
        <v>2.6700000000000002E-2</v>
      </c>
      <c r="AB243" s="391">
        <v>2.8000000000000001E-2</v>
      </c>
      <c r="AC243" s="391">
        <v>2.86E-2</v>
      </c>
      <c r="AD243" s="391">
        <v>0.1757</v>
      </c>
      <c r="AE243" s="391">
        <v>0.17749999999999999</v>
      </c>
      <c r="AF243" s="391">
        <v>0.17929999999999999</v>
      </c>
      <c r="AG243" s="391">
        <v>0.18110000000000001</v>
      </c>
      <c r="AH243" s="391">
        <v>0.18290000000000001</v>
      </c>
      <c r="AI243" s="391">
        <v>3.1199999999999999E-2</v>
      </c>
      <c r="AJ243" s="391">
        <v>3.27E-2</v>
      </c>
      <c r="AK243" s="391">
        <v>3.4299999999999997E-2</v>
      </c>
      <c r="AL243" s="391">
        <v>3.61E-2</v>
      </c>
      <c r="AM243" s="391">
        <v>3.6900000000000002E-2</v>
      </c>
      <c r="AN243" s="391">
        <v>2.5000000000000001E-2</v>
      </c>
      <c r="AO243" s="391">
        <v>2.5000000000000001E-2</v>
      </c>
      <c r="AP243" s="391">
        <v>2.5000000000000001E-2</v>
      </c>
      <c r="AQ243" s="391">
        <v>2.5000000000000001E-2</v>
      </c>
      <c r="AR243" s="391">
        <v>2.5000000000000001E-2</v>
      </c>
      <c r="AS243" s="391">
        <v>6.3799999999999996E-2</v>
      </c>
      <c r="AT243" s="391">
        <v>6.5000000000000002E-2</v>
      </c>
      <c r="AU243" s="391">
        <v>6.6500000000000004E-2</v>
      </c>
      <c r="AV243" s="391">
        <v>6.8400000000000002E-2</v>
      </c>
      <c r="AW243" s="391">
        <v>6.9900000000000004E-2</v>
      </c>
      <c r="AX243" s="391">
        <v>0</v>
      </c>
      <c r="AY243" s="391">
        <v>0</v>
      </c>
      <c r="AZ243" s="391">
        <v>0</v>
      </c>
      <c r="BA243" s="391">
        <v>0</v>
      </c>
      <c r="BB243" s="391">
        <v>0</v>
      </c>
      <c r="BC243" s="391">
        <v>0</v>
      </c>
      <c r="BD243" s="391">
        <v>0</v>
      </c>
      <c r="BE243" s="391">
        <v>0</v>
      </c>
      <c r="BF243" s="391">
        <v>0</v>
      </c>
      <c r="BG243" s="391">
        <v>0</v>
      </c>
      <c r="BH243" s="391">
        <v>2.3543000000000003</v>
      </c>
      <c r="BI243" s="391">
        <v>2.3543000000000003</v>
      </c>
      <c r="BJ243" s="391">
        <v>2.3543000000000003</v>
      </c>
      <c r="BK243" s="391">
        <v>2.3543000000000003</v>
      </c>
      <c r="BL243" s="391">
        <v>2.3543000000000003</v>
      </c>
      <c r="BM243" s="391">
        <v>0.252</v>
      </c>
      <c r="BN243" s="391">
        <v>0.252</v>
      </c>
      <c r="BO243" s="391">
        <v>0.252</v>
      </c>
      <c r="BP243" s="391">
        <v>0.252</v>
      </c>
      <c r="BQ243" s="391">
        <v>0.252</v>
      </c>
    </row>
    <row r="244" spans="1:69">
      <c r="A244" s="388" t="s">
        <v>633</v>
      </c>
      <c r="B244" s="389">
        <v>2.1607499999999997</v>
      </c>
      <c r="C244" s="389">
        <v>4.3070000000000004</v>
      </c>
      <c r="D244" s="389">
        <v>3.8999999999999998E-3</v>
      </c>
      <c r="E244" s="389"/>
      <c r="F244" s="390">
        <v>24473</v>
      </c>
      <c r="G244" s="391">
        <v>1.179</v>
      </c>
      <c r="H244" s="391">
        <v>0.26</v>
      </c>
      <c r="I244" s="391">
        <v>0.09</v>
      </c>
      <c r="J244" s="391">
        <v>7.5999999999999998E-2</v>
      </c>
      <c r="K244" s="391">
        <v>4.24E-2</v>
      </c>
      <c r="L244" s="391">
        <v>0.50944999999999951</v>
      </c>
      <c r="M244" s="392">
        <v>48.175540391451804</v>
      </c>
      <c r="N244" s="390">
        <v>28143</v>
      </c>
      <c r="O244" s="390">
        <v>31814</v>
      </c>
      <c r="P244" s="390">
        <v>35485</v>
      </c>
      <c r="Q244" s="390">
        <v>39156</v>
      </c>
      <c r="R244" s="390">
        <v>42827</v>
      </c>
      <c r="S244" s="390" t="s">
        <v>177</v>
      </c>
      <c r="T244" s="391">
        <v>1.3559000000000001</v>
      </c>
      <c r="U244" s="391">
        <v>1.5327</v>
      </c>
      <c r="V244" s="391">
        <v>1.7096</v>
      </c>
      <c r="W244" s="391">
        <v>1.8864000000000001</v>
      </c>
      <c r="X244" s="391">
        <v>2.0632999999999999</v>
      </c>
      <c r="Y244" s="391">
        <v>0.29899999999999999</v>
      </c>
      <c r="Z244" s="391">
        <v>0.33800000000000002</v>
      </c>
      <c r="AA244" s="391">
        <v>0.377</v>
      </c>
      <c r="AB244" s="391">
        <v>0.41599999999999998</v>
      </c>
      <c r="AC244" s="391">
        <v>0.45500000000000002</v>
      </c>
      <c r="AD244" s="391">
        <v>0.10349999999999999</v>
      </c>
      <c r="AE244" s="391">
        <v>0.11700000000000001</v>
      </c>
      <c r="AF244" s="391">
        <v>0.1305</v>
      </c>
      <c r="AG244" s="391">
        <v>0.14399999999999999</v>
      </c>
      <c r="AH244" s="391">
        <v>0.1575</v>
      </c>
      <c r="AI244" s="391">
        <v>8.7400000000000005E-2</v>
      </c>
      <c r="AJ244" s="391">
        <v>9.8799999999999999E-2</v>
      </c>
      <c r="AK244" s="391">
        <v>0.11020000000000001</v>
      </c>
      <c r="AL244" s="391">
        <v>0.1216</v>
      </c>
      <c r="AM244" s="391">
        <v>0.13300000000000001</v>
      </c>
      <c r="AN244" s="391">
        <v>4.8000000000000001E-2</v>
      </c>
      <c r="AO244" s="391">
        <v>5.5E-2</v>
      </c>
      <c r="AP244" s="391">
        <v>6.0999999999999999E-2</v>
      </c>
      <c r="AQ244" s="391">
        <v>6.7000000000000004E-2</v>
      </c>
      <c r="AR244" s="391">
        <v>7.3999999999999996E-2</v>
      </c>
      <c r="AS244" s="391">
        <v>0.56969999999999998</v>
      </c>
      <c r="AT244" s="391">
        <v>0.64419999999999999</v>
      </c>
      <c r="AU244" s="391">
        <v>0.71850000000000003</v>
      </c>
      <c r="AV244" s="391">
        <v>0.79269999999999996</v>
      </c>
      <c r="AW244" s="391">
        <v>0.86729999999999996</v>
      </c>
      <c r="AX244" s="391">
        <v>0.18</v>
      </c>
      <c r="AY244" s="391">
        <v>0.18</v>
      </c>
      <c r="AZ244" s="391">
        <v>0.18</v>
      </c>
      <c r="BA244" s="391">
        <v>0.18</v>
      </c>
      <c r="BB244" s="391">
        <v>0.18</v>
      </c>
      <c r="BC244" s="391">
        <v>0</v>
      </c>
      <c r="BD244" s="391">
        <v>0</v>
      </c>
      <c r="BE244" s="391">
        <v>0</v>
      </c>
      <c r="BF244" s="391">
        <v>0</v>
      </c>
      <c r="BG244" s="391">
        <v>0</v>
      </c>
      <c r="BH244" s="391">
        <v>8.2000000000000003E-2</v>
      </c>
      <c r="BI244" s="391">
        <v>6.7000000000000004E-2</v>
      </c>
      <c r="BJ244" s="391">
        <v>6.7000000000000004E-2</v>
      </c>
      <c r="BK244" s="391">
        <v>6.7000000000000004E-2</v>
      </c>
      <c r="BL244" s="391">
        <v>6.7000000000000004E-2</v>
      </c>
      <c r="BM244" s="391">
        <v>3.8999999999999998E-3</v>
      </c>
      <c r="BN244" s="391">
        <v>3.8999999999999998E-3</v>
      </c>
      <c r="BO244" s="391">
        <v>3.8999999999999998E-3</v>
      </c>
      <c r="BP244" s="391">
        <v>3.8999999999999998E-3</v>
      </c>
      <c r="BQ244" s="391">
        <v>3.8999999999999998E-3</v>
      </c>
    </row>
    <row r="245" spans="1:69">
      <c r="A245" s="388" t="s">
        <v>176</v>
      </c>
      <c r="B245" s="389">
        <v>4.1916666666666665E-2</v>
      </c>
      <c r="C245" s="389">
        <v>7.4999999999999997E-2</v>
      </c>
      <c r="D245" s="389">
        <v>1E-3</v>
      </c>
      <c r="E245" s="389"/>
      <c r="F245" s="390">
        <v>500</v>
      </c>
      <c r="G245" s="391">
        <v>3.0499999999999999E-2</v>
      </c>
      <c r="H245" s="391">
        <v>1.8E-3</v>
      </c>
      <c r="I245" s="391">
        <v>0</v>
      </c>
      <c r="J245" s="391">
        <v>2.5000000000000001E-3</v>
      </c>
      <c r="K245" s="391">
        <v>1E-3</v>
      </c>
      <c r="L245" s="391">
        <v>5.1166666666666583E-3</v>
      </c>
      <c r="M245" s="392">
        <v>61</v>
      </c>
      <c r="N245" s="390">
        <v>513</v>
      </c>
      <c r="O245" s="390">
        <v>513</v>
      </c>
      <c r="P245" s="390">
        <v>513</v>
      </c>
      <c r="Q245" s="390">
        <v>513</v>
      </c>
      <c r="R245" s="390">
        <v>513</v>
      </c>
      <c r="S245" s="390" t="s">
        <v>160</v>
      </c>
      <c r="T245" s="391">
        <v>3.15E-2</v>
      </c>
      <c r="U245" s="391">
        <v>3.15E-2</v>
      </c>
      <c r="V245" s="391">
        <v>3.15E-2</v>
      </c>
      <c r="W245" s="391">
        <v>3.15E-2</v>
      </c>
      <c r="X245" s="391">
        <v>3.15E-2</v>
      </c>
      <c r="Y245" s="391">
        <v>4.0000000000000001E-3</v>
      </c>
      <c r="Z245" s="391">
        <v>4.0000000000000001E-3</v>
      </c>
      <c r="AA245" s="391">
        <v>4.0000000000000001E-3</v>
      </c>
      <c r="AB245" s="391">
        <v>4.0000000000000001E-3</v>
      </c>
      <c r="AC245" s="391">
        <v>4.0000000000000001E-3</v>
      </c>
      <c r="AD245" s="391">
        <v>0</v>
      </c>
      <c r="AE245" s="391">
        <v>0</v>
      </c>
      <c r="AF245" s="391">
        <v>0</v>
      </c>
      <c r="AG245" s="391">
        <v>0</v>
      </c>
      <c r="AH245" s="391">
        <v>0</v>
      </c>
      <c r="AI245" s="391">
        <v>3.0000000000000001E-3</v>
      </c>
      <c r="AJ245" s="391">
        <v>3.0000000000000001E-3</v>
      </c>
      <c r="AK245" s="391">
        <v>3.0000000000000001E-3</v>
      </c>
      <c r="AL245" s="391">
        <v>3.0000000000000001E-3</v>
      </c>
      <c r="AM245" s="391">
        <v>3.0000000000000001E-3</v>
      </c>
      <c r="AN245" s="391">
        <v>1E-3</v>
      </c>
      <c r="AO245" s="391">
        <v>1E-3</v>
      </c>
      <c r="AP245" s="391">
        <v>1E-3</v>
      </c>
      <c r="AQ245" s="391">
        <v>1E-3</v>
      </c>
      <c r="AR245" s="391">
        <v>1E-3</v>
      </c>
      <c r="AS245" s="391">
        <v>1.37E-2</v>
      </c>
      <c r="AT245" s="391">
        <v>1.37E-2</v>
      </c>
      <c r="AU245" s="391">
        <v>1.37E-2</v>
      </c>
      <c r="AV245" s="391">
        <v>1.37E-2</v>
      </c>
      <c r="AW245" s="391">
        <v>1.37E-2</v>
      </c>
      <c r="AX245" s="391">
        <v>7.4999999999999997E-2</v>
      </c>
      <c r="AY245" s="391">
        <v>7.4999999999999997E-2</v>
      </c>
      <c r="AZ245" s="391">
        <v>7.4999999999999997E-2</v>
      </c>
      <c r="BA245" s="391">
        <v>7.4999999999999997E-2</v>
      </c>
      <c r="BB245" s="391">
        <v>7.4999999999999997E-2</v>
      </c>
      <c r="BC245" s="391">
        <v>0</v>
      </c>
      <c r="BD245" s="391">
        <v>0</v>
      </c>
      <c r="BE245" s="391">
        <v>0</v>
      </c>
      <c r="BF245" s="391">
        <v>0</v>
      </c>
      <c r="BG245" s="391">
        <v>0</v>
      </c>
      <c r="BH245" s="391">
        <v>0</v>
      </c>
      <c r="BI245" s="391">
        <v>0</v>
      </c>
      <c r="BJ245" s="391">
        <v>0</v>
      </c>
      <c r="BK245" s="391">
        <v>0</v>
      </c>
      <c r="BL245" s="391">
        <v>0</v>
      </c>
      <c r="BM245" s="391">
        <v>0.05</v>
      </c>
      <c r="BN245" s="391">
        <v>0.05</v>
      </c>
      <c r="BO245" s="391">
        <v>0.05</v>
      </c>
      <c r="BP245" s="391">
        <v>0.05</v>
      </c>
      <c r="BQ245" s="391">
        <v>0.05</v>
      </c>
    </row>
    <row r="246" spans="1:69">
      <c r="A246" s="388" t="s">
        <v>634</v>
      </c>
      <c r="B246" s="389">
        <v>4.3307666666666664</v>
      </c>
      <c r="C246" s="389">
        <v>7.5922000000000001</v>
      </c>
      <c r="D246" s="389">
        <v>0</v>
      </c>
      <c r="E246" s="389"/>
      <c r="F246" s="390">
        <v>50097</v>
      </c>
      <c r="G246" s="391">
        <v>2.1419999999999999</v>
      </c>
      <c r="H246" s="391">
        <v>0.995</v>
      </c>
      <c r="I246" s="391">
        <v>0</v>
      </c>
      <c r="J246" s="391">
        <v>0</v>
      </c>
      <c r="K246" s="391">
        <v>0.83840000000000003</v>
      </c>
      <c r="L246" s="391">
        <v>0.35536666666666639</v>
      </c>
      <c r="M246" s="392">
        <v>42.75705132043835</v>
      </c>
      <c r="N246" s="390">
        <v>56457</v>
      </c>
      <c r="O246" s="390">
        <v>62204</v>
      </c>
      <c r="P246" s="390">
        <v>67950</v>
      </c>
      <c r="Q246" s="390">
        <v>73697</v>
      </c>
      <c r="R246" s="390">
        <v>79444</v>
      </c>
      <c r="S246" s="390" t="s">
        <v>159</v>
      </c>
      <c r="T246" s="391">
        <v>2.4138999999999999</v>
      </c>
      <c r="U246" s="391">
        <v>2.6596000000000002</v>
      </c>
      <c r="V246" s="391">
        <v>2.9053</v>
      </c>
      <c r="W246" s="391">
        <v>3.1511</v>
      </c>
      <c r="X246" s="391">
        <v>3.3967999999999998</v>
      </c>
      <c r="Y246" s="391">
        <v>1.1213</v>
      </c>
      <c r="Z246" s="391">
        <v>1.2355</v>
      </c>
      <c r="AA246" s="391">
        <v>1.3495999999999999</v>
      </c>
      <c r="AB246" s="391">
        <v>1.4637</v>
      </c>
      <c r="AC246" s="391">
        <v>1.5779000000000001</v>
      </c>
      <c r="AD246" s="391">
        <v>0</v>
      </c>
      <c r="AE246" s="391">
        <v>0</v>
      </c>
      <c r="AF246" s="391">
        <v>0</v>
      </c>
      <c r="AG246" s="391">
        <v>0</v>
      </c>
      <c r="AH246" s="391">
        <v>0</v>
      </c>
      <c r="AI246" s="391">
        <v>0</v>
      </c>
      <c r="AJ246" s="391">
        <v>0</v>
      </c>
      <c r="AK246" s="391">
        <v>0</v>
      </c>
      <c r="AL246" s="391">
        <v>0</v>
      </c>
      <c r="AM246" s="391">
        <v>0</v>
      </c>
      <c r="AN246" s="391">
        <v>0.94479999999999997</v>
      </c>
      <c r="AO246" s="391">
        <v>1.0409999999999999</v>
      </c>
      <c r="AP246" s="391">
        <v>1.1372</v>
      </c>
      <c r="AQ246" s="391">
        <v>1.2334000000000001</v>
      </c>
      <c r="AR246" s="391">
        <v>1.3294999999999999</v>
      </c>
      <c r="AS246" s="391">
        <v>0.40139999999999998</v>
      </c>
      <c r="AT246" s="391">
        <v>0.44230000000000003</v>
      </c>
      <c r="AU246" s="391">
        <v>0.48309999999999997</v>
      </c>
      <c r="AV246" s="391">
        <v>0.52400000000000002</v>
      </c>
      <c r="AW246" s="391">
        <v>0.56489999999999996</v>
      </c>
      <c r="AX246" s="391">
        <v>1</v>
      </c>
      <c r="AY246" s="391">
        <v>1</v>
      </c>
      <c r="AZ246" s="391">
        <v>1</v>
      </c>
      <c r="BA246" s="391">
        <v>1</v>
      </c>
      <c r="BB246" s="391">
        <v>1</v>
      </c>
      <c r="BC246" s="391">
        <v>0</v>
      </c>
      <c r="BD246" s="391">
        <v>0</v>
      </c>
      <c r="BE246" s="391">
        <v>0</v>
      </c>
      <c r="BF246" s="391">
        <v>0</v>
      </c>
      <c r="BG246" s="391">
        <v>0</v>
      </c>
      <c r="BH246" s="391">
        <v>0</v>
      </c>
      <c r="BI246" s="391">
        <v>0</v>
      </c>
      <c r="BJ246" s="391">
        <v>0</v>
      </c>
      <c r="BK246" s="391">
        <v>0</v>
      </c>
      <c r="BL246" s="391">
        <v>0</v>
      </c>
      <c r="BM246" s="391">
        <v>0</v>
      </c>
      <c r="BN246" s="391">
        <v>0</v>
      </c>
      <c r="BO246" s="391">
        <v>0</v>
      </c>
      <c r="BP246" s="391">
        <v>0</v>
      </c>
      <c r="BQ246" s="391">
        <v>0</v>
      </c>
    </row>
    <row r="247" spans="1:69">
      <c r="A247" s="388" t="s">
        <v>635</v>
      </c>
      <c r="B247" s="389">
        <v>0.49783333333333329</v>
      </c>
      <c r="C247" s="389">
        <v>1.7749999999999999</v>
      </c>
      <c r="D247" s="389">
        <v>0</v>
      </c>
      <c r="E247" s="389"/>
      <c r="F247" s="390">
        <v>6457</v>
      </c>
      <c r="G247" s="391">
        <v>0.29899999999999999</v>
      </c>
      <c r="H247" s="391">
        <v>7.8E-2</v>
      </c>
      <c r="I247" s="391">
        <v>4.7E-2</v>
      </c>
      <c r="J247" s="391">
        <v>2.8000000000000001E-2</v>
      </c>
      <c r="K247" s="391">
        <v>0.02</v>
      </c>
      <c r="L247" s="391">
        <v>2.5833333333333264E-2</v>
      </c>
      <c r="M247" s="392">
        <v>46.306334210933869</v>
      </c>
      <c r="N247" s="390">
        <v>9000</v>
      </c>
      <c r="O247" s="390">
        <v>9500</v>
      </c>
      <c r="P247" s="390">
        <v>10000</v>
      </c>
      <c r="Q247" s="390">
        <v>10500</v>
      </c>
      <c r="R247" s="390">
        <v>11000</v>
      </c>
      <c r="S247" s="390" t="s">
        <v>185</v>
      </c>
      <c r="T247" s="391">
        <v>0.36799999999999999</v>
      </c>
      <c r="U247" s="391">
        <v>0.40200000000000002</v>
      </c>
      <c r="V247" s="391">
        <v>0.436</v>
      </c>
      <c r="W247" s="391">
        <v>0.47</v>
      </c>
      <c r="X247" s="391">
        <v>0.504</v>
      </c>
      <c r="Y247" s="391">
        <v>0.14000000000000001</v>
      </c>
      <c r="Z247" s="391">
        <v>0.18</v>
      </c>
      <c r="AA247" s="391">
        <v>0.19</v>
      </c>
      <c r="AB247" s="391">
        <v>0.2</v>
      </c>
      <c r="AC247" s="391">
        <v>0.2</v>
      </c>
      <c r="AD247" s="391">
        <v>0.08</v>
      </c>
      <c r="AE247" s="391">
        <v>0.08</v>
      </c>
      <c r="AF247" s="391">
        <v>0.08</v>
      </c>
      <c r="AG247" s="391">
        <v>0.08</v>
      </c>
      <c r="AH247" s="391">
        <v>0.08</v>
      </c>
      <c r="AI247" s="391">
        <v>4.4999999999999998E-2</v>
      </c>
      <c r="AJ247" s="391">
        <v>0.06</v>
      </c>
      <c r="AK247" s="391">
        <v>7.4999999999999997E-2</v>
      </c>
      <c r="AL247" s="391">
        <v>0.08</v>
      </c>
      <c r="AM247" s="391">
        <v>8.5000000000000006E-2</v>
      </c>
      <c r="AN247" s="391">
        <v>0.04</v>
      </c>
      <c r="AO247" s="391">
        <v>4.4999999999999998E-2</v>
      </c>
      <c r="AP247" s="391">
        <v>0.05</v>
      </c>
      <c r="AQ247" s="391">
        <v>5.5E-2</v>
      </c>
      <c r="AR247" s="391">
        <v>0.06</v>
      </c>
      <c r="AS247" s="391">
        <v>3.9899999999999998E-2</v>
      </c>
      <c r="AT247" s="391">
        <v>4.5499999999999999E-2</v>
      </c>
      <c r="AU247" s="391">
        <v>4.9299999999999997E-2</v>
      </c>
      <c r="AV247" s="391">
        <v>5.2499999999999998E-2</v>
      </c>
      <c r="AW247" s="391">
        <v>5.5100000000000003E-2</v>
      </c>
      <c r="AX247" s="391">
        <v>0</v>
      </c>
      <c r="AY247" s="391">
        <v>0</v>
      </c>
      <c r="AZ247" s="391">
        <v>0</v>
      </c>
      <c r="BA247" s="391">
        <v>0</v>
      </c>
      <c r="BB247" s="391">
        <v>0</v>
      </c>
      <c r="BC247" s="391">
        <v>0</v>
      </c>
      <c r="BD247" s="391">
        <v>0</v>
      </c>
      <c r="BE247" s="391">
        <v>0</v>
      </c>
      <c r="BF247" s="391">
        <v>0</v>
      </c>
      <c r="BG247" s="391">
        <v>0</v>
      </c>
      <c r="BH247" s="391">
        <v>1.8740000000000001</v>
      </c>
      <c r="BI247" s="391">
        <v>1.8740000000000001</v>
      </c>
      <c r="BJ247" s="391">
        <v>1.8740000000000001</v>
      </c>
      <c r="BK247" s="391">
        <v>1.8740000000000001</v>
      </c>
      <c r="BL247" s="391">
        <v>1.8740000000000001</v>
      </c>
      <c r="BM247" s="391">
        <v>0</v>
      </c>
      <c r="BN247" s="391">
        <v>0</v>
      </c>
      <c r="BO247" s="391">
        <v>0</v>
      </c>
      <c r="BP247" s="391">
        <v>0</v>
      </c>
      <c r="BQ247" s="391">
        <v>0</v>
      </c>
    </row>
    <row r="248" spans="1:69">
      <c r="A248" s="388" t="s">
        <v>636</v>
      </c>
      <c r="B248" s="389">
        <v>2.9016666666666673E-2</v>
      </c>
      <c r="C248" s="389">
        <v>0.14399999999999999</v>
      </c>
      <c r="D248" s="389">
        <v>0</v>
      </c>
      <c r="E248" s="389"/>
      <c r="F248" s="390">
        <v>465</v>
      </c>
      <c r="G248" s="391">
        <v>1.6400000000000001E-2</v>
      </c>
      <c r="H248" s="391">
        <v>4.4999999999999997E-3</v>
      </c>
      <c r="I248" s="391">
        <v>1.1000000000000001E-3</v>
      </c>
      <c r="J248" s="391">
        <v>2.0000000000000001E-4</v>
      </c>
      <c r="K248" s="391">
        <v>2.5000000000000001E-3</v>
      </c>
      <c r="L248" s="391">
        <v>4.3166666666666735E-3</v>
      </c>
      <c r="M248" s="392">
        <v>35.268817204301072</v>
      </c>
      <c r="N248" s="390">
        <v>467</v>
      </c>
      <c r="O248" s="390">
        <v>479</v>
      </c>
      <c r="P248" s="390">
        <v>490</v>
      </c>
      <c r="Q248" s="390">
        <v>501</v>
      </c>
      <c r="R248" s="390">
        <v>513</v>
      </c>
      <c r="S248" s="390" t="s">
        <v>168</v>
      </c>
      <c r="T248" s="391">
        <v>1.6799999999999999E-2</v>
      </c>
      <c r="U248" s="391">
        <v>1.7100000000000001E-2</v>
      </c>
      <c r="V248" s="391">
        <v>1.7399999999999999E-2</v>
      </c>
      <c r="W248" s="391">
        <v>1.77E-2</v>
      </c>
      <c r="X248" s="391">
        <v>1.8100000000000002E-2</v>
      </c>
      <c r="Y248" s="391">
        <v>4.5999999999999999E-3</v>
      </c>
      <c r="Z248" s="391">
        <v>4.7000000000000002E-3</v>
      </c>
      <c r="AA248" s="391">
        <v>4.7999999999999996E-3</v>
      </c>
      <c r="AB248" s="391">
        <v>4.8999999999999998E-3</v>
      </c>
      <c r="AC248" s="391">
        <v>5.0000000000000001E-3</v>
      </c>
      <c r="AD248" s="391">
        <v>1.1000000000000001E-3</v>
      </c>
      <c r="AE248" s="391">
        <v>1.1000000000000001E-3</v>
      </c>
      <c r="AF248" s="391">
        <v>1.1000000000000001E-3</v>
      </c>
      <c r="AG248" s="391">
        <v>1.1000000000000001E-3</v>
      </c>
      <c r="AH248" s="391">
        <v>1.1000000000000001E-3</v>
      </c>
      <c r="AI248" s="391">
        <v>2.0000000000000001E-4</v>
      </c>
      <c r="AJ248" s="391">
        <v>2.0000000000000001E-4</v>
      </c>
      <c r="AK248" s="391">
        <v>2.0000000000000001E-4</v>
      </c>
      <c r="AL248" s="391">
        <v>2.0000000000000001E-4</v>
      </c>
      <c r="AM248" s="391">
        <v>2.0000000000000001E-4</v>
      </c>
      <c r="AN248" s="391">
        <v>5.0000000000000001E-3</v>
      </c>
      <c r="AO248" s="391">
        <v>5.0000000000000001E-3</v>
      </c>
      <c r="AP248" s="391">
        <v>5.0000000000000001E-3</v>
      </c>
      <c r="AQ248" s="391">
        <v>5.0000000000000001E-3</v>
      </c>
      <c r="AR248" s="391">
        <v>5.0000000000000001E-3</v>
      </c>
      <c r="AS248" s="391">
        <v>4.7999999999999996E-3</v>
      </c>
      <c r="AT248" s="391">
        <v>4.8999999999999998E-3</v>
      </c>
      <c r="AU248" s="391">
        <v>5.0000000000000001E-3</v>
      </c>
      <c r="AV248" s="391">
        <v>5.0000000000000001E-3</v>
      </c>
      <c r="AW248" s="391">
        <v>5.1000000000000004E-3</v>
      </c>
      <c r="AX248" s="391">
        <v>0</v>
      </c>
      <c r="AY248" s="391">
        <v>0</v>
      </c>
      <c r="AZ248" s="391">
        <v>0</v>
      </c>
      <c r="BA248" s="391">
        <v>0</v>
      </c>
      <c r="BB248" s="391">
        <v>0</v>
      </c>
      <c r="BC248" s="391">
        <v>0</v>
      </c>
      <c r="BD248" s="391">
        <v>0</v>
      </c>
      <c r="BE248" s="391">
        <v>0</v>
      </c>
      <c r="BF248" s="391">
        <v>0</v>
      </c>
      <c r="BG248" s="391">
        <v>0</v>
      </c>
      <c r="BH248" s="391">
        <v>0</v>
      </c>
      <c r="BI248" s="391">
        <v>0</v>
      </c>
      <c r="BJ248" s="391">
        <v>0</v>
      </c>
      <c r="BK248" s="391">
        <v>0</v>
      </c>
      <c r="BL248" s="391">
        <v>0</v>
      </c>
      <c r="BM248" s="391">
        <v>0</v>
      </c>
      <c r="BN248" s="391">
        <v>0</v>
      </c>
      <c r="BO248" s="391">
        <v>0</v>
      </c>
      <c r="BP248" s="391">
        <v>0</v>
      </c>
      <c r="BQ248" s="391">
        <v>0</v>
      </c>
    </row>
    <row r="249" spans="1:69">
      <c r="A249" s="388" t="s">
        <v>638</v>
      </c>
      <c r="B249" s="389">
        <v>0.17549999999999999</v>
      </c>
      <c r="C249" s="389">
        <v>14.186999999999999</v>
      </c>
      <c r="D249" s="389">
        <v>0</v>
      </c>
      <c r="E249" s="389"/>
      <c r="F249" s="390">
        <v>1450</v>
      </c>
      <c r="G249" s="391">
        <v>0.09</v>
      </c>
      <c r="H249" s="391">
        <v>2.5999999999999999E-2</v>
      </c>
      <c r="I249" s="391">
        <v>5.0000000000000001E-3</v>
      </c>
      <c r="J249" s="391">
        <v>3.6999999999999998E-2</v>
      </c>
      <c r="K249" s="391">
        <v>8.0000000000000002E-3</v>
      </c>
      <c r="L249" s="391">
        <v>9.4999999999999807E-3</v>
      </c>
      <c r="M249" s="392">
        <v>62.068965517241381</v>
      </c>
      <c r="N249" s="390">
        <v>1500</v>
      </c>
      <c r="O249" s="390">
        <v>2000</v>
      </c>
      <c r="P249" s="390">
        <v>2500</v>
      </c>
      <c r="Q249" s="390">
        <v>2800</v>
      </c>
      <c r="R249" s="390">
        <v>2900</v>
      </c>
      <c r="S249" s="390" t="s">
        <v>221</v>
      </c>
      <c r="T249" s="391">
        <v>0.1</v>
      </c>
      <c r="U249" s="391">
        <v>0.12</v>
      </c>
      <c r="V249" s="391">
        <v>0.14000000000000001</v>
      </c>
      <c r="W249" s="391">
        <v>0.15</v>
      </c>
      <c r="X249" s="391">
        <v>0.152</v>
      </c>
      <c r="Y249" s="391">
        <v>0.03</v>
      </c>
      <c r="Z249" s="391">
        <v>4.4999999999999998E-2</v>
      </c>
      <c r="AA249" s="391">
        <v>0.05</v>
      </c>
      <c r="AB249" s="391">
        <v>5.5E-2</v>
      </c>
      <c r="AC249" s="391">
        <v>5.7000000000000002E-2</v>
      </c>
      <c r="AD249" s="391">
        <v>7.0000000000000001E-3</v>
      </c>
      <c r="AE249" s="391">
        <v>1.2E-2</v>
      </c>
      <c r="AF249" s="391">
        <v>1.4999999999999999E-2</v>
      </c>
      <c r="AG249" s="391">
        <v>1.7999999999999999E-2</v>
      </c>
      <c r="AH249" s="391">
        <v>0.02</v>
      </c>
      <c r="AI249" s="391">
        <v>0.05</v>
      </c>
      <c r="AJ249" s="391">
        <v>5.2999999999999999E-2</v>
      </c>
      <c r="AK249" s="391">
        <v>6.5000000000000002E-2</v>
      </c>
      <c r="AL249" s="391">
        <v>7.0000000000000007E-2</v>
      </c>
      <c r="AM249" s="391">
        <v>0.09</v>
      </c>
      <c r="AN249" s="391">
        <v>8.0000000000000002E-3</v>
      </c>
      <c r="AO249" s="391">
        <v>8.0000000000000002E-3</v>
      </c>
      <c r="AP249" s="391">
        <v>8.0000000000000002E-3</v>
      </c>
      <c r="AQ249" s="391">
        <v>8.0000000000000002E-3</v>
      </c>
      <c r="AR249" s="391">
        <v>8.0000000000000002E-3</v>
      </c>
      <c r="AS249" s="391">
        <v>1.2999999999999999E-2</v>
      </c>
      <c r="AT249" s="391">
        <v>1.6E-2</v>
      </c>
      <c r="AU249" s="391">
        <v>1.9E-2</v>
      </c>
      <c r="AV249" s="391">
        <v>2.3E-2</v>
      </c>
      <c r="AW249" s="391">
        <v>2.35E-2</v>
      </c>
      <c r="AX249" s="391">
        <v>0</v>
      </c>
      <c r="AY249" s="391">
        <v>0</v>
      </c>
      <c r="AZ249" s="391">
        <v>0</v>
      </c>
      <c r="BA249" s="391">
        <v>0</v>
      </c>
      <c r="BB249" s="391">
        <v>0</v>
      </c>
      <c r="BC249" s="391">
        <v>0</v>
      </c>
      <c r="BD249" s="391">
        <v>0</v>
      </c>
      <c r="BE249" s="391">
        <v>0</v>
      </c>
      <c r="BF249" s="391">
        <v>0</v>
      </c>
      <c r="BG249" s="391">
        <v>0</v>
      </c>
      <c r="BH249" s="391">
        <v>0</v>
      </c>
      <c r="BI249" s="391">
        <v>0</v>
      </c>
      <c r="BJ249" s="391">
        <v>0</v>
      </c>
      <c r="BK249" s="391">
        <v>0</v>
      </c>
      <c r="BL249" s="391">
        <v>0</v>
      </c>
      <c r="BM249" s="391">
        <v>0</v>
      </c>
      <c r="BN249" s="391">
        <v>0</v>
      </c>
      <c r="BO249" s="391">
        <v>0</v>
      </c>
      <c r="BP249" s="391">
        <v>0</v>
      </c>
      <c r="BQ249" s="391">
        <v>0</v>
      </c>
    </row>
    <row r="250" spans="1:69">
      <c r="A250" s="388" t="s">
        <v>640</v>
      </c>
      <c r="B250" s="389">
        <v>13.572249999999999</v>
      </c>
      <c r="C250" s="389">
        <v>24.96</v>
      </c>
      <c r="D250" s="389">
        <v>6.1010038356164396</v>
      </c>
      <c r="E250" s="389"/>
      <c r="F250" s="390">
        <v>92928</v>
      </c>
      <c r="G250" s="391">
        <v>4.9904000000000002</v>
      </c>
      <c r="H250" s="391">
        <v>0.4224</v>
      </c>
      <c r="I250" s="391">
        <v>3.9100000000000003E-2</v>
      </c>
      <c r="J250" s="391">
        <v>6.1800000000000001E-2</v>
      </c>
      <c r="K250" s="391">
        <v>1.048</v>
      </c>
      <c r="L250" s="391">
        <v>0.90954616438355806</v>
      </c>
      <c r="M250" s="392">
        <v>53.701790633608816</v>
      </c>
      <c r="N250" s="390">
        <v>130400</v>
      </c>
      <c r="O250" s="390">
        <v>165400</v>
      </c>
      <c r="P250" s="390">
        <v>199150</v>
      </c>
      <c r="Q250" s="390">
        <v>231650</v>
      </c>
      <c r="R250" s="390">
        <v>264100</v>
      </c>
      <c r="S250" s="390" t="s">
        <v>175</v>
      </c>
      <c r="T250" s="391">
        <v>5.4126000000000003</v>
      </c>
      <c r="U250" s="391">
        <v>5.9767999999999999</v>
      </c>
      <c r="V250" s="391">
        <v>6.3612000000000002</v>
      </c>
      <c r="W250" s="391">
        <v>8.1170000000000009</v>
      </c>
      <c r="X250" s="391">
        <v>9.7059999999999995</v>
      </c>
      <c r="Y250" s="391">
        <v>0.46200000000000002</v>
      </c>
      <c r="Z250" s="391">
        <v>0.51100000000000001</v>
      </c>
      <c r="AA250" s="391">
        <v>0.54300000000000004</v>
      </c>
      <c r="AB250" s="391">
        <v>0.69399999999999995</v>
      </c>
      <c r="AC250" s="391">
        <v>0.82899999999999996</v>
      </c>
      <c r="AD250" s="391">
        <v>6.1100000000000002E-2</v>
      </c>
      <c r="AE250" s="391">
        <v>6.7400000000000002E-2</v>
      </c>
      <c r="AF250" s="391">
        <v>7.1800000000000003E-2</v>
      </c>
      <c r="AG250" s="391">
        <v>9.1600000000000001E-2</v>
      </c>
      <c r="AH250" s="391">
        <v>0.1096</v>
      </c>
      <c r="AI250" s="391">
        <v>8.7300000000000003E-2</v>
      </c>
      <c r="AJ250" s="391">
        <v>9.64E-2</v>
      </c>
      <c r="AK250" s="391">
        <v>0.1026</v>
      </c>
      <c r="AL250" s="391">
        <v>0.13089999999999999</v>
      </c>
      <c r="AM250" s="391">
        <v>0.15659999999999999</v>
      </c>
      <c r="AN250" s="391">
        <v>1.5</v>
      </c>
      <c r="AO250" s="391">
        <v>2</v>
      </c>
      <c r="AP250" s="391">
        <v>2.5</v>
      </c>
      <c r="AQ250" s="391">
        <v>3</v>
      </c>
      <c r="AR250" s="391">
        <v>3.5</v>
      </c>
      <c r="AS250" s="391">
        <v>1.2739</v>
      </c>
      <c r="AT250" s="391">
        <v>1.4068000000000001</v>
      </c>
      <c r="AU250" s="391">
        <v>1.4972000000000001</v>
      </c>
      <c r="AV250" s="391">
        <v>1.9106000000000001</v>
      </c>
      <c r="AW250" s="391">
        <v>2.2845</v>
      </c>
      <c r="AX250" s="391">
        <v>12.7</v>
      </c>
      <c r="AY250" s="391">
        <v>26.2</v>
      </c>
      <c r="AZ250" s="391">
        <v>30.2</v>
      </c>
      <c r="BA250" s="391">
        <v>36.200000000000003</v>
      </c>
      <c r="BB250" s="391">
        <v>36.049999999999997</v>
      </c>
      <c r="BC250" s="391">
        <v>6.8</v>
      </c>
      <c r="BD250" s="391">
        <v>11.6</v>
      </c>
      <c r="BE250" s="391">
        <v>15.399999999999999</v>
      </c>
      <c r="BF250" s="391">
        <v>18.899999999999999</v>
      </c>
      <c r="BG250" s="391">
        <v>22.4</v>
      </c>
      <c r="BH250" s="391">
        <v>7.96</v>
      </c>
      <c r="BI250" s="391">
        <v>6.46</v>
      </c>
      <c r="BJ250" s="391">
        <v>6.46</v>
      </c>
      <c r="BK250" s="391">
        <v>6.46</v>
      </c>
      <c r="BL250" s="391">
        <v>6.46</v>
      </c>
      <c r="BM250" s="391">
        <v>8.6390999999999991</v>
      </c>
      <c r="BN250" s="391">
        <v>8.6390999999999991</v>
      </c>
      <c r="BO250" s="391">
        <v>8.6390999999999991</v>
      </c>
      <c r="BP250" s="391">
        <v>8.6390999999999991</v>
      </c>
      <c r="BQ250" s="391">
        <v>8.6390999999999991</v>
      </c>
    </row>
    <row r="251" spans="1:69">
      <c r="A251" s="388" t="s">
        <v>641</v>
      </c>
      <c r="B251" s="389">
        <v>0.75360833333333332</v>
      </c>
      <c r="C251" s="389">
        <v>1.1676</v>
      </c>
      <c r="D251" s="389">
        <v>4.9735890410958904E-2</v>
      </c>
      <c r="E251" s="389"/>
      <c r="F251" s="390">
        <v>8999</v>
      </c>
      <c r="G251" s="391">
        <v>0.39700000000000002</v>
      </c>
      <c r="H251" s="391">
        <v>5.1999999999999998E-3</v>
      </c>
      <c r="I251" s="391">
        <v>0</v>
      </c>
      <c r="J251" s="391">
        <v>7.1999999999999995E-2</v>
      </c>
      <c r="K251" s="391">
        <v>0.02</v>
      </c>
      <c r="L251" s="391">
        <v>0.20967244292237441</v>
      </c>
      <c r="M251" s="392">
        <v>44.116012890321144</v>
      </c>
      <c r="N251" s="390">
        <v>9150</v>
      </c>
      <c r="O251" s="390">
        <v>9200</v>
      </c>
      <c r="P251" s="390">
        <v>9250</v>
      </c>
      <c r="Q251" s="390">
        <v>9300</v>
      </c>
      <c r="R251" s="390">
        <v>9350</v>
      </c>
      <c r="S251" s="390" t="s">
        <v>174</v>
      </c>
      <c r="T251" s="391">
        <v>0.4118</v>
      </c>
      <c r="U251" s="391">
        <v>0.41399999999999998</v>
      </c>
      <c r="V251" s="391">
        <v>0.4163</v>
      </c>
      <c r="W251" s="391">
        <v>0.41849999999999998</v>
      </c>
      <c r="X251" s="391">
        <v>0.42080000000000001</v>
      </c>
      <c r="Y251" s="391">
        <v>6.1999999999999998E-3</v>
      </c>
      <c r="Z251" s="391">
        <v>7.1999999999999998E-3</v>
      </c>
      <c r="AA251" s="391">
        <v>8.2000000000000007E-3</v>
      </c>
      <c r="AB251" s="391">
        <v>9.1999999999999998E-3</v>
      </c>
      <c r="AC251" s="391">
        <v>0.10199999999999999</v>
      </c>
      <c r="AD251" s="391">
        <v>0</v>
      </c>
      <c r="AE251" s="391">
        <v>0</v>
      </c>
      <c r="AF251" s="391">
        <v>0</v>
      </c>
      <c r="AG251" s="391">
        <v>0</v>
      </c>
      <c r="AH251" s="391">
        <v>0</v>
      </c>
      <c r="AI251" s="391">
        <v>7.1999999999999995E-2</v>
      </c>
      <c r="AJ251" s="391">
        <v>7.2999999999999995E-2</v>
      </c>
      <c r="AK251" s="391">
        <v>7.3999999999999996E-2</v>
      </c>
      <c r="AL251" s="391">
        <v>7.4999999999999997E-2</v>
      </c>
      <c r="AM251" s="391">
        <v>7.5999999999999998E-2</v>
      </c>
      <c r="AN251" s="391">
        <v>2.5000000000000001E-2</v>
      </c>
      <c r="AO251" s="391">
        <v>2.5999999999999999E-2</v>
      </c>
      <c r="AP251" s="391">
        <v>2.7E-2</v>
      </c>
      <c r="AQ251" s="391">
        <v>2.8000000000000001E-2</v>
      </c>
      <c r="AR251" s="391">
        <v>0.03</v>
      </c>
      <c r="AS251" s="391">
        <v>7.0000000000000007E-2</v>
      </c>
      <c r="AT251" s="391">
        <v>7.1999999999999995E-2</v>
      </c>
      <c r="AU251" s="391">
        <v>7.2999999999999995E-2</v>
      </c>
      <c r="AV251" s="391">
        <v>7.3999999999999996E-2</v>
      </c>
      <c r="AW251" s="391">
        <v>7.4999999999999997E-2</v>
      </c>
      <c r="AX251" s="391">
        <v>0</v>
      </c>
      <c r="AY251" s="391">
        <v>0</v>
      </c>
      <c r="AZ251" s="391">
        <v>0</v>
      </c>
      <c r="BA251" s="391">
        <v>0</v>
      </c>
      <c r="BB251" s="391">
        <v>0</v>
      </c>
      <c r="BC251" s="391">
        <v>0</v>
      </c>
      <c r="BD251" s="391">
        <v>0</v>
      </c>
      <c r="BE251" s="391">
        <v>0</v>
      </c>
      <c r="BF251" s="391">
        <v>0</v>
      </c>
      <c r="BG251" s="391">
        <v>0</v>
      </c>
      <c r="BH251" s="391">
        <v>0</v>
      </c>
      <c r="BI251" s="391">
        <v>0</v>
      </c>
      <c r="BJ251" s="391">
        <v>0</v>
      </c>
      <c r="BK251" s="391">
        <v>0</v>
      </c>
      <c r="BL251" s="391">
        <v>0</v>
      </c>
      <c r="BM251" s="391">
        <v>0</v>
      </c>
      <c r="BN251" s="391">
        <v>0</v>
      </c>
      <c r="BO251" s="391">
        <v>0</v>
      </c>
      <c r="BP251" s="391">
        <v>0</v>
      </c>
      <c r="BQ251" s="391">
        <v>0</v>
      </c>
    </row>
    <row r="252" spans="1:69">
      <c r="A252" s="388" t="s">
        <v>642</v>
      </c>
      <c r="B252" s="389">
        <v>0.4157499999999999</v>
      </c>
      <c r="C252" s="389">
        <v>40.823999999999998</v>
      </c>
      <c r="D252" s="389">
        <v>4.1000000000000002E-2</v>
      </c>
      <c r="E252" s="389"/>
      <c r="F252" s="390">
        <v>2250</v>
      </c>
      <c r="G252" s="391">
        <v>0.10199999999999999</v>
      </c>
      <c r="H252" s="391">
        <v>9.1999999999999998E-2</v>
      </c>
      <c r="I252" s="391">
        <v>1.4E-2</v>
      </c>
      <c r="J252" s="391">
        <v>1.6299999999999999E-2</v>
      </c>
      <c r="K252" s="391">
        <v>1.4E-2</v>
      </c>
      <c r="L252" s="391">
        <v>0.13644999999999985</v>
      </c>
      <c r="M252" s="392">
        <v>45.333333333333336</v>
      </c>
      <c r="N252" s="390">
        <v>2255</v>
      </c>
      <c r="O252" s="390">
        <v>2260</v>
      </c>
      <c r="P252" s="390">
        <v>2265</v>
      </c>
      <c r="Q252" s="390">
        <v>2270</v>
      </c>
      <c r="R252" s="390">
        <v>2275</v>
      </c>
      <c r="S252" s="390" t="s">
        <v>127</v>
      </c>
      <c r="T252" s="391">
        <v>0.115</v>
      </c>
      <c r="U252" s="391">
        <v>0.13</v>
      </c>
      <c r="V252" s="391">
        <v>0.14000000000000001</v>
      </c>
      <c r="W252" s="391">
        <v>0.15</v>
      </c>
      <c r="X252" s="391">
        <v>0.16</v>
      </c>
      <c r="Y252" s="391">
        <v>9.8000000000000004E-2</v>
      </c>
      <c r="Z252" s="391">
        <v>0.105</v>
      </c>
      <c r="AA252" s="391">
        <v>0.109</v>
      </c>
      <c r="AB252" s="391">
        <v>0.11600000000000001</v>
      </c>
      <c r="AC252" s="391">
        <v>0.121</v>
      </c>
      <c r="AD252" s="391">
        <v>1.7000000000000001E-2</v>
      </c>
      <c r="AE252" s="391">
        <v>1.9E-2</v>
      </c>
      <c r="AF252" s="391">
        <v>2.3E-2</v>
      </c>
      <c r="AG252" s="391">
        <v>2.5999999999999999E-2</v>
      </c>
      <c r="AH252" s="391">
        <v>2.9000000000000001E-2</v>
      </c>
      <c r="AI252" s="391">
        <v>1.7100000000000001E-2</v>
      </c>
      <c r="AJ252" s="391">
        <v>1.7500000000000002E-2</v>
      </c>
      <c r="AK252" s="391">
        <v>1.77E-2</v>
      </c>
      <c r="AL252" s="391">
        <v>1.8100000000000002E-2</v>
      </c>
      <c r="AM252" s="391">
        <v>1.8200000000000001E-2</v>
      </c>
      <c r="AN252" s="391">
        <v>1.4999999999999999E-2</v>
      </c>
      <c r="AO252" s="391">
        <v>1.7000000000000001E-2</v>
      </c>
      <c r="AP252" s="391">
        <v>1.9E-2</v>
      </c>
      <c r="AQ252" s="391">
        <v>2.1999999999999999E-2</v>
      </c>
      <c r="AR252" s="391">
        <v>2.4E-2</v>
      </c>
      <c r="AS252" s="391">
        <v>0.16450000000000001</v>
      </c>
      <c r="AT252" s="391">
        <v>0.18110000000000001</v>
      </c>
      <c r="AU252" s="391">
        <v>0.1938</v>
      </c>
      <c r="AV252" s="391">
        <v>0.20849999999999999</v>
      </c>
      <c r="AW252" s="391">
        <v>0.22109999999999999</v>
      </c>
      <c r="AX252" s="391">
        <v>0</v>
      </c>
      <c r="AY252" s="391">
        <v>0</v>
      </c>
      <c r="AZ252" s="391">
        <v>0</v>
      </c>
      <c r="BA252" s="391">
        <v>0</v>
      </c>
      <c r="BB252" s="391">
        <v>0</v>
      </c>
      <c r="BC252" s="391">
        <v>0</v>
      </c>
      <c r="BD252" s="391">
        <v>0</v>
      </c>
      <c r="BE252" s="391">
        <v>0</v>
      </c>
      <c r="BF252" s="391">
        <v>0</v>
      </c>
      <c r="BG252" s="391">
        <v>0</v>
      </c>
      <c r="BH252" s="391">
        <v>0</v>
      </c>
      <c r="BI252" s="391">
        <v>0</v>
      </c>
      <c r="BJ252" s="391">
        <v>0</v>
      </c>
      <c r="BK252" s="391">
        <v>0</v>
      </c>
      <c r="BL252" s="391">
        <v>0</v>
      </c>
      <c r="BM252" s="391">
        <v>0.2</v>
      </c>
      <c r="BN252" s="391">
        <v>0.2</v>
      </c>
      <c r="BO252" s="391">
        <v>0.2</v>
      </c>
      <c r="BP252" s="391">
        <v>0.2</v>
      </c>
      <c r="BQ252" s="391">
        <v>0.2</v>
      </c>
    </row>
    <row r="253" spans="1:69">
      <c r="A253" s="388" t="s">
        <v>643</v>
      </c>
      <c r="B253" s="389">
        <v>0.37716666666666659</v>
      </c>
      <c r="C253" s="389">
        <v>0.75</v>
      </c>
      <c r="D253" s="389">
        <v>0</v>
      </c>
      <c r="E253" s="389"/>
      <c r="F253" s="390">
        <v>4850</v>
      </c>
      <c r="G253" s="391">
        <v>0.188</v>
      </c>
      <c r="H253" s="391">
        <v>4.2000000000000003E-2</v>
      </c>
      <c r="I253" s="391">
        <v>0</v>
      </c>
      <c r="J253" s="391">
        <v>6.0999999999999999E-2</v>
      </c>
      <c r="K253" s="391">
        <v>6.1999999999999998E-3</v>
      </c>
      <c r="L253" s="391">
        <v>7.9966666666666575E-2</v>
      </c>
      <c r="M253" s="392">
        <v>38.762886597938142</v>
      </c>
      <c r="N253" s="390">
        <v>5175</v>
      </c>
      <c r="O253" s="390">
        <v>5525</v>
      </c>
      <c r="P253" s="390">
        <v>5900</v>
      </c>
      <c r="Q253" s="390">
        <v>6305</v>
      </c>
      <c r="R253" s="390">
        <v>6730</v>
      </c>
      <c r="S253" s="390" t="s">
        <v>182</v>
      </c>
      <c r="T253" s="391">
        <v>0.19639999999999999</v>
      </c>
      <c r="U253" s="391">
        <v>0.20499999999999999</v>
      </c>
      <c r="V253" s="391">
        <v>0.214</v>
      </c>
      <c r="W253" s="391">
        <v>0.223</v>
      </c>
      <c r="X253" s="391">
        <v>0.23300000000000001</v>
      </c>
      <c r="Y253" s="391">
        <v>4.2599999999999999E-2</v>
      </c>
      <c r="Z253" s="391">
        <v>4.3200000000000002E-2</v>
      </c>
      <c r="AA253" s="391">
        <v>4.3799999999999999E-2</v>
      </c>
      <c r="AB253" s="391">
        <v>4.4400000000000002E-2</v>
      </c>
      <c r="AC253" s="391">
        <v>4.4999999999999998E-2</v>
      </c>
      <c r="AD253" s="391">
        <v>0</v>
      </c>
      <c r="AE253" s="391">
        <v>0</v>
      </c>
      <c r="AF253" s="391">
        <v>0</v>
      </c>
      <c r="AG253" s="391">
        <v>0</v>
      </c>
      <c r="AH253" s="391">
        <v>0</v>
      </c>
      <c r="AI253" s="391">
        <v>6.2E-2</v>
      </c>
      <c r="AJ253" s="391">
        <v>6.4000000000000001E-2</v>
      </c>
      <c r="AK253" s="391">
        <v>6.5600000000000006E-2</v>
      </c>
      <c r="AL253" s="391">
        <v>6.7199999999999996E-2</v>
      </c>
      <c r="AM253" s="391">
        <v>6.88E-2</v>
      </c>
      <c r="AN253" s="391">
        <v>1.2999999999999999E-3</v>
      </c>
      <c r="AO253" s="391">
        <v>1.2999999999999999E-3</v>
      </c>
      <c r="AP253" s="391">
        <v>1.2999999999999999E-3</v>
      </c>
      <c r="AQ253" s="391">
        <v>1.2999999999999999E-3</v>
      </c>
      <c r="AR253" s="391">
        <v>1.2999999999999999E-3</v>
      </c>
      <c r="AS253" s="391">
        <v>8.6599999999999996E-2</v>
      </c>
      <c r="AT253" s="391">
        <v>8.9800000000000005E-2</v>
      </c>
      <c r="AU253" s="391">
        <v>9.2999999999999999E-2</v>
      </c>
      <c r="AV253" s="391">
        <v>9.6199999999999994E-2</v>
      </c>
      <c r="AW253" s="391">
        <v>9.9699999999999997E-2</v>
      </c>
      <c r="AX253" s="391">
        <v>0</v>
      </c>
      <c r="AY253" s="391">
        <v>0</v>
      </c>
      <c r="AZ253" s="391">
        <v>0</v>
      </c>
      <c r="BA253" s="391">
        <v>0</v>
      </c>
      <c r="BB253" s="391">
        <v>0</v>
      </c>
      <c r="BC253" s="391">
        <v>0</v>
      </c>
      <c r="BD253" s="391">
        <v>0</v>
      </c>
      <c r="BE253" s="391">
        <v>0</v>
      </c>
      <c r="BF253" s="391">
        <v>0</v>
      </c>
      <c r="BG253" s="391">
        <v>0</v>
      </c>
      <c r="BH253" s="391">
        <v>0.75</v>
      </c>
      <c r="BI253" s="391">
        <v>0.75</v>
      </c>
      <c r="BJ253" s="391">
        <v>0.75</v>
      </c>
      <c r="BK253" s="391">
        <v>0.75</v>
      </c>
      <c r="BL253" s="391">
        <v>0.75</v>
      </c>
      <c r="BM253" s="391">
        <v>0</v>
      </c>
      <c r="BN253" s="391">
        <v>0</v>
      </c>
      <c r="BO253" s="391">
        <v>0</v>
      </c>
      <c r="BP253" s="391">
        <v>0</v>
      </c>
      <c r="BQ253" s="391">
        <v>0</v>
      </c>
    </row>
    <row r="254" spans="1:69">
      <c r="A254" s="388" t="s">
        <v>644</v>
      </c>
      <c r="B254" s="389">
        <v>4.9269999999999996</v>
      </c>
      <c r="C254" s="389">
        <v>15.6</v>
      </c>
      <c r="D254" s="389">
        <v>0.4732931506849315</v>
      </c>
      <c r="E254" s="389"/>
      <c r="F254" s="390">
        <v>50693</v>
      </c>
      <c r="G254" s="391">
        <v>2.1800000000000002</v>
      </c>
      <c r="H254" s="391">
        <v>0.89200000000000002</v>
      </c>
      <c r="I254" s="391">
        <v>0</v>
      </c>
      <c r="J254" s="391">
        <v>0</v>
      </c>
      <c r="K254" s="391">
        <v>0.26</v>
      </c>
      <c r="L254" s="391">
        <v>1.1217068493150681</v>
      </c>
      <c r="M254" s="392">
        <v>43.003965044483458</v>
      </c>
      <c r="N254" s="390">
        <v>61034</v>
      </c>
      <c r="O254" s="390">
        <v>68864</v>
      </c>
      <c r="P254" s="390">
        <v>76694</v>
      </c>
      <c r="Q254" s="390">
        <v>85424</v>
      </c>
      <c r="R254" s="390">
        <v>94137</v>
      </c>
      <c r="S254" s="390" t="s">
        <v>146</v>
      </c>
      <c r="T254" s="391">
        <v>3.367</v>
      </c>
      <c r="U254" s="391">
        <v>3.8889999999999998</v>
      </c>
      <c r="V254" s="391">
        <v>4.492</v>
      </c>
      <c r="W254" s="391">
        <v>5.1879999999999997</v>
      </c>
      <c r="X254" s="391">
        <v>5.8840000000000003</v>
      </c>
      <c r="Y254" s="391">
        <v>1</v>
      </c>
      <c r="Z254" s="391">
        <v>1.2</v>
      </c>
      <c r="AA254" s="391">
        <v>1.4</v>
      </c>
      <c r="AB254" s="391">
        <v>1.8</v>
      </c>
      <c r="AC254" s="391">
        <v>2.2000000000000002</v>
      </c>
      <c r="AD254" s="391">
        <v>0</v>
      </c>
      <c r="AE254" s="391">
        <v>0</v>
      </c>
      <c r="AF254" s="391">
        <v>0</v>
      </c>
      <c r="AG254" s="391">
        <v>0</v>
      </c>
      <c r="AH254" s="391">
        <v>0</v>
      </c>
      <c r="AI254" s="391">
        <v>0</v>
      </c>
      <c r="AJ254" s="391">
        <v>0</v>
      </c>
      <c r="AK254" s="391">
        <v>0</v>
      </c>
      <c r="AL254" s="391">
        <v>0</v>
      </c>
      <c r="AM254" s="391">
        <v>0</v>
      </c>
      <c r="AN254" s="391">
        <v>0.26</v>
      </c>
      <c r="AO254" s="391">
        <v>0.36</v>
      </c>
      <c r="AP254" s="391">
        <v>0.36</v>
      </c>
      <c r="AQ254" s="391">
        <v>0.4</v>
      </c>
      <c r="AR254" s="391">
        <v>0.5</v>
      </c>
      <c r="AS254" s="391">
        <v>1.5595000000000001</v>
      </c>
      <c r="AT254" s="391">
        <v>1.8365</v>
      </c>
      <c r="AU254" s="391">
        <v>2.1071</v>
      </c>
      <c r="AV254" s="391">
        <v>2.4900000000000002</v>
      </c>
      <c r="AW254" s="391">
        <v>2.8931</v>
      </c>
      <c r="AX254" s="391">
        <v>0.5</v>
      </c>
      <c r="AY254" s="391">
        <v>1.7</v>
      </c>
      <c r="AZ254" s="391">
        <v>1.7</v>
      </c>
      <c r="BA254" s="391">
        <v>1.7</v>
      </c>
      <c r="BB254" s="391">
        <v>1.7</v>
      </c>
      <c r="BC254" s="391">
        <v>0</v>
      </c>
      <c r="BD254" s="391">
        <v>0</v>
      </c>
      <c r="BE254" s="391">
        <v>0</v>
      </c>
      <c r="BF254" s="391">
        <v>0</v>
      </c>
      <c r="BG254" s="391">
        <v>0</v>
      </c>
      <c r="BH254" s="391">
        <v>2</v>
      </c>
      <c r="BI254" s="391">
        <v>2</v>
      </c>
      <c r="BJ254" s="391">
        <v>2</v>
      </c>
      <c r="BK254" s="391">
        <v>2</v>
      </c>
      <c r="BL254" s="391">
        <v>2</v>
      </c>
      <c r="BM254" s="391">
        <v>2.5</v>
      </c>
      <c r="BN254" s="391">
        <v>2.5</v>
      </c>
      <c r="BO254" s="391">
        <v>2.5</v>
      </c>
      <c r="BP254" s="391">
        <v>2.5</v>
      </c>
      <c r="BQ254" s="391">
        <v>2.5</v>
      </c>
    </row>
    <row r="255" spans="1:69">
      <c r="A255" s="388" t="s">
        <v>645</v>
      </c>
      <c r="B255" s="389">
        <v>0.14981666666666668</v>
      </c>
      <c r="C255" s="389">
        <v>0.53800000000000003</v>
      </c>
      <c r="D255" s="389">
        <v>0</v>
      </c>
      <c r="E255" s="389"/>
      <c r="F255" s="390">
        <v>852</v>
      </c>
      <c r="G255" s="391">
        <v>0.03</v>
      </c>
      <c r="H255" s="391">
        <v>8.6599999999999996E-2</v>
      </c>
      <c r="I255" s="391">
        <v>0</v>
      </c>
      <c r="J255" s="391">
        <v>1.4999999999999999E-2</v>
      </c>
      <c r="K255" s="391">
        <v>1E-3</v>
      </c>
      <c r="L255" s="391">
        <v>1.7216666666666686E-2</v>
      </c>
      <c r="M255" s="392">
        <v>35.2112676056338</v>
      </c>
      <c r="N255" s="390">
        <v>842</v>
      </c>
      <c r="O255" s="390">
        <v>793</v>
      </c>
      <c r="P255" s="390">
        <v>751</v>
      </c>
      <c r="Q255" s="390">
        <v>711</v>
      </c>
      <c r="R255" s="390">
        <v>674</v>
      </c>
      <c r="S255" s="390" t="s">
        <v>195</v>
      </c>
      <c r="T255" s="391">
        <v>2.9600000000000001E-2</v>
      </c>
      <c r="U255" s="391">
        <v>2.7799999999999998E-2</v>
      </c>
      <c r="V255" s="391">
        <v>2.63E-2</v>
      </c>
      <c r="W255" s="391">
        <v>2.4899999999999999E-2</v>
      </c>
      <c r="X255" s="391">
        <v>2.35E-2</v>
      </c>
      <c r="Y255" s="391">
        <v>8.5800000000000001E-2</v>
      </c>
      <c r="Z255" s="391">
        <v>8.0600000000000005E-2</v>
      </c>
      <c r="AA255" s="391">
        <v>7.6300000000000007E-2</v>
      </c>
      <c r="AB255" s="391">
        <v>7.22E-2</v>
      </c>
      <c r="AC255" s="391">
        <v>6.8199999999999997E-2</v>
      </c>
      <c r="AD255" s="391">
        <v>0</v>
      </c>
      <c r="AE255" s="391">
        <v>0</v>
      </c>
      <c r="AF255" s="391">
        <v>0</v>
      </c>
      <c r="AG255" s="391">
        <v>0</v>
      </c>
      <c r="AH255" s="391">
        <v>0</v>
      </c>
      <c r="AI255" s="391">
        <v>4.6399999999999997E-2</v>
      </c>
      <c r="AJ255" s="391">
        <v>4.36E-2</v>
      </c>
      <c r="AK255" s="391">
        <v>4.1200000000000001E-2</v>
      </c>
      <c r="AL255" s="391">
        <v>3.9E-2</v>
      </c>
      <c r="AM255" s="391">
        <v>3.6799999999999999E-2</v>
      </c>
      <c r="AN255" s="391">
        <v>1E-3</v>
      </c>
      <c r="AO255" s="391">
        <v>1E-3</v>
      </c>
      <c r="AP255" s="391">
        <v>1E-3</v>
      </c>
      <c r="AQ255" s="391">
        <v>1E-3</v>
      </c>
      <c r="AR255" s="391">
        <v>1E-3</v>
      </c>
      <c r="AS255" s="391">
        <v>2.1399999999999999E-2</v>
      </c>
      <c r="AT255" s="391">
        <v>2.01E-2</v>
      </c>
      <c r="AU255" s="391">
        <v>1.9E-2</v>
      </c>
      <c r="AV255" s="391">
        <v>1.7999999999999999E-2</v>
      </c>
      <c r="AW255" s="391">
        <v>1.7000000000000001E-2</v>
      </c>
      <c r="AX255" s="391">
        <v>0</v>
      </c>
      <c r="AY255" s="391">
        <v>0</v>
      </c>
      <c r="AZ255" s="391">
        <v>0</v>
      </c>
      <c r="BA255" s="391">
        <v>0</v>
      </c>
      <c r="BB255" s="391">
        <v>0</v>
      </c>
      <c r="BC255" s="391">
        <v>0</v>
      </c>
      <c r="BD255" s="391">
        <v>0</v>
      </c>
      <c r="BE255" s="391">
        <v>0</v>
      </c>
      <c r="BF255" s="391">
        <v>0</v>
      </c>
      <c r="BG255" s="391">
        <v>0</v>
      </c>
      <c r="BH255" s="391">
        <v>0</v>
      </c>
      <c r="BI255" s="391">
        <v>0</v>
      </c>
      <c r="BJ255" s="391">
        <v>0</v>
      </c>
      <c r="BK255" s="391">
        <v>0</v>
      </c>
      <c r="BL255" s="391">
        <v>0</v>
      </c>
      <c r="BM255" s="391">
        <v>0</v>
      </c>
      <c r="BN255" s="391">
        <v>0</v>
      </c>
      <c r="BO255" s="391">
        <v>0</v>
      </c>
      <c r="BP255" s="391">
        <v>0</v>
      </c>
      <c r="BQ255" s="391">
        <v>0</v>
      </c>
    </row>
    <row r="256" spans="1:69">
      <c r="A256" s="388" t="s">
        <v>646</v>
      </c>
      <c r="B256" s="389">
        <v>0.21375000000000002</v>
      </c>
      <c r="C256" s="389">
        <v>0.3</v>
      </c>
      <c r="D256" s="389">
        <v>0</v>
      </c>
      <c r="E256" s="389"/>
      <c r="F256" s="390">
        <v>1650</v>
      </c>
      <c r="G256" s="391">
        <v>5.6000000000000001E-2</v>
      </c>
      <c r="H256" s="391">
        <v>0.123</v>
      </c>
      <c r="I256" s="391">
        <v>0</v>
      </c>
      <c r="J256" s="391">
        <v>2.9999999999999997E-4</v>
      </c>
      <c r="K256" s="391">
        <v>5.0000000000000001E-3</v>
      </c>
      <c r="L256" s="391">
        <v>2.9450000000000032E-2</v>
      </c>
      <c r="M256" s="392">
        <v>33.939393939393938</v>
      </c>
      <c r="N256" s="390">
        <v>1670</v>
      </c>
      <c r="O256" s="390">
        <v>1690</v>
      </c>
      <c r="P256" s="390">
        <v>1710</v>
      </c>
      <c r="Q256" s="390">
        <v>1730</v>
      </c>
      <c r="R256" s="390">
        <v>1750</v>
      </c>
      <c r="S256" s="390" t="s">
        <v>175</v>
      </c>
      <c r="T256" s="391">
        <v>0.06</v>
      </c>
      <c r="U256" s="391">
        <v>6.0600000000000001E-2</v>
      </c>
      <c r="V256" s="391">
        <v>6.1199999999999997E-2</v>
      </c>
      <c r="W256" s="391">
        <v>6.1800000000000001E-2</v>
      </c>
      <c r="X256" s="391">
        <v>6.2399999999999997E-2</v>
      </c>
      <c r="Y256" s="391">
        <v>0.125</v>
      </c>
      <c r="Z256" s="391">
        <v>0.1275</v>
      </c>
      <c r="AA256" s="391">
        <v>0.13009999999999999</v>
      </c>
      <c r="AB256" s="391">
        <v>0.13270000000000001</v>
      </c>
      <c r="AC256" s="391">
        <v>0.1353</v>
      </c>
      <c r="AD256" s="391">
        <v>0</v>
      </c>
      <c r="AE256" s="391">
        <v>0</v>
      </c>
      <c r="AF256" s="391">
        <v>0</v>
      </c>
      <c r="AG256" s="391">
        <v>0</v>
      </c>
      <c r="AH256" s="391">
        <v>0</v>
      </c>
      <c r="AI256" s="391">
        <v>1E-4</v>
      </c>
      <c r="AJ256" s="391">
        <v>1E-4</v>
      </c>
      <c r="AK256" s="391">
        <v>1E-4</v>
      </c>
      <c r="AL256" s="391">
        <v>1E-4</v>
      </c>
      <c r="AM256" s="391">
        <v>1E-4</v>
      </c>
      <c r="AN256" s="391">
        <v>5.0000000000000001E-3</v>
      </c>
      <c r="AO256" s="391">
        <v>5.0000000000000001E-3</v>
      </c>
      <c r="AP256" s="391">
        <v>5.0000000000000001E-3</v>
      </c>
      <c r="AQ256" s="391">
        <v>5.0000000000000001E-3</v>
      </c>
      <c r="AR256" s="391">
        <v>5.0000000000000001E-3</v>
      </c>
      <c r="AS256" s="391">
        <v>0.02</v>
      </c>
      <c r="AT256" s="391">
        <v>0.02</v>
      </c>
      <c r="AU256" s="391">
        <v>0.02</v>
      </c>
      <c r="AV256" s="391">
        <v>0.02</v>
      </c>
      <c r="AW256" s="391">
        <v>0.02</v>
      </c>
      <c r="AX256" s="391">
        <v>0</v>
      </c>
      <c r="AY256" s="391">
        <v>0</v>
      </c>
      <c r="AZ256" s="391">
        <v>0</v>
      </c>
      <c r="BA256" s="391">
        <v>0</v>
      </c>
      <c r="BB256" s="391">
        <v>0</v>
      </c>
      <c r="BC256" s="391">
        <v>0</v>
      </c>
      <c r="BD256" s="391">
        <v>0</v>
      </c>
      <c r="BE256" s="391">
        <v>0</v>
      </c>
      <c r="BF256" s="391">
        <v>0</v>
      </c>
      <c r="BG256" s="391">
        <v>0</v>
      </c>
      <c r="BH256" s="391">
        <v>0.3</v>
      </c>
      <c r="BI256" s="391">
        <v>0.3</v>
      </c>
      <c r="BJ256" s="391">
        <v>0.3</v>
      </c>
      <c r="BK256" s="391">
        <v>0.3</v>
      </c>
      <c r="BL256" s="391">
        <v>0.3</v>
      </c>
      <c r="BM256" s="391">
        <v>0</v>
      </c>
      <c r="BN256" s="391">
        <v>0</v>
      </c>
      <c r="BO256" s="391">
        <v>0</v>
      </c>
      <c r="BP256" s="391">
        <v>0</v>
      </c>
      <c r="BQ256" s="391">
        <v>0</v>
      </c>
    </row>
    <row r="257" spans="1:69">
      <c r="A257" s="388" t="s">
        <v>647</v>
      </c>
      <c r="B257" s="389">
        <v>6.3651666666666671</v>
      </c>
      <c r="C257" s="389">
        <v>20</v>
      </c>
      <c r="D257" s="389">
        <v>4.3046999999999995</v>
      </c>
      <c r="E257" s="389"/>
      <c r="F257" s="390">
        <v>14787</v>
      </c>
      <c r="G257" s="391">
        <v>0.86229999999999996</v>
      </c>
      <c r="H257" s="391">
        <v>0.47499999999999998</v>
      </c>
      <c r="I257" s="391">
        <v>0.1169</v>
      </c>
      <c r="J257" s="391">
        <v>0</v>
      </c>
      <c r="K257" s="391">
        <v>0.157</v>
      </c>
      <c r="L257" s="391">
        <v>0.44926666666666737</v>
      </c>
      <c r="M257" s="392">
        <v>58.314735916683574</v>
      </c>
      <c r="N257" s="390">
        <v>15082</v>
      </c>
      <c r="O257" s="390">
        <v>15384</v>
      </c>
      <c r="P257" s="390">
        <v>15692</v>
      </c>
      <c r="Q257" s="390">
        <v>16005</v>
      </c>
      <c r="R257" s="390">
        <v>16326</v>
      </c>
      <c r="S257" s="390" t="s">
        <v>135</v>
      </c>
      <c r="T257" s="391">
        <v>0.87949999999999995</v>
      </c>
      <c r="U257" s="391">
        <v>0.89710000000000001</v>
      </c>
      <c r="V257" s="391">
        <v>0.91500000000000004</v>
      </c>
      <c r="W257" s="391">
        <v>0.93330000000000002</v>
      </c>
      <c r="X257" s="391">
        <v>0.95199999999999996</v>
      </c>
      <c r="Y257" s="391">
        <v>0.48449999999999999</v>
      </c>
      <c r="Z257" s="391">
        <v>0.49409999999999998</v>
      </c>
      <c r="AA257" s="391">
        <v>0.504</v>
      </c>
      <c r="AB257" s="391">
        <v>0.5141</v>
      </c>
      <c r="AC257" s="391">
        <v>0.52439999999999998</v>
      </c>
      <c r="AD257" s="391">
        <v>0.1192</v>
      </c>
      <c r="AE257" s="391">
        <v>0.1216</v>
      </c>
      <c r="AF257" s="391">
        <v>0.124</v>
      </c>
      <c r="AG257" s="391">
        <v>0.1265</v>
      </c>
      <c r="AH257" s="391">
        <v>0.129</v>
      </c>
      <c r="AI257" s="391">
        <v>0</v>
      </c>
      <c r="AJ257" s="391">
        <v>0</v>
      </c>
      <c r="AK257" s="391">
        <v>0</v>
      </c>
      <c r="AL257" s="391">
        <v>0</v>
      </c>
      <c r="AM257" s="391">
        <v>0</v>
      </c>
      <c r="AN257" s="391">
        <v>0.159</v>
      </c>
      <c r="AO257" s="391">
        <v>0.16</v>
      </c>
      <c r="AP257" s="391">
        <v>0.16200000000000001</v>
      </c>
      <c r="AQ257" s="391">
        <v>0.16300000000000001</v>
      </c>
      <c r="AR257" s="391">
        <v>0.16500000000000001</v>
      </c>
      <c r="AS257" s="391">
        <v>0.47139999999999999</v>
      </c>
      <c r="AT257" s="391">
        <v>0.48020000000000002</v>
      </c>
      <c r="AU257" s="391">
        <v>0.4894</v>
      </c>
      <c r="AV257" s="391">
        <v>0.49859999999999999</v>
      </c>
      <c r="AW257" s="391">
        <v>0.50819999999999999</v>
      </c>
      <c r="AX257" s="391">
        <v>0</v>
      </c>
      <c r="AY257" s="391">
        <v>0</v>
      </c>
      <c r="AZ257" s="391">
        <v>0</v>
      </c>
      <c r="BA257" s="391">
        <v>0</v>
      </c>
      <c r="BB257" s="391">
        <v>0</v>
      </c>
      <c r="BC257" s="391">
        <v>0</v>
      </c>
      <c r="BD257" s="391">
        <v>0</v>
      </c>
      <c r="BE257" s="391">
        <v>0</v>
      </c>
      <c r="BF257" s="391">
        <v>0</v>
      </c>
      <c r="BG257" s="391">
        <v>0</v>
      </c>
      <c r="BH257" s="391">
        <v>0</v>
      </c>
      <c r="BI257" s="391">
        <v>0</v>
      </c>
      <c r="BJ257" s="391">
        <v>0</v>
      </c>
      <c r="BK257" s="391">
        <v>0</v>
      </c>
      <c r="BL257" s="391">
        <v>0</v>
      </c>
      <c r="BM257" s="391">
        <v>7.3250000000000002</v>
      </c>
      <c r="BN257" s="391">
        <v>7.3250000000000002</v>
      </c>
      <c r="BO257" s="391">
        <v>7.3250000000000002</v>
      </c>
      <c r="BP257" s="391">
        <v>7.3250000000000002</v>
      </c>
      <c r="BQ257" s="391">
        <v>7.3250000000000002</v>
      </c>
    </row>
    <row r="258" spans="1:69">
      <c r="A258" s="388" t="s">
        <v>648</v>
      </c>
      <c r="B258" s="389">
        <v>1.1836666666666666</v>
      </c>
      <c r="C258" s="389">
        <v>3</v>
      </c>
      <c r="D258" s="389">
        <v>0</v>
      </c>
      <c r="E258" s="389"/>
      <c r="F258" s="390">
        <v>7378</v>
      </c>
      <c r="G258" s="391">
        <v>0.94210000000000005</v>
      </c>
      <c r="H258" s="391">
        <v>5.79E-2</v>
      </c>
      <c r="I258" s="391">
        <v>0</v>
      </c>
      <c r="J258" s="391">
        <v>0</v>
      </c>
      <c r="K258" s="391">
        <v>0.02</v>
      </c>
      <c r="L258" s="391">
        <v>0.16366666666666663</v>
      </c>
      <c r="M258" s="392">
        <v>127.69043101111413</v>
      </c>
      <c r="N258" s="390">
        <v>7673</v>
      </c>
      <c r="O258" s="390">
        <v>8057</v>
      </c>
      <c r="P258" s="390">
        <v>8460</v>
      </c>
      <c r="Q258" s="390">
        <v>8883</v>
      </c>
      <c r="R258" s="390">
        <v>9327</v>
      </c>
      <c r="S258" s="390" t="s">
        <v>198</v>
      </c>
      <c r="T258" s="391">
        <v>0.99</v>
      </c>
      <c r="U258" s="391">
        <v>1.04</v>
      </c>
      <c r="V258" s="391">
        <v>1.0920000000000001</v>
      </c>
      <c r="W258" s="391">
        <v>1.1459999999999999</v>
      </c>
      <c r="X258" s="391">
        <v>1.2030000000000001</v>
      </c>
      <c r="Y258" s="391">
        <v>7.4999999999999997E-2</v>
      </c>
      <c r="Z258" s="391">
        <v>9.4E-2</v>
      </c>
      <c r="AA258" s="391">
        <v>0.11799999999999999</v>
      </c>
      <c r="AB258" s="391">
        <v>0.14799999999999999</v>
      </c>
      <c r="AC258" s="391">
        <v>0.185</v>
      </c>
      <c r="AD258" s="391">
        <v>0</v>
      </c>
      <c r="AE258" s="391">
        <v>0</v>
      </c>
      <c r="AF258" s="391">
        <v>0</v>
      </c>
      <c r="AG258" s="391">
        <v>0</v>
      </c>
      <c r="AH258" s="391">
        <v>0</v>
      </c>
      <c r="AI258" s="391">
        <v>0</v>
      </c>
      <c r="AJ258" s="391">
        <v>0</v>
      </c>
      <c r="AK258" s="391">
        <v>0</v>
      </c>
      <c r="AL258" s="391">
        <v>0</v>
      </c>
      <c r="AM258" s="391">
        <v>0</v>
      </c>
      <c r="AN258" s="391">
        <v>1.4999999999999999E-2</v>
      </c>
      <c r="AO258" s="391">
        <v>1.4999999999999999E-2</v>
      </c>
      <c r="AP258" s="391">
        <v>1.4999999999999999E-2</v>
      </c>
      <c r="AQ258" s="391">
        <v>1.4999999999999999E-2</v>
      </c>
      <c r="AR258" s="391">
        <v>1.4999999999999999E-2</v>
      </c>
      <c r="AS258" s="391">
        <v>0.17860000000000001</v>
      </c>
      <c r="AT258" s="391">
        <v>0.19</v>
      </c>
      <c r="AU258" s="391">
        <v>0.2026</v>
      </c>
      <c r="AV258" s="391">
        <v>0.2165</v>
      </c>
      <c r="AW258" s="391">
        <v>0.23200000000000001</v>
      </c>
      <c r="AX258" s="391">
        <v>0</v>
      </c>
      <c r="AY258" s="391">
        <v>0</v>
      </c>
      <c r="AZ258" s="391">
        <v>0</v>
      </c>
      <c r="BA258" s="391">
        <v>0</v>
      </c>
      <c r="BB258" s="391">
        <v>0</v>
      </c>
      <c r="BC258" s="391">
        <v>0</v>
      </c>
      <c r="BD258" s="391">
        <v>0</v>
      </c>
      <c r="BE258" s="391">
        <v>0</v>
      </c>
      <c r="BF258" s="391">
        <v>0</v>
      </c>
      <c r="BG258" s="391">
        <v>0</v>
      </c>
      <c r="BH258" s="391">
        <v>3</v>
      </c>
      <c r="BI258" s="391">
        <v>3</v>
      </c>
      <c r="BJ258" s="391">
        <v>3</v>
      </c>
      <c r="BK258" s="391">
        <v>3</v>
      </c>
      <c r="BL258" s="391">
        <v>3</v>
      </c>
      <c r="BM258" s="391">
        <v>0</v>
      </c>
      <c r="BN258" s="391">
        <v>0</v>
      </c>
      <c r="BO258" s="391">
        <v>0</v>
      </c>
      <c r="BP258" s="391">
        <v>0</v>
      </c>
      <c r="BQ258" s="391">
        <v>0</v>
      </c>
    </row>
    <row r="259" spans="1:69">
      <c r="A259" s="388" t="s">
        <v>649</v>
      </c>
      <c r="B259" s="389">
        <v>1.5025833333333332</v>
      </c>
      <c r="C259" s="389">
        <v>50</v>
      </c>
      <c r="D259" s="389">
        <v>0</v>
      </c>
      <c r="E259" s="389"/>
      <c r="F259" s="390">
        <v>20490</v>
      </c>
      <c r="G259" s="391">
        <v>1.0720000000000001</v>
      </c>
      <c r="H259" s="391">
        <v>8.2299999999999998E-2</v>
      </c>
      <c r="I259" s="391">
        <v>1.12E-2</v>
      </c>
      <c r="J259" s="391">
        <v>4.5999999999999999E-3</v>
      </c>
      <c r="K259" s="391">
        <v>0.1</v>
      </c>
      <c r="L259" s="391">
        <v>0.23248333333333293</v>
      </c>
      <c r="M259" s="392">
        <v>52.318204001952175</v>
      </c>
      <c r="N259" s="390">
        <v>22539</v>
      </c>
      <c r="O259" s="390">
        <v>24793</v>
      </c>
      <c r="P259" s="390">
        <v>27272</v>
      </c>
      <c r="Q259" s="390">
        <v>30000</v>
      </c>
      <c r="R259" s="390">
        <v>33000</v>
      </c>
      <c r="S259" s="390" t="s">
        <v>141</v>
      </c>
      <c r="T259" s="391">
        <v>1.18</v>
      </c>
      <c r="U259" s="391">
        <v>1.3</v>
      </c>
      <c r="V259" s="391">
        <v>1.43</v>
      </c>
      <c r="W259" s="391">
        <v>1.57</v>
      </c>
      <c r="X259" s="391">
        <v>1.73</v>
      </c>
      <c r="Y259" s="391">
        <v>9.0999999999999998E-2</v>
      </c>
      <c r="Z259" s="391">
        <v>0.1</v>
      </c>
      <c r="AA259" s="391">
        <v>0.11</v>
      </c>
      <c r="AB259" s="391">
        <v>0.12</v>
      </c>
      <c r="AC259" s="391">
        <v>0.13</v>
      </c>
      <c r="AD259" s="391">
        <v>1.2E-2</v>
      </c>
      <c r="AE259" s="391">
        <v>1.4E-2</v>
      </c>
      <c r="AF259" s="391">
        <v>1.4999999999999999E-2</v>
      </c>
      <c r="AG259" s="391">
        <v>1.6E-2</v>
      </c>
      <c r="AH259" s="391">
        <v>1.7999999999999999E-2</v>
      </c>
      <c r="AI259" s="391">
        <v>5.1000000000000004E-3</v>
      </c>
      <c r="AJ259" s="391">
        <v>5.5999999999999999E-3</v>
      </c>
      <c r="AK259" s="391">
        <v>6.1000000000000004E-3</v>
      </c>
      <c r="AL259" s="391">
        <v>6.7000000000000002E-3</v>
      </c>
      <c r="AM259" s="391">
        <v>7.4000000000000003E-3</v>
      </c>
      <c r="AN259" s="391">
        <v>0.11</v>
      </c>
      <c r="AO259" s="391">
        <v>0.12</v>
      </c>
      <c r="AP259" s="391">
        <v>0.13</v>
      </c>
      <c r="AQ259" s="391">
        <v>0.15</v>
      </c>
      <c r="AR259" s="391">
        <v>0.16</v>
      </c>
      <c r="AS259" s="391">
        <v>0.1168</v>
      </c>
      <c r="AT259" s="391">
        <v>0.12859999999999999</v>
      </c>
      <c r="AU259" s="391">
        <v>0.14130000000000001</v>
      </c>
      <c r="AV259" s="391">
        <v>0.15559999999999999</v>
      </c>
      <c r="AW259" s="391">
        <v>0.1709</v>
      </c>
      <c r="AX259" s="391">
        <v>0</v>
      </c>
      <c r="AY259" s="391">
        <v>0</v>
      </c>
      <c r="AZ259" s="391">
        <v>0</v>
      </c>
      <c r="BA259" s="391">
        <v>0</v>
      </c>
      <c r="BB259" s="391">
        <v>0</v>
      </c>
      <c r="BC259" s="391">
        <v>0</v>
      </c>
      <c r="BD259" s="391">
        <v>0</v>
      </c>
      <c r="BE259" s="391">
        <v>0</v>
      </c>
      <c r="BF259" s="391">
        <v>0</v>
      </c>
      <c r="BG259" s="391">
        <v>0</v>
      </c>
      <c r="BH259" s="391">
        <v>0</v>
      </c>
      <c r="BI259" s="391">
        <v>0</v>
      </c>
      <c r="BJ259" s="391">
        <v>0</v>
      </c>
      <c r="BK259" s="391">
        <v>0</v>
      </c>
      <c r="BL259" s="391">
        <v>0</v>
      </c>
      <c r="BM259" s="391">
        <v>0</v>
      </c>
      <c r="BN259" s="391">
        <v>0</v>
      </c>
      <c r="BO259" s="391">
        <v>0</v>
      </c>
      <c r="BP259" s="391">
        <v>0</v>
      </c>
      <c r="BQ259" s="391">
        <v>0</v>
      </c>
    </row>
    <row r="260" spans="1:69">
      <c r="A260" s="388" t="s">
        <v>650</v>
      </c>
      <c r="B260" s="389">
        <v>4.0609166666666665</v>
      </c>
      <c r="C260" s="389">
        <v>23</v>
      </c>
      <c r="D260" s="389">
        <v>6.9659178082191769E-2</v>
      </c>
      <c r="E260" s="389"/>
      <c r="F260" s="390">
        <v>11000</v>
      </c>
      <c r="G260" s="391">
        <v>0.99139999999999995</v>
      </c>
      <c r="H260" s="391">
        <v>2.0630000000000002</v>
      </c>
      <c r="I260" s="391">
        <v>0.27</v>
      </c>
      <c r="J260" s="391">
        <v>6.1699999999999998E-2</v>
      </c>
      <c r="K260" s="391">
        <v>0.17</v>
      </c>
      <c r="L260" s="391">
        <v>0.43515748858447445</v>
      </c>
      <c r="M260" s="392">
        <v>90.127272727272725</v>
      </c>
      <c r="N260" s="390">
        <v>11665</v>
      </c>
      <c r="O260" s="390">
        <v>12250</v>
      </c>
      <c r="P260" s="390">
        <v>12860</v>
      </c>
      <c r="Q260" s="390">
        <v>13500</v>
      </c>
      <c r="R260" s="390">
        <v>14250</v>
      </c>
      <c r="S260" s="390" t="s">
        <v>203</v>
      </c>
      <c r="T260" s="391">
        <v>0.99070000000000003</v>
      </c>
      <c r="U260" s="391">
        <v>1.0402</v>
      </c>
      <c r="V260" s="391">
        <v>1.0922000000000001</v>
      </c>
      <c r="W260" s="391">
        <v>1.1468</v>
      </c>
      <c r="X260" s="391">
        <v>1.2112000000000001</v>
      </c>
      <c r="Y260" s="391">
        <v>2.35</v>
      </c>
      <c r="Z260" s="391">
        <v>2.4</v>
      </c>
      <c r="AA260" s="391">
        <v>2.4500000000000002</v>
      </c>
      <c r="AB260" s="391">
        <v>2.5</v>
      </c>
      <c r="AC260" s="391">
        <v>2.5499999999999998</v>
      </c>
      <c r="AD260" s="391">
        <v>0.57499999999999996</v>
      </c>
      <c r="AE260" s="391">
        <v>0.57999999999999996</v>
      </c>
      <c r="AF260" s="391">
        <v>0.58499999999999996</v>
      </c>
      <c r="AG260" s="391">
        <v>0.59</v>
      </c>
      <c r="AH260" s="391">
        <v>0.59499999999999997</v>
      </c>
      <c r="AI260" s="391">
        <v>0.23499999999999999</v>
      </c>
      <c r="AJ260" s="391">
        <v>0.24</v>
      </c>
      <c r="AK260" s="391">
        <v>0.245</v>
      </c>
      <c r="AL260" s="391">
        <v>0.25</v>
      </c>
      <c r="AM260" s="391">
        <v>0.255</v>
      </c>
      <c r="AN260" s="391">
        <v>0.17499999999999999</v>
      </c>
      <c r="AO260" s="391">
        <v>0.18</v>
      </c>
      <c r="AP260" s="391">
        <v>0.185</v>
      </c>
      <c r="AQ260" s="391">
        <v>0.19</v>
      </c>
      <c r="AR260" s="391">
        <v>0.19500000000000001</v>
      </c>
      <c r="AS260" s="391">
        <v>0.60199999999999998</v>
      </c>
      <c r="AT260" s="391">
        <v>0.60499999999999998</v>
      </c>
      <c r="AU260" s="391">
        <v>0.60799999999999998</v>
      </c>
      <c r="AV260" s="391">
        <v>0.61699999999999999</v>
      </c>
      <c r="AW260" s="391">
        <v>0.625</v>
      </c>
      <c r="AX260" s="391">
        <v>0</v>
      </c>
      <c r="AY260" s="391">
        <v>0</v>
      </c>
      <c r="AZ260" s="391">
        <v>0</v>
      </c>
      <c r="BA260" s="391">
        <v>0</v>
      </c>
      <c r="BB260" s="391">
        <v>0</v>
      </c>
      <c r="BC260" s="391">
        <v>0</v>
      </c>
      <c r="BD260" s="391">
        <v>0</v>
      </c>
      <c r="BE260" s="391">
        <v>0</v>
      </c>
      <c r="BF260" s="391">
        <v>0</v>
      </c>
      <c r="BG260" s="391">
        <v>0</v>
      </c>
      <c r="BH260" s="391">
        <v>0</v>
      </c>
      <c r="BI260" s="391">
        <v>0</v>
      </c>
      <c r="BJ260" s="391">
        <v>0</v>
      </c>
      <c r="BK260" s="391">
        <v>0</v>
      </c>
      <c r="BL260" s="391">
        <v>0</v>
      </c>
      <c r="BM260" s="391">
        <v>0.25</v>
      </c>
      <c r="BN260" s="391">
        <v>0.25</v>
      </c>
      <c r="BO260" s="391">
        <v>0.25</v>
      </c>
      <c r="BP260" s="391">
        <v>0.25</v>
      </c>
      <c r="BQ260" s="391">
        <v>0.25</v>
      </c>
    </row>
    <row r="261" spans="1:69">
      <c r="A261" s="388" t="s">
        <v>651</v>
      </c>
      <c r="B261" s="389">
        <v>4.2987083333333329</v>
      </c>
      <c r="C261" s="389">
        <v>4.8142000000000005</v>
      </c>
      <c r="D261" s="389">
        <v>0</v>
      </c>
      <c r="E261" s="389"/>
      <c r="F261" s="390">
        <v>27500</v>
      </c>
      <c r="G261" s="391">
        <v>1.97</v>
      </c>
      <c r="H261" s="391">
        <v>0</v>
      </c>
      <c r="I261" s="391">
        <v>1.87</v>
      </c>
      <c r="J261" s="391">
        <v>0</v>
      </c>
      <c r="K261" s="391">
        <v>0.15</v>
      </c>
      <c r="L261" s="391">
        <v>0.30870833333333314</v>
      </c>
      <c r="M261" s="392">
        <v>71.63636363636364</v>
      </c>
      <c r="N261" s="390">
        <v>28000</v>
      </c>
      <c r="O261" s="390">
        <v>28500</v>
      </c>
      <c r="P261" s="390">
        <v>29000</v>
      </c>
      <c r="Q261" s="390">
        <v>29500</v>
      </c>
      <c r="R261" s="390">
        <v>30000</v>
      </c>
      <c r="S261" s="390" t="s">
        <v>172</v>
      </c>
      <c r="T261" s="391">
        <v>2.0720000000000001</v>
      </c>
      <c r="U261" s="391">
        <v>2.1</v>
      </c>
      <c r="V261" s="391">
        <v>2.15</v>
      </c>
      <c r="W261" s="391">
        <v>2.1829999999999998</v>
      </c>
      <c r="X261" s="391">
        <v>2.2200000000000002</v>
      </c>
      <c r="Y261" s="391">
        <v>0</v>
      </c>
      <c r="Z261" s="391">
        <v>0</v>
      </c>
      <c r="AA261" s="391">
        <v>0</v>
      </c>
      <c r="AB261" s="391">
        <v>0</v>
      </c>
      <c r="AC261" s="391">
        <v>0</v>
      </c>
      <c r="AD261" s="391">
        <v>2</v>
      </c>
      <c r="AE261" s="391">
        <v>2.2000000000000002</v>
      </c>
      <c r="AF261" s="391">
        <v>2.2999999999999998</v>
      </c>
      <c r="AG261" s="391">
        <v>2.4</v>
      </c>
      <c r="AH261" s="391">
        <v>2.5</v>
      </c>
      <c r="AI261" s="391">
        <v>0</v>
      </c>
      <c r="AJ261" s="391">
        <v>0</v>
      </c>
      <c r="AK261" s="391">
        <v>0</v>
      </c>
      <c r="AL261" s="391">
        <v>0</v>
      </c>
      <c r="AM261" s="391">
        <v>0</v>
      </c>
      <c r="AN261" s="391">
        <v>0.15</v>
      </c>
      <c r="AO261" s="391">
        <v>0.15</v>
      </c>
      <c r="AP261" s="391">
        <v>0.15</v>
      </c>
      <c r="AQ261" s="391">
        <v>0.15</v>
      </c>
      <c r="AR261" s="391">
        <v>0.15</v>
      </c>
      <c r="AS261" s="391">
        <v>0.32150000000000001</v>
      </c>
      <c r="AT261" s="391">
        <v>0.34060000000000001</v>
      </c>
      <c r="AU261" s="391">
        <v>0.35210000000000002</v>
      </c>
      <c r="AV261" s="391">
        <v>0.36359999999999998</v>
      </c>
      <c r="AW261" s="391">
        <v>0.37509999999999999</v>
      </c>
      <c r="AX261" s="391">
        <v>1.38</v>
      </c>
      <c r="AY261" s="391">
        <v>1.38</v>
      </c>
      <c r="AZ261" s="391">
        <v>1.38</v>
      </c>
      <c r="BA261" s="391">
        <v>0</v>
      </c>
      <c r="BB261" s="391">
        <v>0</v>
      </c>
      <c r="BC261" s="391">
        <v>0</v>
      </c>
      <c r="BD261" s="391">
        <v>0</v>
      </c>
      <c r="BE261" s="391">
        <v>0</v>
      </c>
      <c r="BF261" s="391">
        <v>0</v>
      </c>
      <c r="BG261" s="391">
        <v>0</v>
      </c>
      <c r="BH261" s="391">
        <v>3.0710000000000002</v>
      </c>
      <c r="BI261" s="391">
        <v>3.0710000000000002</v>
      </c>
      <c r="BJ261" s="391">
        <v>3.0710000000000002</v>
      </c>
      <c r="BK261" s="391">
        <v>3.0710000000000002</v>
      </c>
      <c r="BL261" s="391">
        <v>3.0710000000000002</v>
      </c>
      <c r="BM261" s="391">
        <v>0</v>
      </c>
      <c r="BN261" s="391">
        <v>0</v>
      </c>
      <c r="BO261" s="391">
        <v>0</v>
      </c>
      <c r="BP261" s="391">
        <v>0</v>
      </c>
      <c r="BQ261" s="391">
        <v>0</v>
      </c>
    </row>
    <row r="262" spans="1:69">
      <c r="A262" s="388" t="s">
        <v>653</v>
      </c>
      <c r="B262" s="389">
        <v>0.35458333333333342</v>
      </c>
      <c r="C262" s="389">
        <v>0.63700000000000001</v>
      </c>
      <c r="D262" s="389">
        <v>0</v>
      </c>
      <c r="E262" s="389"/>
      <c r="F262" s="390">
        <v>2300</v>
      </c>
      <c r="G262" s="391">
        <v>0.26100000000000001</v>
      </c>
      <c r="H262" s="391">
        <v>3.5000000000000003E-2</v>
      </c>
      <c r="I262" s="391">
        <v>0</v>
      </c>
      <c r="J262" s="391">
        <v>0</v>
      </c>
      <c r="K262" s="391">
        <v>0</v>
      </c>
      <c r="L262" s="391">
        <v>5.8583333333333376E-2</v>
      </c>
      <c r="M262" s="392">
        <v>113.47826086956522</v>
      </c>
      <c r="N262" s="390">
        <v>2400</v>
      </c>
      <c r="O262" s="390">
        <v>2450</v>
      </c>
      <c r="P262" s="390">
        <v>2500</v>
      </c>
      <c r="Q262" s="390">
        <v>2550</v>
      </c>
      <c r="R262" s="390">
        <v>2600</v>
      </c>
      <c r="S262" s="390" t="s">
        <v>161</v>
      </c>
      <c r="T262" s="391">
        <v>0.29799999999999999</v>
      </c>
      <c r="U262" s="391">
        <v>0.30399999999999999</v>
      </c>
      <c r="V262" s="391">
        <v>0.31</v>
      </c>
      <c r="W262" s="391">
        <v>0.316</v>
      </c>
      <c r="X262" s="391">
        <v>0.32200000000000001</v>
      </c>
      <c r="Y262" s="391">
        <v>4.2000000000000003E-2</v>
      </c>
      <c r="Z262" s="391">
        <v>4.2000000000000003E-2</v>
      </c>
      <c r="AA262" s="391">
        <v>4.2000000000000003E-2</v>
      </c>
      <c r="AB262" s="391">
        <v>4.2000000000000003E-2</v>
      </c>
      <c r="AC262" s="391">
        <v>4.2000000000000003E-2</v>
      </c>
      <c r="AD262" s="391">
        <v>0</v>
      </c>
      <c r="AE262" s="391">
        <v>0</v>
      </c>
      <c r="AF262" s="391">
        <v>0</v>
      </c>
      <c r="AG262" s="391">
        <v>0</v>
      </c>
      <c r="AH262" s="391">
        <v>0</v>
      </c>
      <c r="AI262" s="391">
        <v>0</v>
      </c>
      <c r="AJ262" s="391">
        <v>0</v>
      </c>
      <c r="AK262" s="391">
        <v>0</v>
      </c>
      <c r="AL262" s="391">
        <v>0</v>
      </c>
      <c r="AM262" s="391">
        <v>0</v>
      </c>
      <c r="AN262" s="391">
        <v>0</v>
      </c>
      <c r="AO262" s="391">
        <v>0</v>
      </c>
      <c r="AP262" s="391">
        <v>0</v>
      </c>
      <c r="AQ262" s="391">
        <v>0</v>
      </c>
      <c r="AR262" s="391">
        <v>0</v>
      </c>
      <c r="AS262" s="391">
        <v>7.0000000000000001E-3</v>
      </c>
      <c r="AT262" s="391">
        <v>7.0000000000000001E-3</v>
      </c>
      <c r="AU262" s="391">
        <v>7.0000000000000001E-3</v>
      </c>
      <c r="AV262" s="391">
        <v>7.0000000000000001E-3</v>
      </c>
      <c r="AW262" s="391">
        <v>7.0000000000000001E-3</v>
      </c>
      <c r="AX262" s="391">
        <v>0</v>
      </c>
      <c r="AY262" s="391">
        <v>0</v>
      </c>
      <c r="AZ262" s="391">
        <v>0</v>
      </c>
      <c r="BA262" s="391">
        <v>0</v>
      </c>
      <c r="BB262" s="391">
        <v>0</v>
      </c>
      <c r="BC262" s="391">
        <v>0</v>
      </c>
      <c r="BD262" s="391">
        <v>0</v>
      </c>
      <c r="BE262" s="391">
        <v>0</v>
      </c>
      <c r="BF262" s="391">
        <v>0</v>
      </c>
      <c r="BG262" s="391">
        <v>0</v>
      </c>
      <c r="BH262" s="391">
        <v>0</v>
      </c>
      <c r="BI262" s="391">
        <v>0</v>
      </c>
      <c r="BJ262" s="391">
        <v>0</v>
      </c>
      <c r="BK262" s="391">
        <v>0</v>
      </c>
      <c r="BL262" s="391">
        <v>0</v>
      </c>
      <c r="BM262" s="391">
        <v>0</v>
      </c>
      <c r="BN262" s="391">
        <v>0</v>
      </c>
      <c r="BO262" s="391">
        <v>0</v>
      </c>
      <c r="BP262" s="391">
        <v>0</v>
      </c>
      <c r="BQ262" s="391">
        <v>0</v>
      </c>
    </row>
    <row r="263" spans="1:69">
      <c r="A263" s="388" t="s">
        <v>654</v>
      </c>
      <c r="B263" s="389">
        <v>0.27405000000000007</v>
      </c>
      <c r="C263" s="389">
        <v>0.87549999999999994</v>
      </c>
      <c r="D263" s="389">
        <v>0</v>
      </c>
      <c r="E263" s="389"/>
      <c r="F263" s="390">
        <v>3167</v>
      </c>
      <c r="G263" s="391">
        <v>0.19120000000000001</v>
      </c>
      <c r="H263" s="391">
        <v>5.3400000000000003E-2</v>
      </c>
      <c r="I263" s="391">
        <v>0.01</v>
      </c>
      <c r="J263" s="391">
        <v>0</v>
      </c>
      <c r="K263" s="391">
        <v>5.0000000000000001E-3</v>
      </c>
      <c r="L263" s="391">
        <v>1.4450000000000074E-2</v>
      </c>
      <c r="M263" s="392">
        <v>60.372592358699087</v>
      </c>
      <c r="N263" s="390">
        <v>3247</v>
      </c>
      <c r="O263" s="390">
        <v>3279</v>
      </c>
      <c r="P263" s="390">
        <v>3312</v>
      </c>
      <c r="Q263" s="390">
        <v>3345</v>
      </c>
      <c r="R263" s="390">
        <v>3379</v>
      </c>
      <c r="S263" s="390" t="s">
        <v>172</v>
      </c>
      <c r="T263" s="391">
        <v>0.20130000000000001</v>
      </c>
      <c r="U263" s="391">
        <v>0.20330000000000001</v>
      </c>
      <c r="V263" s="391">
        <v>0.20530000000000001</v>
      </c>
      <c r="W263" s="391">
        <v>0.2074</v>
      </c>
      <c r="X263" s="391">
        <v>0.20949999999999999</v>
      </c>
      <c r="Y263" s="391">
        <v>5.4699999999999999E-2</v>
      </c>
      <c r="Z263" s="391">
        <v>5.5300000000000002E-2</v>
      </c>
      <c r="AA263" s="391">
        <v>5.5800000000000002E-2</v>
      </c>
      <c r="AB263" s="391">
        <v>5.6399999999999999E-2</v>
      </c>
      <c r="AC263" s="391">
        <v>5.7000000000000002E-2</v>
      </c>
      <c r="AD263" s="391">
        <v>0.01</v>
      </c>
      <c r="AE263" s="391">
        <v>0.01</v>
      </c>
      <c r="AF263" s="391">
        <v>0.01</v>
      </c>
      <c r="AG263" s="391">
        <v>0.01</v>
      </c>
      <c r="AH263" s="391">
        <v>0.01</v>
      </c>
      <c r="AI263" s="391">
        <v>0</v>
      </c>
      <c r="AJ263" s="391">
        <v>0</v>
      </c>
      <c r="AK263" s="391">
        <v>0</v>
      </c>
      <c r="AL263" s="391">
        <v>0</v>
      </c>
      <c r="AM263" s="391">
        <v>0</v>
      </c>
      <c r="AN263" s="391">
        <v>5.0000000000000001E-3</v>
      </c>
      <c r="AO263" s="391">
        <v>5.0000000000000001E-3</v>
      </c>
      <c r="AP263" s="391">
        <v>5.0000000000000001E-3</v>
      </c>
      <c r="AQ263" s="391">
        <v>5.0000000000000001E-3</v>
      </c>
      <c r="AR263" s="391">
        <v>5.0000000000000001E-3</v>
      </c>
      <c r="AS263" s="391">
        <v>1.2999999999999999E-2</v>
      </c>
      <c r="AT263" s="391">
        <v>1.32E-2</v>
      </c>
      <c r="AU263" s="391">
        <v>1.34E-2</v>
      </c>
      <c r="AV263" s="391">
        <v>1.3599999999999999E-2</v>
      </c>
      <c r="AW263" s="391">
        <v>1.38E-2</v>
      </c>
      <c r="AX263" s="391">
        <v>0.28799999999999998</v>
      </c>
      <c r="AY263" s="391">
        <v>0.28799999999999998</v>
      </c>
      <c r="AZ263" s="391">
        <v>0.28799999999999998</v>
      </c>
      <c r="BA263" s="391">
        <v>0.28799999999999998</v>
      </c>
      <c r="BB263" s="391">
        <v>0.28799999999999998</v>
      </c>
      <c r="BC263" s="391">
        <v>0</v>
      </c>
      <c r="BD263" s="391">
        <v>0</v>
      </c>
      <c r="BE263" s="391">
        <v>0</v>
      </c>
      <c r="BF263" s="391">
        <v>0</v>
      </c>
      <c r="BG263" s="391">
        <v>0</v>
      </c>
      <c r="BH263" s="391">
        <v>0</v>
      </c>
      <c r="BI263" s="391">
        <v>0</v>
      </c>
      <c r="BJ263" s="391">
        <v>0</v>
      </c>
      <c r="BK263" s="391">
        <v>0</v>
      </c>
      <c r="BL263" s="391">
        <v>0</v>
      </c>
      <c r="BM263" s="391">
        <v>0</v>
      </c>
      <c r="BN263" s="391">
        <v>0</v>
      </c>
      <c r="BO263" s="391">
        <v>0</v>
      </c>
      <c r="BP263" s="391">
        <v>0</v>
      </c>
      <c r="BQ263" s="391">
        <v>0</v>
      </c>
    </row>
    <row r="264" spans="1:69">
      <c r="A264" s="388" t="s">
        <v>656</v>
      </c>
      <c r="B264" s="389">
        <v>7.7399999999999983E-2</v>
      </c>
      <c r="C264" s="389">
        <v>0.26300000000000001</v>
      </c>
      <c r="D264" s="389">
        <v>4.0109589041095886E-3</v>
      </c>
      <c r="E264" s="389"/>
      <c r="F264" s="390">
        <v>1068</v>
      </c>
      <c r="G264" s="391">
        <v>5.0100000000000006E-2</v>
      </c>
      <c r="H264" s="391">
        <v>5.1999999999999998E-3</v>
      </c>
      <c r="I264" s="391">
        <v>0</v>
      </c>
      <c r="J264" s="391">
        <v>0</v>
      </c>
      <c r="K264" s="391">
        <v>1.2999999999999999E-2</v>
      </c>
      <c r="L264" s="391">
        <v>5.0890410958903953E-3</v>
      </c>
      <c r="M264" s="392">
        <v>46.910112359550567</v>
      </c>
      <c r="N264" s="390">
        <v>1100</v>
      </c>
      <c r="O264" s="390">
        <v>1200</v>
      </c>
      <c r="P264" s="390">
        <v>1250</v>
      </c>
      <c r="Q264" s="390">
        <v>1350</v>
      </c>
      <c r="R264" s="390">
        <v>1400</v>
      </c>
      <c r="S264" s="390" t="s">
        <v>145</v>
      </c>
      <c r="T264" s="391">
        <v>5.5E-2</v>
      </c>
      <c r="U264" s="391">
        <v>0.06</v>
      </c>
      <c r="V264" s="391">
        <v>6.5000000000000002E-2</v>
      </c>
      <c r="W264" s="391">
        <v>7.0000000000000007E-2</v>
      </c>
      <c r="X264" s="391">
        <v>7.4999999999999997E-2</v>
      </c>
      <c r="Y264" s="391">
        <v>5.4999999999999997E-3</v>
      </c>
      <c r="Z264" s="391">
        <v>6.0000000000000001E-3</v>
      </c>
      <c r="AA264" s="391">
        <v>6.4999999999999997E-3</v>
      </c>
      <c r="AB264" s="391">
        <v>7.0000000000000001E-3</v>
      </c>
      <c r="AC264" s="391">
        <v>7.4999999999999997E-3</v>
      </c>
      <c r="AD264" s="391">
        <v>0</v>
      </c>
      <c r="AE264" s="391">
        <v>0</v>
      </c>
      <c r="AF264" s="391">
        <v>0</v>
      </c>
      <c r="AG264" s="391">
        <v>0</v>
      </c>
      <c r="AH264" s="391">
        <v>0</v>
      </c>
      <c r="AI264" s="391">
        <v>0</v>
      </c>
      <c r="AJ264" s="391">
        <v>0</v>
      </c>
      <c r="AK264" s="391">
        <v>0</v>
      </c>
      <c r="AL264" s="391">
        <v>0</v>
      </c>
      <c r="AM264" s="391">
        <v>0</v>
      </c>
      <c r="AN264" s="391">
        <v>2.3E-2</v>
      </c>
      <c r="AO264" s="391">
        <v>2.4E-2</v>
      </c>
      <c r="AP264" s="391">
        <v>2.5000000000000001E-2</v>
      </c>
      <c r="AQ264" s="391">
        <v>2.5999999999999999E-2</v>
      </c>
      <c r="AR264" s="391">
        <v>2.7E-2</v>
      </c>
      <c r="AS264" s="391">
        <v>5.0000000000000001E-3</v>
      </c>
      <c r="AT264" s="391">
        <v>5.0000000000000001E-3</v>
      </c>
      <c r="AU264" s="391">
        <v>5.0000000000000001E-3</v>
      </c>
      <c r="AV264" s="391">
        <v>5.0000000000000001E-3</v>
      </c>
      <c r="AW264" s="391">
        <v>5.0000000000000001E-3</v>
      </c>
      <c r="AX264" s="391">
        <v>0</v>
      </c>
      <c r="AY264" s="391">
        <v>0</v>
      </c>
      <c r="AZ264" s="391">
        <v>0</v>
      </c>
      <c r="BA264" s="391">
        <v>0</v>
      </c>
      <c r="BB264" s="391">
        <v>0</v>
      </c>
      <c r="BC264" s="391">
        <v>0</v>
      </c>
      <c r="BD264" s="391">
        <v>0</v>
      </c>
      <c r="BE264" s="391">
        <v>0</v>
      </c>
      <c r="BF264" s="391">
        <v>0</v>
      </c>
      <c r="BG264" s="391">
        <v>0</v>
      </c>
      <c r="BH264" s="391">
        <v>1.2999999999999999E-2</v>
      </c>
      <c r="BI264" s="391">
        <v>1.2999999999999999E-2</v>
      </c>
      <c r="BJ264" s="391">
        <v>1.2999999999999999E-2</v>
      </c>
      <c r="BK264" s="391">
        <v>1.2999999999999999E-2</v>
      </c>
      <c r="BL264" s="391">
        <v>1.2999999999999999E-2</v>
      </c>
      <c r="BM264" s="391">
        <v>1.2999999999999999E-2</v>
      </c>
      <c r="BN264" s="391">
        <v>1.2999999999999999E-2</v>
      </c>
      <c r="BO264" s="391">
        <v>1.2999999999999999E-2</v>
      </c>
      <c r="BP264" s="391">
        <v>1.2999999999999999E-2</v>
      </c>
      <c r="BQ264" s="391">
        <v>1.2999999999999999E-2</v>
      </c>
    </row>
    <row r="265" spans="1:69">
      <c r="A265" s="388" t="s">
        <v>657</v>
      </c>
      <c r="B265" s="389">
        <v>0.19941666666666666</v>
      </c>
      <c r="C265" s="389">
        <v>0.3</v>
      </c>
      <c r="D265" s="389">
        <v>0</v>
      </c>
      <c r="E265" s="389"/>
      <c r="F265" s="390">
        <v>4956</v>
      </c>
      <c r="G265" s="391">
        <v>0.14530000000000001</v>
      </c>
      <c r="H265" s="391">
        <v>1.5E-3</v>
      </c>
      <c r="I265" s="391">
        <v>0</v>
      </c>
      <c r="J265" s="391">
        <v>0</v>
      </c>
      <c r="K265" s="391">
        <v>1.7399999999999999E-2</v>
      </c>
      <c r="L265" s="391">
        <v>3.5216666666666646E-2</v>
      </c>
      <c r="M265" s="392">
        <v>29.317998385794997</v>
      </c>
      <c r="N265" s="390">
        <v>5300</v>
      </c>
      <c r="O265" s="390">
        <v>5600</v>
      </c>
      <c r="P265" s="390">
        <v>5900</v>
      </c>
      <c r="Q265" s="390">
        <v>6200</v>
      </c>
      <c r="R265" s="390">
        <v>6500</v>
      </c>
      <c r="S265" s="390" t="s">
        <v>191</v>
      </c>
      <c r="T265" s="391">
        <v>0.15490000000000001</v>
      </c>
      <c r="U265" s="391">
        <v>0.16400000000000001</v>
      </c>
      <c r="V265" s="391">
        <v>0.17230000000000001</v>
      </c>
      <c r="W265" s="391">
        <v>0.18149999999999999</v>
      </c>
      <c r="X265" s="391">
        <v>0.19</v>
      </c>
      <c r="Y265" s="391">
        <v>1.9E-3</v>
      </c>
      <c r="Z265" s="391">
        <v>2E-3</v>
      </c>
      <c r="AA265" s="391">
        <v>2E-3</v>
      </c>
      <c r="AB265" s="391">
        <v>2E-3</v>
      </c>
      <c r="AC265" s="391">
        <v>2E-3</v>
      </c>
      <c r="AD265" s="391">
        <v>0</v>
      </c>
      <c r="AE265" s="391">
        <v>0</v>
      </c>
      <c r="AF265" s="391">
        <v>0</v>
      </c>
      <c r="AG265" s="391">
        <v>0</v>
      </c>
      <c r="AH265" s="391">
        <v>0</v>
      </c>
      <c r="AI265" s="391">
        <v>0</v>
      </c>
      <c r="AJ265" s="391">
        <v>0</v>
      </c>
      <c r="AK265" s="391">
        <v>0</v>
      </c>
      <c r="AL265" s="391">
        <v>0</v>
      </c>
      <c r="AM265" s="391">
        <v>0</v>
      </c>
      <c r="AN265" s="391">
        <v>1.7399999999999999E-2</v>
      </c>
      <c r="AO265" s="391">
        <v>1.7399999999999999E-2</v>
      </c>
      <c r="AP265" s="391">
        <v>1.7399999999999999E-2</v>
      </c>
      <c r="AQ265" s="391">
        <v>1.7399999999999999E-2</v>
      </c>
      <c r="AR265" s="391">
        <v>1.7399999999999999E-2</v>
      </c>
      <c r="AS265" s="391">
        <v>2.7699999999999999E-2</v>
      </c>
      <c r="AT265" s="391">
        <v>2.92E-2</v>
      </c>
      <c r="AU265" s="391">
        <v>3.0499999999999999E-2</v>
      </c>
      <c r="AV265" s="391">
        <v>3.1899999999999998E-2</v>
      </c>
      <c r="AW265" s="391">
        <v>3.3300000000000003E-2</v>
      </c>
      <c r="AX265" s="391">
        <v>0</v>
      </c>
      <c r="AY265" s="391">
        <v>0</v>
      </c>
      <c r="AZ265" s="391">
        <v>0</v>
      </c>
      <c r="BA265" s="391">
        <v>0</v>
      </c>
      <c r="BB265" s="391">
        <v>0</v>
      </c>
      <c r="BC265" s="391">
        <v>0</v>
      </c>
      <c r="BD265" s="391">
        <v>0</v>
      </c>
      <c r="BE265" s="391">
        <v>0</v>
      </c>
      <c r="BF265" s="391">
        <v>0</v>
      </c>
      <c r="BG265" s="391">
        <v>0</v>
      </c>
      <c r="BH265" s="391">
        <v>0.3</v>
      </c>
      <c r="BI265" s="391">
        <v>0.3</v>
      </c>
      <c r="BJ265" s="391">
        <v>0.3</v>
      </c>
      <c r="BK265" s="391">
        <v>0.3</v>
      </c>
      <c r="BL265" s="391">
        <v>0.3</v>
      </c>
      <c r="BM265" s="391">
        <v>0</v>
      </c>
      <c r="BN265" s="391">
        <v>0</v>
      </c>
      <c r="BO265" s="391">
        <v>0</v>
      </c>
      <c r="BP265" s="391">
        <v>0</v>
      </c>
      <c r="BQ265" s="391">
        <v>0</v>
      </c>
    </row>
    <row r="266" spans="1:69">
      <c r="A266" s="388" t="s">
        <v>658</v>
      </c>
      <c r="B266" s="389">
        <v>1.3416666666666667E-2</v>
      </c>
      <c r="C266" s="389">
        <v>9.9000000000000005E-2</v>
      </c>
      <c r="D266" s="389">
        <v>0</v>
      </c>
      <c r="E266" s="389"/>
      <c r="F266" s="390">
        <v>50</v>
      </c>
      <c r="G266" s="391">
        <v>8.9999999999999993E-3</v>
      </c>
      <c r="H266" s="391">
        <v>0</v>
      </c>
      <c r="I266" s="391">
        <v>0</v>
      </c>
      <c r="J266" s="391">
        <v>0</v>
      </c>
      <c r="K266" s="391">
        <v>1.1000000000000001E-3</v>
      </c>
      <c r="L266" s="391">
        <v>3.3166666666666674E-3</v>
      </c>
      <c r="M266" s="392">
        <v>180</v>
      </c>
      <c r="N266" s="390">
        <v>50</v>
      </c>
      <c r="O266" s="390">
        <v>50</v>
      </c>
      <c r="P266" s="390">
        <v>50</v>
      </c>
      <c r="Q266" s="390">
        <v>50</v>
      </c>
      <c r="R266" s="390">
        <v>50</v>
      </c>
      <c r="S266" s="390" t="s">
        <v>188</v>
      </c>
      <c r="T266" s="391">
        <v>0.01</v>
      </c>
      <c r="U266" s="391">
        <v>0.01</v>
      </c>
      <c r="V266" s="391">
        <v>0.01</v>
      </c>
      <c r="W266" s="391">
        <v>0.01</v>
      </c>
      <c r="X266" s="391">
        <v>0.01</v>
      </c>
      <c r="Y266" s="391">
        <v>0</v>
      </c>
      <c r="Z266" s="391">
        <v>0</v>
      </c>
      <c r="AA266" s="391">
        <v>0</v>
      </c>
      <c r="AB266" s="391">
        <v>0</v>
      </c>
      <c r="AC266" s="391">
        <v>0</v>
      </c>
      <c r="AD266" s="391">
        <v>0</v>
      </c>
      <c r="AE266" s="391">
        <v>0</v>
      </c>
      <c r="AF266" s="391">
        <v>0</v>
      </c>
      <c r="AG266" s="391">
        <v>0</v>
      </c>
      <c r="AH266" s="391">
        <v>0</v>
      </c>
      <c r="AI266" s="391">
        <v>0</v>
      </c>
      <c r="AJ266" s="391">
        <v>0</v>
      </c>
      <c r="AK266" s="391">
        <v>0</v>
      </c>
      <c r="AL266" s="391">
        <v>0</v>
      </c>
      <c r="AM266" s="391">
        <v>0</v>
      </c>
      <c r="AN266" s="391">
        <v>1.1000000000000001E-3</v>
      </c>
      <c r="AO266" s="391">
        <v>1.1000000000000001E-3</v>
      </c>
      <c r="AP266" s="391">
        <v>1.1000000000000001E-3</v>
      </c>
      <c r="AQ266" s="391">
        <v>1.1000000000000001E-3</v>
      </c>
      <c r="AR266" s="391">
        <v>1.1000000000000001E-3</v>
      </c>
      <c r="AS266" s="391">
        <v>6.9999999999999999E-4</v>
      </c>
      <c r="AT266" s="391">
        <v>6.9999999999999999E-4</v>
      </c>
      <c r="AU266" s="391">
        <v>6.9999999999999999E-4</v>
      </c>
      <c r="AV266" s="391">
        <v>6.9999999999999999E-4</v>
      </c>
      <c r="AW266" s="391">
        <v>6.9999999999999999E-4</v>
      </c>
      <c r="AX266" s="391">
        <v>0</v>
      </c>
      <c r="AY266" s="391">
        <v>0</v>
      </c>
      <c r="AZ266" s="391">
        <v>0</v>
      </c>
      <c r="BA266" s="391">
        <v>0</v>
      </c>
      <c r="BB266" s="391">
        <v>0</v>
      </c>
      <c r="BC266" s="391">
        <v>0</v>
      </c>
      <c r="BD266" s="391">
        <v>0</v>
      </c>
      <c r="BE266" s="391">
        <v>0</v>
      </c>
      <c r="BF266" s="391">
        <v>0</v>
      </c>
      <c r="BG266" s="391">
        <v>0</v>
      </c>
      <c r="BH266" s="391">
        <v>0</v>
      </c>
      <c r="BI266" s="391">
        <v>0</v>
      </c>
      <c r="BJ266" s="391">
        <v>0</v>
      </c>
      <c r="BK266" s="391">
        <v>0</v>
      </c>
      <c r="BL266" s="391">
        <v>0</v>
      </c>
      <c r="BM266" s="391">
        <v>0</v>
      </c>
      <c r="BN266" s="391">
        <v>0</v>
      </c>
      <c r="BO266" s="391">
        <v>0</v>
      </c>
      <c r="BP266" s="391">
        <v>0</v>
      </c>
      <c r="BQ266" s="391">
        <v>0</v>
      </c>
    </row>
    <row r="267" spans="1:69">
      <c r="A267" s="388" t="s">
        <v>659</v>
      </c>
      <c r="B267" s="389">
        <v>0.14339166666666667</v>
      </c>
      <c r="C267" s="389">
        <v>0.34</v>
      </c>
      <c r="D267" s="389">
        <v>0</v>
      </c>
      <c r="E267" s="389"/>
      <c r="F267" s="390">
        <v>1495</v>
      </c>
      <c r="G267" s="391">
        <v>8.3599999999999994E-2</v>
      </c>
      <c r="H267" s="391">
        <v>7.1000000000000004E-3</v>
      </c>
      <c r="I267" s="391">
        <v>7.4999999999999997E-3</v>
      </c>
      <c r="J267" s="391">
        <v>1.49E-2</v>
      </c>
      <c r="K267" s="391">
        <v>0.01</v>
      </c>
      <c r="L267" s="391">
        <v>2.0291666666666694E-2</v>
      </c>
      <c r="M267" s="392">
        <v>55.919732441471574</v>
      </c>
      <c r="N267" s="390">
        <v>1495</v>
      </c>
      <c r="O267" s="390">
        <v>1510</v>
      </c>
      <c r="P267" s="390">
        <v>1525</v>
      </c>
      <c r="Q267" s="390">
        <v>1540</v>
      </c>
      <c r="R267" s="390">
        <v>1555</v>
      </c>
      <c r="S267" s="390" t="s">
        <v>202</v>
      </c>
      <c r="T267" s="391">
        <v>8.4000000000000005E-2</v>
      </c>
      <c r="U267" s="391">
        <v>8.5000000000000006E-2</v>
      </c>
      <c r="V267" s="391">
        <v>8.5999999999999993E-2</v>
      </c>
      <c r="W267" s="391">
        <v>8.6999999999999994E-2</v>
      </c>
      <c r="X267" s="391">
        <v>8.7999999999999995E-2</v>
      </c>
      <c r="Y267" s="391">
        <v>7.1999999999999998E-3</v>
      </c>
      <c r="Z267" s="391">
        <v>7.1999999999999998E-3</v>
      </c>
      <c r="AA267" s="391">
        <v>7.1999999999999998E-3</v>
      </c>
      <c r="AB267" s="391">
        <v>7.1999999999999998E-3</v>
      </c>
      <c r="AC267" s="391">
        <v>7.1999999999999998E-3</v>
      </c>
      <c r="AD267" s="391">
        <v>7.4000000000000003E-3</v>
      </c>
      <c r="AE267" s="391">
        <v>7.4000000000000003E-3</v>
      </c>
      <c r="AF267" s="391">
        <v>7.4000000000000003E-3</v>
      </c>
      <c r="AG267" s="391">
        <v>7.4000000000000003E-3</v>
      </c>
      <c r="AH267" s="391">
        <v>7.4000000000000003E-3</v>
      </c>
      <c r="AI267" s="391">
        <v>1.7999999999999999E-2</v>
      </c>
      <c r="AJ267" s="391">
        <v>1.8499999999999999E-2</v>
      </c>
      <c r="AK267" s="391">
        <v>1.9E-2</v>
      </c>
      <c r="AL267" s="391">
        <v>1.9E-2</v>
      </c>
      <c r="AM267" s="391">
        <v>1.9E-2</v>
      </c>
      <c r="AN267" s="391">
        <v>2.2499999999999999E-2</v>
      </c>
      <c r="AO267" s="391">
        <v>2.2499999999999999E-2</v>
      </c>
      <c r="AP267" s="391">
        <v>2.2499999999999999E-2</v>
      </c>
      <c r="AQ267" s="391">
        <v>2.2499999999999999E-2</v>
      </c>
      <c r="AR267" s="391">
        <v>2.2499999999999999E-2</v>
      </c>
      <c r="AS267" s="391">
        <v>1.7000000000000001E-2</v>
      </c>
      <c r="AT267" s="391">
        <v>1.7000000000000001E-2</v>
      </c>
      <c r="AU267" s="391">
        <v>1.7000000000000001E-2</v>
      </c>
      <c r="AV267" s="391">
        <v>1.7000000000000001E-2</v>
      </c>
      <c r="AW267" s="391">
        <v>1.7000000000000001E-2</v>
      </c>
      <c r="AX267" s="391">
        <v>0.28799999999999998</v>
      </c>
      <c r="AY267" s="391">
        <v>0.28799999999999998</v>
      </c>
      <c r="AZ267" s="391">
        <v>0.28799999999999998</v>
      </c>
      <c r="BA267" s="391">
        <v>0.28799999999999998</v>
      </c>
      <c r="BB267" s="391">
        <v>0.28799999999999998</v>
      </c>
      <c r="BC267" s="391">
        <v>0</v>
      </c>
      <c r="BD267" s="391">
        <v>0</v>
      </c>
      <c r="BE267" s="391">
        <v>0</v>
      </c>
      <c r="BF267" s="391">
        <v>0</v>
      </c>
      <c r="BG267" s="391">
        <v>0</v>
      </c>
      <c r="BH267" s="391">
        <v>0</v>
      </c>
      <c r="BI267" s="391">
        <v>0</v>
      </c>
      <c r="BJ267" s="391">
        <v>0</v>
      </c>
      <c r="BK267" s="391">
        <v>0</v>
      </c>
      <c r="BL267" s="391">
        <v>0</v>
      </c>
      <c r="BM267" s="391">
        <v>0</v>
      </c>
      <c r="BN267" s="391">
        <v>0</v>
      </c>
      <c r="BO267" s="391">
        <v>0</v>
      </c>
      <c r="BP267" s="391">
        <v>0</v>
      </c>
      <c r="BQ267" s="391">
        <v>0</v>
      </c>
    </row>
    <row r="268" spans="1:69">
      <c r="A268" s="388" t="s">
        <v>660</v>
      </c>
      <c r="B268" s="389">
        <v>0.21035833333333331</v>
      </c>
      <c r="C268" s="389">
        <v>0.626</v>
      </c>
      <c r="D268" s="389">
        <v>0</v>
      </c>
      <c r="E268" s="389"/>
      <c r="F268" s="390">
        <v>3354</v>
      </c>
      <c r="G268" s="391">
        <v>0.1804</v>
      </c>
      <c r="H268" s="391">
        <v>4.0000000000000001E-3</v>
      </c>
      <c r="I268" s="391">
        <v>0</v>
      </c>
      <c r="J268" s="391">
        <v>0</v>
      </c>
      <c r="K268" s="391">
        <v>9.4000000000000004E-3</v>
      </c>
      <c r="L268" s="391">
        <v>1.6558333333333314E-2</v>
      </c>
      <c r="M268" s="392">
        <v>53.786523553965417</v>
      </c>
      <c r="N268" s="390">
        <v>3357</v>
      </c>
      <c r="O268" s="390">
        <v>3367</v>
      </c>
      <c r="P268" s="390">
        <v>3367</v>
      </c>
      <c r="Q268" s="390">
        <v>3367</v>
      </c>
      <c r="R268" s="390">
        <v>3367</v>
      </c>
      <c r="S268" s="390" t="s">
        <v>166</v>
      </c>
      <c r="T268" s="391">
        <v>0.18329999999999999</v>
      </c>
      <c r="U268" s="391">
        <v>0.18390000000000001</v>
      </c>
      <c r="V268" s="391">
        <v>0.18390000000000001</v>
      </c>
      <c r="W268" s="391">
        <v>0.18390000000000001</v>
      </c>
      <c r="X268" s="391">
        <v>0.18390000000000001</v>
      </c>
      <c r="Y268" s="391">
        <v>1.9E-3</v>
      </c>
      <c r="Z268" s="391">
        <v>1.9E-3</v>
      </c>
      <c r="AA268" s="391">
        <v>1.9E-3</v>
      </c>
      <c r="AB268" s="391">
        <v>1.9E-3</v>
      </c>
      <c r="AC268" s="391">
        <v>1.9E-3</v>
      </c>
      <c r="AD268" s="391">
        <v>0</v>
      </c>
      <c r="AE268" s="391">
        <v>0</v>
      </c>
      <c r="AF268" s="391">
        <v>0</v>
      </c>
      <c r="AG268" s="391">
        <v>0</v>
      </c>
      <c r="AH268" s="391">
        <v>0</v>
      </c>
      <c r="AI268" s="391">
        <v>0</v>
      </c>
      <c r="AJ268" s="391">
        <v>0</v>
      </c>
      <c r="AK268" s="391">
        <v>0</v>
      </c>
      <c r="AL268" s="391">
        <v>0</v>
      </c>
      <c r="AM268" s="391">
        <v>0</v>
      </c>
      <c r="AN268" s="391">
        <v>1.0999999999999999E-2</v>
      </c>
      <c r="AO268" s="391">
        <v>1.1299999999999999E-2</v>
      </c>
      <c r="AP268" s="391">
        <v>1.17E-2</v>
      </c>
      <c r="AQ268" s="391">
        <v>1.2E-2</v>
      </c>
      <c r="AR268" s="391">
        <v>1.24E-2</v>
      </c>
      <c r="AS268" s="391">
        <v>1.6899999999999998E-2</v>
      </c>
      <c r="AT268" s="391">
        <v>1.7000000000000001E-2</v>
      </c>
      <c r="AU268" s="391">
        <v>1.7000000000000001E-2</v>
      </c>
      <c r="AV268" s="391">
        <v>1.7000000000000001E-2</v>
      </c>
      <c r="AW268" s="391">
        <v>1.7100000000000001E-2</v>
      </c>
      <c r="AX268" s="391">
        <v>0</v>
      </c>
      <c r="AY268" s="391">
        <v>0</v>
      </c>
      <c r="AZ268" s="391">
        <v>0</v>
      </c>
      <c r="BA268" s="391">
        <v>0</v>
      </c>
      <c r="BB268" s="391">
        <v>0</v>
      </c>
      <c r="BC268" s="391">
        <v>0</v>
      </c>
      <c r="BD268" s="391">
        <v>0</v>
      </c>
      <c r="BE268" s="391">
        <v>0</v>
      </c>
      <c r="BF268" s="391">
        <v>0</v>
      </c>
      <c r="BG268" s="391">
        <v>0</v>
      </c>
      <c r="BH268" s="391">
        <v>0.11</v>
      </c>
      <c r="BI268" s="391">
        <v>0.11</v>
      </c>
      <c r="BJ268" s="391">
        <v>0.11</v>
      </c>
      <c r="BK268" s="391">
        <v>0.11</v>
      </c>
      <c r="BL268" s="391">
        <v>0.11</v>
      </c>
      <c r="BM268" s="391">
        <v>0</v>
      </c>
      <c r="BN268" s="391">
        <v>0</v>
      </c>
      <c r="BO268" s="391">
        <v>0</v>
      </c>
      <c r="BP268" s="391">
        <v>0</v>
      </c>
      <c r="BQ268" s="391">
        <v>0</v>
      </c>
    </row>
    <row r="269" spans="1:69">
      <c r="A269" s="388" t="s">
        <v>661</v>
      </c>
      <c r="B269" s="389">
        <v>0.26633333333333331</v>
      </c>
      <c r="C269" s="389">
        <v>1</v>
      </c>
      <c r="D269" s="389">
        <v>0</v>
      </c>
      <c r="E269" s="389"/>
      <c r="F269" s="390">
        <v>3200</v>
      </c>
      <c r="G269" s="391">
        <v>0.14849999999999999</v>
      </c>
      <c r="H269" s="391">
        <v>5.5E-2</v>
      </c>
      <c r="I269" s="391">
        <v>3.6999999999999998E-2</v>
      </c>
      <c r="J269" s="391">
        <v>0</v>
      </c>
      <c r="K269" s="391">
        <v>5.0000000000000001E-3</v>
      </c>
      <c r="L269" s="391">
        <v>2.0833333333333315E-2</v>
      </c>
      <c r="M269" s="392">
        <v>46.40625</v>
      </c>
      <c r="N269" s="390">
        <v>3300</v>
      </c>
      <c r="O269" s="390">
        <v>3400</v>
      </c>
      <c r="P269" s="390">
        <v>3500</v>
      </c>
      <c r="Q269" s="390">
        <v>3600</v>
      </c>
      <c r="R269" s="390">
        <v>3700</v>
      </c>
      <c r="S269" s="390" t="s">
        <v>146</v>
      </c>
      <c r="T269" s="391">
        <v>0.18</v>
      </c>
      <c r="U269" s="391">
        <v>0.1885</v>
      </c>
      <c r="V269" s="391">
        <v>0.22</v>
      </c>
      <c r="W269" s="391">
        <v>0.23499999999999999</v>
      </c>
      <c r="X269" s="391">
        <v>0.24</v>
      </c>
      <c r="Y269" s="391">
        <v>6.5000000000000002E-2</v>
      </c>
      <c r="Z269" s="391">
        <v>7.0000000000000007E-2</v>
      </c>
      <c r="AA269" s="391">
        <v>7.1999999999999995E-2</v>
      </c>
      <c r="AB269" s="391">
        <v>7.4999999999999997E-2</v>
      </c>
      <c r="AC269" s="391">
        <v>7.5999999999999998E-2</v>
      </c>
      <c r="AD269" s="391">
        <v>4.9000000000000002E-2</v>
      </c>
      <c r="AE269" s="391">
        <v>0.05</v>
      </c>
      <c r="AF269" s="391">
        <v>5.0999999999999997E-2</v>
      </c>
      <c r="AG269" s="391">
        <v>5.1999999999999998E-2</v>
      </c>
      <c r="AH269" s="391">
        <v>5.2999999999999999E-2</v>
      </c>
      <c r="AI269" s="391">
        <v>0</v>
      </c>
      <c r="AJ269" s="391">
        <v>0</v>
      </c>
      <c r="AK269" s="391">
        <v>0</v>
      </c>
      <c r="AL269" s="391">
        <v>0</v>
      </c>
      <c r="AM269" s="391">
        <v>0</v>
      </c>
      <c r="AN269" s="391">
        <v>3.6799999999999999E-2</v>
      </c>
      <c r="AO269" s="391">
        <v>7.0000000000000007E-2</v>
      </c>
      <c r="AP269" s="391">
        <v>7.4999999999999997E-2</v>
      </c>
      <c r="AQ269" s="391">
        <v>8.5000000000000006E-2</v>
      </c>
      <c r="AR269" s="391">
        <v>0.09</v>
      </c>
      <c r="AS269" s="391">
        <v>3.2099999999999997E-2</v>
      </c>
      <c r="AT269" s="391">
        <v>3.6700000000000003E-2</v>
      </c>
      <c r="AU269" s="391">
        <v>4.0500000000000001E-2</v>
      </c>
      <c r="AV269" s="391">
        <v>4.3299999999999998E-2</v>
      </c>
      <c r="AW269" s="391">
        <v>4.4499999999999998E-2</v>
      </c>
      <c r="AX269" s="391">
        <v>0</v>
      </c>
      <c r="AY269" s="391">
        <v>0</v>
      </c>
      <c r="AZ269" s="391">
        <v>0</v>
      </c>
      <c r="BA269" s="391">
        <v>0</v>
      </c>
      <c r="BB269" s="391">
        <v>0</v>
      </c>
      <c r="BC269" s="391">
        <v>0</v>
      </c>
      <c r="BD269" s="391">
        <v>0</v>
      </c>
      <c r="BE269" s="391">
        <v>0</v>
      </c>
      <c r="BF269" s="391">
        <v>0</v>
      </c>
      <c r="BG269" s="391">
        <v>0</v>
      </c>
      <c r="BH269" s="391">
        <v>1</v>
      </c>
      <c r="BI269" s="391">
        <v>1</v>
      </c>
      <c r="BJ269" s="391">
        <v>1</v>
      </c>
      <c r="BK269" s="391">
        <v>1</v>
      </c>
      <c r="BL269" s="391">
        <v>1</v>
      </c>
      <c r="BM269" s="391">
        <v>0</v>
      </c>
      <c r="BN269" s="391">
        <v>0</v>
      </c>
      <c r="BO269" s="391">
        <v>0</v>
      </c>
      <c r="BP269" s="391">
        <v>0</v>
      </c>
      <c r="BQ269" s="391">
        <v>0</v>
      </c>
    </row>
    <row r="270" spans="1:69">
      <c r="A270" s="388" t="s">
        <v>662</v>
      </c>
      <c r="B270" s="389">
        <v>7.8333333333333362E-3</v>
      </c>
      <c r="C270" s="389">
        <v>4.2999999999999997E-2</v>
      </c>
      <c r="D270" s="389">
        <v>0</v>
      </c>
      <c r="E270" s="389"/>
      <c r="F270" s="390">
        <v>150</v>
      </c>
      <c r="G270" s="391">
        <v>6.4999999999999997E-3</v>
      </c>
      <c r="H270" s="391">
        <v>1E-3</v>
      </c>
      <c r="I270" s="391">
        <v>0</v>
      </c>
      <c r="J270" s="391">
        <v>0</v>
      </c>
      <c r="K270" s="391">
        <v>0</v>
      </c>
      <c r="L270" s="391">
        <v>3.3333333333333652E-4</v>
      </c>
      <c r="M270" s="392">
        <v>43.333333333333336</v>
      </c>
      <c r="N270" s="390">
        <v>200</v>
      </c>
      <c r="O270" s="390">
        <v>250</v>
      </c>
      <c r="P270" s="390">
        <v>270</v>
      </c>
      <c r="Q270" s="390">
        <v>290</v>
      </c>
      <c r="R270" s="390">
        <v>310</v>
      </c>
      <c r="S270" s="390" t="s">
        <v>221</v>
      </c>
      <c r="T270" s="391">
        <v>8.0000000000000002E-3</v>
      </c>
      <c r="U270" s="391">
        <v>8.9999999999999993E-3</v>
      </c>
      <c r="V270" s="391">
        <v>0.01</v>
      </c>
      <c r="W270" s="391">
        <v>1.0999999999999999E-2</v>
      </c>
      <c r="X270" s="391">
        <v>1.2E-2</v>
      </c>
      <c r="Y270" s="391">
        <v>2.2000000000000001E-3</v>
      </c>
      <c r="Z270" s="391">
        <v>3.0000000000000001E-3</v>
      </c>
      <c r="AA270" s="391">
        <v>4.0000000000000001E-3</v>
      </c>
      <c r="AB270" s="391">
        <v>5.0000000000000001E-3</v>
      </c>
      <c r="AC270" s="391">
        <v>6.0000000000000001E-3</v>
      </c>
      <c r="AD270" s="391">
        <v>0</v>
      </c>
      <c r="AE270" s="391">
        <v>0</v>
      </c>
      <c r="AF270" s="391">
        <v>0</v>
      </c>
      <c r="AG270" s="391">
        <v>0</v>
      </c>
      <c r="AH270" s="391">
        <v>0</v>
      </c>
      <c r="AI270" s="391">
        <v>0</v>
      </c>
      <c r="AJ270" s="391">
        <v>0</v>
      </c>
      <c r="AK270" s="391">
        <v>0</v>
      </c>
      <c r="AL270" s="391">
        <v>0</v>
      </c>
      <c r="AM270" s="391">
        <v>0</v>
      </c>
      <c r="AN270" s="391">
        <v>0</v>
      </c>
      <c r="AO270" s="391">
        <v>0</v>
      </c>
      <c r="AP270" s="391">
        <v>0</v>
      </c>
      <c r="AQ270" s="391">
        <v>0</v>
      </c>
      <c r="AR270" s="391">
        <v>0</v>
      </c>
      <c r="AS270" s="391">
        <v>0</v>
      </c>
      <c r="AT270" s="391">
        <v>0</v>
      </c>
      <c r="AU270" s="391">
        <v>0</v>
      </c>
      <c r="AV270" s="391">
        <v>0</v>
      </c>
      <c r="AW270" s="391">
        <v>0</v>
      </c>
      <c r="AX270" s="391">
        <v>0</v>
      </c>
      <c r="AY270" s="391">
        <v>0</v>
      </c>
      <c r="AZ270" s="391">
        <v>0</v>
      </c>
      <c r="BA270" s="391">
        <v>0</v>
      </c>
      <c r="BB270" s="391">
        <v>0</v>
      </c>
      <c r="BC270" s="391">
        <v>0</v>
      </c>
      <c r="BD270" s="391">
        <v>0</v>
      </c>
      <c r="BE270" s="391">
        <v>0</v>
      </c>
      <c r="BF270" s="391">
        <v>0</v>
      </c>
      <c r="BG270" s="391">
        <v>0</v>
      </c>
      <c r="BH270" s="391">
        <v>0</v>
      </c>
      <c r="BI270" s="391">
        <v>0</v>
      </c>
      <c r="BJ270" s="391">
        <v>0</v>
      </c>
      <c r="BK270" s="391">
        <v>0</v>
      </c>
      <c r="BL270" s="391">
        <v>0</v>
      </c>
      <c r="BM270" s="391">
        <v>0</v>
      </c>
      <c r="BN270" s="391">
        <v>0</v>
      </c>
      <c r="BO270" s="391">
        <v>0</v>
      </c>
      <c r="BP270" s="391">
        <v>0</v>
      </c>
      <c r="BQ270" s="391">
        <v>0</v>
      </c>
    </row>
    <row r="271" spans="1:69">
      <c r="A271" s="388" t="s">
        <v>663</v>
      </c>
      <c r="B271" s="389" t="s">
        <v>395</v>
      </c>
      <c r="C271" s="389">
        <v>0</v>
      </c>
      <c r="D271" s="389">
        <v>0</v>
      </c>
      <c r="E271" s="389"/>
      <c r="F271" s="390" t="e">
        <v>#N/A</v>
      </c>
      <c r="G271" s="391">
        <v>0</v>
      </c>
      <c r="H271" s="391">
        <v>0</v>
      </c>
      <c r="I271" s="391">
        <v>0</v>
      </c>
      <c r="J271" s="391">
        <v>0</v>
      </c>
      <c r="K271" s="391">
        <v>0</v>
      </c>
      <c r="L271" s="391" t="e">
        <v>#VALUE!</v>
      </c>
      <c r="M271" s="392" t="s">
        <v>395</v>
      </c>
      <c r="N271" s="390">
        <v>0</v>
      </c>
      <c r="O271" s="390">
        <v>0</v>
      </c>
      <c r="P271" s="390">
        <v>0</v>
      </c>
      <c r="Q271" s="390">
        <v>0</v>
      </c>
      <c r="R271" s="390">
        <v>0</v>
      </c>
      <c r="S271" s="390" t="s">
        <v>181</v>
      </c>
      <c r="T271" s="391">
        <v>0</v>
      </c>
      <c r="U271" s="391">
        <v>0</v>
      </c>
      <c r="V271" s="391">
        <v>0</v>
      </c>
      <c r="W271" s="391">
        <v>0</v>
      </c>
      <c r="X271" s="391">
        <v>0</v>
      </c>
      <c r="Y271" s="391">
        <v>0</v>
      </c>
      <c r="Z271" s="391">
        <v>0</v>
      </c>
      <c r="AA271" s="391">
        <v>0</v>
      </c>
      <c r="AB271" s="391">
        <v>0</v>
      </c>
      <c r="AC271" s="391">
        <v>0</v>
      </c>
      <c r="AD271" s="391">
        <v>0</v>
      </c>
      <c r="AE271" s="391">
        <v>0</v>
      </c>
      <c r="AF271" s="391">
        <v>0</v>
      </c>
      <c r="AG271" s="391">
        <v>0</v>
      </c>
      <c r="AH271" s="391">
        <v>0</v>
      </c>
      <c r="AI271" s="391">
        <v>0</v>
      </c>
      <c r="AJ271" s="391">
        <v>0</v>
      </c>
      <c r="AK271" s="391">
        <v>0</v>
      </c>
      <c r="AL271" s="391">
        <v>0</v>
      </c>
      <c r="AM271" s="391">
        <v>0</v>
      </c>
      <c r="AN271" s="391">
        <v>0</v>
      </c>
      <c r="AO271" s="391">
        <v>0</v>
      </c>
      <c r="AP271" s="391">
        <v>0</v>
      </c>
      <c r="AQ271" s="391">
        <v>0</v>
      </c>
      <c r="AR271" s="391">
        <v>0</v>
      </c>
      <c r="AS271" s="391">
        <v>0</v>
      </c>
      <c r="AT271" s="391">
        <v>0</v>
      </c>
      <c r="AU271" s="391">
        <v>0</v>
      </c>
      <c r="AV271" s="391">
        <v>0</v>
      </c>
      <c r="AW271" s="391">
        <v>0</v>
      </c>
      <c r="AX271" s="391">
        <v>0</v>
      </c>
      <c r="AY271" s="391">
        <v>0</v>
      </c>
      <c r="AZ271" s="391">
        <v>0</v>
      </c>
      <c r="BA271" s="391">
        <v>0</v>
      </c>
      <c r="BB271" s="391">
        <v>0</v>
      </c>
      <c r="BC271" s="391">
        <v>0</v>
      </c>
      <c r="BD271" s="391">
        <v>0</v>
      </c>
      <c r="BE271" s="391">
        <v>0</v>
      </c>
      <c r="BF271" s="391">
        <v>0</v>
      </c>
      <c r="BG271" s="391">
        <v>0</v>
      </c>
      <c r="BH271" s="391">
        <v>0</v>
      </c>
      <c r="BI271" s="391">
        <v>0</v>
      </c>
      <c r="BJ271" s="391">
        <v>0</v>
      </c>
      <c r="BK271" s="391">
        <v>0</v>
      </c>
      <c r="BL271" s="391">
        <v>0</v>
      </c>
      <c r="BM271" s="391">
        <v>0</v>
      </c>
      <c r="BN271" s="391">
        <v>0</v>
      </c>
      <c r="BO271" s="391">
        <v>0</v>
      </c>
      <c r="BP271" s="391">
        <v>0</v>
      </c>
      <c r="BQ271" s="391">
        <v>0</v>
      </c>
    </row>
    <row r="272" spans="1:69">
      <c r="A272" s="388" t="s">
        <v>664</v>
      </c>
      <c r="B272" s="389">
        <v>2.3432499999999998</v>
      </c>
      <c r="C272" s="389">
        <v>3.5489999999999999</v>
      </c>
      <c r="D272" s="389">
        <v>0.34407780821917805</v>
      </c>
      <c r="E272" s="389"/>
      <c r="F272" s="390">
        <v>18288</v>
      </c>
      <c r="G272" s="391">
        <v>1.5</v>
      </c>
      <c r="H272" s="391">
        <v>0.51</v>
      </c>
      <c r="I272" s="391">
        <v>0</v>
      </c>
      <c r="J272" s="391">
        <v>0</v>
      </c>
      <c r="K272" s="391">
        <v>0.01</v>
      </c>
      <c r="L272" s="391">
        <v>-2.0827808219177957E-2</v>
      </c>
      <c r="M272" s="392">
        <v>82.020997375328079</v>
      </c>
      <c r="N272" s="390">
        <v>18290</v>
      </c>
      <c r="O272" s="390">
        <v>18295</v>
      </c>
      <c r="P272" s="390">
        <v>18300</v>
      </c>
      <c r="Q272" s="390">
        <v>18310</v>
      </c>
      <c r="R272" s="390">
        <v>18320</v>
      </c>
      <c r="S272" s="390" t="s">
        <v>143</v>
      </c>
      <c r="T272" s="391">
        <v>1.3351999999999999</v>
      </c>
      <c r="U272" s="391">
        <v>1.3354999999999999</v>
      </c>
      <c r="V272" s="391">
        <v>1.3359000000000001</v>
      </c>
      <c r="W272" s="391">
        <v>1.3366</v>
      </c>
      <c r="X272" s="391">
        <v>1.3373999999999999</v>
      </c>
      <c r="Y272" s="391">
        <v>0.56169999999999998</v>
      </c>
      <c r="Z272" s="391">
        <v>0.56169999999999998</v>
      </c>
      <c r="AA272" s="391">
        <v>0.56179999999999997</v>
      </c>
      <c r="AB272" s="391">
        <v>0.56179999999999997</v>
      </c>
      <c r="AC272" s="391">
        <v>0.56179999999999997</v>
      </c>
      <c r="AD272" s="391">
        <v>0</v>
      </c>
      <c r="AE272" s="391">
        <v>0</v>
      </c>
      <c r="AF272" s="391">
        <v>0</v>
      </c>
      <c r="AG272" s="391">
        <v>0</v>
      </c>
      <c r="AH272" s="391">
        <v>0</v>
      </c>
      <c r="AI272" s="391">
        <v>0</v>
      </c>
      <c r="AJ272" s="391">
        <v>0</v>
      </c>
      <c r="AK272" s="391">
        <v>0</v>
      </c>
      <c r="AL272" s="391">
        <v>0</v>
      </c>
      <c r="AM272" s="391">
        <v>0</v>
      </c>
      <c r="AN272" s="391">
        <v>5.3499999999999999E-2</v>
      </c>
      <c r="AO272" s="391">
        <v>5.3499999999999999E-2</v>
      </c>
      <c r="AP272" s="391">
        <v>5.3499999999999999E-2</v>
      </c>
      <c r="AQ272" s="391">
        <v>5.3499999999999999E-2</v>
      </c>
      <c r="AR272" s="391">
        <v>5.3499999999999999E-2</v>
      </c>
      <c r="AS272" s="391">
        <v>7.2599999999999998E-2</v>
      </c>
      <c r="AT272" s="391">
        <v>7.2599999999999998E-2</v>
      </c>
      <c r="AU272" s="391">
        <v>7.2700000000000001E-2</v>
      </c>
      <c r="AV272" s="391">
        <v>7.2700000000000001E-2</v>
      </c>
      <c r="AW272" s="391">
        <v>7.2700000000000001E-2</v>
      </c>
      <c r="AX272" s="391">
        <v>1.44</v>
      </c>
      <c r="AY272" s="391">
        <v>1.44</v>
      </c>
      <c r="AZ272" s="391">
        <v>1.44</v>
      </c>
      <c r="BA272" s="391">
        <v>1.44</v>
      </c>
      <c r="BB272" s="391">
        <v>1.44</v>
      </c>
      <c r="BC272" s="391">
        <v>0</v>
      </c>
      <c r="BD272" s="391">
        <v>0</v>
      </c>
      <c r="BE272" s="391">
        <v>0</v>
      </c>
      <c r="BF272" s="391">
        <v>0</v>
      </c>
      <c r="BG272" s="391">
        <v>0</v>
      </c>
      <c r="BH272" s="391">
        <v>0</v>
      </c>
      <c r="BI272" s="391">
        <v>0</v>
      </c>
      <c r="BJ272" s="391">
        <v>0</v>
      </c>
      <c r="BK272" s="391">
        <v>0</v>
      </c>
      <c r="BL272" s="391">
        <v>0</v>
      </c>
      <c r="BM272" s="391">
        <v>0.76629999999999998</v>
      </c>
      <c r="BN272" s="391">
        <v>0.76629999999999998</v>
      </c>
      <c r="BO272" s="391">
        <v>0.76629999999999998</v>
      </c>
      <c r="BP272" s="391">
        <v>0.76629999999999998</v>
      </c>
      <c r="BQ272" s="391">
        <v>0.76629999999999998</v>
      </c>
    </row>
    <row r="273" spans="1:69">
      <c r="A273" s="388" t="s">
        <v>666</v>
      </c>
      <c r="B273" s="389">
        <v>4.1058333333333336E-2</v>
      </c>
      <c r="C273" s="389">
        <v>0.1</v>
      </c>
      <c r="D273" s="389">
        <v>0</v>
      </c>
      <c r="E273" s="389"/>
      <c r="F273" s="390">
        <v>636</v>
      </c>
      <c r="G273" s="391">
        <v>2.8299999999999999E-2</v>
      </c>
      <c r="H273" s="391">
        <v>1.9E-3</v>
      </c>
      <c r="I273" s="391">
        <v>0</v>
      </c>
      <c r="J273" s="391">
        <v>0</v>
      </c>
      <c r="K273" s="391">
        <v>2.0000000000000001E-4</v>
      </c>
      <c r="L273" s="391">
        <v>1.0658333333333339E-2</v>
      </c>
      <c r="M273" s="392">
        <v>44.496855345911946</v>
      </c>
      <c r="N273" s="390">
        <v>655</v>
      </c>
      <c r="O273" s="390">
        <v>669</v>
      </c>
      <c r="P273" s="390">
        <v>683</v>
      </c>
      <c r="Q273" s="390">
        <v>698</v>
      </c>
      <c r="R273" s="390">
        <v>715</v>
      </c>
      <c r="S273" s="390" t="s">
        <v>203</v>
      </c>
      <c r="T273" s="391">
        <v>2.5399999999999999E-2</v>
      </c>
      <c r="U273" s="391">
        <v>2.5700000000000001E-2</v>
      </c>
      <c r="V273" s="391">
        <v>2.5999999999999999E-2</v>
      </c>
      <c r="W273" s="391">
        <v>2.6499999999999999E-2</v>
      </c>
      <c r="X273" s="391">
        <v>2.7199999999999998E-2</v>
      </c>
      <c r="Y273" s="391">
        <v>1.8E-3</v>
      </c>
      <c r="Z273" s="391">
        <v>1.8E-3</v>
      </c>
      <c r="AA273" s="391">
        <v>1.8E-3</v>
      </c>
      <c r="AB273" s="391">
        <v>1.8E-3</v>
      </c>
      <c r="AC273" s="391">
        <v>1.8E-3</v>
      </c>
      <c r="AD273" s="391">
        <v>0</v>
      </c>
      <c r="AE273" s="391">
        <v>0</v>
      </c>
      <c r="AF273" s="391">
        <v>0</v>
      </c>
      <c r="AG273" s="391">
        <v>0</v>
      </c>
      <c r="AH273" s="391">
        <v>0</v>
      </c>
      <c r="AI273" s="391">
        <v>0</v>
      </c>
      <c r="AJ273" s="391">
        <v>0</v>
      </c>
      <c r="AK273" s="391">
        <v>0</v>
      </c>
      <c r="AL273" s="391">
        <v>0</v>
      </c>
      <c r="AM273" s="391">
        <v>0</v>
      </c>
      <c r="AN273" s="391">
        <v>2.0000000000000001E-4</v>
      </c>
      <c r="AO273" s="391">
        <v>2.0000000000000001E-4</v>
      </c>
      <c r="AP273" s="391">
        <v>2.0000000000000001E-4</v>
      </c>
      <c r="AQ273" s="391">
        <v>2.0000000000000001E-4</v>
      </c>
      <c r="AR273" s="391">
        <v>2.9999999999999997E-4</v>
      </c>
      <c r="AS273" s="391">
        <v>1.0500000000000001E-2</v>
      </c>
      <c r="AT273" s="391">
        <v>1.06E-2</v>
      </c>
      <c r="AU273" s="391">
        <v>1.0699999999999999E-2</v>
      </c>
      <c r="AV273" s="391">
        <v>1.09E-2</v>
      </c>
      <c r="AW273" s="391">
        <v>1.12E-2</v>
      </c>
      <c r="AX273" s="391">
        <v>0</v>
      </c>
      <c r="AY273" s="391">
        <v>0</v>
      </c>
      <c r="AZ273" s="391">
        <v>0</v>
      </c>
      <c r="BA273" s="391">
        <v>0</v>
      </c>
      <c r="BB273" s="391">
        <v>0</v>
      </c>
      <c r="BC273" s="391">
        <v>0</v>
      </c>
      <c r="BD273" s="391">
        <v>0</v>
      </c>
      <c r="BE273" s="391">
        <v>0</v>
      </c>
      <c r="BF273" s="391">
        <v>0</v>
      </c>
      <c r="BG273" s="391">
        <v>0</v>
      </c>
      <c r="BH273" s="391">
        <v>0.1</v>
      </c>
      <c r="BI273" s="391">
        <v>0.1</v>
      </c>
      <c r="BJ273" s="391">
        <v>0.1</v>
      </c>
      <c r="BK273" s="391">
        <v>0.1</v>
      </c>
      <c r="BL273" s="391">
        <v>0.1</v>
      </c>
      <c r="BM273" s="391">
        <v>0</v>
      </c>
      <c r="BN273" s="391">
        <v>0</v>
      </c>
      <c r="BO273" s="391">
        <v>0</v>
      </c>
      <c r="BP273" s="391">
        <v>0</v>
      </c>
      <c r="BQ273" s="391">
        <v>0</v>
      </c>
    </row>
    <row r="274" spans="1:69">
      <c r="A274" s="388" t="s">
        <v>667</v>
      </c>
      <c r="B274" s="389">
        <v>27.678333333333327</v>
      </c>
      <c r="C274" s="389">
        <v>96</v>
      </c>
      <c r="D274" s="389">
        <v>27.395250410958901</v>
      </c>
      <c r="E274" s="389"/>
      <c r="F274" s="390">
        <v>0</v>
      </c>
      <c r="G274" s="391">
        <v>0</v>
      </c>
      <c r="H274" s="391">
        <v>0</v>
      </c>
      <c r="I274" s="391">
        <v>0.23</v>
      </c>
      <c r="J274" s="391">
        <v>0</v>
      </c>
      <c r="K274" s="391">
        <v>0</v>
      </c>
      <c r="L274" s="391">
        <v>5.3082922374425578E-2</v>
      </c>
      <c r="M274" s="392" t="s">
        <v>395</v>
      </c>
      <c r="N274" s="390">
        <v>0</v>
      </c>
      <c r="O274" s="390">
        <v>0</v>
      </c>
      <c r="P274" s="390">
        <v>0</v>
      </c>
      <c r="Q274" s="390">
        <v>0</v>
      </c>
      <c r="R274" s="390">
        <v>0</v>
      </c>
      <c r="S274" s="390" t="s">
        <v>217</v>
      </c>
      <c r="T274" s="391">
        <v>0</v>
      </c>
      <c r="U274" s="391">
        <v>0</v>
      </c>
      <c r="V274" s="391">
        <v>0</v>
      </c>
      <c r="W274" s="391">
        <v>0</v>
      </c>
      <c r="X274" s="391">
        <v>0</v>
      </c>
      <c r="Y274" s="391">
        <v>0</v>
      </c>
      <c r="Z274" s="391">
        <v>0</v>
      </c>
      <c r="AA274" s="391">
        <v>0</v>
      </c>
      <c r="AB274" s="391">
        <v>0</v>
      </c>
      <c r="AC274" s="391">
        <v>0</v>
      </c>
      <c r="AD274" s="391">
        <v>0.75</v>
      </c>
      <c r="AE274" s="391">
        <v>0.7</v>
      </c>
      <c r="AF274" s="391">
        <v>0.7</v>
      </c>
      <c r="AG274" s="391">
        <v>0.7</v>
      </c>
      <c r="AH274" s="391">
        <v>0.7</v>
      </c>
      <c r="AI274" s="391">
        <v>0</v>
      </c>
      <c r="AJ274" s="391">
        <v>0</v>
      </c>
      <c r="AK274" s="391">
        <v>0</v>
      </c>
      <c r="AL274" s="391">
        <v>0</v>
      </c>
      <c r="AM274" s="391">
        <v>0</v>
      </c>
      <c r="AN274" s="391">
        <v>0</v>
      </c>
      <c r="AO274" s="391">
        <v>0</v>
      </c>
      <c r="AP274" s="391">
        <v>0</v>
      </c>
      <c r="AQ274" s="391">
        <v>0</v>
      </c>
      <c r="AR274" s="391">
        <v>0</v>
      </c>
      <c r="AS274" s="391">
        <v>0.6</v>
      </c>
      <c r="AT274" s="391">
        <v>0.6</v>
      </c>
      <c r="AU274" s="391">
        <v>0.6</v>
      </c>
      <c r="AV274" s="391">
        <v>0.6</v>
      </c>
      <c r="AW274" s="391">
        <v>0.6</v>
      </c>
      <c r="AX274" s="391">
        <v>0</v>
      </c>
      <c r="AY274" s="391">
        <v>0</v>
      </c>
      <c r="AZ274" s="391">
        <v>0</v>
      </c>
      <c r="BA274" s="391">
        <v>0</v>
      </c>
      <c r="BB274" s="391">
        <v>0</v>
      </c>
      <c r="BC274" s="391">
        <v>41</v>
      </c>
      <c r="BD274" s="391">
        <v>41</v>
      </c>
      <c r="BE274" s="391">
        <v>41</v>
      </c>
      <c r="BF274" s="391">
        <v>41</v>
      </c>
      <c r="BG274" s="391">
        <v>41</v>
      </c>
      <c r="BH274" s="391">
        <v>0</v>
      </c>
      <c r="BI274" s="391">
        <v>0</v>
      </c>
      <c r="BJ274" s="391">
        <v>0</v>
      </c>
      <c r="BK274" s="391">
        <v>0</v>
      </c>
      <c r="BL274" s="391">
        <v>0</v>
      </c>
      <c r="BM274" s="391">
        <v>53</v>
      </c>
      <c r="BN274" s="391">
        <v>53</v>
      </c>
      <c r="BO274" s="391">
        <v>53</v>
      </c>
      <c r="BP274" s="391">
        <v>53</v>
      </c>
      <c r="BQ274" s="391">
        <v>53</v>
      </c>
    </row>
    <row r="275" spans="1:69">
      <c r="A275" s="388" t="s">
        <v>172</v>
      </c>
      <c r="B275" s="389">
        <v>7.2397583333333344</v>
      </c>
      <c r="C275" s="389">
        <v>12</v>
      </c>
      <c r="D275" s="389">
        <v>2.1883000000000004</v>
      </c>
      <c r="E275" s="389"/>
      <c r="F275" s="390">
        <v>22004</v>
      </c>
      <c r="G275" s="391">
        <v>1.4186000000000001</v>
      </c>
      <c r="H275" s="391">
        <v>0.37009999999999998</v>
      </c>
      <c r="I275" s="391">
        <v>1.2870999999999999</v>
      </c>
      <c r="J275" s="391">
        <v>0.33860000000000001</v>
      </c>
      <c r="K275" s="391">
        <v>0.67410000000000003</v>
      </c>
      <c r="L275" s="391">
        <v>0.96295833333333469</v>
      </c>
      <c r="M275" s="392">
        <v>64.470096346118893</v>
      </c>
      <c r="N275" s="390">
        <v>22900</v>
      </c>
      <c r="O275" s="390">
        <v>23790</v>
      </c>
      <c r="P275" s="390">
        <v>24800</v>
      </c>
      <c r="Q275" s="390">
        <v>25700</v>
      </c>
      <c r="R275" s="390">
        <v>26500</v>
      </c>
      <c r="S275" s="390" t="s">
        <v>212</v>
      </c>
      <c r="T275" s="391">
        <v>1.46</v>
      </c>
      <c r="U275" s="391">
        <v>1.5</v>
      </c>
      <c r="V275" s="391">
        <v>1.56</v>
      </c>
      <c r="W275" s="391">
        <v>1.62</v>
      </c>
      <c r="X275" s="391">
        <v>1.6850000000000001</v>
      </c>
      <c r="Y275" s="391">
        <v>0.39500000000000002</v>
      </c>
      <c r="Z275" s="391">
        <v>0.39900000000000002</v>
      </c>
      <c r="AA275" s="391">
        <v>0.40300000000000002</v>
      </c>
      <c r="AB275" s="391">
        <v>0.40699999999999997</v>
      </c>
      <c r="AC275" s="391">
        <v>0.41099999999999998</v>
      </c>
      <c r="AD275" s="391">
        <v>1.29</v>
      </c>
      <c r="AE275" s="391">
        <v>1.99</v>
      </c>
      <c r="AF275" s="391">
        <v>2.04</v>
      </c>
      <c r="AG275" s="391">
        <v>2.09</v>
      </c>
      <c r="AH275" s="391">
        <v>2.1419999999999999</v>
      </c>
      <c r="AI275" s="391">
        <v>0.33900000000000002</v>
      </c>
      <c r="AJ275" s="391">
        <v>0.34100000000000003</v>
      </c>
      <c r="AK275" s="391">
        <v>0.34399999999999997</v>
      </c>
      <c r="AL275" s="391">
        <v>0.34799999999999998</v>
      </c>
      <c r="AM275" s="391">
        <v>0.35</v>
      </c>
      <c r="AN275" s="391">
        <v>0.67500000000000004</v>
      </c>
      <c r="AO275" s="391">
        <v>0.67700000000000005</v>
      </c>
      <c r="AP275" s="391">
        <v>0.67900000000000005</v>
      </c>
      <c r="AQ275" s="391">
        <v>0.68200000000000005</v>
      </c>
      <c r="AR275" s="391">
        <v>0.68500000000000005</v>
      </c>
      <c r="AS275" s="391">
        <v>1.1200000000000001</v>
      </c>
      <c r="AT275" s="391">
        <v>1.1299999999999999</v>
      </c>
      <c r="AU275" s="391">
        <v>1.1399999999999999</v>
      </c>
      <c r="AV275" s="391">
        <v>1.1499999999999999</v>
      </c>
      <c r="AW275" s="391">
        <v>1.1599999999999999</v>
      </c>
      <c r="AX275" s="391">
        <v>0</v>
      </c>
      <c r="AY275" s="391">
        <v>0</v>
      </c>
      <c r="AZ275" s="391">
        <v>0</v>
      </c>
      <c r="BA275" s="391">
        <v>0</v>
      </c>
      <c r="BB275" s="391">
        <v>0</v>
      </c>
      <c r="BC275" s="391">
        <v>0</v>
      </c>
      <c r="BD275" s="391">
        <v>0</v>
      </c>
      <c r="BE275" s="391">
        <v>0</v>
      </c>
      <c r="BF275" s="391">
        <v>0</v>
      </c>
      <c r="BG275" s="391">
        <v>0</v>
      </c>
      <c r="BH275" s="391">
        <v>0</v>
      </c>
      <c r="BI275" s="391">
        <v>0</v>
      </c>
      <c r="BJ275" s="391">
        <v>0</v>
      </c>
      <c r="BK275" s="391">
        <v>0</v>
      </c>
      <c r="BL275" s="391">
        <v>0</v>
      </c>
      <c r="BM275" s="391">
        <v>2.7249999999999996</v>
      </c>
      <c r="BN275" s="391">
        <v>1.8</v>
      </c>
      <c r="BO275" s="391">
        <v>1.8</v>
      </c>
      <c r="BP275" s="391">
        <v>1.8</v>
      </c>
      <c r="BQ275" s="391">
        <v>1.8</v>
      </c>
    </row>
    <row r="276" spans="1:69">
      <c r="A276" s="388" t="s">
        <v>670</v>
      </c>
      <c r="B276" s="389">
        <v>2.7568333333333332</v>
      </c>
      <c r="C276" s="389">
        <v>6.95</v>
      </c>
      <c r="D276" s="389">
        <v>0</v>
      </c>
      <c r="E276" s="389"/>
      <c r="F276" s="390">
        <v>19105</v>
      </c>
      <c r="G276" s="391">
        <v>0.88200000000000001</v>
      </c>
      <c r="H276" s="391">
        <v>0.56200000000000006</v>
      </c>
      <c r="I276" s="391">
        <v>0.61799999999999999</v>
      </c>
      <c r="J276" s="391">
        <v>1.7999999999999999E-2</v>
      </c>
      <c r="K276" s="391">
        <v>0.24</v>
      </c>
      <c r="L276" s="391">
        <v>0.43683333333333385</v>
      </c>
      <c r="M276" s="392">
        <v>46.165925150484163</v>
      </c>
      <c r="N276" s="390">
        <v>21000</v>
      </c>
      <c r="O276" s="390">
        <v>22000</v>
      </c>
      <c r="P276" s="390">
        <v>23250</v>
      </c>
      <c r="Q276" s="390">
        <v>24400</v>
      </c>
      <c r="R276" s="390">
        <v>25400</v>
      </c>
      <c r="S276" s="390" t="s">
        <v>197</v>
      </c>
      <c r="T276" s="391">
        <v>1.01</v>
      </c>
      <c r="U276" s="391">
        <v>1.07</v>
      </c>
      <c r="V276" s="391">
        <v>1.1200000000000001</v>
      </c>
      <c r="W276" s="391">
        <v>1.17</v>
      </c>
      <c r="X276" s="391">
        <v>1.2</v>
      </c>
      <c r="Y276" s="391">
        <v>0.64</v>
      </c>
      <c r="Z276" s="391">
        <v>0.67</v>
      </c>
      <c r="AA276" s="391">
        <v>0.7</v>
      </c>
      <c r="AB276" s="391">
        <v>0.74</v>
      </c>
      <c r="AC276" s="391">
        <v>0.78</v>
      </c>
      <c r="AD276" s="391">
        <v>0.92</v>
      </c>
      <c r="AE276" s="391">
        <v>0.96</v>
      </c>
      <c r="AF276" s="391">
        <v>1.01</v>
      </c>
      <c r="AG276" s="391">
        <v>1.06</v>
      </c>
      <c r="AH276" s="391">
        <v>1.1000000000000001</v>
      </c>
      <c r="AI276" s="391">
        <v>0.02</v>
      </c>
      <c r="AJ276" s="391">
        <v>0.02</v>
      </c>
      <c r="AK276" s="391">
        <v>0.02</v>
      </c>
      <c r="AL276" s="391">
        <v>0.02</v>
      </c>
      <c r="AM276" s="391">
        <v>0.02</v>
      </c>
      <c r="AN276" s="391">
        <v>0.24</v>
      </c>
      <c r="AO276" s="391">
        <v>0.24</v>
      </c>
      <c r="AP276" s="391">
        <v>0.25</v>
      </c>
      <c r="AQ276" s="391">
        <v>0.25</v>
      </c>
      <c r="AR276" s="391">
        <v>0.26</v>
      </c>
      <c r="AS276" s="391">
        <v>0.53480000000000005</v>
      </c>
      <c r="AT276" s="391">
        <v>0.55930000000000002</v>
      </c>
      <c r="AU276" s="391">
        <v>0.58579999999999999</v>
      </c>
      <c r="AV276" s="391">
        <v>0.61219999999999997</v>
      </c>
      <c r="AW276" s="391">
        <v>0.63490000000000002</v>
      </c>
      <c r="AX276" s="391">
        <v>0</v>
      </c>
      <c r="AY276" s="391">
        <v>0</v>
      </c>
      <c r="AZ276" s="391">
        <v>0</v>
      </c>
      <c r="BA276" s="391">
        <v>0</v>
      </c>
      <c r="BB276" s="391">
        <v>0</v>
      </c>
      <c r="BC276" s="391">
        <v>0</v>
      </c>
      <c r="BD276" s="391">
        <v>0</v>
      </c>
      <c r="BE276" s="391">
        <v>0</v>
      </c>
      <c r="BF276" s="391">
        <v>0</v>
      </c>
      <c r="BG276" s="391">
        <v>0</v>
      </c>
      <c r="BH276" s="391">
        <v>0</v>
      </c>
      <c r="BI276" s="391">
        <v>0</v>
      </c>
      <c r="BJ276" s="391">
        <v>0</v>
      </c>
      <c r="BK276" s="391">
        <v>0</v>
      </c>
      <c r="BL276" s="391">
        <v>0</v>
      </c>
      <c r="BM276" s="391">
        <v>0</v>
      </c>
      <c r="BN276" s="391">
        <v>0</v>
      </c>
      <c r="BO276" s="391">
        <v>0</v>
      </c>
      <c r="BP276" s="391">
        <v>0</v>
      </c>
      <c r="BQ276" s="391">
        <v>0</v>
      </c>
    </row>
    <row r="277" spans="1:69">
      <c r="A277" s="388" t="s">
        <v>671</v>
      </c>
      <c r="B277" s="389">
        <v>0.23785000000000001</v>
      </c>
      <c r="C277" s="389">
        <v>0.55900000000000005</v>
      </c>
      <c r="D277" s="389">
        <v>0</v>
      </c>
      <c r="E277" s="389"/>
      <c r="F277" s="390">
        <v>2655</v>
      </c>
      <c r="G277" s="391">
        <v>0.13489999999999999</v>
      </c>
      <c r="H277" s="391">
        <v>4.5900000000000003E-2</v>
      </c>
      <c r="I277" s="391">
        <v>4.4999999999999998E-2</v>
      </c>
      <c r="J277" s="391">
        <v>0</v>
      </c>
      <c r="K277" s="391">
        <v>5.0000000000000001E-4</v>
      </c>
      <c r="L277" s="391">
        <v>1.1550000000000005E-2</v>
      </c>
      <c r="M277" s="392">
        <v>50.809792843691149</v>
      </c>
      <c r="N277" s="390">
        <v>2708</v>
      </c>
      <c r="O277" s="390">
        <v>2992</v>
      </c>
      <c r="P277" s="390">
        <v>3272</v>
      </c>
      <c r="Q277" s="390">
        <v>3579</v>
      </c>
      <c r="R277" s="390">
        <v>3914</v>
      </c>
      <c r="S277" s="390" t="s">
        <v>150</v>
      </c>
      <c r="T277" s="391">
        <v>0.1376</v>
      </c>
      <c r="U277" s="391">
        <v>0.15190000000000001</v>
      </c>
      <c r="V277" s="391">
        <v>0.1661</v>
      </c>
      <c r="W277" s="391">
        <v>0.18160000000000001</v>
      </c>
      <c r="X277" s="391">
        <v>0.1986</v>
      </c>
      <c r="Y277" s="391">
        <v>4.6800000000000001E-2</v>
      </c>
      <c r="Z277" s="391">
        <v>5.16E-2</v>
      </c>
      <c r="AA277" s="391">
        <v>5.6500000000000002E-2</v>
      </c>
      <c r="AB277" s="391">
        <v>6.1699999999999998E-2</v>
      </c>
      <c r="AC277" s="391">
        <v>6.7500000000000004E-2</v>
      </c>
      <c r="AD277" s="391">
        <v>4.4999999999999998E-2</v>
      </c>
      <c r="AE277" s="391">
        <v>4.4999999999999998E-2</v>
      </c>
      <c r="AF277" s="391">
        <v>4.4999999999999998E-2</v>
      </c>
      <c r="AG277" s="391">
        <v>4.4999999999999998E-2</v>
      </c>
      <c r="AH277" s="391">
        <v>4.4999999999999998E-2</v>
      </c>
      <c r="AI277" s="391">
        <v>0</v>
      </c>
      <c r="AJ277" s="391">
        <v>0</v>
      </c>
      <c r="AK277" s="391">
        <v>0</v>
      </c>
      <c r="AL277" s="391">
        <v>0</v>
      </c>
      <c r="AM277" s="391">
        <v>0</v>
      </c>
      <c r="AN277" s="391">
        <v>5.0000000000000001E-4</v>
      </c>
      <c r="AO277" s="391">
        <v>5.0000000000000001E-4</v>
      </c>
      <c r="AP277" s="391">
        <v>5.0000000000000001E-4</v>
      </c>
      <c r="AQ277" s="391">
        <v>5.0000000000000001E-4</v>
      </c>
      <c r="AR277" s="391">
        <v>5.0000000000000001E-4</v>
      </c>
      <c r="AS277" s="391">
        <v>1.18E-2</v>
      </c>
      <c r="AT277" s="391">
        <v>1.2800000000000001E-2</v>
      </c>
      <c r="AU277" s="391">
        <v>1.37E-2</v>
      </c>
      <c r="AV277" s="391">
        <v>1.4800000000000001E-2</v>
      </c>
      <c r="AW277" s="391">
        <v>1.6E-2</v>
      </c>
      <c r="AX277" s="391">
        <v>0</v>
      </c>
      <c r="AY277" s="391">
        <v>0</v>
      </c>
      <c r="AZ277" s="391">
        <v>0</v>
      </c>
      <c r="BA277" s="391">
        <v>0</v>
      </c>
      <c r="BB277" s="391">
        <v>0</v>
      </c>
      <c r="BC277" s="391">
        <v>0</v>
      </c>
      <c r="BD277" s="391">
        <v>0</v>
      </c>
      <c r="BE277" s="391">
        <v>0</v>
      </c>
      <c r="BF277" s="391">
        <v>0</v>
      </c>
      <c r="BG277" s="391">
        <v>0</v>
      </c>
      <c r="BH277" s="391">
        <v>0</v>
      </c>
      <c r="BI277" s="391">
        <v>0</v>
      </c>
      <c r="BJ277" s="391">
        <v>0</v>
      </c>
      <c r="BK277" s="391">
        <v>0</v>
      </c>
      <c r="BL277" s="391">
        <v>0</v>
      </c>
      <c r="BM277" s="391">
        <v>0</v>
      </c>
      <c r="BN277" s="391">
        <v>0</v>
      </c>
      <c r="BO277" s="391">
        <v>0</v>
      </c>
      <c r="BP277" s="391">
        <v>0</v>
      </c>
      <c r="BQ277" s="391">
        <v>0</v>
      </c>
    </row>
    <row r="278" spans="1:69">
      <c r="A278" s="388" t="s">
        <v>672</v>
      </c>
      <c r="B278" s="389">
        <v>4.8250000000000008E-2</v>
      </c>
      <c r="C278" s="389">
        <v>0.06</v>
      </c>
      <c r="D278" s="389">
        <v>0</v>
      </c>
      <c r="E278" s="389"/>
      <c r="F278" s="390">
        <v>900</v>
      </c>
      <c r="G278" s="391">
        <v>3.3000000000000002E-2</v>
      </c>
      <c r="H278" s="391">
        <v>1.6999999999999999E-3</v>
      </c>
      <c r="I278" s="391">
        <v>0</v>
      </c>
      <c r="J278" s="391">
        <v>0</v>
      </c>
      <c r="K278" s="391">
        <v>1E-3</v>
      </c>
      <c r="L278" s="391">
        <v>1.2550000000000006E-2</v>
      </c>
      <c r="M278" s="392">
        <v>36.666666666666664</v>
      </c>
      <c r="N278" s="390">
        <v>901</v>
      </c>
      <c r="O278" s="390">
        <v>902</v>
      </c>
      <c r="P278" s="390">
        <v>903</v>
      </c>
      <c r="Q278" s="390">
        <v>904</v>
      </c>
      <c r="R278" s="390">
        <v>905</v>
      </c>
      <c r="S278" s="390" t="s">
        <v>222</v>
      </c>
      <c r="T278" s="391">
        <v>3.3000000000000002E-2</v>
      </c>
      <c r="U278" s="391">
        <v>3.3000000000000002E-2</v>
      </c>
      <c r="V278" s="391">
        <v>3.3000000000000002E-2</v>
      </c>
      <c r="W278" s="391">
        <v>3.3000000000000002E-2</v>
      </c>
      <c r="X278" s="391">
        <v>3.3000000000000002E-2</v>
      </c>
      <c r="Y278" s="391">
        <v>1.6999999999999999E-3</v>
      </c>
      <c r="Z278" s="391">
        <v>1.6999999999999999E-3</v>
      </c>
      <c r="AA278" s="391">
        <v>1.6999999999999999E-3</v>
      </c>
      <c r="AB278" s="391">
        <v>1.6999999999999999E-3</v>
      </c>
      <c r="AC278" s="391">
        <v>1.6999999999999999E-3</v>
      </c>
      <c r="AD278" s="391">
        <v>0</v>
      </c>
      <c r="AE278" s="391">
        <v>0</v>
      </c>
      <c r="AF278" s="391">
        <v>0</v>
      </c>
      <c r="AG278" s="391">
        <v>0</v>
      </c>
      <c r="AH278" s="391">
        <v>0</v>
      </c>
      <c r="AI278" s="391">
        <v>0</v>
      </c>
      <c r="AJ278" s="391">
        <v>0</v>
      </c>
      <c r="AK278" s="391">
        <v>0</v>
      </c>
      <c r="AL278" s="391">
        <v>0</v>
      </c>
      <c r="AM278" s="391">
        <v>0</v>
      </c>
      <c r="AN278" s="391">
        <v>1E-3</v>
      </c>
      <c r="AO278" s="391">
        <v>1E-3</v>
      </c>
      <c r="AP278" s="391">
        <v>1E-3</v>
      </c>
      <c r="AQ278" s="391">
        <v>1E-3</v>
      </c>
      <c r="AR278" s="391">
        <v>0</v>
      </c>
      <c r="AS278" s="391">
        <v>1.26E-2</v>
      </c>
      <c r="AT278" s="391">
        <v>1.26E-2</v>
      </c>
      <c r="AU278" s="391">
        <v>1.26E-2</v>
      </c>
      <c r="AV278" s="391">
        <v>1.26E-2</v>
      </c>
      <c r="AW278" s="391">
        <v>1.23E-2</v>
      </c>
      <c r="AX278" s="391">
        <v>0</v>
      </c>
      <c r="AY278" s="391">
        <v>0</v>
      </c>
      <c r="AZ278" s="391">
        <v>0</v>
      </c>
      <c r="BA278" s="391">
        <v>0</v>
      </c>
      <c r="BB278" s="391">
        <v>0</v>
      </c>
      <c r="BC278" s="391">
        <v>0</v>
      </c>
      <c r="BD278" s="391">
        <v>0</v>
      </c>
      <c r="BE278" s="391">
        <v>0</v>
      </c>
      <c r="BF278" s="391">
        <v>0</v>
      </c>
      <c r="BG278" s="391">
        <v>0</v>
      </c>
      <c r="BH278" s="391">
        <v>0.06</v>
      </c>
      <c r="BI278" s="391">
        <v>0.06</v>
      </c>
      <c r="BJ278" s="391">
        <v>0.06</v>
      </c>
      <c r="BK278" s="391">
        <v>0.06</v>
      </c>
      <c r="BL278" s="391">
        <v>0.06</v>
      </c>
      <c r="BM278" s="391">
        <v>0</v>
      </c>
      <c r="BN278" s="391">
        <v>0</v>
      </c>
      <c r="BO278" s="391">
        <v>0</v>
      </c>
      <c r="BP278" s="391">
        <v>0</v>
      </c>
      <c r="BQ278" s="391">
        <v>0</v>
      </c>
    </row>
    <row r="279" spans="1:69">
      <c r="A279" s="388" t="s">
        <v>673</v>
      </c>
      <c r="B279" s="389">
        <v>0.38337499999999997</v>
      </c>
      <c r="C279" s="389">
        <v>2</v>
      </c>
      <c r="D279" s="389">
        <v>4.2115068493150686E-2</v>
      </c>
      <c r="E279" s="389"/>
      <c r="F279" s="390">
        <v>3883</v>
      </c>
      <c r="G279" s="391">
        <v>0.1673</v>
      </c>
      <c r="H279" s="391">
        <v>3.5000000000000003E-2</v>
      </c>
      <c r="I279" s="391">
        <v>1.3299999999999999E-2</v>
      </c>
      <c r="J279" s="391">
        <v>0.12</v>
      </c>
      <c r="K279" s="391">
        <v>1E-3</v>
      </c>
      <c r="L279" s="391">
        <v>4.6599315068492908E-3</v>
      </c>
      <c r="M279" s="392">
        <v>43.08524336852949</v>
      </c>
      <c r="N279" s="390">
        <v>4067</v>
      </c>
      <c r="O279" s="390">
        <v>5765</v>
      </c>
      <c r="P279" s="390">
        <v>6830</v>
      </c>
      <c r="Q279" s="390">
        <v>8090</v>
      </c>
      <c r="R279" s="390">
        <v>8899</v>
      </c>
      <c r="S279" s="390" t="s">
        <v>183</v>
      </c>
      <c r="T279" s="391">
        <v>0.13730000000000001</v>
      </c>
      <c r="U279" s="391">
        <v>0.16259999999999999</v>
      </c>
      <c r="V279" s="391">
        <v>0.19259999999999999</v>
      </c>
      <c r="W279" s="391">
        <v>0.2281</v>
      </c>
      <c r="X279" s="391">
        <v>0.25090000000000001</v>
      </c>
      <c r="Y279" s="391">
        <v>4.24E-2</v>
      </c>
      <c r="Z279" s="391">
        <v>5.0200000000000002E-2</v>
      </c>
      <c r="AA279" s="391">
        <v>5.9499999999999997E-2</v>
      </c>
      <c r="AB279" s="391">
        <v>7.0499999999999993E-2</v>
      </c>
      <c r="AC279" s="391">
        <v>7.7499999999999999E-2</v>
      </c>
      <c r="AD279" s="391">
        <v>1.46E-2</v>
      </c>
      <c r="AE279" s="391">
        <v>1.6E-2</v>
      </c>
      <c r="AF279" s="391">
        <v>1.77E-2</v>
      </c>
      <c r="AG279" s="391">
        <v>1.9400000000000001E-2</v>
      </c>
      <c r="AH279" s="391">
        <v>2.1399999999999999E-2</v>
      </c>
      <c r="AI279" s="391">
        <v>0.14080000000000001</v>
      </c>
      <c r="AJ279" s="391">
        <v>0.16669999999999999</v>
      </c>
      <c r="AK279" s="391">
        <v>0.19750000000000001</v>
      </c>
      <c r="AL279" s="391">
        <v>0.2339</v>
      </c>
      <c r="AM279" s="391">
        <v>0.25719999999999998</v>
      </c>
      <c r="AN279" s="391">
        <v>1E-3</v>
      </c>
      <c r="AO279" s="391">
        <v>1E-3</v>
      </c>
      <c r="AP279" s="391">
        <v>1E-3</v>
      </c>
      <c r="AQ279" s="391">
        <v>1E-3</v>
      </c>
      <c r="AR279" s="391">
        <v>1E-3</v>
      </c>
      <c r="AS279" s="391">
        <v>2.8E-3</v>
      </c>
      <c r="AT279" s="391">
        <v>3.3E-3</v>
      </c>
      <c r="AU279" s="391">
        <v>3.8999999999999998E-3</v>
      </c>
      <c r="AV279" s="391">
        <v>4.5999999999999999E-3</v>
      </c>
      <c r="AW279" s="391">
        <v>5.1000000000000004E-3</v>
      </c>
      <c r="AX279" s="391">
        <v>0</v>
      </c>
      <c r="AY279" s="391">
        <v>0</v>
      </c>
      <c r="AZ279" s="391">
        <v>0</v>
      </c>
      <c r="BA279" s="391">
        <v>0</v>
      </c>
      <c r="BB279" s="391">
        <v>0</v>
      </c>
      <c r="BC279" s="391">
        <v>0</v>
      </c>
      <c r="BD279" s="391">
        <v>0</v>
      </c>
      <c r="BE279" s="391">
        <v>0</v>
      </c>
      <c r="BF279" s="391">
        <v>0</v>
      </c>
      <c r="BG279" s="391">
        <v>0</v>
      </c>
      <c r="BH279" s="391">
        <v>2</v>
      </c>
      <c r="BI279" s="391">
        <v>2</v>
      </c>
      <c r="BJ279" s="391">
        <v>2</v>
      </c>
      <c r="BK279" s="391">
        <v>2</v>
      </c>
      <c r="BL279" s="391">
        <v>2</v>
      </c>
      <c r="BM279" s="391">
        <v>4.2000000000000003E-2</v>
      </c>
      <c r="BN279" s="391">
        <v>4.2000000000000003E-2</v>
      </c>
      <c r="BO279" s="391">
        <v>4.2000000000000003E-2</v>
      </c>
      <c r="BP279" s="391">
        <v>4.2000000000000003E-2</v>
      </c>
      <c r="BQ279" s="391">
        <v>4.2000000000000003E-2</v>
      </c>
    </row>
    <row r="280" spans="1:69">
      <c r="A280" s="388" t="s">
        <v>674</v>
      </c>
      <c r="B280" s="389">
        <v>3.7974666666666668</v>
      </c>
      <c r="C280" s="389">
        <v>9.35</v>
      </c>
      <c r="D280" s="389">
        <v>5.3145205479452055E-2</v>
      </c>
      <c r="E280" s="389"/>
      <c r="F280" s="390">
        <v>34229</v>
      </c>
      <c r="G280" s="391">
        <v>2.1</v>
      </c>
      <c r="H280" s="391">
        <v>0.41120000000000001</v>
      </c>
      <c r="I280" s="391">
        <v>0.4466</v>
      </c>
      <c r="J280" s="391">
        <v>0.16819999999999999</v>
      </c>
      <c r="K280" s="391">
        <v>0.29880000000000001</v>
      </c>
      <c r="L280" s="391">
        <v>0.31952146118721458</v>
      </c>
      <c r="M280" s="392">
        <v>61.35148558240089</v>
      </c>
      <c r="N280" s="390">
        <v>45861</v>
      </c>
      <c r="O280" s="390">
        <v>55236</v>
      </c>
      <c r="P280" s="390">
        <v>65255</v>
      </c>
      <c r="Q280" s="390">
        <v>75917</v>
      </c>
      <c r="R280" s="390">
        <v>87223</v>
      </c>
      <c r="S280" s="390" t="s">
        <v>171</v>
      </c>
      <c r="T280" s="391">
        <v>2.7324000000000002</v>
      </c>
      <c r="U280" s="391">
        <v>3.3142</v>
      </c>
      <c r="V280" s="391">
        <v>3.915</v>
      </c>
      <c r="W280" s="391">
        <v>4.5549999999999997</v>
      </c>
      <c r="X280" s="391">
        <v>5.2333999999999996</v>
      </c>
      <c r="Y280" s="391">
        <v>0.44750000000000001</v>
      </c>
      <c r="Z280" s="391">
        <v>0.54549999999999998</v>
      </c>
      <c r="AA280" s="391">
        <v>0.6502</v>
      </c>
      <c r="AB280" s="391">
        <v>0.76160000000000005</v>
      </c>
      <c r="AC280" s="391">
        <v>0.87980000000000003</v>
      </c>
      <c r="AD280" s="391">
        <v>0.3251</v>
      </c>
      <c r="AE280" s="391">
        <v>0.3962</v>
      </c>
      <c r="AF280" s="391">
        <v>0.4723</v>
      </c>
      <c r="AG280" s="391">
        <v>0.55320000000000003</v>
      </c>
      <c r="AH280" s="391">
        <v>0.63900000000000001</v>
      </c>
      <c r="AI280" s="391">
        <v>0.23080000000000001</v>
      </c>
      <c r="AJ280" s="391">
        <v>0.28139999999999998</v>
      </c>
      <c r="AK280" s="391">
        <v>0.33539999999999998</v>
      </c>
      <c r="AL280" s="391">
        <v>0.39279999999999998</v>
      </c>
      <c r="AM280" s="391">
        <v>0.45379999999999998</v>
      </c>
      <c r="AN280" s="391">
        <v>0.33379999999999999</v>
      </c>
      <c r="AO280" s="391">
        <v>0.33379999999999999</v>
      </c>
      <c r="AP280" s="391">
        <v>0.33379999999999999</v>
      </c>
      <c r="AQ280" s="391">
        <v>0.33379999999999999</v>
      </c>
      <c r="AR280" s="391">
        <v>0.33379999999999999</v>
      </c>
      <c r="AS280" s="391">
        <v>0.6</v>
      </c>
      <c r="AT280" s="391">
        <v>0.72</v>
      </c>
      <c r="AU280" s="391">
        <v>0.86399999999999999</v>
      </c>
      <c r="AV280" s="391">
        <v>1.0369999999999999</v>
      </c>
      <c r="AW280" s="391">
        <v>1.1000000000000001</v>
      </c>
      <c r="AX280" s="391">
        <v>0</v>
      </c>
      <c r="AY280" s="391">
        <v>0</v>
      </c>
      <c r="AZ280" s="391">
        <v>0</v>
      </c>
      <c r="BA280" s="391">
        <v>0</v>
      </c>
      <c r="BB280" s="391">
        <v>0</v>
      </c>
      <c r="BC280" s="391">
        <v>0</v>
      </c>
      <c r="BD280" s="391">
        <v>0</v>
      </c>
      <c r="BE280" s="391">
        <v>0</v>
      </c>
      <c r="BF280" s="391">
        <v>0</v>
      </c>
      <c r="BG280" s="391">
        <v>0</v>
      </c>
      <c r="BH280" s="391">
        <v>2.25</v>
      </c>
      <c r="BI280" s="391">
        <v>2.25</v>
      </c>
      <c r="BJ280" s="391">
        <v>2.25</v>
      </c>
      <c r="BK280" s="391">
        <v>2.25</v>
      </c>
      <c r="BL280" s="391">
        <v>2.25</v>
      </c>
      <c r="BM280" s="391">
        <v>0.1</v>
      </c>
      <c r="BN280" s="391">
        <v>0.1</v>
      </c>
      <c r="BO280" s="391">
        <v>0.1</v>
      </c>
      <c r="BP280" s="391">
        <v>0.1</v>
      </c>
      <c r="BQ280" s="391">
        <v>0.1</v>
      </c>
    </row>
    <row r="281" spans="1:69">
      <c r="A281" s="388" t="s">
        <v>675</v>
      </c>
      <c r="B281" s="389">
        <v>2.6761083333333335</v>
      </c>
      <c r="C281" s="389">
        <v>12</v>
      </c>
      <c r="D281" s="389">
        <v>0.59743369863013696</v>
      </c>
      <c r="E281" s="389"/>
      <c r="F281" s="390">
        <v>13863</v>
      </c>
      <c r="G281" s="391">
        <v>0.70920000000000005</v>
      </c>
      <c r="H281" s="391">
        <v>0.37680000000000002</v>
      </c>
      <c r="I281" s="391">
        <v>0.2059</v>
      </c>
      <c r="J281" s="391">
        <v>0.20080000000000001</v>
      </c>
      <c r="K281" s="391">
        <v>0.34320000000000001</v>
      </c>
      <c r="L281" s="391">
        <v>0.24277463470319649</v>
      </c>
      <c r="M281" s="392">
        <v>51.157758061025753</v>
      </c>
      <c r="N281" s="390">
        <v>14291</v>
      </c>
      <c r="O281" s="390">
        <v>16577</v>
      </c>
      <c r="P281" s="390">
        <v>16577</v>
      </c>
      <c r="Q281" s="390">
        <v>16577</v>
      </c>
      <c r="R281" s="390">
        <v>16577</v>
      </c>
      <c r="S281" s="390" t="s">
        <v>171</v>
      </c>
      <c r="T281" s="391">
        <v>0.72899999999999998</v>
      </c>
      <c r="U281" s="391">
        <v>0.84499999999999997</v>
      </c>
      <c r="V281" s="391">
        <v>0.84499999999999997</v>
      </c>
      <c r="W281" s="391">
        <v>0.84499999999999997</v>
      </c>
      <c r="X281" s="391">
        <v>0.84499999999999997</v>
      </c>
      <c r="Y281" s="391">
        <v>0.4</v>
      </c>
      <c r="Z281" s="391">
        <v>0.5</v>
      </c>
      <c r="AA281" s="391">
        <v>0.6</v>
      </c>
      <c r="AB281" s="391">
        <v>0.6</v>
      </c>
      <c r="AC281" s="391">
        <v>0.6</v>
      </c>
      <c r="AD281" s="391">
        <v>0.3</v>
      </c>
      <c r="AE281" s="391">
        <v>0.4</v>
      </c>
      <c r="AF281" s="391">
        <v>0.5</v>
      </c>
      <c r="AG281" s="391">
        <v>0.6</v>
      </c>
      <c r="AH281" s="391">
        <v>0.7</v>
      </c>
      <c r="AI281" s="391">
        <v>0.3</v>
      </c>
      <c r="AJ281" s="391">
        <v>0.35</v>
      </c>
      <c r="AK281" s="391">
        <v>0.4</v>
      </c>
      <c r="AL281" s="391">
        <v>0.45</v>
      </c>
      <c r="AM281" s="391">
        <v>0.5</v>
      </c>
      <c r="AN281" s="391">
        <v>0.34300000000000003</v>
      </c>
      <c r="AO281" s="391">
        <v>0.34300000000000003</v>
      </c>
      <c r="AP281" s="391">
        <v>0.34300000000000003</v>
      </c>
      <c r="AQ281" s="391">
        <v>0.34300000000000003</v>
      </c>
      <c r="AR281" s="391">
        <v>0.34300000000000003</v>
      </c>
      <c r="AS281" s="391">
        <v>0.26939999999999997</v>
      </c>
      <c r="AT281" s="391">
        <v>0.317</v>
      </c>
      <c r="AU281" s="391">
        <v>0.34949999999999998</v>
      </c>
      <c r="AV281" s="391">
        <v>0.36899999999999999</v>
      </c>
      <c r="AW281" s="391">
        <v>0.38850000000000001</v>
      </c>
      <c r="AX281" s="391">
        <v>0</v>
      </c>
      <c r="AY281" s="391">
        <v>0</v>
      </c>
      <c r="AZ281" s="391">
        <v>0</v>
      </c>
      <c r="BA281" s="391">
        <v>0</v>
      </c>
      <c r="BB281" s="391">
        <v>0</v>
      </c>
      <c r="BC281" s="391">
        <v>0</v>
      </c>
      <c r="BD281" s="391">
        <v>0</v>
      </c>
      <c r="BE281" s="391">
        <v>0</v>
      </c>
      <c r="BF281" s="391">
        <v>0</v>
      </c>
      <c r="BG281" s="391">
        <v>0</v>
      </c>
      <c r="BH281" s="391">
        <v>0</v>
      </c>
      <c r="BI281" s="391">
        <v>0</v>
      </c>
      <c r="BJ281" s="391">
        <v>0</v>
      </c>
      <c r="BK281" s="391">
        <v>0</v>
      </c>
      <c r="BL281" s="391">
        <v>0</v>
      </c>
      <c r="BM281" s="391">
        <v>2.25</v>
      </c>
      <c r="BN281" s="391">
        <v>2.25</v>
      </c>
      <c r="BO281" s="391">
        <v>2.25</v>
      </c>
      <c r="BP281" s="391">
        <v>2.25</v>
      </c>
      <c r="BQ281" s="391">
        <v>2.25</v>
      </c>
    </row>
    <row r="282" spans="1:69">
      <c r="A282" s="388" t="s">
        <v>676</v>
      </c>
      <c r="B282" s="389">
        <v>0.13065000000000002</v>
      </c>
      <c r="C282" s="389">
        <v>0.25</v>
      </c>
      <c r="D282" s="389">
        <v>6.1000000000000004E-3</v>
      </c>
      <c r="E282" s="389"/>
      <c r="F282" s="390">
        <v>1973</v>
      </c>
      <c r="G282" s="391">
        <v>0.107</v>
      </c>
      <c r="H282" s="391">
        <v>5.1000000000000004E-3</v>
      </c>
      <c r="I282" s="391">
        <v>0</v>
      </c>
      <c r="J282" s="391">
        <v>1E-3</v>
      </c>
      <c r="K282" s="391">
        <v>1E-3</v>
      </c>
      <c r="L282" s="391">
        <v>1.0450000000000015E-2</v>
      </c>
      <c r="M282" s="392">
        <v>54.232133806386216</v>
      </c>
      <c r="N282" s="390">
        <v>1973</v>
      </c>
      <c r="O282" s="390">
        <v>1973</v>
      </c>
      <c r="P282" s="390">
        <v>1973</v>
      </c>
      <c r="Q282" s="390">
        <v>1973</v>
      </c>
      <c r="R282" s="390">
        <v>1973</v>
      </c>
      <c r="S282" s="390" t="s">
        <v>200</v>
      </c>
      <c r="T282" s="391">
        <v>0.107</v>
      </c>
      <c r="U282" s="391">
        <v>0.107</v>
      </c>
      <c r="V282" s="391">
        <v>0.107</v>
      </c>
      <c r="W282" s="391">
        <v>0.107</v>
      </c>
      <c r="X282" s="391">
        <v>0.107</v>
      </c>
      <c r="Y282" s="391">
        <v>5.1000000000000004E-3</v>
      </c>
      <c r="Z282" s="391">
        <v>5.1000000000000004E-3</v>
      </c>
      <c r="AA282" s="391">
        <v>5.1000000000000004E-3</v>
      </c>
      <c r="AB282" s="391">
        <v>5.1000000000000004E-3</v>
      </c>
      <c r="AC282" s="391">
        <v>5.1000000000000004E-3</v>
      </c>
      <c r="AD282" s="391">
        <v>0</v>
      </c>
      <c r="AE282" s="391">
        <v>0</v>
      </c>
      <c r="AF282" s="391">
        <v>0</v>
      </c>
      <c r="AG282" s="391">
        <v>0</v>
      </c>
      <c r="AH282" s="391">
        <v>0</v>
      </c>
      <c r="AI282" s="391">
        <v>1E-3</v>
      </c>
      <c r="AJ282" s="391">
        <v>1E-3</v>
      </c>
      <c r="AK282" s="391">
        <v>1E-3</v>
      </c>
      <c r="AL282" s="391">
        <v>1E-3</v>
      </c>
      <c r="AM282" s="391">
        <v>1E-3</v>
      </c>
      <c r="AN282" s="391">
        <v>1E-3</v>
      </c>
      <c r="AO282" s="391">
        <v>1E-3</v>
      </c>
      <c r="AP282" s="391">
        <v>1E-3</v>
      </c>
      <c r="AQ282" s="391">
        <v>1E-3</v>
      </c>
      <c r="AR282" s="391">
        <v>1E-3</v>
      </c>
      <c r="AS282" s="391">
        <v>1.0500000000000001E-2</v>
      </c>
      <c r="AT282" s="391">
        <v>1.0500000000000001E-2</v>
      </c>
      <c r="AU282" s="391">
        <v>1.0500000000000001E-2</v>
      </c>
      <c r="AV282" s="391">
        <v>1.0500000000000001E-2</v>
      </c>
      <c r="AW282" s="391">
        <v>1.0500000000000001E-2</v>
      </c>
      <c r="AX282" s="391">
        <v>0</v>
      </c>
      <c r="AY282" s="391">
        <v>0</v>
      </c>
      <c r="AZ282" s="391">
        <v>0</v>
      </c>
      <c r="BA282" s="391">
        <v>0</v>
      </c>
      <c r="BB282" s="391">
        <v>0</v>
      </c>
      <c r="BC282" s="391">
        <v>0</v>
      </c>
      <c r="BD282" s="391">
        <v>0</v>
      </c>
      <c r="BE282" s="391">
        <v>0</v>
      </c>
      <c r="BF282" s="391">
        <v>0</v>
      </c>
      <c r="BG282" s="391">
        <v>0</v>
      </c>
      <c r="BH282" s="391">
        <v>0.25</v>
      </c>
      <c r="BI282" s="391">
        <v>0.25</v>
      </c>
      <c r="BJ282" s="391">
        <v>0.25</v>
      </c>
      <c r="BK282" s="391">
        <v>0.25</v>
      </c>
      <c r="BL282" s="391">
        <v>0.25</v>
      </c>
      <c r="BM282" s="391">
        <v>6.1000000000000004E-3</v>
      </c>
      <c r="BN282" s="391">
        <v>6.1000000000000004E-3</v>
      </c>
      <c r="BO282" s="391">
        <v>6.1000000000000004E-3</v>
      </c>
      <c r="BP282" s="391">
        <v>6.1000000000000004E-3</v>
      </c>
      <c r="BQ282" s="391">
        <v>6.1000000000000004E-3</v>
      </c>
    </row>
    <row r="283" spans="1:69">
      <c r="A283" s="388" t="s">
        <v>677</v>
      </c>
      <c r="B283" s="389">
        <v>0.30616666666666664</v>
      </c>
      <c r="C283" s="389">
        <v>0.41099999999999998</v>
      </c>
      <c r="D283" s="389">
        <v>0</v>
      </c>
      <c r="E283" s="389"/>
      <c r="F283" s="390">
        <v>520</v>
      </c>
      <c r="G283" s="391">
        <v>0.27510000000000001</v>
      </c>
      <c r="H283" s="391">
        <v>0</v>
      </c>
      <c r="I283" s="391">
        <v>0</v>
      </c>
      <c r="J283" s="391">
        <v>0</v>
      </c>
      <c r="K283" s="391">
        <v>5.0000000000000001E-3</v>
      </c>
      <c r="L283" s="391">
        <v>2.6066666666666627E-2</v>
      </c>
      <c r="M283" s="392">
        <v>529.03846153846155</v>
      </c>
      <c r="N283" s="390">
        <v>520</v>
      </c>
      <c r="O283" s="390">
        <v>520</v>
      </c>
      <c r="P283" s="390">
        <v>520</v>
      </c>
      <c r="Q283" s="390">
        <v>520</v>
      </c>
      <c r="R283" s="390">
        <v>520</v>
      </c>
      <c r="S283" s="390" t="s">
        <v>220</v>
      </c>
      <c r="T283" s="391">
        <v>0.18360000000000001</v>
      </c>
      <c r="U283" s="391">
        <v>0.18360000000000001</v>
      </c>
      <c r="V283" s="391">
        <v>0.18360000000000001</v>
      </c>
      <c r="W283" s="391">
        <v>0.18360000000000001</v>
      </c>
      <c r="X283" s="391">
        <v>0.18360000000000001</v>
      </c>
      <c r="Y283" s="391">
        <v>0</v>
      </c>
      <c r="Z283" s="391">
        <v>0</v>
      </c>
      <c r="AA283" s="391">
        <v>0</v>
      </c>
      <c r="AB283" s="391">
        <v>0</v>
      </c>
      <c r="AC283" s="391">
        <v>0</v>
      </c>
      <c r="AD283" s="391">
        <v>0</v>
      </c>
      <c r="AE283" s="391">
        <v>0</v>
      </c>
      <c r="AF283" s="391">
        <v>0</v>
      </c>
      <c r="AG283" s="391">
        <v>0</v>
      </c>
      <c r="AH283" s="391">
        <v>0</v>
      </c>
      <c r="AI283" s="391">
        <v>0</v>
      </c>
      <c r="AJ283" s="391">
        <v>0</v>
      </c>
      <c r="AK283" s="391">
        <v>0</v>
      </c>
      <c r="AL283" s="391">
        <v>0</v>
      </c>
      <c r="AM283" s="391">
        <v>0</v>
      </c>
      <c r="AN283" s="391">
        <v>0.01</v>
      </c>
      <c r="AO283" s="391">
        <v>0.01</v>
      </c>
      <c r="AP283" s="391">
        <v>0.01</v>
      </c>
      <c r="AQ283" s="391">
        <v>0.01</v>
      </c>
      <c r="AR283" s="391">
        <v>0.01</v>
      </c>
      <c r="AS283" s="391">
        <v>3.2300000000000002E-2</v>
      </c>
      <c r="AT283" s="391">
        <v>3.2300000000000002E-2</v>
      </c>
      <c r="AU283" s="391">
        <v>3.2300000000000002E-2</v>
      </c>
      <c r="AV283" s="391">
        <v>3.2300000000000002E-2</v>
      </c>
      <c r="AW283" s="391">
        <v>3.2300000000000002E-2</v>
      </c>
      <c r="AX283" s="391">
        <v>0</v>
      </c>
      <c r="AY283" s="391">
        <v>0</v>
      </c>
      <c r="AZ283" s="391">
        <v>0</v>
      </c>
      <c r="BA283" s="391">
        <v>0</v>
      </c>
      <c r="BB283" s="391">
        <v>0</v>
      </c>
      <c r="BC283" s="391">
        <v>0</v>
      </c>
      <c r="BD283" s="391">
        <v>0</v>
      </c>
      <c r="BE283" s="391">
        <v>0</v>
      </c>
      <c r="BF283" s="391">
        <v>0</v>
      </c>
      <c r="BG283" s="391">
        <v>0</v>
      </c>
      <c r="BH283" s="391">
        <v>0</v>
      </c>
      <c r="BI283" s="391">
        <v>0</v>
      </c>
      <c r="BJ283" s="391">
        <v>0</v>
      </c>
      <c r="BK283" s="391">
        <v>0</v>
      </c>
      <c r="BL283" s="391">
        <v>0</v>
      </c>
      <c r="BM283" s="391">
        <v>0</v>
      </c>
      <c r="BN283" s="391">
        <v>0</v>
      </c>
      <c r="BO283" s="391">
        <v>0</v>
      </c>
      <c r="BP283" s="391">
        <v>0</v>
      </c>
      <c r="BQ283" s="391">
        <v>0</v>
      </c>
    </row>
    <row r="284" spans="1:69">
      <c r="A284" s="388" t="s">
        <v>678</v>
      </c>
      <c r="B284" s="389">
        <v>9.8166666666666666E-2</v>
      </c>
      <c r="C284" s="389">
        <v>0.15</v>
      </c>
      <c r="D284" s="389">
        <v>0</v>
      </c>
      <c r="E284" s="389"/>
      <c r="F284" s="390">
        <v>1520</v>
      </c>
      <c r="G284" s="391">
        <v>6.3399999999999998E-2</v>
      </c>
      <c r="H284" s="391">
        <v>0.01</v>
      </c>
      <c r="I284" s="391">
        <v>0</v>
      </c>
      <c r="J284" s="391">
        <v>0</v>
      </c>
      <c r="K284" s="391">
        <v>5.0000000000000001E-3</v>
      </c>
      <c r="L284" s="391">
        <v>1.9766666666666668E-2</v>
      </c>
      <c r="M284" s="392">
        <v>41.710526315789473</v>
      </c>
      <c r="N284" s="390">
        <v>1500</v>
      </c>
      <c r="O284" s="390">
        <v>1500</v>
      </c>
      <c r="P284" s="390">
        <v>1500</v>
      </c>
      <c r="Q284" s="390">
        <v>1500</v>
      </c>
      <c r="R284" s="390">
        <v>1500</v>
      </c>
      <c r="S284" s="390" t="s">
        <v>184</v>
      </c>
      <c r="T284" s="391">
        <v>6.2E-2</v>
      </c>
      <c r="U284" s="391">
        <v>6.2E-2</v>
      </c>
      <c r="V284" s="391">
        <v>6.2E-2</v>
      </c>
      <c r="W284" s="391">
        <v>6.2E-2</v>
      </c>
      <c r="X284" s="391">
        <v>6.2E-2</v>
      </c>
      <c r="Y284" s="391">
        <v>6.1999999999999998E-3</v>
      </c>
      <c r="Z284" s="391">
        <v>6.1999999999999998E-3</v>
      </c>
      <c r="AA284" s="391">
        <v>6.1999999999999998E-3</v>
      </c>
      <c r="AB284" s="391">
        <v>6.1999999999999998E-3</v>
      </c>
      <c r="AC284" s="391">
        <v>6.1999999999999998E-3</v>
      </c>
      <c r="AD284" s="391">
        <v>0</v>
      </c>
      <c r="AE284" s="391">
        <v>0</v>
      </c>
      <c r="AF284" s="391">
        <v>0</v>
      </c>
      <c r="AG284" s="391">
        <v>0</v>
      </c>
      <c r="AH284" s="391">
        <v>0</v>
      </c>
      <c r="AI284" s="391">
        <v>0</v>
      </c>
      <c r="AJ284" s="391">
        <v>0</v>
      </c>
      <c r="AK284" s="391">
        <v>0</v>
      </c>
      <c r="AL284" s="391">
        <v>0</v>
      </c>
      <c r="AM284" s="391">
        <v>0</v>
      </c>
      <c r="AN284" s="391">
        <v>5.0000000000000001E-3</v>
      </c>
      <c r="AO284" s="391">
        <v>5.0000000000000001E-3</v>
      </c>
      <c r="AP284" s="391">
        <v>5.0000000000000001E-3</v>
      </c>
      <c r="AQ284" s="391">
        <v>5.0000000000000001E-3</v>
      </c>
      <c r="AR284" s="391">
        <v>5.0000000000000001E-3</v>
      </c>
      <c r="AS284" s="391">
        <v>1.7000000000000001E-2</v>
      </c>
      <c r="AT284" s="391">
        <v>1.7000000000000001E-2</v>
      </c>
      <c r="AU284" s="391">
        <v>1.7000000000000001E-2</v>
      </c>
      <c r="AV284" s="391">
        <v>1.7000000000000001E-2</v>
      </c>
      <c r="AW284" s="391">
        <v>1.7000000000000001E-2</v>
      </c>
      <c r="AX284" s="391">
        <v>0</v>
      </c>
      <c r="AY284" s="391">
        <v>0</v>
      </c>
      <c r="AZ284" s="391">
        <v>0</v>
      </c>
      <c r="BA284" s="391">
        <v>0</v>
      </c>
      <c r="BB284" s="391">
        <v>0</v>
      </c>
      <c r="BC284" s="391">
        <v>0</v>
      </c>
      <c r="BD284" s="391">
        <v>0</v>
      </c>
      <c r="BE284" s="391">
        <v>0</v>
      </c>
      <c r="BF284" s="391">
        <v>0</v>
      </c>
      <c r="BG284" s="391">
        <v>0</v>
      </c>
      <c r="BH284" s="391">
        <v>0.15</v>
      </c>
      <c r="BI284" s="391">
        <v>0.15</v>
      </c>
      <c r="BJ284" s="391">
        <v>0.15</v>
      </c>
      <c r="BK284" s="391">
        <v>0.15</v>
      </c>
      <c r="BL284" s="391">
        <v>0.15</v>
      </c>
      <c r="BM284" s="391">
        <v>0</v>
      </c>
      <c r="BN284" s="391">
        <v>0</v>
      </c>
      <c r="BO284" s="391">
        <v>0</v>
      </c>
      <c r="BP284" s="391">
        <v>0</v>
      </c>
      <c r="BQ284" s="391">
        <v>0</v>
      </c>
    </row>
    <row r="285" spans="1:69">
      <c r="A285" s="388" t="s">
        <v>679</v>
      </c>
      <c r="B285" s="389">
        <v>0.65458333333333329</v>
      </c>
      <c r="C285" s="389">
        <v>5</v>
      </c>
      <c r="D285" s="389">
        <v>2.9079452054794522E-2</v>
      </c>
      <c r="E285" s="389"/>
      <c r="F285" s="390">
        <v>4949</v>
      </c>
      <c r="G285" s="391">
        <v>0.45689999999999997</v>
      </c>
      <c r="H285" s="391">
        <v>1.5900000000000001E-2</v>
      </c>
      <c r="I285" s="391">
        <v>0</v>
      </c>
      <c r="J285" s="391">
        <v>0</v>
      </c>
      <c r="K285" s="391">
        <v>0.1</v>
      </c>
      <c r="L285" s="391">
        <v>5.2703881278538756E-2</v>
      </c>
      <c r="M285" s="392">
        <v>92.321681147706613</v>
      </c>
      <c r="N285" s="390">
        <v>5141</v>
      </c>
      <c r="O285" s="390">
        <v>5297</v>
      </c>
      <c r="P285" s="390">
        <v>5458</v>
      </c>
      <c r="Q285" s="390">
        <v>5624</v>
      </c>
      <c r="R285" s="390">
        <v>5793</v>
      </c>
      <c r="S285" s="390" t="s">
        <v>208</v>
      </c>
      <c r="T285" s="391">
        <v>0.4884</v>
      </c>
      <c r="U285" s="391">
        <v>0.503</v>
      </c>
      <c r="V285" s="391">
        <v>0.5181</v>
      </c>
      <c r="W285" s="391">
        <v>0.53359999999999996</v>
      </c>
      <c r="X285" s="391">
        <v>0.54959999999999998</v>
      </c>
      <c r="Y285" s="391">
        <v>1.6400000000000001E-2</v>
      </c>
      <c r="Z285" s="391">
        <v>1.6899999999999998E-2</v>
      </c>
      <c r="AA285" s="391">
        <v>1.7399999999999999E-2</v>
      </c>
      <c r="AB285" s="391">
        <v>1.7899999999999999E-2</v>
      </c>
      <c r="AC285" s="391">
        <v>1.84E-2</v>
      </c>
      <c r="AD285" s="391">
        <v>0</v>
      </c>
      <c r="AE285" s="391">
        <v>0</v>
      </c>
      <c r="AF285" s="391">
        <v>0</v>
      </c>
      <c r="AG285" s="391">
        <v>0</v>
      </c>
      <c r="AH285" s="391">
        <v>0</v>
      </c>
      <c r="AI285" s="391">
        <v>0</v>
      </c>
      <c r="AJ285" s="391">
        <v>0</v>
      </c>
      <c r="AK285" s="391">
        <v>0</v>
      </c>
      <c r="AL285" s="391">
        <v>0</v>
      </c>
      <c r="AM285" s="391">
        <v>0</v>
      </c>
      <c r="AN285" s="391">
        <v>0.1</v>
      </c>
      <c r="AO285" s="391">
        <v>0.1</v>
      </c>
      <c r="AP285" s="391">
        <v>0.1</v>
      </c>
      <c r="AQ285" s="391">
        <v>0.1</v>
      </c>
      <c r="AR285" s="391">
        <v>0.1</v>
      </c>
      <c r="AS285" s="391">
        <v>0.06</v>
      </c>
      <c r="AT285" s="391">
        <v>6.1800000000000001E-2</v>
      </c>
      <c r="AU285" s="391">
        <v>6.3700000000000007E-2</v>
      </c>
      <c r="AV285" s="391">
        <v>6.5600000000000006E-2</v>
      </c>
      <c r="AW285" s="391">
        <v>6.7500000000000004E-2</v>
      </c>
      <c r="AX285" s="391">
        <v>0</v>
      </c>
      <c r="AY285" s="391">
        <v>0</v>
      </c>
      <c r="AZ285" s="391">
        <v>0</v>
      </c>
      <c r="BA285" s="391">
        <v>0</v>
      </c>
      <c r="BB285" s="391">
        <v>0</v>
      </c>
      <c r="BC285" s="391">
        <v>0</v>
      </c>
      <c r="BD285" s="391">
        <v>0</v>
      </c>
      <c r="BE285" s="391">
        <v>0</v>
      </c>
      <c r="BF285" s="391">
        <v>0</v>
      </c>
      <c r="BG285" s="391">
        <v>0</v>
      </c>
      <c r="BH285" s="391">
        <v>2.5</v>
      </c>
      <c r="BI285" s="391">
        <v>2.5</v>
      </c>
      <c r="BJ285" s="391">
        <v>2.5</v>
      </c>
      <c r="BK285" s="391">
        <v>2.5</v>
      </c>
      <c r="BL285" s="391">
        <v>2.5</v>
      </c>
      <c r="BM285" s="391">
        <v>2.9000000000000001E-2</v>
      </c>
      <c r="BN285" s="391">
        <v>2.9000000000000001E-2</v>
      </c>
      <c r="BO285" s="391">
        <v>2.9000000000000001E-2</v>
      </c>
      <c r="BP285" s="391">
        <v>2.9000000000000001E-2</v>
      </c>
      <c r="BQ285" s="391">
        <v>2.9000000000000001E-2</v>
      </c>
    </row>
    <row r="286" spans="1:69">
      <c r="A286" s="388" t="s">
        <v>680</v>
      </c>
      <c r="B286" s="389">
        <v>0.75850000000000017</v>
      </c>
      <c r="C286" s="389">
        <v>3</v>
      </c>
      <c r="D286" s="389">
        <v>0.29681095890410958</v>
      </c>
      <c r="E286" s="389"/>
      <c r="F286" s="390">
        <v>3228</v>
      </c>
      <c r="G286" s="391">
        <v>0.12640000000000001</v>
      </c>
      <c r="H286" s="391">
        <v>0.18340000000000001</v>
      </c>
      <c r="I286" s="391">
        <v>0</v>
      </c>
      <c r="J286" s="391">
        <v>3.9300000000000002E-2</v>
      </c>
      <c r="K286" s="391">
        <v>5.1999999999999998E-2</v>
      </c>
      <c r="L286" s="391">
        <v>6.0589041095890583E-2</v>
      </c>
      <c r="M286" s="392">
        <v>39.157372986369275</v>
      </c>
      <c r="N286" s="390">
        <v>4500</v>
      </c>
      <c r="O286" s="390">
        <v>4680</v>
      </c>
      <c r="P286" s="390">
        <v>4870</v>
      </c>
      <c r="Q286" s="390">
        <v>5500</v>
      </c>
      <c r="R286" s="390">
        <v>6000</v>
      </c>
      <c r="S286" s="390" t="s">
        <v>191</v>
      </c>
      <c r="T286" s="391">
        <v>0.158</v>
      </c>
      <c r="U286" s="391">
        <v>0.16400000000000001</v>
      </c>
      <c r="V286" s="391">
        <v>0.17100000000000001</v>
      </c>
      <c r="W286" s="391">
        <v>0.193</v>
      </c>
      <c r="X286" s="391">
        <v>0.215</v>
      </c>
      <c r="Y286" s="391">
        <v>0.215</v>
      </c>
      <c r="Z286" s="391">
        <v>0.23</v>
      </c>
      <c r="AA286" s="391">
        <v>0.24199999999999999</v>
      </c>
      <c r="AB286" s="391">
        <v>0.26800000000000002</v>
      </c>
      <c r="AC286" s="391">
        <v>0.29399999999999998</v>
      </c>
      <c r="AD286" s="391">
        <v>4.3999999999999997E-2</v>
      </c>
      <c r="AE286" s="391">
        <v>0.05</v>
      </c>
      <c r="AF286" s="391">
        <v>5.3999999999999999E-2</v>
      </c>
      <c r="AG286" s="391">
        <v>0.06</v>
      </c>
      <c r="AH286" s="391">
        <v>6.6000000000000003E-2</v>
      </c>
      <c r="AI286" s="391">
        <v>0.11</v>
      </c>
      <c r="AJ286" s="391">
        <v>0.12</v>
      </c>
      <c r="AK286" s="391">
        <v>0.13500000000000001</v>
      </c>
      <c r="AL286" s="391">
        <v>0.17</v>
      </c>
      <c r="AM286" s="391">
        <v>0.20499999999999999</v>
      </c>
      <c r="AN286" s="391">
        <v>7.8E-2</v>
      </c>
      <c r="AO286" s="391">
        <v>8.5999999999999993E-2</v>
      </c>
      <c r="AP286" s="391">
        <v>9.4E-2</v>
      </c>
      <c r="AQ286" s="391">
        <v>0.11</v>
      </c>
      <c r="AR286" s="391">
        <v>0.126</v>
      </c>
      <c r="AS286" s="391">
        <v>9.3399999999999997E-2</v>
      </c>
      <c r="AT286" s="391">
        <v>0.1003</v>
      </c>
      <c r="AU286" s="391">
        <v>0.1074</v>
      </c>
      <c r="AV286" s="391">
        <v>0.1236</v>
      </c>
      <c r="AW286" s="391">
        <v>0.13980000000000001</v>
      </c>
      <c r="AX286" s="391">
        <v>0</v>
      </c>
      <c r="AY286" s="391">
        <v>0</v>
      </c>
      <c r="AZ286" s="391">
        <v>0</v>
      </c>
      <c r="BA286" s="391">
        <v>0</v>
      </c>
      <c r="BB286" s="391">
        <v>0</v>
      </c>
      <c r="BC286" s="391">
        <v>0</v>
      </c>
      <c r="BD286" s="391">
        <v>0</v>
      </c>
      <c r="BE286" s="391">
        <v>0</v>
      </c>
      <c r="BF286" s="391">
        <v>0</v>
      </c>
      <c r="BG286" s="391">
        <v>0</v>
      </c>
      <c r="BH286" s="391">
        <v>0</v>
      </c>
      <c r="BI286" s="391">
        <v>0</v>
      </c>
      <c r="BJ286" s="391">
        <v>0</v>
      </c>
      <c r="BK286" s="391">
        <v>0</v>
      </c>
      <c r="BL286" s="391">
        <v>0</v>
      </c>
      <c r="BM286" s="391">
        <v>0.5</v>
      </c>
      <c r="BN286" s="391">
        <v>0.5</v>
      </c>
      <c r="BO286" s="391">
        <v>0.5</v>
      </c>
      <c r="BP286" s="391">
        <v>0.5</v>
      </c>
      <c r="BQ286" s="391">
        <v>0.5</v>
      </c>
    </row>
    <row r="287" spans="1:69">
      <c r="A287" s="388" t="s">
        <v>681</v>
      </c>
      <c r="B287" s="389">
        <v>0.33958333333333335</v>
      </c>
      <c r="C287" s="389">
        <v>0.61799999999999999</v>
      </c>
      <c r="D287" s="389">
        <v>0</v>
      </c>
      <c r="E287" s="389"/>
      <c r="F287" s="390">
        <v>3799</v>
      </c>
      <c r="G287" s="391">
        <v>0.23899999999999999</v>
      </c>
      <c r="H287" s="391">
        <v>4.3999999999999997E-2</v>
      </c>
      <c r="I287" s="391">
        <v>0</v>
      </c>
      <c r="J287" s="391">
        <v>1.0999999999999999E-2</v>
      </c>
      <c r="K287" s="391">
        <v>5.0000000000000001E-3</v>
      </c>
      <c r="L287" s="391">
        <v>4.058333333333336E-2</v>
      </c>
      <c r="M287" s="392">
        <v>62.911292445380361</v>
      </c>
      <c r="N287" s="390">
        <v>4106</v>
      </c>
      <c r="O287" s="390">
        <v>4344</v>
      </c>
      <c r="P287" s="390">
        <v>4528</v>
      </c>
      <c r="Q287" s="390">
        <v>4712</v>
      </c>
      <c r="R287" s="390">
        <v>4896</v>
      </c>
      <c r="S287" s="390" t="s">
        <v>190</v>
      </c>
      <c r="T287" s="391">
        <v>0.22</v>
      </c>
      <c r="U287" s="391">
        <v>0.23</v>
      </c>
      <c r="V287" s="391">
        <v>0.24</v>
      </c>
      <c r="W287" s="391">
        <v>0.249</v>
      </c>
      <c r="X287" s="391">
        <v>0.25700000000000001</v>
      </c>
      <c r="Y287" s="391">
        <v>4.5999999999999999E-2</v>
      </c>
      <c r="Z287" s="391">
        <v>4.8000000000000001E-2</v>
      </c>
      <c r="AA287" s="391">
        <v>0.05</v>
      </c>
      <c r="AB287" s="391">
        <v>5.2999999999999999E-2</v>
      </c>
      <c r="AC287" s="391">
        <v>5.7000000000000002E-2</v>
      </c>
      <c r="AD287" s="391">
        <v>0</v>
      </c>
      <c r="AE287" s="391">
        <v>0</v>
      </c>
      <c r="AF287" s="391">
        <v>0</v>
      </c>
      <c r="AG287" s="391">
        <v>0</v>
      </c>
      <c r="AH287" s="391">
        <v>0</v>
      </c>
      <c r="AI287" s="391">
        <v>1.14E-2</v>
      </c>
      <c r="AJ287" s="391">
        <v>1.17E-2</v>
      </c>
      <c r="AK287" s="391">
        <v>1.21E-2</v>
      </c>
      <c r="AL287" s="391">
        <v>1.2500000000000001E-2</v>
      </c>
      <c r="AM287" s="391">
        <v>1.2800000000000001E-2</v>
      </c>
      <c r="AN287" s="391">
        <v>1.7000000000000001E-2</v>
      </c>
      <c r="AO287" s="391">
        <v>1.7000000000000001E-2</v>
      </c>
      <c r="AP287" s="391">
        <v>1.7999999999999999E-2</v>
      </c>
      <c r="AQ287" s="391">
        <v>1.7999999999999999E-2</v>
      </c>
      <c r="AR287" s="391">
        <v>1.18E-2</v>
      </c>
      <c r="AS287" s="391">
        <v>0.05</v>
      </c>
      <c r="AT287" s="391">
        <v>0.05</v>
      </c>
      <c r="AU287" s="391">
        <v>0.05</v>
      </c>
      <c r="AV287" s="391">
        <v>0.05</v>
      </c>
      <c r="AW287" s="391">
        <v>0.05</v>
      </c>
      <c r="AX287" s="391">
        <v>0</v>
      </c>
      <c r="AY287" s="391">
        <v>0</v>
      </c>
      <c r="AZ287" s="391">
        <v>0</v>
      </c>
      <c r="BA287" s="391">
        <v>0</v>
      </c>
      <c r="BB287" s="391">
        <v>0</v>
      </c>
      <c r="BC287" s="391">
        <v>0</v>
      </c>
      <c r="BD287" s="391">
        <v>0</v>
      </c>
      <c r="BE287" s="391">
        <v>0</v>
      </c>
      <c r="BF287" s="391">
        <v>0</v>
      </c>
      <c r="BG287" s="391">
        <v>0</v>
      </c>
      <c r="BH287" s="391">
        <v>0.61799999999999999</v>
      </c>
      <c r="BI287" s="391">
        <v>0.61799999999999999</v>
      </c>
      <c r="BJ287" s="391">
        <v>0.61799999999999999</v>
      </c>
      <c r="BK287" s="391">
        <v>0.61799999999999999</v>
      </c>
      <c r="BL287" s="391">
        <v>0.61799999999999999</v>
      </c>
      <c r="BM287" s="391">
        <v>0</v>
      </c>
      <c r="BN287" s="391">
        <v>0</v>
      </c>
      <c r="BO287" s="391">
        <v>0</v>
      </c>
      <c r="BP287" s="391">
        <v>0</v>
      </c>
      <c r="BQ287" s="391">
        <v>0</v>
      </c>
    </row>
    <row r="288" spans="1:69">
      <c r="A288" s="388" t="s">
        <v>682</v>
      </c>
      <c r="B288" s="389" t="s">
        <v>395</v>
      </c>
      <c r="C288" s="389">
        <v>0.27360000000000001</v>
      </c>
      <c r="D288" s="389">
        <v>0</v>
      </c>
      <c r="E288" s="389"/>
      <c r="F288" s="390" t="e">
        <v>#N/A</v>
      </c>
      <c r="G288" s="391">
        <v>0</v>
      </c>
      <c r="H288" s="391">
        <v>0</v>
      </c>
      <c r="I288" s="391">
        <v>0</v>
      </c>
      <c r="J288" s="391">
        <v>0</v>
      </c>
      <c r="K288" s="391">
        <v>0</v>
      </c>
      <c r="L288" s="391" t="e">
        <v>#VALUE!</v>
      </c>
      <c r="M288" s="392" t="s">
        <v>395</v>
      </c>
      <c r="N288" s="390">
        <v>0</v>
      </c>
      <c r="O288" s="390">
        <v>0</v>
      </c>
      <c r="P288" s="390">
        <v>0</v>
      </c>
      <c r="Q288" s="390">
        <v>0</v>
      </c>
      <c r="R288" s="390">
        <v>0</v>
      </c>
      <c r="S288" s="390" t="s">
        <v>128</v>
      </c>
      <c r="T288" s="391">
        <v>0</v>
      </c>
      <c r="U288" s="391">
        <v>0</v>
      </c>
      <c r="V288" s="391">
        <v>0</v>
      </c>
      <c r="W288" s="391">
        <v>0</v>
      </c>
      <c r="X288" s="391">
        <v>0</v>
      </c>
      <c r="Y288" s="391">
        <v>0</v>
      </c>
      <c r="Z288" s="391">
        <v>0</v>
      </c>
      <c r="AA288" s="391">
        <v>0</v>
      </c>
      <c r="AB288" s="391">
        <v>0</v>
      </c>
      <c r="AC288" s="391">
        <v>0</v>
      </c>
      <c r="AD288" s="391">
        <v>0</v>
      </c>
      <c r="AE288" s="391">
        <v>0</v>
      </c>
      <c r="AF288" s="391">
        <v>0</v>
      </c>
      <c r="AG288" s="391">
        <v>0</v>
      </c>
      <c r="AH288" s="391">
        <v>0</v>
      </c>
      <c r="AI288" s="391">
        <v>0</v>
      </c>
      <c r="AJ288" s="391">
        <v>0</v>
      </c>
      <c r="AK288" s="391">
        <v>0</v>
      </c>
      <c r="AL288" s="391">
        <v>0</v>
      </c>
      <c r="AM288" s="391">
        <v>0</v>
      </c>
      <c r="AN288" s="391">
        <v>0</v>
      </c>
      <c r="AO288" s="391">
        <v>0</v>
      </c>
      <c r="AP288" s="391">
        <v>0</v>
      </c>
      <c r="AQ288" s="391">
        <v>0</v>
      </c>
      <c r="AR288" s="391">
        <v>0</v>
      </c>
      <c r="AS288" s="391">
        <v>0</v>
      </c>
      <c r="AT288" s="391">
        <v>0</v>
      </c>
      <c r="AU288" s="391">
        <v>0</v>
      </c>
      <c r="AV288" s="391">
        <v>0</v>
      </c>
      <c r="AW288" s="391">
        <v>0</v>
      </c>
      <c r="AX288" s="391">
        <v>0</v>
      </c>
      <c r="AY288" s="391">
        <v>0</v>
      </c>
      <c r="AZ288" s="391">
        <v>0</v>
      </c>
      <c r="BA288" s="391">
        <v>0</v>
      </c>
      <c r="BB288" s="391">
        <v>0</v>
      </c>
      <c r="BC288" s="391">
        <v>0</v>
      </c>
      <c r="BD288" s="391">
        <v>0</v>
      </c>
      <c r="BE288" s="391">
        <v>0</v>
      </c>
      <c r="BF288" s="391">
        <v>0</v>
      </c>
      <c r="BG288" s="391">
        <v>0</v>
      </c>
      <c r="BH288" s="391">
        <v>0</v>
      </c>
      <c r="BI288" s="391">
        <v>0</v>
      </c>
      <c r="BJ288" s="391">
        <v>0</v>
      </c>
      <c r="BK288" s="391">
        <v>0</v>
      </c>
      <c r="BL288" s="391">
        <v>0</v>
      </c>
      <c r="BM288" s="391">
        <v>0</v>
      </c>
      <c r="BN288" s="391">
        <v>0</v>
      </c>
      <c r="BO288" s="391">
        <v>0</v>
      </c>
      <c r="BP288" s="391">
        <v>0</v>
      </c>
      <c r="BQ288" s="391">
        <v>0</v>
      </c>
    </row>
    <row r="289" spans="1:69">
      <c r="A289" s="388" t="s">
        <v>683</v>
      </c>
      <c r="B289" s="389">
        <v>4.4666666666666668</v>
      </c>
      <c r="C289" s="389">
        <v>17.807400000000001</v>
      </c>
      <c r="D289" s="389">
        <v>0</v>
      </c>
      <c r="E289" s="389"/>
      <c r="F289" s="390">
        <v>21000</v>
      </c>
      <c r="G289" s="391">
        <v>1.5</v>
      </c>
      <c r="H289" s="391">
        <v>0.79</v>
      </c>
      <c r="I289" s="391">
        <v>4.2999999999999997E-2</v>
      </c>
      <c r="J289" s="391">
        <v>3.7999999999999999E-2</v>
      </c>
      <c r="K289" s="391">
        <v>1.5</v>
      </c>
      <c r="L289" s="391">
        <v>0.59566666666666679</v>
      </c>
      <c r="M289" s="392">
        <v>71.428571428571431</v>
      </c>
      <c r="N289" s="390">
        <v>22000</v>
      </c>
      <c r="O289" s="390">
        <v>23000</v>
      </c>
      <c r="P289" s="390">
        <v>24000</v>
      </c>
      <c r="Q289" s="390">
        <v>25000</v>
      </c>
      <c r="R289" s="390">
        <v>26000</v>
      </c>
      <c r="S289" s="390" t="s">
        <v>148</v>
      </c>
      <c r="T289" s="391">
        <v>1.5620000000000001</v>
      </c>
      <c r="U289" s="391">
        <v>1.633</v>
      </c>
      <c r="V289" s="391">
        <v>1.704</v>
      </c>
      <c r="W289" s="391">
        <v>1.7749999999999999</v>
      </c>
      <c r="X289" s="391">
        <v>1.8460000000000001</v>
      </c>
      <c r="Y289" s="391">
        <v>1</v>
      </c>
      <c r="Z289" s="391">
        <v>1.1000000000000001</v>
      </c>
      <c r="AA289" s="391">
        <v>1.2</v>
      </c>
      <c r="AB289" s="391">
        <v>1.3</v>
      </c>
      <c r="AC289" s="391">
        <v>1.4</v>
      </c>
      <c r="AD289" s="391">
        <v>4.4999999999999998E-2</v>
      </c>
      <c r="AE289" s="391">
        <v>4.9000000000000002E-2</v>
      </c>
      <c r="AF289" s="391">
        <v>5.0999999999999997E-2</v>
      </c>
      <c r="AG289" s="391">
        <v>5.3999999999999999E-2</v>
      </c>
      <c r="AH289" s="391">
        <v>5.8999999999999997E-2</v>
      </c>
      <c r="AI289" s="391">
        <v>0.04</v>
      </c>
      <c r="AJ289" s="391">
        <v>4.2000000000000003E-2</v>
      </c>
      <c r="AK289" s="391">
        <v>4.4999999999999998E-2</v>
      </c>
      <c r="AL289" s="391">
        <v>4.8000000000000001E-2</v>
      </c>
      <c r="AM289" s="391">
        <v>0.05</v>
      </c>
      <c r="AN289" s="391">
        <v>1.5</v>
      </c>
      <c r="AO289" s="391">
        <v>1.6</v>
      </c>
      <c r="AP289" s="391">
        <v>1.7</v>
      </c>
      <c r="AQ289" s="391">
        <v>1.8</v>
      </c>
      <c r="AR289" s="391">
        <v>1.9</v>
      </c>
      <c r="AS289" s="391">
        <v>0.65</v>
      </c>
      <c r="AT289" s="391">
        <v>0.65649999999999997</v>
      </c>
      <c r="AU289" s="391">
        <v>0.66300000000000003</v>
      </c>
      <c r="AV289" s="391">
        <v>0.67</v>
      </c>
      <c r="AW289" s="391">
        <v>0.67600000000000005</v>
      </c>
      <c r="AX289" s="391">
        <v>0</v>
      </c>
      <c r="AY289" s="391">
        <v>0</v>
      </c>
      <c r="AZ289" s="391">
        <v>0</v>
      </c>
      <c r="BA289" s="391">
        <v>0</v>
      </c>
      <c r="BB289" s="391">
        <v>0</v>
      </c>
      <c r="BC289" s="391">
        <v>0</v>
      </c>
      <c r="BD289" s="391">
        <v>0</v>
      </c>
      <c r="BE289" s="391">
        <v>0</v>
      </c>
      <c r="BF289" s="391">
        <v>0</v>
      </c>
      <c r="BG289" s="391">
        <v>0</v>
      </c>
      <c r="BH289" s="391">
        <v>0</v>
      </c>
      <c r="BI289" s="391">
        <v>0</v>
      </c>
      <c r="BJ289" s="391">
        <v>0</v>
      </c>
      <c r="BK289" s="391">
        <v>0</v>
      </c>
      <c r="BL289" s="391">
        <v>0</v>
      </c>
      <c r="BM289" s="391">
        <v>0.5</v>
      </c>
      <c r="BN289" s="391">
        <v>0.5</v>
      </c>
      <c r="BO289" s="391">
        <v>0.5</v>
      </c>
      <c r="BP289" s="391">
        <v>0.5</v>
      </c>
      <c r="BQ289" s="391">
        <v>0.5</v>
      </c>
    </row>
    <row r="290" spans="1:69">
      <c r="A290" s="388" t="s">
        <v>684</v>
      </c>
      <c r="B290" s="389">
        <v>4.2441666666666676E-2</v>
      </c>
      <c r="C290" s="389">
        <v>0.1</v>
      </c>
      <c r="D290" s="389">
        <v>0</v>
      </c>
      <c r="E290" s="389"/>
      <c r="F290" s="390">
        <v>450</v>
      </c>
      <c r="G290" s="391">
        <v>3.1300000000000001E-2</v>
      </c>
      <c r="H290" s="391">
        <v>2E-3</v>
      </c>
      <c r="I290" s="391">
        <v>0</v>
      </c>
      <c r="J290" s="391">
        <v>1E-3</v>
      </c>
      <c r="K290" s="391">
        <v>1E-3</v>
      </c>
      <c r="L290" s="391">
        <v>7.1416666666666712E-3</v>
      </c>
      <c r="M290" s="392">
        <v>69.555555555555557</v>
      </c>
      <c r="N290" s="390">
        <v>497</v>
      </c>
      <c r="O290" s="390">
        <v>526</v>
      </c>
      <c r="P290" s="390">
        <v>562</v>
      </c>
      <c r="Q290" s="390">
        <v>585</v>
      </c>
      <c r="R290" s="390">
        <v>600</v>
      </c>
      <c r="S290" s="390" t="s">
        <v>193</v>
      </c>
      <c r="T290" s="391">
        <v>3.2000000000000001E-2</v>
      </c>
      <c r="U290" s="391">
        <v>3.2000000000000001E-2</v>
      </c>
      <c r="V290" s="391">
        <v>3.2000000000000001E-2</v>
      </c>
      <c r="W290" s="391">
        <v>3.2000000000000001E-2</v>
      </c>
      <c r="X290" s="391">
        <v>3.2000000000000001E-2</v>
      </c>
      <c r="Y290" s="391">
        <v>3.0000000000000001E-3</v>
      </c>
      <c r="Z290" s="391">
        <v>3.0000000000000001E-3</v>
      </c>
      <c r="AA290" s="391">
        <v>3.0000000000000001E-3</v>
      </c>
      <c r="AB290" s="391">
        <v>3.0000000000000001E-3</v>
      </c>
      <c r="AC290" s="391">
        <v>3.0000000000000001E-3</v>
      </c>
      <c r="AD290" s="391">
        <v>0</v>
      </c>
      <c r="AE290" s="391">
        <v>0</v>
      </c>
      <c r="AF290" s="391">
        <v>0</v>
      </c>
      <c r="AG290" s="391">
        <v>0</v>
      </c>
      <c r="AH290" s="391">
        <v>0</v>
      </c>
      <c r="AI290" s="391">
        <v>1E-3</v>
      </c>
      <c r="AJ290" s="391">
        <v>1E-3</v>
      </c>
      <c r="AK290" s="391">
        <v>1E-3</v>
      </c>
      <c r="AL290" s="391">
        <v>1E-3</v>
      </c>
      <c r="AM290" s="391">
        <v>1E-3</v>
      </c>
      <c r="AN290" s="391">
        <v>1E-3</v>
      </c>
      <c r="AO290" s="391">
        <v>1E-3</v>
      </c>
      <c r="AP290" s="391">
        <v>1E-3</v>
      </c>
      <c r="AQ290" s="391">
        <v>1E-3</v>
      </c>
      <c r="AR290" s="391">
        <v>1E-3</v>
      </c>
      <c r="AS290" s="391">
        <v>7.1000000000000004E-3</v>
      </c>
      <c r="AT290" s="391">
        <v>7.1000000000000004E-3</v>
      </c>
      <c r="AU290" s="391">
        <v>7.1000000000000004E-3</v>
      </c>
      <c r="AV290" s="391">
        <v>7.1000000000000004E-3</v>
      </c>
      <c r="AW290" s="391">
        <v>7.1000000000000004E-3</v>
      </c>
      <c r="AX290" s="391">
        <v>0</v>
      </c>
      <c r="AY290" s="391">
        <v>0</v>
      </c>
      <c r="AZ290" s="391">
        <v>0</v>
      </c>
      <c r="BA290" s="391">
        <v>0</v>
      </c>
      <c r="BB290" s="391">
        <v>0</v>
      </c>
      <c r="BC290" s="391">
        <v>0</v>
      </c>
      <c r="BD290" s="391">
        <v>0</v>
      </c>
      <c r="BE290" s="391">
        <v>0</v>
      </c>
      <c r="BF290" s="391">
        <v>0</v>
      </c>
      <c r="BG290" s="391">
        <v>0</v>
      </c>
      <c r="BH290" s="391">
        <v>0</v>
      </c>
      <c r="BI290" s="391">
        <v>0</v>
      </c>
      <c r="BJ290" s="391">
        <v>0</v>
      </c>
      <c r="BK290" s="391">
        <v>0</v>
      </c>
      <c r="BL290" s="391">
        <v>0</v>
      </c>
      <c r="BM290" s="391">
        <v>0</v>
      </c>
      <c r="BN290" s="391">
        <v>0</v>
      </c>
      <c r="BO290" s="391">
        <v>0</v>
      </c>
      <c r="BP290" s="391">
        <v>0</v>
      </c>
      <c r="BQ290" s="391">
        <v>0</v>
      </c>
    </row>
    <row r="291" spans="1:69">
      <c r="A291" s="388" t="s">
        <v>169</v>
      </c>
      <c r="B291" s="389">
        <v>0.42775000000000002</v>
      </c>
      <c r="C291" s="389">
        <v>16.100000000000001</v>
      </c>
      <c r="D291" s="389">
        <v>4.5999999999999999E-2</v>
      </c>
      <c r="E291" s="389"/>
      <c r="F291" s="390">
        <v>2347</v>
      </c>
      <c r="G291" s="391">
        <v>0.09</v>
      </c>
      <c r="H291" s="391">
        <v>7.9000000000000001E-2</v>
      </c>
      <c r="I291" s="391">
        <v>0.1</v>
      </c>
      <c r="J291" s="391">
        <v>0</v>
      </c>
      <c r="K291" s="391">
        <v>6.8000000000000005E-2</v>
      </c>
      <c r="L291" s="391">
        <v>4.4750000000000012E-2</v>
      </c>
      <c r="M291" s="392">
        <v>38.346825734980825</v>
      </c>
      <c r="N291" s="390">
        <v>3027</v>
      </c>
      <c r="O291" s="390">
        <v>3147</v>
      </c>
      <c r="P291" s="390">
        <v>3267</v>
      </c>
      <c r="Q291" s="390">
        <v>3387</v>
      </c>
      <c r="R291" s="390">
        <v>3387</v>
      </c>
      <c r="S291" s="390" t="s">
        <v>147</v>
      </c>
      <c r="T291" s="391">
        <v>0.104</v>
      </c>
      <c r="U291" s="391">
        <v>0.108</v>
      </c>
      <c r="V291" s="391">
        <v>0.112</v>
      </c>
      <c r="W291" s="391">
        <v>0.11600000000000001</v>
      </c>
      <c r="X291" s="391">
        <v>0.11600000000000001</v>
      </c>
      <c r="Y291" s="391">
        <v>4.1000000000000002E-2</v>
      </c>
      <c r="Z291" s="391">
        <v>4.2000000000000003E-2</v>
      </c>
      <c r="AA291" s="391">
        <v>4.2999999999999997E-2</v>
      </c>
      <c r="AB291" s="391">
        <v>4.3999999999999997E-2</v>
      </c>
      <c r="AC291" s="391">
        <v>4.3999999999999997E-2</v>
      </c>
      <c r="AD291" s="391">
        <v>0.35</v>
      </c>
      <c r="AE291" s="391">
        <v>0.36799999999999999</v>
      </c>
      <c r="AF291" s="391">
        <v>0.38600000000000001</v>
      </c>
      <c r="AG291" s="391">
        <v>0.40400000000000003</v>
      </c>
      <c r="AH291" s="391">
        <v>0.40400000000000003</v>
      </c>
      <c r="AI291" s="391">
        <v>0</v>
      </c>
      <c r="AJ291" s="391">
        <v>0</v>
      </c>
      <c r="AK291" s="391">
        <v>0</v>
      </c>
      <c r="AL291" s="391">
        <v>0</v>
      </c>
      <c r="AM291" s="391">
        <v>0</v>
      </c>
      <c r="AN291" s="391">
        <v>7.1999999999999995E-2</v>
      </c>
      <c r="AO291" s="391">
        <v>7.3999999999999996E-2</v>
      </c>
      <c r="AP291" s="391">
        <v>7.5999999999999998E-2</v>
      </c>
      <c r="AQ291" s="391">
        <v>7.8E-2</v>
      </c>
      <c r="AR291" s="391">
        <v>7.8E-2</v>
      </c>
      <c r="AS291" s="391">
        <v>5.5199999999999999E-2</v>
      </c>
      <c r="AT291" s="391">
        <v>5.7599999999999998E-2</v>
      </c>
      <c r="AU291" s="391">
        <v>0.06</v>
      </c>
      <c r="AV291" s="391">
        <v>6.25E-2</v>
      </c>
      <c r="AW291" s="391">
        <v>6.25E-2</v>
      </c>
      <c r="AX291" s="391">
        <v>0</v>
      </c>
      <c r="AY291" s="391">
        <v>0</v>
      </c>
      <c r="AZ291" s="391">
        <v>0</v>
      </c>
      <c r="BA291" s="391">
        <v>0</v>
      </c>
      <c r="BB291" s="391">
        <v>0</v>
      </c>
      <c r="BC291" s="391">
        <v>0</v>
      </c>
      <c r="BD291" s="391">
        <v>0</v>
      </c>
      <c r="BE291" s="391">
        <v>0</v>
      </c>
      <c r="BF291" s="391">
        <v>0</v>
      </c>
      <c r="BG291" s="391">
        <v>0</v>
      </c>
      <c r="BH291" s="391">
        <v>0</v>
      </c>
      <c r="BI291" s="391">
        <v>0</v>
      </c>
      <c r="BJ291" s="391">
        <v>0</v>
      </c>
      <c r="BK291" s="391">
        <v>0</v>
      </c>
      <c r="BL291" s="391">
        <v>0</v>
      </c>
      <c r="BM291" s="391">
        <v>0.2</v>
      </c>
      <c r="BN291" s="391">
        <v>0.2</v>
      </c>
      <c r="BO291" s="391">
        <v>0.2</v>
      </c>
      <c r="BP291" s="391">
        <v>0.2</v>
      </c>
      <c r="BQ291" s="391">
        <v>0.2</v>
      </c>
    </row>
    <row r="292" spans="1:69">
      <c r="A292" s="388" t="s">
        <v>685</v>
      </c>
      <c r="B292" s="389">
        <v>1.0375000000000001</v>
      </c>
      <c r="C292" s="389">
        <v>4.5</v>
      </c>
      <c r="D292" s="389">
        <v>0</v>
      </c>
      <c r="E292" s="389"/>
      <c r="F292" s="390">
        <v>9527</v>
      </c>
      <c r="G292" s="391">
        <v>0.47789999999999999</v>
      </c>
      <c r="H292" s="391">
        <v>0.2258</v>
      </c>
      <c r="I292" s="391">
        <v>2.9000000000000001E-2</v>
      </c>
      <c r="J292" s="391">
        <v>3.9E-2</v>
      </c>
      <c r="K292" s="391">
        <v>9.4E-2</v>
      </c>
      <c r="L292" s="391">
        <v>0.17180000000000006</v>
      </c>
      <c r="M292" s="392">
        <v>50.1626954970085</v>
      </c>
      <c r="N292" s="390">
        <v>10530</v>
      </c>
      <c r="O292" s="390">
        <v>11530</v>
      </c>
      <c r="P292" s="390">
        <v>12600</v>
      </c>
      <c r="Q292" s="390">
        <v>13200</v>
      </c>
      <c r="R292" s="390">
        <v>14000</v>
      </c>
      <c r="S292" s="390" t="s">
        <v>182</v>
      </c>
      <c r="T292" s="391">
        <v>0.51</v>
      </c>
      <c r="U292" s="391">
        <v>0.72</v>
      </c>
      <c r="V292" s="391">
        <v>0.82</v>
      </c>
      <c r="W292" s="391">
        <v>0.87</v>
      </c>
      <c r="X292" s="391">
        <v>0.92</v>
      </c>
      <c r="Y292" s="391">
        <v>0.25700000000000001</v>
      </c>
      <c r="Z292" s="391">
        <v>0.29899999999999999</v>
      </c>
      <c r="AA292" s="391">
        <v>0.32800000000000001</v>
      </c>
      <c r="AB292" s="391">
        <v>0.34</v>
      </c>
      <c r="AC292" s="391">
        <v>0.35</v>
      </c>
      <c r="AD292" s="391">
        <v>3.2000000000000001E-2</v>
      </c>
      <c r="AE292" s="391">
        <v>3.4000000000000002E-2</v>
      </c>
      <c r="AF292" s="391">
        <v>3.5999999999999997E-2</v>
      </c>
      <c r="AG292" s="391">
        <v>3.7999999999999999E-2</v>
      </c>
      <c r="AH292" s="391">
        <v>0.04</v>
      </c>
      <c r="AI292" s="391">
        <v>4.1000000000000002E-2</v>
      </c>
      <c r="AJ292" s="391">
        <v>4.2999999999999997E-2</v>
      </c>
      <c r="AK292" s="391">
        <v>4.4999999999999998E-2</v>
      </c>
      <c r="AL292" s="391">
        <v>4.7E-2</v>
      </c>
      <c r="AM292" s="391">
        <v>4.9000000000000002E-2</v>
      </c>
      <c r="AN292" s="391">
        <v>0.105</v>
      </c>
      <c r="AO292" s="391">
        <v>0.115</v>
      </c>
      <c r="AP292" s="391">
        <v>0.125</v>
      </c>
      <c r="AQ292" s="391">
        <v>0.13500000000000001</v>
      </c>
      <c r="AR292" s="391">
        <v>0.14499999999999999</v>
      </c>
      <c r="AS292" s="391">
        <v>0.18659999999999999</v>
      </c>
      <c r="AT292" s="391">
        <v>0.2455</v>
      </c>
      <c r="AU292" s="391">
        <v>0.27479999999999999</v>
      </c>
      <c r="AV292" s="391">
        <v>0.29139999999999999</v>
      </c>
      <c r="AW292" s="391">
        <v>0.30570000000000003</v>
      </c>
      <c r="AX292" s="391">
        <v>0</v>
      </c>
      <c r="AY292" s="391">
        <v>0</v>
      </c>
      <c r="AZ292" s="391">
        <v>0</v>
      </c>
      <c r="BA292" s="391">
        <v>0</v>
      </c>
      <c r="BB292" s="391">
        <v>0</v>
      </c>
      <c r="BC292" s="391">
        <v>0</v>
      </c>
      <c r="BD292" s="391">
        <v>0</v>
      </c>
      <c r="BE292" s="391">
        <v>0</v>
      </c>
      <c r="BF292" s="391">
        <v>0</v>
      </c>
      <c r="BG292" s="391">
        <v>0</v>
      </c>
      <c r="BH292" s="391">
        <v>0</v>
      </c>
      <c r="BI292" s="391">
        <v>0</v>
      </c>
      <c r="BJ292" s="391">
        <v>0</v>
      </c>
      <c r="BK292" s="391">
        <v>0</v>
      </c>
      <c r="BL292" s="391">
        <v>0</v>
      </c>
      <c r="BM292" s="391">
        <v>0</v>
      </c>
      <c r="BN292" s="391">
        <v>0</v>
      </c>
      <c r="BO292" s="391">
        <v>0</v>
      </c>
      <c r="BP292" s="391">
        <v>0</v>
      </c>
      <c r="BQ292" s="391">
        <v>0</v>
      </c>
    </row>
    <row r="293" spans="1:69">
      <c r="A293" s="388" t="s">
        <v>686</v>
      </c>
      <c r="B293" s="389">
        <v>6.1425E-2</v>
      </c>
      <c r="C293" s="389">
        <v>0.27</v>
      </c>
      <c r="D293" s="389">
        <v>0</v>
      </c>
      <c r="E293" s="389"/>
      <c r="F293" s="390">
        <v>980</v>
      </c>
      <c r="G293" s="391">
        <v>3.6999999999999998E-2</v>
      </c>
      <c r="H293" s="391">
        <v>7.0000000000000001E-3</v>
      </c>
      <c r="I293" s="391">
        <v>0</v>
      </c>
      <c r="J293" s="391">
        <v>4.0000000000000001E-3</v>
      </c>
      <c r="K293" s="391">
        <v>4.0000000000000001E-3</v>
      </c>
      <c r="L293" s="391">
        <v>9.4249999999999959E-3</v>
      </c>
      <c r="M293" s="392">
        <v>37.755102040816325</v>
      </c>
      <c r="N293" s="390">
        <v>985</v>
      </c>
      <c r="O293" s="390">
        <v>1034</v>
      </c>
      <c r="P293" s="390">
        <v>1086</v>
      </c>
      <c r="Q293" s="390">
        <v>1140</v>
      </c>
      <c r="R293" s="390">
        <v>1197</v>
      </c>
      <c r="S293" s="390" t="s">
        <v>195</v>
      </c>
      <c r="T293" s="391">
        <v>4.5999999999999999E-2</v>
      </c>
      <c r="U293" s="391">
        <v>4.8000000000000001E-2</v>
      </c>
      <c r="V293" s="391">
        <v>5.0999999999999997E-2</v>
      </c>
      <c r="W293" s="391">
        <v>5.2999999999999999E-2</v>
      </c>
      <c r="X293" s="391">
        <v>5.6000000000000001E-2</v>
      </c>
      <c r="Y293" s="391">
        <v>7.0000000000000001E-3</v>
      </c>
      <c r="Z293" s="391">
        <v>8.9999999999999993E-3</v>
      </c>
      <c r="AA293" s="391">
        <v>1.0999999999999999E-2</v>
      </c>
      <c r="AB293" s="391">
        <v>1.4E-2</v>
      </c>
      <c r="AC293" s="391">
        <v>1.7999999999999999E-2</v>
      </c>
      <c r="AD293" s="391">
        <v>0</v>
      </c>
      <c r="AE293" s="391">
        <v>0</v>
      </c>
      <c r="AF293" s="391">
        <v>0</v>
      </c>
      <c r="AG293" s="391">
        <v>0</v>
      </c>
      <c r="AH293" s="391">
        <v>0</v>
      </c>
      <c r="AI293" s="391">
        <v>4.0000000000000001E-3</v>
      </c>
      <c r="AJ293" s="391">
        <v>5.0000000000000001E-3</v>
      </c>
      <c r="AK293" s="391">
        <v>5.0000000000000001E-3</v>
      </c>
      <c r="AL293" s="391">
        <v>6.0000000000000001E-3</v>
      </c>
      <c r="AM293" s="391">
        <v>7.0000000000000001E-3</v>
      </c>
      <c r="AN293" s="391">
        <v>4.0000000000000001E-3</v>
      </c>
      <c r="AO293" s="391">
        <v>4.0000000000000001E-3</v>
      </c>
      <c r="AP293" s="391">
        <v>5.0000000000000001E-3</v>
      </c>
      <c r="AQ293" s="391">
        <v>5.0000000000000001E-3</v>
      </c>
      <c r="AR293" s="391">
        <v>6.0000000000000001E-3</v>
      </c>
      <c r="AS293" s="391">
        <v>0.01</v>
      </c>
      <c r="AT293" s="391">
        <v>1.0999999999999999E-2</v>
      </c>
      <c r="AU293" s="391">
        <v>1.2E-2</v>
      </c>
      <c r="AV293" s="391">
        <v>1.2999999999999999E-2</v>
      </c>
      <c r="AW293" s="391">
        <v>1.4E-2</v>
      </c>
      <c r="AX293" s="391">
        <v>0</v>
      </c>
      <c r="AY293" s="391">
        <v>0</v>
      </c>
      <c r="AZ293" s="391">
        <v>0</v>
      </c>
      <c r="BA293" s="391">
        <v>0</v>
      </c>
      <c r="BB293" s="391">
        <v>0</v>
      </c>
      <c r="BC293" s="391">
        <v>0</v>
      </c>
      <c r="BD293" s="391">
        <v>0</v>
      </c>
      <c r="BE293" s="391">
        <v>0</v>
      </c>
      <c r="BF293" s="391">
        <v>0</v>
      </c>
      <c r="BG293" s="391">
        <v>0</v>
      </c>
      <c r="BH293" s="391">
        <v>0</v>
      </c>
      <c r="BI293" s="391">
        <v>0</v>
      </c>
      <c r="BJ293" s="391">
        <v>0</v>
      </c>
      <c r="BK293" s="391">
        <v>0</v>
      </c>
      <c r="BL293" s="391">
        <v>0</v>
      </c>
      <c r="BM293" s="391">
        <v>0</v>
      </c>
      <c r="BN293" s="391">
        <v>0</v>
      </c>
      <c r="BO293" s="391">
        <v>0</v>
      </c>
      <c r="BP293" s="391">
        <v>0</v>
      </c>
      <c r="BQ293" s="391">
        <v>0</v>
      </c>
    </row>
    <row r="294" spans="1:69">
      <c r="A294" s="388" t="s">
        <v>687</v>
      </c>
      <c r="B294" s="389">
        <v>0.87658333333333316</v>
      </c>
      <c r="C294" s="389">
        <v>3</v>
      </c>
      <c r="D294" s="389">
        <v>0</v>
      </c>
      <c r="E294" s="389"/>
      <c r="F294" s="390">
        <v>5196</v>
      </c>
      <c r="G294" s="391">
        <v>0.20949999999999999</v>
      </c>
      <c r="H294" s="391">
        <v>2.5700000000000001E-2</v>
      </c>
      <c r="I294" s="391">
        <v>0.48970000000000002</v>
      </c>
      <c r="J294" s="391">
        <v>4.3299999999999998E-2</v>
      </c>
      <c r="K294" s="391">
        <v>0.01</v>
      </c>
      <c r="L294" s="391">
        <v>9.8383333333333156E-2</v>
      </c>
      <c r="M294" s="392">
        <v>40.319476520400308</v>
      </c>
      <c r="N294" s="390">
        <v>6057</v>
      </c>
      <c r="O294" s="390">
        <v>6966</v>
      </c>
      <c r="P294" s="390">
        <v>8010</v>
      </c>
      <c r="Q294" s="390">
        <v>9212</v>
      </c>
      <c r="R294" s="390">
        <v>10121</v>
      </c>
      <c r="S294" s="390" t="s">
        <v>208</v>
      </c>
      <c r="T294" s="391">
        <v>0.26650000000000001</v>
      </c>
      <c r="U294" s="391">
        <v>0.30640000000000001</v>
      </c>
      <c r="V294" s="391">
        <v>0.35239999999999999</v>
      </c>
      <c r="W294" s="391">
        <v>0.4052</v>
      </c>
      <c r="X294" s="391">
        <v>0.44529999999999997</v>
      </c>
      <c r="Y294" s="391">
        <v>0.03</v>
      </c>
      <c r="Z294" s="391">
        <v>3.3000000000000002E-2</v>
      </c>
      <c r="AA294" s="391">
        <v>3.6299999999999999E-2</v>
      </c>
      <c r="AB294" s="391">
        <v>3.9899999999999998E-2</v>
      </c>
      <c r="AC294" s="391">
        <v>4.3900000000000002E-2</v>
      </c>
      <c r="AD294" s="391">
        <v>0.6</v>
      </c>
      <c r="AE294" s="391">
        <v>0.61799999999999999</v>
      </c>
      <c r="AF294" s="391">
        <v>0.62419999999999998</v>
      </c>
      <c r="AG294" s="391">
        <v>0.63039999999999996</v>
      </c>
      <c r="AH294" s="391">
        <v>0.64300000000000002</v>
      </c>
      <c r="AI294" s="391">
        <v>6.0499999999999998E-2</v>
      </c>
      <c r="AJ294" s="391">
        <v>6.6600000000000006E-2</v>
      </c>
      <c r="AK294" s="391">
        <v>7.3300000000000004E-2</v>
      </c>
      <c r="AL294" s="391">
        <v>8.0600000000000005E-2</v>
      </c>
      <c r="AM294" s="391">
        <v>8.7900000000000006E-2</v>
      </c>
      <c r="AN294" s="391">
        <v>2.01E-2</v>
      </c>
      <c r="AO294" s="391">
        <v>2.1399999999999999E-2</v>
      </c>
      <c r="AP294" s="391">
        <v>2.2700000000000001E-2</v>
      </c>
      <c r="AQ294" s="391">
        <v>2.41E-2</v>
      </c>
      <c r="AR294" s="391">
        <v>2.5499999999999998E-2</v>
      </c>
      <c r="AS294" s="391">
        <v>0.1203</v>
      </c>
      <c r="AT294" s="391">
        <v>0.1275</v>
      </c>
      <c r="AU294" s="391">
        <v>0.13519999999999999</v>
      </c>
      <c r="AV294" s="391">
        <v>0.14330000000000001</v>
      </c>
      <c r="AW294" s="391">
        <v>0.15190000000000001</v>
      </c>
      <c r="AX294" s="391">
        <v>0</v>
      </c>
      <c r="AY294" s="391">
        <v>0</v>
      </c>
      <c r="AZ294" s="391">
        <v>0</v>
      </c>
      <c r="BA294" s="391">
        <v>0</v>
      </c>
      <c r="BB294" s="391">
        <v>0</v>
      </c>
      <c r="BC294" s="391">
        <v>0</v>
      </c>
      <c r="BD294" s="391">
        <v>0</v>
      </c>
      <c r="BE294" s="391">
        <v>0</v>
      </c>
      <c r="BF294" s="391">
        <v>0</v>
      </c>
      <c r="BG294" s="391">
        <v>0</v>
      </c>
      <c r="BH294" s="391">
        <v>3</v>
      </c>
      <c r="BI294" s="391">
        <v>3</v>
      </c>
      <c r="BJ294" s="391">
        <v>3</v>
      </c>
      <c r="BK294" s="391">
        <v>3</v>
      </c>
      <c r="BL294" s="391">
        <v>3</v>
      </c>
      <c r="BM294" s="391">
        <v>0</v>
      </c>
      <c r="BN294" s="391">
        <v>0</v>
      </c>
      <c r="BO294" s="391">
        <v>0</v>
      </c>
      <c r="BP294" s="391">
        <v>0</v>
      </c>
      <c r="BQ294" s="391">
        <v>0</v>
      </c>
    </row>
    <row r="295" spans="1:69">
      <c r="A295" s="388" t="s">
        <v>688</v>
      </c>
      <c r="B295" s="389">
        <v>0.20983333333333332</v>
      </c>
      <c r="C295" s="389">
        <v>1</v>
      </c>
      <c r="D295" s="389">
        <v>0</v>
      </c>
      <c r="E295" s="389"/>
      <c r="F295" s="390">
        <v>1359</v>
      </c>
      <c r="G295" s="391">
        <v>0.14699999999999999</v>
      </c>
      <c r="H295" s="391">
        <v>3.2000000000000001E-2</v>
      </c>
      <c r="I295" s="391">
        <v>0</v>
      </c>
      <c r="J295" s="391">
        <v>8.9999999999999993E-3</v>
      </c>
      <c r="K295" s="391">
        <v>3.0000000000000001E-3</v>
      </c>
      <c r="L295" s="391">
        <v>1.8833333333333313E-2</v>
      </c>
      <c r="M295" s="392">
        <v>108.16777041942605</v>
      </c>
      <c r="N295" s="390">
        <v>1427</v>
      </c>
      <c r="O295" s="390">
        <v>1498</v>
      </c>
      <c r="P295" s="390">
        <v>1573</v>
      </c>
      <c r="Q295" s="390">
        <v>1652</v>
      </c>
      <c r="R295" s="390">
        <v>1734</v>
      </c>
      <c r="S295" s="390" t="s">
        <v>198</v>
      </c>
      <c r="T295" s="391">
        <v>0.154</v>
      </c>
      <c r="U295" s="391">
        <v>0.16200000000000001</v>
      </c>
      <c r="V295" s="391">
        <v>0.17</v>
      </c>
      <c r="W295" s="391">
        <v>0.17899999999999999</v>
      </c>
      <c r="X295" s="391">
        <v>0.188</v>
      </c>
      <c r="Y295" s="391">
        <v>3.4000000000000002E-2</v>
      </c>
      <c r="Z295" s="391">
        <v>3.5000000000000003E-2</v>
      </c>
      <c r="AA295" s="391">
        <v>3.6999999999999998E-2</v>
      </c>
      <c r="AB295" s="391">
        <v>3.9E-2</v>
      </c>
      <c r="AC295" s="391">
        <v>4.1000000000000002E-2</v>
      </c>
      <c r="AD295" s="391">
        <v>0</v>
      </c>
      <c r="AE295" s="391">
        <v>0</v>
      </c>
      <c r="AF295" s="391">
        <v>0</v>
      </c>
      <c r="AG295" s="391">
        <v>0</v>
      </c>
      <c r="AH295" s="391">
        <v>0</v>
      </c>
      <c r="AI295" s="391">
        <v>8.9999999999999993E-3</v>
      </c>
      <c r="AJ295" s="391">
        <v>0.01</v>
      </c>
      <c r="AK295" s="391">
        <v>0.01</v>
      </c>
      <c r="AL295" s="391">
        <v>1.0999999999999999E-2</v>
      </c>
      <c r="AM295" s="391">
        <v>1.0999999999999999E-2</v>
      </c>
      <c r="AN295" s="391">
        <v>3.0000000000000001E-3</v>
      </c>
      <c r="AO295" s="391">
        <v>3.0000000000000001E-3</v>
      </c>
      <c r="AP295" s="391">
        <v>3.0000000000000001E-3</v>
      </c>
      <c r="AQ295" s="391">
        <v>4.0000000000000001E-3</v>
      </c>
      <c r="AR295" s="391">
        <v>4.0000000000000001E-3</v>
      </c>
      <c r="AS295" s="391">
        <v>1.0999999999999999E-2</v>
      </c>
      <c r="AT295" s="391">
        <v>1.0999999999999999E-2</v>
      </c>
      <c r="AU295" s="391">
        <v>1.2E-2</v>
      </c>
      <c r="AV295" s="391">
        <v>1.2E-2</v>
      </c>
      <c r="AW295" s="391">
        <v>1.2999999999999999E-2</v>
      </c>
      <c r="AX295" s="391">
        <v>0</v>
      </c>
      <c r="AY295" s="391">
        <v>0</v>
      </c>
      <c r="AZ295" s="391">
        <v>0</v>
      </c>
      <c r="BA295" s="391">
        <v>0</v>
      </c>
      <c r="BB295" s="391">
        <v>0</v>
      </c>
      <c r="BC295" s="391">
        <v>0</v>
      </c>
      <c r="BD295" s="391">
        <v>0</v>
      </c>
      <c r="BE295" s="391">
        <v>0</v>
      </c>
      <c r="BF295" s="391">
        <v>0</v>
      </c>
      <c r="BG295" s="391">
        <v>0</v>
      </c>
      <c r="BH295" s="391">
        <v>1</v>
      </c>
      <c r="BI295" s="391">
        <v>1</v>
      </c>
      <c r="BJ295" s="391">
        <v>1</v>
      </c>
      <c r="BK295" s="391">
        <v>1</v>
      </c>
      <c r="BL295" s="391">
        <v>1</v>
      </c>
      <c r="BM295" s="391">
        <v>0</v>
      </c>
      <c r="BN295" s="391">
        <v>0</v>
      </c>
      <c r="BO295" s="391">
        <v>0</v>
      </c>
      <c r="BP295" s="391">
        <v>0</v>
      </c>
      <c r="BQ295" s="391">
        <v>0</v>
      </c>
    </row>
    <row r="296" spans="1:69">
      <c r="A296" s="388" t="s">
        <v>689</v>
      </c>
      <c r="B296" s="389">
        <v>1.6806749999999999</v>
      </c>
      <c r="C296" s="389">
        <v>4.3</v>
      </c>
      <c r="D296" s="389">
        <v>4.82317808219178E-2</v>
      </c>
      <c r="E296" s="389"/>
      <c r="F296" s="390">
        <v>8668</v>
      </c>
      <c r="G296" s="391">
        <v>0.443</v>
      </c>
      <c r="H296" s="391">
        <v>0.44259999999999999</v>
      </c>
      <c r="I296" s="391">
        <v>3.4700000000000002E-2</v>
      </c>
      <c r="J296" s="391">
        <v>0</v>
      </c>
      <c r="K296" s="391">
        <v>0.2</v>
      </c>
      <c r="L296" s="391">
        <v>0.51214321917808237</v>
      </c>
      <c r="M296" s="392">
        <v>51.107521919704659</v>
      </c>
      <c r="N296" s="390">
        <v>8755</v>
      </c>
      <c r="O296" s="390">
        <v>8843</v>
      </c>
      <c r="P296" s="390">
        <v>8931</v>
      </c>
      <c r="Q296" s="390">
        <v>9020</v>
      </c>
      <c r="R296" s="390">
        <v>9110</v>
      </c>
      <c r="S296" s="390" t="s">
        <v>167</v>
      </c>
      <c r="T296" s="391">
        <v>0.44650000000000001</v>
      </c>
      <c r="U296" s="391">
        <v>0.45100000000000001</v>
      </c>
      <c r="V296" s="391">
        <v>0.45550000000000002</v>
      </c>
      <c r="W296" s="391">
        <v>0.46</v>
      </c>
      <c r="X296" s="391">
        <v>0.46460000000000001</v>
      </c>
      <c r="Y296" s="391">
        <v>0.44700000000000001</v>
      </c>
      <c r="Z296" s="391">
        <v>0.45150000000000001</v>
      </c>
      <c r="AA296" s="391">
        <v>0.45600000000000002</v>
      </c>
      <c r="AB296" s="391">
        <v>0.46060000000000001</v>
      </c>
      <c r="AC296" s="391">
        <v>0.4652</v>
      </c>
      <c r="AD296" s="391">
        <v>4.3799999999999999E-2</v>
      </c>
      <c r="AE296" s="391">
        <v>4.4299999999999999E-2</v>
      </c>
      <c r="AF296" s="391">
        <v>4.4699999999999997E-2</v>
      </c>
      <c r="AG296" s="391">
        <v>4.5199999999999997E-2</v>
      </c>
      <c r="AH296" s="391">
        <v>4.5600000000000002E-2</v>
      </c>
      <c r="AI296" s="391">
        <v>0</v>
      </c>
      <c r="AJ296" s="391">
        <v>0</v>
      </c>
      <c r="AK296" s="391">
        <v>0</v>
      </c>
      <c r="AL296" s="391">
        <v>0</v>
      </c>
      <c r="AM296" s="391">
        <v>0</v>
      </c>
      <c r="AN296" s="391">
        <v>0.20200000000000001</v>
      </c>
      <c r="AO296" s="391">
        <v>0.20399999999999999</v>
      </c>
      <c r="AP296" s="391">
        <v>0.20599999999999999</v>
      </c>
      <c r="AQ296" s="391">
        <v>0.20799999999999999</v>
      </c>
      <c r="AR296" s="391">
        <v>0.21</v>
      </c>
      <c r="AS296" s="391">
        <v>0.15</v>
      </c>
      <c r="AT296" s="391">
        <v>0.1515</v>
      </c>
      <c r="AU296" s="391">
        <v>0.153</v>
      </c>
      <c r="AV296" s="391">
        <v>0.1545</v>
      </c>
      <c r="AW296" s="391">
        <v>0.156</v>
      </c>
      <c r="AX296" s="391">
        <v>0</v>
      </c>
      <c r="AY296" s="391">
        <v>0</v>
      </c>
      <c r="AZ296" s="391">
        <v>0</v>
      </c>
      <c r="BA296" s="391">
        <v>0</v>
      </c>
      <c r="BB296" s="391">
        <v>0</v>
      </c>
      <c r="BC296" s="391">
        <v>0</v>
      </c>
      <c r="BD296" s="391">
        <v>0</v>
      </c>
      <c r="BE296" s="391">
        <v>0</v>
      </c>
      <c r="BF296" s="391">
        <v>0</v>
      </c>
      <c r="BG296" s="391">
        <v>0</v>
      </c>
      <c r="BH296" s="391">
        <v>0</v>
      </c>
      <c r="BI296" s="391">
        <v>0</v>
      </c>
      <c r="BJ296" s="391">
        <v>0</v>
      </c>
      <c r="BK296" s="391">
        <v>0</v>
      </c>
      <c r="BL296" s="391">
        <v>0</v>
      </c>
      <c r="BM296" s="391">
        <v>0.2</v>
      </c>
      <c r="BN296" s="391">
        <v>0.2</v>
      </c>
      <c r="BO296" s="391">
        <v>0.2</v>
      </c>
      <c r="BP296" s="391">
        <v>0.2</v>
      </c>
      <c r="BQ296" s="391">
        <v>0.2</v>
      </c>
    </row>
    <row r="297" spans="1:69">
      <c r="A297" s="388" t="s">
        <v>690</v>
      </c>
      <c r="B297" s="389">
        <v>0.26874999999999999</v>
      </c>
      <c r="C297" s="389">
        <v>0.6</v>
      </c>
      <c r="D297" s="389">
        <v>0</v>
      </c>
      <c r="E297" s="389"/>
      <c r="F297" s="390">
        <v>3150</v>
      </c>
      <c r="G297" s="391">
        <v>8.8999999999999996E-2</v>
      </c>
      <c r="H297" s="391">
        <v>6.5000000000000002E-2</v>
      </c>
      <c r="I297" s="391">
        <v>3.7999999999999999E-2</v>
      </c>
      <c r="J297" s="391">
        <v>3.9E-2</v>
      </c>
      <c r="K297" s="391">
        <v>3.0000000000000001E-3</v>
      </c>
      <c r="L297" s="391">
        <v>3.4749999999999975E-2</v>
      </c>
      <c r="M297" s="392">
        <v>28.253968253968253</v>
      </c>
      <c r="N297" s="390">
        <v>3502</v>
      </c>
      <c r="O297" s="390">
        <v>3902</v>
      </c>
      <c r="P297" s="390">
        <v>4302</v>
      </c>
      <c r="Q297" s="390">
        <v>4702</v>
      </c>
      <c r="R297" s="390">
        <v>5102</v>
      </c>
      <c r="S297" s="390" t="s">
        <v>169</v>
      </c>
      <c r="T297" s="391">
        <v>0.125</v>
      </c>
      <c r="U297" s="391">
        <v>0.128</v>
      </c>
      <c r="V297" s="391">
        <v>0.13100000000000001</v>
      </c>
      <c r="W297" s="391">
        <v>0.13400000000000001</v>
      </c>
      <c r="X297" s="391">
        <v>0.13700000000000001</v>
      </c>
      <c r="Y297" s="391">
        <v>4.4999999999999998E-2</v>
      </c>
      <c r="Z297" s="391">
        <v>4.4999999999999998E-2</v>
      </c>
      <c r="AA297" s="391">
        <v>4.5999999999999999E-2</v>
      </c>
      <c r="AB297" s="391">
        <v>4.5999999999999999E-2</v>
      </c>
      <c r="AC297" s="391">
        <v>4.7E-2</v>
      </c>
      <c r="AD297" s="391">
        <v>2E-3</v>
      </c>
      <c r="AE297" s="391">
        <v>2E-3</v>
      </c>
      <c r="AF297" s="391">
        <v>3.0000000000000001E-3</v>
      </c>
      <c r="AG297" s="391">
        <v>3.0000000000000001E-3</v>
      </c>
      <c r="AH297" s="391">
        <v>4.0000000000000001E-3</v>
      </c>
      <c r="AI297" s="391">
        <v>8.5000000000000006E-2</v>
      </c>
      <c r="AJ297" s="391">
        <v>8.5000000000000006E-2</v>
      </c>
      <c r="AK297" s="391">
        <v>8.6999999999999994E-2</v>
      </c>
      <c r="AL297" s="391">
        <v>8.6999999999999994E-2</v>
      </c>
      <c r="AM297" s="391">
        <v>0.09</v>
      </c>
      <c r="AN297" s="391">
        <v>0.02</v>
      </c>
      <c r="AO297" s="391">
        <v>0.02</v>
      </c>
      <c r="AP297" s="391">
        <v>0.02</v>
      </c>
      <c r="AQ297" s="391">
        <v>0.02</v>
      </c>
      <c r="AR297" s="391">
        <v>0.02</v>
      </c>
      <c r="AS297" s="391">
        <v>4.0599999999999997E-2</v>
      </c>
      <c r="AT297" s="391">
        <v>4.1000000000000002E-2</v>
      </c>
      <c r="AU297" s="391">
        <v>4.2099999999999999E-2</v>
      </c>
      <c r="AV297" s="391">
        <v>4.2500000000000003E-2</v>
      </c>
      <c r="AW297" s="391">
        <v>4.3700000000000003E-2</v>
      </c>
      <c r="AX297" s="391">
        <v>0</v>
      </c>
      <c r="AY297" s="391">
        <v>0</v>
      </c>
      <c r="AZ297" s="391">
        <v>0</v>
      </c>
      <c r="BA297" s="391">
        <v>0</v>
      </c>
      <c r="BB297" s="391">
        <v>0</v>
      </c>
      <c r="BC297" s="391">
        <v>0</v>
      </c>
      <c r="BD297" s="391">
        <v>0</v>
      </c>
      <c r="BE297" s="391">
        <v>0</v>
      </c>
      <c r="BF297" s="391">
        <v>0</v>
      </c>
      <c r="BG297" s="391">
        <v>0</v>
      </c>
      <c r="BH297" s="391">
        <v>0</v>
      </c>
      <c r="BI297" s="391">
        <v>0</v>
      </c>
      <c r="BJ297" s="391">
        <v>0</v>
      </c>
      <c r="BK297" s="391">
        <v>0</v>
      </c>
      <c r="BL297" s="391">
        <v>0</v>
      </c>
      <c r="BM297" s="391">
        <v>0</v>
      </c>
      <c r="BN297" s="391">
        <v>0</v>
      </c>
      <c r="BO297" s="391">
        <v>0</v>
      </c>
      <c r="BP297" s="391">
        <v>0</v>
      </c>
      <c r="BQ297" s="391">
        <v>0</v>
      </c>
    </row>
    <row r="298" spans="1:69">
      <c r="A298" s="388" t="s">
        <v>691</v>
      </c>
      <c r="B298" s="389">
        <v>0.14124999999999999</v>
      </c>
      <c r="C298" s="389">
        <v>0.1956</v>
      </c>
      <c r="D298" s="389">
        <v>0</v>
      </c>
      <c r="E298" s="389"/>
      <c r="F298" s="390">
        <v>947</v>
      </c>
      <c r="G298" s="391">
        <v>4.3999999999999997E-2</v>
      </c>
      <c r="H298" s="391">
        <v>1.0999999999999999E-2</v>
      </c>
      <c r="I298" s="391">
        <v>0.03</v>
      </c>
      <c r="J298" s="391">
        <v>2.9000000000000001E-2</v>
      </c>
      <c r="K298" s="391">
        <v>0</v>
      </c>
      <c r="L298" s="391">
        <v>2.7249999999999996E-2</v>
      </c>
      <c r="M298" s="392">
        <v>46.462513199577614</v>
      </c>
      <c r="N298" s="390">
        <v>976</v>
      </c>
      <c r="O298" s="390">
        <v>1020</v>
      </c>
      <c r="P298" s="390">
        <v>1050</v>
      </c>
      <c r="Q298" s="390">
        <v>1081</v>
      </c>
      <c r="R298" s="390">
        <v>1115</v>
      </c>
      <c r="S298" s="390" t="s">
        <v>169</v>
      </c>
      <c r="T298" s="391">
        <v>4.7399999999999998E-2</v>
      </c>
      <c r="U298" s="391">
        <v>4.9399999999999999E-2</v>
      </c>
      <c r="V298" s="391">
        <v>5.0500000000000003E-2</v>
      </c>
      <c r="W298" s="391">
        <v>5.2499999999999998E-2</v>
      </c>
      <c r="X298" s="391">
        <v>5.5E-2</v>
      </c>
      <c r="Y298" s="391">
        <v>1.1299999999999999E-2</v>
      </c>
      <c r="Z298" s="391">
        <v>1.1299999999999999E-2</v>
      </c>
      <c r="AA298" s="391">
        <v>1.1299999999999999E-2</v>
      </c>
      <c r="AB298" s="391">
        <v>1.1299999999999999E-2</v>
      </c>
      <c r="AC298" s="391">
        <v>1.1299999999999999E-2</v>
      </c>
      <c r="AD298" s="391">
        <v>3.0999999999999999E-3</v>
      </c>
      <c r="AE298" s="391">
        <v>3.2000000000000002E-3</v>
      </c>
      <c r="AF298" s="391">
        <v>3.3E-3</v>
      </c>
      <c r="AG298" s="391">
        <v>3.3E-3</v>
      </c>
      <c r="AH298" s="391">
        <v>3.3E-3</v>
      </c>
      <c r="AI298" s="391">
        <v>3.09E-2</v>
      </c>
      <c r="AJ298" s="391">
        <v>3.09E-2</v>
      </c>
      <c r="AK298" s="391">
        <v>3.09E-2</v>
      </c>
      <c r="AL298" s="391">
        <v>3.09E-2</v>
      </c>
      <c r="AM298" s="391">
        <v>3.09E-2</v>
      </c>
      <c r="AN298" s="391">
        <v>0</v>
      </c>
      <c r="AO298" s="391">
        <v>0</v>
      </c>
      <c r="AP298" s="391">
        <v>0</v>
      </c>
      <c r="AQ298" s="391">
        <v>0</v>
      </c>
      <c r="AR298" s="391">
        <v>0</v>
      </c>
      <c r="AS298" s="391">
        <v>3.8300000000000001E-2</v>
      </c>
      <c r="AT298" s="391">
        <v>3.9199999999999999E-2</v>
      </c>
      <c r="AU298" s="391">
        <v>3.9600000000000003E-2</v>
      </c>
      <c r="AV298" s="391">
        <v>4.0399999999999998E-2</v>
      </c>
      <c r="AW298" s="391">
        <v>4.1200000000000001E-2</v>
      </c>
      <c r="AX298" s="391">
        <v>0</v>
      </c>
      <c r="AY298" s="391">
        <v>0</v>
      </c>
      <c r="AZ298" s="391">
        <v>0</v>
      </c>
      <c r="BA298" s="391">
        <v>0</v>
      </c>
      <c r="BB298" s="391">
        <v>0</v>
      </c>
      <c r="BC298" s="391">
        <v>0</v>
      </c>
      <c r="BD298" s="391">
        <v>0</v>
      </c>
      <c r="BE298" s="391">
        <v>0</v>
      </c>
      <c r="BF298" s="391">
        <v>0</v>
      </c>
      <c r="BG298" s="391">
        <v>0</v>
      </c>
      <c r="BH298" s="391">
        <v>0</v>
      </c>
      <c r="BI298" s="391">
        <v>0</v>
      </c>
      <c r="BJ298" s="391">
        <v>0</v>
      </c>
      <c r="BK298" s="391">
        <v>0</v>
      </c>
      <c r="BL298" s="391">
        <v>0</v>
      </c>
      <c r="BM298" s="391">
        <v>0</v>
      </c>
      <c r="BN298" s="391">
        <v>0</v>
      </c>
      <c r="BO298" s="391">
        <v>0</v>
      </c>
      <c r="BP298" s="391">
        <v>0</v>
      </c>
      <c r="BQ298" s="391">
        <v>0</v>
      </c>
    </row>
    <row r="299" spans="1:69">
      <c r="A299" s="388" t="s">
        <v>692</v>
      </c>
      <c r="B299" s="389">
        <v>0.30596666666666666</v>
      </c>
      <c r="C299" s="389">
        <v>1</v>
      </c>
      <c r="D299" s="389">
        <v>0</v>
      </c>
      <c r="E299" s="389"/>
      <c r="F299" s="390">
        <v>2500</v>
      </c>
      <c r="G299" s="391">
        <v>0.1857</v>
      </c>
      <c r="H299" s="391">
        <v>3.8999999999999998E-3</v>
      </c>
      <c r="I299" s="391">
        <v>4.8999999999999998E-3</v>
      </c>
      <c r="J299" s="391">
        <v>1E-4</v>
      </c>
      <c r="K299" s="391">
        <v>5.1999999999999998E-2</v>
      </c>
      <c r="L299" s="391">
        <v>5.9366666666666706E-2</v>
      </c>
      <c r="M299" s="392">
        <v>74.28</v>
      </c>
      <c r="N299" s="390">
        <v>3149</v>
      </c>
      <c r="O299" s="390">
        <v>3779</v>
      </c>
      <c r="P299" s="390">
        <v>4535</v>
      </c>
      <c r="Q299" s="390">
        <v>5442</v>
      </c>
      <c r="R299" s="390">
        <v>6500</v>
      </c>
      <c r="S299" s="390" t="s">
        <v>136</v>
      </c>
      <c r="T299" s="391">
        <v>0.16900000000000001</v>
      </c>
      <c r="U299" s="391">
        <v>0.20200000000000001</v>
      </c>
      <c r="V299" s="391">
        <v>0.24199999999999999</v>
      </c>
      <c r="W299" s="391">
        <v>0.28999999999999998</v>
      </c>
      <c r="X299" s="391">
        <v>0.33800000000000002</v>
      </c>
      <c r="Y299" s="391">
        <v>1.4999999999999999E-2</v>
      </c>
      <c r="Z299" s="391">
        <v>1.7999999999999999E-2</v>
      </c>
      <c r="AA299" s="391">
        <v>2.1999999999999999E-2</v>
      </c>
      <c r="AB299" s="391">
        <v>2.5999999999999999E-2</v>
      </c>
      <c r="AC299" s="391">
        <v>0.03</v>
      </c>
      <c r="AD299" s="391">
        <v>6.9000000000000006E-2</v>
      </c>
      <c r="AE299" s="391">
        <v>8.3000000000000004E-2</v>
      </c>
      <c r="AF299" s="391">
        <v>9.9000000000000005E-2</v>
      </c>
      <c r="AG299" s="391">
        <v>0.11899999999999999</v>
      </c>
      <c r="AH299" s="391">
        <v>0.13900000000000001</v>
      </c>
      <c r="AI299" s="391">
        <v>1E-3</v>
      </c>
      <c r="AJ299" s="391">
        <v>1E-3</v>
      </c>
      <c r="AK299" s="391">
        <v>1E-3</v>
      </c>
      <c r="AL299" s="391">
        <v>1E-3</v>
      </c>
      <c r="AM299" s="391">
        <v>1E-3</v>
      </c>
      <c r="AN299" s="391">
        <v>1E-3</v>
      </c>
      <c r="AO299" s="391">
        <v>1E-3</v>
      </c>
      <c r="AP299" s="391">
        <v>1E-3</v>
      </c>
      <c r="AQ299" s="391">
        <v>1E-3</v>
      </c>
      <c r="AR299" s="391">
        <v>1E-3</v>
      </c>
      <c r="AS299" s="391">
        <v>6.1499999999999999E-2</v>
      </c>
      <c r="AT299" s="391">
        <v>7.3599999999999999E-2</v>
      </c>
      <c r="AU299" s="391">
        <v>8.8099999999999998E-2</v>
      </c>
      <c r="AV299" s="391">
        <v>0.10539999999999999</v>
      </c>
      <c r="AW299" s="391">
        <v>0.12280000000000001</v>
      </c>
      <c r="AX299" s="391">
        <v>0</v>
      </c>
      <c r="AY299" s="391">
        <v>0</v>
      </c>
      <c r="AZ299" s="391">
        <v>0</v>
      </c>
      <c r="BA299" s="391">
        <v>0</v>
      </c>
      <c r="BB299" s="391">
        <v>0</v>
      </c>
      <c r="BC299" s="391">
        <v>0</v>
      </c>
      <c r="BD299" s="391">
        <v>0</v>
      </c>
      <c r="BE299" s="391">
        <v>0</v>
      </c>
      <c r="BF299" s="391">
        <v>0</v>
      </c>
      <c r="BG299" s="391">
        <v>0</v>
      </c>
      <c r="BH299" s="391">
        <v>1</v>
      </c>
      <c r="BI299" s="391">
        <v>1</v>
      </c>
      <c r="BJ299" s="391">
        <v>1</v>
      </c>
      <c r="BK299" s="391">
        <v>1</v>
      </c>
      <c r="BL299" s="391">
        <v>1</v>
      </c>
      <c r="BM299" s="391">
        <v>0</v>
      </c>
      <c r="BN299" s="391">
        <v>0</v>
      </c>
      <c r="BO299" s="391">
        <v>0</v>
      </c>
      <c r="BP299" s="391">
        <v>0</v>
      </c>
      <c r="BQ299" s="391">
        <v>0</v>
      </c>
    </row>
    <row r="300" spans="1:69">
      <c r="A300" s="388" t="s">
        <v>693</v>
      </c>
      <c r="B300" s="389">
        <v>0.89875833333333333</v>
      </c>
      <c r="C300" s="389">
        <v>128</v>
      </c>
      <c r="D300" s="389">
        <v>0.64426027397260266</v>
      </c>
      <c r="E300" s="389"/>
      <c r="F300" s="390">
        <v>0</v>
      </c>
      <c r="G300" s="391">
        <v>0</v>
      </c>
      <c r="H300" s="391">
        <v>0</v>
      </c>
      <c r="I300" s="391">
        <v>0</v>
      </c>
      <c r="J300" s="391">
        <v>0</v>
      </c>
      <c r="K300" s="391">
        <v>0.22689999999999999</v>
      </c>
      <c r="L300" s="391">
        <v>2.7598059360730676E-2</v>
      </c>
      <c r="M300" s="392" t="s">
        <v>395</v>
      </c>
      <c r="N300" s="390">
        <v>0</v>
      </c>
      <c r="O300" s="390">
        <v>0</v>
      </c>
      <c r="P300" s="390">
        <v>0</v>
      </c>
      <c r="Q300" s="390">
        <v>0</v>
      </c>
      <c r="R300" s="390">
        <v>0</v>
      </c>
      <c r="S300" s="390" t="s">
        <v>168</v>
      </c>
      <c r="T300" s="391">
        <v>0</v>
      </c>
      <c r="U300" s="391">
        <v>0</v>
      </c>
      <c r="V300" s="391">
        <v>0</v>
      </c>
      <c r="W300" s="391">
        <v>0</v>
      </c>
      <c r="X300" s="391">
        <v>0</v>
      </c>
      <c r="Y300" s="391">
        <v>0</v>
      </c>
      <c r="Z300" s="391">
        <v>0</v>
      </c>
      <c r="AA300" s="391">
        <v>0</v>
      </c>
      <c r="AB300" s="391">
        <v>0</v>
      </c>
      <c r="AC300" s="391">
        <v>0</v>
      </c>
      <c r="AD300" s="391">
        <v>0</v>
      </c>
      <c r="AE300" s="391">
        <v>0</v>
      </c>
      <c r="AF300" s="391">
        <v>0</v>
      </c>
      <c r="AG300" s="391">
        <v>0</v>
      </c>
      <c r="AH300" s="391">
        <v>0</v>
      </c>
      <c r="AI300" s="391">
        <v>0</v>
      </c>
      <c r="AJ300" s="391">
        <v>0</v>
      </c>
      <c r="AK300" s="391">
        <v>0</v>
      </c>
      <c r="AL300" s="391">
        <v>0</v>
      </c>
      <c r="AM300" s="391">
        <v>0</v>
      </c>
      <c r="AN300" s="391">
        <v>0.2</v>
      </c>
      <c r="AO300" s="391">
        <v>0.2</v>
      </c>
      <c r="AP300" s="391">
        <v>0.2</v>
      </c>
      <c r="AQ300" s="391">
        <v>0.2</v>
      </c>
      <c r="AR300" s="391">
        <v>0.2</v>
      </c>
      <c r="AS300" s="391">
        <v>4.8599999999999997E-2</v>
      </c>
      <c r="AT300" s="391">
        <v>4.8599999999999997E-2</v>
      </c>
      <c r="AU300" s="391">
        <v>4.8599999999999997E-2</v>
      </c>
      <c r="AV300" s="391">
        <v>4.8599999999999997E-2</v>
      </c>
      <c r="AW300" s="391">
        <v>4.8599999999999997E-2</v>
      </c>
      <c r="AX300" s="391">
        <v>0</v>
      </c>
      <c r="AY300" s="391">
        <v>0</v>
      </c>
      <c r="AZ300" s="391">
        <v>0</v>
      </c>
      <c r="BA300" s="391">
        <v>0</v>
      </c>
      <c r="BB300" s="391">
        <v>0</v>
      </c>
      <c r="BC300" s="391">
        <v>0</v>
      </c>
      <c r="BD300" s="391">
        <v>0</v>
      </c>
      <c r="BE300" s="391">
        <v>0</v>
      </c>
      <c r="BF300" s="391">
        <v>0</v>
      </c>
      <c r="BG300" s="391">
        <v>0</v>
      </c>
      <c r="BH300" s="391">
        <v>0</v>
      </c>
      <c r="BI300" s="391">
        <v>0</v>
      </c>
      <c r="BJ300" s="391">
        <v>0</v>
      </c>
      <c r="BK300" s="391">
        <v>0</v>
      </c>
      <c r="BL300" s="391">
        <v>0</v>
      </c>
      <c r="BM300" s="391">
        <v>0.70110000000000006</v>
      </c>
      <c r="BN300" s="391">
        <v>0.70110000000000006</v>
      </c>
      <c r="BO300" s="391">
        <v>0.70110000000000006</v>
      </c>
      <c r="BP300" s="391">
        <v>0.70110000000000006</v>
      </c>
      <c r="BQ300" s="391">
        <v>0.70110000000000006</v>
      </c>
    </row>
    <row r="301" spans="1:69">
      <c r="A301" s="388" t="s">
        <v>1017</v>
      </c>
      <c r="B301" s="389">
        <v>0.16520000000000001</v>
      </c>
      <c r="C301" s="389">
        <v>0.34300000000000003</v>
      </c>
      <c r="D301" s="389">
        <v>0.1355704109589041</v>
      </c>
      <c r="E301" s="389"/>
      <c r="F301" s="390">
        <v>0</v>
      </c>
      <c r="G301" s="391">
        <v>0</v>
      </c>
      <c r="H301" s="391">
        <v>0</v>
      </c>
      <c r="I301" s="391">
        <v>0</v>
      </c>
      <c r="J301" s="391">
        <v>0</v>
      </c>
      <c r="K301" s="391">
        <v>2.7300000000000001E-2</v>
      </c>
      <c r="L301" s="391">
        <v>2.3295890410959252E-3</v>
      </c>
      <c r="M301" s="392" t="s">
        <v>395</v>
      </c>
      <c r="N301" s="390">
        <v>0</v>
      </c>
      <c r="O301" s="390">
        <v>0</v>
      </c>
      <c r="P301" s="390">
        <v>0</v>
      </c>
      <c r="Q301" s="390">
        <v>0</v>
      </c>
      <c r="R301" s="390">
        <v>0</v>
      </c>
      <c r="S301" s="390" t="s">
        <v>168</v>
      </c>
      <c r="T301" s="391">
        <v>0</v>
      </c>
      <c r="U301" s="391">
        <v>0</v>
      </c>
      <c r="V301" s="391">
        <v>0</v>
      </c>
      <c r="W301" s="391">
        <v>0</v>
      </c>
      <c r="X301" s="391">
        <v>0</v>
      </c>
      <c r="Y301" s="391">
        <v>0</v>
      </c>
      <c r="Z301" s="391">
        <v>0</v>
      </c>
      <c r="AA301" s="391">
        <v>0</v>
      </c>
      <c r="AB301" s="391">
        <v>0</v>
      </c>
      <c r="AC301" s="391">
        <v>0</v>
      </c>
      <c r="AD301" s="391">
        <v>0</v>
      </c>
      <c r="AE301" s="391">
        <v>0</v>
      </c>
      <c r="AF301" s="391">
        <v>0</v>
      </c>
      <c r="AG301" s="391">
        <v>0</v>
      </c>
      <c r="AH301" s="391">
        <v>0</v>
      </c>
      <c r="AI301" s="391">
        <v>0</v>
      </c>
      <c r="AJ301" s="391">
        <v>0</v>
      </c>
      <c r="AK301" s="391">
        <v>0</v>
      </c>
      <c r="AL301" s="391">
        <v>0</v>
      </c>
      <c r="AM301" s="391">
        <v>0</v>
      </c>
      <c r="AN301" s="391">
        <v>2.5000000000000001E-2</v>
      </c>
      <c r="AO301" s="391">
        <v>2.5000000000000001E-2</v>
      </c>
      <c r="AP301" s="391">
        <v>2.5000000000000001E-2</v>
      </c>
      <c r="AQ301" s="391">
        <v>2.5000000000000001E-2</v>
      </c>
      <c r="AR301" s="391">
        <v>2.5000000000000001E-2</v>
      </c>
      <c r="AS301" s="391">
        <v>2.5000000000000001E-3</v>
      </c>
      <c r="AT301" s="391">
        <v>2.5000000000000001E-3</v>
      </c>
      <c r="AU301" s="391">
        <v>2.5000000000000001E-3</v>
      </c>
      <c r="AV301" s="391">
        <v>2.5000000000000001E-3</v>
      </c>
      <c r="AW301" s="391">
        <v>2.5000000000000001E-3</v>
      </c>
      <c r="AX301" s="391">
        <v>0</v>
      </c>
      <c r="AY301" s="391">
        <v>0</v>
      </c>
      <c r="AZ301" s="391">
        <v>0</v>
      </c>
      <c r="BA301" s="391">
        <v>0</v>
      </c>
      <c r="BB301" s="391">
        <v>0</v>
      </c>
      <c r="BC301" s="391">
        <v>0</v>
      </c>
      <c r="BD301" s="391">
        <v>0</v>
      </c>
      <c r="BE301" s="391">
        <v>0</v>
      </c>
      <c r="BF301" s="391">
        <v>0</v>
      </c>
      <c r="BG301" s="391">
        <v>0</v>
      </c>
      <c r="BH301" s="391">
        <v>0</v>
      </c>
      <c r="BI301" s="391">
        <v>0</v>
      </c>
      <c r="BJ301" s="391">
        <v>0</v>
      </c>
      <c r="BK301" s="391">
        <v>0</v>
      </c>
      <c r="BL301" s="391">
        <v>0</v>
      </c>
      <c r="BM301" s="391">
        <v>0.19500000000000001</v>
      </c>
      <c r="BN301" s="391">
        <v>0.19500000000000001</v>
      </c>
      <c r="BO301" s="391">
        <v>0.19500000000000001</v>
      </c>
      <c r="BP301" s="391">
        <v>0.19500000000000001</v>
      </c>
      <c r="BQ301" s="391">
        <v>0.19500000000000001</v>
      </c>
    </row>
    <row r="302" spans="1:69">
      <c r="A302" s="388" t="s">
        <v>694</v>
      </c>
      <c r="B302" s="389">
        <v>0.13786666666666667</v>
      </c>
      <c r="C302" s="389">
        <v>0.30630000000000002</v>
      </c>
      <c r="D302" s="389">
        <v>0</v>
      </c>
      <c r="E302" s="389"/>
      <c r="F302" s="390">
        <v>2058</v>
      </c>
      <c r="G302" s="391">
        <v>7.8E-2</v>
      </c>
      <c r="H302" s="391">
        <v>5.1000000000000004E-3</v>
      </c>
      <c r="I302" s="391">
        <v>0</v>
      </c>
      <c r="J302" s="391">
        <v>1E-3</v>
      </c>
      <c r="K302" s="391">
        <v>0.02</v>
      </c>
      <c r="L302" s="391">
        <v>3.3766666666666653E-2</v>
      </c>
      <c r="M302" s="392">
        <v>37.900874635568513</v>
      </c>
      <c r="N302" s="390">
        <v>2050</v>
      </c>
      <c r="O302" s="390">
        <v>2050</v>
      </c>
      <c r="P302" s="390">
        <v>2050</v>
      </c>
      <c r="Q302" s="390">
        <v>2050</v>
      </c>
      <c r="R302" s="390">
        <v>2050</v>
      </c>
      <c r="S302" s="390" t="s">
        <v>168</v>
      </c>
      <c r="T302" s="391">
        <v>7.8E-2</v>
      </c>
      <c r="U302" s="391">
        <v>7.8E-2</v>
      </c>
      <c r="V302" s="391">
        <v>7.8E-2</v>
      </c>
      <c r="W302" s="391">
        <v>7.8E-2</v>
      </c>
      <c r="X302" s="391">
        <v>7.8E-2</v>
      </c>
      <c r="Y302" s="391">
        <v>5.1000000000000004E-3</v>
      </c>
      <c r="Z302" s="391">
        <v>5.1000000000000004E-3</v>
      </c>
      <c r="AA302" s="391">
        <v>5.1000000000000004E-3</v>
      </c>
      <c r="AB302" s="391">
        <v>5.1000000000000004E-3</v>
      </c>
      <c r="AC302" s="391">
        <v>5.1000000000000004E-3</v>
      </c>
      <c r="AD302" s="391">
        <v>0</v>
      </c>
      <c r="AE302" s="391">
        <v>0</v>
      </c>
      <c r="AF302" s="391">
        <v>0</v>
      </c>
      <c r="AG302" s="391">
        <v>0</v>
      </c>
      <c r="AH302" s="391">
        <v>0</v>
      </c>
      <c r="AI302" s="391">
        <v>1E-3</v>
      </c>
      <c r="AJ302" s="391">
        <v>1E-3</v>
      </c>
      <c r="AK302" s="391">
        <v>1E-3</v>
      </c>
      <c r="AL302" s="391">
        <v>1E-3</v>
      </c>
      <c r="AM302" s="391">
        <v>1E-3</v>
      </c>
      <c r="AN302" s="391">
        <v>0.02</v>
      </c>
      <c r="AO302" s="391">
        <v>0.02</v>
      </c>
      <c r="AP302" s="391">
        <v>0.02</v>
      </c>
      <c r="AQ302" s="391">
        <v>0.02</v>
      </c>
      <c r="AR302" s="391">
        <v>0.02</v>
      </c>
      <c r="AS302" s="391">
        <v>3.5000000000000003E-2</v>
      </c>
      <c r="AT302" s="391">
        <v>3.5000000000000003E-2</v>
      </c>
      <c r="AU302" s="391">
        <v>3.5000000000000003E-2</v>
      </c>
      <c r="AV302" s="391">
        <v>3.5000000000000003E-2</v>
      </c>
      <c r="AW302" s="391">
        <v>3.5000000000000003E-2</v>
      </c>
      <c r="AX302" s="391">
        <v>0</v>
      </c>
      <c r="AY302" s="391">
        <v>0</v>
      </c>
      <c r="AZ302" s="391">
        <v>0</v>
      </c>
      <c r="BA302" s="391">
        <v>0</v>
      </c>
      <c r="BB302" s="391">
        <v>0</v>
      </c>
      <c r="BC302" s="391">
        <v>0</v>
      </c>
      <c r="BD302" s="391">
        <v>0</v>
      </c>
      <c r="BE302" s="391">
        <v>0</v>
      </c>
      <c r="BF302" s="391">
        <v>0</v>
      </c>
      <c r="BG302" s="391">
        <v>0</v>
      </c>
      <c r="BH302" s="391">
        <v>0.14949999999999999</v>
      </c>
      <c r="BI302" s="391">
        <v>0.14949999999999999</v>
      </c>
      <c r="BJ302" s="391">
        <v>0.14949999999999999</v>
      </c>
      <c r="BK302" s="391">
        <v>0</v>
      </c>
      <c r="BL302" s="391">
        <v>0</v>
      </c>
      <c r="BM302" s="391">
        <v>0</v>
      </c>
      <c r="BN302" s="391">
        <v>0</v>
      </c>
      <c r="BO302" s="391">
        <v>0</v>
      </c>
      <c r="BP302" s="391">
        <v>0</v>
      </c>
      <c r="BQ302" s="391">
        <v>0</v>
      </c>
    </row>
    <row r="303" spans="1:69">
      <c r="A303" s="388" t="s">
        <v>695</v>
      </c>
      <c r="B303" s="389">
        <v>0.12361666666666667</v>
      </c>
      <c r="C303" s="389">
        <v>0.27600000000000002</v>
      </c>
      <c r="D303" s="389">
        <v>0</v>
      </c>
      <c r="E303" s="389"/>
      <c r="F303" s="390">
        <v>2478</v>
      </c>
      <c r="G303" s="391">
        <v>9.7000000000000003E-2</v>
      </c>
      <c r="H303" s="391">
        <v>2.5000000000000001E-3</v>
      </c>
      <c r="I303" s="391">
        <v>0</v>
      </c>
      <c r="J303" s="391">
        <v>2.5000000000000001E-3</v>
      </c>
      <c r="K303" s="391">
        <v>1.4999999999999999E-2</v>
      </c>
      <c r="L303" s="391">
        <v>6.6166666666666596E-3</v>
      </c>
      <c r="M303" s="392">
        <v>39.144471347861177</v>
      </c>
      <c r="N303" s="390">
        <v>2728</v>
      </c>
      <c r="O303" s="390">
        <v>2978</v>
      </c>
      <c r="P303" s="390">
        <v>3228</v>
      </c>
      <c r="Q303" s="390">
        <v>3478</v>
      </c>
      <c r="R303" s="390">
        <v>3728</v>
      </c>
      <c r="S303" s="390" t="s">
        <v>168</v>
      </c>
      <c r="T303" s="391">
        <v>0.107</v>
      </c>
      <c r="U303" s="391">
        <v>0.11700000000000001</v>
      </c>
      <c r="V303" s="391">
        <v>0.127</v>
      </c>
      <c r="W303" s="391">
        <v>0.13600000000000001</v>
      </c>
      <c r="X303" s="391">
        <v>0.14599999999999999</v>
      </c>
      <c r="Y303" s="391">
        <v>2.5000000000000001E-3</v>
      </c>
      <c r="Z303" s="391">
        <v>2.5000000000000001E-3</v>
      </c>
      <c r="AA303" s="391">
        <v>2.5000000000000001E-3</v>
      </c>
      <c r="AB303" s="391">
        <v>2.5000000000000001E-3</v>
      </c>
      <c r="AC303" s="391">
        <v>2.5000000000000001E-3</v>
      </c>
      <c r="AD303" s="391">
        <v>0</v>
      </c>
      <c r="AE303" s="391">
        <v>0</v>
      </c>
      <c r="AF303" s="391">
        <v>0</v>
      </c>
      <c r="AG303" s="391">
        <v>0</v>
      </c>
      <c r="AH303" s="391">
        <v>0</v>
      </c>
      <c r="AI303" s="391">
        <v>2.5000000000000001E-3</v>
      </c>
      <c r="AJ303" s="391">
        <v>2.5000000000000001E-3</v>
      </c>
      <c r="AK303" s="391">
        <v>2.5000000000000001E-3</v>
      </c>
      <c r="AL303" s="391">
        <v>2.5000000000000001E-3</v>
      </c>
      <c r="AM303" s="391">
        <v>2.5000000000000001E-3</v>
      </c>
      <c r="AN303" s="391">
        <v>0.02</v>
      </c>
      <c r="AO303" s="391">
        <v>0.02</v>
      </c>
      <c r="AP303" s="391">
        <v>0.02</v>
      </c>
      <c r="AQ303" s="391">
        <v>0.02</v>
      </c>
      <c r="AR303" s="391">
        <v>0.02</v>
      </c>
      <c r="AS303" s="391">
        <v>7.6E-3</v>
      </c>
      <c r="AT303" s="391">
        <v>8.0999999999999996E-3</v>
      </c>
      <c r="AU303" s="391">
        <v>8.6999999999999994E-3</v>
      </c>
      <c r="AV303" s="391">
        <v>9.1999999999999998E-3</v>
      </c>
      <c r="AW303" s="391">
        <v>9.7999999999999997E-3</v>
      </c>
      <c r="AX303" s="391">
        <v>0</v>
      </c>
      <c r="AY303" s="391">
        <v>0</v>
      </c>
      <c r="AZ303" s="391">
        <v>0</v>
      </c>
      <c r="BA303" s="391">
        <v>0</v>
      </c>
      <c r="BB303" s="391">
        <v>0</v>
      </c>
      <c r="BC303" s="391">
        <v>0</v>
      </c>
      <c r="BD303" s="391">
        <v>0</v>
      </c>
      <c r="BE303" s="391">
        <v>0</v>
      </c>
      <c r="BF303" s="391">
        <v>0</v>
      </c>
      <c r="BG303" s="391">
        <v>0</v>
      </c>
      <c r="BH303" s="391">
        <v>0.15</v>
      </c>
      <c r="BI303" s="391">
        <v>0.15</v>
      </c>
      <c r="BJ303" s="391">
        <v>0.15</v>
      </c>
      <c r="BK303" s="391">
        <v>0</v>
      </c>
      <c r="BL303" s="391">
        <v>0</v>
      </c>
      <c r="BM303" s="391">
        <v>0</v>
      </c>
      <c r="BN303" s="391">
        <v>0</v>
      </c>
      <c r="BO303" s="391">
        <v>0</v>
      </c>
      <c r="BP303" s="391">
        <v>0</v>
      </c>
      <c r="BQ303" s="391">
        <v>0</v>
      </c>
    </row>
    <row r="304" spans="1:69">
      <c r="A304" s="388" t="s">
        <v>696</v>
      </c>
      <c r="B304" s="389">
        <v>3.5858333333333332E-2</v>
      </c>
      <c r="C304" s="389">
        <v>0.2</v>
      </c>
      <c r="D304" s="389">
        <v>0</v>
      </c>
      <c r="E304" s="389"/>
      <c r="F304" s="390">
        <v>468</v>
      </c>
      <c r="G304" s="391">
        <v>0.03</v>
      </c>
      <c r="H304" s="391">
        <v>0</v>
      </c>
      <c r="I304" s="391">
        <v>0</v>
      </c>
      <c r="J304" s="391">
        <v>1.2999999999999999E-3</v>
      </c>
      <c r="K304" s="391">
        <v>1E-4</v>
      </c>
      <c r="L304" s="391">
        <v>4.458333333333328E-3</v>
      </c>
      <c r="M304" s="392">
        <v>64.102564102564102</v>
      </c>
      <c r="N304" s="390">
        <v>468</v>
      </c>
      <c r="O304" s="390">
        <v>468</v>
      </c>
      <c r="P304" s="390">
        <v>468</v>
      </c>
      <c r="Q304" s="390">
        <v>468</v>
      </c>
      <c r="R304" s="390">
        <v>468</v>
      </c>
      <c r="S304" s="390" t="s">
        <v>186</v>
      </c>
      <c r="T304" s="391">
        <v>0.02</v>
      </c>
      <c r="U304" s="391">
        <v>0.02</v>
      </c>
      <c r="V304" s="391">
        <v>0.02</v>
      </c>
      <c r="W304" s="391">
        <v>0.02</v>
      </c>
      <c r="X304" s="391">
        <v>0.02</v>
      </c>
      <c r="Y304" s="391">
        <v>0</v>
      </c>
      <c r="Z304" s="391">
        <v>0</v>
      </c>
      <c r="AA304" s="391">
        <v>0</v>
      </c>
      <c r="AB304" s="391">
        <v>0</v>
      </c>
      <c r="AC304" s="391">
        <v>0</v>
      </c>
      <c r="AD304" s="391">
        <v>0</v>
      </c>
      <c r="AE304" s="391">
        <v>0</v>
      </c>
      <c r="AF304" s="391">
        <v>0</v>
      </c>
      <c r="AG304" s="391">
        <v>0</v>
      </c>
      <c r="AH304" s="391">
        <v>0</v>
      </c>
      <c r="AI304" s="391">
        <v>1.7999999999999999E-2</v>
      </c>
      <c r="AJ304" s="391">
        <v>1.7999999999999999E-2</v>
      </c>
      <c r="AK304" s="391">
        <v>1.7999999999999999E-2</v>
      </c>
      <c r="AL304" s="391">
        <v>1.7999999999999999E-2</v>
      </c>
      <c r="AM304" s="391">
        <v>1.7999999999999999E-2</v>
      </c>
      <c r="AN304" s="391">
        <v>1E-4</v>
      </c>
      <c r="AO304" s="391">
        <v>1E-4</v>
      </c>
      <c r="AP304" s="391">
        <v>1E-4</v>
      </c>
      <c r="AQ304" s="391">
        <v>1E-4</v>
      </c>
      <c r="AR304" s="391">
        <v>1E-4</v>
      </c>
      <c r="AS304" s="391">
        <v>4.4999999999999997E-3</v>
      </c>
      <c r="AT304" s="391">
        <v>4.4999999999999997E-3</v>
      </c>
      <c r="AU304" s="391">
        <v>4.4999999999999997E-3</v>
      </c>
      <c r="AV304" s="391">
        <v>4.4999999999999997E-3</v>
      </c>
      <c r="AW304" s="391">
        <v>4.4999999999999997E-3</v>
      </c>
      <c r="AX304" s="391">
        <v>0</v>
      </c>
      <c r="AY304" s="391">
        <v>0</v>
      </c>
      <c r="AZ304" s="391">
        <v>0</v>
      </c>
      <c r="BA304" s="391">
        <v>0</v>
      </c>
      <c r="BB304" s="391">
        <v>0</v>
      </c>
      <c r="BC304" s="391">
        <v>0</v>
      </c>
      <c r="BD304" s="391">
        <v>0</v>
      </c>
      <c r="BE304" s="391">
        <v>0</v>
      </c>
      <c r="BF304" s="391">
        <v>0</v>
      </c>
      <c r="BG304" s="391">
        <v>0</v>
      </c>
      <c r="BH304" s="391">
        <v>0.2</v>
      </c>
      <c r="BI304" s="391">
        <v>0.2</v>
      </c>
      <c r="BJ304" s="391">
        <v>0.2</v>
      </c>
      <c r="BK304" s="391">
        <v>0.2</v>
      </c>
      <c r="BL304" s="391">
        <v>0.2</v>
      </c>
      <c r="BM304" s="391">
        <v>0</v>
      </c>
      <c r="BN304" s="391">
        <v>0</v>
      </c>
      <c r="BO304" s="391">
        <v>0</v>
      </c>
      <c r="BP304" s="391">
        <v>0</v>
      </c>
      <c r="BQ304" s="391">
        <v>0</v>
      </c>
    </row>
    <row r="305" spans="1:69">
      <c r="A305" s="388" t="s">
        <v>697</v>
      </c>
      <c r="B305" s="389">
        <v>0.21744166666666667</v>
      </c>
      <c r="C305" s="389">
        <v>0.88</v>
      </c>
      <c r="D305" s="389">
        <v>0</v>
      </c>
      <c r="E305" s="389"/>
      <c r="F305" s="390">
        <v>2353</v>
      </c>
      <c r="G305" s="391">
        <v>0.1449</v>
      </c>
      <c r="H305" s="391">
        <v>9.2999999999999992E-3</v>
      </c>
      <c r="I305" s="391">
        <v>0</v>
      </c>
      <c r="J305" s="391">
        <v>2.0000000000000001E-4</v>
      </c>
      <c r="K305" s="391">
        <v>3.5999999999999999E-3</v>
      </c>
      <c r="L305" s="391">
        <v>5.944166666666667E-2</v>
      </c>
      <c r="M305" s="392">
        <v>61.5809604759881</v>
      </c>
      <c r="N305" s="390">
        <v>2353</v>
      </c>
      <c r="O305" s="390">
        <v>2353</v>
      </c>
      <c r="P305" s="390">
        <v>2353</v>
      </c>
      <c r="Q305" s="390">
        <v>2353</v>
      </c>
      <c r="R305" s="390">
        <v>2353</v>
      </c>
      <c r="S305" s="390" t="s">
        <v>148</v>
      </c>
      <c r="T305" s="391">
        <v>0.1459</v>
      </c>
      <c r="U305" s="391">
        <v>0.1459</v>
      </c>
      <c r="V305" s="391">
        <v>0.1459</v>
      </c>
      <c r="W305" s="391">
        <v>0.1459</v>
      </c>
      <c r="X305" s="391">
        <v>0.1459</v>
      </c>
      <c r="Y305" s="391">
        <v>0.01</v>
      </c>
      <c r="Z305" s="391">
        <v>0.01</v>
      </c>
      <c r="AA305" s="391">
        <v>0.01</v>
      </c>
      <c r="AB305" s="391">
        <v>0.01</v>
      </c>
      <c r="AC305" s="391">
        <v>0.01</v>
      </c>
      <c r="AD305" s="391">
        <v>0</v>
      </c>
      <c r="AE305" s="391">
        <v>0</v>
      </c>
      <c r="AF305" s="391">
        <v>0</v>
      </c>
      <c r="AG305" s="391">
        <v>0</v>
      </c>
      <c r="AH305" s="391">
        <v>0</v>
      </c>
      <c r="AI305" s="391">
        <v>4.0000000000000002E-4</v>
      </c>
      <c r="AJ305" s="391">
        <v>4.0000000000000002E-4</v>
      </c>
      <c r="AK305" s="391">
        <v>4.0000000000000002E-4</v>
      </c>
      <c r="AL305" s="391">
        <v>4.0000000000000002E-4</v>
      </c>
      <c r="AM305" s="391">
        <v>4.0000000000000002E-4</v>
      </c>
      <c r="AN305" s="391">
        <v>4.0000000000000001E-3</v>
      </c>
      <c r="AO305" s="391">
        <v>4.0000000000000001E-3</v>
      </c>
      <c r="AP305" s="391">
        <v>4.0000000000000001E-3</v>
      </c>
      <c r="AQ305" s="391">
        <v>4.0000000000000001E-3</v>
      </c>
      <c r="AR305" s="391">
        <v>4.0000000000000001E-3</v>
      </c>
      <c r="AS305" s="391">
        <v>2.5999999999999999E-2</v>
      </c>
      <c r="AT305" s="391">
        <v>2.5999999999999999E-2</v>
      </c>
      <c r="AU305" s="391">
        <v>2.5999999999999999E-2</v>
      </c>
      <c r="AV305" s="391">
        <v>2.5999999999999999E-2</v>
      </c>
      <c r="AW305" s="391">
        <v>2.5999999999999999E-2</v>
      </c>
      <c r="AX305" s="391">
        <v>0</v>
      </c>
      <c r="AY305" s="391">
        <v>0</v>
      </c>
      <c r="AZ305" s="391">
        <v>0</v>
      </c>
      <c r="BA305" s="391">
        <v>0</v>
      </c>
      <c r="BB305" s="391">
        <v>0</v>
      </c>
      <c r="BC305" s="391">
        <v>0</v>
      </c>
      <c r="BD305" s="391">
        <v>0</v>
      </c>
      <c r="BE305" s="391">
        <v>0</v>
      </c>
      <c r="BF305" s="391">
        <v>0</v>
      </c>
      <c r="BG305" s="391">
        <v>0</v>
      </c>
      <c r="BH305" s="391">
        <v>0</v>
      </c>
      <c r="BI305" s="391">
        <v>0</v>
      </c>
      <c r="BJ305" s="391">
        <v>0</v>
      </c>
      <c r="BK305" s="391">
        <v>0</v>
      </c>
      <c r="BL305" s="391">
        <v>0</v>
      </c>
      <c r="BM305" s="391">
        <v>0</v>
      </c>
      <c r="BN305" s="391">
        <v>0</v>
      </c>
      <c r="BO305" s="391">
        <v>0</v>
      </c>
      <c r="BP305" s="391">
        <v>0</v>
      </c>
      <c r="BQ305" s="391">
        <v>0</v>
      </c>
    </row>
    <row r="306" spans="1:69">
      <c r="A306" s="388" t="s">
        <v>1018</v>
      </c>
      <c r="B306" s="389" t="s">
        <v>395</v>
      </c>
      <c r="C306" s="389" t="e">
        <v>#N/A</v>
      </c>
      <c r="D306" s="389">
        <v>0</v>
      </c>
      <c r="E306" s="389"/>
      <c r="F306" s="390" t="e">
        <v>#N/A</v>
      </c>
      <c r="G306" s="391">
        <v>0</v>
      </c>
      <c r="H306" s="391">
        <v>0</v>
      </c>
      <c r="I306" s="391">
        <v>0</v>
      </c>
      <c r="J306" s="391">
        <v>0</v>
      </c>
      <c r="K306" s="391">
        <v>0</v>
      </c>
      <c r="L306" s="391" t="e">
        <v>#VALUE!</v>
      </c>
      <c r="M306" s="392" t="s">
        <v>395</v>
      </c>
      <c r="N306" s="390" t="e">
        <v>#N/A</v>
      </c>
      <c r="O306" s="390" t="e">
        <v>#N/A</v>
      </c>
      <c r="P306" s="390" t="e">
        <v>#N/A</v>
      </c>
      <c r="Q306" s="390" t="e">
        <v>#N/A</v>
      </c>
      <c r="R306" s="390" t="e">
        <v>#N/A</v>
      </c>
      <c r="S306" s="390" t="s">
        <v>158</v>
      </c>
      <c r="T306" s="391" t="e">
        <v>#N/A</v>
      </c>
      <c r="U306" s="391" t="e">
        <v>#N/A</v>
      </c>
      <c r="V306" s="391" t="e">
        <v>#N/A</v>
      </c>
      <c r="W306" s="391" t="e">
        <v>#N/A</v>
      </c>
      <c r="X306" s="391" t="e">
        <v>#N/A</v>
      </c>
      <c r="Y306" s="391" t="e">
        <v>#N/A</v>
      </c>
      <c r="Z306" s="391" t="e">
        <v>#N/A</v>
      </c>
      <c r="AA306" s="391" t="e">
        <v>#N/A</v>
      </c>
      <c r="AB306" s="391" t="e">
        <v>#N/A</v>
      </c>
      <c r="AC306" s="391" t="e">
        <v>#N/A</v>
      </c>
      <c r="AD306" s="391" t="e">
        <v>#N/A</v>
      </c>
      <c r="AE306" s="391" t="e">
        <v>#N/A</v>
      </c>
      <c r="AF306" s="391" t="e">
        <v>#N/A</v>
      </c>
      <c r="AG306" s="391" t="e">
        <v>#N/A</v>
      </c>
      <c r="AH306" s="391" t="e">
        <v>#N/A</v>
      </c>
      <c r="AI306" s="391" t="e">
        <v>#N/A</v>
      </c>
      <c r="AJ306" s="391" t="e">
        <v>#N/A</v>
      </c>
      <c r="AK306" s="391" t="e">
        <v>#N/A</v>
      </c>
      <c r="AL306" s="391" t="e">
        <v>#N/A</v>
      </c>
      <c r="AM306" s="391" t="e">
        <v>#N/A</v>
      </c>
      <c r="AN306" s="391" t="e">
        <v>#N/A</v>
      </c>
      <c r="AO306" s="391" t="e">
        <v>#N/A</v>
      </c>
      <c r="AP306" s="391" t="e">
        <v>#N/A</v>
      </c>
      <c r="AQ306" s="391" t="e">
        <v>#N/A</v>
      </c>
      <c r="AR306" s="391" t="e">
        <v>#N/A</v>
      </c>
      <c r="AS306" s="391" t="e">
        <v>#N/A</v>
      </c>
      <c r="AT306" s="391" t="e">
        <v>#N/A</v>
      </c>
      <c r="AU306" s="391" t="e">
        <v>#N/A</v>
      </c>
      <c r="AV306" s="391" t="e">
        <v>#N/A</v>
      </c>
      <c r="AW306" s="391" t="e">
        <v>#N/A</v>
      </c>
      <c r="AX306" s="391">
        <v>0</v>
      </c>
      <c r="AY306" s="391">
        <v>0</v>
      </c>
      <c r="AZ306" s="391">
        <v>0</v>
      </c>
      <c r="BA306" s="391">
        <v>0</v>
      </c>
      <c r="BB306" s="391">
        <v>0</v>
      </c>
      <c r="BC306" s="391">
        <v>0</v>
      </c>
      <c r="BD306" s="391">
        <v>0</v>
      </c>
      <c r="BE306" s="391">
        <v>0</v>
      </c>
      <c r="BF306" s="391">
        <v>0</v>
      </c>
      <c r="BG306" s="391">
        <v>0</v>
      </c>
      <c r="BH306" s="391">
        <v>0</v>
      </c>
      <c r="BI306" s="391">
        <v>0</v>
      </c>
      <c r="BJ306" s="391">
        <v>0</v>
      </c>
      <c r="BK306" s="391">
        <v>0</v>
      </c>
      <c r="BL306" s="391">
        <v>0</v>
      </c>
      <c r="BM306" s="391">
        <v>0</v>
      </c>
      <c r="BN306" s="391">
        <v>0</v>
      </c>
      <c r="BO306" s="391">
        <v>0</v>
      </c>
      <c r="BP306" s="391">
        <v>0</v>
      </c>
      <c r="BQ306" s="391">
        <v>0</v>
      </c>
    </row>
    <row r="307" spans="1:69">
      <c r="A307" s="388" t="s">
        <v>698</v>
      </c>
      <c r="B307" s="389">
        <v>0.67791666666666661</v>
      </c>
      <c r="C307" s="389">
        <v>10</v>
      </c>
      <c r="D307" s="389">
        <v>0.14067945205479454</v>
      </c>
      <c r="E307" s="389"/>
      <c r="F307" s="390">
        <v>2508</v>
      </c>
      <c r="G307" s="391">
        <v>9.8500000000000004E-2</v>
      </c>
      <c r="H307" s="391">
        <v>4.48E-2</v>
      </c>
      <c r="I307" s="391">
        <v>0.13009999999999999</v>
      </c>
      <c r="J307" s="391">
        <v>1.29E-2</v>
      </c>
      <c r="K307" s="391">
        <v>8.0600000000000005E-2</v>
      </c>
      <c r="L307" s="391">
        <v>0.17033721461187212</v>
      </c>
      <c r="M307" s="392">
        <v>39.274322169059012</v>
      </c>
      <c r="N307" s="390">
        <v>3250</v>
      </c>
      <c r="O307" s="390">
        <v>3575</v>
      </c>
      <c r="P307" s="390">
        <v>3932</v>
      </c>
      <c r="Q307" s="390">
        <v>4000</v>
      </c>
      <c r="R307" s="390">
        <v>4200</v>
      </c>
      <c r="S307" s="390" t="s">
        <v>147</v>
      </c>
      <c r="T307" s="391">
        <v>0.129</v>
      </c>
      <c r="U307" s="391">
        <v>0.13400000000000001</v>
      </c>
      <c r="V307" s="391">
        <v>0.14000000000000001</v>
      </c>
      <c r="W307" s="391">
        <v>0.14299999999999999</v>
      </c>
      <c r="X307" s="391">
        <v>0.15</v>
      </c>
      <c r="Y307" s="391">
        <v>4.9000000000000002E-2</v>
      </c>
      <c r="Z307" s="391">
        <v>0.05</v>
      </c>
      <c r="AA307" s="391">
        <v>5.0999999999999997E-2</v>
      </c>
      <c r="AB307" s="391">
        <v>5.1999999999999998E-2</v>
      </c>
      <c r="AC307" s="391">
        <v>5.2999999999999999E-2</v>
      </c>
      <c r="AD307" s="391">
        <v>0.13400000000000001</v>
      </c>
      <c r="AE307" s="391">
        <v>0.13500000000000001</v>
      </c>
      <c r="AF307" s="391">
        <v>0.13600000000000001</v>
      </c>
      <c r="AG307" s="391">
        <v>0.13700000000000001</v>
      </c>
      <c r="AH307" s="391">
        <v>0.13750000000000001</v>
      </c>
      <c r="AI307" s="391">
        <v>2.1999999999999999E-2</v>
      </c>
      <c r="AJ307" s="391">
        <v>2.2100000000000002E-2</v>
      </c>
      <c r="AK307" s="391">
        <v>2.23E-2</v>
      </c>
      <c r="AL307" s="391">
        <v>2.24E-2</v>
      </c>
      <c r="AM307" s="391">
        <v>2.2499999999999999E-2</v>
      </c>
      <c r="AN307" s="391">
        <v>0.11899999999999999</v>
      </c>
      <c r="AO307" s="391">
        <v>0.12</v>
      </c>
      <c r="AP307" s="391">
        <v>0.121</v>
      </c>
      <c r="AQ307" s="391">
        <v>0.1211</v>
      </c>
      <c r="AR307" s="391">
        <v>0.122</v>
      </c>
      <c r="AS307" s="391">
        <v>0.2</v>
      </c>
      <c r="AT307" s="391">
        <v>0.21</v>
      </c>
      <c r="AU307" s="391">
        <v>0.21</v>
      </c>
      <c r="AV307" s="391">
        <v>0.22</v>
      </c>
      <c r="AW307" s="391">
        <v>0.25</v>
      </c>
      <c r="AX307" s="391">
        <v>0</v>
      </c>
      <c r="AY307" s="391">
        <v>0</v>
      </c>
      <c r="AZ307" s="391">
        <v>0</v>
      </c>
      <c r="BA307" s="391">
        <v>0</v>
      </c>
      <c r="BB307" s="391">
        <v>0</v>
      </c>
      <c r="BC307" s="391">
        <v>0</v>
      </c>
      <c r="BD307" s="391">
        <v>0</v>
      </c>
      <c r="BE307" s="391">
        <v>0</v>
      </c>
      <c r="BF307" s="391">
        <v>0</v>
      </c>
      <c r="BG307" s="391">
        <v>0</v>
      </c>
      <c r="BH307" s="391">
        <v>0</v>
      </c>
      <c r="BI307" s="391">
        <v>0</v>
      </c>
      <c r="BJ307" s="391">
        <v>0</v>
      </c>
      <c r="BK307" s="391">
        <v>0</v>
      </c>
      <c r="BL307" s="391">
        <v>0</v>
      </c>
      <c r="BM307" s="391">
        <v>0.3</v>
      </c>
      <c r="BN307" s="391">
        <v>0.3</v>
      </c>
      <c r="BO307" s="391">
        <v>0.3</v>
      </c>
      <c r="BP307" s="391">
        <v>0.3</v>
      </c>
      <c r="BQ307" s="391">
        <v>0.3</v>
      </c>
    </row>
    <row r="308" spans="1:69">
      <c r="A308" s="388" t="s">
        <v>699</v>
      </c>
      <c r="B308" s="389">
        <v>4.7999999999999994E-2</v>
      </c>
      <c r="C308" s="389">
        <v>0.17280000000000001</v>
      </c>
      <c r="D308" s="389">
        <v>0</v>
      </c>
      <c r="E308" s="389"/>
      <c r="F308" s="390">
        <v>1100</v>
      </c>
      <c r="G308" s="391">
        <v>3.8800000000000001E-2</v>
      </c>
      <c r="H308" s="391">
        <v>4.8999999999999998E-3</v>
      </c>
      <c r="I308" s="391">
        <v>0</v>
      </c>
      <c r="J308" s="391">
        <v>1.4E-3</v>
      </c>
      <c r="K308" s="391">
        <v>1E-3</v>
      </c>
      <c r="L308" s="391">
        <v>1.899999999999992E-3</v>
      </c>
      <c r="M308" s="392">
        <v>35.272727272727273</v>
      </c>
      <c r="N308" s="390">
        <v>1048</v>
      </c>
      <c r="O308" s="390">
        <v>821</v>
      </c>
      <c r="P308" s="390">
        <v>659</v>
      </c>
      <c r="Q308" s="390">
        <v>529</v>
      </c>
      <c r="R308" s="390">
        <v>425</v>
      </c>
      <c r="S308" s="390" t="s">
        <v>174</v>
      </c>
      <c r="T308" s="391">
        <v>3.6900000000000002E-2</v>
      </c>
      <c r="U308" s="391">
        <v>2.8899999999999999E-2</v>
      </c>
      <c r="V308" s="391">
        <v>2.3199999999999998E-2</v>
      </c>
      <c r="W308" s="391">
        <v>1.8599999999999998E-2</v>
      </c>
      <c r="X308" s="391">
        <v>1.49E-2</v>
      </c>
      <c r="Y308" s="391">
        <v>4.7000000000000002E-3</v>
      </c>
      <c r="Z308" s="391">
        <v>3.7000000000000002E-3</v>
      </c>
      <c r="AA308" s="391">
        <v>2.8999999999999998E-3</v>
      </c>
      <c r="AB308" s="391">
        <v>2.3999999999999998E-3</v>
      </c>
      <c r="AC308" s="391">
        <v>1.5E-3</v>
      </c>
      <c r="AD308" s="391">
        <v>0</v>
      </c>
      <c r="AE308" s="391">
        <v>0</v>
      </c>
      <c r="AF308" s="391">
        <v>0</v>
      </c>
      <c r="AG308" s="391">
        <v>0</v>
      </c>
      <c r="AH308" s="391">
        <v>0</v>
      </c>
      <c r="AI308" s="391">
        <v>1.2999999999999999E-3</v>
      </c>
      <c r="AJ308" s="391">
        <v>1E-3</v>
      </c>
      <c r="AK308" s="391">
        <v>8.0000000000000004E-4</v>
      </c>
      <c r="AL308" s="391">
        <v>6.9999999999999999E-4</v>
      </c>
      <c r="AM308" s="391">
        <v>5.0000000000000001E-4</v>
      </c>
      <c r="AN308" s="391">
        <v>1E-3</v>
      </c>
      <c r="AO308" s="391">
        <v>6.9999999999999999E-4</v>
      </c>
      <c r="AP308" s="391">
        <v>5.9999999999999995E-4</v>
      </c>
      <c r="AQ308" s="391">
        <v>5.0000000000000001E-4</v>
      </c>
      <c r="AR308" s="391">
        <v>4.0000000000000002E-4</v>
      </c>
      <c r="AS308" s="391">
        <v>3.3E-3</v>
      </c>
      <c r="AT308" s="391">
        <v>2.5999999999999999E-3</v>
      </c>
      <c r="AU308" s="391">
        <v>2.0999999999999999E-3</v>
      </c>
      <c r="AV308" s="391">
        <v>1.6999999999999999E-3</v>
      </c>
      <c r="AW308" s="391">
        <v>1.2999999999999999E-3</v>
      </c>
      <c r="AX308" s="391">
        <v>0</v>
      </c>
      <c r="AY308" s="391">
        <v>0</v>
      </c>
      <c r="AZ308" s="391">
        <v>0</v>
      </c>
      <c r="BA308" s="391">
        <v>0</v>
      </c>
      <c r="BB308" s="391">
        <v>0</v>
      </c>
      <c r="BC308" s="391">
        <v>0</v>
      </c>
      <c r="BD308" s="391">
        <v>0</v>
      </c>
      <c r="BE308" s="391">
        <v>0</v>
      </c>
      <c r="BF308" s="391">
        <v>0</v>
      </c>
      <c r="BG308" s="391">
        <v>0</v>
      </c>
      <c r="BH308" s="391">
        <v>0</v>
      </c>
      <c r="BI308" s="391">
        <v>0</v>
      </c>
      <c r="BJ308" s="391">
        <v>0</v>
      </c>
      <c r="BK308" s="391">
        <v>0</v>
      </c>
      <c r="BL308" s="391">
        <v>0</v>
      </c>
      <c r="BM308" s="391">
        <v>0</v>
      </c>
      <c r="BN308" s="391">
        <v>0</v>
      </c>
      <c r="BO308" s="391">
        <v>0</v>
      </c>
      <c r="BP308" s="391">
        <v>0</v>
      </c>
      <c r="BQ308" s="391">
        <v>0</v>
      </c>
    </row>
    <row r="309" spans="1:69">
      <c r="A309" s="388" t="s">
        <v>700</v>
      </c>
      <c r="B309" s="389">
        <v>0.25366666666666665</v>
      </c>
      <c r="C309" s="389">
        <v>1</v>
      </c>
      <c r="D309" s="389">
        <v>0</v>
      </c>
      <c r="E309" s="389"/>
      <c r="F309" s="390">
        <v>800</v>
      </c>
      <c r="G309" s="391">
        <v>4.7E-2</v>
      </c>
      <c r="H309" s="391">
        <v>5.0000000000000001E-3</v>
      </c>
      <c r="I309" s="391">
        <v>0.16800000000000001</v>
      </c>
      <c r="J309" s="391">
        <v>3.0000000000000001E-3</v>
      </c>
      <c r="K309" s="391">
        <v>1.0999999999999999E-2</v>
      </c>
      <c r="L309" s="391">
        <v>1.9666666666666638E-2</v>
      </c>
      <c r="M309" s="392">
        <v>58.75</v>
      </c>
      <c r="N309" s="390">
        <v>857</v>
      </c>
      <c r="O309" s="390">
        <v>919</v>
      </c>
      <c r="P309" s="390">
        <v>981</v>
      </c>
      <c r="Q309" s="390">
        <v>1050</v>
      </c>
      <c r="R309" s="390">
        <v>1123</v>
      </c>
      <c r="S309" s="390" t="s">
        <v>190</v>
      </c>
      <c r="T309" s="391">
        <v>4.9700000000000001E-2</v>
      </c>
      <c r="U309" s="391">
        <v>5.33E-2</v>
      </c>
      <c r="V309" s="391">
        <v>5.6899999999999999E-2</v>
      </c>
      <c r="W309" s="391">
        <v>6.0900000000000003E-2</v>
      </c>
      <c r="X309" s="391">
        <v>6.5100000000000005E-2</v>
      </c>
      <c r="Y309" s="391">
        <v>6.0000000000000001E-3</v>
      </c>
      <c r="Z309" s="391">
        <v>7.0000000000000001E-3</v>
      </c>
      <c r="AA309" s="391">
        <v>8.0000000000000002E-3</v>
      </c>
      <c r="AB309" s="391">
        <v>8.9999999999999993E-3</v>
      </c>
      <c r="AC309" s="391">
        <v>0.01</v>
      </c>
      <c r="AD309" s="391">
        <v>0.17100000000000001</v>
      </c>
      <c r="AE309" s="391">
        <v>0.20499999999999999</v>
      </c>
      <c r="AF309" s="391">
        <v>0.25</v>
      </c>
      <c r="AG309" s="391">
        <v>0.30399999999999999</v>
      </c>
      <c r="AH309" s="391">
        <v>0.371</v>
      </c>
      <c r="AI309" s="391">
        <v>3.5999999999999999E-3</v>
      </c>
      <c r="AJ309" s="391">
        <v>4.3E-3</v>
      </c>
      <c r="AK309" s="391">
        <v>5.1999999999999998E-3</v>
      </c>
      <c r="AL309" s="391">
        <v>6.1999999999999998E-3</v>
      </c>
      <c r="AM309" s="391">
        <v>7.4999999999999997E-3</v>
      </c>
      <c r="AN309" s="391">
        <v>1.0999999999999999E-2</v>
      </c>
      <c r="AO309" s="391">
        <v>1.0999999999999999E-2</v>
      </c>
      <c r="AP309" s="391">
        <v>1.0999999999999999E-2</v>
      </c>
      <c r="AQ309" s="391">
        <v>1.0999999999999999E-2</v>
      </c>
      <c r="AR309" s="391">
        <v>1.0999999999999999E-2</v>
      </c>
      <c r="AS309" s="391">
        <v>1.5599999999999999E-2</v>
      </c>
      <c r="AT309" s="391">
        <v>1.8499999999999999E-2</v>
      </c>
      <c r="AU309" s="391">
        <v>2.24E-2</v>
      </c>
      <c r="AV309" s="391">
        <v>2.7099999999999999E-2</v>
      </c>
      <c r="AW309" s="391">
        <v>3.3000000000000002E-2</v>
      </c>
      <c r="AX309" s="391">
        <v>0</v>
      </c>
      <c r="AY309" s="391">
        <v>0</v>
      </c>
      <c r="AZ309" s="391">
        <v>0</v>
      </c>
      <c r="BA309" s="391">
        <v>0</v>
      </c>
      <c r="BB309" s="391">
        <v>0</v>
      </c>
      <c r="BC309" s="391">
        <v>0</v>
      </c>
      <c r="BD309" s="391">
        <v>0</v>
      </c>
      <c r="BE309" s="391">
        <v>0</v>
      </c>
      <c r="BF309" s="391">
        <v>0</v>
      </c>
      <c r="BG309" s="391">
        <v>0</v>
      </c>
      <c r="BH309" s="391">
        <v>1</v>
      </c>
      <c r="BI309" s="391">
        <v>1</v>
      </c>
      <c r="BJ309" s="391">
        <v>1</v>
      </c>
      <c r="BK309" s="391">
        <v>1</v>
      </c>
      <c r="BL309" s="391">
        <v>1</v>
      </c>
      <c r="BM309" s="391">
        <v>0</v>
      </c>
      <c r="BN309" s="391">
        <v>0</v>
      </c>
      <c r="BO309" s="391">
        <v>0</v>
      </c>
      <c r="BP309" s="391">
        <v>0</v>
      </c>
      <c r="BQ309" s="391">
        <v>0</v>
      </c>
    </row>
    <row r="310" spans="1:69">
      <c r="A310" s="388" t="s">
        <v>701</v>
      </c>
      <c r="B310" s="389">
        <v>5.1199999999999996E-2</v>
      </c>
      <c r="C310" s="389">
        <v>0.2</v>
      </c>
      <c r="D310" s="389">
        <v>0</v>
      </c>
      <c r="E310" s="389"/>
      <c r="F310" s="390">
        <v>838</v>
      </c>
      <c r="G310" s="391">
        <v>2.5000000000000001E-2</v>
      </c>
      <c r="H310" s="391">
        <v>6.4999999999999997E-3</v>
      </c>
      <c r="I310" s="391">
        <v>8.0000000000000004E-4</v>
      </c>
      <c r="J310" s="391">
        <v>2.0999999999999999E-3</v>
      </c>
      <c r="K310" s="391">
        <v>1.15E-2</v>
      </c>
      <c r="L310" s="391">
        <v>5.2999999999999992E-3</v>
      </c>
      <c r="M310" s="392">
        <v>29.832935560859188</v>
      </c>
      <c r="N310" s="390">
        <v>850</v>
      </c>
      <c r="O310" s="390">
        <v>860</v>
      </c>
      <c r="P310" s="390">
        <v>870</v>
      </c>
      <c r="Q310" s="390">
        <v>880</v>
      </c>
      <c r="R310" s="390">
        <v>890</v>
      </c>
      <c r="S310" s="390" t="s">
        <v>167</v>
      </c>
      <c r="T310" s="391">
        <v>3.2500000000000001E-2</v>
      </c>
      <c r="U310" s="391">
        <v>3.4000000000000002E-2</v>
      </c>
      <c r="V310" s="391">
        <v>3.4500000000000003E-2</v>
      </c>
      <c r="W310" s="391">
        <v>3.5000000000000003E-2</v>
      </c>
      <c r="X310" s="391">
        <v>3.5499999999999997E-2</v>
      </c>
      <c r="Y310" s="391">
        <v>5.4999999999999997E-3</v>
      </c>
      <c r="Z310" s="391">
        <v>7.0000000000000001E-3</v>
      </c>
      <c r="AA310" s="391">
        <v>7.1999999999999998E-3</v>
      </c>
      <c r="AB310" s="391">
        <v>7.4999999999999997E-3</v>
      </c>
      <c r="AC310" s="391">
        <v>7.7000000000000002E-3</v>
      </c>
      <c r="AD310" s="391">
        <v>5.9999999999999995E-4</v>
      </c>
      <c r="AE310" s="391">
        <v>6.9999999999999999E-4</v>
      </c>
      <c r="AF310" s="391">
        <v>6.9999999999999999E-4</v>
      </c>
      <c r="AG310" s="391">
        <v>6.9999999999999999E-4</v>
      </c>
      <c r="AH310" s="391">
        <v>6.9999999999999999E-4</v>
      </c>
      <c r="AI310" s="391">
        <v>3.0999999999999999E-3</v>
      </c>
      <c r="AJ310" s="391">
        <v>3.3E-3</v>
      </c>
      <c r="AK310" s="391">
        <v>3.3999999999999998E-3</v>
      </c>
      <c r="AL310" s="391">
        <v>3.5000000000000001E-3</v>
      </c>
      <c r="AM310" s="391">
        <v>3.5999999999999999E-3</v>
      </c>
      <c r="AN310" s="391">
        <v>1.35E-2</v>
      </c>
      <c r="AO310" s="391">
        <v>1.4E-2</v>
      </c>
      <c r="AP310" s="391">
        <v>1.55E-2</v>
      </c>
      <c r="AQ310" s="391">
        <v>1.9E-2</v>
      </c>
      <c r="AR310" s="391">
        <v>1.9E-2</v>
      </c>
      <c r="AS310" s="391">
        <v>5.1000000000000004E-3</v>
      </c>
      <c r="AT310" s="391">
        <v>5.5999999999999999E-3</v>
      </c>
      <c r="AU310" s="391">
        <v>5.7999999999999996E-3</v>
      </c>
      <c r="AV310" s="391">
        <v>6.1999999999999998E-3</v>
      </c>
      <c r="AW310" s="391">
        <v>6.3E-3</v>
      </c>
      <c r="AX310" s="391">
        <v>0</v>
      </c>
      <c r="AY310" s="391">
        <v>0</v>
      </c>
      <c r="AZ310" s="391">
        <v>0</v>
      </c>
      <c r="BA310" s="391">
        <v>0</v>
      </c>
      <c r="BB310" s="391">
        <v>0</v>
      </c>
      <c r="BC310" s="391">
        <v>0</v>
      </c>
      <c r="BD310" s="391">
        <v>0</v>
      </c>
      <c r="BE310" s="391">
        <v>0</v>
      </c>
      <c r="BF310" s="391">
        <v>0</v>
      </c>
      <c r="BG310" s="391">
        <v>0</v>
      </c>
      <c r="BH310" s="391">
        <v>0.2</v>
      </c>
      <c r="BI310" s="391">
        <v>0.2</v>
      </c>
      <c r="BJ310" s="391">
        <v>0.2</v>
      </c>
      <c r="BK310" s="391">
        <v>0.2</v>
      </c>
      <c r="BL310" s="391">
        <v>0.2</v>
      </c>
      <c r="BM310" s="391">
        <v>0</v>
      </c>
      <c r="BN310" s="391">
        <v>0</v>
      </c>
      <c r="BO310" s="391">
        <v>0</v>
      </c>
      <c r="BP310" s="391">
        <v>0</v>
      </c>
      <c r="BQ310" s="391">
        <v>0</v>
      </c>
    </row>
    <row r="311" spans="1:69">
      <c r="A311" s="388" t="s">
        <v>702</v>
      </c>
      <c r="B311" s="389">
        <v>1.9165166666666664</v>
      </c>
      <c r="C311" s="389">
        <v>6</v>
      </c>
      <c r="D311" s="389">
        <v>2.4986301369863016E-3</v>
      </c>
      <c r="E311" s="389"/>
      <c r="F311" s="390">
        <v>17472</v>
      </c>
      <c r="G311" s="391">
        <v>0.89149999999999996</v>
      </c>
      <c r="H311" s="391">
        <v>0.253</v>
      </c>
      <c r="I311" s="391">
        <v>0.26900000000000002</v>
      </c>
      <c r="J311" s="391">
        <v>8.4000000000000005E-2</v>
      </c>
      <c r="K311" s="391">
        <v>4.1000000000000002E-2</v>
      </c>
      <c r="L311" s="391">
        <v>0.37551803652968019</v>
      </c>
      <c r="M311" s="392">
        <v>51.024496336996336</v>
      </c>
      <c r="N311" s="390">
        <v>33484</v>
      </c>
      <c r="O311" s="390">
        <v>40911</v>
      </c>
      <c r="P311" s="390">
        <v>48155</v>
      </c>
      <c r="Q311" s="390">
        <v>55996</v>
      </c>
      <c r="R311" s="390">
        <v>65069</v>
      </c>
      <c r="S311" s="390" t="s">
        <v>225</v>
      </c>
      <c r="T311" s="391">
        <v>1.585</v>
      </c>
      <c r="U311" s="391">
        <v>1.9079999999999999</v>
      </c>
      <c r="V311" s="391">
        <v>2.2120000000000002</v>
      </c>
      <c r="W311" s="391">
        <v>2.5339999999999998</v>
      </c>
      <c r="X311" s="391">
        <v>2.9020000000000001</v>
      </c>
      <c r="Y311" s="391">
        <v>0.38</v>
      </c>
      <c r="Z311" s="391">
        <v>0.56899999999999995</v>
      </c>
      <c r="AA311" s="391">
        <v>0.85399999999999998</v>
      </c>
      <c r="AB311" s="391">
        <v>1.2809999999999999</v>
      </c>
      <c r="AC311" s="391">
        <v>1.921</v>
      </c>
      <c r="AD311" s="391">
        <v>0.33600000000000002</v>
      </c>
      <c r="AE311" s="391">
        <v>0.42</v>
      </c>
      <c r="AF311" s="391">
        <v>0.52500000000000002</v>
      </c>
      <c r="AG311" s="391">
        <v>0.65700000000000003</v>
      </c>
      <c r="AH311" s="391">
        <v>0.82099999999999995</v>
      </c>
      <c r="AI311" s="391">
        <v>9.1999999999999998E-2</v>
      </c>
      <c r="AJ311" s="391">
        <v>0.10100000000000001</v>
      </c>
      <c r="AK311" s="391">
        <v>0.111</v>
      </c>
      <c r="AL311" s="391">
        <v>0.122</v>
      </c>
      <c r="AM311" s="391">
        <v>0.13400000000000001</v>
      </c>
      <c r="AN311" s="391">
        <v>5.1299999999999998E-2</v>
      </c>
      <c r="AO311" s="391">
        <v>6.4100000000000004E-2</v>
      </c>
      <c r="AP311" s="391">
        <v>8.0100000000000005E-2</v>
      </c>
      <c r="AQ311" s="391">
        <v>0.10009999999999999</v>
      </c>
      <c r="AR311" s="391">
        <v>0.12509999999999999</v>
      </c>
      <c r="AS311" s="391">
        <v>0.37</v>
      </c>
      <c r="AT311" s="391">
        <v>0.36099999999999999</v>
      </c>
      <c r="AU311" s="391">
        <v>0.35199999999999998</v>
      </c>
      <c r="AV311" s="391">
        <v>0.34300000000000003</v>
      </c>
      <c r="AW311" s="391">
        <v>0.33400000000000002</v>
      </c>
      <c r="AX311" s="391">
        <v>0</v>
      </c>
      <c r="AY311" s="391">
        <v>0</v>
      </c>
      <c r="AZ311" s="391">
        <v>0</v>
      </c>
      <c r="BA311" s="391">
        <v>0</v>
      </c>
      <c r="BB311" s="391">
        <v>0</v>
      </c>
      <c r="BC311" s="391">
        <v>0</v>
      </c>
      <c r="BD311" s="391">
        <v>0</v>
      </c>
      <c r="BE311" s="391">
        <v>0</v>
      </c>
      <c r="BF311" s="391">
        <v>0</v>
      </c>
      <c r="BG311" s="391">
        <v>0</v>
      </c>
      <c r="BH311" s="391">
        <v>6</v>
      </c>
      <c r="BI311" s="391">
        <v>6</v>
      </c>
      <c r="BJ311" s="391">
        <v>6</v>
      </c>
      <c r="BK311" s="391">
        <v>6</v>
      </c>
      <c r="BL311" s="391">
        <v>6</v>
      </c>
      <c r="BM311" s="391">
        <v>0</v>
      </c>
      <c r="BN311" s="391">
        <v>0</v>
      </c>
      <c r="BO311" s="391">
        <v>0</v>
      </c>
      <c r="BP311" s="391">
        <v>0</v>
      </c>
      <c r="BQ311" s="391">
        <v>0</v>
      </c>
    </row>
    <row r="312" spans="1:69">
      <c r="A312" s="388" t="s">
        <v>703</v>
      </c>
      <c r="B312" s="389">
        <v>3.0500000000000002E-3</v>
      </c>
      <c r="C312" s="389">
        <v>3.5999999999999997E-2</v>
      </c>
      <c r="D312" s="389">
        <v>0</v>
      </c>
      <c r="E312" s="389"/>
      <c r="F312" s="390">
        <v>80</v>
      </c>
      <c r="G312" s="391">
        <v>2E-3</v>
      </c>
      <c r="H312" s="391">
        <v>0</v>
      </c>
      <c r="I312" s="391">
        <v>0</v>
      </c>
      <c r="J312" s="391">
        <v>2.9999999999999997E-4</v>
      </c>
      <c r="K312" s="391">
        <v>1E-3</v>
      </c>
      <c r="L312" s="391">
        <v>-2.4999999999999979E-4</v>
      </c>
      <c r="M312" s="392">
        <v>25</v>
      </c>
      <c r="N312" s="390">
        <v>80</v>
      </c>
      <c r="O312" s="390">
        <v>82</v>
      </c>
      <c r="P312" s="390">
        <v>84</v>
      </c>
      <c r="Q312" s="390">
        <v>86</v>
      </c>
      <c r="R312" s="390">
        <v>88</v>
      </c>
      <c r="S312" s="390" t="s">
        <v>210</v>
      </c>
      <c r="T312" s="391">
        <v>2E-3</v>
      </c>
      <c r="U312" s="391">
        <v>2E-3</v>
      </c>
      <c r="V312" s="391">
        <v>2E-3</v>
      </c>
      <c r="W312" s="391">
        <v>2E-3</v>
      </c>
      <c r="X312" s="391">
        <v>2E-3</v>
      </c>
      <c r="Y312" s="391">
        <v>0</v>
      </c>
      <c r="Z312" s="391">
        <v>0</v>
      </c>
      <c r="AA312" s="391">
        <v>0</v>
      </c>
      <c r="AB312" s="391">
        <v>0</v>
      </c>
      <c r="AC312" s="391">
        <v>0</v>
      </c>
      <c r="AD312" s="391">
        <v>0</v>
      </c>
      <c r="AE312" s="391">
        <v>0</v>
      </c>
      <c r="AF312" s="391">
        <v>0</v>
      </c>
      <c r="AG312" s="391">
        <v>0</v>
      </c>
      <c r="AH312" s="391">
        <v>0</v>
      </c>
      <c r="AI312" s="391">
        <v>2.9999999999999997E-4</v>
      </c>
      <c r="AJ312" s="391">
        <v>2.9999999999999997E-4</v>
      </c>
      <c r="AK312" s="391">
        <v>2.9999999999999997E-4</v>
      </c>
      <c r="AL312" s="391">
        <v>2.9999999999999997E-4</v>
      </c>
      <c r="AM312" s="391">
        <v>2.9999999999999997E-4</v>
      </c>
      <c r="AN312" s="391">
        <v>1E-3</v>
      </c>
      <c r="AO312" s="391">
        <v>1E-3</v>
      </c>
      <c r="AP312" s="391">
        <v>1E-3</v>
      </c>
      <c r="AQ312" s="391">
        <v>1E-3</v>
      </c>
      <c r="AR312" s="391">
        <v>1E-3</v>
      </c>
      <c r="AS312" s="391">
        <v>4.0000000000000002E-4</v>
      </c>
      <c r="AT312" s="391">
        <v>4.0000000000000002E-4</v>
      </c>
      <c r="AU312" s="391">
        <v>4.0000000000000002E-4</v>
      </c>
      <c r="AV312" s="391">
        <v>4.0000000000000002E-4</v>
      </c>
      <c r="AW312" s="391">
        <v>4.0000000000000002E-4</v>
      </c>
      <c r="AX312" s="391">
        <v>0</v>
      </c>
      <c r="AY312" s="391">
        <v>0</v>
      </c>
      <c r="AZ312" s="391">
        <v>0</v>
      </c>
      <c r="BA312" s="391">
        <v>0</v>
      </c>
      <c r="BB312" s="391">
        <v>0</v>
      </c>
      <c r="BC312" s="391">
        <v>0</v>
      </c>
      <c r="BD312" s="391">
        <v>0</v>
      </c>
      <c r="BE312" s="391">
        <v>0</v>
      </c>
      <c r="BF312" s="391">
        <v>0</v>
      </c>
      <c r="BG312" s="391">
        <v>0</v>
      </c>
      <c r="BH312" s="391">
        <v>0</v>
      </c>
      <c r="BI312" s="391">
        <v>0</v>
      </c>
      <c r="BJ312" s="391">
        <v>0</v>
      </c>
      <c r="BK312" s="391">
        <v>0</v>
      </c>
      <c r="BL312" s="391">
        <v>0</v>
      </c>
      <c r="BM312" s="391">
        <v>0</v>
      </c>
      <c r="BN312" s="391">
        <v>0</v>
      </c>
      <c r="BO312" s="391">
        <v>0</v>
      </c>
      <c r="BP312" s="391">
        <v>0</v>
      </c>
      <c r="BQ312" s="391">
        <v>0</v>
      </c>
    </row>
    <row r="313" spans="1:69">
      <c r="A313" s="388" t="s">
        <v>704</v>
      </c>
      <c r="B313" s="389">
        <v>3.4750000000000003E-2</v>
      </c>
      <c r="C313" s="389">
        <v>0.17499999999999999</v>
      </c>
      <c r="D313" s="389">
        <v>0</v>
      </c>
      <c r="E313" s="389"/>
      <c r="F313" s="390">
        <v>460</v>
      </c>
      <c r="G313" s="391">
        <v>2.3E-2</v>
      </c>
      <c r="H313" s="391">
        <v>1E-3</v>
      </c>
      <c r="I313" s="391">
        <v>0</v>
      </c>
      <c r="J313" s="391">
        <v>8.9999999999999993E-3</v>
      </c>
      <c r="K313" s="391">
        <v>1E-3</v>
      </c>
      <c r="L313" s="391">
        <v>7.5000000000000067E-4</v>
      </c>
      <c r="M313" s="392">
        <v>50</v>
      </c>
      <c r="N313" s="390">
        <v>629</v>
      </c>
      <c r="O313" s="390">
        <v>816</v>
      </c>
      <c r="P313" s="390">
        <v>1059</v>
      </c>
      <c r="Q313" s="390">
        <v>1375</v>
      </c>
      <c r="R313" s="390">
        <v>1740</v>
      </c>
      <c r="S313" s="390" t="s">
        <v>175</v>
      </c>
      <c r="T313" s="391">
        <v>3.7100000000000001E-2</v>
      </c>
      <c r="U313" s="391">
        <v>4.8099999999999997E-2</v>
      </c>
      <c r="V313" s="391">
        <v>6.25E-2</v>
      </c>
      <c r="W313" s="391">
        <v>8.1100000000000005E-2</v>
      </c>
      <c r="X313" s="391">
        <v>0.1027</v>
      </c>
      <c r="Y313" s="391">
        <v>1.2999999999999999E-3</v>
      </c>
      <c r="Z313" s="391">
        <v>1.6999999999999999E-3</v>
      </c>
      <c r="AA313" s="391">
        <v>2.2000000000000001E-3</v>
      </c>
      <c r="AB313" s="391">
        <v>2.8999999999999998E-3</v>
      </c>
      <c r="AC313" s="391">
        <v>3.7000000000000002E-3</v>
      </c>
      <c r="AD313" s="391">
        <v>0</v>
      </c>
      <c r="AE313" s="391">
        <v>0</v>
      </c>
      <c r="AF313" s="391">
        <v>0</v>
      </c>
      <c r="AG313" s="391">
        <v>0</v>
      </c>
      <c r="AH313" s="391">
        <v>0</v>
      </c>
      <c r="AI313" s="391">
        <v>0.01</v>
      </c>
      <c r="AJ313" s="391">
        <v>1.2E-2</v>
      </c>
      <c r="AK313" s="391">
        <v>1.44E-2</v>
      </c>
      <c r="AL313" s="391">
        <v>1.7299999999999999E-2</v>
      </c>
      <c r="AM313" s="391">
        <v>2.07E-2</v>
      </c>
      <c r="AN313" s="391">
        <v>1.1000000000000001E-3</v>
      </c>
      <c r="AO313" s="391">
        <v>1.1999999999999999E-3</v>
      </c>
      <c r="AP313" s="391">
        <v>1.2999999999999999E-3</v>
      </c>
      <c r="AQ313" s="391">
        <v>1.4E-3</v>
      </c>
      <c r="AR313" s="391">
        <v>1.5E-3</v>
      </c>
      <c r="AS313" s="391">
        <v>2.3999999999999998E-3</v>
      </c>
      <c r="AT313" s="391">
        <v>2.5999999999999999E-3</v>
      </c>
      <c r="AU313" s="391">
        <v>2.8E-3</v>
      </c>
      <c r="AV313" s="391">
        <v>3.0000000000000001E-3</v>
      </c>
      <c r="AW313" s="391">
        <v>3.2000000000000002E-3</v>
      </c>
      <c r="AX313" s="391">
        <v>0</v>
      </c>
      <c r="AY313" s="391">
        <v>0</v>
      </c>
      <c r="AZ313" s="391">
        <v>0</v>
      </c>
      <c r="BA313" s="391">
        <v>0</v>
      </c>
      <c r="BB313" s="391">
        <v>0</v>
      </c>
      <c r="BC313" s="391">
        <v>0</v>
      </c>
      <c r="BD313" s="391">
        <v>0</v>
      </c>
      <c r="BE313" s="391">
        <v>0</v>
      </c>
      <c r="BF313" s="391">
        <v>0</v>
      </c>
      <c r="BG313" s="391">
        <v>0</v>
      </c>
      <c r="BH313" s="391">
        <v>0</v>
      </c>
      <c r="BI313" s="391">
        <v>0</v>
      </c>
      <c r="BJ313" s="391">
        <v>0</v>
      </c>
      <c r="BK313" s="391">
        <v>0</v>
      </c>
      <c r="BL313" s="391">
        <v>0</v>
      </c>
      <c r="BM313" s="391">
        <v>0</v>
      </c>
      <c r="BN313" s="391">
        <v>0</v>
      </c>
      <c r="BO313" s="391">
        <v>0</v>
      </c>
      <c r="BP313" s="391">
        <v>0</v>
      </c>
      <c r="BQ313" s="391">
        <v>0</v>
      </c>
    </row>
    <row r="314" spans="1:69">
      <c r="A314" s="388" t="s">
        <v>705</v>
      </c>
      <c r="B314" s="389">
        <v>1.8333333333333335E-3</v>
      </c>
      <c r="C314" s="389">
        <v>5.0000000000000001E-3</v>
      </c>
      <c r="D314" s="389">
        <v>0</v>
      </c>
      <c r="E314" s="389"/>
      <c r="F314" s="390">
        <v>40</v>
      </c>
      <c r="G314" s="391">
        <v>2E-3</v>
      </c>
      <c r="H314" s="391">
        <v>0</v>
      </c>
      <c r="I314" s="391">
        <v>0</v>
      </c>
      <c r="J314" s="391">
        <v>0</v>
      </c>
      <c r="K314" s="391">
        <v>0</v>
      </c>
      <c r="L314" s="391">
        <v>-1.6666666666666653E-4</v>
      </c>
      <c r="M314" s="392">
        <v>50</v>
      </c>
      <c r="N314" s="390">
        <v>40</v>
      </c>
      <c r="O314" s="390">
        <v>40</v>
      </c>
      <c r="P314" s="390">
        <v>40</v>
      </c>
      <c r="Q314" s="390">
        <v>40</v>
      </c>
      <c r="R314" s="390">
        <v>40</v>
      </c>
      <c r="S314" s="390" t="s">
        <v>175</v>
      </c>
      <c r="T314" s="391">
        <v>2E-3</v>
      </c>
      <c r="U314" s="391">
        <v>2E-3</v>
      </c>
      <c r="V314" s="391">
        <v>2E-3</v>
      </c>
      <c r="W314" s="391">
        <v>2E-3</v>
      </c>
      <c r="X314" s="391">
        <v>2E-3</v>
      </c>
      <c r="Y314" s="391">
        <v>0</v>
      </c>
      <c r="Z314" s="391">
        <v>0</v>
      </c>
      <c r="AA314" s="391">
        <v>0</v>
      </c>
      <c r="AB314" s="391">
        <v>0</v>
      </c>
      <c r="AC314" s="391">
        <v>0</v>
      </c>
      <c r="AD314" s="391">
        <v>0</v>
      </c>
      <c r="AE314" s="391">
        <v>0</v>
      </c>
      <c r="AF314" s="391">
        <v>0</v>
      </c>
      <c r="AG314" s="391">
        <v>0</v>
      </c>
      <c r="AH314" s="391">
        <v>0</v>
      </c>
      <c r="AI314" s="391">
        <v>0</v>
      </c>
      <c r="AJ314" s="391">
        <v>0</v>
      </c>
      <c r="AK314" s="391">
        <v>0</v>
      </c>
      <c r="AL314" s="391">
        <v>0</v>
      </c>
      <c r="AM314" s="391">
        <v>0</v>
      </c>
      <c r="AN314" s="391">
        <v>0</v>
      </c>
      <c r="AO314" s="391">
        <v>0</v>
      </c>
      <c r="AP314" s="391">
        <v>0</v>
      </c>
      <c r="AQ314" s="391">
        <v>0</v>
      </c>
      <c r="AR314" s="391">
        <v>0</v>
      </c>
      <c r="AS314" s="391">
        <v>0</v>
      </c>
      <c r="AT314" s="391">
        <v>0</v>
      </c>
      <c r="AU314" s="391">
        <v>0</v>
      </c>
      <c r="AV314" s="391">
        <v>0</v>
      </c>
      <c r="AW314" s="391">
        <v>0</v>
      </c>
      <c r="AX314" s="391">
        <v>0</v>
      </c>
      <c r="AY314" s="391">
        <v>0</v>
      </c>
      <c r="AZ314" s="391">
        <v>0</v>
      </c>
      <c r="BA314" s="391">
        <v>0</v>
      </c>
      <c r="BB314" s="391">
        <v>0</v>
      </c>
      <c r="BC314" s="391">
        <v>0</v>
      </c>
      <c r="BD314" s="391">
        <v>0</v>
      </c>
      <c r="BE314" s="391">
        <v>0</v>
      </c>
      <c r="BF314" s="391">
        <v>0</v>
      </c>
      <c r="BG314" s="391">
        <v>0</v>
      </c>
      <c r="BH314" s="391">
        <v>5.0000000000000001E-3</v>
      </c>
      <c r="BI314" s="391">
        <v>5.0000000000000001E-3</v>
      </c>
      <c r="BJ314" s="391">
        <v>5.0000000000000001E-3</v>
      </c>
      <c r="BK314" s="391">
        <v>5.0000000000000001E-3</v>
      </c>
      <c r="BL314" s="391">
        <v>5.0000000000000001E-3</v>
      </c>
      <c r="BM314" s="391">
        <v>0</v>
      </c>
      <c r="BN314" s="391">
        <v>0</v>
      </c>
      <c r="BO314" s="391">
        <v>0</v>
      </c>
      <c r="BP314" s="391">
        <v>0</v>
      </c>
      <c r="BQ314" s="391">
        <v>0</v>
      </c>
    </row>
    <row r="315" spans="1:69">
      <c r="A315" s="388" t="s">
        <v>706</v>
      </c>
      <c r="B315" s="389">
        <v>0.114875</v>
      </c>
      <c r="C315" s="389">
        <v>0.56499999999999995</v>
      </c>
      <c r="D315" s="389">
        <v>0</v>
      </c>
      <c r="E315" s="389"/>
      <c r="F315" s="390">
        <v>864</v>
      </c>
      <c r="G315" s="391">
        <v>4.3200000000000002E-2</v>
      </c>
      <c r="H315" s="391">
        <v>5.1999999999999998E-3</v>
      </c>
      <c r="I315" s="391">
        <v>1.37E-2</v>
      </c>
      <c r="J315" s="391">
        <v>2E-3</v>
      </c>
      <c r="K315" s="391">
        <v>1.4999999999999999E-2</v>
      </c>
      <c r="L315" s="391">
        <v>3.5775000000000001E-2</v>
      </c>
      <c r="M315" s="392">
        <v>50</v>
      </c>
      <c r="N315" s="390">
        <v>905</v>
      </c>
      <c r="O315" s="390">
        <v>948</v>
      </c>
      <c r="P315" s="390">
        <v>994</v>
      </c>
      <c r="Q315" s="390">
        <v>1042</v>
      </c>
      <c r="R315" s="390">
        <v>1094</v>
      </c>
      <c r="S315" s="390" t="s">
        <v>162</v>
      </c>
      <c r="T315" s="391">
        <v>4.2500000000000003E-2</v>
      </c>
      <c r="U315" s="391">
        <v>4.2700000000000002E-2</v>
      </c>
      <c r="V315" s="391">
        <v>4.2900000000000001E-2</v>
      </c>
      <c r="W315" s="391">
        <v>4.3099999999999999E-2</v>
      </c>
      <c r="X315" s="391">
        <v>4.3299999999999998E-2</v>
      </c>
      <c r="Y315" s="391">
        <v>5.4000000000000003E-3</v>
      </c>
      <c r="Z315" s="391">
        <v>5.5999999999999999E-3</v>
      </c>
      <c r="AA315" s="391">
        <v>5.7999999999999996E-3</v>
      </c>
      <c r="AB315" s="391">
        <v>6.0000000000000001E-3</v>
      </c>
      <c r="AC315" s="391">
        <v>6.1999999999999998E-3</v>
      </c>
      <c r="AD315" s="391">
        <v>1.3899999999999999E-2</v>
      </c>
      <c r="AE315" s="391">
        <v>1.41E-2</v>
      </c>
      <c r="AF315" s="391">
        <v>1.43E-2</v>
      </c>
      <c r="AG315" s="391">
        <v>1.4500000000000001E-2</v>
      </c>
      <c r="AH315" s="391">
        <v>1.47E-2</v>
      </c>
      <c r="AI315" s="391">
        <v>1.1999999999999999E-3</v>
      </c>
      <c r="AJ315" s="391">
        <v>1.4E-3</v>
      </c>
      <c r="AK315" s="391">
        <v>1.6000000000000001E-3</v>
      </c>
      <c r="AL315" s="391">
        <v>1.6999999999999999E-3</v>
      </c>
      <c r="AM315" s="391">
        <v>1.9E-3</v>
      </c>
      <c r="AN315" s="391">
        <v>1.6500000000000001E-2</v>
      </c>
      <c r="AO315" s="391">
        <v>1.67E-2</v>
      </c>
      <c r="AP315" s="391">
        <v>1.6899999999999998E-2</v>
      </c>
      <c r="AQ315" s="391">
        <v>1.7100000000000001E-2</v>
      </c>
      <c r="AR315" s="391">
        <v>1.7299999999999999E-2</v>
      </c>
      <c r="AS315" s="391">
        <v>1.2999999999999999E-2</v>
      </c>
      <c r="AT315" s="391">
        <v>1.3100000000000001E-2</v>
      </c>
      <c r="AU315" s="391">
        <v>1.32E-2</v>
      </c>
      <c r="AV315" s="391">
        <v>1.3299999999999999E-2</v>
      </c>
      <c r="AW315" s="391">
        <v>1.34E-2</v>
      </c>
      <c r="AX315" s="391">
        <v>0</v>
      </c>
      <c r="AY315" s="391">
        <v>0</v>
      </c>
      <c r="AZ315" s="391">
        <v>0</v>
      </c>
      <c r="BA315" s="391">
        <v>0</v>
      </c>
      <c r="BB315" s="391">
        <v>0</v>
      </c>
      <c r="BC315" s="391">
        <v>0</v>
      </c>
      <c r="BD315" s="391">
        <v>0</v>
      </c>
      <c r="BE315" s="391">
        <v>0</v>
      </c>
      <c r="BF315" s="391">
        <v>0</v>
      </c>
      <c r="BG315" s="391">
        <v>0</v>
      </c>
      <c r="BH315" s="391">
        <v>0</v>
      </c>
      <c r="BI315" s="391">
        <v>0</v>
      </c>
      <c r="BJ315" s="391">
        <v>0</v>
      </c>
      <c r="BK315" s="391">
        <v>0</v>
      </c>
      <c r="BL315" s="391">
        <v>0</v>
      </c>
      <c r="BM315" s="391">
        <v>0</v>
      </c>
      <c r="BN315" s="391">
        <v>0</v>
      </c>
      <c r="BO315" s="391">
        <v>0</v>
      </c>
      <c r="BP315" s="391">
        <v>0</v>
      </c>
      <c r="BQ315" s="391">
        <v>0</v>
      </c>
    </row>
    <row r="316" spans="1:69">
      <c r="A316" s="388" t="s">
        <v>707</v>
      </c>
      <c r="B316" s="389">
        <v>1.4475000000000002E-2</v>
      </c>
      <c r="C316" s="389">
        <v>0.108</v>
      </c>
      <c r="D316" s="389">
        <v>0</v>
      </c>
      <c r="E316" s="389"/>
      <c r="F316" s="390">
        <v>212</v>
      </c>
      <c r="G316" s="391">
        <v>8.3999999999999995E-3</v>
      </c>
      <c r="H316" s="391">
        <v>4.0000000000000002E-4</v>
      </c>
      <c r="I316" s="391">
        <v>0</v>
      </c>
      <c r="J316" s="391">
        <v>0</v>
      </c>
      <c r="K316" s="391">
        <v>1E-3</v>
      </c>
      <c r="L316" s="391">
        <v>4.6750000000000021E-3</v>
      </c>
      <c r="M316" s="392">
        <v>39.622641509433961</v>
      </c>
      <c r="N316" s="390">
        <v>215</v>
      </c>
      <c r="O316" s="390">
        <v>215</v>
      </c>
      <c r="P316" s="390">
        <v>215</v>
      </c>
      <c r="Q316" s="390">
        <v>215</v>
      </c>
      <c r="R316" s="390">
        <v>215</v>
      </c>
      <c r="S316" s="390" t="s">
        <v>209</v>
      </c>
      <c r="T316" s="391">
        <v>8.5000000000000006E-3</v>
      </c>
      <c r="U316" s="391">
        <v>8.5000000000000006E-3</v>
      </c>
      <c r="V316" s="391">
        <v>8.5000000000000006E-3</v>
      </c>
      <c r="W316" s="391">
        <v>8.5000000000000006E-3</v>
      </c>
      <c r="X316" s="391">
        <v>8.5000000000000006E-3</v>
      </c>
      <c r="Y316" s="391">
        <v>1E-3</v>
      </c>
      <c r="Z316" s="391">
        <v>1E-3</v>
      </c>
      <c r="AA316" s="391">
        <v>1E-3</v>
      </c>
      <c r="AB316" s="391">
        <v>1E-3</v>
      </c>
      <c r="AC316" s="391">
        <v>1E-3</v>
      </c>
      <c r="AD316" s="391">
        <v>0</v>
      </c>
      <c r="AE316" s="391">
        <v>0</v>
      </c>
      <c r="AF316" s="391">
        <v>0</v>
      </c>
      <c r="AG316" s="391">
        <v>0</v>
      </c>
      <c r="AH316" s="391">
        <v>0</v>
      </c>
      <c r="AI316" s="391">
        <v>0</v>
      </c>
      <c r="AJ316" s="391">
        <v>0</v>
      </c>
      <c r="AK316" s="391">
        <v>0</v>
      </c>
      <c r="AL316" s="391">
        <v>0</v>
      </c>
      <c r="AM316" s="391">
        <v>0</v>
      </c>
      <c r="AN316" s="391">
        <v>1E-3</v>
      </c>
      <c r="AO316" s="391">
        <v>1E-3</v>
      </c>
      <c r="AP316" s="391">
        <v>1E-3</v>
      </c>
      <c r="AQ316" s="391">
        <v>1E-3</v>
      </c>
      <c r="AR316" s="391">
        <v>1E-3</v>
      </c>
      <c r="AS316" s="391">
        <v>4.0000000000000001E-3</v>
      </c>
      <c r="AT316" s="391">
        <v>4.0000000000000001E-3</v>
      </c>
      <c r="AU316" s="391">
        <v>4.0000000000000001E-3</v>
      </c>
      <c r="AV316" s="391">
        <v>4.0000000000000001E-3</v>
      </c>
      <c r="AW316" s="391">
        <v>4.0000000000000001E-3</v>
      </c>
      <c r="AX316" s="391">
        <v>0</v>
      </c>
      <c r="AY316" s="391">
        <v>0</v>
      </c>
      <c r="AZ316" s="391">
        <v>0</v>
      </c>
      <c r="BA316" s="391">
        <v>0</v>
      </c>
      <c r="BB316" s="391">
        <v>0</v>
      </c>
      <c r="BC316" s="391">
        <v>0</v>
      </c>
      <c r="BD316" s="391">
        <v>0</v>
      </c>
      <c r="BE316" s="391">
        <v>0</v>
      </c>
      <c r="BF316" s="391">
        <v>0</v>
      </c>
      <c r="BG316" s="391">
        <v>0</v>
      </c>
      <c r="BH316" s="391">
        <v>0</v>
      </c>
      <c r="BI316" s="391">
        <v>0</v>
      </c>
      <c r="BJ316" s="391">
        <v>0</v>
      </c>
      <c r="BK316" s="391">
        <v>0</v>
      </c>
      <c r="BL316" s="391">
        <v>0</v>
      </c>
      <c r="BM316" s="391">
        <v>0</v>
      </c>
      <c r="BN316" s="391">
        <v>0</v>
      </c>
      <c r="BO316" s="391">
        <v>0</v>
      </c>
      <c r="BP316" s="391">
        <v>0</v>
      </c>
      <c r="BQ316" s="391">
        <v>0</v>
      </c>
    </row>
    <row r="317" spans="1:69">
      <c r="A317" s="388" t="s">
        <v>708</v>
      </c>
      <c r="B317" s="389">
        <v>0.85366666666666668</v>
      </c>
      <c r="C317" s="389">
        <v>3.6</v>
      </c>
      <c r="D317" s="389">
        <v>0</v>
      </c>
      <c r="E317" s="389"/>
      <c r="F317" s="390">
        <v>5310</v>
      </c>
      <c r="G317" s="391">
        <v>0.38600000000000001</v>
      </c>
      <c r="H317" s="391">
        <v>0.09</v>
      </c>
      <c r="I317" s="391">
        <v>7.1999999999999995E-2</v>
      </c>
      <c r="J317" s="391">
        <v>5.3999999999999999E-2</v>
      </c>
      <c r="K317" s="391">
        <v>0.105</v>
      </c>
      <c r="L317" s="391">
        <v>0.14666666666666672</v>
      </c>
      <c r="M317" s="392">
        <v>72.69303201506591</v>
      </c>
      <c r="N317" s="390">
        <v>5800</v>
      </c>
      <c r="O317" s="390">
        <v>6300</v>
      </c>
      <c r="P317" s="390">
        <v>6900</v>
      </c>
      <c r="Q317" s="390">
        <v>7500</v>
      </c>
      <c r="R317" s="390">
        <v>8100</v>
      </c>
      <c r="S317" s="390" t="s">
        <v>196</v>
      </c>
      <c r="T317" s="391">
        <v>0.4234</v>
      </c>
      <c r="U317" s="391">
        <v>0.45989999999999998</v>
      </c>
      <c r="V317" s="391">
        <v>0.50370000000000004</v>
      </c>
      <c r="W317" s="391">
        <v>0.54749999999999999</v>
      </c>
      <c r="X317" s="391">
        <v>0.59130000000000005</v>
      </c>
      <c r="Y317" s="391">
        <v>0.105</v>
      </c>
      <c r="Z317" s="391">
        <v>0.11</v>
      </c>
      <c r="AA317" s="391">
        <v>0.11600000000000001</v>
      </c>
      <c r="AB317" s="391">
        <v>0.122</v>
      </c>
      <c r="AC317" s="391">
        <v>0.128</v>
      </c>
      <c r="AD317" s="391">
        <v>0.11</v>
      </c>
      <c r="AE317" s="391">
        <v>0.121</v>
      </c>
      <c r="AF317" s="391">
        <v>0.13300000000000001</v>
      </c>
      <c r="AG317" s="391">
        <v>0.14599999999999999</v>
      </c>
      <c r="AH317" s="391">
        <v>0.161</v>
      </c>
      <c r="AI317" s="391">
        <v>6.3E-2</v>
      </c>
      <c r="AJ317" s="391">
        <v>6.6000000000000003E-2</v>
      </c>
      <c r="AK317" s="391">
        <v>6.9000000000000006E-2</v>
      </c>
      <c r="AL317" s="391">
        <v>7.2999999999999995E-2</v>
      </c>
      <c r="AM317" s="391">
        <v>7.6999999999999999E-2</v>
      </c>
      <c r="AN317" s="391">
        <v>0.105</v>
      </c>
      <c r="AO317" s="391">
        <v>0.11</v>
      </c>
      <c r="AP317" s="391">
        <v>0.11600000000000001</v>
      </c>
      <c r="AQ317" s="391">
        <v>0.122</v>
      </c>
      <c r="AR317" s="391">
        <v>0.128</v>
      </c>
      <c r="AS317" s="391">
        <v>0.14399999999999999</v>
      </c>
      <c r="AT317" s="391">
        <v>0.14499999999999999</v>
      </c>
      <c r="AU317" s="391">
        <v>0.14599999999999999</v>
      </c>
      <c r="AV317" s="391">
        <v>0.14699999999999999</v>
      </c>
      <c r="AW317" s="391">
        <v>0.14799999999999999</v>
      </c>
      <c r="AX317" s="391">
        <v>0</v>
      </c>
      <c r="AY317" s="391">
        <v>0</v>
      </c>
      <c r="AZ317" s="391">
        <v>0</v>
      </c>
      <c r="BA317" s="391">
        <v>0</v>
      </c>
      <c r="BB317" s="391">
        <v>0</v>
      </c>
      <c r="BC317" s="391">
        <v>0</v>
      </c>
      <c r="BD317" s="391">
        <v>0</v>
      </c>
      <c r="BE317" s="391">
        <v>0</v>
      </c>
      <c r="BF317" s="391">
        <v>0</v>
      </c>
      <c r="BG317" s="391">
        <v>0</v>
      </c>
      <c r="BH317" s="391">
        <v>0</v>
      </c>
      <c r="BI317" s="391">
        <v>0</v>
      </c>
      <c r="BJ317" s="391">
        <v>0</v>
      </c>
      <c r="BK317" s="391">
        <v>0</v>
      </c>
      <c r="BL317" s="391">
        <v>0</v>
      </c>
      <c r="BM317" s="391">
        <v>0</v>
      </c>
      <c r="BN317" s="391">
        <v>0</v>
      </c>
      <c r="BO317" s="391">
        <v>0</v>
      </c>
      <c r="BP317" s="391">
        <v>0</v>
      </c>
      <c r="BQ317" s="391">
        <v>0</v>
      </c>
    </row>
    <row r="318" spans="1:69">
      <c r="A318" s="388" t="s">
        <v>709</v>
      </c>
      <c r="B318" s="389">
        <v>6.1241666666666665</v>
      </c>
      <c r="C318" s="389">
        <v>11.389999999999999</v>
      </c>
      <c r="D318" s="389">
        <v>0</v>
      </c>
      <c r="E318" s="389"/>
      <c r="F318" s="390">
        <v>32799</v>
      </c>
      <c r="G318" s="391">
        <v>1.71</v>
      </c>
      <c r="H318" s="391">
        <v>0.79900000000000004</v>
      </c>
      <c r="I318" s="391">
        <v>2.14</v>
      </c>
      <c r="J318" s="391">
        <v>0.224</v>
      </c>
      <c r="K318" s="391">
        <v>0.57099999999999995</v>
      </c>
      <c r="L318" s="391">
        <v>0.68016666666666659</v>
      </c>
      <c r="M318" s="392">
        <v>52.135735845605048</v>
      </c>
      <c r="N318" s="390">
        <v>39982</v>
      </c>
      <c r="O318" s="390">
        <v>48738</v>
      </c>
      <c r="P318" s="390">
        <v>59411</v>
      </c>
      <c r="Q318" s="390">
        <v>72421</v>
      </c>
      <c r="R318" s="390">
        <v>88281</v>
      </c>
      <c r="S318" s="390" t="s">
        <v>136</v>
      </c>
      <c r="T318" s="391">
        <v>2.1</v>
      </c>
      <c r="U318" s="391">
        <v>2.5</v>
      </c>
      <c r="V318" s="391">
        <v>3.1</v>
      </c>
      <c r="W318" s="391">
        <v>3.8</v>
      </c>
      <c r="X318" s="391">
        <v>4.5999999999999996</v>
      </c>
      <c r="Y318" s="391">
        <v>1</v>
      </c>
      <c r="Z318" s="391">
        <v>1.2</v>
      </c>
      <c r="AA318" s="391">
        <v>1.4</v>
      </c>
      <c r="AB318" s="391">
        <v>1.8</v>
      </c>
      <c r="AC318" s="391">
        <v>2.2000000000000002</v>
      </c>
      <c r="AD318" s="391">
        <v>2.2999999999999998</v>
      </c>
      <c r="AE318" s="391">
        <v>2.4</v>
      </c>
      <c r="AF318" s="391">
        <v>2.5</v>
      </c>
      <c r="AG318" s="391">
        <v>2.6</v>
      </c>
      <c r="AH318" s="391">
        <v>2.8</v>
      </c>
      <c r="AI318" s="391">
        <v>0.3</v>
      </c>
      <c r="AJ318" s="391">
        <v>0.3</v>
      </c>
      <c r="AK318" s="391">
        <v>0.4</v>
      </c>
      <c r="AL318" s="391">
        <v>0.5</v>
      </c>
      <c r="AM318" s="391">
        <v>0.6</v>
      </c>
      <c r="AN318" s="391">
        <v>0.6</v>
      </c>
      <c r="AO318" s="391">
        <v>0.8</v>
      </c>
      <c r="AP318" s="391">
        <v>0.9</v>
      </c>
      <c r="AQ318" s="391">
        <v>1.1000000000000001</v>
      </c>
      <c r="AR318" s="391">
        <v>1.3</v>
      </c>
      <c r="AS318" s="391">
        <v>0.9</v>
      </c>
      <c r="AT318" s="391">
        <v>1</v>
      </c>
      <c r="AU318" s="391">
        <v>1.1000000000000001</v>
      </c>
      <c r="AV318" s="391">
        <v>1.2</v>
      </c>
      <c r="AW318" s="391">
        <v>1.3</v>
      </c>
      <c r="AX318" s="391">
        <v>2</v>
      </c>
      <c r="AY318" s="391">
        <v>3</v>
      </c>
      <c r="AZ318" s="391">
        <v>6</v>
      </c>
      <c r="BA318" s="391">
        <v>8</v>
      </c>
      <c r="BB318" s="391">
        <v>8</v>
      </c>
      <c r="BC318" s="391">
        <v>0</v>
      </c>
      <c r="BD318" s="391">
        <v>0</v>
      </c>
      <c r="BE318" s="391">
        <v>0</v>
      </c>
      <c r="BF318" s="391">
        <v>0</v>
      </c>
      <c r="BG318" s="391">
        <v>0</v>
      </c>
      <c r="BH318" s="391">
        <v>1.99</v>
      </c>
      <c r="BI318" s="391">
        <v>1.99</v>
      </c>
      <c r="BJ318" s="391">
        <v>1.99</v>
      </c>
      <c r="BK318" s="391">
        <v>1.99</v>
      </c>
      <c r="BL318" s="391">
        <v>1.99</v>
      </c>
      <c r="BM318" s="391">
        <v>0</v>
      </c>
      <c r="BN318" s="391">
        <v>0</v>
      </c>
      <c r="BO318" s="391">
        <v>0</v>
      </c>
      <c r="BP318" s="391">
        <v>0</v>
      </c>
      <c r="BQ318" s="391">
        <v>0</v>
      </c>
    </row>
    <row r="319" spans="1:69">
      <c r="A319" s="388" t="s">
        <v>710</v>
      </c>
      <c r="B319" s="389">
        <v>2.6724999999999999</v>
      </c>
      <c r="C319" s="389">
        <v>6</v>
      </c>
      <c r="D319" s="389">
        <v>1.4412378082191784</v>
      </c>
      <c r="E319" s="389"/>
      <c r="F319" s="390">
        <v>15102</v>
      </c>
      <c r="G319" s="391">
        <v>0.49399999999999999</v>
      </c>
      <c r="H319" s="391">
        <v>0.28539999999999999</v>
      </c>
      <c r="I319" s="391">
        <v>0</v>
      </c>
      <c r="J319" s="391">
        <v>0</v>
      </c>
      <c r="K319" s="391">
        <v>0.05</v>
      </c>
      <c r="L319" s="391">
        <v>0.40186219178082139</v>
      </c>
      <c r="M319" s="392">
        <v>32.710899218646539</v>
      </c>
      <c r="N319" s="390">
        <v>16849</v>
      </c>
      <c r="O319" s="390">
        <v>17017</v>
      </c>
      <c r="P319" s="390">
        <v>18612</v>
      </c>
      <c r="Q319" s="390">
        <v>20355</v>
      </c>
      <c r="R319" s="390">
        <v>22262</v>
      </c>
      <c r="S319" s="390" t="s">
        <v>164</v>
      </c>
      <c r="T319" s="391">
        <v>0.5</v>
      </c>
      <c r="U319" s="391">
        <v>0.55000000000000004</v>
      </c>
      <c r="V319" s="391">
        <v>0.6</v>
      </c>
      <c r="W319" s="391">
        <v>0.66</v>
      </c>
      <c r="X319" s="391">
        <v>0.72</v>
      </c>
      <c r="Y319" s="391">
        <v>0.28999999999999998</v>
      </c>
      <c r="Z319" s="391">
        <v>0.32</v>
      </c>
      <c r="AA319" s="391">
        <v>0.35</v>
      </c>
      <c r="AB319" s="391">
        <v>0.38</v>
      </c>
      <c r="AC319" s="391">
        <v>0.42</v>
      </c>
      <c r="AD319" s="391">
        <v>0</v>
      </c>
      <c r="AE319" s="391">
        <v>0</v>
      </c>
      <c r="AF319" s="391">
        <v>0</v>
      </c>
      <c r="AG319" s="391">
        <v>0</v>
      </c>
      <c r="AH319" s="391">
        <v>0</v>
      </c>
      <c r="AI319" s="391">
        <v>0</v>
      </c>
      <c r="AJ319" s="391">
        <v>0</v>
      </c>
      <c r="AK319" s="391">
        <v>0</v>
      </c>
      <c r="AL319" s="391">
        <v>0</v>
      </c>
      <c r="AM319" s="391">
        <v>0</v>
      </c>
      <c r="AN319" s="391">
        <v>0</v>
      </c>
      <c r="AO319" s="391">
        <v>0</v>
      </c>
      <c r="AP319" s="391">
        <v>0</v>
      </c>
      <c r="AQ319" s="391">
        <v>0</v>
      </c>
      <c r="AR319" s="391">
        <v>0</v>
      </c>
      <c r="AS319" s="391">
        <v>0.58779999999999999</v>
      </c>
      <c r="AT319" s="391">
        <v>0.64729999999999999</v>
      </c>
      <c r="AU319" s="391">
        <v>0.70679999999999998</v>
      </c>
      <c r="AV319" s="391">
        <v>0.77380000000000004</v>
      </c>
      <c r="AW319" s="391">
        <v>0.84819999999999995</v>
      </c>
      <c r="AX319" s="391">
        <v>0</v>
      </c>
      <c r="AY319" s="391">
        <v>0</v>
      </c>
      <c r="AZ319" s="391">
        <v>0</v>
      </c>
      <c r="BA319" s="391">
        <v>0</v>
      </c>
      <c r="BB319" s="391">
        <v>0</v>
      </c>
      <c r="BC319" s="391">
        <v>0</v>
      </c>
      <c r="BD319" s="391">
        <v>0</v>
      </c>
      <c r="BE319" s="391">
        <v>0</v>
      </c>
      <c r="BF319" s="391">
        <v>0</v>
      </c>
      <c r="BG319" s="391">
        <v>0</v>
      </c>
      <c r="BH319" s="391">
        <v>0</v>
      </c>
      <c r="BI319" s="391">
        <v>0</v>
      </c>
      <c r="BJ319" s="391">
        <v>0</v>
      </c>
      <c r="BK319" s="391">
        <v>0</v>
      </c>
      <c r="BL319" s="391">
        <v>0</v>
      </c>
      <c r="BM319" s="391">
        <v>2.3733999999999997</v>
      </c>
      <c r="BN319" s="391">
        <v>2.3733999999999997</v>
      </c>
      <c r="BO319" s="391">
        <v>2.3733999999999997</v>
      </c>
      <c r="BP319" s="391">
        <v>2.3733999999999997</v>
      </c>
      <c r="BQ319" s="391">
        <v>2.3733999999999997</v>
      </c>
    </row>
    <row r="320" spans="1:69">
      <c r="A320" s="388" t="s">
        <v>711</v>
      </c>
      <c r="B320" s="389">
        <v>0.11600833333333332</v>
      </c>
      <c r="C320" s="389">
        <v>0.32200000000000001</v>
      </c>
      <c r="D320" s="389">
        <v>0</v>
      </c>
      <c r="E320" s="389"/>
      <c r="F320" s="390">
        <v>798</v>
      </c>
      <c r="G320" s="391">
        <v>7.9500000000000001E-2</v>
      </c>
      <c r="H320" s="391">
        <v>0</v>
      </c>
      <c r="I320" s="391">
        <v>0</v>
      </c>
      <c r="J320" s="391">
        <v>1.6500000000000001E-2</v>
      </c>
      <c r="K320" s="391">
        <v>1.1000000000000001E-3</v>
      </c>
      <c r="L320" s="391">
        <v>1.8908333333333319E-2</v>
      </c>
      <c r="M320" s="392">
        <v>99.624060150375939</v>
      </c>
      <c r="N320" s="390">
        <v>888</v>
      </c>
      <c r="O320" s="390">
        <v>961</v>
      </c>
      <c r="P320" s="390">
        <v>1041</v>
      </c>
      <c r="Q320" s="390">
        <v>1127</v>
      </c>
      <c r="R320" s="390">
        <v>1217</v>
      </c>
      <c r="S320" s="390" t="s">
        <v>215</v>
      </c>
      <c r="T320" s="391">
        <v>8.1000000000000003E-2</v>
      </c>
      <c r="U320" s="391">
        <v>8.2600000000000007E-2</v>
      </c>
      <c r="V320" s="391">
        <v>8.4199999999999997E-2</v>
      </c>
      <c r="W320" s="391">
        <v>8.5999999999999993E-2</v>
      </c>
      <c r="X320" s="391">
        <v>8.8800000000000004E-2</v>
      </c>
      <c r="Y320" s="391">
        <v>0</v>
      </c>
      <c r="Z320" s="391">
        <v>0</v>
      </c>
      <c r="AA320" s="391">
        <v>0</v>
      </c>
      <c r="AB320" s="391">
        <v>0</v>
      </c>
      <c r="AC320" s="391">
        <v>0</v>
      </c>
      <c r="AD320" s="391">
        <v>0</v>
      </c>
      <c r="AE320" s="391">
        <v>0</v>
      </c>
      <c r="AF320" s="391">
        <v>0</v>
      </c>
      <c r="AG320" s="391">
        <v>0</v>
      </c>
      <c r="AH320" s="391">
        <v>0</v>
      </c>
      <c r="AI320" s="391">
        <v>1.6799999999999999E-2</v>
      </c>
      <c r="AJ320" s="391">
        <v>1.7100000000000001E-2</v>
      </c>
      <c r="AK320" s="391">
        <v>1.7500000000000002E-2</v>
      </c>
      <c r="AL320" s="391">
        <v>1.7999999999999999E-2</v>
      </c>
      <c r="AM320" s="391">
        <v>1.8599999999999998E-2</v>
      </c>
      <c r="AN320" s="391">
        <v>1.1000000000000001E-3</v>
      </c>
      <c r="AO320" s="391">
        <v>1.1999999999999999E-3</v>
      </c>
      <c r="AP320" s="391">
        <v>1.1999999999999999E-3</v>
      </c>
      <c r="AQ320" s="391">
        <v>1.4E-3</v>
      </c>
      <c r="AR320" s="391">
        <v>1.5E-3</v>
      </c>
      <c r="AS320" s="391">
        <v>1.8200000000000001E-2</v>
      </c>
      <c r="AT320" s="391">
        <v>1.8599999999999998E-2</v>
      </c>
      <c r="AU320" s="391">
        <v>1.9E-2</v>
      </c>
      <c r="AV320" s="391">
        <v>1.9400000000000001E-2</v>
      </c>
      <c r="AW320" s="391">
        <v>2.01E-2</v>
      </c>
      <c r="AX320" s="391">
        <v>0</v>
      </c>
      <c r="AY320" s="391">
        <v>0</v>
      </c>
      <c r="AZ320" s="391">
        <v>0</v>
      </c>
      <c r="BA320" s="391">
        <v>0</v>
      </c>
      <c r="BB320" s="391">
        <v>0</v>
      </c>
      <c r="BC320" s="391">
        <v>0</v>
      </c>
      <c r="BD320" s="391">
        <v>0</v>
      </c>
      <c r="BE320" s="391">
        <v>0</v>
      </c>
      <c r="BF320" s="391">
        <v>0</v>
      </c>
      <c r="BG320" s="391">
        <v>0</v>
      </c>
      <c r="BH320" s="391">
        <v>0</v>
      </c>
      <c r="BI320" s="391">
        <v>0</v>
      </c>
      <c r="BJ320" s="391">
        <v>0</v>
      </c>
      <c r="BK320" s="391">
        <v>0</v>
      </c>
      <c r="BL320" s="391">
        <v>0</v>
      </c>
      <c r="BM320" s="391">
        <v>0</v>
      </c>
      <c r="BN320" s="391">
        <v>0</v>
      </c>
      <c r="BO320" s="391">
        <v>0</v>
      </c>
      <c r="BP320" s="391">
        <v>0</v>
      </c>
      <c r="BQ320" s="391">
        <v>0</v>
      </c>
    </row>
    <row r="321" spans="1:69">
      <c r="A321" s="388" t="s">
        <v>712</v>
      </c>
      <c r="B321" s="389">
        <v>6.1083333333333337E-3</v>
      </c>
      <c r="C321" s="389">
        <v>4.4999999999999998E-2</v>
      </c>
      <c r="D321" s="389">
        <v>0</v>
      </c>
      <c r="E321" s="389"/>
      <c r="F321" s="390">
        <v>110</v>
      </c>
      <c r="G321" s="391">
        <v>4.3E-3</v>
      </c>
      <c r="H321" s="391">
        <v>1E-3</v>
      </c>
      <c r="I321" s="391">
        <v>0</v>
      </c>
      <c r="J321" s="391">
        <v>0</v>
      </c>
      <c r="K321" s="391">
        <v>2.9999999999999997E-4</v>
      </c>
      <c r="L321" s="391">
        <v>5.0833333333333373E-4</v>
      </c>
      <c r="M321" s="392">
        <v>39.090909090909093</v>
      </c>
      <c r="N321" s="390">
        <v>115</v>
      </c>
      <c r="O321" s="390">
        <v>125</v>
      </c>
      <c r="P321" s="390">
        <v>140</v>
      </c>
      <c r="Q321" s="390">
        <v>160</v>
      </c>
      <c r="R321" s="390">
        <v>180</v>
      </c>
      <c r="S321" s="390" t="s">
        <v>163</v>
      </c>
      <c r="T321" s="391">
        <v>4.5999999999999999E-3</v>
      </c>
      <c r="U321" s="391">
        <v>5.0000000000000001E-3</v>
      </c>
      <c r="V321" s="391">
        <v>5.5999999999999999E-3</v>
      </c>
      <c r="W321" s="391">
        <v>6.4000000000000003E-3</v>
      </c>
      <c r="X321" s="391">
        <v>7.1999999999999998E-3</v>
      </c>
      <c r="Y321" s="391">
        <v>1E-3</v>
      </c>
      <c r="Z321" s="391">
        <v>1.1000000000000001E-3</v>
      </c>
      <c r="AA321" s="391">
        <v>1.1999999999999999E-3</v>
      </c>
      <c r="AB321" s="391">
        <v>1.2999999999999999E-3</v>
      </c>
      <c r="AC321" s="391">
        <v>1.4E-3</v>
      </c>
      <c r="AD321" s="391">
        <v>0</v>
      </c>
      <c r="AE321" s="391">
        <v>0</v>
      </c>
      <c r="AF321" s="391">
        <v>0</v>
      </c>
      <c r="AG321" s="391">
        <v>0</v>
      </c>
      <c r="AH321" s="391">
        <v>0</v>
      </c>
      <c r="AI321" s="391">
        <v>0</v>
      </c>
      <c r="AJ321" s="391">
        <v>0</v>
      </c>
      <c r="AK321" s="391">
        <v>0</v>
      </c>
      <c r="AL321" s="391">
        <v>0</v>
      </c>
      <c r="AM321" s="391">
        <v>0</v>
      </c>
      <c r="AN321" s="391">
        <v>4.0000000000000002E-4</v>
      </c>
      <c r="AO321" s="391">
        <v>0</v>
      </c>
      <c r="AP321" s="391">
        <v>0</v>
      </c>
      <c r="AQ321" s="391">
        <v>0</v>
      </c>
      <c r="AR321" s="391">
        <v>0</v>
      </c>
      <c r="AS321" s="391">
        <v>4.0000000000000002E-4</v>
      </c>
      <c r="AT321" s="391">
        <v>4.0000000000000002E-4</v>
      </c>
      <c r="AU321" s="391">
        <v>5.0000000000000001E-4</v>
      </c>
      <c r="AV321" s="391">
        <v>5.9999999999999995E-4</v>
      </c>
      <c r="AW321" s="391">
        <v>5.9999999999999995E-4</v>
      </c>
      <c r="AX321" s="391">
        <v>0</v>
      </c>
      <c r="AY321" s="391">
        <v>0</v>
      </c>
      <c r="AZ321" s="391">
        <v>0</v>
      </c>
      <c r="BA321" s="391">
        <v>0</v>
      </c>
      <c r="BB321" s="391">
        <v>0</v>
      </c>
      <c r="BC321" s="391">
        <v>0</v>
      </c>
      <c r="BD321" s="391">
        <v>0</v>
      </c>
      <c r="BE321" s="391">
        <v>0</v>
      </c>
      <c r="BF321" s="391">
        <v>0</v>
      </c>
      <c r="BG321" s="391">
        <v>0</v>
      </c>
      <c r="BH321" s="391">
        <v>4.4999999999999998E-2</v>
      </c>
      <c r="BI321" s="391">
        <v>4.4999999999999998E-2</v>
      </c>
      <c r="BJ321" s="391">
        <v>4.4999999999999998E-2</v>
      </c>
      <c r="BK321" s="391">
        <v>4.4999999999999998E-2</v>
      </c>
      <c r="BL321" s="391">
        <v>4.4999999999999998E-2</v>
      </c>
      <c r="BM321" s="391">
        <v>0</v>
      </c>
      <c r="BN321" s="391">
        <v>0</v>
      </c>
      <c r="BO321" s="391">
        <v>0</v>
      </c>
      <c r="BP321" s="391">
        <v>0</v>
      </c>
      <c r="BQ321" s="391">
        <v>0</v>
      </c>
    </row>
    <row r="322" spans="1:69">
      <c r="A322" s="388" t="s">
        <v>713</v>
      </c>
      <c r="B322" s="389">
        <v>1.3033333333333334E-2</v>
      </c>
      <c r="C322" s="389">
        <v>2.5000000000000001E-2</v>
      </c>
      <c r="D322" s="389">
        <v>0</v>
      </c>
      <c r="E322" s="389"/>
      <c r="F322" s="390">
        <v>28</v>
      </c>
      <c r="G322" s="391">
        <v>8.0000000000000004E-4</v>
      </c>
      <c r="H322" s="391">
        <v>1E-4</v>
      </c>
      <c r="I322" s="391">
        <v>0</v>
      </c>
      <c r="J322" s="391">
        <v>8.9999999999999998E-4</v>
      </c>
      <c r="K322" s="391">
        <v>1.0200000000000001E-2</v>
      </c>
      <c r="L322" s="391">
        <v>1.033333333333334E-3</v>
      </c>
      <c r="M322" s="392">
        <v>28.571428571428573</v>
      </c>
      <c r="N322" s="390">
        <v>35</v>
      </c>
      <c r="O322" s="390">
        <v>40</v>
      </c>
      <c r="P322" s="390">
        <v>45</v>
      </c>
      <c r="Q322" s="390">
        <v>50</v>
      </c>
      <c r="R322" s="390">
        <v>55</v>
      </c>
      <c r="S322" s="390" t="s">
        <v>163</v>
      </c>
      <c r="T322" s="391">
        <v>1E-3</v>
      </c>
      <c r="U322" s="391">
        <v>1.1000000000000001E-3</v>
      </c>
      <c r="V322" s="391">
        <v>1.2999999999999999E-3</v>
      </c>
      <c r="W322" s="391">
        <v>1.4E-3</v>
      </c>
      <c r="X322" s="391">
        <v>1.6000000000000001E-3</v>
      </c>
      <c r="Y322" s="391">
        <v>1E-4</v>
      </c>
      <c r="Z322" s="391">
        <v>1E-4</v>
      </c>
      <c r="AA322" s="391">
        <v>1E-4</v>
      </c>
      <c r="AB322" s="391">
        <v>1E-4</v>
      </c>
      <c r="AC322" s="391">
        <v>1E-4</v>
      </c>
      <c r="AD322" s="391">
        <v>0</v>
      </c>
      <c r="AE322" s="391">
        <v>0</v>
      </c>
      <c r="AF322" s="391">
        <v>0</v>
      </c>
      <c r="AG322" s="391">
        <v>0</v>
      </c>
      <c r="AH322" s="391">
        <v>0</v>
      </c>
      <c r="AI322" s="391">
        <v>8.9999999999999998E-4</v>
      </c>
      <c r="AJ322" s="391">
        <v>8.9999999999999998E-4</v>
      </c>
      <c r="AK322" s="391">
        <v>1E-3</v>
      </c>
      <c r="AL322" s="391">
        <v>2E-3</v>
      </c>
      <c r="AM322" s="391">
        <v>3.0000000000000001E-3</v>
      </c>
      <c r="AN322" s="391">
        <v>0.01</v>
      </c>
      <c r="AO322" s="391">
        <v>0.01</v>
      </c>
      <c r="AP322" s="391">
        <v>8.9999999999999993E-3</v>
      </c>
      <c r="AQ322" s="391">
        <v>8.0000000000000002E-3</v>
      </c>
      <c r="AR322" s="391">
        <v>7.0000000000000001E-3</v>
      </c>
      <c r="AS322" s="391">
        <v>8.0000000000000004E-4</v>
      </c>
      <c r="AT322" s="391">
        <v>8.0000000000000004E-4</v>
      </c>
      <c r="AU322" s="391">
        <v>8.0000000000000004E-4</v>
      </c>
      <c r="AV322" s="391">
        <v>8.0000000000000004E-4</v>
      </c>
      <c r="AW322" s="391">
        <v>8.0000000000000004E-4</v>
      </c>
      <c r="AX322" s="391">
        <v>0</v>
      </c>
      <c r="AY322" s="391">
        <v>0</v>
      </c>
      <c r="AZ322" s="391">
        <v>0</v>
      </c>
      <c r="BA322" s="391">
        <v>0</v>
      </c>
      <c r="BB322" s="391">
        <v>0</v>
      </c>
      <c r="BC322" s="391">
        <v>0</v>
      </c>
      <c r="BD322" s="391">
        <v>0</v>
      </c>
      <c r="BE322" s="391">
        <v>0</v>
      </c>
      <c r="BF322" s="391">
        <v>0</v>
      </c>
      <c r="BG322" s="391">
        <v>0</v>
      </c>
      <c r="BH322" s="391">
        <v>2.5000000000000001E-2</v>
      </c>
      <c r="BI322" s="391">
        <v>2.5000000000000001E-2</v>
      </c>
      <c r="BJ322" s="391">
        <v>2.5000000000000001E-2</v>
      </c>
      <c r="BK322" s="391">
        <v>2.5000000000000001E-2</v>
      </c>
      <c r="BL322" s="391">
        <v>2.5000000000000001E-2</v>
      </c>
      <c r="BM322" s="391">
        <v>0</v>
      </c>
      <c r="BN322" s="391">
        <v>0</v>
      </c>
      <c r="BO322" s="391">
        <v>0</v>
      </c>
      <c r="BP322" s="391">
        <v>0</v>
      </c>
      <c r="BQ322" s="391">
        <v>0</v>
      </c>
    </row>
    <row r="323" spans="1:69">
      <c r="A323" s="388" t="s">
        <v>714</v>
      </c>
      <c r="B323" s="389">
        <v>1.9333333333333331E-2</v>
      </c>
      <c r="C323" s="389">
        <v>0.04</v>
      </c>
      <c r="D323" s="389">
        <v>0</v>
      </c>
      <c r="E323" s="389"/>
      <c r="F323" s="390">
        <v>354</v>
      </c>
      <c r="G323" s="391">
        <v>1.4999999999999999E-2</v>
      </c>
      <c r="H323" s="391">
        <v>1E-4</v>
      </c>
      <c r="I323" s="391">
        <v>0</v>
      </c>
      <c r="J323" s="391">
        <v>0</v>
      </c>
      <c r="K323" s="391">
        <v>2E-3</v>
      </c>
      <c r="L323" s="391">
        <v>2.2333333333333337E-3</v>
      </c>
      <c r="M323" s="392">
        <v>42.372881355932201</v>
      </c>
      <c r="N323" s="390">
        <v>380</v>
      </c>
      <c r="O323" s="390">
        <v>410</v>
      </c>
      <c r="P323" s="390">
        <v>438</v>
      </c>
      <c r="Q323" s="390">
        <v>469</v>
      </c>
      <c r="R323" s="390">
        <v>480</v>
      </c>
      <c r="S323" s="390" t="s">
        <v>163</v>
      </c>
      <c r="T323" s="391">
        <v>1.61E-2</v>
      </c>
      <c r="U323" s="391">
        <v>1.7399999999999999E-2</v>
      </c>
      <c r="V323" s="391">
        <v>1.8599999999999998E-2</v>
      </c>
      <c r="W323" s="391">
        <v>1.9900000000000001E-2</v>
      </c>
      <c r="X323" s="391">
        <v>0.02</v>
      </c>
      <c r="Y323" s="391">
        <v>1E-4</v>
      </c>
      <c r="Z323" s="391">
        <v>1E-4</v>
      </c>
      <c r="AA323" s="391">
        <v>2.0000000000000001E-4</v>
      </c>
      <c r="AB323" s="391">
        <v>2.0000000000000001E-4</v>
      </c>
      <c r="AC323" s="391">
        <v>2.9999999999999997E-4</v>
      </c>
      <c r="AD323" s="391">
        <v>0</v>
      </c>
      <c r="AE323" s="391">
        <v>0</v>
      </c>
      <c r="AF323" s="391">
        <v>0</v>
      </c>
      <c r="AG323" s="391">
        <v>0</v>
      </c>
      <c r="AH323" s="391">
        <v>0</v>
      </c>
      <c r="AI323" s="391">
        <v>0</v>
      </c>
      <c r="AJ323" s="391">
        <v>0</v>
      </c>
      <c r="AK323" s="391">
        <v>0</v>
      </c>
      <c r="AL323" s="391">
        <v>0</v>
      </c>
      <c r="AM323" s="391">
        <v>0</v>
      </c>
      <c r="AN323" s="391">
        <v>0</v>
      </c>
      <c r="AO323" s="391">
        <v>0</v>
      </c>
      <c r="AP323" s="391">
        <v>0</v>
      </c>
      <c r="AQ323" s="391">
        <v>0</v>
      </c>
      <c r="AR323" s="391">
        <v>0</v>
      </c>
      <c r="AS323" s="391">
        <v>1.6999999999999999E-3</v>
      </c>
      <c r="AT323" s="391">
        <v>1.8E-3</v>
      </c>
      <c r="AU323" s="391">
        <v>2E-3</v>
      </c>
      <c r="AV323" s="391">
        <v>2.0999999999999999E-3</v>
      </c>
      <c r="AW323" s="391">
        <v>2.0999999999999999E-3</v>
      </c>
      <c r="AX323" s="391">
        <v>0</v>
      </c>
      <c r="AY323" s="391">
        <v>0</v>
      </c>
      <c r="AZ323" s="391">
        <v>0</v>
      </c>
      <c r="BA323" s="391">
        <v>0</v>
      </c>
      <c r="BB323" s="391">
        <v>0</v>
      </c>
      <c r="BC323" s="391">
        <v>0</v>
      </c>
      <c r="BD323" s="391">
        <v>0</v>
      </c>
      <c r="BE323" s="391">
        <v>0</v>
      </c>
      <c r="BF323" s="391">
        <v>0</v>
      </c>
      <c r="BG323" s="391">
        <v>0</v>
      </c>
      <c r="BH323" s="391">
        <v>0.04</v>
      </c>
      <c r="BI323" s="391">
        <v>0.04</v>
      </c>
      <c r="BJ323" s="391">
        <v>0.04</v>
      </c>
      <c r="BK323" s="391">
        <v>0.04</v>
      </c>
      <c r="BL323" s="391">
        <v>0.04</v>
      </c>
      <c r="BM323" s="391">
        <v>0</v>
      </c>
      <c r="BN323" s="391">
        <v>0</v>
      </c>
      <c r="BO323" s="391">
        <v>0</v>
      </c>
      <c r="BP323" s="391">
        <v>0</v>
      </c>
      <c r="BQ323" s="391">
        <v>0</v>
      </c>
    </row>
    <row r="324" spans="1:69">
      <c r="A324" s="388" t="s">
        <v>715</v>
      </c>
      <c r="B324" s="389">
        <v>1.9063916666666667</v>
      </c>
      <c r="C324" s="389">
        <v>4.6905000000000001</v>
      </c>
      <c r="D324" s="389">
        <v>0.47359397260273972</v>
      </c>
      <c r="E324" s="389"/>
      <c r="F324" s="390">
        <v>17224</v>
      </c>
      <c r="G324" s="391">
        <v>1.2603</v>
      </c>
      <c r="H324" s="391">
        <v>0.37659999999999999</v>
      </c>
      <c r="I324" s="391">
        <v>0</v>
      </c>
      <c r="J324" s="391">
        <v>0</v>
      </c>
      <c r="K324" s="391">
        <v>1.6000000000000001E-3</v>
      </c>
      <c r="L324" s="391">
        <v>-0.20570230593607319</v>
      </c>
      <c r="M324" s="392">
        <v>73.171156525777988</v>
      </c>
      <c r="N324" s="390">
        <v>19889</v>
      </c>
      <c r="O324" s="390">
        <v>22784</v>
      </c>
      <c r="P324" s="390">
        <v>25672</v>
      </c>
      <c r="Q324" s="390">
        <v>28561</v>
      </c>
      <c r="R324" s="390">
        <v>31452</v>
      </c>
      <c r="S324" s="390" t="s">
        <v>163</v>
      </c>
      <c r="T324" s="391">
        <v>1.4068000000000001</v>
      </c>
      <c r="U324" s="391">
        <v>1.6115999999999999</v>
      </c>
      <c r="V324" s="391">
        <v>1.8158000000000001</v>
      </c>
      <c r="W324" s="391">
        <v>2.0202</v>
      </c>
      <c r="X324" s="391">
        <v>2.2246999999999999</v>
      </c>
      <c r="Y324" s="391">
        <v>0.48420000000000002</v>
      </c>
      <c r="Z324" s="391">
        <v>0.56620000000000004</v>
      </c>
      <c r="AA324" s="391">
        <v>0.63790000000000002</v>
      </c>
      <c r="AB324" s="391">
        <v>0.7097</v>
      </c>
      <c r="AC324" s="391">
        <v>0.78159999999999996</v>
      </c>
      <c r="AD324" s="391">
        <v>0</v>
      </c>
      <c r="AE324" s="391">
        <v>0</v>
      </c>
      <c r="AF324" s="391">
        <v>0</v>
      </c>
      <c r="AG324" s="391">
        <v>0</v>
      </c>
      <c r="AH324" s="391">
        <v>0</v>
      </c>
      <c r="AI324" s="391">
        <v>0</v>
      </c>
      <c r="AJ324" s="391">
        <v>0</v>
      </c>
      <c r="AK324" s="391">
        <v>0</v>
      </c>
      <c r="AL324" s="391">
        <v>0</v>
      </c>
      <c r="AM324" s="391">
        <v>0</v>
      </c>
      <c r="AN324" s="391">
        <v>1.8E-3</v>
      </c>
      <c r="AO324" s="391">
        <v>2.0999999999999999E-3</v>
      </c>
      <c r="AP324" s="391">
        <v>2.3999999999999998E-3</v>
      </c>
      <c r="AQ324" s="391">
        <v>2.7000000000000001E-3</v>
      </c>
      <c r="AR324" s="391">
        <v>2.8999999999999998E-3</v>
      </c>
      <c r="AS324" s="391">
        <v>0.27610000000000001</v>
      </c>
      <c r="AT324" s="391">
        <v>0.318</v>
      </c>
      <c r="AU324" s="391">
        <v>0.35830000000000001</v>
      </c>
      <c r="AV324" s="391">
        <v>0.39860000000000001</v>
      </c>
      <c r="AW324" s="391">
        <v>0.43630000000000002</v>
      </c>
      <c r="AX324" s="391">
        <v>0</v>
      </c>
      <c r="AY324" s="391">
        <v>2</v>
      </c>
      <c r="AZ324" s="391">
        <v>2</v>
      </c>
      <c r="BA324" s="391">
        <v>2</v>
      </c>
      <c r="BB324" s="391">
        <v>2</v>
      </c>
      <c r="BC324" s="391">
        <v>0</v>
      </c>
      <c r="BD324" s="391">
        <v>0</v>
      </c>
      <c r="BE324" s="391">
        <v>0</v>
      </c>
      <c r="BF324" s="391">
        <v>0</v>
      </c>
      <c r="BG324" s="391">
        <v>0</v>
      </c>
      <c r="BH324" s="391">
        <v>3.4000000000000004</v>
      </c>
      <c r="BI324" s="391">
        <v>3.4000000000000004</v>
      </c>
      <c r="BJ324" s="391">
        <v>3.4000000000000004</v>
      </c>
      <c r="BK324" s="391">
        <v>3.4000000000000004</v>
      </c>
      <c r="BL324" s="391">
        <v>3.4000000000000004</v>
      </c>
      <c r="BM324" s="391">
        <v>0.8</v>
      </c>
      <c r="BN324" s="391">
        <v>0.8</v>
      </c>
      <c r="BO324" s="391">
        <v>0.8</v>
      </c>
      <c r="BP324" s="391">
        <v>0.8</v>
      </c>
      <c r="BQ324" s="391">
        <v>0.8</v>
      </c>
    </row>
    <row r="325" spans="1:69">
      <c r="A325" s="388" t="s">
        <v>716</v>
      </c>
      <c r="B325" s="389">
        <v>2.6500000000000006E-2</v>
      </c>
      <c r="C325" s="389">
        <v>0.05</v>
      </c>
      <c r="D325" s="389">
        <v>0</v>
      </c>
      <c r="E325" s="389"/>
      <c r="F325" s="390">
        <v>90</v>
      </c>
      <c r="G325" s="391">
        <v>3.5999999999999999E-3</v>
      </c>
      <c r="H325" s="391">
        <v>8.0000000000000004E-4</v>
      </c>
      <c r="I325" s="391">
        <v>0</v>
      </c>
      <c r="J325" s="391">
        <v>8.0000000000000004E-4</v>
      </c>
      <c r="K325" s="391">
        <v>1.9099999999999999E-2</v>
      </c>
      <c r="L325" s="391">
        <v>2.2000000000000075E-3</v>
      </c>
      <c r="M325" s="392">
        <v>40</v>
      </c>
      <c r="N325" s="390">
        <v>100</v>
      </c>
      <c r="O325" s="390">
        <v>110</v>
      </c>
      <c r="P325" s="390">
        <v>120</v>
      </c>
      <c r="Q325" s="390">
        <v>130</v>
      </c>
      <c r="R325" s="390">
        <v>140</v>
      </c>
      <c r="S325" s="390" t="s">
        <v>163</v>
      </c>
      <c r="T325" s="391">
        <v>4.0000000000000001E-3</v>
      </c>
      <c r="U325" s="391">
        <v>4.4000000000000003E-3</v>
      </c>
      <c r="V325" s="391">
        <v>4.7999999999999996E-3</v>
      </c>
      <c r="W325" s="391">
        <v>5.1999999999999998E-3</v>
      </c>
      <c r="X325" s="391">
        <v>5.5999999999999999E-3</v>
      </c>
      <c r="Y325" s="391">
        <v>8.0000000000000004E-4</v>
      </c>
      <c r="Z325" s="391">
        <v>8.9999999999999998E-4</v>
      </c>
      <c r="AA325" s="391">
        <v>8.9999999999999998E-4</v>
      </c>
      <c r="AB325" s="391">
        <v>1E-3</v>
      </c>
      <c r="AC325" s="391">
        <v>1E-3</v>
      </c>
      <c r="AD325" s="391">
        <v>0</v>
      </c>
      <c r="AE325" s="391">
        <v>0</v>
      </c>
      <c r="AF325" s="391">
        <v>0</v>
      </c>
      <c r="AG325" s="391">
        <v>0</v>
      </c>
      <c r="AH325" s="391">
        <v>0</v>
      </c>
      <c r="AI325" s="391">
        <v>2E-3</v>
      </c>
      <c r="AJ325" s="391">
        <v>2.2000000000000001E-3</v>
      </c>
      <c r="AK325" s="391">
        <v>2.3999999999999998E-3</v>
      </c>
      <c r="AL325" s="391">
        <v>2.8E-3</v>
      </c>
      <c r="AM325" s="391">
        <v>3.0000000000000001E-3</v>
      </c>
      <c r="AN325" s="391">
        <v>1.9099999999999999E-2</v>
      </c>
      <c r="AO325" s="391">
        <v>1.9599999999999999E-2</v>
      </c>
      <c r="AP325" s="391">
        <v>0.02</v>
      </c>
      <c r="AQ325" s="391">
        <v>2.0199999999999999E-2</v>
      </c>
      <c r="AR325" s="391">
        <v>2.0400000000000001E-2</v>
      </c>
      <c r="AS325" s="391">
        <v>1.9E-3</v>
      </c>
      <c r="AT325" s="391">
        <v>2E-3</v>
      </c>
      <c r="AU325" s="391">
        <v>2.0999999999999999E-3</v>
      </c>
      <c r="AV325" s="391">
        <v>2.2000000000000001E-3</v>
      </c>
      <c r="AW325" s="391">
        <v>2.2000000000000001E-3</v>
      </c>
      <c r="AX325" s="391">
        <v>0</v>
      </c>
      <c r="AY325" s="391">
        <v>0</v>
      </c>
      <c r="AZ325" s="391">
        <v>0</v>
      </c>
      <c r="BA325" s="391">
        <v>0</v>
      </c>
      <c r="BB325" s="391">
        <v>0</v>
      </c>
      <c r="BC325" s="391">
        <v>0</v>
      </c>
      <c r="BD325" s="391">
        <v>0</v>
      </c>
      <c r="BE325" s="391">
        <v>0</v>
      </c>
      <c r="BF325" s="391">
        <v>0</v>
      </c>
      <c r="BG325" s="391">
        <v>0</v>
      </c>
      <c r="BH325" s="391">
        <v>0.05</v>
      </c>
      <c r="BI325" s="391">
        <v>0.05</v>
      </c>
      <c r="BJ325" s="391">
        <v>0.05</v>
      </c>
      <c r="BK325" s="391">
        <v>0.05</v>
      </c>
      <c r="BL325" s="391">
        <v>0.05</v>
      </c>
      <c r="BM325" s="391">
        <v>0</v>
      </c>
      <c r="BN325" s="391">
        <v>0</v>
      </c>
      <c r="BO325" s="391">
        <v>0</v>
      </c>
      <c r="BP325" s="391">
        <v>0</v>
      </c>
      <c r="BQ325" s="391">
        <v>0</v>
      </c>
    </row>
    <row r="326" spans="1:69">
      <c r="A326" s="388" t="s">
        <v>717</v>
      </c>
      <c r="B326" s="389">
        <v>0.47640833333333332</v>
      </c>
      <c r="C326" s="389">
        <v>0.8</v>
      </c>
      <c r="D326" s="389">
        <v>0</v>
      </c>
      <c r="E326" s="389"/>
      <c r="F326" s="390">
        <v>6843</v>
      </c>
      <c r="G326" s="391">
        <v>0.39910000000000001</v>
      </c>
      <c r="H326" s="391">
        <v>3.39E-2</v>
      </c>
      <c r="I326" s="391">
        <v>0</v>
      </c>
      <c r="J326" s="391">
        <v>0</v>
      </c>
      <c r="K326" s="391">
        <v>0.01</v>
      </c>
      <c r="L326" s="391">
        <v>3.3408333333333318E-2</v>
      </c>
      <c r="M326" s="392">
        <v>58.322373228116327</v>
      </c>
      <c r="N326" s="390">
        <v>7826</v>
      </c>
      <c r="O326" s="390">
        <v>8639</v>
      </c>
      <c r="P326" s="390">
        <v>9488</v>
      </c>
      <c r="Q326" s="390">
        <v>10769</v>
      </c>
      <c r="R326" s="390">
        <v>11814</v>
      </c>
      <c r="S326" s="390" t="s">
        <v>163</v>
      </c>
      <c r="T326" s="391">
        <v>0.45650000000000002</v>
      </c>
      <c r="U326" s="391">
        <v>0.50390000000000001</v>
      </c>
      <c r="V326" s="391">
        <v>0.5534</v>
      </c>
      <c r="W326" s="391">
        <v>0.62819999999999998</v>
      </c>
      <c r="X326" s="391">
        <v>0.68910000000000005</v>
      </c>
      <c r="Y326" s="391">
        <v>3.8800000000000001E-2</v>
      </c>
      <c r="Z326" s="391">
        <v>4.2799999999999998E-2</v>
      </c>
      <c r="AA326" s="391">
        <v>4.7E-2</v>
      </c>
      <c r="AB326" s="391">
        <v>5.3400000000000003E-2</v>
      </c>
      <c r="AC326" s="391">
        <v>5.8500000000000003E-2</v>
      </c>
      <c r="AD326" s="391">
        <v>0</v>
      </c>
      <c r="AE326" s="391">
        <v>0</v>
      </c>
      <c r="AF326" s="391">
        <v>0</v>
      </c>
      <c r="AG326" s="391">
        <v>0</v>
      </c>
      <c r="AH326" s="391">
        <v>0</v>
      </c>
      <c r="AI326" s="391">
        <v>0</v>
      </c>
      <c r="AJ326" s="391">
        <v>0</v>
      </c>
      <c r="AK326" s="391">
        <v>0</v>
      </c>
      <c r="AL326" s="391">
        <v>0</v>
      </c>
      <c r="AM326" s="391">
        <v>0</v>
      </c>
      <c r="AN326" s="391">
        <v>1.14E-2</v>
      </c>
      <c r="AO326" s="391">
        <v>1.26E-2</v>
      </c>
      <c r="AP326" s="391">
        <v>1.3899999999999999E-2</v>
      </c>
      <c r="AQ326" s="391">
        <v>1.5699999999999999E-2</v>
      </c>
      <c r="AR326" s="391">
        <v>1.7299999999999999E-2</v>
      </c>
      <c r="AS326" s="391">
        <v>6.2899999999999998E-2</v>
      </c>
      <c r="AT326" s="391">
        <v>6.9400000000000003E-2</v>
      </c>
      <c r="AU326" s="391">
        <v>7.6300000000000007E-2</v>
      </c>
      <c r="AV326" s="391">
        <v>8.6599999999999996E-2</v>
      </c>
      <c r="AW326" s="391">
        <v>9.5000000000000001E-2</v>
      </c>
      <c r="AX326" s="391">
        <v>0</v>
      </c>
      <c r="AY326" s="391">
        <v>0</v>
      </c>
      <c r="AZ326" s="391">
        <v>0</v>
      </c>
      <c r="BA326" s="391">
        <v>0</v>
      </c>
      <c r="BB326" s="391">
        <v>0</v>
      </c>
      <c r="BC326" s="391">
        <v>0</v>
      </c>
      <c r="BD326" s="391">
        <v>0</v>
      </c>
      <c r="BE326" s="391">
        <v>0</v>
      </c>
      <c r="BF326" s="391">
        <v>0</v>
      </c>
      <c r="BG326" s="391">
        <v>0</v>
      </c>
      <c r="BH326" s="391">
        <v>0.8</v>
      </c>
      <c r="BI326" s="391">
        <v>0.8</v>
      </c>
      <c r="BJ326" s="391">
        <v>0.8</v>
      </c>
      <c r="BK326" s="391">
        <v>0.8</v>
      </c>
      <c r="BL326" s="391">
        <v>0.8</v>
      </c>
      <c r="BM326" s="391">
        <v>0</v>
      </c>
      <c r="BN326" s="391">
        <v>0</v>
      </c>
      <c r="BO326" s="391">
        <v>0</v>
      </c>
      <c r="BP326" s="391">
        <v>0</v>
      </c>
      <c r="BQ326" s="391">
        <v>0</v>
      </c>
    </row>
    <row r="327" spans="1:69">
      <c r="A327" s="388" t="s">
        <v>718</v>
      </c>
      <c r="B327" s="389">
        <v>1.1758333333333334E-2</v>
      </c>
      <c r="C327" s="389">
        <v>0.03</v>
      </c>
      <c r="D327" s="389">
        <v>0</v>
      </c>
      <c r="E327" s="389"/>
      <c r="F327" s="390">
        <v>99</v>
      </c>
      <c r="G327" s="391">
        <v>7.7999999999999996E-3</v>
      </c>
      <c r="H327" s="391">
        <v>0</v>
      </c>
      <c r="I327" s="391">
        <v>0</v>
      </c>
      <c r="J327" s="391">
        <v>0</v>
      </c>
      <c r="K327" s="391">
        <v>2.5000000000000001E-3</v>
      </c>
      <c r="L327" s="391">
        <v>1.4583333333333341E-3</v>
      </c>
      <c r="M327" s="392">
        <v>78.787878787878782</v>
      </c>
      <c r="N327" s="390">
        <v>100</v>
      </c>
      <c r="O327" s="390">
        <v>106</v>
      </c>
      <c r="P327" s="390">
        <v>110</v>
      </c>
      <c r="Q327" s="390">
        <v>120</v>
      </c>
      <c r="R327" s="390">
        <v>130</v>
      </c>
      <c r="S327" s="390" t="s">
        <v>163</v>
      </c>
      <c r="T327" s="391">
        <v>7.7999999999999996E-3</v>
      </c>
      <c r="U327" s="391">
        <v>8.3000000000000001E-3</v>
      </c>
      <c r="V327" s="391">
        <v>8.6E-3</v>
      </c>
      <c r="W327" s="391">
        <v>9.2999999999999992E-3</v>
      </c>
      <c r="X327" s="391">
        <v>0.01</v>
      </c>
      <c r="Y327" s="391">
        <v>0</v>
      </c>
      <c r="Z327" s="391">
        <v>0</v>
      </c>
      <c r="AA327" s="391">
        <v>0</v>
      </c>
      <c r="AB327" s="391">
        <v>0</v>
      </c>
      <c r="AC327" s="391">
        <v>0</v>
      </c>
      <c r="AD327" s="391">
        <v>0</v>
      </c>
      <c r="AE327" s="391">
        <v>0</v>
      </c>
      <c r="AF327" s="391">
        <v>0</v>
      </c>
      <c r="AG327" s="391">
        <v>0</v>
      </c>
      <c r="AH327" s="391">
        <v>0</v>
      </c>
      <c r="AI327" s="391">
        <v>0</v>
      </c>
      <c r="AJ327" s="391">
        <v>0</v>
      </c>
      <c r="AK327" s="391">
        <v>0</v>
      </c>
      <c r="AL327" s="391">
        <v>0</v>
      </c>
      <c r="AM327" s="391">
        <v>0</v>
      </c>
      <c r="AN327" s="391">
        <v>3.5000000000000001E-3</v>
      </c>
      <c r="AO327" s="391">
        <v>3.5999999999999999E-3</v>
      </c>
      <c r="AP327" s="391">
        <v>3.7000000000000002E-3</v>
      </c>
      <c r="AQ327" s="391">
        <v>3.8999999999999998E-3</v>
      </c>
      <c r="AR327" s="391">
        <v>4.0000000000000001E-3</v>
      </c>
      <c r="AS327" s="391">
        <v>1.2999999999999999E-3</v>
      </c>
      <c r="AT327" s="391">
        <v>1.4E-3</v>
      </c>
      <c r="AU327" s="391">
        <v>1.4E-3</v>
      </c>
      <c r="AV327" s="391">
        <v>1.5E-3</v>
      </c>
      <c r="AW327" s="391">
        <v>1.6000000000000001E-3</v>
      </c>
      <c r="AX327" s="391">
        <v>0</v>
      </c>
      <c r="AY327" s="391">
        <v>0</v>
      </c>
      <c r="AZ327" s="391">
        <v>0</v>
      </c>
      <c r="BA327" s="391">
        <v>0</v>
      </c>
      <c r="BB327" s="391">
        <v>0</v>
      </c>
      <c r="BC327" s="391">
        <v>0</v>
      </c>
      <c r="BD327" s="391">
        <v>0</v>
      </c>
      <c r="BE327" s="391">
        <v>0</v>
      </c>
      <c r="BF327" s="391">
        <v>0</v>
      </c>
      <c r="BG327" s="391">
        <v>0</v>
      </c>
      <c r="BH327" s="391">
        <v>0.03</v>
      </c>
      <c r="BI327" s="391">
        <v>0.03</v>
      </c>
      <c r="BJ327" s="391">
        <v>0.03</v>
      </c>
      <c r="BK327" s="391">
        <v>0.03</v>
      </c>
      <c r="BL327" s="391">
        <v>0.03</v>
      </c>
      <c r="BM327" s="391">
        <v>0</v>
      </c>
      <c r="BN327" s="391">
        <v>0</v>
      </c>
      <c r="BO327" s="391">
        <v>0</v>
      </c>
      <c r="BP327" s="391">
        <v>0</v>
      </c>
      <c r="BQ327" s="391">
        <v>0</v>
      </c>
    </row>
    <row r="328" spans="1:69">
      <c r="A328" s="388" t="s">
        <v>719</v>
      </c>
      <c r="B328" s="389">
        <v>8.8449999999999987E-2</v>
      </c>
      <c r="C328" s="389">
        <v>0.15</v>
      </c>
      <c r="D328" s="389">
        <v>0</v>
      </c>
      <c r="E328" s="389"/>
      <c r="F328" s="390">
        <v>1430</v>
      </c>
      <c r="G328" s="391">
        <v>5.1999999999999998E-2</v>
      </c>
      <c r="H328" s="391">
        <v>2.0799999999999999E-2</v>
      </c>
      <c r="I328" s="391">
        <v>0</v>
      </c>
      <c r="J328" s="391">
        <v>1.5E-3</v>
      </c>
      <c r="K328" s="391">
        <v>5.0000000000000001E-3</v>
      </c>
      <c r="L328" s="391">
        <v>9.1499999999999776E-3</v>
      </c>
      <c r="M328" s="392">
        <v>36.363636363636367</v>
      </c>
      <c r="N328" s="390">
        <v>1550</v>
      </c>
      <c r="O328" s="390">
        <v>1700</v>
      </c>
      <c r="P328" s="390">
        <v>1800</v>
      </c>
      <c r="Q328" s="390">
        <v>1900</v>
      </c>
      <c r="R328" s="390">
        <v>2000</v>
      </c>
      <c r="S328" s="390" t="s">
        <v>163</v>
      </c>
      <c r="T328" s="391">
        <v>5.4100000000000002E-2</v>
      </c>
      <c r="U328" s="391">
        <v>5.9299999999999999E-2</v>
      </c>
      <c r="V328" s="391">
        <v>6.2799999999999995E-2</v>
      </c>
      <c r="W328" s="391">
        <v>6.6299999999999998E-2</v>
      </c>
      <c r="X328" s="391">
        <v>7.1300000000000002E-2</v>
      </c>
      <c r="Y328" s="391">
        <v>2.2499999999999999E-2</v>
      </c>
      <c r="Z328" s="391">
        <v>2.35E-2</v>
      </c>
      <c r="AA328" s="391">
        <v>2.4500000000000001E-2</v>
      </c>
      <c r="AB328" s="391">
        <v>2.5499999999999998E-2</v>
      </c>
      <c r="AC328" s="391">
        <v>2.6499999999999999E-2</v>
      </c>
      <c r="AD328" s="391">
        <v>0</v>
      </c>
      <c r="AE328" s="391">
        <v>0</v>
      </c>
      <c r="AF328" s="391">
        <v>0</v>
      </c>
      <c r="AG328" s="391">
        <v>0</v>
      </c>
      <c r="AH328" s="391">
        <v>0</v>
      </c>
      <c r="AI328" s="391">
        <v>2E-3</v>
      </c>
      <c r="AJ328" s="391">
        <v>2.5000000000000001E-3</v>
      </c>
      <c r="AK328" s="391">
        <v>3.0000000000000001E-3</v>
      </c>
      <c r="AL328" s="391">
        <v>3.5000000000000001E-3</v>
      </c>
      <c r="AM328" s="391">
        <v>4.0000000000000001E-3</v>
      </c>
      <c r="AN328" s="391">
        <v>5.0000000000000001E-3</v>
      </c>
      <c r="AO328" s="391">
        <v>5.0000000000000001E-3</v>
      </c>
      <c r="AP328" s="391">
        <v>5.4999999999999997E-3</v>
      </c>
      <c r="AQ328" s="391">
        <v>5.4999999999999997E-3</v>
      </c>
      <c r="AR328" s="391">
        <v>6.0000000000000001E-3</v>
      </c>
      <c r="AS328" s="391">
        <v>8.0999999999999996E-3</v>
      </c>
      <c r="AT328" s="391">
        <v>8.8000000000000005E-3</v>
      </c>
      <c r="AU328" s="391">
        <v>9.2999999999999992E-3</v>
      </c>
      <c r="AV328" s="391">
        <v>9.7999999999999997E-3</v>
      </c>
      <c r="AW328" s="391">
        <v>1.0500000000000001E-2</v>
      </c>
      <c r="AX328" s="391">
        <v>0</v>
      </c>
      <c r="AY328" s="391">
        <v>0</v>
      </c>
      <c r="AZ328" s="391">
        <v>0</v>
      </c>
      <c r="BA328" s="391">
        <v>0</v>
      </c>
      <c r="BB328" s="391">
        <v>0</v>
      </c>
      <c r="BC328" s="391">
        <v>0</v>
      </c>
      <c r="BD328" s="391">
        <v>0</v>
      </c>
      <c r="BE328" s="391">
        <v>0</v>
      </c>
      <c r="BF328" s="391">
        <v>0</v>
      </c>
      <c r="BG328" s="391">
        <v>0</v>
      </c>
      <c r="BH328" s="391">
        <v>0.15</v>
      </c>
      <c r="BI328" s="391">
        <v>0.15</v>
      </c>
      <c r="BJ328" s="391">
        <v>0.15</v>
      </c>
      <c r="BK328" s="391">
        <v>0.15</v>
      </c>
      <c r="BL328" s="391">
        <v>0.15</v>
      </c>
      <c r="BM328" s="391">
        <v>0</v>
      </c>
      <c r="BN328" s="391">
        <v>0</v>
      </c>
      <c r="BO328" s="391">
        <v>0</v>
      </c>
      <c r="BP328" s="391">
        <v>0</v>
      </c>
      <c r="BQ328" s="391">
        <v>0</v>
      </c>
    </row>
    <row r="329" spans="1:69">
      <c r="A329" s="388" t="s">
        <v>720</v>
      </c>
      <c r="B329" s="389">
        <v>6.9145833333333329</v>
      </c>
      <c r="C329" s="389">
        <v>18</v>
      </c>
      <c r="D329" s="389">
        <v>0.13286301369863013</v>
      </c>
      <c r="E329" s="389"/>
      <c r="F329" s="390">
        <v>42000</v>
      </c>
      <c r="G329" s="391">
        <v>2.6</v>
      </c>
      <c r="H329" s="391">
        <v>1.1000000000000001</v>
      </c>
      <c r="I329" s="391">
        <v>2.4</v>
      </c>
      <c r="J329" s="391">
        <v>0.3</v>
      </c>
      <c r="K329" s="391">
        <v>7.0999999999999994E-2</v>
      </c>
      <c r="L329" s="391">
        <v>0.31072031963470348</v>
      </c>
      <c r="M329" s="392">
        <v>61.904761904761905</v>
      </c>
      <c r="N329" s="390">
        <v>57000</v>
      </c>
      <c r="O329" s="390">
        <v>70000</v>
      </c>
      <c r="P329" s="390">
        <v>84000</v>
      </c>
      <c r="Q329" s="390">
        <v>98000</v>
      </c>
      <c r="R329" s="390">
        <v>110000</v>
      </c>
      <c r="S329" s="390" t="s">
        <v>177</v>
      </c>
      <c r="T329" s="391">
        <v>3.6</v>
      </c>
      <c r="U329" s="391">
        <v>4.9000000000000004</v>
      </c>
      <c r="V329" s="391">
        <v>5.2</v>
      </c>
      <c r="W329" s="391">
        <v>6</v>
      </c>
      <c r="X329" s="391">
        <v>6.2</v>
      </c>
      <c r="Y329" s="391">
        <v>1.25</v>
      </c>
      <c r="Z329" s="391">
        <v>1.35</v>
      </c>
      <c r="AA329" s="391">
        <v>1.5</v>
      </c>
      <c r="AB329" s="391">
        <v>1.75</v>
      </c>
      <c r="AC329" s="391">
        <v>1.8</v>
      </c>
      <c r="AD329" s="391">
        <v>2.6</v>
      </c>
      <c r="AE329" s="391">
        <v>2.8</v>
      </c>
      <c r="AF329" s="391">
        <v>3</v>
      </c>
      <c r="AG329" s="391">
        <v>3.2</v>
      </c>
      <c r="AH329" s="391">
        <v>3.4</v>
      </c>
      <c r="AI329" s="391">
        <v>0.32</v>
      </c>
      <c r="AJ329" s="391">
        <v>0.34</v>
      </c>
      <c r="AK329" s="391">
        <v>0.36</v>
      </c>
      <c r="AL329" s="391">
        <v>0.38</v>
      </c>
      <c r="AM329" s="391">
        <v>0.4</v>
      </c>
      <c r="AN329" s="391">
        <v>7.3999999999999996E-2</v>
      </c>
      <c r="AO329" s="391">
        <v>7.8E-2</v>
      </c>
      <c r="AP329" s="391">
        <v>8.2000000000000003E-2</v>
      </c>
      <c r="AQ329" s="391">
        <v>8.5999999999999993E-2</v>
      </c>
      <c r="AR329" s="391">
        <v>9.0999999999999998E-2</v>
      </c>
      <c r="AS329" s="391">
        <v>0.41720000000000002</v>
      </c>
      <c r="AT329" s="391">
        <v>0.50009999999999999</v>
      </c>
      <c r="AU329" s="391">
        <v>0.53810000000000002</v>
      </c>
      <c r="AV329" s="391">
        <v>0.61829999999999996</v>
      </c>
      <c r="AW329" s="391">
        <v>0.64429999999999998</v>
      </c>
      <c r="AX329" s="391">
        <v>0</v>
      </c>
      <c r="AY329" s="391">
        <v>0</v>
      </c>
      <c r="AZ329" s="391">
        <v>0</v>
      </c>
      <c r="BA329" s="391">
        <v>0</v>
      </c>
      <c r="BB329" s="391">
        <v>0</v>
      </c>
      <c r="BC329" s="391">
        <v>0</v>
      </c>
      <c r="BD329" s="391">
        <v>0</v>
      </c>
      <c r="BE329" s="391">
        <v>0</v>
      </c>
      <c r="BF329" s="391">
        <v>0</v>
      </c>
      <c r="BG329" s="391">
        <v>0</v>
      </c>
      <c r="BH329" s="391">
        <v>0</v>
      </c>
      <c r="BI329" s="391">
        <v>0</v>
      </c>
      <c r="BJ329" s="391">
        <v>0</v>
      </c>
      <c r="BK329" s="391">
        <v>0</v>
      </c>
      <c r="BL329" s="391">
        <v>0</v>
      </c>
      <c r="BM329" s="391">
        <v>0.75600000000000001</v>
      </c>
      <c r="BN329" s="391">
        <v>0.75600000000000001</v>
      </c>
      <c r="BO329" s="391">
        <v>0.75600000000000001</v>
      </c>
      <c r="BP329" s="391">
        <v>0.75600000000000001</v>
      </c>
      <c r="BQ329" s="391">
        <v>0.75600000000000001</v>
      </c>
    </row>
    <row r="330" spans="1:69">
      <c r="A330" s="388" t="s">
        <v>721</v>
      </c>
      <c r="B330" s="389">
        <v>0.30625000000000002</v>
      </c>
      <c r="C330" s="389">
        <v>0.5</v>
      </c>
      <c r="D330" s="389">
        <v>0</v>
      </c>
      <c r="E330" s="389"/>
      <c r="F330" s="390">
        <v>3302</v>
      </c>
      <c r="G330" s="391">
        <v>0.20599999999999999</v>
      </c>
      <c r="H330" s="391">
        <v>0</v>
      </c>
      <c r="I330" s="391">
        <v>0</v>
      </c>
      <c r="J330" s="391">
        <v>0</v>
      </c>
      <c r="K330" s="391">
        <v>1E-3</v>
      </c>
      <c r="L330" s="391">
        <v>9.9250000000000033E-2</v>
      </c>
      <c r="M330" s="392">
        <v>62.386432465172625</v>
      </c>
      <c r="N330" s="390">
        <v>3315</v>
      </c>
      <c r="O330" s="390">
        <v>3382</v>
      </c>
      <c r="P330" s="390">
        <v>3443</v>
      </c>
      <c r="Q330" s="390">
        <v>3506</v>
      </c>
      <c r="R330" s="390">
        <v>3570</v>
      </c>
      <c r="S330" s="390" t="s">
        <v>129</v>
      </c>
      <c r="T330" s="391">
        <v>0.20680000000000001</v>
      </c>
      <c r="U330" s="391">
        <v>0.2109</v>
      </c>
      <c r="V330" s="391">
        <v>0.2147</v>
      </c>
      <c r="W330" s="391">
        <v>0.2185</v>
      </c>
      <c r="X330" s="391">
        <v>0.22239999999999999</v>
      </c>
      <c r="Y330" s="391">
        <v>0</v>
      </c>
      <c r="Z330" s="391">
        <v>0</v>
      </c>
      <c r="AA330" s="391">
        <v>0</v>
      </c>
      <c r="AB330" s="391">
        <v>0</v>
      </c>
      <c r="AC330" s="391">
        <v>0</v>
      </c>
      <c r="AD330" s="391">
        <v>0</v>
      </c>
      <c r="AE330" s="391">
        <v>0</v>
      </c>
      <c r="AF330" s="391">
        <v>0</v>
      </c>
      <c r="AG330" s="391">
        <v>0</v>
      </c>
      <c r="AH330" s="391">
        <v>0</v>
      </c>
      <c r="AI330" s="391">
        <v>0</v>
      </c>
      <c r="AJ330" s="391">
        <v>0</v>
      </c>
      <c r="AK330" s="391">
        <v>0</v>
      </c>
      <c r="AL330" s="391">
        <v>0</v>
      </c>
      <c r="AM330" s="391">
        <v>0</v>
      </c>
      <c r="AN330" s="391">
        <v>1E-3</v>
      </c>
      <c r="AO330" s="391">
        <v>1E-3</v>
      </c>
      <c r="AP330" s="391">
        <v>2E-3</v>
      </c>
      <c r="AQ330" s="391">
        <v>2E-3</v>
      </c>
      <c r="AR330" s="391">
        <v>2E-3</v>
      </c>
      <c r="AS330" s="391">
        <v>0.1</v>
      </c>
      <c r="AT330" s="391">
        <v>0.1</v>
      </c>
      <c r="AU330" s="391">
        <v>0.1</v>
      </c>
      <c r="AV330" s="391">
        <v>0.1</v>
      </c>
      <c r="AW330" s="391">
        <v>0.1</v>
      </c>
      <c r="AX330" s="391">
        <v>0</v>
      </c>
      <c r="AY330" s="391">
        <v>0</v>
      </c>
      <c r="AZ330" s="391">
        <v>0</v>
      </c>
      <c r="BA330" s="391">
        <v>0</v>
      </c>
      <c r="BB330" s="391">
        <v>0</v>
      </c>
      <c r="BC330" s="391">
        <v>0</v>
      </c>
      <c r="BD330" s="391">
        <v>0</v>
      </c>
      <c r="BE330" s="391">
        <v>0</v>
      </c>
      <c r="BF330" s="391">
        <v>0</v>
      </c>
      <c r="BG330" s="391">
        <v>0</v>
      </c>
      <c r="BH330" s="391">
        <v>0.5</v>
      </c>
      <c r="BI330" s="391">
        <v>0.5</v>
      </c>
      <c r="BJ330" s="391">
        <v>0.5</v>
      </c>
      <c r="BK330" s="391">
        <v>0.5</v>
      </c>
      <c r="BL330" s="391">
        <v>0.5</v>
      </c>
      <c r="BM330" s="391">
        <v>0</v>
      </c>
      <c r="BN330" s="391">
        <v>0</v>
      </c>
      <c r="BO330" s="391">
        <v>0</v>
      </c>
      <c r="BP330" s="391">
        <v>0</v>
      </c>
      <c r="BQ330" s="391">
        <v>0</v>
      </c>
    </row>
    <row r="331" spans="1:69">
      <c r="A331" s="388" t="s">
        <v>722</v>
      </c>
      <c r="B331" s="389">
        <v>1.2157500000000001</v>
      </c>
      <c r="C331" s="389">
        <v>3</v>
      </c>
      <c r="D331" s="389">
        <v>0</v>
      </c>
      <c r="E331" s="389"/>
      <c r="F331" s="390">
        <v>9420</v>
      </c>
      <c r="G331" s="391">
        <v>0.58599999999999997</v>
      </c>
      <c r="H331" s="391">
        <v>0.28799999999999998</v>
      </c>
      <c r="I331" s="391">
        <v>6.6E-3</v>
      </c>
      <c r="J331" s="391">
        <v>0.129</v>
      </c>
      <c r="K331" s="391">
        <v>0.109</v>
      </c>
      <c r="L331" s="391">
        <v>9.7150000000000292E-2</v>
      </c>
      <c r="M331" s="392">
        <v>62.20806794055202</v>
      </c>
      <c r="N331" s="390">
        <v>10328</v>
      </c>
      <c r="O331" s="390">
        <v>11027</v>
      </c>
      <c r="P331" s="390">
        <v>12981</v>
      </c>
      <c r="Q331" s="390">
        <v>14228</v>
      </c>
      <c r="R331" s="390">
        <v>16111</v>
      </c>
      <c r="S331" s="390" t="s">
        <v>210</v>
      </c>
      <c r="T331" s="391">
        <v>0.58299999999999996</v>
      </c>
      <c r="U331" s="391">
        <v>0.61599999999999999</v>
      </c>
      <c r="V331" s="391">
        <v>0.72399999999999998</v>
      </c>
      <c r="W331" s="391">
        <v>0.86799999999999999</v>
      </c>
      <c r="X331" s="391">
        <v>0.93300000000000005</v>
      </c>
      <c r="Y331" s="391">
        <v>0.38600000000000001</v>
      </c>
      <c r="Z331" s="391">
        <v>0.41699999999999998</v>
      </c>
      <c r="AA331" s="391">
        <v>0.47699999999999998</v>
      </c>
      <c r="AB331" s="391">
        <v>0.51700000000000002</v>
      </c>
      <c r="AC331" s="391">
        <v>0.54969999999999997</v>
      </c>
      <c r="AD331" s="391">
        <v>7.0000000000000001E-3</v>
      </c>
      <c r="AE331" s="391">
        <v>8.0000000000000002E-3</v>
      </c>
      <c r="AF331" s="391">
        <v>8.9999999999999993E-3</v>
      </c>
      <c r="AG331" s="391">
        <v>0.01</v>
      </c>
      <c r="AH331" s="391">
        <v>1.0999999999999999E-2</v>
      </c>
      <c r="AI331" s="391">
        <v>0.14099999999999999</v>
      </c>
      <c r="AJ331" s="391">
        <v>0.16200000000000001</v>
      </c>
      <c r="AK331" s="391">
        <v>0.186</v>
      </c>
      <c r="AL331" s="391">
        <v>0.214</v>
      </c>
      <c r="AM331" s="391">
        <v>0.2303</v>
      </c>
      <c r="AN331" s="391">
        <v>5.1999999999999998E-2</v>
      </c>
      <c r="AO331" s="391">
        <v>6.0999999999999999E-2</v>
      </c>
      <c r="AP331" s="391">
        <v>7.0000000000000007E-2</v>
      </c>
      <c r="AQ331" s="391">
        <v>8.2000000000000003E-2</v>
      </c>
      <c r="AR331" s="391">
        <v>9.0999999999999998E-2</v>
      </c>
      <c r="AS331" s="391">
        <v>0.1026</v>
      </c>
      <c r="AT331" s="391">
        <v>0.111</v>
      </c>
      <c r="AU331" s="391">
        <v>0.12870000000000001</v>
      </c>
      <c r="AV331" s="391">
        <v>0.14849999999999999</v>
      </c>
      <c r="AW331" s="391">
        <v>0.1593</v>
      </c>
      <c r="AX331" s="391">
        <v>0</v>
      </c>
      <c r="AY331" s="391">
        <v>0</v>
      </c>
      <c r="AZ331" s="391">
        <v>0</v>
      </c>
      <c r="BA331" s="391">
        <v>0</v>
      </c>
      <c r="BB331" s="391">
        <v>0</v>
      </c>
      <c r="BC331" s="391">
        <v>0</v>
      </c>
      <c r="BD331" s="391">
        <v>0</v>
      </c>
      <c r="BE331" s="391">
        <v>0</v>
      </c>
      <c r="BF331" s="391">
        <v>0</v>
      </c>
      <c r="BG331" s="391">
        <v>0</v>
      </c>
      <c r="BH331" s="391">
        <v>0</v>
      </c>
      <c r="BI331" s="391">
        <v>0</v>
      </c>
      <c r="BJ331" s="391">
        <v>0</v>
      </c>
      <c r="BK331" s="391">
        <v>0</v>
      </c>
      <c r="BL331" s="391">
        <v>0</v>
      </c>
      <c r="BM331" s="391">
        <v>0</v>
      </c>
      <c r="BN331" s="391">
        <v>0</v>
      </c>
      <c r="BO331" s="391">
        <v>0</v>
      </c>
      <c r="BP331" s="391">
        <v>0</v>
      </c>
      <c r="BQ331" s="391">
        <v>0</v>
      </c>
    </row>
    <row r="332" spans="1:69">
      <c r="A332" s="388" t="s">
        <v>723</v>
      </c>
      <c r="B332" s="389">
        <v>7.1499999999999995</v>
      </c>
      <c r="C332" s="389">
        <v>18</v>
      </c>
      <c r="D332" s="389">
        <v>1.1852383561643836</v>
      </c>
      <c r="E332" s="389"/>
      <c r="F332" s="390">
        <v>25333</v>
      </c>
      <c r="G332" s="391">
        <v>1.33</v>
      </c>
      <c r="H332" s="391">
        <v>1.55</v>
      </c>
      <c r="I332" s="391">
        <v>2.6</v>
      </c>
      <c r="J332" s="391">
        <v>0.21</v>
      </c>
      <c r="K332" s="391">
        <v>0.14000000000000001</v>
      </c>
      <c r="L332" s="391">
        <v>0.13476164383561606</v>
      </c>
      <c r="M332" s="392">
        <v>52.500690798563141</v>
      </c>
      <c r="N332" s="390">
        <v>26853</v>
      </c>
      <c r="O332" s="390">
        <v>28464</v>
      </c>
      <c r="P332" s="390">
        <v>30172</v>
      </c>
      <c r="Q332" s="390">
        <v>31982</v>
      </c>
      <c r="R332" s="390">
        <v>33000</v>
      </c>
      <c r="S332" s="390" t="s">
        <v>214</v>
      </c>
      <c r="T332" s="391">
        <v>1.4232</v>
      </c>
      <c r="U332" s="391">
        <v>1.5085999999999999</v>
      </c>
      <c r="V332" s="391">
        <v>1.5991</v>
      </c>
      <c r="W332" s="391">
        <v>1.6950000000000001</v>
      </c>
      <c r="X332" s="391">
        <v>1.7350000000000001</v>
      </c>
      <c r="Y332" s="391">
        <v>1.9</v>
      </c>
      <c r="Z332" s="391">
        <v>2</v>
      </c>
      <c r="AA332" s="391">
        <v>2.1</v>
      </c>
      <c r="AB332" s="391">
        <v>2.2000000000000002</v>
      </c>
      <c r="AC332" s="391">
        <v>2.2999999999999998</v>
      </c>
      <c r="AD332" s="391">
        <v>3.8</v>
      </c>
      <c r="AE332" s="391">
        <v>3.9</v>
      </c>
      <c r="AF332" s="391">
        <v>4</v>
      </c>
      <c r="AG332" s="391">
        <v>4.0999999999999996</v>
      </c>
      <c r="AH332" s="391">
        <v>4.2</v>
      </c>
      <c r="AI332" s="391">
        <v>0.24149999999999999</v>
      </c>
      <c r="AJ332" s="391">
        <v>0.2777</v>
      </c>
      <c r="AK332" s="391">
        <v>0.31940000000000002</v>
      </c>
      <c r="AL332" s="391">
        <v>0.36730000000000002</v>
      </c>
      <c r="AM332" s="391">
        <v>0.4224</v>
      </c>
      <c r="AN332" s="391">
        <v>0.16500000000000001</v>
      </c>
      <c r="AO332" s="391">
        <v>0.18149999999999999</v>
      </c>
      <c r="AP332" s="391">
        <v>0.19969999999999999</v>
      </c>
      <c r="AQ332" s="391">
        <v>0.21959999999999999</v>
      </c>
      <c r="AR332" s="391">
        <v>0.22789999999999999</v>
      </c>
      <c r="AS332" s="391">
        <v>0.4995</v>
      </c>
      <c r="AT332" s="391">
        <v>0.52590000000000003</v>
      </c>
      <c r="AU332" s="391">
        <v>0.55210000000000004</v>
      </c>
      <c r="AV332" s="391">
        <v>0.57820000000000005</v>
      </c>
      <c r="AW332" s="391">
        <v>0.59950000000000003</v>
      </c>
      <c r="AX332" s="391">
        <v>0</v>
      </c>
      <c r="AY332" s="391">
        <v>0</v>
      </c>
      <c r="AZ332" s="391">
        <v>0</v>
      </c>
      <c r="BA332" s="391">
        <v>0</v>
      </c>
      <c r="BB332" s="391">
        <v>0</v>
      </c>
      <c r="BC332" s="391">
        <v>0</v>
      </c>
      <c r="BD332" s="391">
        <v>0</v>
      </c>
      <c r="BE332" s="391">
        <v>0</v>
      </c>
      <c r="BF332" s="391">
        <v>0</v>
      </c>
      <c r="BG332" s="391">
        <v>0</v>
      </c>
      <c r="BH332" s="391">
        <v>0</v>
      </c>
      <c r="BI332" s="391">
        <v>0</v>
      </c>
      <c r="BJ332" s="391">
        <v>0</v>
      </c>
      <c r="BK332" s="391">
        <v>0</v>
      </c>
      <c r="BL332" s="391">
        <v>0</v>
      </c>
      <c r="BM332" s="391">
        <v>2.5110000000000001</v>
      </c>
      <c r="BN332" s="391">
        <v>2.5110000000000001</v>
      </c>
      <c r="BO332" s="391">
        <v>2.5110000000000001</v>
      </c>
      <c r="BP332" s="391">
        <v>2.5110000000000001</v>
      </c>
      <c r="BQ332" s="391">
        <v>2.5110000000000001</v>
      </c>
    </row>
    <row r="333" spans="1:69">
      <c r="A333" s="388" t="s">
        <v>724</v>
      </c>
      <c r="B333" s="389">
        <v>3.9683333333333341E-2</v>
      </c>
      <c r="C333" s="389">
        <v>0.06</v>
      </c>
      <c r="D333" s="389">
        <v>0</v>
      </c>
      <c r="E333" s="389"/>
      <c r="F333" s="390">
        <v>512</v>
      </c>
      <c r="G333" s="391">
        <v>3.7400000000000003E-2</v>
      </c>
      <c r="H333" s="391">
        <v>0</v>
      </c>
      <c r="I333" s="391">
        <v>0</v>
      </c>
      <c r="J333" s="391">
        <v>0</v>
      </c>
      <c r="K333" s="391">
        <v>1E-4</v>
      </c>
      <c r="L333" s="391">
        <v>2.1833333333333357E-3</v>
      </c>
      <c r="M333" s="392">
        <v>73.046875</v>
      </c>
      <c r="N333" s="390">
        <v>512</v>
      </c>
      <c r="O333" s="390">
        <v>512</v>
      </c>
      <c r="P333" s="390">
        <v>512</v>
      </c>
      <c r="Q333" s="390">
        <v>512</v>
      </c>
      <c r="R333" s="390">
        <v>512</v>
      </c>
      <c r="S333" s="390" t="s">
        <v>222</v>
      </c>
      <c r="T333" s="391">
        <v>3.7400000000000003E-2</v>
      </c>
      <c r="U333" s="391">
        <v>3.7400000000000003E-2</v>
      </c>
      <c r="V333" s="391">
        <v>3.7400000000000003E-2</v>
      </c>
      <c r="W333" s="391">
        <v>3.7400000000000003E-2</v>
      </c>
      <c r="X333" s="391">
        <v>3.7400000000000003E-2</v>
      </c>
      <c r="Y333" s="391">
        <v>0</v>
      </c>
      <c r="Z333" s="391">
        <v>0</v>
      </c>
      <c r="AA333" s="391">
        <v>0</v>
      </c>
      <c r="AB333" s="391">
        <v>0</v>
      </c>
      <c r="AC333" s="391">
        <v>0</v>
      </c>
      <c r="AD333" s="391">
        <v>0</v>
      </c>
      <c r="AE333" s="391">
        <v>0</v>
      </c>
      <c r="AF333" s="391">
        <v>0</v>
      </c>
      <c r="AG333" s="391">
        <v>0</v>
      </c>
      <c r="AH333" s="391">
        <v>0</v>
      </c>
      <c r="AI333" s="391">
        <v>0</v>
      </c>
      <c r="AJ333" s="391">
        <v>0</v>
      </c>
      <c r="AK333" s="391">
        <v>0</v>
      </c>
      <c r="AL333" s="391">
        <v>0</v>
      </c>
      <c r="AM333" s="391">
        <v>0</v>
      </c>
      <c r="AN333" s="391">
        <v>1E-3</v>
      </c>
      <c r="AO333" s="391">
        <v>1E-3</v>
      </c>
      <c r="AP333" s="391">
        <v>1E-3</v>
      </c>
      <c r="AQ333" s="391">
        <v>1E-3</v>
      </c>
      <c r="AR333" s="391">
        <v>1E-3</v>
      </c>
      <c r="AS333" s="391">
        <v>2.2000000000000001E-3</v>
      </c>
      <c r="AT333" s="391">
        <v>2.2000000000000001E-3</v>
      </c>
      <c r="AU333" s="391">
        <v>2.2000000000000001E-3</v>
      </c>
      <c r="AV333" s="391">
        <v>2.2000000000000001E-3</v>
      </c>
      <c r="AW333" s="391">
        <v>2.2000000000000001E-3</v>
      </c>
      <c r="AX333" s="391">
        <v>0</v>
      </c>
      <c r="AY333" s="391">
        <v>0</v>
      </c>
      <c r="AZ333" s="391">
        <v>0</v>
      </c>
      <c r="BA333" s="391">
        <v>0</v>
      </c>
      <c r="BB333" s="391">
        <v>0</v>
      </c>
      <c r="BC333" s="391">
        <v>0</v>
      </c>
      <c r="BD333" s="391">
        <v>0</v>
      </c>
      <c r="BE333" s="391">
        <v>0</v>
      </c>
      <c r="BF333" s="391">
        <v>0</v>
      </c>
      <c r="BG333" s="391">
        <v>0</v>
      </c>
      <c r="BH333" s="391">
        <v>0.06</v>
      </c>
      <c r="BI333" s="391">
        <v>0.06</v>
      </c>
      <c r="BJ333" s="391">
        <v>0.06</v>
      </c>
      <c r="BK333" s="391">
        <v>0.06</v>
      </c>
      <c r="BL333" s="391">
        <v>0.06</v>
      </c>
      <c r="BM333" s="391">
        <v>0</v>
      </c>
      <c r="BN333" s="391">
        <v>0</v>
      </c>
      <c r="BO333" s="391">
        <v>0</v>
      </c>
      <c r="BP333" s="391">
        <v>0</v>
      </c>
      <c r="BQ333" s="391">
        <v>0</v>
      </c>
    </row>
    <row r="334" spans="1:69">
      <c r="A334" s="388" t="s">
        <v>725</v>
      </c>
      <c r="B334" s="389">
        <v>2.4909166666666667</v>
      </c>
      <c r="C334" s="389">
        <v>15.3</v>
      </c>
      <c r="D334" s="389">
        <v>0.47390000000000004</v>
      </c>
      <c r="E334" s="389"/>
      <c r="F334" s="390">
        <v>10417</v>
      </c>
      <c r="G334" s="391">
        <v>0.52200000000000002</v>
      </c>
      <c r="H334" s="391">
        <v>0.748</v>
      </c>
      <c r="I334" s="391">
        <v>0.11</v>
      </c>
      <c r="J334" s="391">
        <v>6.5000000000000002E-2</v>
      </c>
      <c r="K334" s="391">
        <v>0.44</v>
      </c>
      <c r="L334" s="391">
        <v>0.13201666666666645</v>
      </c>
      <c r="M334" s="392">
        <v>50.110396467313045</v>
      </c>
      <c r="N334" s="390">
        <v>12500</v>
      </c>
      <c r="O334" s="390">
        <v>14400</v>
      </c>
      <c r="P334" s="390">
        <v>16600</v>
      </c>
      <c r="Q334" s="390">
        <v>19100</v>
      </c>
      <c r="R334" s="390">
        <v>21600</v>
      </c>
      <c r="S334" s="390" t="s">
        <v>140</v>
      </c>
      <c r="T334" s="391">
        <v>0.625</v>
      </c>
      <c r="U334" s="391">
        <v>0.72</v>
      </c>
      <c r="V334" s="391">
        <v>0.83</v>
      </c>
      <c r="W334" s="391">
        <v>0.95499999999999996</v>
      </c>
      <c r="X334" s="391">
        <v>1.1000000000000001</v>
      </c>
      <c r="Y334" s="391">
        <v>0.82299999999999995</v>
      </c>
      <c r="Z334" s="391">
        <v>0.90500000000000003</v>
      </c>
      <c r="AA334" s="391">
        <v>0.995</v>
      </c>
      <c r="AB334" s="391">
        <v>1.1000000000000001</v>
      </c>
      <c r="AC334" s="391">
        <v>1.2</v>
      </c>
      <c r="AD334" s="391">
        <v>0.125</v>
      </c>
      <c r="AE334" s="391">
        <v>0.13750000000000001</v>
      </c>
      <c r="AF334" s="391">
        <v>0.151</v>
      </c>
      <c r="AG334" s="391">
        <v>0.16600000000000001</v>
      </c>
      <c r="AH334" s="391">
        <v>0.183</v>
      </c>
      <c r="AI334" s="391">
        <v>7.1999999999999995E-2</v>
      </c>
      <c r="AJ334" s="391">
        <v>7.9000000000000001E-2</v>
      </c>
      <c r="AK334" s="391">
        <v>8.6999999999999994E-2</v>
      </c>
      <c r="AL334" s="391">
        <v>9.5000000000000001E-2</v>
      </c>
      <c r="AM334" s="391">
        <v>0.105</v>
      </c>
      <c r="AN334" s="391">
        <v>0.46</v>
      </c>
      <c r="AO334" s="391">
        <v>0.48</v>
      </c>
      <c r="AP334" s="391">
        <v>0.5</v>
      </c>
      <c r="AQ334" s="391">
        <v>0.52</v>
      </c>
      <c r="AR334" s="391">
        <v>0.54</v>
      </c>
      <c r="AS334" s="391">
        <v>6.8000000000000005E-2</v>
      </c>
      <c r="AT334" s="391">
        <v>7.4999999999999997E-2</v>
      </c>
      <c r="AU334" s="391">
        <v>8.2799999999999999E-2</v>
      </c>
      <c r="AV334" s="391">
        <v>9.1600000000000001E-2</v>
      </c>
      <c r="AW334" s="391">
        <v>0.10100000000000001</v>
      </c>
      <c r="AX334" s="391">
        <v>0</v>
      </c>
      <c r="AY334" s="391">
        <v>0</v>
      </c>
      <c r="AZ334" s="391">
        <v>0</v>
      </c>
      <c r="BA334" s="391">
        <v>0</v>
      </c>
      <c r="BB334" s="391">
        <v>0</v>
      </c>
      <c r="BC334" s="391">
        <v>0.1</v>
      </c>
      <c r="BD334" s="391">
        <v>0.1</v>
      </c>
      <c r="BE334" s="391">
        <v>0.1</v>
      </c>
      <c r="BF334" s="391">
        <v>0.1</v>
      </c>
      <c r="BG334" s="391">
        <v>0.1</v>
      </c>
      <c r="BH334" s="391">
        <v>0</v>
      </c>
      <c r="BI334" s="391">
        <v>0</v>
      </c>
      <c r="BJ334" s="391">
        <v>0</v>
      </c>
      <c r="BK334" s="391">
        <v>0</v>
      </c>
      <c r="BL334" s="391">
        <v>0</v>
      </c>
      <c r="BM334" s="391">
        <v>0.47690000000000005</v>
      </c>
      <c r="BN334" s="391">
        <v>0.47690000000000005</v>
      </c>
      <c r="BO334" s="391">
        <v>0.47690000000000005</v>
      </c>
      <c r="BP334" s="391">
        <v>0.47690000000000005</v>
      </c>
      <c r="BQ334" s="391">
        <v>0.47690000000000005</v>
      </c>
    </row>
    <row r="335" spans="1:69">
      <c r="A335" s="388" t="s">
        <v>726</v>
      </c>
      <c r="B335" s="389">
        <v>9.7583333333333355E-2</v>
      </c>
      <c r="C335" s="389">
        <v>0.2</v>
      </c>
      <c r="D335" s="389">
        <v>0</v>
      </c>
      <c r="E335" s="389"/>
      <c r="F335" s="390">
        <v>1575</v>
      </c>
      <c r="G335" s="391">
        <v>6.6600000000000006E-2</v>
      </c>
      <c r="H335" s="391">
        <v>0</v>
      </c>
      <c r="I335" s="391">
        <v>0</v>
      </c>
      <c r="J335" s="391">
        <v>0</v>
      </c>
      <c r="K335" s="391">
        <v>1E-3</v>
      </c>
      <c r="L335" s="391">
        <v>2.9983333333333348E-2</v>
      </c>
      <c r="M335" s="392">
        <v>42.285714285714285</v>
      </c>
      <c r="N335" s="390">
        <v>1575</v>
      </c>
      <c r="O335" s="390">
        <v>1575</v>
      </c>
      <c r="P335" s="390">
        <v>1575</v>
      </c>
      <c r="Q335" s="390">
        <v>1575</v>
      </c>
      <c r="R335" s="390">
        <v>1575</v>
      </c>
      <c r="S335" s="390" t="s">
        <v>164</v>
      </c>
      <c r="T335" s="391">
        <v>6.6600000000000006E-2</v>
      </c>
      <c r="U335" s="391">
        <v>6.6600000000000006E-2</v>
      </c>
      <c r="V335" s="391">
        <v>6.6600000000000006E-2</v>
      </c>
      <c r="W335" s="391">
        <v>6.6600000000000006E-2</v>
      </c>
      <c r="X335" s="391">
        <v>6.6600000000000006E-2</v>
      </c>
      <c r="Y335" s="391">
        <v>0</v>
      </c>
      <c r="Z335" s="391">
        <v>0</v>
      </c>
      <c r="AA335" s="391">
        <v>0</v>
      </c>
      <c r="AB335" s="391">
        <v>0</v>
      </c>
      <c r="AC335" s="391">
        <v>0</v>
      </c>
      <c r="AD335" s="391">
        <v>0</v>
      </c>
      <c r="AE335" s="391">
        <v>0</v>
      </c>
      <c r="AF335" s="391">
        <v>0</v>
      </c>
      <c r="AG335" s="391">
        <v>0</v>
      </c>
      <c r="AH335" s="391">
        <v>0</v>
      </c>
      <c r="AI335" s="391">
        <v>0</v>
      </c>
      <c r="AJ335" s="391">
        <v>0</v>
      </c>
      <c r="AK335" s="391">
        <v>0</v>
      </c>
      <c r="AL335" s="391">
        <v>0</v>
      </c>
      <c r="AM335" s="391">
        <v>0</v>
      </c>
      <c r="AN335" s="391">
        <v>1E-3</v>
      </c>
      <c r="AO335" s="391">
        <v>1E-3</v>
      </c>
      <c r="AP335" s="391">
        <v>1E-3</v>
      </c>
      <c r="AQ335" s="391">
        <v>1E-3</v>
      </c>
      <c r="AR335" s="391">
        <v>1E-3</v>
      </c>
      <c r="AS335" s="391">
        <v>2.9499999999999998E-2</v>
      </c>
      <c r="AT335" s="391">
        <v>2.9499999999999998E-2</v>
      </c>
      <c r="AU335" s="391">
        <v>2.9499999999999998E-2</v>
      </c>
      <c r="AV335" s="391">
        <v>2.9499999999999998E-2</v>
      </c>
      <c r="AW335" s="391">
        <v>2.9499999999999998E-2</v>
      </c>
      <c r="AX335" s="391">
        <v>0</v>
      </c>
      <c r="AY335" s="391">
        <v>0</v>
      </c>
      <c r="AZ335" s="391">
        <v>0</v>
      </c>
      <c r="BA335" s="391">
        <v>0</v>
      </c>
      <c r="BB335" s="391">
        <v>0</v>
      </c>
      <c r="BC335" s="391">
        <v>0</v>
      </c>
      <c r="BD335" s="391">
        <v>0</v>
      </c>
      <c r="BE335" s="391">
        <v>0</v>
      </c>
      <c r="BF335" s="391">
        <v>0</v>
      </c>
      <c r="BG335" s="391">
        <v>0</v>
      </c>
      <c r="BH335" s="391">
        <v>0.2</v>
      </c>
      <c r="BI335" s="391">
        <v>0.2</v>
      </c>
      <c r="BJ335" s="391">
        <v>0.2</v>
      </c>
      <c r="BK335" s="391">
        <v>0.2</v>
      </c>
      <c r="BL335" s="391">
        <v>0.2</v>
      </c>
      <c r="BM335" s="391">
        <v>0</v>
      </c>
      <c r="BN335" s="391">
        <v>0</v>
      </c>
      <c r="BO335" s="391">
        <v>0</v>
      </c>
      <c r="BP335" s="391">
        <v>0</v>
      </c>
      <c r="BQ335" s="391">
        <v>0</v>
      </c>
    </row>
    <row r="336" spans="1:69">
      <c r="A336" s="388" t="s">
        <v>727</v>
      </c>
      <c r="B336" s="389">
        <v>2.7102749999999998</v>
      </c>
      <c r="C336" s="389">
        <v>13.5</v>
      </c>
      <c r="D336" s="389">
        <v>0.66421479452054799</v>
      </c>
      <c r="E336" s="389"/>
      <c r="F336" s="390">
        <v>18962</v>
      </c>
      <c r="G336" s="391">
        <v>1.1003000000000001</v>
      </c>
      <c r="H336" s="391">
        <v>0.17269999999999999</v>
      </c>
      <c r="I336" s="391">
        <v>0.49509999999999998</v>
      </c>
      <c r="J336" s="391">
        <v>2.6200000000000001E-2</v>
      </c>
      <c r="K336" s="391">
        <v>0.20799999999999999</v>
      </c>
      <c r="L336" s="391">
        <v>4.3760205479451919E-2</v>
      </c>
      <c r="M336" s="392">
        <v>58.026579474738952</v>
      </c>
      <c r="N336" s="390">
        <v>23323</v>
      </c>
      <c r="O336" s="390">
        <v>28687</v>
      </c>
      <c r="P336" s="390">
        <v>35285</v>
      </c>
      <c r="Q336" s="390">
        <v>43401</v>
      </c>
      <c r="R336" s="390">
        <v>53383</v>
      </c>
      <c r="S336" s="390" t="s">
        <v>190</v>
      </c>
      <c r="T336" s="391">
        <v>1.3204</v>
      </c>
      <c r="U336" s="391">
        <v>1.5845</v>
      </c>
      <c r="V336" s="391">
        <v>1.9014</v>
      </c>
      <c r="W336" s="391">
        <v>2.2816999999999998</v>
      </c>
      <c r="X336" s="391">
        <v>2.738</v>
      </c>
      <c r="Y336" s="391">
        <v>0.19009999999999999</v>
      </c>
      <c r="Z336" s="391">
        <v>0.20910000000000001</v>
      </c>
      <c r="AA336" s="391">
        <v>0.23</v>
      </c>
      <c r="AB336" s="391">
        <v>0.253</v>
      </c>
      <c r="AC336" s="391">
        <v>0.27829999999999999</v>
      </c>
      <c r="AD336" s="391">
        <v>0.54469999999999996</v>
      </c>
      <c r="AE336" s="391">
        <v>0.59919999999999995</v>
      </c>
      <c r="AF336" s="391">
        <v>0.65910000000000002</v>
      </c>
      <c r="AG336" s="391">
        <v>0.72499999999999998</v>
      </c>
      <c r="AH336" s="391">
        <v>0.79749999999999999</v>
      </c>
      <c r="AI336" s="391">
        <v>2.8899999999999999E-2</v>
      </c>
      <c r="AJ336" s="391">
        <v>3.1800000000000002E-2</v>
      </c>
      <c r="AK336" s="391">
        <v>3.5000000000000003E-2</v>
      </c>
      <c r="AL336" s="391">
        <v>3.85E-2</v>
      </c>
      <c r="AM336" s="391">
        <v>4.24E-2</v>
      </c>
      <c r="AN336" s="391">
        <v>0.14299999999999999</v>
      </c>
      <c r="AO336" s="391">
        <v>0.1573</v>
      </c>
      <c r="AP336" s="391">
        <v>0.17299999999999999</v>
      </c>
      <c r="AQ336" s="391">
        <v>0.1903</v>
      </c>
      <c r="AR336" s="391">
        <v>0.19220000000000001</v>
      </c>
      <c r="AS336" s="391">
        <v>0.17399999999999999</v>
      </c>
      <c r="AT336" s="391">
        <v>0.1915</v>
      </c>
      <c r="AU336" s="391">
        <v>0.21049999999999999</v>
      </c>
      <c r="AV336" s="391">
        <v>0.23200000000000001</v>
      </c>
      <c r="AW336" s="391">
        <v>0.255</v>
      </c>
      <c r="AX336" s="391">
        <v>0</v>
      </c>
      <c r="AY336" s="391">
        <v>0</v>
      </c>
      <c r="AZ336" s="391">
        <v>0</v>
      </c>
      <c r="BA336" s="391">
        <v>0</v>
      </c>
      <c r="BB336" s="391">
        <v>0</v>
      </c>
      <c r="BC336" s="391">
        <v>0</v>
      </c>
      <c r="BD336" s="391">
        <v>0</v>
      </c>
      <c r="BE336" s="391">
        <v>0</v>
      </c>
      <c r="BF336" s="391">
        <v>0</v>
      </c>
      <c r="BG336" s="391">
        <v>0</v>
      </c>
      <c r="BH336" s="391">
        <v>0</v>
      </c>
      <c r="BI336" s="391">
        <v>0</v>
      </c>
      <c r="BJ336" s="391">
        <v>0</v>
      </c>
      <c r="BK336" s="391">
        <v>0</v>
      </c>
      <c r="BL336" s="391">
        <v>0</v>
      </c>
      <c r="BM336" s="391">
        <v>1.5</v>
      </c>
      <c r="BN336" s="391">
        <v>0</v>
      </c>
      <c r="BO336" s="391">
        <v>0</v>
      </c>
      <c r="BP336" s="391">
        <v>0</v>
      </c>
      <c r="BQ336" s="391">
        <v>0</v>
      </c>
    </row>
    <row r="337" spans="1:69">
      <c r="A337" s="388" t="s">
        <v>728</v>
      </c>
      <c r="B337" s="389">
        <v>1.551175</v>
      </c>
      <c r="C337" s="389">
        <v>3.06</v>
      </c>
      <c r="D337" s="389">
        <v>0.22614657534246574</v>
      </c>
      <c r="E337" s="389"/>
      <c r="F337" s="390">
        <v>5790</v>
      </c>
      <c r="G337" s="391">
        <v>0.26700000000000002</v>
      </c>
      <c r="H337" s="391">
        <v>9.0999999999999998E-2</v>
      </c>
      <c r="I337" s="391">
        <v>0.66100000000000003</v>
      </c>
      <c r="J337" s="391">
        <v>6.0000000000000001E-3</v>
      </c>
      <c r="K337" s="391">
        <v>2.5600000000000001E-2</v>
      </c>
      <c r="L337" s="391">
        <v>0.27442842465753414</v>
      </c>
      <c r="M337" s="392">
        <v>46.1139896373057</v>
      </c>
      <c r="N337" s="390">
        <v>5716</v>
      </c>
      <c r="O337" s="390">
        <v>5361</v>
      </c>
      <c r="P337" s="390">
        <v>5060</v>
      </c>
      <c r="Q337" s="390">
        <v>4776</v>
      </c>
      <c r="R337" s="390">
        <v>4507</v>
      </c>
      <c r="S337" s="390" t="s">
        <v>130</v>
      </c>
      <c r="T337" s="391">
        <v>0.26350000000000001</v>
      </c>
      <c r="U337" s="391">
        <v>0.24709999999999999</v>
      </c>
      <c r="V337" s="391">
        <v>0.23319999999999999</v>
      </c>
      <c r="W337" s="391">
        <v>0.22009999999999999</v>
      </c>
      <c r="X337" s="391">
        <v>0.2077</v>
      </c>
      <c r="Y337" s="391">
        <v>8.9800000000000005E-2</v>
      </c>
      <c r="Z337" s="391">
        <v>8.4199999999999997E-2</v>
      </c>
      <c r="AA337" s="391">
        <v>7.9500000000000001E-2</v>
      </c>
      <c r="AB337" s="391">
        <v>7.4999999999999997E-2</v>
      </c>
      <c r="AC337" s="391">
        <v>7.0800000000000002E-2</v>
      </c>
      <c r="AD337" s="391">
        <v>0.65229999999999999</v>
      </c>
      <c r="AE337" s="391">
        <v>0.61170000000000002</v>
      </c>
      <c r="AF337" s="391">
        <v>0.57730000000000004</v>
      </c>
      <c r="AG337" s="391">
        <v>0.54490000000000005</v>
      </c>
      <c r="AH337" s="391">
        <v>0.51419999999999999</v>
      </c>
      <c r="AI337" s="391">
        <v>5.8999999999999999E-3</v>
      </c>
      <c r="AJ337" s="391">
        <v>5.5999999999999999E-3</v>
      </c>
      <c r="AK337" s="391">
        <v>5.1999999999999998E-3</v>
      </c>
      <c r="AL337" s="391">
        <v>5.0000000000000001E-3</v>
      </c>
      <c r="AM337" s="391">
        <v>4.7000000000000002E-3</v>
      </c>
      <c r="AN337" s="391">
        <v>7.6999999999999999E-2</v>
      </c>
      <c r="AO337" s="391">
        <v>7.22E-2</v>
      </c>
      <c r="AP337" s="391">
        <v>6.8099999999999994E-2</v>
      </c>
      <c r="AQ337" s="391">
        <v>6.4299999999999996E-2</v>
      </c>
      <c r="AR337" s="391">
        <v>6.0699999999999997E-2</v>
      </c>
      <c r="AS337" s="391">
        <v>0.2</v>
      </c>
      <c r="AT337" s="391">
        <v>0.2</v>
      </c>
      <c r="AU337" s="391">
        <v>0.2</v>
      </c>
      <c r="AV337" s="391">
        <v>0.2</v>
      </c>
      <c r="AW337" s="391">
        <v>0.2</v>
      </c>
      <c r="AX337" s="391">
        <v>0</v>
      </c>
      <c r="AY337" s="391">
        <v>0</v>
      </c>
      <c r="AZ337" s="391">
        <v>0</v>
      </c>
      <c r="BA337" s="391">
        <v>0</v>
      </c>
      <c r="BB337" s="391">
        <v>0</v>
      </c>
      <c r="BC337" s="391">
        <v>0</v>
      </c>
      <c r="BD337" s="391">
        <v>0</v>
      </c>
      <c r="BE337" s="391">
        <v>0</v>
      </c>
      <c r="BF337" s="391">
        <v>0</v>
      </c>
      <c r="BG337" s="391">
        <v>0</v>
      </c>
      <c r="BH337" s="391">
        <v>0</v>
      </c>
      <c r="BI337" s="391">
        <v>0</v>
      </c>
      <c r="BJ337" s="391">
        <v>0</v>
      </c>
      <c r="BK337" s="391">
        <v>0</v>
      </c>
      <c r="BL337" s="391">
        <v>0</v>
      </c>
      <c r="BM337" s="391">
        <v>0</v>
      </c>
      <c r="BN337" s="391">
        <v>0</v>
      </c>
      <c r="BO337" s="391">
        <v>0</v>
      </c>
      <c r="BP337" s="391">
        <v>0</v>
      </c>
      <c r="BQ337" s="391">
        <v>0</v>
      </c>
    </row>
    <row r="338" spans="1:69">
      <c r="A338" s="388" t="s">
        <v>729</v>
      </c>
      <c r="B338" s="389">
        <v>0.24033333333333332</v>
      </c>
      <c r="C338" s="389">
        <v>1.7845</v>
      </c>
      <c r="D338" s="389">
        <v>0</v>
      </c>
      <c r="E338" s="389"/>
      <c r="F338" s="390">
        <v>1912</v>
      </c>
      <c r="G338" s="391">
        <v>0.122</v>
      </c>
      <c r="H338" s="391">
        <v>1.43E-2</v>
      </c>
      <c r="I338" s="391">
        <v>7.0000000000000001E-3</v>
      </c>
      <c r="J338" s="391">
        <v>1.1399999999999999E-2</v>
      </c>
      <c r="K338" s="391">
        <v>1.4999999999999999E-2</v>
      </c>
      <c r="L338" s="391">
        <v>7.0633333333333298E-2</v>
      </c>
      <c r="M338" s="392">
        <v>63.80753138075314</v>
      </c>
      <c r="N338" s="390">
        <v>3302</v>
      </c>
      <c r="O338" s="390">
        <v>4473</v>
      </c>
      <c r="P338" s="390">
        <v>5432</v>
      </c>
      <c r="Q338" s="390">
        <v>6603</v>
      </c>
      <c r="R338" s="390">
        <v>7809</v>
      </c>
      <c r="S338" s="390" t="s">
        <v>213</v>
      </c>
      <c r="T338" s="391">
        <v>0.22</v>
      </c>
      <c r="U338" s="391">
        <v>0.31</v>
      </c>
      <c r="V338" s="391">
        <v>0.42</v>
      </c>
      <c r="W338" s="391">
        <v>0.51</v>
      </c>
      <c r="X338" s="391">
        <v>0.62</v>
      </c>
      <c r="Y338" s="391">
        <v>0.09</v>
      </c>
      <c r="Z338" s="391">
        <v>1.0999999999999999E-2</v>
      </c>
      <c r="AA338" s="391">
        <v>1.4E-2</v>
      </c>
      <c r="AB338" s="391">
        <v>1.9E-2</v>
      </c>
      <c r="AC338" s="391">
        <v>2.9000000000000001E-2</v>
      </c>
      <c r="AD338" s="391">
        <v>3.0000000000000001E-3</v>
      </c>
      <c r="AE338" s="391">
        <v>3.0000000000000001E-3</v>
      </c>
      <c r="AF338" s="391">
        <v>3.0000000000000001E-3</v>
      </c>
      <c r="AG338" s="391">
        <v>3.0000000000000001E-3</v>
      </c>
      <c r="AH338" s="391">
        <v>3.0000000000000001E-3</v>
      </c>
      <c r="AI338" s="391">
        <v>0.02</v>
      </c>
      <c r="AJ338" s="391">
        <v>0.02</v>
      </c>
      <c r="AK338" s="391">
        <v>0.02</v>
      </c>
      <c r="AL338" s="391">
        <v>0.02</v>
      </c>
      <c r="AM338" s="391">
        <v>0.02</v>
      </c>
      <c r="AN338" s="391">
        <v>2.4E-2</v>
      </c>
      <c r="AO338" s="391">
        <v>2.4E-2</v>
      </c>
      <c r="AP338" s="391">
        <v>2.4E-2</v>
      </c>
      <c r="AQ338" s="391">
        <v>2.4E-2</v>
      </c>
      <c r="AR338" s="391">
        <v>2.4E-2</v>
      </c>
      <c r="AS338" s="391">
        <v>0.23269999999999999</v>
      </c>
      <c r="AT338" s="391">
        <v>0.23980000000000001</v>
      </c>
      <c r="AU338" s="391">
        <v>0.3135</v>
      </c>
      <c r="AV338" s="391">
        <v>0.37540000000000001</v>
      </c>
      <c r="AW338" s="391">
        <v>0.4536</v>
      </c>
      <c r="AX338" s="391">
        <v>0</v>
      </c>
      <c r="AY338" s="391">
        <v>0</v>
      </c>
      <c r="AZ338" s="391">
        <v>0</v>
      </c>
      <c r="BA338" s="391">
        <v>0</v>
      </c>
      <c r="BB338" s="391">
        <v>0</v>
      </c>
      <c r="BC338" s="391">
        <v>0</v>
      </c>
      <c r="BD338" s="391">
        <v>0</v>
      </c>
      <c r="BE338" s="391">
        <v>0</v>
      </c>
      <c r="BF338" s="391">
        <v>0</v>
      </c>
      <c r="BG338" s="391">
        <v>0</v>
      </c>
      <c r="BH338" s="391">
        <v>0.2</v>
      </c>
      <c r="BI338" s="391">
        <v>0.2</v>
      </c>
      <c r="BJ338" s="391">
        <v>0.2</v>
      </c>
      <c r="BK338" s="391">
        <v>0.2</v>
      </c>
      <c r="BL338" s="391">
        <v>0.2</v>
      </c>
      <c r="BM338" s="391">
        <v>0</v>
      </c>
      <c r="BN338" s="391">
        <v>0</v>
      </c>
      <c r="BO338" s="391">
        <v>0</v>
      </c>
      <c r="BP338" s="391">
        <v>0</v>
      </c>
      <c r="BQ338" s="391">
        <v>0</v>
      </c>
    </row>
    <row r="339" spans="1:69">
      <c r="A339" s="388" t="s">
        <v>730</v>
      </c>
      <c r="B339" s="389">
        <v>0.88608333333333356</v>
      </c>
      <c r="C339" s="389">
        <v>2</v>
      </c>
      <c r="D339" s="389">
        <v>0.50487945205479456</v>
      </c>
      <c r="E339" s="389"/>
      <c r="F339" s="390">
        <v>8150</v>
      </c>
      <c r="G339" s="391">
        <v>0.3125</v>
      </c>
      <c r="H339" s="391">
        <v>2E-3</v>
      </c>
      <c r="I339" s="391">
        <v>1E-3</v>
      </c>
      <c r="J339" s="391">
        <v>1E-3</v>
      </c>
      <c r="K339" s="391">
        <v>1E-3</v>
      </c>
      <c r="L339" s="391">
        <v>6.3703881278538987E-2</v>
      </c>
      <c r="M339" s="392">
        <v>38.343558282208591</v>
      </c>
      <c r="N339" s="390">
        <v>8150</v>
      </c>
      <c r="O339" s="390">
        <v>8150</v>
      </c>
      <c r="P339" s="390">
        <v>8125</v>
      </c>
      <c r="Q339" s="390">
        <v>8120</v>
      </c>
      <c r="R339" s="390">
        <v>8120</v>
      </c>
      <c r="S339" s="390" t="s">
        <v>129</v>
      </c>
      <c r="T339" s="391">
        <v>0.313</v>
      </c>
      <c r="U339" s="391">
        <v>0.313</v>
      </c>
      <c r="V339" s="391">
        <v>0.31</v>
      </c>
      <c r="W339" s="391">
        <v>0.31</v>
      </c>
      <c r="X339" s="391">
        <v>0.31</v>
      </c>
      <c r="Y339" s="391">
        <v>2E-3</v>
      </c>
      <c r="Z339" s="391">
        <v>2E-3</v>
      </c>
      <c r="AA339" s="391">
        <v>2E-3</v>
      </c>
      <c r="AB339" s="391">
        <v>2E-3</v>
      </c>
      <c r="AC339" s="391">
        <v>2E-3</v>
      </c>
      <c r="AD339" s="391">
        <v>1E-3</v>
      </c>
      <c r="AE339" s="391">
        <v>1E-3</v>
      </c>
      <c r="AF339" s="391">
        <v>1E-3</v>
      </c>
      <c r="AG339" s="391">
        <v>1E-3</v>
      </c>
      <c r="AH339" s="391">
        <v>1E-3</v>
      </c>
      <c r="AI339" s="391">
        <v>1E-3</v>
      </c>
      <c r="AJ339" s="391">
        <v>1E-3</v>
      </c>
      <c r="AK339" s="391">
        <v>1E-3</v>
      </c>
      <c r="AL339" s="391">
        <v>1E-3</v>
      </c>
      <c r="AM339" s="391">
        <v>1E-3</v>
      </c>
      <c r="AN339" s="391">
        <v>1E-3</v>
      </c>
      <c r="AO339" s="391">
        <v>1E-3</v>
      </c>
      <c r="AP339" s="391">
        <v>1E-3</v>
      </c>
      <c r="AQ339" s="391">
        <v>1E-3</v>
      </c>
      <c r="AR339" s="391">
        <v>1E-3</v>
      </c>
      <c r="AS339" s="391">
        <v>0.08</v>
      </c>
      <c r="AT339" s="391">
        <v>0.08</v>
      </c>
      <c r="AU339" s="391">
        <v>0.08</v>
      </c>
      <c r="AV339" s="391">
        <v>0.08</v>
      </c>
      <c r="AW339" s="391">
        <v>0.08</v>
      </c>
      <c r="AX339" s="391">
        <v>0</v>
      </c>
      <c r="AY339" s="391">
        <v>0</v>
      </c>
      <c r="AZ339" s="391">
        <v>0</v>
      </c>
      <c r="BA339" s="391">
        <v>0</v>
      </c>
      <c r="BB339" s="391">
        <v>0</v>
      </c>
      <c r="BC339" s="391">
        <v>0</v>
      </c>
      <c r="BD339" s="391">
        <v>0</v>
      </c>
      <c r="BE339" s="391">
        <v>0</v>
      </c>
      <c r="BF339" s="391">
        <v>0</v>
      </c>
      <c r="BG339" s="391">
        <v>0</v>
      </c>
      <c r="BH339" s="391">
        <v>2</v>
      </c>
      <c r="BI339" s="391">
        <v>2</v>
      </c>
      <c r="BJ339" s="391">
        <v>2</v>
      </c>
      <c r="BK339" s="391">
        <v>2</v>
      </c>
      <c r="BL339" s="391">
        <v>2</v>
      </c>
      <c r="BM339" s="391">
        <v>1.042</v>
      </c>
      <c r="BN339" s="391">
        <v>1.042</v>
      </c>
      <c r="BO339" s="391">
        <v>1.042</v>
      </c>
      <c r="BP339" s="391">
        <v>1.042</v>
      </c>
      <c r="BQ339" s="391">
        <v>1.042</v>
      </c>
    </row>
    <row r="340" spans="1:69">
      <c r="A340" s="388" t="s">
        <v>731</v>
      </c>
      <c r="B340" s="389">
        <v>0.33266666666666667</v>
      </c>
      <c r="C340" s="389">
        <v>2.91</v>
      </c>
      <c r="D340" s="389">
        <v>0</v>
      </c>
      <c r="E340" s="389"/>
      <c r="F340" s="390">
        <v>3645</v>
      </c>
      <c r="G340" s="391">
        <v>0.13220000000000001</v>
      </c>
      <c r="H340" s="391">
        <v>1.9E-2</v>
      </c>
      <c r="I340" s="391">
        <v>6.9999999999999999E-4</v>
      </c>
      <c r="J340" s="391">
        <v>5.3199999999999997E-2</v>
      </c>
      <c r="K340" s="391">
        <v>3.5000000000000003E-2</v>
      </c>
      <c r="L340" s="391">
        <v>9.2566666666666658E-2</v>
      </c>
      <c r="M340" s="392">
        <v>36.268861454046636</v>
      </c>
      <c r="N340" s="390">
        <v>3588</v>
      </c>
      <c r="O340" s="390">
        <v>3318</v>
      </c>
      <c r="P340" s="390">
        <v>3092</v>
      </c>
      <c r="Q340" s="390">
        <v>2882</v>
      </c>
      <c r="R340" s="390">
        <v>2686</v>
      </c>
      <c r="S340" s="390" t="s">
        <v>180</v>
      </c>
      <c r="T340" s="391">
        <v>0.128</v>
      </c>
      <c r="U340" s="391">
        <v>0.1183</v>
      </c>
      <c r="V340" s="391">
        <v>0.11020000000000001</v>
      </c>
      <c r="W340" s="391">
        <v>0.1027</v>
      </c>
      <c r="X340" s="391">
        <v>9.5699999999999993E-2</v>
      </c>
      <c r="Y340" s="391">
        <v>1.84E-2</v>
      </c>
      <c r="Z340" s="391">
        <v>1.7000000000000001E-2</v>
      </c>
      <c r="AA340" s="391">
        <v>1.5800000000000002E-2</v>
      </c>
      <c r="AB340" s="391">
        <v>1.47E-2</v>
      </c>
      <c r="AC340" s="391">
        <v>1.37E-2</v>
      </c>
      <c r="AD340" s="391">
        <v>6.9999999999999999E-4</v>
      </c>
      <c r="AE340" s="391">
        <v>5.9999999999999995E-4</v>
      </c>
      <c r="AF340" s="391">
        <v>5.9999999999999995E-4</v>
      </c>
      <c r="AG340" s="391">
        <v>5.0000000000000001E-4</v>
      </c>
      <c r="AH340" s="391">
        <v>5.0000000000000001E-4</v>
      </c>
      <c r="AI340" s="391">
        <v>5.2299999999999999E-2</v>
      </c>
      <c r="AJ340" s="391">
        <v>4.82E-2</v>
      </c>
      <c r="AK340" s="391">
        <v>4.48E-2</v>
      </c>
      <c r="AL340" s="391">
        <v>4.1599999999999998E-2</v>
      </c>
      <c r="AM340" s="391">
        <v>3.8600000000000002E-2</v>
      </c>
      <c r="AN340" s="391">
        <v>3.44E-2</v>
      </c>
      <c r="AO340" s="391">
        <v>3.1800000000000002E-2</v>
      </c>
      <c r="AP340" s="391">
        <v>2.9600000000000001E-2</v>
      </c>
      <c r="AQ340" s="391">
        <v>2.76E-2</v>
      </c>
      <c r="AR340" s="391">
        <v>2.58E-2</v>
      </c>
      <c r="AS340" s="391">
        <v>9.0300000000000005E-2</v>
      </c>
      <c r="AT340" s="391">
        <v>8.3400000000000002E-2</v>
      </c>
      <c r="AU340" s="391">
        <v>7.7600000000000002E-2</v>
      </c>
      <c r="AV340" s="391">
        <v>7.22E-2</v>
      </c>
      <c r="AW340" s="391">
        <v>6.7299999999999999E-2</v>
      </c>
      <c r="AX340" s="391">
        <v>0</v>
      </c>
      <c r="AY340" s="391">
        <v>0</v>
      </c>
      <c r="AZ340" s="391">
        <v>0</v>
      </c>
      <c r="BA340" s="391">
        <v>0</v>
      </c>
      <c r="BB340" s="391">
        <v>0</v>
      </c>
      <c r="BC340" s="391">
        <v>0</v>
      </c>
      <c r="BD340" s="391">
        <v>0</v>
      </c>
      <c r="BE340" s="391">
        <v>0</v>
      </c>
      <c r="BF340" s="391">
        <v>0</v>
      </c>
      <c r="BG340" s="391">
        <v>0</v>
      </c>
      <c r="BH340" s="391">
        <v>0</v>
      </c>
      <c r="BI340" s="391">
        <v>0</v>
      </c>
      <c r="BJ340" s="391">
        <v>0</v>
      </c>
      <c r="BK340" s="391">
        <v>0</v>
      </c>
      <c r="BL340" s="391">
        <v>0</v>
      </c>
      <c r="BM340" s="391">
        <v>0</v>
      </c>
      <c r="BN340" s="391">
        <v>0</v>
      </c>
      <c r="BO340" s="391">
        <v>0</v>
      </c>
      <c r="BP340" s="391">
        <v>0</v>
      </c>
      <c r="BQ340" s="391">
        <v>0</v>
      </c>
    </row>
    <row r="341" spans="1:69">
      <c r="A341" s="388" t="s">
        <v>732</v>
      </c>
      <c r="B341" s="389">
        <v>0.82324999999999993</v>
      </c>
      <c r="C341" s="389">
        <v>13</v>
      </c>
      <c r="D341" s="389">
        <v>0</v>
      </c>
      <c r="E341" s="389"/>
      <c r="F341" s="390">
        <v>4498</v>
      </c>
      <c r="G341" s="391">
        <v>0.125</v>
      </c>
      <c r="H341" s="391">
        <v>0.20700000000000002</v>
      </c>
      <c r="I341" s="391">
        <v>2.7E-2</v>
      </c>
      <c r="J341" s="391">
        <v>3.2000000000000001E-2</v>
      </c>
      <c r="K341" s="391">
        <v>0.05</v>
      </c>
      <c r="L341" s="391">
        <v>0.38224999999999992</v>
      </c>
      <c r="M341" s="392">
        <v>27.790128946198312</v>
      </c>
      <c r="N341" s="390">
        <v>4769</v>
      </c>
      <c r="O341" s="390">
        <v>5245</v>
      </c>
      <c r="P341" s="390">
        <v>5770</v>
      </c>
      <c r="Q341" s="390">
        <v>6347</v>
      </c>
      <c r="R341" s="390">
        <v>6985</v>
      </c>
      <c r="S341" s="390" t="s">
        <v>206</v>
      </c>
      <c r="T341" s="391">
        <v>0.16689999999999999</v>
      </c>
      <c r="U341" s="391">
        <v>0.18360000000000001</v>
      </c>
      <c r="V341" s="391">
        <v>0.2019</v>
      </c>
      <c r="W341" s="391">
        <v>0.22209999999999999</v>
      </c>
      <c r="X341" s="391">
        <v>0.24440000000000001</v>
      </c>
      <c r="Y341" s="391">
        <v>0.27500000000000002</v>
      </c>
      <c r="Z341" s="391">
        <v>0.28100000000000003</v>
      </c>
      <c r="AA341" s="391">
        <v>0.28699999999999998</v>
      </c>
      <c r="AB341" s="391">
        <v>0.29299999999999998</v>
      </c>
      <c r="AC341" s="391">
        <v>0.29899999999999999</v>
      </c>
      <c r="AD341" s="391">
        <v>4.1200000000000001E-2</v>
      </c>
      <c r="AE341" s="391">
        <v>4.2000000000000003E-2</v>
      </c>
      <c r="AF341" s="391">
        <v>4.2799999999999998E-2</v>
      </c>
      <c r="AG341" s="391">
        <v>4.3700000000000003E-2</v>
      </c>
      <c r="AH341" s="391">
        <v>4.4600000000000001E-2</v>
      </c>
      <c r="AI341" s="391">
        <v>6.25E-2</v>
      </c>
      <c r="AJ341" s="391">
        <v>6.3700000000000007E-2</v>
      </c>
      <c r="AK341" s="391">
        <v>6.5000000000000002E-2</v>
      </c>
      <c r="AL341" s="391">
        <v>6.6299999999999998E-2</v>
      </c>
      <c r="AM341" s="391">
        <v>6.7599999999999993E-2</v>
      </c>
      <c r="AN341" s="391">
        <v>5.5E-2</v>
      </c>
      <c r="AO341" s="391">
        <v>0.06</v>
      </c>
      <c r="AP341" s="391">
        <v>6.5000000000000002E-2</v>
      </c>
      <c r="AQ341" s="391">
        <v>7.0000000000000007E-2</v>
      </c>
      <c r="AR341" s="391">
        <v>7.4999999999999997E-2</v>
      </c>
      <c r="AS341" s="391">
        <v>0.25</v>
      </c>
      <c r="AT341" s="391">
        <v>0.25</v>
      </c>
      <c r="AU341" s="391">
        <v>0.25</v>
      </c>
      <c r="AV341" s="391">
        <v>0.25</v>
      </c>
      <c r="AW341" s="391">
        <v>0.25</v>
      </c>
      <c r="AX341" s="391">
        <v>0</v>
      </c>
      <c r="AY341" s="391">
        <v>0</v>
      </c>
      <c r="AZ341" s="391">
        <v>0</v>
      </c>
      <c r="BA341" s="391">
        <v>0</v>
      </c>
      <c r="BB341" s="391">
        <v>0</v>
      </c>
      <c r="BC341" s="391">
        <v>0</v>
      </c>
      <c r="BD341" s="391">
        <v>0</v>
      </c>
      <c r="BE341" s="391">
        <v>0</v>
      </c>
      <c r="BF341" s="391">
        <v>0</v>
      </c>
      <c r="BG341" s="391">
        <v>0</v>
      </c>
      <c r="BH341" s="391">
        <v>0</v>
      </c>
      <c r="BI341" s="391">
        <v>0</v>
      </c>
      <c r="BJ341" s="391">
        <v>0</v>
      </c>
      <c r="BK341" s="391">
        <v>0</v>
      </c>
      <c r="BL341" s="391">
        <v>0</v>
      </c>
      <c r="BM341" s="391">
        <v>0</v>
      </c>
      <c r="BN341" s="391">
        <v>0</v>
      </c>
      <c r="BO341" s="391">
        <v>0</v>
      </c>
      <c r="BP341" s="391">
        <v>0</v>
      </c>
      <c r="BQ341" s="391">
        <v>0</v>
      </c>
    </row>
    <row r="342" spans="1:69">
      <c r="A342" s="388" t="s">
        <v>733</v>
      </c>
      <c r="B342" s="389">
        <v>1.0919166666666664</v>
      </c>
      <c r="C342" s="389">
        <v>3.5</v>
      </c>
      <c r="D342" s="389">
        <v>0</v>
      </c>
      <c r="E342" s="389"/>
      <c r="F342" s="390">
        <v>3125</v>
      </c>
      <c r="G342" s="391">
        <v>0.70799999999999996</v>
      </c>
      <c r="H342" s="391">
        <v>0.216</v>
      </c>
      <c r="I342" s="391">
        <v>0</v>
      </c>
      <c r="J342" s="391">
        <v>2.0500000000000001E-2</v>
      </c>
      <c r="K342" s="391">
        <v>6.5500000000000003E-2</v>
      </c>
      <c r="L342" s="391">
        <v>8.1916666666666638E-2</v>
      </c>
      <c r="M342" s="392">
        <v>226.56</v>
      </c>
      <c r="N342" s="390">
        <v>3330</v>
      </c>
      <c r="O342" s="390">
        <v>3497</v>
      </c>
      <c r="P342" s="390">
        <v>3672</v>
      </c>
      <c r="Q342" s="390">
        <v>3855</v>
      </c>
      <c r="R342" s="390">
        <v>3855</v>
      </c>
      <c r="S342" s="390" t="s">
        <v>198</v>
      </c>
      <c r="T342" s="391">
        <v>0.73299999999999998</v>
      </c>
      <c r="U342" s="391">
        <v>0.76900000000000002</v>
      </c>
      <c r="V342" s="391">
        <v>0.80800000000000005</v>
      </c>
      <c r="W342" s="391">
        <v>0.84799999999999998</v>
      </c>
      <c r="X342" s="391">
        <v>0.84799999999999998</v>
      </c>
      <c r="Y342" s="391">
        <v>0.24</v>
      </c>
      <c r="Z342" s="391">
        <v>0.255</v>
      </c>
      <c r="AA342" s="391">
        <v>0.26800000000000002</v>
      </c>
      <c r="AB342" s="391">
        <v>0.28100000000000003</v>
      </c>
      <c r="AC342" s="391">
        <v>0.28100000000000003</v>
      </c>
      <c r="AD342" s="391">
        <v>0</v>
      </c>
      <c r="AE342" s="391">
        <v>0</v>
      </c>
      <c r="AF342" s="391">
        <v>0</v>
      </c>
      <c r="AG342" s="391">
        <v>0</v>
      </c>
      <c r="AH342" s="391">
        <v>0</v>
      </c>
      <c r="AI342" s="391">
        <v>0.02</v>
      </c>
      <c r="AJ342" s="391">
        <v>2.1000000000000001E-2</v>
      </c>
      <c r="AK342" s="391">
        <v>2.1999999999999999E-2</v>
      </c>
      <c r="AL342" s="391">
        <v>2.3E-2</v>
      </c>
      <c r="AM342" s="391">
        <v>2.3E-2</v>
      </c>
      <c r="AN342" s="391">
        <v>0.13200000000000001</v>
      </c>
      <c r="AO342" s="391">
        <v>0.13200000000000001</v>
      </c>
      <c r="AP342" s="391">
        <v>0.13200000000000001</v>
      </c>
      <c r="AQ342" s="391">
        <v>0.13200000000000001</v>
      </c>
      <c r="AR342" s="391">
        <v>0.13200000000000001</v>
      </c>
      <c r="AS342" s="391">
        <v>8.7900000000000006E-2</v>
      </c>
      <c r="AT342" s="391">
        <v>9.1899999999999996E-2</v>
      </c>
      <c r="AU342" s="391">
        <v>9.6100000000000005E-2</v>
      </c>
      <c r="AV342" s="391">
        <v>0.1003</v>
      </c>
      <c r="AW342" s="391">
        <v>0.1003</v>
      </c>
      <c r="AX342" s="391">
        <v>0</v>
      </c>
      <c r="AY342" s="391">
        <v>0</v>
      </c>
      <c r="AZ342" s="391">
        <v>0</v>
      </c>
      <c r="BA342" s="391">
        <v>0</v>
      </c>
      <c r="BB342" s="391">
        <v>0</v>
      </c>
      <c r="BC342" s="391">
        <v>0</v>
      </c>
      <c r="BD342" s="391">
        <v>0</v>
      </c>
      <c r="BE342" s="391">
        <v>0</v>
      </c>
      <c r="BF342" s="391">
        <v>0</v>
      </c>
      <c r="BG342" s="391">
        <v>0</v>
      </c>
      <c r="BH342" s="391">
        <v>3.5</v>
      </c>
      <c r="BI342" s="391">
        <v>3.5</v>
      </c>
      <c r="BJ342" s="391">
        <v>3.5</v>
      </c>
      <c r="BK342" s="391">
        <v>3.5</v>
      </c>
      <c r="BL342" s="391">
        <v>3.5</v>
      </c>
      <c r="BM342" s="391">
        <v>0</v>
      </c>
      <c r="BN342" s="391">
        <v>0</v>
      </c>
      <c r="BO342" s="391">
        <v>0</v>
      </c>
      <c r="BP342" s="391">
        <v>0</v>
      </c>
      <c r="BQ342" s="391">
        <v>0</v>
      </c>
    </row>
    <row r="343" spans="1:69">
      <c r="A343" s="388" t="s">
        <v>734</v>
      </c>
      <c r="B343" s="389">
        <v>0.15478333333333333</v>
      </c>
      <c r="C343" s="389">
        <v>0.20699999999999999</v>
      </c>
      <c r="D343" s="389">
        <v>0</v>
      </c>
      <c r="E343" s="389"/>
      <c r="F343" s="390">
        <v>637</v>
      </c>
      <c r="G343" s="391">
        <v>2.4E-2</v>
      </c>
      <c r="H343" s="391">
        <v>2E-3</v>
      </c>
      <c r="I343" s="391">
        <v>0.12</v>
      </c>
      <c r="J343" s="391">
        <v>0</v>
      </c>
      <c r="K343" s="391">
        <v>0</v>
      </c>
      <c r="L343" s="391">
        <v>8.7833333333333374E-3</v>
      </c>
      <c r="M343" s="392">
        <v>37.676609105180532</v>
      </c>
      <c r="N343" s="390">
        <v>649</v>
      </c>
      <c r="O343" s="390">
        <v>662</v>
      </c>
      <c r="P343" s="390">
        <v>689</v>
      </c>
      <c r="Q343" s="390">
        <v>703</v>
      </c>
      <c r="R343" s="390">
        <v>717</v>
      </c>
      <c r="S343" s="390" t="s">
        <v>162</v>
      </c>
      <c r="T343" s="391">
        <v>2.4E-2</v>
      </c>
      <c r="U343" s="391">
        <v>2.5999999999999999E-2</v>
      </c>
      <c r="V343" s="391">
        <v>2.8000000000000001E-2</v>
      </c>
      <c r="W343" s="391">
        <v>0.03</v>
      </c>
      <c r="X343" s="391">
        <v>3.4000000000000002E-2</v>
      </c>
      <c r="Y343" s="391">
        <v>2.5000000000000001E-3</v>
      </c>
      <c r="Z343" s="391">
        <v>2.7000000000000001E-3</v>
      </c>
      <c r="AA343" s="391">
        <v>3.0000000000000001E-3</v>
      </c>
      <c r="AB343" s="391">
        <v>3.3E-3</v>
      </c>
      <c r="AC343" s="391">
        <v>3.8E-3</v>
      </c>
      <c r="AD343" s="391">
        <v>6.5000000000000002E-2</v>
      </c>
      <c r="AE343" s="391">
        <v>6.6000000000000003E-2</v>
      </c>
      <c r="AF343" s="391">
        <v>6.7000000000000004E-2</v>
      </c>
      <c r="AG343" s="391">
        <v>6.8000000000000005E-2</v>
      </c>
      <c r="AH343" s="391">
        <v>7.0000000000000007E-2</v>
      </c>
      <c r="AI343" s="391">
        <v>0</v>
      </c>
      <c r="AJ343" s="391">
        <v>0</v>
      </c>
      <c r="AK343" s="391">
        <v>0</v>
      </c>
      <c r="AL343" s="391">
        <v>0</v>
      </c>
      <c r="AM343" s="391">
        <v>0</v>
      </c>
      <c r="AN343" s="391">
        <v>1E-3</v>
      </c>
      <c r="AO343" s="391">
        <v>1.1000000000000001E-3</v>
      </c>
      <c r="AP343" s="391">
        <v>1.1999999999999999E-3</v>
      </c>
      <c r="AQ343" s="391">
        <v>1.2999999999999999E-3</v>
      </c>
      <c r="AR343" s="391">
        <v>1.2999999999999999E-3</v>
      </c>
      <c r="AS343" s="391">
        <v>3.0000000000000001E-3</v>
      </c>
      <c r="AT343" s="391">
        <v>3.0999999999999999E-3</v>
      </c>
      <c r="AU343" s="391">
        <v>3.2000000000000002E-3</v>
      </c>
      <c r="AV343" s="391">
        <v>3.3E-3</v>
      </c>
      <c r="AW343" s="391">
        <v>3.5000000000000001E-3</v>
      </c>
      <c r="AX343" s="391">
        <v>0</v>
      </c>
      <c r="AY343" s="391">
        <v>0</v>
      </c>
      <c r="AZ343" s="391">
        <v>0</v>
      </c>
      <c r="BA343" s="391">
        <v>0</v>
      </c>
      <c r="BB343" s="391">
        <v>0</v>
      </c>
      <c r="BC343" s="391">
        <v>0</v>
      </c>
      <c r="BD343" s="391">
        <v>0</v>
      </c>
      <c r="BE343" s="391">
        <v>0</v>
      </c>
      <c r="BF343" s="391">
        <v>0</v>
      </c>
      <c r="BG343" s="391">
        <v>0</v>
      </c>
      <c r="BH343" s="391">
        <v>0.15770000000000001</v>
      </c>
      <c r="BI343" s="391">
        <v>0.15770000000000001</v>
      </c>
      <c r="BJ343" s="391">
        <v>0.15770000000000001</v>
      </c>
      <c r="BK343" s="391">
        <v>0.15770000000000001</v>
      </c>
      <c r="BL343" s="391">
        <v>0.15770000000000001</v>
      </c>
      <c r="BM343" s="391">
        <v>0</v>
      </c>
      <c r="BN343" s="391">
        <v>0</v>
      </c>
      <c r="BO343" s="391">
        <v>0</v>
      </c>
      <c r="BP343" s="391">
        <v>0</v>
      </c>
      <c r="BQ343" s="391">
        <v>0</v>
      </c>
    </row>
    <row r="344" spans="1:69">
      <c r="A344" s="388" t="s">
        <v>736</v>
      </c>
      <c r="B344" s="389">
        <v>0.67333333333333323</v>
      </c>
      <c r="C344" s="389">
        <v>0.94100000000000006</v>
      </c>
      <c r="D344" s="389">
        <v>0.12821917808219177</v>
      </c>
      <c r="E344" s="389"/>
      <c r="F344" s="390">
        <v>8800</v>
      </c>
      <c r="G344" s="391">
        <v>0.23500000000000001</v>
      </c>
      <c r="H344" s="391">
        <v>0.26200000000000001</v>
      </c>
      <c r="I344" s="391">
        <v>0</v>
      </c>
      <c r="J344" s="391">
        <v>0</v>
      </c>
      <c r="K344" s="391">
        <v>6.9999999999999999E-4</v>
      </c>
      <c r="L344" s="391">
        <v>4.7414155251141454E-2</v>
      </c>
      <c r="M344" s="392">
        <v>26.704545454545453</v>
      </c>
      <c r="N344" s="390">
        <v>6475</v>
      </c>
      <c r="O344" s="390">
        <v>6525</v>
      </c>
      <c r="P344" s="390">
        <v>6600</v>
      </c>
      <c r="Q344" s="390">
        <v>6750</v>
      </c>
      <c r="R344" s="390">
        <v>6800</v>
      </c>
      <c r="S344" s="390" t="s">
        <v>162</v>
      </c>
      <c r="T344" s="391">
        <v>0.23499999999999999</v>
      </c>
      <c r="U344" s="391">
        <v>0.23499999999999999</v>
      </c>
      <c r="V344" s="391">
        <v>0.23499999999999999</v>
      </c>
      <c r="W344" s="391">
        <v>0.23499999999999999</v>
      </c>
      <c r="X344" s="391">
        <v>0.23499999999999999</v>
      </c>
      <c r="Y344" s="391">
        <v>0.26300000000000001</v>
      </c>
      <c r="Z344" s="391">
        <v>0.26300000000000001</v>
      </c>
      <c r="AA344" s="391">
        <v>0.26800000000000002</v>
      </c>
      <c r="AB344" s="391">
        <v>0.27100000000000002</v>
      </c>
      <c r="AC344" s="391">
        <v>0.27300000000000002</v>
      </c>
      <c r="AD344" s="391">
        <v>0</v>
      </c>
      <c r="AE344" s="391">
        <v>0</v>
      </c>
      <c r="AF344" s="391">
        <v>0</v>
      </c>
      <c r="AG344" s="391">
        <v>0</v>
      </c>
      <c r="AH344" s="391">
        <v>0</v>
      </c>
      <c r="AI344" s="391">
        <v>0</v>
      </c>
      <c r="AJ344" s="391">
        <v>0</v>
      </c>
      <c r="AK344" s="391">
        <v>0</v>
      </c>
      <c r="AL344" s="391">
        <v>0</v>
      </c>
      <c r="AM344" s="391">
        <v>0</v>
      </c>
      <c r="AN344" s="391">
        <v>6.9999999999999999E-4</v>
      </c>
      <c r="AO344" s="391">
        <v>1E-3</v>
      </c>
      <c r="AP344" s="391">
        <v>1E-3</v>
      </c>
      <c r="AQ344" s="391">
        <v>1E-3</v>
      </c>
      <c r="AR344" s="391">
        <v>1E-3</v>
      </c>
      <c r="AS344" s="391">
        <v>4.6300000000000001E-2</v>
      </c>
      <c r="AT344" s="391">
        <v>4.6300000000000001E-2</v>
      </c>
      <c r="AU344" s="391">
        <v>4.6800000000000001E-2</v>
      </c>
      <c r="AV344" s="391">
        <v>4.7100000000000003E-2</v>
      </c>
      <c r="AW344" s="391">
        <v>4.7199999999999999E-2</v>
      </c>
      <c r="AX344" s="391">
        <v>0</v>
      </c>
      <c r="AY344" s="391">
        <v>0</v>
      </c>
      <c r="AZ344" s="391">
        <v>0</v>
      </c>
      <c r="BA344" s="391">
        <v>0</v>
      </c>
      <c r="BB344" s="391">
        <v>0</v>
      </c>
      <c r="BC344" s="391">
        <v>0</v>
      </c>
      <c r="BD344" s="391">
        <v>0</v>
      </c>
      <c r="BE344" s="391">
        <v>0</v>
      </c>
      <c r="BF344" s="391">
        <v>0</v>
      </c>
      <c r="BG344" s="391">
        <v>0</v>
      </c>
      <c r="BH344" s="391">
        <v>0.75</v>
      </c>
      <c r="BI344" s="391">
        <v>0.75</v>
      </c>
      <c r="BJ344" s="391">
        <v>0.75</v>
      </c>
      <c r="BK344" s="391">
        <v>0.75</v>
      </c>
      <c r="BL344" s="391">
        <v>0.75</v>
      </c>
      <c r="BM344" s="391">
        <v>0</v>
      </c>
      <c r="BN344" s="391">
        <v>0</v>
      </c>
      <c r="BO344" s="391">
        <v>0</v>
      </c>
      <c r="BP344" s="391">
        <v>0</v>
      </c>
      <c r="BQ344" s="391">
        <v>0</v>
      </c>
    </row>
    <row r="345" spans="1:69">
      <c r="A345" s="388" t="s">
        <v>737</v>
      </c>
      <c r="B345" s="389" t="s">
        <v>395</v>
      </c>
      <c r="C345" s="389">
        <v>0.2</v>
      </c>
      <c r="D345" s="389">
        <v>0</v>
      </c>
      <c r="E345" s="389"/>
      <c r="F345" s="390">
        <v>0</v>
      </c>
      <c r="G345" s="391">
        <v>0</v>
      </c>
      <c r="H345" s="391">
        <v>0</v>
      </c>
      <c r="I345" s="391">
        <v>0</v>
      </c>
      <c r="J345" s="391">
        <v>0</v>
      </c>
      <c r="K345" s="391">
        <v>0</v>
      </c>
      <c r="L345" s="391" t="e">
        <v>#VALUE!</v>
      </c>
      <c r="M345" s="392" t="s">
        <v>395</v>
      </c>
      <c r="N345" s="390">
        <v>0</v>
      </c>
      <c r="O345" s="390">
        <v>0</v>
      </c>
      <c r="P345" s="390">
        <v>0</v>
      </c>
      <c r="Q345" s="390">
        <v>0</v>
      </c>
      <c r="R345" s="390">
        <v>0</v>
      </c>
      <c r="S345" s="390" t="s">
        <v>216</v>
      </c>
      <c r="T345" s="391">
        <v>0</v>
      </c>
      <c r="U345" s="391">
        <v>0</v>
      </c>
      <c r="V345" s="391">
        <v>0</v>
      </c>
      <c r="W345" s="391">
        <v>0</v>
      </c>
      <c r="X345" s="391">
        <v>0</v>
      </c>
      <c r="Y345" s="391">
        <v>0</v>
      </c>
      <c r="Z345" s="391">
        <v>0</v>
      </c>
      <c r="AA345" s="391">
        <v>0</v>
      </c>
      <c r="AB345" s="391">
        <v>0</v>
      </c>
      <c r="AC345" s="391">
        <v>0</v>
      </c>
      <c r="AD345" s="391">
        <v>0</v>
      </c>
      <c r="AE345" s="391">
        <v>0</v>
      </c>
      <c r="AF345" s="391">
        <v>0</v>
      </c>
      <c r="AG345" s="391">
        <v>0</v>
      </c>
      <c r="AH345" s="391">
        <v>0</v>
      </c>
      <c r="AI345" s="391">
        <v>0</v>
      </c>
      <c r="AJ345" s="391">
        <v>0</v>
      </c>
      <c r="AK345" s="391">
        <v>0</v>
      </c>
      <c r="AL345" s="391">
        <v>0</v>
      </c>
      <c r="AM345" s="391">
        <v>0</v>
      </c>
      <c r="AN345" s="391">
        <v>0</v>
      </c>
      <c r="AO345" s="391">
        <v>0</v>
      </c>
      <c r="AP345" s="391">
        <v>0</v>
      </c>
      <c r="AQ345" s="391">
        <v>0</v>
      </c>
      <c r="AR345" s="391">
        <v>0</v>
      </c>
      <c r="AS345" s="391">
        <v>0</v>
      </c>
      <c r="AT345" s="391">
        <v>0</v>
      </c>
      <c r="AU345" s="391">
        <v>0</v>
      </c>
      <c r="AV345" s="391">
        <v>0</v>
      </c>
      <c r="AW345" s="391">
        <v>0</v>
      </c>
      <c r="AX345" s="391">
        <v>0</v>
      </c>
      <c r="AY345" s="391">
        <v>0</v>
      </c>
      <c r="AZ345" s="391">
        <v>0</v>
      </c>
      <c r="BA345" s="391">
        <v>0</v>
      </c>
      <c r="BB345" s="391">
        <v>0</v>
      </c>
      <c r="BC345" s="391">
        <v>0</v>
      </c>
      <c r="BD345" s="391">
        <v>0</v>
      </c>
      <c r="BE345" s="391">
        <v>0</v>
      </c>
      <c r="BF345" s="391">
        <v>0</v>
      </c>
      <c r="BG345" s="391">
        <v>0</v>
      </c>
      <c r="BH345" s="391">
        <v>0.2</v>
      </c>
      <c r="BI345" s="391">
        <v>0.2</v>
      </c>
      <c r="BJ345" s="391">
        <v>0.2</v>
      </c>
      <c r="BK345" s="391">
        <v>0.2</v>
      </c>
      <c r="BL345" s="391">
        <v>0.2</v>
      </c>
      <c r="BM345" s="391">
        <v>0</v>
      </c>
      <c r="BN345" s="391">
        <v>0</v>
      </c>
      <c r="BO345" s="391">
        <v>0</v>
      </c>
      <c r="BP345" s="391">
        <v>0</v>
      </c>
      <c r="BQ345" s="391">
        <v>0</v>
      </c>
    </row>
    <row r="346" spans="1:69">
      <c r="A346" s="388" t="s">
        <v>738</v>
      </c>
      <c r="B346" s="389">
        <v>7.5877583333333325</v>
      </c>
      <c r="C346" s="389">
        <v>15</v>
      </c>
      <c r="D346" s="389">
        <v>6.9773232876712346</v>
      </c>
      <c r="E346" s="389"/>
      <c r="F346" s="390">
        <v>93250</v>
      </c>
      <c r="G346" s="391">
        <v>0</v>
      </c>
      <c r="H346" s="391">
        <v>0</v>
      </c>
      <c r="I346" s="391">
        <v>0</v>
      </c>
      <c r="J346" s="391">
        <v>0</v>
      </c>
      <c r="K346" s="391">
        <v>0.36799999999999999</v>
      </c>
      <c r="L346" s="391">
        <v>0.24243504566209761</v>
      </c>
      <c r="M346" s="392">
        <v>0</v>
      </c>
      <c r="N346" s="390">
        <v>95198</v>
      </c>
      <c r="O346" s="390">
        <v>98349</v>
      </c>
      <c r="P346" s="390">
        <v>102045</v>
      </c>
      <c r="Q346" s="390">
        <v>106339</v>
      </c>
      <c r="R346" s="390">
        <v>110592</v>
      </c>
      <c r="S346" s="390" t="s">
        <v>172</v>
      </c>
      <c r="T346" s="391">
        <v>0</v>
      </c>
      <c r="U346" s="391">
        <v>0</v>
      </c>
      <c r="V346" s="391">
        <v>0</v>
      </c>
      <c r="W346" s="391">
        <v>0</v>
      </c>
      <c r="X346" s="391">
        <v>0</v>
      </c>
      <c r="Y346" s="391">
        <v>0</v>
      </c>
      <c r="Z346" s="391">
        <v>0</v>
      </c>
      <c r="AA346" s="391">
        <v>0</v>
      </c>
      <c r="AB346" s="391">
        <v>0</v>
      </c>
      <c r="AC346" s="391">
        <v>0</v>
      </c>
      <c r="AD346" s="391">
        <v>0</v>
      </c>
      <c r="AE346" s="391">
        <v>0</v>
      </c>
      <c r="AF346" s="391">
        <v>0</v>
      </c>
      <c r="AG346" s="391">
        <v>0</v>
      </c>
      <c r="AH346" s="391">
        <v>0</v>
      </c>
      <c r="AI346" s="391">
        <v>0</v>
      </c>
      <c r="AJ346" s="391">
        <v>0</v>
      </c>
      <c r="AK346" s="391">
        <v>0</v>
      </c>
      <c r="AL346" s="391">
        <v>0</v>
      </c>
      <c r="AM346" s="391">
        <v>0</v>
      </c>
      <c r="AN346" s="391">
        <v>0.5</v>
      </c>
      <c r="AO346" s="391">
        <v>0.5</v>
      </c>
      <c r="AP346" s="391">
        <v>0.5</v>
      </c>
      <c r="AQ346" s="391">
        <v>0.5</v>
      </c>
      <c r="AR346" s="391">
        <v>0.5</v>
      </c>
      <c r="AS346" s="391">
        <v>0.35499999999999998</v>
      </c>
      <c r="AT346" s="391">
        <v>0.35499999999999998</v>
      </c>
      <c r="AU346" s="391">
        <v>0.35499999999999998</v>
      </c>
      <c r="AV346" s="391">
        <v>0.35499999999999998</v>
      </c>
      <c r="AW346" s="391">
        <v>0.35499999999999998</v>
      </c>
      <c r="AX346" s="391">
        <v>0</v>
      </c>
      <c r="AY346" s="391">
        <v>0</v>
      </c>
      <c r="AZ346" s="391">
        <v>0</v>
      </c>
      <c r="BA346" s="391">
        <v>0</v>
      </c>
      <c r="BB346" s="391">
        <v>0</v>
      </c>
      <c r="BC346" s="391">
        <v>0</v>
      </c>
      <c r="BD346" s="391">
        <v>0</v>
      </c>
      <c r="BE346" s="391">
        <v>0</v>
      </c>
      <c r="BF346" s="391">
        <v>0</v>
      </c>
      <c r="BG346" s="391">
        <v>0</v>
      </c>
      <c r="BH346" s="391">
        <v>0</v>
      </c>
      <c r="BI346" s="391">
        <v>0</v>
      </c>
      <c r="BJ346" s="391">
        <v>0</v>
      </c>
      <c r="BK346" s="391">
        <v>0</v>
      </c>
      <c r="BL346" s="391">
        <v>0</v>
      </c>
      <c r="BM346" s="391">
        <v>7.0620000000000012</v>
      </c>
      <c r="BN346" s="391">
        <v>7.0620000000000012</v>
      </c>
      <c r="BO346" s="391">
        <v>7.0620000000000012</v>
      </c>
      <c r="BP346" s="391">
        <v>7.0620000000000012</v>
      </c>
      <c r="BQ346" s="391">
        <v>7.0620000000000012</v>
      </c>
    </row>
    <row r="347" spans="1:69">
      <c r="A347" s="388" t="s">
        <v>739</v>
      </c>
      <c r="B347" s="389">
        <v>3.7132083333333341</v>
      </c>
      <c r="C347" s="389">
        <v>7.6231</v>
      </c>
      <c r="D347" s="389">
        <v>0</v>
      </c>
      <c r="E347" s="389"/>
      <c r="F347" s="390">
        <v>37750</v>
      </c>
      <c r="G347" s="391">
        <v>1.893</v>
      </c>
      <c r="H347" s="391">
        <v>0.81100000000000005</v>
      </c>
      <c r="I347" s="391">
        <v>0.06</v>
      </c>
      <c r="J347" s="391">
        <v>0</v>
      </c>
      <c r="K347" s="391">
        <v>0.35699999999999998</v>
      </c>
      <c r="L347" s="391">
        <v>0.59220833333333367</v>
      </c>
      <c r="M347" s="392">
        <v>50.145695364238414</v>
      </c>
      <c r="N347" s="390">
        <v>43800</v>
      </c>
      <c r="O347" s="390">
        <v>50800</v>
      </c>
      <c r="P347" s="390">
        <v>59000</v>
      </c>
      <c r="Q347" s="390">
        <v>68500</v>
      </c>
      <c r="R347" s="390">
        <v>79500</v>
      </c>
      <c r="S347" s="390" t="s">
        <v>201</v>
      </c>
      <c r="T347" s="391">
        <v>2.1970000000000001</v>
      </c>
      <c r="U347" s="391">
        <v>2.5499999999999998</v>
      </c>
      <c r="V347" s="391">
        <v>2.9590000000000001</v>
      </c>
      <c r="W347" s="391">
        <v>3.4340000000000002</v>
      </c>
      <c r="X347" s="391">
        <v>3.9849999999999999</v>
      </c>
      <c r="Y347" s="391">
        <v>0.94099999999999995</v>
      </c>
      <c r="Z347" s="391">
        <v>1.0920000000000001</v>
      </c>
      <c r="AA347" s="391">
        <v>1.268</v>
      </c>
      <c r="AB347" s="391">
        <v>1.4710000000000001</v>
      </c>
      <c r="AC347" s="391">
        <v>1.7070000000000001</v>
      </c>
      <c r="AD347" s="391">
        <v>7.0000000000000007E-2</v>
      </c>
      <c r="AE347" s="391">
        <v>8.1000000000000003E-2</v>
      </c>
      <c r="AF347" s="391">
        <v>9.4E-2</v>
      </c>
      <c r="AG347" s="391">
        <v>0.109</v>
      </c>
      <c r="AH347" s="391">
        <v>0.126</v>
      </c>
      <c r="AI347" s="391">
        <v>0</v>
      </c>
      <c r="AJ347" s="391">
        <v>0</v>
      </c>
      <c r="AK347" s="391">
        <v>0</v>
      </c>
      <c r="AL347" s="391">
        <v>0</v>
      </c>
      <c r="AM347" s="391">
        <v>0</v>
      </c>
      <c r="AN347" s="391">
        <v>0.41399999999999998</v>
      </c>
      <c r="AO347" s="391">
        <v>0.48099999999999998</v>
      </c>
      <c r="AP347" s="391">
        <v>0.55800000000000005</v>
      </c>
      <c r="AQ347" s="391">
        <v>0.64800000000000002</v>
      </c>
      <c r="AR347" s="391">
        <v>0.752</v>
      </c>
      <c r="AS347" s="391">
        <v>0.67659999999999998</v>
      </c>
      <c r="AT347" s="391">
        <v>0.7853</v>
      </c>
      <c r="AU347" s="391">
        <v>0.91139999999999999</v>
      </c>
      <c r="AV347" s="391">
        <v>1.0577000000000001</v>
      </c>
      <c r="AW347" s="391">
        <v>1.2273000000000001</v>
      </c>
      <c r="AX347" s="391">
        <v>0</v>
      </c>
      <c r="AY347" s="391">
        <v>0</v>
      </c>
      <c r="AZ347" s="391">
        <v>0</v>
      </c>
      <c r="BA347" s="391">
        <v>0</v>
      </c>
      <c r="BB347" s="391">
        <v>0</v>
      </c>
      <c r="BC347" s="391">
        <v>0</v>
      </c>
      <c r="BD347" s="391">
        <v>0</v>
      </c>
      <c r="BE347" s="391">
        <v>0</v>
      </c>
      <c r="BF347" s="391">
        <v>0</v>
      </c>
      <c r="BG347" s="391">
        <v>0</v>
      </c>
      <c r="BH347" s="391">
        <v>0</v>
      </c>
      <c r="BI347" s="391">
        <v>0</v>
      </c>
      <c r="BJ347" s="391">
        <v>0</v>
      </c>
      <c r="BK347" s="391">
        <v>0</v>
      </c>
      <c r="BL347" s="391">
        <v>0</v>
      </c>
      <c r="BM347" s="391">
        <v>0</v>
      </c>
      <c r="BN347" s="391">
        <v>0</v>
      </c>
      <c r="BO347" s="391">
        <v>0</v>
      </c>
      <c r="BP347" s="391">
        <v>0</v>
      </c>
      <c r="BQ347" s="391">
        <v>0</v>
      </c>
    </row>
    <row r="348" spans="1:69">
      <c r="A348" s="388" t="s">
        <v>740</v>
      </c>
      <c r="B348" s="389">
        <v>0.11417499999999998</v>
      </c>
      <c r="C348" s="389">
        <v>0.39600000000000002</v>
      </c>
      <c r="D348" s="389">
        <v>0</v>
      </c>
      <c r="E348" s="389"/>
      <c r="F348" s="390">
        <v>999</v>
      </c>
      <c r="G348" s="391">
        <v>4.6699999999999998E-2</v>
      </c>
      <c r="H348" s="391">
        <v>3.04E-2</v>
      </c>
      <c r="I348" s="391">
        <v>0</v>
      </c>
      <c r="J348" s="391">
        <v>0</v>
      </c>
      <c r="K348" s="391">
        <v>1.1999999999999999E-3</v>
      </c>
      <c r="L348" s="391">
        <v>3.5874999999999976E-2</v>
      </c>
      <c r="M348" s="392">
        <v>46.746746746746744</v>
      </c>
      <c r="N348" s="390">
        <v>1057</v>
      </c>
      <c r="O348" s="390">
        <v>1102</v>
      </c>
      <c r="P348" s="390">
        <v>1150</v>
      </c>
      <c r="Q348" s="390">
        <v>1199</v>
      </c>
      <c r="R348" s="390">
        <v>1245</v>
      </c>
      <c r="S348" s="390" t="s">
        <v>220</v>
      </c>
      <c r="T348" s="391">
        <v>4.8000000000000001E-2</v>
      </c>
      <c r="U348" s="391">
        <v>5.0099999999999999E-2</v>
      </c>
      <c r="V348" s="391">
        <v>5.2600000000000001E-2</v>
      </c>
      <c r="W348" s="391">
        <v>5.5E-2</v>
      </c>
      <c r="X348" s="391">
        <v>5.6500000000000002E-2</v>
      </c>
      <c r="Y348" s="391">
        <v>3.85E-2</v>
      </c>
      <c r="Z348" s="391">
        <v>4.0099999999999997E-2</v>
      </c>
      <c r="AA348" s="391">
        <v>4.1799999999999997E-2</v>
      </c>
      <c r="AB348" s="391">
        <v>4.36E-2</v>
      </c>
      <c r="AC348" s="391">
        <v>4.4999999999999998E-2</v>
      </c>
      <c r="AD348" s="391">
        <v>0</v>
      </c>
      <c r="AE348" s="391">
        <v>0</v>
      </c>
      <c r="AF348" s="391">
        <v>0</v>
      </c>
      <c r="AG348" s="391">
        <v>0</v>
      </c>
      <c r="AH348" s="391">
        <v>0</v>
      </c>
      <c r="AI348" s="391">
        <v>0</v>
      </c>
      <c r="AJ348" s="391">
        <v>0</v>
      </c>
      <c r="AK348" s="391">
        <v>0</v>
      </c>
      <c r="AL348" s="391">
        <v>0</v>
      </c>
      <c r="AM348" s="391">
        <v>0</v>
      </c>
      <c r="AN348" s="391">
        <v>1.2999999999999999E-3</v>
      </c>
      <c r="AO348" s="391">
        <v>1.4E-3</v>
      </c>
      <c r="AP348" s="391">
        <v>1.5E-3</v>
      </c>
      <c r="AQ348" s="391">
        <v>1.6000000000000001E-3</v>
      </c>
      <c r="AR348" s="391">
        <v>1.6999999999999999E-3</v>
      </c>
      <c r="AS348" s="391">
        <v>4.3099999999999999E-2</v>
      </c>
      <c r="AT348" s="391">
        <v>4.4900000000000002E-2</v>
      </c>
      <c r="AU348" s="391">
        <v>4.7E-2</v>
      </c>
      <c r="AV348" s="391">
        <v>4.9099999999999998E-2</v>
      </c>
      <c r="AW348" s="391">
        <v>5.0599999999999999E-2</v>
      </c>
      <c r="AX348" s="391">
        <v>0</v>
      </c>
      <c r="AY348" s="391">
        <v>0</v>
      </c>
      <c r="AZ348" s="391">
        <v>0</v>
      </c>
      <c r="BA348" s="391">
        <v>0</v>
      </c>
      <c r="BB348" s="391">
        <v>0</v>
      </c>
      <c r="BC348" s="391">
        <v>0</v>
      </c>
      <c r="BD348" s="391">
        <v>0</v>
      </c>
      <c r="BE348" s="391">
        <v>0</v>
      </c>
      <c r="BF348" s="391">
        <v>0</v>
      </c>
      <c r="BG348" s="391">
        <v>0</v>
      </c>
      <c r="BH348" s="391">
        <v>0</v>
      </c>
      <c r="BI348" s="391">
        <v>0</v>
      </c>
      <c r="BJ348" s="391">
        <v>0</v>
      </c>
      <c r="BK348" s="391">
        <v>0</v>
      </c>
      <c r="BL348" s="391">
        <v>0</v>
      </c>
      <c r="BM348" s="391">
        <v>0</v>
      </c>
      <c r="BN348" s="391">
        <v>0</v>
      </c>
      <c r="BO348" s="391">
        <v>0</v>
      </c>
      <c r="BP348" s="391">
        <v>0</v>
      </c>
      <c r="BQ348" s="391">
        <v>0</v>
      </c>
    </row>
    <row r="349" spans="1:69">
      <c r="A349" s="388" t="s">
        <v>741</v>
      </c>
      <c r="B349" s="389">
        <v>0.6306666666666666</v>
      </c>
      <c r="C349" s="389">
        <v>1.3925000000000001</v>
      </c>
      <c r="D349" s="389">
        <v>0</v>
      </c>
      <c r="E349" s="389"/>
      <c r="F349" s="390">
        <v>4829</v>
      </c>
      <c r="G349" s="391">
        <v>0.193</v>
      </c>
      <c r="H349" s="391">
        <v>4.8000000000000001E-2</v>
      </c>
      <c r="I349" s="391">
        <v>2E-3</v>
      </c>
      <c r="J349" s="391">
        <v>0.1507</v>
      </c>
      <c r="K349" s="391">
        <v>0.06</v>
      </c>
      <c r="L349" s="391">
        <v>0.17696666666666661</v>
      </c>
      <c r="M349" s="392">
        <v>39.966866846137918</v>
      </c>
      <c r="N349" s="390">
        <v>4840</v>
      </c>
      <c r="O349" s="390">
        <v>4893</v>
      </c>
      <c r="P349" s="390">
        <v>4942</v>
      </c>
      <c r="Q349" s="390">
        <v>4991</v>
      </c>
      <c r="R349" s="390">
        <v>5041</v>
      </c>
      <c r="S349" s="390" t="s">
        <v>210</v>
      </c>
      <c r="T349" s="391">
        <v>0.19339999999999999</v>
      </c>
      <c r="U349" s="391">
        <v>0.19550000000000001</v>
      </c>
      <c r="V349" s="391">
        <v>0.19739999999999999</v>
      </c>
      <c r="W349" s="391">
        <v>0.1993</v>
      </c>
      <c r="X349" s="391">
        <v>0.20119999999999999</v>
      </c>
      <c r="Y349" s="391">
        <v>4.8099999999999997E-2</v>
      </c>
      <c r="Z349" s="391">
        <v>4.8599999999999997E-2</v>
      </c>
      <c r="AA349" s="391">
        <v>4.9000000000000002E-2</v>
      </c>
      <c r="AB349" s="391">
        <v>4.9500000000000002E-2</v>
      </c>
      <c r="AC349" s="391">
        <v>0.05</v>
      </c>
      <c r="AD349" s="391">
        <v>2E-3</v>
      </c>
      <c r="AE349" s="391">
        <v>2E-3</v>
      </c>
      <c r="AF349" s="391">
        <v>2E-3</v>
      </c>
      <c r="AG349" s="391">
        <v>2E-3</v>
      </c>
      <c r="AH349" s="391">
        <v>2E-3</v>
      </c>
      <c r="AI349" s="391">
        <v>0.151</v>
      </c>
      <c r="AJ349" s="391">
        <v>0.15260000000000001</v>
      </c>
      <c r="AK349" s="391">
        <v>0.15409999999999999</v>
      </c>
      <c r="AL349" s="391">
        <v>0.15559999999999999</v>
      </c>
      <c r="AM349" s="391">
        <v>0.15709999999999999</v>
      </c>
      <c r="AN349" s="391">
        <v>6.0100000000000001E-2</v>
      </c>
      <c r="AO349" s="391">
        <v>6.0699999999999997E-2</v>
      </c>
      <c r="AP349" s="391">
        <v>6.13E-2</v>
      </c>
      <c r="AQ349" s="391">
        <v>6.1899999999999997E-2</v>
      </c>
      <c r="AR349" s="391">
        <v>6.25E-2</v>
      </c>
      <c r="AS349" s="391">
        <v>7.4999999999999997E-2</v>
      </c>
      <c r="AT349" s="391">
        <v>7.4999999999999997E-2</v>
      </c>
      <c r="AU349" s="391">
        <v>7.4999999999999997E-2</v>
      </c>
      <c r="AV349" s="391">
        <v>7.4999999999999997E-2</v>
      </c>
      <c r="AW349" s="391">
        <v>7.4999999999999997E-2</v>
      </c>
      <c r="AX349" s="391">
        <v>0</v>
      </c>
      <c r="AY349" s="391">
        <v>0</v>
      </c>
      <c r="AZ349" s="391">
        <v>0</v>
      </c>
      <c r="BA349" s="391">
        <v>0</v>
      </c>
      <c r="BB349" s="391">
        <v>0</v>
      </c>
      <c r="BC349" s="391">
        <v>0</v>
      </c>
      <c r="BD349" s="391">
        <v>0</v>
      </c>
      <c r="BE349" s="391">
        <v>0</v>
      </c>
      <c r="BF349" s="391">
        <v>0</v>
      </c>
      <c r="BG349" s="391">
        <v>0</v>
      </c>
      <c r="BH349" s="391">
        <v>0</v>
      </c>
      <c r="BI349" s="391">
        <v>0</v>
      </c>
      <c r="BJ349" s="391">
        <v>0</v>
      </c>
      <c r="BK349" s="391">
        <v>0</v>
      </c>
      <c r="BL349" s="391">
        <v>0</v>
      </c>
      <c r="BM349" s="391">
        <v>0</v>
      </c>
      <c r="BN349" s="391">
        <v>0</v>
      </c>
      <c r="BO349" s="391">
        <v>0</v>
      </c>
      <c r="BP349" s="391">
        <v>0</v>
      </c>
      <c r="BQ349" s="391">
        <v>0</v>
      </c>
    </row>
    <row r="350" spans="1:69">
      <c r="A350" s="388" t="s">
        <v>742</v>
      </c>
      <c r="B350" s="389">
        <v>4.1974166666666664</v>
      </c>
      <c r="C350" s="389">
        <v>8</v>
      </c>
      <c r="D350" s="389">
        <v>2.0010673972602739</v>
      </c>
      <c r="E350" s="389"/>
      <c r="F350" s="390">
        <v>13059</v>
      </c>
      <c r="G350" s="391">
        <v>0.65500000000000003</v>
      </c>
      <c r="H350" s="391">
        <v>0.79300000000000004</v>
      </c>
      <c r="I350" s="391">
        <v>9.4E-2</v>
      </c>
      <c r="J350" s="391">
        <v>8.9999999999999993E-3</v>
      </c>
      <c r="K350" s="391">
        <v>0.15</v>
      </c>
      <c r="L350" s="391">
        <v>0.49534926940639235</v>
      </c>
      <c r="M350" s="392">
        <v>50.156979860632511</v>
      </c>
      <c r="N350" s="390">
        <v>13451</v>
      </c>
      <c r="O350" s="390">
        <v>13854</v>
      </c>
      <c r="P350" s="390">
        <v>14270</v>
      </c>
      <c r="Q350" s="390">
        <v>14698</v>
      </c>
      <c r="R350" s="390">
        <v>15139</v>
      </c>
      <c r="S350" s="390" t="s">
        <v>208</v>
      </c>
      <c r="T350" s="391">
        <v>0.67259999999999998</v>
      </c>
      <c r="U350" s="391">
        <v>0.69269999999999998</v>
      </c>
      <c r="V350" s="391">
        <v>0.71350000000000002</v>
      </c>
      <c r="W350" s="391">
        <v>0.7349</v>
      </c>
      <c r="X350" s="391">
        <v>0.75700000000000001</v>
      </c>
      <c r="Y350" s="391">
        <v>0.97289999999999999</v>
      </c>
      <c r="Z350" s="391">
        <v>1.0216000000000001</v>
      </c>
      <c r="AA350" s="391">
        <v>1.0727</v>
      </c>
      <c r="AB350" s="391">
        <v>1.1263000000000001</v>
      </c>
      <c r="AC350" s="391">
        <v>1.1826000000000001</v>
      </c>
      <c r="AD350" s="391">
        <v>0.1275</v>
      </c>
      <c r="AE350" s="391">
        <v>0.13</v>
      </c>
      <c r="AF350" s="391">
        <v>0.13250000000000001</v>
      </c>
      <c r="AG350" s="391">
        <v>0.13500000000000001</v>
      </c>
      <c r="AH350" s="391">
        <v>0.14180000000000001</v>
      </c>
      <c r="AI350" s="391">
        <v>0.02</v>
      </c>
      <c r="AJ350" s="391">
        <v>2.1000000000000001E-2</v>
      </c>
      <c r="AK350" s="391">
        <v>2.1999999999999999E-2</v>
      </c>
      <c r="AL350" s="391">
        <v>2.3E-2</v>
      </c>
      <c r="AM350" s="391">
        <v>2.4199999999999999E-2</v>
      </c>
      <c r="AN350" s="391">
        <v>0.1575</v>
      </c>
      <c r="AO350" s="391">
        <v>0.16539999999999999</v>
      </c>
      <c r="AP350" s="391">
        <v>0.1736</v>
      </c>
      <c r="AQ350" s="391">
        <v>0.18229999999999999</v>
      </c>
      <c r="AR350" s="391">
        <v>0.19139999999999999</v>
      </c>
      <c r="AS350" s="391">
        <v>0.31619999999999998</v>
      </c>
      <c r="AT350" s="391">
        <v>0.33139999999999997</v>
      </c>
      <c r="AU350" s="391">
        <v>0.34739999999999999</v>
      </c>
      <c r="AV350" s="391">
        <v>0.36409999999999998</v>
      </c>
      <c r="AW350" s="391">
        <v>0.38229999999999997</v>
      </c>
      <c r="AX350" s="391">
        <v>0</v>
      </c>
      <c r="AY350" s="391">
        <v>0</v>
      </c>
      <c r="AZ350" s="391">
        <v>0</v>
      </c>
      <c r="BA350" s="391">
        <v>0</v>
      </c>
      <c r="BB350" s="391">
        <v>0</v>
      </c>
      <c r="BC350" s="391">
        <v>0</v>
      </c>
      <c r="BD350" s="391">
        <v>0</v>
      </c>
      <c r="BE350" s="391">
        <v>0</v>
      </c>
      <c r="BF350" s="391">
        <v>0</v>
      </c>
      <c r="BG350" s="391">
        <v>0</v>
      </c>
      <c r="BH350" s="391">
        <v>0</v>
      </c>
      <c r="BI350" s="391">
        <v>0</v>
      </c>
      <c r="BJ350" s="391">
        <v>0</v>
      </c>
      <c r="BK350" s="391">
        <v>0</v>
      </c>
      <c r="BL350" s="391">
        <v>0</v>
      </c>
      <c r="BM350" s="391">
        <v>2.75</v>
      </c>
      <c r="BN350" s="391">
        <v>2.75</v>
      </c>
      <c r="BO350" s="391">
        <v>2.75</v>
      </c>
      <c r="BP350" s="391">
        <v>2.75</v>
      </c>
      <c r="BQ350" s="391">
        <v>2.75</v>
      </c>
    </row>
    <row r="351" spans="1:69">
      <c r="A351" s="388" t="s">
        <v>743</v>
      </c>
      <c r="B351" s="389">
        <v>0.12897500000000001</v>
      </c>
      <c r="C351" s="389">
        <v>0.29099999999999998</v>
      </c>
      <c r="D351" s="389">
        <v>0</v>
      </c>
      <c r="E351" s="389"/>
      <c r="F351" s="390">
        <v>647</v>
      </c>
      <c r="G351" s="391">
        <v>0.04</v>
      </c>
      <c r="H351" s="391">
        <v>0.182</v>
      </c>
      <c r="I351" s="391">
        <v>4.0000000000000001E-3</v>
      </c>
      <c r="J351" s="391">
        <v>0</v>
      </c>
      <c r="K351" s="391">
        <v>100</v>
      </c>
      <c r="L351" s="391">
        <v>-100.097025</v>
      </c>
      <c r="M351" s="392">
        <v>61.823802163833079</v>
      </c>
      <c r="N351" s="390">
        <v>0</v>
      </c>
      <c r="O351" s="390">
        <v>0</v>
      </c>
      <c r="P351" s="390">
        <v>0</v>
      </c>
      <c r="Q351" s="390">
        <v>0</v>
      </c>
      <c r="R351" s="390">
        <v>0</v>
      </c>
      <c r="S351" s="390" t="s">
        <v>144</v>
      </c>
      <c r="T351" s="391">
        <v>0</v>
      </c>
      <c r="U351" s="391">
        <v>0</v>
      </c>
      <c r="V351" s="391">
        <v>0</v>
      </c>
      <c r="W351" s="391">
        <v>0</v>
      </c>
      <c r="X351" s="391">
        <v>0</v>
      </c>
      <c r="Y351" s="391">
        <v>0</v>
      </c>
      <c r="Z351" s="391">
        <v>0</v>
      </c>
      <c r="AA351" s="391">
        <v>0</v>
      </c>
      <c r="AB351" s="391">
        <v>0</v>
      </c>
      <c r="AC351" s="391">
        <v>0</v>
      </c>
      <c r="AD351" s="391">
        <v>0</v>
      </c>
      <c r="AE351" s="391">
        <v>0</v>
      </c>
      <c r="AF351" s="391">
        <v>0</v>
      </c>
      <c r="AG351" s="391">
        <v>0</v>
      </c>
      <c r="AH351" s="391">
        <v>0</v>
      </c>
      <c r="AI351" s="391">
        <v>0</v>
      </c>
      <c r="AJ351" s="391">
        <v>0</v>
      </c>
      <c r="AK351" s="391">
        <v>0</v>
      </c>
      <c r="AL351" s="391">
        <v>0</v>
      </c>
      <c r="AM351" s="391">
        <v>0</v>
      </c>
      <c r="AN351" s="391">
        <v>0</v>
      </c>
      <c r="AO351" s="391">
        <v>0</v>
      </c>
      <c r="AP351" s="391">
        <v>0</v>
      </c>
      <c r="AQ351" s="391">
        <v>0</v>
      </c>
      <c r="AR351" s="391">
        <v>0</v>
      </c>
      <c r="AS351" s="391">
        <v>0</v>
      </c>
      <c r="AT351" s="391">
        <v>0</v>
      </c>
      <c r="AU351" s="391">
        <v>0</v>
      </c>
      <c r="AV351" s="391">
        <v>0</v>
      </c>
      <c r="AW351" s="391">
        <v>0</v>
      </c>
      <c r="AX351" s="391">
        <v>0</v>
      </c>
      <c r="AY351" s="391">
        <v>0</v>
      </c>
      <c r="AZ351" s="391">
        <v>0</v>
      </c>
      <c r="BA351" s="391">
        <v>0</v>
      </c>
      <c r="BB351" s="391">
        <v>0</v>
      </c>
      <c r="BC351" s="391">
        <v>0</v>
      </c>
      <c r="BD351" s="391">
        <v>0</v>
      </c>
      <c r="BE351" s="391">
        <v>0</v>
      </c>
      <c r="BF351" s="391">
        <v>0</v>
      </c>
      <c r="BG351" s="391">
        <v>0</v>
      </c>
      <c r="BH351" s="391">
        <v>0.05</v>
      </c>
      <c r="BI351" s="391">
        <v>0.05</v>
      </c>
      <c r="BJ351" s="391">
        <v>0.05</v>
      </c>
      <c r="BK351" s="391">
        <v>0.05</v>
      </c>
      <c r="BL351" s="391">
        <v>0.05</v>
      </c>
      <c r="BM351" s="391">
        <v>0</v>
      </c>
      <c r="BN351" s="391">
        <v>0</v>
      </c>
      <c r="BO351" s="391">
        <v>0</v>
      </c>
      <c r="BP351" s="391">
        <v>0</v>
      </c>
      <c r="BQ351" s="391">
        <v>0</v>
      </c>
    </row>
    <row r="352" spans="1:69">
      <c r="A352" s="388" t="s">
        <v>744</v>
      </c>
      <c r="B352" s="389">
        <v>9.8999999999999991E-2</v>
      </c>
      <c r="C352" s="389">
        <v>0.2</v>
      </c>
      <c r="D352" s="389">
        <v>0</v>
      </c>
      <c r="E352" s="389"/>
      <c r="F352" s="390">
        <v>1115</v>
      </c>
      <c r="G352" s="391">
        <v>3.5999999999999997E-2</v>
      </c>
      <c r="H352" s="391">
        <v>1.4E-2</v>
      </c>
      <c r="I352" s="391">
        <v>0.02</v>
      </c>
      <c r="J352" s="391">
        <v>0.02</v>
      </c>
      <c r="K352" s="391">
        <v>5.0000000000000001E-4</v>
      </c>
      <c r="L352" s="391">
        <v>8.4999999999999937E-3</v>
      </c>
      <c r="M352" s="392">
        <v>32.286995515695068</v>
      </c>
      <c r="N352" s="390">
        <v>1115</v>
      </c>
      <c r="O352" s="390">
        <v>1120</v>
      </c>
      <c r="P352" s="390">
        <v>1125</v>
      </c>
      <c r="Q352" s="390">
        <v>1130</v>
      </c>
      <c r="R352" s="390">
        <v>1135</v>
      </c>
      <c r="S352" s="390" t="s">
        <v>133</v>
      </c>
      <c r="T352" s="391">
        <v>3.5700000000000003E-2</v>
      </c>
      <c r="U352" s="391">
        <v>3.5799999999999998E-2</v>
      </c>
      <c r="V352" s="391">
        <v>3.5999999999999997E-2</v>
      </c>
      <c r="W352" s="391">
        <v>3.6200000000000003E-2</v>
      </c>
      <c r="X352" s="391">
        <v>3.6400000000000002E-2</v>
      </c>
      <c r="Y352" s="391">
        <v>1.2E-2</v>
      </c>
      <c r="Z352" s="391">
        <v>1.2E-2</v>
      </c>
      <c r="AA352" s="391">
        <v>1.2E-2</v>
      </c>
      <c r="AB352" s="391">
        <v>1.2E-2</v>
      </c>
      <c r="AC352" s="391">
        <v>1.2E-2</v>
      </c>
      <c r="AD352" s="391">
        <v>2.3E-2</v>
      </c>
      <c r="AE352" s="391">
        <v>2.3E-2</v>
      </c>
      <c r="AF352" s="391">
        <v>2.3E-2</v>
      </c>
      <c r="AG352" s="391">
        <v>2.3E-2</v>
      </c>
      <c r="AH352" s="391">
        <v>2.3E-2</v>
      </c>
      <c r="AI352" s="391">
        <v>2.0500000000000001E-2</v>
      </c>
      <c r="AJ352" s="391">
        <v>2.1000000000000001E-2</v>
      </c>
      <c r="AK352" s="391">
        <v>2.1499999999999998E-2</v>
      </c>
      <c r="AL352" s="391">
        <v>2.1999999999999999E-2</v>
      </c>
      <c r="AM352" s="391">
        <v>2.1999999999999999E-2</v>
      </c>
      <c r="AN352" s="391">
        <v>5.0000000000000001E-4</v>
      </c>
      <c r="AO352" s="391">
        <v>5.0000000000000001E-4</v>
      </c>
      <c r="AP352" s="391">
        <v>5.0000000000000001E-4</v>
      </c>
      <c r="AQ352" s="391">
        <v>5.0000000000000001E-4</v>
      </c>
      <c r="AR352" s="391">
        <v>5.0000000000000001E-4</v>
      </c>
      <c r="AS352" s="391">
        <v>9.7999999999999997E-3</v>
      </c>
      <c r="AT352" s="391">
        <v>9.9000000000000008E-3</v>
      </c>
      <c r="AU352" s="391">
        <v>1.01E-2</v>
      </c>
      <c r="AV352" s="391">
        <v>1.0200000000000001E-2</v>
      </c>
      <c r="AW352" s="391">
        <v>1.0200000000000001E-2</v>
      </c>
      <c r="AX352" s="391">
        <v>0</v>
      </c>
      <c r="AY352" s="391">
        <v>0</v>
      </c>
      <c r="AZ352" s="391">
        <v>0</v>
      </c>
      <c r="BA352" s="391">
        <v>0</v>
      </c>
      <c r="BB352" s="391">
        <v>0</v>
      </c>
      <c r="BC352" s="391">
        <v>0</v>
      </c>
      <c r="BD352" s="391">
        <v>0</v>
      </c>
      <c r="BE352" s="391">
        <v>0</v>
      </c>
      <c r="BF352" s="391">
        <v>0</v>
      </c>
      <c r="BG352" s="391">
        <v>0</v>
      </c>
      <c r="BH352" s="391">
        <v>0.2</v>
      </c>
      <c r="BI352" s="391">
        <v>0.2</v>
      </c>
      <c r="BJ352" s="391">
        <v>0.2</v>
      </c>
      <c r="BK352" s="391">
        <v>0.2</v>
      </c>
      <c r="BL352" s="391">
        <v>0.2</v>
      </c>
      <c r="BM352" s="391">
        <v>0</v>
      </c>
      <c r="BN352" s="391">
        <v>0</v>
      </c>
      <c r="BO352" s="391">
        <v>0</v>
      </c>
      <c r="BP352" s="391">
        <v>0</v>
      </c>
      <c r="BQ352" s="391">
        <v>0</v>
      </c>
    </row>
    <row r="353" spans="1:69">
      <c r="A353" s="388" t="s">
        <v>745</v>
      </c>
      <c r="B353" s="389">
        <v>1.1922833333333334</v>
      </c>
      <c r="C353" s="389">
        <v>1.7511999999999999</v>
      </c>
      <c r="D353" s="389">
        <v>0</v>
      </c>
      <c r="E353" s="389"/>
      <c r="F353" s="390">
        <v>14813</v>
      </c>
      <c r="G353" s="391">
        <v>0.64610000000000001</v>
      </c>
      <c r="H353" s="391">
        <v>4.4499999999999998E-2</v>
      </c>
      <c r="I353" s="391">
        <v>5.7999999999999996E-3</v>
      </c>
      <c r="J353" s="391">
        <v>0</v>
      </c>
      <c r="K353" s="391">
        <v>0.36899999999999999</v>
      </c>
      <c r="L353" s="391">
        <v>0.12688333333333346</v>
      </c>
      <c r="M353" s="392">
        <v>43.617093093904003</v>
      </c>
      <c r="N353" s="390">
        <v>14843</v>
      </c>
      <c r="O353" s="390">
        <v>14873</v>
      </c>
      <c r="P353" s="390">
        <v>15003</v>
      </c>
      <c r="Q353" s="390">
        <v>15033</v>
      </c>
      <c r="R353" s="390">
        <v>15063</v>
      </c>
      <c r="S353" s="390" t="s">
        <v>172</v>
      </c>
      <c r="T353" s="391">
        <v>0.64710000000000001</v>
      </c>
      <c r="U353" s="391">
        <v>0.64810000000000001</v>
      </c>
      <c r="V353" s="391">
        <v>0.64910000000000001</v>
      </c>
      <c r="W353" s="391">
        <v>0.65010000000000001</v>
      </c>
      <c r="X353" s="391">
        <v>0.65110000000000001</v>
      </c>
      <c r="Y353" s="391">
        <v>4.5499999999999999E-2</v>
      </c>
      <c r="Z353" s="391">
        <v>4.65E-2</v>
      </c>
      <c r="AA353" s="391">
        <v>4.7500000000000001E-2</v>
      </c>
      <c r="AB353" s="391">
        <v>4.8500000000000001E-2</v>
      </c>
      <c r="AC353" s="391">
        <v>4.9500000000000002E-2</v>
      </c>
      <c r="AD353" s="391">
        <v>6.3E-3</v>
      </c>
      <c r="AE353" s="391">
        <v>6.7999999999999996E-3</v>
      </c>
      <c r="AF353" s="391">
        <v>7.3000000000000001E-3</v>
      </c>
      <c r="AG353" s="391">
        <v>7.7999999999999996E-3</v>
      </c>
      <c r="AH353" s="391">
        <v>8.3000000000000001E-3</v>
      </c>
      <c r="AI353" s="391">
        <v>0</v>
      </c>
      <c r="AJ353" s="391">
        <v>0</v>
      </c>
      <c r="AK353" s="391">
        <v>0</v>
      </c>
      <c r="AL353" s="391">
        <v>0</v>
      </c>
      <c r="AM353" s="391">
        <v>0</v>
      </c>
      <c r="AN353" s="391">
        <v>0.307</v>
      </c>
      <c r="AO353" s="391">
        <v>0.309</v>
      </c>
      <c r="AP353" s="391">
        <v>0.311</v>
      </c>
      <c r="AQ353" s="391">
        <v>0.313</v>
      </c>
      <c r="AR353" s="391">
        <v>0.315</v>
      </c>
      <c r="AS353" s="391">
        <v>0.1288</v>
      </c>
      <c r="AT353" s="391">
        <v>0.1298</v>
      </c>
      <c r="AU353" s="391">
        <v>0.1308</v>
      </c>
      <c r="AV353" s="391">
        <v>0.1318</v>
      </c>
      <c r="AW353" s="391">
        <v>0.1328</v>
      </c>
      <c r="AX353" s="391">
        <v>0</v>
      </c>
      <c r="AY353" s="391">
        <v>0</v>
      </c>
      <c r="AZ353" s="391">
        <v>0</v>
      </c>
      <c r="BA353" s="391">
        <v>0</v>
      </c>
      <c r="BB353" s="391">
        <v>0</v>
      </c>
      <c r="BC353" s="391">
        <v>0</v>
      </c>
      <c r="BD353" s="391">
        <v>0</v>
      </c>
      <c r="BE353" s="391">
        <v>0</v>
      </c>
      <c r="BF353" s="391">
        <v>0</v>
      </c>
      <c r="BG353" s="391">
        <v>0</v>
      </c>
      <c r="BH353" s="391">
        <v>1.194</v>
      </c>
      <c r="BI353" s="391">
        <v>1.194</v>
      </c>
      <c r="BJ353" s="391">
        <v>1.194</v>
      </c>
      <c r="BK353" s="391">
        <v>1.194</v>
      </c>
      <c r="BL353" s="391">
        <v>1.194</v>
      </c>
      <c r="BM353" s="391">
        <v>0</v>
      </c>
      <c r="BN353" s="391">
        <v>0</v>
      </c>
      <c r="BO353" s="391">
        <v>0</v>
      </c>
      <c r="BP353" s="391">
        <v>0</v>
      </c>
      <c r="BQ353" s="391">
        <v>0</v>
      </c>
    </row>
    <row r="354" spans="1:69">
      <c r="A354" s="388" t="s">
        <v>746</v>
      </c>
      <c r="B354" s="389">
        <v>0.23564166666666667</v>
      </c>
      <c r="C354" s="389">
        <v>0.67679999999999996</v>
      </c>
      <c r="D354" s="389">
        <v>1.4999999999999999E-2</v>
      </c>
      <c r="E354" s="389"/>
      <c r="F354" s="390">
        <v>2950</v>
      </c>
      <c r="G354" s="391">
        <v>0.11</v>
      </c>
      <c r="H354" s="391">
        <v>7.0000000000000001E-3</v>
      </c>
      <c r="I354" s="391">
        <v>7.0000000000000001E-3</v>
      </c>
      <c r="J354" s="391">
        <v>1.5E-3</v>
      </c>
      <c r="K354" s="391">
        <v>0.09</v>
      </c>
      <c r="L354" s="391">
        <v>5.1416666666666833E-3</v>
      </c>
      <c r="M354" s="392">
        <v>37.288135593220339</v>
      </c>
      <c r="N354" s="390">
        <v>3050</v>
      </c>
      <c r="O354" s="390">
        <v>3150</v>
      </c>
      <c r="P354" s="390">
        <v>3200</v>
      </c>
      <c r="Q354" s="390">
        <v>3250</v>
      </c>
      <c r="R354" s="390">
        <v>3300</v>
      </c>
      <c r="S354" s="390" t="s">
        <v>210</v>
      </c>
      <c r="T354" s="391">
        <v>0.13</v>
      </c>
      <c r="U354" s="391">
        <v>0.14000000000000001</v>
      </c>
      <c r="V354" s="391">
        <v>0.15</v>
      </c>
      <c r="W354" s="391">
        <v>0.16</v>
      </c>
      <c r="X354" s="391">
        <v>0.17</v>
      </c>
      <c r="Y354" s="391">
        <v>8.0000000000000002E-3</v>
      </c>
      <c r="Z354" s="391">
        <v>8.9999999999999993E-3</v>
      </c>
      <c r="AA354" s="391">
        <v>0.01</v>
      </c>
      <c r="AB354" s="391">
        <v>1.0999999999999999E-2</v>
      </c>
      <c r="AC354" s="391">
        <v>1.2E-2</v>
      </c>
      <c r="AD354" s="391">
        <v>0.01</v>
      </c>
      <c r="AE354" s="391">
        <v>1.0999999999999999E-2</v>
      </c>
      <c r="AF354" s="391">
        <v>1.2E-2</v>
      </c>
      <c r="AG354" s="391">
        <v>1.2999999999999999E-2</v>
      </c>
      <c r="AH354" s="391">
        <v>1.4E-2</v>
      </c>
      <c r="AI354" s="391">
        <v>3.0000000000000001E-3</v>
      </c>
      <c r="AJ354" s="391">
        <v>4.0000000000000001E-3</v>
      </c>
      <c r="AK354" s="391">
        <v>5.0000000000000001E-3</v>
      </c>
      <c r="AL354" s="391">
        <v>6.0000000000000001E-3</v>
      </c>
      <c r="AM354" s="391">
        <v>7.0000000000000001E-3</v>
      </c>
      <c r="AN354" s="391">
        <v>0.09</v>
      </c>
      <c r="AO354" s="391">
        <v>0.09</v>
      </c>
      <c r="AP354" s="391">
        <v>0.09</v>
      </c>
      <c r="AQ354" s="391">
        <v>0.09</v>
      </c>
      <c r="AR354" s="391">
        <v>0.09</v>
      </c>
      <c r="AS354" s="391">
        <v>1.7500000000000002E-2</v>
      </c>
      <c r="AT354" s="391">
        <v>1.77E-2</v>
      </c>
      <c r="AU354" s="391">
        <v>1.7999999999999999E-2</v>
      </c>
      <c r="AV354" s="391">
        <v>1.8200000000000001E-2</v>
      </c>
      <c r="AW354" s="391">
        <v>1.84E-2</v>
      </c>
      <c r="AX354" s="391">
        <v>0</v>
      </c>
      <c r="AY354" s="391">
        <v>0</v>
      </c>
      <c r="AZ354" s="391">
        <v>0</v>
      </c>
      <c r="BA354" s="391">
        <v>0</v>
      </c>
      <c r="BB354" s="391">
        <v>0</v>
      </c>
      <c r="BC354" s="391">
        <v>0</v>
      </c>
      <c r="BD354" s="391">
        <v>0</v>
      </c>
      <c r="BE354" s="391">
        <v>0</v>
      </c>
      <c r="BF354" s="391">
        <v>0</v>
      </c>
      <c r="BG354" s="391">
        <v>0</v>
      </c>
      <c r="BH354" s="391">
        <v>0</v>
      </c>
      <c r="BI354" s="391">
        <v>0</v>
      </c>
      <c r="BJ354" s="391">
        <v>0</v>
      </c>
      <c r="BK354" s="391">
        <v>0</v>
      </c>
      <c r="BL354" s="391">
        <v>0</v>
      </c>
      <c r="BM354" s="391">
        <v>0.02</v>
      </c>
      <c r="BN354" s="391">
        <v>0.02</v>
      </c>
      <c r="BO354" s="391">
        <v>0.02</v>
      </c>
      <c r="BP354" s="391">
        <v>0.02</v>
      </c>
      <c r="BQ354" s="391">
        <v>0.02</v>
      </c>
    </row>
    <row r="355" spans="1:69">
      <c r="A355" s="388" t="s">
        <v>747</v>
      </c>
      <c r="B355" s="389">
        <v>2.5251750000000004</v>
      </c>
      <c r="C355" s="389">
        <v>15</v>
      </c>
      <c r="D355" s="389">
        <v>1.6971369863013699</v>
      </c>
      <c r="E355" s="389"/>
      <c r="F355" s="390">
        <v>4245</v>
      </c>
      <c r="G355" s="391">
        <v>0.21199999999999999</v>
      </c>
      <c r="H355" s="391">
        <v>0.35599999999999998</v>
      </c>
      <c r="I355" s="391">
        <v>4.3999999999999997E-2</v>
      </c>
      <c r="J355" s="391">
        <v>0.129</v>
      </c>
      <c r="K355" s="391">
        <v>8.0000000000000002E-3</v>
      </c>
      <c r="L355" s="391">
        <v>7.9038013698630394E-2</v>
      </c>
      <c r="M355" s="392">
        <v>49.941107184923439</v>
      </c>
      <c r="N355" s="390">
        <v>4762</v>
      </c>
      <c r="O355" s="390">
        <v>5095</v>
      </c>
      <c r="P355" s="390">
        <v>5451</v>
      </c>
      <c r="Q355" s="390">
        <v>5832</v>
      </c>
      <c r="R355" s="390">
        <v>6238</v>
      </c>
      <c r="S355" s="390" t="s">
        <v>129</v>
      </c>
      <c r="T355" s="391">
        <v>0.23799999999999999</v>
      </c>
      <c r="U355" s="391">
        <v>0.255</v>
      </c>
      <c r="V355" s="391">
        <v>0.27300000000000002</v>
      </c>
      <c r="W355" s="391">
        <v>0.29199999999999998</v>
      </c>
      <c r="X355" s="391">
        <v>0.32100000000000001</v>
      </c>
      <c r="Y355" s="391">
        <v>0.3</v>
      </c>
      <c r="Z355" s="391">
        <v>0.32</v>
      </c>
      <c r="AA355" s="391">
        <v>0.35</v>
      </c>
      <c r="AB355" s="391">
        <v>0.37</v>
      </c>
      <c r="AC355" s="391">
        <v>0.4</v>
      </c>
      <c r="AD355" s="391">
        <v>0.05</v>
      </c>
      <c r="AE355" s="391">
        <v>0.05</v>
      </c>
      <c r="AF355" s="391">
        <v>0.05</v>
      </c>
      <c r="AG355" s="391">
        <v>0.05</v>
      </c>
      <c r="AH355" s="391">
        <v>0.05</v>
      </c>
      <c r="AI355" s="391">
        <v>0.15</v>
      </c>
      <c r="AJ355" s="391">
        <v>0.15</v>
      </c>
      <c r="AK355" s="391">
        <v>0.15</v>
      </c>
      <c r="AL355" s="391">
        <v>0.15</v>
      </c>
      <c r="AM355" s="391">
        <v>0.15</v>
      </c>
      <c r="AN355" s="391">
        <v>0.02</v>
      </c>
      <c r="AO355" s="391">
        <v>0.03</v>
      </c>
      <c r="AP355" s="391">
        <v>0.03</v>
      </c>
      <c r="AQ355" s="391">
        <v>0.03</v>
      </c>
      <c r="AR355" s="391">
        <v>0.03</v>
      </c>
      <c r="AS355" s="391">
        <v>0.2</v>
      </c>
      <c r="AT355" s="391">
        <v>0.22500000000000001</v>
      </c>
      <c r="AU355" s="391">
        <v>0.25</v>
      </c>
      <c r="AV355" s="391">
        <v>0.3</v>
      </c>
      <c r="AW355" s="391">
        <v>0.35</v>
      </c>
      <c r="AX355" s="391">
        <v>0</v>
      </c>
      <c r="AY355" s="391">
        <v>0</v>
      </c>
      <c r="AZ355" s="391">
        <v>0</v>
      </c>
      <c r="BA355" s="391">
        <v>0</v>
      </c>
      <c r="BB355" s="391">
        <v>0</v>
      </c>
      <c r="BC355" s="391">
        <v>0</v>
      </c>
      <c r="BD355" s="391">
        <v>0</v>
      </c>
      <c r="BE355" s="391">
        <v>0</v>
      </c>
      <c r="BF355" s="391">
        <v>0</v>
      </c>
      <c r="BG355" s="391">
        <v>0</v>
      </c>
      <c r="BH355" s="391">
        <v>4.3000000000000003E-2</v>
      </c>
      <c r="BI355" s="391">
        <v>4.3000000000000003E-2</v>
      </c>
      <c r="BJ355" s="391">
        <v>4.3000000000000003E-2</v>
      </c>
      <c r="BK355" s="391">
        <v>4.3000000000000003E-2</v>
      </c>
      <c r="BL355" s="391">
        <v>4.3000000000000003E-2</v>
      </c>
      <c r="BM355" s="391">
        <v>4.2160000000000002</v>
      </c>
      <c r="BN355" s="391">
        <v>4.2160000000000002</v>
      </c>
      <c r="BO355" s="391">
        <v>4.2160000000000002</v>
      </c>
      <c r="BP355" s="391">
        <v>4.2160000000000002</v>
      </c>
      <c r="BQ355" s="391">
        <v>4.2160000000000002</v>
      </c>
    </row>
    <row r="356" spans="1:69">
      <c r="A356" s="388" t="s">
        <v>748</v>
      </c>
      <c r="B356" s="389">
        <v>0.18149166666666669</v>
      </c>
      <c r="C356" s="389">
        <v>0.3</v>
      </c>
      <c r="D356" s="389">
        <v>0</v>
      </c>
      <c r="E356" s="389"/>
      <c r="F356" s="390">
        <v>1110</v>
      </c>
      <c r="G356" s="391">
        <v>4.7E-2</v>
      </c>
      <c r="H356" s="391">
        <v>0.112</v>
      </c>
      <c r="I356" s="391">
        <v>0</v>
      </c>
      <c r="J356" s="391">
        <v>0</v>
      </c>
      <c r="K356" s="391">
        <v>0.01</v>
      </c>
      <c r="L356" s="391">
        <v>1.2491666666666679E-2</v>
      </c>
      <c r="M356" s="392">
        <v>42.342342342342342</v>
      </c>
      <c r="N356" s="390">
        <v>1100</v>
      </c>
      <c r="O356" s="390">
        <v>1100</v>
      </c>
      <c r="P356" s="390">
        <v>1100</v>
      </c>
      <c r="Q356" s="390">
        <v>1100</v>
      </c>
      <c r="R356" s="390">
        <v>1100</v>
      </c>
      <c r="S356" s="390" t="s">
        <v>160</v>
      </c>
      <c r="T356" s="391">
        <v>0.05</v>
      </c>
      <c r="U356" s="391">
        <v>0.05</v>
      </c>
      <c r="V356" s="391">
        <v>0.05</v>
      </c>
      <c r="W356" s="391">
        <v>0.05</v>
      </c>
      <c r="X356" s="391">
        <v>0.05</v>
      </c>
      <c r="Y356" s="391">
        <v>0.12</v>
      </c>
      <c r="Z356" s="391">
        <v>0.12</v>
      </c>
      <c r="AA356" s="391">
        <v>0.12</v>
      </c>
      <c r="AB356" s="391">
        <v>0.12</v>
      </c>
      <c r="AC356" s="391">
        <v>0.12</v>
      </c>
      <c r="AD356" s="391">
        <v>0</v>
      </c>
      <c r="AE356" s="391">
        <v>0</v>
      </c>
      <c r="AF356" s="391">
        <v>0</v>
      </c>
      <c r="AG356" s="391">
        <v>0</v>
      </c>
      <c r="AH356" s="391">
        <v>0</v>
      </c>
      <c r="AI356" s="391">
        <v>0</v>
      </c>
      <c r="AJ356" s="391">
        <v>0</v>
      </c>
      <c r="AK356" s="391">
        <v>0</v>
      </c>
      <c r="AL356" s="391">
        <v>0</v>
      </c>
      <c r="AM356" s="391">
        <v>0</v>
      </c>
      <c r="AN356" s="391">
        <v>0.01</v>
      </c>
      <c r="AO356" s="391">
        <v>0.01</v>
      </c>
      <c r="AP356" s="391">
        <v>0.01</v>
      </c>
      <c r="AQ356" s="391">
        <v>0.01</v>
      </c>
      <c r="AR356" s="391">
        <v>0.01</v>
      </c>
      <c r="AS356" s="391">
        <v>1.2800000000000001E-2</v>
      </c>
      <c r="AT356" s="391">
        <v>1.2800000000000001E-2</v>
      </c>
      <c r="AU356" s="391">
        <v>1.2800000000000001E-2</v>
      </c>
      <c r="AV356" s="391">
        <v>1.2800000000000001E-2</v>
      </c>
      <c r="AW356" s="391">
        <v>1.2800000000000001E-2</v>
      </c>
      <c r="AX356" s="391">
        <v>0</v>
      </c>
      <c r="AY356" s="391">
        <v>0</v>
      </c>
      <c r="AZ356" s="391">
        <v>0</v>
      </c>
      <c r="BA356" s="391">
        <v>0</v>
      </c>
      <c r="BB356" s="391">
        <v>0</v>
      </c>
      <c r="BC356" s="391">
        <v>0</v>
      </c>
      <c r="BD356" s="391">
        <v>0</v>
      </c>
      <c r="BE356" s="391">
        <v>0</v>
      </c>
      <c r="BF356" s="391">
        <v>0</v>
      </c>
      <c r="BG356" s="391">
        <v>0</v>
      </c>
      <c r="BH356" s="391">
        <v>0.3</v>
      </c>
      <c r="BI356" s="391">
        <v>0.3</v>
      </c>
      <c r="BJ356" s="391">
        <v>0.3</v>
      </c>
      <c r="BK356" s="391">
        <v>0.3</v>
      </c>
      <c r="BL356" s="391">
        <v>0.3</v>
      </c>
      <c r="BM356" s="391">
        <v>0</v>
      </c>
      <c r="BN356" s="391">
        <v>0</v>
      </c>
      <c r="BO356" s="391">
        <v>0</v>
      </c>
      <c r="BP356" s="391">
        <v>0</v>
      </c>
      <c r="BQ356" s="391">
        <v>0</v>
      </c>
    </row>
    <row r="357" spans="1:69">
      <c r="A357" s="388" t="s">
        <v>749</v>
      </c>
      <c r="B357" s="389">
        <v>0.14758333333333332</v>
      </c>
      <c r="C357" s="389">
        <v>0.21249999999999999</v>
      </c>
      <c r="D357" s="389">
        <v>0</v>
      </c>
      <c r="E357" s="389"/>
      <c r="F357" s="390">
        <v>3785</v>
      </c>
      <c r="G357" s="391">
        <v>0.129</v>
      </c>
      <c r="H357" s="391">
        <v>3.0000000000000001E-3</v>
      </c>
      <c r="I357" s="391">
        <v>0</v>
      </c>
      <c r="J357" s="391">
        <v>0</v>
      </c>
      <c r="K357" s="391">
        <v>2E-3</v>
      </c>
      <c r="L357" s="391">
        <v>1.3583333333333308E-2</v>
      </c>
      <c r="M357" s="392">
        <v>34.081902245706736</v>
      </c>
      <c r="N357" s="390">
        <v>3785</v>
      </c>
      <c r="O357" s="390">
        <v>3785</v>
      </c>
      <c r="P357" s="390">
        <v>3785</v>
      </c>
      <c r="Q357" s="390">
        <v>3785</v>
      </c>
      <c r="R357" s="390">
        <v>3785</v>
      </c>
      <c r="S357" s="390" t="s">
        <v>160</v>
      </c>
      <c r="T357" s="391">
        <v>0.13</v>
      </c>
      <c r="U357" s="391">
        <v>0.13</v>
      </c>
      <c r="V357" s="391">
        <v>0.13</v>
      </c>
      <c r="W357" s="391">
        <v>0.13</v>
      </c>
      <c r="X357" s="391">
        <v>0.13</v>
      </c>
      <c r="Y357" s="391">
        <v>3.0000000000000001E-3</v>
      </c>
      <c r="Z357" s="391">
        <v>3.0000000000000001E-3</v>
      </c>
      <c r="AA357" s="391">
        <v>3.0000000000000001E-3</v>
      </c>
      <c r="AB357" s="391">
        <v>3.0000000000000001E-3</v>
      </c>
      <c r="AC357" s="391">
        <v>3.0000000000000001E-3</v>
      </c>
      <c r="AD357" s="391">
        <v>0</v>
      </c>
      <c r="AE357" s="391">
        <v>0</v>
      </c>
      <c r="AF357" s="391">
        <v>0</v>
      </c>
      <c r="AG357" s="391">
        <v>0</v>
      </c>
      <c r="AH357" s="391">
        <v>0</v>
      </c>
      <c r="AI357" s="391">
        <v>0</v>
      </c>
      <c r="AJ357" s="391">
        <v>0</v>
      </c>
      <c r="AK357" s="391">
        <v>0</v>
      </c>
      <c r="AL357" s="391">
        <v>0</v>
      </c>
      <c r="AM357" s="391">
        <v>0</v>
      </c>
      <c r="AN357" s="391">
        <v>2E-3</v>
      </c>
      <c r="AO357" s="391">
        <v>2E-3</v>
      </c>
      <c r="AP357" s="391">
        <v>2E-3</v>
      </c>
      <c r="AQ357" s="391">
        <v>2E-3</v>
      </c>
      <c r="AR357" s="391">
        <v>2E-3</v>
      </c>
      <c r="AS357" s="391">
        <v>1.38E-2</v>
      </c>
      <c r="AT357" s="391">
        <v>1.38E-2</v>
      </c>
      <c r="AU357" s="391">
        <v>1.38E-2</v>
      </c>
      <c r="AV357" s="391">
        <v>1.38E-2</v>
      </c>
      <c r="AW357" s="391">
        <v>1.38E-2</v>
      </c>
      <c r="AX357" s="391">
        <v>0</v>
      </c>
      <c r="AY357" s="391">
        <v>0</v>
      </c>
      <c r="AZ357" s="391">
        <v>0</v>
      </c>
      <c r="BA357" s="391">
        <v>0</v>
      </c>
      <c r="BB357" s="391">
        <v>0</v>
      </c>
      <c r="BC357" s="391">
        <v>0</v>
      </c>
      <c r="BD357" s="391">
        <v>0</v>
      </c>
      <c r="BE357" s="391">
        <v>0</v>
      </c>
      <c r="BF357" s="391">
        <v>0</v>
      </c>
      <c r="BG357" s="391">
        <v>0</v>
      </c>
      <c r="BH357" s="391">
        <v>0.21249999999999999</v>
      </c>
      <c r="BI357" s="391">
        <v>0.21249999999999999</v>
      </c>
      <c r="BJ357" s="391">
        <v>0.21249999999999999</v>
      </c>
      <c r="BK357" s="391">
        <v>0.21249999999999999</v>
      </c>
      <c r="BL357" s="391">
        <v>0.21249999999999999</v>
      </c>
      <c r="BM357" s="391">
        <v>0</v>
      </c>
      <c r="BN357" s="391">
        <v>0</v>
      </c>
      <c r="BO357" s="391">
        <v>0</v>
      </c>
      <c r="BP357" s="391">
        <v>0</v>
      </c>
      <c r="BQ357" s="391">
        <v>0</v>
      </c>
    </row>
    <row r="358" spans="1:69">
      <c r="A358" s="388" t="s">
        <v>750</v>
      </c>
      <c r="B358" s="389">
        <v>0.33584166666666676</v>
      </c>
      <c r="C358" s="389">
        <v>0.86399999999999999</v>
      </c>
      <c r="D358" s="389">
        <v>1.0356164383561644E-3</v>
      </c>
      <c r="E358" s="389"/>
      <c r="F358" s="390">
        <v>5720</v>
      </c>
      <c r="G358" s="391">
        <v>0.21</v>
      </c>
      <c r="H358" s="391">
        <v>0.105</v>
      </c>
      <c r="I358" s="391">
        <v>0</v>
      </c>
      <c r="J358" s="391">
        <v>0</v>
      </c>
      <c r="K358" s="391">
        <v>0.01</v>
      </c>
      <c r="L358" s="391">
        <v>9.8060502283106032E-3</v>
      </c>
      <c r="M358" s="392">
        <v>36.713286713286713</v>
      </c>
      <c r="N358" s="390">
        <v>5750</v>
      </c>
      <c r="O358" s="390">
        <v>5750</v>
      </c>
      <c r="P358" s="390">
        <v>5750</v>
      </c>
      <c r="Q358" s="390">
        <v>5750</v>
      </c>
      <c r="R358" s="390">
        <v>5750</v>
      </c>
      <c r="S358" s="390" t="s">
        <v>160</v>
      </c>
      <c r="T358" s="391">
        <v>0.215</v>
      </c>
      <c r="U358" s="391">
        <v>0.215</v>
      </c>
      <c r="V358" s="391">
        <v>0.215</v>
      </c>
      <c r="W358" s="391">
        <v>0.215</v>
      </c>
      <c r="X358" s="391">
        <v>0.215</v>
      </c>
      <c r="Y358" s="391">
        <v>0.11</v>
      </c>
      <c r="Z358" s="391">
        <v>0.11</v>
      </c>
      <c r="AA358" s="391">
        <v>0.11</v>
      </c>
      <c r="AB358" s="391">
        <v>0.11</v>
      </c>
      <c r="AC358" s="391">
        <v>0.11</v>
      </c>
      <c r="AD358" s="391">
        <v>0</v>
      </c>
      <c r="AE358" s="391">
        <v>0</v>
      </c>
      <c r="AF358" s="391">
        <v>0</v>
      </c>
      <c r="AG358" s="391">
        <v>0</v>
      </c>
      <c r="AH358" s="391">
        <v>0</v>
      </c>
      <c r="AI358" s="391">
        <v>0</v>
      </c>
      <c r="AJ358" s="391">
        <v>0</v>
      </c>
      <c r="AK358" s="391">
        <v>0</v>
      </c>
      <c r="AL358" s="391">
        <v>0</v>
      </c>
      <c r="AM358" s="391">
        <v>0</v>
      </c>
      <c r="AN358" s="391">
        <v>0.01</v>
      </c>
      <c r="AO358" s="391">
        <v>0.01</v>
      </c>
      <c r="AP358" s="391">
        <v>0.01</v>
      </c>
      <c r="AQ358" s="391">
        <v>0.01</v>
      </c>
      <c r="AR358" s="391">
        <v>0.01</v>
      </c>
      <c r="AS358" s="391">
        <v>1.6199999999999999E-2</v>
      </c>
      <c r="AT358" s="391">
        <v>1.6199999999999999E-2</v>
      </c>
      <c r="AU358" s="391">
        <v>1.6199999999999999E-2</v>
      </c>
      <c r="AV358" s="391">
        <v>1.6199999999999999E-2</v>
      </c>
      <c r="AW358" s="391">
        <v>1.6199999999999999E-2</v>
      </c>
      <c r="AX358" s="391">
        <v>0</v>
      </c>
      <c r="AY358" s="391">
        <v>0</v>
      </c>
      <c r="AZ358" s="391">
        <v>0</v>
      </c>
      <c r="BA358" s="391">
        <v>0</v>
      </c>
      <c r="BB358" s="391">
        <v>0</v>
      </c>
      <c r="BC358" s="391">
        <v>0</v>
      </c>
      <c r="BD358" s="391">
        <v>0</v>
      </c>
      <c r="BE358" s="391">
        <v>0</v>
      </c>
      <c r="BF358" s="391">
        <v>0</v>
      </c>
      <c r="BG358" s="391">
        <v>0</v>
      </c>
      <c r="BH358" s="391">
        <v>0</v>
      </c>
      <c r="BI358" s="391">
        <v>0</v>
      </c>
      <c r="BJ358" s="391">
        <v>0</v>
      </c>
      <c r="BK358" s="391">
        <v>0</v>
      </c>
      <c r="BL358" s="391">
        <v>0</v>
      </c>
      <c r="BM358" s="391">
        <v>0</v>
      </c>
      <c r="BN358" s="391">
        <v>0</v>
      </c>
      <c r="BO358" s="391">
        <v>0</v>
      </c>
      <c r="BP358" s="391">
        <v>0</v>
      </c>
      <c r="BQ358" s="391">
        <v>0</v>
      </c>
    </row>
    <row r="359" spans="1:69">
      <c r="A359" s="388" t="s">
        <v>751</v>
      </c>
      <c r="B359" s="389">
        <v>9.5166666666666663E-3</v>
      </c>
      <c r="C359" s="389">
        <v>1.4999999999999999E-2</v>
      </c>
      <c r="D359" s="389">
        <v>0</v>
      </c>
      <c r="E359" s="389"/>
      <c r="F359" s="390">
        <v>180</v>
      </c>
      <c r="G359" s="391">
        <v>6.0000000000000001E-3</v>
      </c>
      <c r="H359" s="391">
        <v>3.0000000000000001E-3</v>
      </c>
      <c r="I359" s="391">
        <v>0</v>
      </c>
      <c r="J359" s="391">
        <v>0</v>
      </c>
      <c r="K359" s="391">
        <v>1E-4</v>
      </c>
      <c r="L359" s="391">
        <v>4.1666666666666588E-4</v>
      </c>
      <c r="M359" s="392">
        <v>33.333333333333336</v>
      </c>
      <c r="N359" s="390">
        <v>180</v>
      </c>
      <c r="O359" s="390">
        <v>180</v>
      </c>
      <c r="P359" s="390">
        <v>180</v>
      </c>
      <c r="Q359" s="390">
        <v>180</v>
      </c>
      <c r="R359" s="390">
        <v>180</v>
      </c>
      <c r="S359" s="390" t="s">
        <v>160</v>
      </c>
      <c r="T359" s="391">
        <v>6.0000000000000001E-3</v>
      </c>
      <c r="U359" s="391">
        <v>6.0000000000000001E-3</v>
      </c>
      <c r="V359" s="391">
        <v>6.0000000000000001E-3</v>
      </c>
      <c r="W359" s="391">
        <v>6.0000000000000001E-3</v>
      </c>
      <c r="X359" s="391">
        <v>6.0000000000000001E-3</v>
      </c>
      <c r="Y359" s="391">
        <v>3.0000000000000001E-3</v>
      </c>
      <c r="Z359" s="391">
        <v>3.0000000000000001E-3</v>
      </c>
      <c r="AA359" s="391">
        <v>3.0000000000000001E-3</v>
      </c>
      <c r="AB359" s="391">
        <v>3.0000000000000001E-3</v>
      </c>
      <c r="AC359" s="391">
        <v>3.0000000000000001E-3</v>
      </c>
      <c r="AD359" s="391">
        <v>0</v>
      </c>
      <c r="AE359" s="391">
        <v>0</v>
      </c>
      <c r="AF359" s="391">
        <v>0</v>
      </c>
      <c r="AG359" s="391">
        <v>0</v>
      </c>
      <c r="AH359" s="391">
        <v>0</v>
      </c>
      <c r="AI359" s="391">
        <v>0</v>
      </c>
      <c r="AJ359" s="391">
        <v>0</v>
      </c>
      <c r="AK359" s="391">
        <v>0</v>
      </c>
      <c r="AL359" s="391">
        <v>0</v>
      </c>
      <c r="AM359" s="391">
        <v>0</v>
      </c>
      <c r="AN359" s="391">
        <v>0</v>
      </c>
      <c r="AO359" s="391">
        <v>0</v>
      </c>
      <c r="AP359" s="391">
        <v>0</v>
      </c>
      <c r="AQ359" s="391">
        <v>0</v>
      </c>
      <c r="AR359" s="391">
        <v>0</v>
      </c>
      <c r="AS359" s="391">
        <v>0</v>
      </c>
      <c r="AT359" s="391">
        <v>0</v>
      </c>
      <c r="AU359" s="391">
        <v>0</v>
      </c>
      <c r="AV359" s="391">
        <v>0</v>
      </c>
      <c r="AW359" s="391">
        <v>0</v>
      </c>
      <c r="AX359" s="391">
        <v>0</v>
      </c>
      <c r="AY359" s="391">
        <v>0</v>
      </c>
      <c r="AZ359" s="391">
        <v>0</v>
      </c>
      <c r="BA359" s="391">
        <v>0</v>
      </c>
      <c r="BB359" s="391">
        <v>0</v>
      </c>
      <c r="BC359" s="391">
        <v>0</v>
      </c>
      <c r="BD359" s="391">
        <v>0</v>
      </c>
      <c r="BE359" s="391">
        <v>0</v>
      </c>
      <c r="BF359" s="391">
        <v>0</v>
      </c>
      <c r="BG359" s="391">
        <v>0</v>
      </c>
      <c r="BH359" s="391">
        <v>1.4999999999999999E-2</v>
      </c>
      <c r="BI359" s="391">
        <v>1.4999999999999999E-2</v>
      </c>
      <c r="BJ359" s="391">
        <v>1.4999999999999999E-2</v>
      </c>
      <c r="BK359" s="391">
        <v>1.4999999999999999E-2</v>
      </c>
      <c r="BL359" s="391">
        <v>1.4999999999999999E-2</v>
      </c>
      <c r="BM359" s="391">
        <v>0</v>
      </c>
      <c r="BN359" s="391">
        <v>0</v>
      </c>
      <c r="BO359" s="391">
        <v>0</v>
      </c>
      <c r="BP359" s="391">
        <v>0</v>
      </c>
      <c r="BQ359" s="391">
        <v>0</v>
      </c>
    </row>
    <row r="360" spans="1:69">
      <c r="A360" s="388" t="s">
        <v>752</v>
      </c>
      <c r="B360" s="389">
        <v>0.15062499999999998</v>
      </c>
      <c r="C360" s="389">
        <v>0.2</v>
      </c>
      <c r="D360" s="389">
        <v>0</v>
      </c>
      <c r="E360" s="389"/>
      <c r="F360" s="390">
        <v>1950</v>
      </c>
      <c r="G360" s="391">
        <v>0.112</v>
      </c>
      <c r="H360" s="391">
        <v>2.1000000000000001E-2</v>
      </c>
      <c r="I360" s="391">
        <v>0</v>
      </c>
      <c r="J360" s="391">
        <v>0</v>
      </c>
      <c r="K360" s="391">
        <v>3.0000000000000001E-3</v>
      </c>
      <c r="L360" s="391">
        <v>1.4624999999999971E-2</v>
      </c>
      <c r="M360" s="392">
        <v>57.435897435897438</v>
      </c>
      <c r="N360" s="390">
        <v>1950</v>
      </c>
      <c r="O360" s="390">
        <v>1950</v>
      </c>
      <c r="P360" s="390">
        <v>1950</v>
      </c>
      <c r="Q360" s="390">
        <v>1950</v>
      </c>
      <c r="R360" s="390">
        <v>1950</v>
      </c>
      <c r="S360" s="390" t="s">
        <v>160</v>
      </c>
      <c r="T360" s="391">
        <v>0.11</v>
      </c>
      <c r="U360" s="391">
        <v>0.11</v>
      </c>
      <c r="V360" s="391">
        <v>0.11</v>
      </c>
      <c r="W360" s="391">
        <v>0.11</v>
      </c>
      <c r="X360" s="391">
        <v>0.11</v>
      </c>
      <c r="Y360" s="391">
        <v>0.02</v>
      </c>
      <c r="Z360" s="391">
        <v>0.02</v>
      </c>
      <c r="AA360" s="391">
        <v>0.02</v>
      </c>
      <c r="AB360" s="391">
        <v>0.02</v>
      </c>
      <c r="AC360" s="391">
        <v>0.02</v>
      </c>
      <c r="AD360" s="391">
        <v>0</v>
      </c>
      <c r="AE360" s="391">
        <v>0</v>
      </c>
      <c r="AF360" s="391">
        <v>0</v>
      </c>
      <c r="AG360" s="391">
        <v>0</v>
      </c>
      <c r="AH360" s="391">
        <v>0</v>
      </c>
      <c r="AI360" s="391">
        <v>0</v>
      </c>
      <c r="AJ360" s="391">
        <v>0</v>
      </c>
      <c r="AK360" s="391">
        <v>0</v>
      </c>
      <c r="AL360" s="391">
        <v>0</v>
      </c>
      <c r="AM360" s="391">
        <v>0</v>
      </c>
      <c r="AN360" s="391">
        <v>3.0000000000000001E-3</v>
      </c>
      <c r="AO360" s="391">
        <v>3.0000000000000001E-3</v>
      </c>
      <c r="AP360" s="391">
        <v>3.0000000000000001E-3</v>
      </c>
      <c r="AQ360" s="391">
        <v>3.0000000000000001E-3</v>
      </c>
      <c r="AR360" s="391">
        <v>3.0000000000000001E-3</v>
      </c>
      <c r="AS360" s="391">
        <v>1.0200000000000001E-2</v>
      </c>
      <c r="AT360" s="391">
        <v>1.0200000000000001E-2</v>
      </c>
      <c r="AU360" s="391">
        <v>1.0200000000000001E-2</v>
      </c>
      <c r="AV360" s="391">
        <v>1.0200000000000001E-2</v>
      </c>
      <c r="AW360" s="391">
        <v>1.0200000000000001E-2</v>
      </c>
      <c r="AX360" s="391">
        <v>0</v>
      </c>
      <c r="AY360" s="391">
        <v>0</v>
      </c>
      <c r="AZ360" s="391">
        <v>0</v>
      </c>
      <c r="BA360" s="391">
        <v>0</v>
      </c>
      <c r="BB360" s="391">
        <v>0</v>
      </c>
      <c r="BC360" s="391">
        <v>0</v>
      </c>
      <c r="BD360" s="391">
        <v>0</v>
      </c>
      <c r="BE360" s="391">
        <v>0</v>
      </c>
      <c r="BF360" s="391">
        <v>0</v>
      </c>
      <c r="BG360" s="391">
        <v>0</v>
      </c>
      <c r="BH360" s="391">
        <v>0.2</v>
      </c>
      <c r="BI360" s="391">
        <v>0.2</v>
      </c>
      <c r="BJ360" s="391">
        <v>0.2</v>
      </c>
      <c r="BK360" s="391">
        <v>0.2</v>
      </c>
      <c r="BL360" s="391">
        <v>0.2</v>
      </c>
      <c r="BM360" s="391">
        <v>0</v>
      </c>
      <c r="BN360" s="391">
        <v>0</v>
      </c>
      <c r="BO360" s="391">
        <v>0</v>
      </c>
      <c r="BP360" s="391">
        <v>0</v>
      </c>
      <c r="BQ360" s="391">
        <v>0</v>
      </c>
    </row>
    <row r="361" spans="1:69">
      <c r="A361" s="388" t="s">
        <v>753</v>
      </c>
      <c r="B361" s="389">
        <v>7.2500000000000006E-4</v>
      </c>
      <c r="C361" s="389">
        <v>0.05</v>
      </c>
      <c r="D361" s="389">
        <v>0</v>
      </c>
      <c r="E361" s="389"/>
      <c r="F361" s="390">
        <v>33</v>
      </c>
      <c r="G361" s="391">
        <v>5.9999999999999995E-4</v>
      </c>
      <c r="H361" s="391">
        <v>0</v>
      </c>
      <c r="I361" s="391">
        <v>0</v>
      </c>
      <c r="J361" s="391">
        <v>0</v>
      </c>
      <c r="K361" s="391">
        <v>0</v>
      </c>
      <c r="L361" s="391">
        <v>1.2500000000000011E-4</v>
      </c>
      <c r="M361" s="392">
        <v>18.181818181818183</v>
      </c>
      <c r="N361" s="390">
        <v>35</v>
      </c>
      <c r="O361" s="390">
        <v>35</v>
      </c>
      <c r="P361" s="390">
        <v>35</v>
      </c>
      <c r="Q361" s="390">
        <v>35</v>
      </c>
      <c r="R361" s="390">
        <v>35</v>
      </c>
      <c r="S361" s="390" t="s">
        <v>160</v>
      </c>
      <c r="T361" s="391">
        <v>5.9999999999999995E-4</v>
      </c>
      <c r="U361" s="391">
        <v>5.9999999999999995E-4</v>
      </c>
      <c r="V361" s="391">
        <v>5.9999999999999995E-4</v>
      </c>
      <c r="W361" s="391">
        <v>5.9999999999999995E-4</v>
      </c>
      <c r="X361" s="391">
        <v>5.9999999999999995E-4</v>
      </c>
      <c r="Y361" s="391">
        <v>0</v>
      </c>
      <c r="Z361" s="391">
        <v>0</v>
      </c>
      <c r="AA361" s="391">
        <v>0</v>
      </c>
      <c r="AB361" s="391">
        <v>0</v>
      </c>
      <c r="AC361" s="391">
        <v>0</v>
      </c>
      <c r="AD361" s="391">
        <v>0</v>
      </c>
      <c r="AE361" s="391">
        <v>0</v>
      </c>
      <c r="AF361" s="391">
        <v>0</v>
      </c>
      <c r="AG361" s="391">
        <v>0</v>
      </c>
      <c r="AH361" s="391">
        <v>0</v>
      </c>
      <c r="AI361" s="391">
        <v>0</v>
      </c>
      <c r="AJ361" s="391">
        <v>0</v>
      </c>
      <c r="AK361" s="391">
        <v>0</v>
      </c>
      <c r="AL361" s="391">
        <v>0</v>
      </c>
      <c r="AM361" s="391">
        <v>0</v>
      </c>
      <c r="AN361" s="391">
        <v>0</v>
      </c>
      <c r="AO361" s="391">
        <v>0</v>
      </c>
      <c r="AP361" s="391">
        <v>0</v>
      </c>
      <c r="AQ361" s="391">
        <v>0</v>
      </c>
      <c r="AR361" s="391">
        <v>0</v>
      </c>
      <c r="AS361" s="391">
        <v>1E-4</v>
      </c>
      <c r="AT361" s="391">
        <v>1E-4</v>
      </c>
      <c r="AU361" s="391">
        <v>1E-4</v>
      </c>
      <c r="AV361" s="391">
        <v>1E-4</v>
      </c>
      <c r="AW361" s="391">
        <v>1E-4</v>
      </c>
      <c r="AX361" s="391">
        <v>0</v>
      </c>
      <c r="AY361" s="391">
        <v>0</v>
      </c>
      <c r="AZ361" s="391">
        <v>0</v>
      </c>
      <c r="BA361" s="391">
        <v>0</v>
      </c>
      <c r="BB361" s="391">
        <v>0</v>
      </c>
      <c r="BC361" s="391">
        <v>0</v>
      </c>
      <c r="BD361" s="391">
        <v>0</v>
      </c>
      <c r="BE361" s="391">
        <v>0</v>
      </c>
      <c r="BF361" s="391">
        <v>0</v>
      </c>
      <c r="BG361" s="391">
        <v>0</v>
      </c>
      <c r="BH361" s="391">
        <v>0.05</v>
      </c>
      <c r="BI361" s="391">
        <v>0.05</v>
      </c>
      <c r="BJ361" s="391">
        <v>0.05</v>
      </c>
      <c r="BK361" s="391">
        <v>0.05</v>
      </c>
      <c r="BL361" s="391">
        <v>0.05</v>
      </c>
      <c r="BM361" s="391">
        <v>0</v>
      </c>
      <c r="BN361" s="391">
        <v>0</v>
      </c>
      <c r="BO361" s="391">
        <v>0</v>
      </c>
      <c r="BP361" s="391">
        <v>0</v>
      </c>
      <c r="BQ361" s="391">
        <v>0</v>
      </c>
    </row>
    <row r="362" spans="1:69">
      <c r="A362" s="388" t="s">
        <v>1033</v>
      </c>
      <c r="B362" s="389" t="s">
        <v>395</v>
      </c>
      <c r="C362" s="389">
        <v>0</v>
      </c>
      <c r="D362" s="389">
        <v>0</v>
      </c>
      <c r="E362" s="389"/>
      <c r="F362" s="390">
        <v>0</v>
      </c>
      <c r="G362" s="391">
        <v>0</v>
      </c>
      <c r="H362" s="391">
        <v>0</v>
      </c>
      <c r="I362" s="391">
        <v>0</v>
      </c>
      <c r="J362" s="391">
        <v>0</v>
      </c>
      <c r="K362" s="391">
        <v>0</v>
      </c>
      <c r="L362" s="391" t="e">
        <v>#VALUE!</v>
      </c>
      <c r="M362" s="392" t="s">
        <v>395</v>
      </c>
      <c r="N362" s="390">
        <v>0</v>
      </c>
      <c r="O362" s="390">
        <v>0</v>
      </c>
      <c r="P362" s="390">
        <v>0</v>
      </c>
      <c r="Q362" s="390">
        <v>0</v>
      </c>
      <c r="R362" s="390">
        <v>0</v>
      </c>
      <c r="S362" s="390" t="s">
        <v>162</v>
      </c>
      <c r="T362" s="391">
        <v>0</v>
      </c>
      <c r="U362" s="391">
        <v>0</v>
      </c>
      <c r="V362" s="391">
        <v>0</v>
      </c>
      <c r="W362" s="391">
        <v>0</v>
      </c>
      <c r="X362" s="391">
        <v>0</v>
      </c>
      <c r="Y362" s="391">
        <v>0</v>
      </c>
      <c r="Z362" s="391">
        <v>0</v>
      </c>
      <c r="AA362" s="391">
        <v>0</v>
      </c>
      <c r="AB362" s="391">
        <v>0</v>
      </c>
      <c r="AC362" s="391">
        <v>0</v>
      </c>
      <c r="AD362" s="391">
        <v>0</v>
      </c>
      <c r="AE362" s="391">
        <v>0</v>
      </c>
      <c r="AF362" s="391">
        <v>0</v>
      </c>
      <c r="AG362" s="391">
        <v>0</v>
      </c>
      <c r="AH362" s="391">
        <v>0</v>
      </c>
      <c r="AI362" s="391">
        <v>0</v>
      </c>
      <c r="AJ362" s="391">
        <v>0</v>
      </c>
      <c r="AK362" s="391">
        <v>0</v>
      </c>
      <c r="AL362" s="391">
        <v>0</v>
      </c>
      <c r="AM362" s="391">
        <v>0</v>
      </c>
      <c r="AN362" s="391">
        <v>0</v>
      </c>
      <c r="AO362" s="391">
        <v>0</v>
      </c>
      <c r="AP362" s="391">
        <v>0</v>
      </c>
      <c r="AQ362" s="391">
        <v>0</v>
      </c>
      <c r="AR362" s="391">
        <v>0</v>
      </c>
      <c r="AS362" s="391">
        <v>0</v>
      </c>
      <c r="AT362" s="391">
        <v>0</v>
      </c>
      <c r="AU362" s="391">
        <v>0</v>
      </c>
      <c r="AV362" s="391">
        <v>0</v>
      </c>
      <c r="AW362" s="391">
        <v>0</v>
      </c>
      <c r="AX362" s="391">
        <v>0</v>
      </c>
      <c r="AY362" s="391">
        <v>0</v>
      </c>
      <c r="AZ362" s="391">
        <v>0</v>
      </c>
      <c r="BA362" s="391">
        <v>0</v>
      </c>
      <c r="BB362" s="391">
        <v>0</v>
      </c>
      <c r="BC362" s="391">
        <v>0</v>
      </c>
      <c r="BD362" s="391">
        <v>0</v>
      </c>
      <c r="BE362" s="391">
        <v>0</v>
      </c>
      <c r="BF362" s="391">
        <v>0</v>
      </c>
      <c r="BG362" s="391">
        <v>0</v>
      </c>
      <c r="BH362" s="391">
        <v>0</v>
      </c>
      <c r="BI362" s="391">
        <v>0</v>
      </c>
      <c r="BJ362" s="391">
        <v>0</v>
      </c>
      <c r="BK362" s="391">
        <v>0</v>
      </c>
      <c r="BL362" s="391">
        <v>0</v>
      </c>
      <c r="BM362" s="391">
        <v>0</v>
      </c>
      <c r="BN362" s="391">
        <v>0</v>
      </c>
      <c r="BO362" s="391">
        <v>0</v>
      </c>
      <c r="BP362" s="391">
        <v>0</v>
      </c>
      <c r="BQ362" s="391">
        <v>0</v>
      </c>
    </row>
    <row r="363" spans="1:69">
      <c r="A363" s="388" t="s">
        <v>755</v>
      </c>
      <c r="B363" s="389">
        <v>0.60289166666666671</v>
      </c>
      <c r="C363" s="389">
        <v>2</v>
      </c>
      <c r="D363" s="389">
        <v>4.1500000000000002E-2</v>
      </c>
      <c r="E363" s="389"/>
      <c r="F363" s="390">
        <v>2402</v>
      </c>
      <c r="G363" s="391">
        <v>0.19120000000000001</v>
      </c>
      <c r="H363" s="391">
        <v>2.2499999999999999E-2</v>
      </c>
      <c r="I363" s="391">
        <v>4.65E-2</v>
      </c>
      <c r="J363" s="391">
        <v>6.1000000000000004E-3</v>
      </c>
      <c r="K363" s="391">
        <v>0.9</v>
      </c>
      <c r="L363" s="391">
        <v>-0.60490833333333349</v>
      </c>
      <c r="M363" s="392">
        <v>79.600333055786848</v>
      </c>
      <c r="N363" s="390">
        <v>2469</v>
      </c>
      <c r="O363" s="390">
        <v>2506</v>
      </c>
      <c r="P363" s="390">
        <v>2551</v>
      </c>
      <c r="Q363" s="390">
        <v>2597</v>
      </c>
      <c r="R363" s="390">
        <v>2664</v>
      </c>
      <c r="S363" s="390" t="s">
        <v>142</v>
      </c>
      <c r="T363" s="391">
        <v>0.2198</v>
      </c>
      <c r="U363" s="391">
        <v>0.24179999999999999</v>
      </c>
      <c r="V363" s="391">
        <v>0.26600000000000001</v>
      </c>
      <c r="W363" s="391">
        <v>0.29260000000000003</v>
      </c>
      <c r="X363" s="391">
        <v>0.3221</v>
      </c>
      <c r="Y363" s="391">
        <v>2.5000000000000001E-2</v>
      </c>
      <c r="Z363" s="391">
        <v>2.5999999999999999E-2</v>
      </c>
      <c r="AA363" s="391">
        <v>2.6499999999999999E-2</v>
      </c>
      <c r="AB363" s="391">
        <v>2.7E-2</v>
      </c>
      <c r="AC363" s="391">
        <v>2.7799999999999998E-2</v>
      </c>
      <c r="AD363" s="391">
        <v>4.6699999999999998E-2</v>
      </c>
      <c r="AE363" s="391">
        <v>4.6699999999999998E-2</v>
      </c>
      <c r="AF363" s="391">
        <v>4.6699999999999998E-2</v>
      </c>
      <c r="AG363" s="391">
        <v>4.6699999999999998E-2</v>
      </c>
      <c r="AH363" s="391">
        <v>4.6699999999999998E-2</v>
      </c>
      <c r="AI363" s="391">
        <v>6.4999999999999997E-3</v>
      </c>
      <c r="AJ363" s="391">
        <v>7.0000000000000001E-3</v>
      </c>
      <c r="AK363" s="391">
        <v>7.1999999999999998E-3</v>
      </c>
      <c r="AL363" s="391">
        <v>7.4000000000000003E-3</v>
      </c>
      <c r="AM363" s="391">
        <v>7.7999999999999996E-3</v>
      </c>
      <c r="AN363" s="391">
        <v>0.01</v>
      </c>
      <c r="AO363" s="391">
        <v>0.01</v>
      </c>
      <c r="AP363" s="391">
        <v>0.01</v>
      </c>
      <c r="AQ363" s="391">
        <v>0.01</v>
      </c>
      <c r="AR363" s="391">
        <v>1.11E-2</v>
      </c>
      <c r="AS363" s="391">
        <v>0.26600000000000001</v>
      </c>
      <c r="AT363" s="391">
        <v>0.26619999999999999</v>
      </c>
      <c r="AU363" s="391">
        <v>0.26640000000000003</v>
      </c>
      <c r="AV363" s="391">
        <v>0.26650000000000001</v>
      </c>
      <c r="AW363" s="391">
        <v>0.26650000000000001</v>
      </c>
      <c r="AX363" s="391">
        <v>0</v>
      </c>
      <c r="AY363" s="391">
        <v>0</v>
      </c>
      <c r="AZ363" s="391">
        <v>0</v>
      </c>
      <c r="BA363" s="391">
        <v>0</v>
      </c>
      <c r="BB363" s="391">
        <v>0</v>
      </c>
      <c r="BC363" s="391">
        <v>0</v>
      </c>
      <c r="BD363" s="391">
        <v>0</v>
      </c>
      <c r="BE363" s="391">
        <v>0</v>
      </c>
      <c r="BF363" s="391">
        <v>0</v>
      </c>
      <c r="BG363" s="391">
        <v>0</v>
      </c>
      <c r="BH363" s="391">
        <v>0</v>
      </c>
      <c r="BI363" s="391">
        <v>0</v>
      </c>
      <c r="BJ363" s="391">
        <v>0</v>
      </c>
      <c r="BK363" s="391">
        <v>0</v>
      </c>
      <c r="BL363" s="391">
        <v>0</v>
      </c>
      <c r="BM363" s="391">
        <v>7.2999999999999995E-2</v>
      </c>
      <c r="BN363" s="391">
        <v>7.2999999999999995E-2</v>
      </c>
      <c r="BO363" s="391">
        <v>7.2999999999999995E-2</v>
      </c>
      <c r="BP363" s="391">
        <v>7.2999999999999995E-2</v>
      </c>
      <c r="BQ363" s="391">
        <v>7.2999999999999995E-2</v>
      </c>
    </row>
    <row r="364" spans="1:69">
      <c r="A364" s="388" t="s">
        <v>756</v>
      </c>
      <c r="B364" s="389">
        <v>1.1420583333333334</v>
      </c>
      <c r="C364" s="389">
        <v>2</v>
      </c>
      <c r="D364" s="389">
        <v>0</v>
      </c>
      <c r="E364" s="389"/>
      <c r="F364" s="390">
        <v>9666</v>
      </c>
      <c r="G364" s="391">
        <v>0.82989999999999997</v>
      </c>
      <c r="H364" s="391">
        <v>0.1552</v>
      </c>
      <c r="I364" s="391">
        <v>0</v>
      </c>
      <c r="J364" s="391">
        <v>0</v>
      </c>
      <c r="K364" s="391">
        <v>8.9999999999999993E-3</v>
      </c>
      <c r="L364" s="391">
        <v>0.14795833333333341</v>
      </c>
      <c r="M364" s="392">
        <v>85.857645354852053</v>
      </c>
      <c r="N364" s="390">
        <v>11166</v>
      </c>
      <c r="O364" s="390">
        <v>12666</v>
      </c>
      <c r="P364" s="390">
        <v>14166</v>
      </c>
      <c r="Q364" s="390">
        <v>15666</v>
      </c>
      <c r="R364" s="390">
        <v>17166</v>
      </c>
      <c r="S364" s="390" t="s">
        <v>216</v>
      </c>
      <c r="T364" s="391">
        <v>0.84399999999999997</v>
      </c>
      <c r="U364" s="391">
        <v>0.9</v>
      </c>
      <c r="V364" s="391">
        <v>0.92</v>
      </c>
      <c r="W364" s="391">
        <v>0.95</v>
      </c>
      <c r="X364" s="391">
        <v>1</v>
      </c>
      <c r="Y364" s="391">
        <v>0.156</v>
      </c>
      <c r="Z364" s="391">
        <v>0.158</v>
      </c>
      <c r="AA364" s="391">
        <v>0.16</v>
      </c>
      <c r="AB364" s="391">
        <v>0.16200000000000001</v>
      </c>
      <c r="AC364" s="391">
        <v>0.16400000000000001</v>
      </c>
      <c r="AD364" s="391">
        <v>0</v>
      </c>
      <c r="AE364" s="391">
        <v>0</v>
      </c>
      <c r="AF364" s="391">
        <v>0</v>
      </c>
      <c r="AG364" s="391">
        <v>0</v>
      </c>
      <c r="AH364" s="391">
        <v>0</v>
      </c>
      <c r="AI364" s="391">
        <v>0</v>
      </c>
      <c r="AJ364" s="391">
        <v>0</v>
      </c>
      <c r="AK364" s="391">
        <v>0</v>
      </c>
      <c r="AL364" s="391">
        <v>0</v>
      </c>
      <c r="AM364" s="391">
        <v>0</v>
      </c>
      <c r="AN364" s="391">
        <v>0.09</v>
      </c>
      <c r="AO364" s="391">
        <v>0.09</v>
      </c>
      <c r="AP364" s="391">
        <v>0.09</v>
      </c>
      <c r="AQ364" s="391">
        <v>0.09</v>
      </c>
      <c r="AR364" s="391">
        <v>0.09</v>
      </c>
      <c r="AS364" s="391">
        <v>0.152</v>
      </c>
      <c r="AT364" s="391">
        <v>0.15840000000000001</v>
      </c>
      <c r="AU364" s="391">
        <v>0.16170000000000001</v>
      </c>
      <c r="AV364" s="391">
        <v>0.16639999999999999</v>
      </c>
      <c r="AW364" s="391">
        <v>0.1711</v>
      </c>
      <c r="AX364" s="391">
        <v>0</v>
      </c>
      <c r="AY364" s="391">
        <v>0</v>
      </c>
      <c r="AZ364" s="391">
        <v>0</v>
      </c>
      <c r="BA364" s="391">
        <v>0</v>
      </c>
      <c r="BB364" s="391">
        <v>0</v>
      </c>
      <c r="BC364" s="391">
        <v>0</v>
      </c>
      <c r="BD364" s="391">
        <v>0</v>
      </c>
      <c r="BE364" s="391">
        <v>0</v>
      </c>
      <c r="BF364" s="391">
        <v>0</v>
      </c>
      <c r="BG364" s="391">
        <v>0</v>
      </c>
      <c r="BH364" s="391">
        <v>2</v>
      </c>
      <c r="BI364" s="391">
        <v>2</v>
      </c>
      <c r="BJ364" s="391">
        <v>2</v>
      </c>
      <c r="BK364" s="391">
        <v>2</v>
      </c>
      <c r="BL364" s="391">
        <v>2</v>
      </c>
      <c r="BM364" s="391">
        <v>0</v>
      </c>
      <c r="BN364" s="391">
        <v>0</v>
      </c>
      <c r="BO364" s="391">
        <v>0</v>
      </c>
      <c r="BP364" s="391">
        <v>0</v>
      </c>
      <c r="BQ364" s="391">
        <v>0</v>
      </c>
    </row>
    <row r="365" spans="1:69">
      <c r="A365" s="388" t="s">
        <v>757</v>
      </c>
      <c r="B365" s="389">
        <v>0.18808333333333335</v>
      </c>
      <c r="C365" s="389">
        <v>1.1000000000000001</v>
      </c>
      <c r="D365" s="389">
        <v>0</v>
      </c>
      <c r="E365" s="389"/>
      <c r="F365" s="390">
        <v>3025</v>
      </c>
      <c r="G365" s="391">
        <v>0.124</v>
      </c>
      <c r="H365" s="391">
        <v>1.6E-2</v>
      </c>
      <c r="I365" s="391">
        <v>4.0000000000000001E-3</v>
      </c>
      <c r="J365" s="391">
        <v>1E-3</v>
      </c>
      <c r="K365" s="391">
        <v>3.0000000000000001E-3</v>
      </c>
      <c r="L365" s="391">
        <v>4.0083333333333332E-2</v>
      </c>
      <c r="M365" s="392">
        <v>40.991735537190081</v>
      </c>
      <c r="N365" s="390">
        <v>3086</v>
      </c>
      <c r="O365" s="390">
        <v>3409</v>
      </c>
      <c r="P365" s="390">
        <v>3728</v>
      </c>
      <c r="Q365" s="390">
        <v>4077</v>
      </c>
      <c r="R365" s="390">
        <v>4459</v>
      </c>
      <c r="S365" s="390" t="s">
        <v>142</v>
      </c>
      <c r="T365" s="391">
        <v>0.126</v>
      </c>
      <c r="U365" s="391">
        <v>0.13900000000000001</v>
      </c>
      <c r="V365" s="391">
        <v>0.152</v>
      </c>
      <c r="W365" s="391">
        <v>0.16600000000000001</v>
      </c>
      <c r="X365" s="391">
        <v>0.182</v>
      </c>
      <c r="Y365" s="391">
        <v>1.6E-2</v>
      </c>
      <c r="Z365" s="391">
        <v>1.7999999999999999E-2</v>
      </c>
      <c r="AA365" s="391">
        <v>1.9E-2</v>
      </c>
      <c r="AB365" s="391">
        <v>2.1000000000000001E-2</v>
      </c>
      <c r="AC365" s="391">
        <v>2.3E-2</v>
      </c>
      <c r="AD365" s="391">
        <v>4.0000000000000001E-3</v>
      </c>
      <c r="AE365" s="391">
        <v>4.0000000000000001E-3</v>
      </c>
      <c r="AF365" s="391">
        <v>4.0000000000000001E-3</v>
      </c>
      <c r="AG365" s="391">
        <v>4.0000000000000001E-3</v>
      </c>
      <c r="AH365" s="391">
        <v>4.0000000000000001E-3</v>
      </c>
      <c r="AI365" s="391">
        <v>1E-3</v>
      </c>
      <c r="AJ365" s="391">
        <v>1E-3</v>
      </c>
      <c r="AK365" s="391">
        <v>1E-3</v>
      </c>
      <c r="AL365" s="391">
        <v>1E-3</v>
      </c>
      <c r="AM365" s="391">
        <v>1E-3</v>
      </c>
      <c r="AN365" s="391">
        <v>1.2E-2</v>
      </c>
      <c r="AO365" s="391">
        <v>1.2E-2</v>
      </c>
      <c r="AP365" s="391">
        <v>1.2E-2</v>
      </c>
      <c r="AQ365" s="391">
        <v>1.2E-2</v>
      </c>
      <c r="AR365" s="391">
        <v>1.2E-2</v>
      </c>
      <c r="AS365" s="391">
        <v>4.2999999999999997E-2</v>
      </c>
      <c r="AT365" s="391">
        <v>4.7E-2</v>
      </c>
      <c r="AU365" s="391">
        <v>5.0799999999999998E-2</v>
      </c>
      <c r="AV365" s="391">
        <v>5.5100000000000003E-2</v>
      </c>
      <c r="AW365" s="391">
        <v>0.06</v>
      </c>
      <c r="AX365" s="391">
        <v>0</v>
      </c>
      <c r="AY365" s="391">
        <v>0</v>
      </c>
      <c r="AZ365" s="391">
        <v>0</v>
      </c>
      <c r="BA365" s="391">
        <v>0</v>
      </c>
      <c r="BB365" s="391">
        <v>0</v>
      </c>
      <c r="BC365" s="391">
        <v>0</v>
      </c>
      <c r="BD365" s="391">
        <v>0</v>
      </c>
      <c r="BE365" s="391">
        <v>0</v>
      </c>
      <c r="BF365" s="391">
        <v>0</v>
      </c>
      <c r="BG365" s="391">
        <v>0</v>
      </c>
      <c r="BH365" s="391">
        <v>1</v>
      </c>
      <c r="BI365" s="391">
        <v>1</v>
      </c>
      <c r="BJ365" s="391">
        <v>1</v>
      </c>
      <c r="BK365" s="391">
        <v>1</v>
      </c>
      <c r="BL365" s="391">
        <v>1</v>
      </c>
      <c r="BM365" s="391">
        <v>0</v>
      </c>
      <c r="BN365" s="391">
        <v>0</v>
      </c>
      <c r="BO365" s="391">
        <v>0</v>
      </c>
      <c r="BP365" s="391">
        <v>0</v>
      </c>
      <c r="BQ365" s="391">
        <v>0</v>
      </c>
    </row>
    <row r="366" spans="1:69">
      <c r="A366" s="388" t="s">
        <v>758</v>
      </c>
      <c r="B366" s="389">
        <v>0.62919999999999998</v>
      </c>
      <c r="C366" s="389">
        <v>1.8</v>
      </c>
      <c r="D366" s="389">
        <v>1.06E-2</v>
      </c>
      <c r="E366" s="389"/>
      <c r="F366" s="390">
        <v>650</v>
      </c>
      <c r="G366" s="391">
        <v>0.55549999999999999</v>
      </c>
      <c r="H366" s="391">
        <v>3.39E-2</v>
      </c>
      <c r="I366" s="391">
        <v>0</v>
      </c>
      <c r="J366" s="391">
        <v>0.01</v>
      </c>
      <c r="K366" s="391">
        <v>4.0000000000000001E-3</v>
      </c>
      <c r="L366" s="391">
        <v>1.519999999999988E-2</v>
      </c>
      <c r="M366" s="392">
        <v>854.61538461538464</v>
      </c>
      <c r="N366" s="390">
        <v>750</v>
      </c>
      <c r="O366" s="390">
        <v>860</v>
      </c>
      <c r="P366" s="390">
        <v>990</v>
      </c>
      <c r="Q366" s="390">
        <v>1140</v>
      </c>
      <c r="R366" s="390">
        <v>1290</v>
      </c>
      <c r="S366" s="390" t="s">
        <v>216</v>
      </c>
      <c r="T366" s="391">
        <v>0.57709999999999995</v>
      </c>
      <c r="U366" s="391">
        <v>0.61739999999999995</v>
      </c>
      <c r="V366" s="391">
        <v>0.63959999999999995</v>
      </c>
      <c r="W366" s="391">
        <v>0.66190000000000004</v>
      </c>
      <c r="X366" s="391">
        <v>0.68440000000000001</v>
      </c>
      <c r="Y366" s="391">
        <v>3.4700000000000002E-2</v>
      </c>
      <c r="Z366" s="391">
        <v>3.5900000000000001E-2</v>
      </c>
      <c r="AA366" s="391">
        <v>3.7199999999999997E-2</v>
      </c>
      <c r="AB366" s="391">
        <v>3.85E-2</v>
      </c>
      <c r="AC366" s="391">
        <v>3.9800000000000002E-2</v>
      </c>
      <c r="AD366" s="391">
        <v>0</v>
      </c>
      <c r="AE366" s="391">
        <v>0</v>
      </c>
      <c r="AF366" s="391">
        <v>0</v>
      </c>
      <c r="AG366" s="391">
        <v>0</v>
      </c>
      <c r="AH366" s="391">
        <v>0</v>
      </c>
      <c r="AI366" s="391">
        <v>1.04E-2</v>
      </c>
      <c r="AJ366" s="391">
        <v>1.0800000000000001E-2</v>
      </c>
      <c r="AK366" s="391">
        <v>1.12E-2</v>
      </c>
      <c r="AL366" s="391">
        <v>1.1599999999999999E-2</v>
      </c>
      <c r="AM366" s="391">
        <v>1.2E-2</v>
      </c>
      <c r="AN366" s="391">
        <v>4.1000000000000003E-3</v>
      </c>
      <c r="AO366" s="391">
        <v>4.1999999999999997E-3</v>
      </c>
      <c r="AP366" s="391">
        <v>4.3E-3</v>
      </c>
      <c r="AQ366" s="391">
        <v>4.4000000000000003E-3</v>
      </c>
      <c r="AR366" s="391">
        <v>4.4999999999999997E-3</v>
      </c>
      <c r="AS366" s="391">
        <v>1.5699999999999999E-2</v>
      </c>
      <c r="AT366" s="391">
        <v>1.67E-2</v>
      </c>
      <c r="AU366" s="391">
        <v>1.7299999999999999E-2</v>
      </c>
      <c r="AV366" s="391">
        <v>1.7899999999999999E-2</v>
      </c>
      <c r="AW366" s="391">
        <v>1.8599999999999998E-2</v>
      </c>
      <c r="AX366" s="391">
        <v>0</v>
      </c>
      <c r="AY366" s="391">
        <v>0</v>
      </c>
      <c r="AZ366" s="391">
        <v>0</v>
      </c>
      <c r="BA366" s="391">
        <v>0</v>
      </c>
      <c r="BB366" s="391">
        <v>0</v>
      </c>
      <c r="BC366" s="391">
        <v>0</v>
      </c>
      <c r="BD366" s="391">
        <v>0</v>
      </c>
      <c r="BE366" s="391">
        <v>0</v>
      </c>
      <c r="BF366" s="391">
        <v>0</v>
      </c>
      <c r="BG366" s="391">
        <v>0</v>
      </c>
      <c r="BH366" s="391">
        <v>1.8</v>
      </c>
      <c r="BI366" s="391">
        <v>1.8</v>
      </c>
      <c r="BJ366" s="391">
        <v>1.8</v>
      </c>
      <c r="BK366" s="391">
        <v>1.8</v>
      </c>
      <c r="BL366" s="391">
        <v>1.8</v>
      </c>
      <c r="BM366" s="391">
        <v>1.06E-2</v>
      </c>
      <c r="BN366" s="391">
        <v>1.06E-2</v>
      </c>
      <c r="BO366" s="391">
        <v>1.06E-2</v>
      </c>
      <c r="BP366" s="391">
        <v>1.06E-2</v>
      </c>
      <c r="BQ366" s="391">
        <v>1.06E-2</v>
      </c>
    </row>
    <row r="367" spans="1:69">
      <c r="A367" s="388" t="s">
        <v>759</v>
      </c>
      <c r="B367" s="389">
        <v>0.23369999999999999</v>
      </c>
      <c r="C367" s="389">
        <v>1.8720000000000001</v>
      </c>
      <c r="D367" s="389">
        <v>0</v>
      </c>
      <c r="E367" s="389"/>
      <c r="F367" s="390">
        <v>900</v>
      </c>
      <c r="G367" s="391">
        <v>0.04</v>
      </c>
      <c r="H367" s="391">
        <v>4.1500000000000002E-2</v>
      </c>
      <c r="I367" s="391">
        <v>0</v>
      </c>
      <c r="J367" s="391">
        <v>8.0000000000000002E-3</v>
      </c>
      <c r="K367" s="391">
        <v>0.1</v>
      </c>
      <c r="L367" s="391">
        <v>4.4199999999999989E-2</v>
      </c>
      <c r="M367" s="392">
        <v>44.444444444444443</v>
      </c>
      <c r="N367" s="390">
        <v>900</v>
      </c>
      <c r="O367" s="390">
        <v>920</v>
      </c>
      <c r="P367" s="390">
        <v>900</v>
      </c>
      <c r="Q367" s="390">
        <v>910</v>
      </c>
      <c r="R367" s="390">
        <v>920</v>
      </c>
      <c r="S367" s="390" t="s">
        <v>178</v>
      </c>
      <c r="T367" s="391">
        <v>0.06</v>
      </c>
      <c r="U367" s="391">
        <v>0.06</v>
      </c>
      <c r="V367" s="391">
        <v>0.06</v>
      </c>
      <c r="W367" s="391">
        <v>0.06</v>
      </c>
      <c r="X367" s="391">
        <v>0.06</v>
      </c>
      <c r="Y367" s="391">
        <v>5.6000000000000001E-2</v>
      </c>
      <c r="Z367" s="391">
        <v>5.6000000000000001E-2</v>
      </c>
      <c r="AA367" s="391">
        <v>5.7000000000000002E-2</v>
      </c>
      <c r="AB367" s="391">
        <v>5.7000000000000002E-2</v>
      </c>
      <c r="AC367" s="391">
        <v>5.7000000000000002E-2</v>
      </c>
      <c r="AD367" s="391">
        <v>0</v>
      </c>
      <c r="AE367" s="391">
        <v>0</v>
      </c>
      <c r="AF367" s="391">
        <v>0</v>
      </c>
      <c r="AG367" s="391">
        <v>0</v>
      </c>
      <c r="AH367" s="391">
        <v>0</v>
      </c>
      <c r="AI367" s="391">
        <v>0.01</v>
      </c>
      <c r="AJ367" s="391">
        <v>0.01</v>
      </c>
      <c r="AK367" s="391">
        <v>0.01</v>
      </c>
      <c r="AL367" s="391">
        <v>0.01</v>
      </c>
      <c r="AM367" s="391">
        <v>0.01</v>
      </c>
      <c r="AN367" s="391">
        <v>0.1</v>
      </c>
      <c r="AO367" s="391">
        <v>0.1</v>
      </c>
      <c r="AP367" s="391">
        <v>0.1</v>
      </c>
      <c r="AQ367" s="391">
        <v>0.1</v>
      </c>
      <c r="AR367" s="391">
        <v>0.1</v>
      </c>
      <c r="AS367" s="391">
        <v>8.3000000000000001E-3</v>
      </c>
      <c r="AT367" s="391">
        <v>8.3000000000000001E-3</v>
      </c>
      <c r="AU367" s="391">
        <v>8.3999999999999995E-3</v>
      </c>
      <c r="AV367" s="391">
        <v>8.3999999999999995E-3</v>
      </c>
      <c r="AW367" s="391">
        <v>8.3999999999999995E-3</v>
      </c>
      <c r="AX367" s="391">
        <v>0</v>
      </c>
      <c r="AY367" s="391">
        <v>0</v>
      </c>
      <c r="AZ367" s="391">
        <v>0</v>
      </c>
      <c r="BA367" s="391">
        <v>0</v>
      </c>
      <c r="BB367" s="391">
        <v>0</v>
      </c>
      <c r="BC367" s="391">
        <v>0</v>
      </c>
      <c r="BD367" s="391">
        <v>0</v>
      </c>
      <c r="BE367" s="391">
        <v>0</v>
      </c>
      <c r="BF367" s="391">
        <v>0</v>
      </c>
      <c r="BG367" s="391">
        <v>0</v>
      </c>
      <c r="BH367" s="391">
        <v>0</v>
      </c>
      <c r="BI367" s="391">
        <v>0</v>
      </c>
      <c r="BJ367" s="391">
        <v>0</v>
      </c>
      <c r="BK367" s="391">
        <v>0</v>
      </c>
      <c r="BL367" s="391">
        <v>0</v>
      </c>
      <c r="BM367" s="391">
        <v>0</v>
      </c>
      <c r="BN367" s="391">
        <v>0</v>
      </c>
      <c r="BO367" s="391">
        <v>0</v>
      </c>
      <c r="BP367" s="391">
        <v>0</v>
      </c>
      <c r="BQ367" s="391">
        <v>0</v>
      </c>
    </row>
    <row r="368" spans="1:69">
      <c r="A368" s="388" t="s">
        <v>1037</v>
      </c>
      <c r="B368" s="389">
        <v>0.26844166666666669</v>
      </c>
      <c r="C368" s="389">
        <v>0.64500000000000002</v>
      </c>
      <c r="D368" s="389">
        <v>0</v>
      </c>
      <c r="E368" s="389"/>
      <c r="F368" s="390">
        <v>1700</v>
      </c>
      <c r="G368" s="391">
        <v>6.0299999999999999E-2</v>
      </c>
      <c r="H368" s="391">
        <v>6.5600000000000006E-2</v>
      </c>
      <c r="I368" s="391">
        <v>2.2599999999999999E-2</v>
      </c>
      <c r="J368" s="391">
        <v>7.9000000000000008E-3</v>
      </c>
      <c r="K368" s="391">
        <v>3.5000000000000003E-2</v>
      </c>
      <c r="L368" s="391">
        <v>7.7041666666666675E-2</v>
      </c>
      <c r="M368" s="392">
        <v>35.470588235294116</v>
      </c>
      <c r="N368" s="390">
        <v>1750</v>
      </c>
      <c r="O368" s="390">
        <v>1785</v>
      </c>
      <c r="P368" s="390">
        <v>1821</v>
      </c>
      <c r="Q368" s="390">
        <v>1857</v>
      </c>
      <c r="R368" s="390">
        <v>1894</v>
      </c>
      <c r="S368" s="390" t="s">
        <v>167</v>
      </c>
      <c r="T368" s="391">
        <v>6.3E-2</v>
      </c>
      <c r="U368" s="391">
        <v>6.4299999999999996E-2</v>
      </c>
      <c r="V368" s="391">
        <v>6.5600000000000006E-2</v>
      </c>
      <c r="W368" s="391">
        <v>6.6900000000000001E-2</v>
      </c>
      <c r="X368" s="391">
        <v>6.8199999999999997E-2</v>
      </c>
      <c r="Y368" s="391">
        <v>6.2199999999999998E-2</v>
      </c>
      <c r="Z368" s="391">
        <v>6.2399999999999997E-2</v>
      </c>
      <c r="AA368" s="391">
        <v>6.2600000000000003E-2</v>
      </c>
      <c r="AB368" s="391">
        <v>6.2799999999999995E-2</v>
      </c>
      <c r="AC368" s="391">
        <v>6.3E-2</v>
      </c>
      <c r="AD368" s="391">
        <v>2.5000000000000001E-2</v>
      </c>
      <c r="AE368" s="391">
        <v>2.5999999999999999E-2</v>
      </c>
      <c r="AF368" s="391">
        <v>2.7E-2</v>
      </c>
      <c r="AG368" s="391">
        <v>2.8000000000000001E-2</v>
      </c>
      <c r="AH368" s="391">
        <v>2.9000000000000001E-2</v>
      </c>
      <c r="AI368" s="391">
        <v>8.0000000000000002E-3</v>
      </c>
      <c r="AJ368" s="391">
        <v>8.2000000000000007E-3</v>
      </c>
      <c r="AK368" s="391">
        <v>8.3999999999999995E-3</v>
      </c>
      <c r="AL368" s="391">
        <v>8.6E-3</v>
      </c>
      <c r="AM368" s="391">
        <v>8.8000000000000005E-3</v>
      </c>
      <c r="AN368" s="391">
        <v>3.5999999999999997E-2</v>
      </c>
      <c r="AO368" s="391">
        <v>3.6999999999999998E-2</v>
      </c>
      <c r="AP368" s="391">
        <v>3.7999999999999999E-2</v>
      </c>
      <c r="AQ368" s="391">
        <v>3.9E-2</v>
      </c>
      <c r="AR368" s="391">
        <v>0.04</v>
      </c>
      <c r="AS368" s="391">
        <v>7.5899999999999995E-2</v>
      </c>
      <c r="AT368" s="391">
        <v>7.7299999999999994E-2</v>
      </c>
      <c r="AU368" s="391">
        <v>7.8799999999999995E-2</v>
      </c>
      <c r="AV368" s="391">
        <v>8.0199999999999994E-2</v>
      </c>
      <c r="AW368" s="391">
        <v>8.1699999999999995E-2</v>
      </c>
      <c r="AX368" s="391">
        <v>0</v>
      </c>
      <c r="AY368" s="391">
        <v>0</v>
      </c>
      <c r="AZ368" s="391">
        <v>0</v>
      </c>
      <c r="BA368" s="391">
        <v>0</v>
      </c>
      <c r="BB368" s="391">
        <v>0</v>
      </c>
      <c r="BC368" s="391">
        <v>0</v>
      </c>
      <c r="BD368" s="391">
        <v>0</v>
      </c>
      <c r="BE368" s="391">
        <v>0</v>
      </c>
      <c r="BF368" s="391">
        <v>0</v>
      </c>
      <c r="BG368" s="391">
        <v>0</v>
      </c>
      <c r="BH368" s="391">
        <v>0</v>
      </c>
      <c r="BI368" s="391">
        <v>0</v>
      </c>
      <c r="BJ368" s="391">
        <v>0</v>
      </c>
      <c r="BK368" s="391">
        <v>0</v>
      </c>
      <c r="BL368" s="391">
        <v>0</v>
      </c>
      <c r="BM368" s="391">
        <v>0</v>
      </c>
      <c r="BN368" s="391">
        <v>0</v>
      </c>
      <c r="BO368" s="391">
        <v>0</v>
      </c>
      <c r="BP368" s="391">
        <v>0</v>
      </c>
      <c r="BQ368" s="391">
        <v>0</v>
      </c>
    </row>
    <row r="369" spans="1:69">
      <c r="A369" s="388" t="s">
        <v>761</v>
      </c>
      <c r="B369" s="389">
        <v>3.8752499999999999</v>
      </c>
      <c r="C369" s="389">
        <v>8</v>
      </c>
      <c r="D369" s="389">
        <v>0</v>
      </c>
      <c r="E369" s="389"/>
      <c r="F369" s="390">
        <v>65000</v>
      </c>
      <c r="G369" s="391">
        <v>1.9990000000000001</v>
      </c>
      <c r="H369" s="391">
        <v>5.8200000000000002E-2</v>
      </c>
      <c r="I369" s="391">
        <v>1.1119999999999999</v>
      </c>
      <c r="J369" s="391">
        <v>5.1000000000000004E-3</v>
      </c>
      <c r="K369" s="391">
        <v>0.45</v>
      </c>
      <c r="L369" s="391">
        <v>0.25094999999999956</v>
      </c>
      <c r="M369" s="392">
        <v>30.753846153846155</v>
      </c>
      <c r="N369" s="390">
        <v>67552</v>
      </c>
      <c r="O369" s="390">
        <v>69579</v>
      </c>
      <c r="P369" s="390">
        <v>71667</v>
      </c>
      <c r="Q369" s="390">
        <v>73816</v>
      </c>
      <c r="R369" s="390">
        <v>74250</v>
      </c>
      <c r="S369" s="390" t="s">
        <v>200</v>
      </c>
      <c r="T369" s="391">
        <v>1.6067</v>
      </c>
      <c r="U369" s="391">
        <v>1.6549</v>
      </c>
      <c r="V369" s="391">
        <v>1.7045999999999999</v>
      </c>
      <c r="W369" s="391">
        <v>1.7557</v>
      </c>
      <c r="X369" s="391">
        <v>1.8003</v>
      </c>
      <c r="Y369" s="391">
        <v>0.23899999999999999</v>
      </c>
      <c r="Z369" s="391">
        <v>0.2462</v>
      </c>
      <c r="AA369" s="391">
        <v>0.25359999999999999</v>
      </c>
      <c r="AB369" s="391">
        <v>0.26119999999999999</v>
      </c>
      <c r="AC369" s="391">
        <v>0.27360000000000001</v>
      </c>
      <c r="AD369" s="391">
        <v>1.6559999999999999</v>
      </c>
      <c r="AE369" s="391">
        <v>1.6970000000000001</v>
      </c>
      <c r="AF369" s="391">
        <v>1.7390000000000001</v>
      </c>
      <c r="AG369" s="391">
        <v>1.782</v>
      </c>
      <c r="AH369" s="391">
        <v>1.8024</v>
      </c>
      <c r="AI369" s="391">
        <v>0.27</v>
      </c>
      <c r="AJ369" s="391">
        <v>0.28000000000000003</v>
      </c>
      <c r="AK369" s="391">
        <v>0.28999999999999998</v>
      </c>
      <c r="AL369" s="391">
        <v>0.3</v>
      </c>
      <c r="AM369" s="391">
        <v>0.31</v>
      </c>
      <c r="AN369" s="391">
        <v>0.23599999999999999</v>
      </c>
      <c r="AO369" s="391">
        <v>0.24199999999999999</v>
      </c>
      <c r="AP369" s="391">
        <v>0.248</v>
      </c>
      <c r="AQ369" s="391">
        <v>0.254</v>
      </c>
      <c r="AR369" s="391">
        <v>0.2596</v>
      </c>
      <c r="AS369" s="391">
        <v>0.58960000000000001</v>
      </c>
      <c r="AT369" s="391">
        <v>0.60609999999999997</v>
      </c>
      <c r="AU369" s="391">
        <v>0.62309999999999999</v>
      </c>
      <c r="AV369" s="391">
        <v>0.64039999999999997</v>
      </c>
      <c r="AW369" s="391">
        <v>0.65410000000000001</v>
      </c>
      <c r="AX369" s="391">
        <v>0</v>
      </c>
      <c r="AY369" s="391">
        <v>0</v>
      </c>
      <c r="AZ369" s="391">
        <v>0</v>
      </c>
      <c r="BA369" s="391">
        <v>0</v>
      </c>
      <c r="BB369" s="391">
        <v>0</v>
      </c>
      <c r="BC369" s="391">
        <v>0</v>
      </c>
      <c r="BD369" s="391">
        <v>0</v>
      </c>
      <c r="BE369" s="391">
        <v>0</v>
      </c>
      <c r="BF369" s="391">
        <v>0</v>
      </c>
      <c r="BG369" s="391">
        <v>0</v>
      </c>
      <c r="BH369" s="391">
        <v>11.875</v>
      </c>
      <c r="BI369" s="391">
        <v>11.875</v>
      </c>
      <c r="BJ369" s="391">
        <v>11.875</v>
      </c>
      <c r="BK369" s="391">
        <v>11.875</v>
      </c>
      <c r="BL369" s="391">
        <v>11.875</v>
      </c>
      <c r="BM369" s="391">
        <v>0</v>
      </c>
      <c r="BN369" s="391">
        <v>0</v>
      </c>
      <c r="BO369" s="391">
        <v>0</v>
      </c>
      <c r="BP369" s="391">
        <v>0</v>
      </c>
      <c r="BQ369" s="391">
        <v>0</v>
      </c>
    </row>
    <row r="370" spans="1:69">
      <c r="A370" s="388" t="s">
        <v>762</v>
      </c>
      <c r="B370" s="389">
        <v>11.214116666666667</v>
      </c>
      <c r="C370" s="389">
        <v>15.427300000000001</v>
      </c>
      <c r="D370" s="389">
        <v>0.30109999999999998</v>
      </c>
      <c r="E370" s="389"/>
      <c r="F370" s="390">
        <v>142944</v>
      </c>
      <c r="G370" s="391">
        <v>6.3369999999999997</v>
      </c>
      <c r="H370" s="391">
        <v>0.39240000000000003</v>
      </c>
      <c r="I370" s="391">
        <v>3.5099999999999999E-2</v>
      </c>
      <c r="J370" s="391">
        <v>4.7899999999999998E-2</v>
      </c>
      <c r="K370" s="391">
        <v>1.196</v>
      </c>
      <c r="L370" s="391">
        <v>2.9046166666666675</v>
      </c>
      <c r="M370" s="392">
        <v>44.332046115961496</v>
      </c>
      <c r="N370" s="390">
        <v>158000</v>
      </c>
      <c r="O370" s="390">
        <v>172000</v>
      </c>
      <c r="P370" s="390">
        <v>185000</v>
      </c>
      <c r="Q370" s="390">
        <v>200000</v>
      </c>
      <c r="R370" s="390">
        <v>211600</v>
      </c>
      <c r="S370" s="390" t="s">
        <v>159</v>
      </c>
      <c r="T370" s="391">
        <v>7.5839999999999996</v>
      </c>
      <c r="U370" s="391">
        <v>8.2560000000000002</v>
      </c>
      <c r="V370" s="391">
        <v>8.8800000000000008</v>
      </c>
      <c r="W370" s="391">
        <v>9.6</v>
      </c>
      <c r="X370" s="391">
        <v>10.37</v>
      </c>
      <c r="Y370" s="391">
        <v>0.44500000000000001</v>
      </c>
      <c r="Z370" s="391">
        <v>0.55800000000000005</v>
      </c>
      <c r="AA370" s="391">
        <v>0.70099999999999996</v>
      </c>
      <c r="AB370" s="391">
        <v>0.88</v>
      </c>
      <c r="AC370" s="391">
        <v>0.95</v>
      </c>
      <c r="AD370" s="391">
        <v>5.7000000000000002E-2</v>
      </c>
      <c r="AE370" s="391">
        <v>0.06</v>
      </c>
      <c r="AF370" s="391">
        <v>6.4000000000000001E-2</v>
      </c>
      <c r="AG370" s="391">
        <v>6.8000000000000005E-2</v>
      </c>
      <c r="AH370" s="391">
        <v>7.3400000000000007E-2</v>
      </c>
      <c r="AI370" s="391">
        <v>0.9</v>
      </c>
      <c r="AJ370" s="391">
        <v>0.10299999999999999</v>
      </c>
      <c r="AK370" s="391">
        <v>0.11899999999999999</v>
      </c>
      <c r="AL370" s="391">
        <v>0.13600000000000001</v>
      </c>
      <c r="AM370" s="391">
        <v>0.14699999999999999</v>
      </c>
      <c r="AN370" s="391">
        <v>0.83699999999999997</v>
      </c>
      <c r="AO370" s="391">
        <v>1.125</v>
      </c>
      <c r="AP370" s="391">
        <v>1.512</v>
      </c>
      <c r="AQ370" s="391">
        <v>2.0310000000000001</v>
      </c>
      <c r="AR370" s="391">
        <v>2.1930000000000001</v>
      </c>
      <c r="AS370" s="391">
        <v>0.82899999999999996</v>
      </c>
      <c r="AT370" s="391">
        <v>0.92500000000000004</v>
      </c>
      <c r="AU370" s="391">
        <v>1.0269999999999999</v>
      </c>
      <c r="AV370" s="391">
        <v>1.145</v>
      </c>
      <c r="AW370" s="391">
        <v>1.26</v>
      </c>
      <c r="AX370" s="391">
        <v>1.1000000000000001</v>
      </c>
      <c r="AY370" s="391">
        <v>1.1000000000000001</v>
      </c>
      <c r="AZ370" s="391">
        <v>1.1000000000000001</v>
      </c>
      <c r="BA370" s="391">
        <v>1.1000000000000001</v>
      </c>
      <c r="BB370" s="391">
        <v>1.1000000000000001</v>
      </c>
      <c r="BC370" s="391">
        <v>0</v>
      </c>
      <c r="BD370" s="391">
        <v>0</v>
      </c>
      <c r="BE370" s="391">
        <v>0.34499999999999997</v>
      </c>
      <c r="BF370" s="391">
        <v>0.34499999999999997</v>
      </c>
      <c r="BG370" s="391">
        <v>0.34499999999999997</v>
      </c>
      <c r="BH370" s="391">
        <v>0</v>
      </c>
      <c r="BI370" s="391">
        <v>0</v>
      </c>
      <c r="BJ370" s="391">
        <v>0</v>
      </c>
      <c r="BK370" s="391">
        <v>0</v>
      </c>
      <c r="BL370" s="391">
        <v>0</v>
      </c>
      <c r="BM370" s="391">
        <v>0.65210000000000001</v>
      </c>
      <c r="BN370" s="391">
        <v>0.65210000000000001</v>
      </c>
      <c r="BO370" s="391">
        <v>0.65210000000000001</v>
      </c>
      <c r="BP370" s="391">
        <v>0.65210000000000001</v>
      </c>
      <c r="BQ370" s="391">
        <v>0.65210000000000001</v>
      </c>
    </row>
    <row r="371" spans="1:69">
      <c r="A371" s="388" t="s">
        <v>763</v>
      </c>
      <c r="B371" s="389">
        <v>6.28</v>
      </c>
      <c r="C371" s="389">
        <v>10.5</v>
      </c>
      <c r="D371" s="389">
        <v>0</v>
      </c>
      <c r="E371" s="389"/>
      <c r="F371" s="390">
        <v>83300</v>
      </c>
      <c r="G371" s="391">
        <v>3.6150000000000002</v>
      </c>
      <c r="H371" s="391">
        <v>0.70699999999999996</v>
      </c>
      <c r="I371" s="391">
        <v>0</v>
      </c>
      <c r="J371" s="391">
        <v>1.163</v>
      </c>
      <c r="K371" s="391">
        <v>0.1416</v>
      </c>
      <c r="L371" s="391">
        <v>0.65339999999999954</v>
      </c>
      <c r="M371" s="392">
        <v>43.39735894357743</v>
      </c>
      <c r="N371" s="390">
        <v>96632</v>
      </c>
      <c r="O371" s="390">
        <v>106732</v>
      </c>
      <c r="P371" s="390">
        <v>116683</v>
      </c>
      <c r="Q371" s="390">
        <v>126483</v>
      </c>
      <c r="R371" s="390">
        <v>136280</v>
      </c>
      <c r="S371" s="390" t="s">
        <v>158</v>
      </c>
      <c r="T371" s="391">
        <v>4.22</v>
      </c>
      <c r="U371" s="391">
        <v>4.62</v>
      </c>
      <c r="V371" s="391">
        <v>5.0999999999999996</v>
      </c>
      <c r="W371" s="391">
        <v>5.62</v>
      </c>
      <c r="X371" s="391">
        <v>6.14</v>
      </c>
      <c r="Y371" s="391">
        <v>1.34</v>
      </c>
      <c r="Z371" s="391">
        <v>1.51</v>
      </c>
      <c r="AA371" s="391">
        <v>1.72</v>
      </c>
      <c r="AB371" s="391">
        <v>1.99</v>
      </c>
      <c r="AC371" s="391">
        <v>2.2250000000000001</v>
      </c>
      <c r="AD371" s="391">
        <v>0</v>
      </c>
      <c r="AE371" s="391">
        <v>0</v>
      </c>
      <c r="AF371" s="391">
        <v>0</v>
      </c>
      <c r="AG371" s="391">
        <v>0</v>
      </c>
      <c r="AH371" s="391">
        <v>0</v>
      </c>
      <c r="AI371" s="391">
        <v>1.84</v>
      </c>
      <c r="AJ371" s="391">
        <v>2.06</v>
      </c>
      <c r="AK371" s="391">
        <v>2.36</v>
      </c>
      <c r="AL371" s="391">
        <v>2.72</v>
      </c>
      <c r="AM371" s="391">
        <v>3.09</v>
      </c>
      <c r="AN371" s="391">
        <v>0</v>
      </c>
      <c r="AO371" s="391">
        <v>0</v>
      </c>
      <c r="AP371" s="391">
        <v>0</v>
      </c>
      <c r="AQ371" s="391">
        <v>0</v>
      </c>
      <c r="AR371" s="391">
        <v>0</v>
      </c>
      <c r="AS371" s="391">
        <v>0.74</v>
      </c>
      <c r="AT371" s="391">
        <v>0.82</v>
      </c>
      <c r="AU371" s="391">
        <v>0.92</v>
      </c>
      <c r="AV371" s="391">
        <v>1.03</v>
      </c>
      <c r="AW371" s="391">
        <v>1.1499999999999999</v>
      </c>
      <c r="AX371" s="391">
        <v>5</v>
      </c>
      <c r="AY371" s="391">
        <v>7.1</v>
      </c>
      <c r="AZ371" s="391">
        <v>7.1</v>
      </c>
      <c r="BA371" s="391">
        <v>7.1</v>
      </c>
      <c r="BB371" s="391">
        <v>7.1</v>
      </c>
      <c r="BC371" s="391">
        <v>0</v>
      </c>
      <c r="BD371" s="391">
        <v>0</v>
      </c>
      <c r="BE371" s="391">
        <v>0</v>
      </c>
      <c r="BF371" s="391">
        <v>0</v>
      </c>
      <c r="BG371" s="391">
        <v>0</v>
      </c>
      <c r="BH371" s="391">
        <v>0</v>
      </c>
      <c r="BI371" s="391">
        <v>0</v>
      </c>
      <c r="BJ371" s="391">
        <v>0</v>
      </c>
      <c r="BK371" s="391">
        <v>0</v>
      </c>
      <c r="BL371" s="391">
        <v>0</v>
      </c>
      <c r="BM371" s="391">
        <v>0</v>
      </c>
      <c r="BN371" s="391">
        <v>0</v>
      </c>
      <c r="BO371" s="391">
        <v>0</v>
      </c>
      <c r="BP371" s="391">
        <v>0</v>
      </c>
      <c r="BQ371" s="391">
        <v>0</v>
      </c>
    </row>
    <row r="372" spans="1:69">
      <c r="A372" s="388" t="s">
        <v>764</v>
      </c>
      <c r="B372" s="389">
        <v>0.60693333333333332</v>
      </c>
      <c r="C372" s="389">
        <v>1.3240000000000001</v>
      </c>
      <c r="D372" s="389">
        <v>0</v>
      </c>
      <c r="E372" s="389"/>
      <c r="F372" s="390">
        <v>8786</v>
      </c>
      <c r="G372" s="391">
        <v>0.41299999999999998</v>
      </c>
      <c r="H372" s="391">
        <v>3.3000000000000002E-2</v>
      </c>
      <c r="I372" s="391">
        <v>3.0000000000000001E-3</v>
      </c>
      <c r="J372" s="391">
        <v>1.6E-2</v>
      </c>
      <c r="K372" s="391">
        <v>3.4000000000000002E-2</v>
      </c>
      <c r="L372" s="391">
        <v>0.10793333333333333</v>
      </c>
      <c r="M372" s="392">
        <v>47.00660141133622</v>
      </c>
      <c r="N372" s="390">
        <v>9104</v>
      </c>
      <c r="O372" s="390">
        <v>9238</v>
      </c>
      <c r="P372" s="390">
        <v>9372</v>
      </c>
      <c r="Q372" s="390">
        <v>9506</v>
      </c>
      <c r="R372" s="390">
        <v>9640</v>
      </c>
      <c r="S372" s="390" t="s">
        <v>158</v>
      </c>
      <c r="T372" s="391">
        <v>0.42</v>
      </c>
      <c r="U372" s="391">
        <v>0.42699999999999999</v>
      </c>
      <c r="V372" s="391">
        <v>0.433</v>
      </c>
      <c r="W372" s="391">
        <v>0.439</v>
      </c>
      <c r="X372" s="391">
        <v>0.44500000000000001</v>
      </c>
      <c r="Y372" s="391">
        <v>3.7999999999999999E-2</v>
      </c>
      <c r="Z372" s="391">
        <v>3.9E-2</v>
      </c>
      <c r="AA372" s="391">
        <v>3.9E-2</v>
      </c>
      <c r="AB372" s="391">
        <v>0.04</v>
      </c>
      <c r="AC372" s="391">
        <v>4.2000000000000003E-2</v>
      </c>
      <c r="AD372" s="391">
        <v>1.4999999999999999E-2</v>
      </c>
      <c r="AE372" s="391">
        <v>1.52E-2</v>
      </c>
      <c r="AF372" s="391">
        <v>1.54E-2</v>
      </c>
      <c r="AG372" s="391">
        <v>1.5599999999999999E-2</v>
      </c>
      <c r="AH372" s="391">
        <v>0.158</v>
      </c>
      <c r="AI372" s="391">
        <v>1.9699999999999999E-2</v>
      </c>
      <c r="AJ372" s="391">
        <v>0.02</v>
      </c>
      <c r="AK372" s="391">
        <v>2.0299999999999999E-2</v>
      </c>
      <c r="AL372" s="391">
        <v>2.06E-2</v>
      </c>
      <c r="AM372" s="391">
        <v>2.5000000000000001E-2</v>
      </c>
      <c r="AN372" s="391">
        <v>3.5999999999999997E-2</v>
      </c>
      <c r="AO372" s="391">
        <v>3.7999999999999999E-2</v>
      </c>
      <c r="AP372" s="391">
        <v>0.04</v>
      </c>
      <c r="AQ372" s="391">
        <v>4.2000000000000003E-2</v>
      </c>
      <c r="AR372" s="391">
        <v>4.3999999999999997E-2</v>
      </c>
      <c r="AS372" s="391">
        <v>0.11360000000000001</v>
      </c>
      <c r="AT372" s="391">
        <v>0.11559999999999999</v>
      </c>
      <c r="AU372" s="391">
        <v>0.1171</v>
      </c>
      <c r="AV372" s="391">
        <v>0.1188</v>
      </c>
      <c r="AW372" s="391">
        <v>0.15409999999999999</v>
      </c>
      <c r="AX372" s="391">
        <v>0</v>
      </c>
      <c r="AY372" s="391">
        <v>0</v>
      </c>
      <c r="AZ372" s="391">
        <v>0</v>
      </c>
      <c r="BA372" s="391">
        <v>0</v>
      </c>
      <c r="BB372" s="391">
        <v>0</v>
      </c>
      <c r="BC372" s="391">
        <v>0</v>
      </c>
      <c r="BD372" s="391">
        <v>0</v>
      </c>
      <c r="BE372" s="391">
        <v>0</v>
      </c>
      <c r="BF372" s="391">
        <v>0</v>
      </c>
      <c r="BG372" s="391">
        <v>0</v>
      </c>
      <c r="BH372" s="391">
        <v>0.8</v>
      </c>
      <c r="BI372" s="391">
        <v>0.8</v>
      </c>
      <c r="BJ372" s="391">
        <v>0.8</v>
      </c>
      <c r="BK372" s="391">
        <v>0.8</v>
      </c>
      <c r="BL372" s="391">
        <v>0.8</v>
      </c>
      <c r="BM372" s="391">
        <v>0</v>
      </c>
      <c r="BN372" s="391">
        <v>0</v>
      </c>
      <c r="BO372" s="391">
        <v>0</v>
      </c>
      <c r="BP372" s="391">
        <v>0</v>
      </c>
      <c r="BQ372" s="391">
        <v>0</v>
      </c>
    </row>
    <row r="373" spans="1:69">
      <c r="A373" s="388" t="s">
        <v>765</v>
      </c>
      <c r="B373" s="389">
        <v>0.119575</v>
      </c>
      <c r="C373" s="389">
        <v>0.43919999999999998</v>
      </c>
      <c r="D373" s="389">
        <v>0</v>
      </c>
      <c r="E373" s="389"/>
      <c r="F373" s="390">
        <v>922</v>
      </c>
      <c r="G373" s="391">
        <v>5.45E-2</v>
      </c>
      <c r="H373" s="391">
        <v>2.0899999999999998E-2</v>
      </c>
      <c r="I373" s="391">
        <v>0</v>
      </c>
      <c r="J373" s="391">
        <v>0</v>
      </c>
      <c r="K373" s="391">
        <v>3.5400000000000001E-2</v>
      </c>
      <c r="L373" s="391">
        <v>8.775000000000005E-3</v>
      </c>
      <c r="M373" s="392">
        <v>59.110629067245121</v>
      </c>
      <c r="N373" s="390">
        <v>933</v>
      </c>
      <c r="O373" s="390">
        <v>988</v>
      </c>
      <c r="P373" s="390">
        <v>1041</v>
      </c>
      <c r="Q373" s="390">
        <v>1097</v>
      </c>
      <c r="R373" s="390">
        <v>1155</v>
      </c>
      <c r="S373" s="390" t="s">
        <v>157</v>
      </c>
      <c r="T373" s="391">
        <v>5.5100000000000003E-2</v>
      </c>
      <c r="U373" s="391">
        <v>5.8299999999999998E-2</v>
      </c>
      <c r="V373" s="391">
        <v>6.1400000000000003E-2</v>
      </c>
      <c r="W373" s="391">
        <v>6.4600000000000005E-2</v>
      </c>
      <c r="X373" s="391">
        <v>6.8000000000000005E-2</v>
      </c>
      <c r="Y373" s="391">
        <v>2.1100000000000001E-2</v>
      </c>
      <c r="Z373" s="391">
        <v>2.24E-2</v>
      </c>
      <c r="AA373" s="391">
        <v>2.3599999999999999E-2</v>
      </c>
      <c r="AB373" s="391">
        <v>2.4799999999999999E-2</v>
      </c>
      <c r="AC373" s="391">
        <v>2.6100000000000002E-2</v>
      </c>
      <c r="AD373" s="391">
        <v>0</v>
      </c>
      <c r="AE373" s="391">
        <v>0</v>
      </c>
      <c r="AF373" s="391">
        <v>0</v>
      </c>
      <c r="AG373" s="391">
        <v>0</v>
      </c>
      <c r="AH373" s="391">
        <v>0</v>
      </c>
      <c r="AI373" s="391">
        <v>0</v>
      </c>
      <c r="AJ373" s="391">
        <v>0</v>
      </c>
      <c r="AK373" s="391">
        <v>0</v>
      </c>
      <c r="AL373" s="391">
        <v>0</v>
      </c>
      <c r="AM373" s="391">
        <v>0</v>
      </c>
      <c r="AN373" s="391">
        <v>3.5799999999999998E-2</v>
      </c>
      <c r="AO373" s="391">
        <v>3.78E-2</v>
      </c>
      <c r="AP373" s="391">
        <v>3.9800000000000002E-2</v>
      </c>
      <c r="AQ373" s="391">
        <v>4.2000000000000003E-2</v>
      </c>
      <c r="AR373" s="391">
        <v>4.4200000000000003E-2</v>
      </c>
      <c r="AS373" s="391">
        <v>8.8000000000000005E-3</v>
      </c>
      <c r="AT373" s="391">
        <v>9.2999999999999992E-3</v>
      </c>
      <c r="AU373" s="391">
        <v>9.7999999999999997E-3</v>
      </c>
      <c r="AV373" s="391">
        <v>1.03E-2</v>
      </c>
      <c r="AW373" s="391">
        <v>1.09E-2</v>
      </c>
      <c r="AX373" s="391">
        <v>0</v>
      </c>
      <c r="AY373" s="391">
        <v>0</v>
      </c>
      <c r="AZ373" s="391">
        <v>0</v>
      </c>
      <c r="BA373" s="391">
        <v>0</v>
      </c>
      <c r="BB373" s="391">
        <v>0</v>
      </c>
      <c r="BC373" s="391">
        <v>0</v>
      </c>
      <c r="BD373" s="391">
        <v>0</v>
      </c>
      <c r="BE373" s="391">
        <v>0</v>
      </c>
      <c r="BF373" s="391">
        <v>0</v>
      </c>
      <c r="BG373" s="391">
        <v>0</v>
      </c>
      <c r="BH373" s="391">
        <v>0</v>
      </c>
      <c r="BI373" s="391">
        <v>0</v>
      </c>
      <c r="BJ373" s="391">
        <v>0</v>
      </c>
      <c r="BK373" s="391">
        <v>0</v>
      </c>
      <c r="BL373" s="391">
        <v>0</v>
      </c>
      <c r="BM373" s="391">
        <v>0</v>
      </c>
      <c r="BN373" s="391">
        <v>0</v>
      </c>
      <c r="BO373" s="391">
        <v>0</v>
      </c>
      <c r="BP373" s="391">
        <v>0</v>
      </c>
      <c r="BQ373" s="391">
        <v>0</v>
      </c>
    </row>
    <row r="374" spans="1:69">
      <c r="A374" s="388" t="s">
        <v>766</v>
      </c>
      <c r="B374" s="389">
        <v>3.5133333333333329E-2</v>
      </c>
      <c r="C374" s="389">
        <v>0.1</v>
      </c>
      <c r="D374" s="389">
        <v>0</v>
      </c>
      <c r="E374" s="389"/>
      <c r="F374" s="390">
        <v>600</v>
      </c>
      <c r="G374" s="391">
        <v>2.2200000000000001E-2</v>
      </c>
      <c r="H374" s="391">
        <v>2.0000000000000001E-4</v>
      </c>
      <c r="I374" s="391">
        <v>4.0000000000000002E-4</v>
      </c>
      <c r="J374" s="391">
        <v>3.7000000000000002E-3</v>
      </c>
      <c r="K374" s="391">
        <v>1E-3</v>
      </c>
      <c r="L374" s="391">
        <v>7.6333333333333253E-3</v>
      </c>
      <c r="M374" s="392">
        <v>37</v>
      </c>
      <c r="N374" s="390">
        <v>600</v>
      </c>
      <c r="O374" s="390">
        <v>600</v>
      </c>
      <c r="P374" s="390">
        <v>600</v>
      </c>
      <c r="Q374" s="390">
        <v>600</v>
      </c>
      <c r="R374" s="390">
        <v>600</v>
      </c>
      <c r="S374" s="390" t="s">
        <v>225</v>
      </c>
      <c r="T374" s="391">
        <v>2.6499999999999999E-2</v>
      </c>
      <c r="U374" s="391">
        <v>2.6499999999999999E-2</v>
      </c>
      <c r="V374" s="391">
        <v>2.6499999999999999E-2</v>
      </c>
      <c r="W374" s="391">
        <v>2.6499999999999999E-2</v>
      </c>
      <c r="X374" s="391">
        <v>2.6499999999999999E-2</v>
      </c>
      <c r="Y374" s="391">
        <v>1.1999999999999999E-3</v>
      </c>
      <c r="Z374" s="391">
        <v>1.1999999999999999E-3</v>
      </c>
      <c r="AA374" s="391">
        <v>1.1999999999999999E-3</v>
      </c>
      <c r="AB374" s="391">
        <v>1.1999999999999999E-3</v>
      </c>
      <c r="AC374" s="391">
        <v>1.1999999999999999E-3</v>
      </c>
      <c r="AD374" s="391">
        <v>0</v>
      </c>
      <c r="AE374" s="391">
        <v>0</v>
      </c>
      <c r="AF374" s="391">
        <v>0</v>
      </c>
      <c r="AG374" s="391">
        <v>0</v>
      </c>
      <c r="AH374" s="391">
        <v>0</v>
      </c>
      <c r="AI374" s="391">
        <v>0</v>
      </c>
      <c r="AJ374" s="391">
        <v>0</v>
      </c>
      <c r="AK374" s="391">
        <v>0</v>
      </c>
      <c r="AL374" s="391">
        <v>0</v>
      </c>
      <c r="AM374" s="391">
        <v>0</v>
      </c>
      <c r="AN374" s="391">
        <v>1E-3</v>
      </c>
      <c r="AO374" s="391">
        <v>1E-3</v>
      </c>
      <c r="AP374" s="391">
        <v>1E-3</v>
      </c>
      <c r="AQ374" s="391">
        <v>1E-3</v>
      </c>
      <c r="AR374" s="391">
        <v>2E-3</v>
      </c>
      <c r="AS374" s="391">
        <v>7.6E-3</v>
      </c>
      <c r="AT374" s="391">
        <v>7.6E-3</v>
      </c>
      <c r="AU374" s="391">
        <v>7.6E-3</v>
      </c>
      <c r="AV374" s="391">
        <v>7.6E-3</v>
      </c>
      <c r="AW374" s="391">
        <v>7.6E-3</v>
      </c>
      <c r="AX374" s="391">
        <v>0</v>
      </c>
      <c r="AY374" s="391">
        <v>0</v>
      </c>
      <c r="AZ374" s="391">
        <v>0</v>
      </c>
      <c r="BA374" s="391">
        <v>0</v>
      </c>
      <c r="BB374" s="391">
        <v>0</v>
      </c>
      <c r="BC374" s="391">
        <v>0</v>
      </c>
      <c r="BD374" s="391">
        <v>0</v>
      </c>
      <c r="BE374" s="391">
        <v>0</v>
      </c>
      <c r="BF374" s="391">
        <v>0</v>
      </c>
      <c r="BG374" s="391">
        <v>0</v>
      </c>
      <c r="BH374" s="391">
        <v>0.1</v>
      </c>
      <c r="BI374" s="391">
        <v>0.1</v>
      </c>
      <c r="BJ374" s="391">
        <v>0.1</v>
      </c>
      <c r="BK374" s="391">
        <v>0.1</v>
      </c>
      <c r="BL374" s="391">
        <v>0.1</v>
      </c>
      <c r="BM374" s="391">
        <v>0</v>
      </c>
      <c r="BN374" s="391">
        <v>0</v>
      </c>
      <c r="BO374" s="391">
        <v>0</v>
      </c>
      <c r="BP374" s="391">
        <v>0</v>
      </c>
      <c r="BQ374" s="391">
        <v>0</v>
      </c>
    </row>
    <row r="375" spans="1:69">
      <c r="A375" s="388" t="s">
        <v>767</v>
      </c>
      <c r="B375" s="389">
        <v>1.0847583333333333</v>
      </c>
      <c r="C375" s="389">
        <v>2</v>
      </c>
      <c r="D375" s="389">
        <v>3.2000000000000001E-2</v>
      </c>
      <c r="E375" s="389"/>
      <c r="F375" s="390">
        <v>8886</v>
      </c>
      <c r="G375" s="391">
        <v>0.3276</v>
      </c>
      <c r="H375" s="391">
        <v>0.1938</v>
      </c>
      <c r="I375" s="391">
        <v>0.27350000000000002</v>
      </c>
      <c r="J375" s="391">
        <v>0.1321</v>
      </c>
      <c r="K375" s="391">
        <v>2.53E-2</v>
      </c>
      <c r="L375" s="391">
        <v>0.10045833333333332</v>
      </c>
      <c r="M375" s="392">
        <v>36.866981769074947</v>
      </c>
      <c r="N375" s="390">
        <v>9152</v>
      </c>
      <c r="O375" s="390">
        <v>9426</v>
      </c>
      <c r="P375" s="390">
        <v>9708</v>
      </c>
      <c r="Q375" s="390">
        <v>10000</v>
      </c>
      <c r="R375" s="390">
        <v>10300</v>
      </c>
      <c r="S375" s="390" t="s">
        <v>187</v>
      </c>
      <c r="T375" s="391">
        <v>0.42</v>
      </c>
      <c r="U375" s="391">
        <v>0.43</v>
      </c>
      <c r="V375" s="391">
        <v>0.44</v>
      </c>
      <c r="W375" s="391">
        <v>0.45</v>
      </c>
      <c r="X375" s="391">
        <v>0.46</v>
      </c>
      <c r="Y375" s="391">
        <v>0.22500000000000001</v>
      </c>
      <c r="Z375" s="391">
        <v>0.23</v>
      </c>
      <c r="AA375" s="391">
        <v>0.23499999999999999</v>
      </c>
      <c r="AB375" s="391">
        <v>0.24</v>
      </c>
      <c r="AC375" s="391">
        <v>0.245</v>
      </c>
      <c r="AD375" s="391">
        <v>0.33</v>
      </c>
      <c r="AE375" s="391">
        <v>0.34</v>
      </c>
      <c r="AF375" s="391">
        <v>0.35</v>
      </c>
      <c r="AG375" s="391">
        <v>0.36</v>
      </c>
      <c r="AH375" s="391">
        <v>0.37</v>
      </c>
      <c r="AI375" s="391">
        <v>0.13600000000000001</v>
      </c>
      <c r="AJ375" s="391">
        <v>0.14000000000000001</v>
      </c>
      <c r="AK375" s="391">
        <v>0.14419999999999999</v>
      </c>
      <c r="AL375" s="391">
        <v>0.14849999999999999</v>
      </c>
      <c r="AM375" s="391">
        <v>0.15290000000000001</v>
      </c>
      <c r="AN375" s="391">
        <v>2.5999999999999999E-2</v>
      </c>
      <c r="AO375" s="391">
        <v>3.5000000000000003E-2</v>
      </c>
      <c r="AP375" s="391">
        <v>3.5999999999999997E-2</v>
      </c>
      <c r="AQ375" s="391">
        <v>0.03</v>
      </c>
      <c r="AR375" s="391">
        <v>3.5000000000000003E-2</v>
      </c>
      <c r="AS375" s="391">
        <v>0.11749999999999999</v>
      </c>
      <c r="AT375" s="391">
        <v>0.12139999999999999</v>
      </c>
      <c r="AU375" s="391">
        <v>0.1245</v>
      </c>
      <c r="AV375" s="391">
        <v>0.12690000000000001</v>
      </c>
      <c r="AW375" s="391">
        <v>0.1305</v>
      </c>
      <c r="AX375" s="391">
        <v>2</v>
      </c>
      <c r="AY375" s="391">
        <v>2</v>
      </c>
      <c r="AZ375" s="391">
        <v>2</v>
      </c>
      <c r="BA375" s="391">
        <v>2</v>
      </c>
      <c r="BB375" s="391">
        <v>2</v>
      </c>
      <c r="BC375" s="391">
        <v>0</v>
      </c>
      <c r="BD375" s="391">
        <v>0</v>
      </c>
      <c r="BE375" s="391">
        <v>0</v>
      </c>
      <c r="BF375" s="391">
        <v>0</v>
      </c>
      <c r="BG375" s="391">
        <v>0</v>
      </c>
      <c r="BH375" s="391">
        <v>2</v>
      </c>
      <c r="BI375" s="391">
        <v>0</v>
      </c>
      <c r="BJ375" s="391">
        <v>0</v>
      </c>
      <c r="BK375" s="391">
        <v>0</v>
      </c>
      <c r="BL375" s="391">
        <v>0</v>
      </c>
      <c r="BM375" s="391">
        <v>7.4999999999999997E-2</v>
      </c>
      <c r="BN375" s="391">
        <v>7.4999999999999997E-2</v>
      </c>
      <c r="BO375" s="391">
        <v>7.4999999999999997E-2</v>
      </c>
      <c r="BP375" s="391">
        <v>7.4999999999999997E-2</v>
      </c>
      <c r="BQ375" s="391">
        <v>7.4999999999999997E-2</v>
      </c>
    </row>
    <row r="376" spans="1:69">
      <c r="A376" s="388" t="s">
        <v>768</v>
      </c>
      <c r="B376" s="389">
        <v>1.1117166666666667</v>
      </c>
      <c r="C376" s="389">
        <v>3.456</v>
      </c>
      <c r="D376" s="389">
        <v>0</v>
      </c>
      <c r="E376" s="389"/>
      <c r="F376" s="390">
        <v>19665</v>
      </c>
      <c r="G376" s="391">
        <v>0.67</v>
      </c>
      <c r="H376" s="391">
        <v>5.8000000000000003E-2</v>
      </c>
      <c r="I376" s="391">
        <v>0</v>
      </c>
      <c r="J376" s="391">
        <v>0.11799999999999999</v>
      </c>
      <c r="K376" s="391">
        <v>0.22800000000000001</v>
      </c>
      <c r="L376" s="391">
        <v>3.7716666666666621E-2</v>
      </c>
      <c r="M376" s="392">
        <v>34.07068395626748</v>
      </c>
      <c r="N376" s="390">
        <v>19953</v>
      </c>
      <c r="O376" s="390">
        <v>21459</v>
      </c>
      <c r="P376" s="390">
        <v>22910</v>
      </c>
      <c r="Q376" s="390">
        <v>24460</v>
      </c>
      <c r="R376" s="390">
        <v>26115</v>
      </c>
      <c r="S376" s="390" t="s">
        <v>157</v>
      </c>
      <c r="T376" s="391">
        <v>0.67979999999999996</v>
      </c>
      <c r="U376" s="391">
        <v>0.73099999999999998</v>
      </c>
      <c r="V376" s="391">
        <v>0.78039999999999998</v>
      </c>
      <c r="W376" s="391">
        <v>0.83309999999999995</v>
      </c>
      <c r="X376" s="391">
        <v>0.88939999999999997</v>
      </c>
      <c r="Y376" s="391">
        <v>5.8799999999999998E-2</v>
      </c>
      <c r="Z376" s="391">
        <v>6.3200000000000006E-2</v>
      </c>
      <c r="AA376" s="391">
        <v>6.7599999999999993E-2</v>
      </c>
      <c r="AB376" s="391">
        <v>7.2099999999999997E-2</v>
      </c>
      <c r="AC376" s="391">
        <v>7.6899999999999996E-2</v>
      </c>
      <c r="AD376" s="391">
        <v>0</v>
      </c>
      <c r="AE376" s="391">
        <v>0</v>
      </c>
      <c r="AF376" s="391">
        <v>0</v>
      </c>
      <c r="AG376" s="391">
        <v>0</v>
      </c>
      <c r="AH376" s="391">
        <v>0</v>
      </c>
      <c r="AI376" s="391">
        <v>0.1197</v>
      </c>
      <c r="AJ376" s="391">
        <v>0.12870000000000001</v>
      </c>
      <c r="AK376" s="391">
        <v>0.13739999999999999</v>
      </c>
      <c r="AL376" s="391">
        <v>0.14630000000000001</v>
      </c>
      <c r="AM376" s="391">
        <v>0.15659999999999999</v>
      </c>
      <c r="AN376" s="391">
        <v>0.2</v>
      </c>
      <c r="AO376" s="391">
        <v>0.214</v>
      </c>
      <c r="AP376" s="391">
        <v>0.22900000000000001</v>
      </c>
      <c r="AQ376" s="391">
        <v>0.245</v>
      </c>
      <c r="AR376" s="391">
        <v>0.26219999999999999</v>
      </c>
      <c r="AS376" s="391">
        <v>0.1885</v>
      </c>
      <c r="AT376" s="391">
        <v>0.20269999999999999</v>
      </c>
      <c r="AU376" s="391">
        <v>0.21640000000000001</v>
      </c>
      <c r="AV376" s="391">
        <v>0.23089999999999999</v>
      </c>
      <c r="AW376" s="391">
        <v>0.24660000000000001</v>
      </c>
      <c r="AX376" s="391">
        <v>0</v>
      </c>
      <c r="AY376" s="391">
        <v>0</v>
      </c>
      <c r="AZ376" s="391">
        <v>0</v>
      </c>
      <c r="BA376" s="391">
        <v>0</v>
      </c>
      <c r="BB376" s="391">
        <v>0</v>
      </c>
      <c r="BC376" s="391">
        <v>0</v>
      </c>
      <c r="BD376" s="391">
        <v>0</v>
      </c>
      <c r="BE376" s="391">
        <v>0</v>
      </c>
      <c r="BF376" s="391">
        <v>0</v>
      </c>
      <c r="BG376" s="391">
        <v>0</v>
      </c>
      <c r="BH376" s="391">
        <v>0</v>
      </c>
      <c r="BI376" s="391">
        <v>0</v>
      </c>
      <c r="BJ376" s="391">
        <v>0</v>
      </c>
      <c r="BK376" s="391">
        <v>0</v>
      </c>
      <c r="BL376" s="391">
        <v>0</v>
      </c>
      <c r="BM376" s="391">
        <v>0</v>
      </c>
      <c r="BN376" s="391">
        <v>0</v>
      </c>
      <c r="BO376" s="391">
        <v>0</v>
      </c>
      <c r="BP376" s="391">
        <v>0</v>
      </c>
      <c r="BQ376" s="391">
        <v>0</v>
      </c>
    </row>
    <row r="377" spans="1:69">
      <c r="A377" s="388" t="s">
        <v>769</v>
      </c>
      <c r="B377" s="389">
        <v>3.1691666666666667E-2</v>
      </c>
      <c r="C377" s="389">
        <v>0.28799999999999998</v>
      </c>
      <c r="D377" s="389">
        <v>0</v>
      </c>
      <c r="E377" s="389"/>
      <c r="F377" s="390">
        <v>487</v>
      </c>
      <c r="G377" s="391">
        <v>2.5000000000000001E-2</v>
      </c>
      <c r="H377" s="391">
        <v>1.9E-3</v>
      </c>
      <c r="I377" s="391">
        <v>0</v>
      </c>
      <c r="J377" s="391">
        <v>1.1000000000000001E-3</v>
      </c>
      <c r="K377" s="391">
        <v>1E-3</v>
      </c>
      <c r="L377" s="391">
        <v>2.6916666666666651E-3</v>
      </c>
      <c r="M377" s="392">
        <v>51.3347022587269</v>
      </c>
      <c r="N377" s="390">
        <v>488</v>
      </c>
      <c r="O377" s="390">
        <v>489</v>
      </c>
      <c r="P377" s="390">
        <v>490</v>
      </c>
      <c r="Q377" s="390">
        <v>491</v>
      </c>
      <c r="R377" s="390">
        <v>492</v>
      </c>
      <c r="S377" s="390" t="s">
        <v>148</v>
      </c>
      <c r="T377" s="391">
        <v>2.5000000000000001E-2</v>
      </c>
      <c r="U377" s="391">
        <v>2.5000000000000001E-2</v>
      </c>
      <c r="V377" s="391">
        <v>2.5000000000000001E-2</v>
      </c>
      <c r="W377" s="391">
        <v>2.5000000000000001E-2</v>
      </c>
      <c r="X377" s="391">
        <v>2.5000000000000001E-2</v>
      </c>
      <c r="Y377" s="391">
        <v>2.0999999999999999E-3</v>
      </c>
      <c r="Z377" s="391">
        <v>2E-3</v>
      </c>
      <c r="AA377" s="391">
        <v>2E-3</v>
      </c>
      <c r="AB377" s="391">
        <v>2E-3</v>
      </c>
      <c r="AC377" s="391">
        <v>2.0999999999999999E-3</v>
      </c>
      <c r="AD377" s="391">
        <v>0</v>
      </c>
      <c r="AE377" s="391">
        <v>0</v>
      </c>
      <c r="AF377" s="391">
        <v>0</v>
      </c>
      <c r="AG377" s="391">
        <v>0</v>
      </c>
      <c r="AH377" s="391">
        <v>0</v>
      </c>
      <c r="AI377" s="391">
        <v>0.01</v>
      </c>
      <c r="AJ377" s="391">
        <v>0.01</v>
      </c>
      <c r="AK377" s="391">
        <v>0.01</v>
      </c>
      <c r="AL377" s="391">
        <v>0.01</v>
      </c>
      <c r="AM377" s="391">
        <v>0.01</v>
      </c>
      <c r="AN377" s="391">
        <v>2E-3</v>
      </c>
      <c r="AO377" s="391">
        <v>2E-3</v>
      </c>
      <c r="AP377" s="391">
        <v>2E-3</v>
      </c>
      <c r="AQ377" s="391">
        <v>2E-3</v>
      </c>
      <c r="AR377" s="391">
        <v>2E-3</v>
      </c>
      <c r="AS377" s="391">
        <v>2.7000000000000001E-3</v>
      </c>
      <c r="AT377" s="391">
        <v>2.7000000000000001E-3</v>
      </c>
      <c r="AU377" s="391">
        <v>2.7000000000000001E-3</v>
      </c>
      <c r="AV377" s="391">
        <v>2.7000000000000001E-3</v>
      </c>
      <c r="AW377" s="391">
        <v>2.7000000000000001E-3</v>
      </c>
      <c r="AX377" s="391">
        <v>0</v>
      </c>
      <c r="AY377" s="391">
        <v>0</v>
      </c>
      <c r="AZ377" s="391">
        <v>0</v>
      </c>
      <c r="BA377" s="391">
        <v>0</v>
      </c>
      <c r="BB377" s="391">
        <v>0</v>
      </c>
      <c r="BC377" s="391">
        <v>0</v>
      </c>
      <c r="BD377" s="391">
        <v>0</v>
      </c>
      <c r="BE377" s="391">
        <v>0</v>
      </c>
      <c r="BF377" s="391">
        <v>0</v>
      </c>
      <c r="BG377" s="391">
        <v>0</v>
      </c>
      <c r="BH377" s="391">
        <v>0</v>
      </c>
      <c r="BI377" s="391">
        <v>0</v>
      </c>
      <c r="BJ377" s="391">
        <v>0</v>
      </c>
      <c r="BK377" s="391">
        <v>0</v>
      </c>
      <c r="BL377" s="391">
        <v>0</v>
      </c>
      <c r="BM377" s="391">
        <v>0</v>
      </c>
      <c r="BN377" s="391">
        <v>0</v>
      </c>
      <c r="BO377" s="391">
        <v>0</v>
      </c>
      <c r="BP377" s="391">
        <v>0</v>
      </c>
      <c r="BQ377" s="391">
        <v>0</v>
      </c>
    </row>
    <row r="378" spans="1:69">
      <c r="A378" s="388" t="s">
        <v>770</v>
      </c>
      <c r="B378" s="389">
        <v>1.2583333333333335E-2</v>
      </c>
      <c r="C378" s="389">
        <v>0.15359999999999999</v>
      </c>
      <c r="D378" s="389">
        <v>0</v>
      </c>
      <c r="E378" s="389"/>
      <c r="F378" s="390">
        <v>262</v>
      </c>
      <c r="G378" s="391">
        <v>1.2E-2</v>
      </c>
      <c r="H378" s="391">
        <v>0</v>
      </c>
      <c r="I378" s="391">
        <v>0</v>
      </c>
      <c r="J378" s="391">
        <v>0</v>
      </c>
      <c r="K378" s="391">
        <v>0</v>
      </c>
      <c r="L378" s="391">
        <v>5.8333333333333501E-4</v>
      </c>
      <c r="M378" s="392">
        <v>45.801526717557252</v>
      </c>
      <c r="N378" s="390">
        <v>265</v>
      </c>
      <c r="O378" s="390">
        <v>269</v>
      </c>
      <c r="P378" s="390">
        <v>273</v>
      </c>
      <c r="Q378" s="390">
        <v>274</v>
      </c>
      <c r="R378" s="390">
        <v>276</v>
      </c>
      <c r="S378" s="390" t="s">
        <v>168</v>
      </c>
      <c r="T378" s="391">
        <v>1.4500000000000001E-2</v>
      </c>
      <c r="U378" s="391">
        <v>1.47E-2</v>
      </c>
      <c r="V378" s="391">
        <v>1.4999999999999999E-2</v>
      </c>
      <c r="W378" s="391">
        <v>1.5299999999999999E-2</v>
      </c>
      <c r="X378" s="391">
        <v>1.55E-2</v>
      </c>
      <c r="Y378" s="391">
        <v>0</v>
      </c>
      <c r="Z378" s="391">
        <v>0</v>
      </c>
      <c r="AA378" s="391">
        <v>0</v>
      </c>
      <c r="AB378" s="391">
        <v>0</v>
      </c>
      <c r="AC378" s="391">
        <v>0</v>
      </c>
      <c r="AD378" s="391">
        <v>0</v>
      </c>
      <c r="AE378" s="391">
        <v>0</v>
      </c>
      <c r="AF378" s="391">
        <v>0</v>
      </c>
      <c r="AG378" s="391">
        <v>0</v>
      </c>
      <c r="AH378" s="391">
        <v>0</v>
      </c>
      <c r="AI378" s="391">
        <v>0</v>
      </c>
      <c r="AJ378" s="391">
        <v>0</v>
      </c>
      <c r="AK378" s="391">
        <v>0</v>
      </c>
      <c r="AL378" s="391">
        <v>0</v>
      </c>
      <c r="AM378" s="391">
        <v>0</v>
      </c>
      <c r="AN378" s="391">
        <v>0</v>
      </c>
      <c r="AO378" s="391">
        <v>0</v>
      </c>
      <c r="AP378" s="391">
        <v>0</v>
      </c>
      <c r="AQ378" s="391">
        <v>0</v>
      </c>
      <c r="AR378" s="391">
        <v>0</v>
      </c>
      <c r="AS378" s="391">
        <v>1.1999999999999999E-3</v>
      </c>
      <c r="AT378" s="391">
        <v>1.1999999999999999E-3</v>
      </c>
      <c r="AU378" s="391">
        <v>1.2999999999999999E-3</v>
      </c>
      <c r="AV378" s="391">
        <v>1.2999999999999999E-3</v>
      </c>
      <c r="AW378" s="391">
        <v>1.2999999999999999E-3</v>
      </c>
      <c r="AX378" s="391">
        <v>0</v>
      </c>
      <c r="AY378" s="391">
        <v>0</v>
      </c>
      <c r="AZ378" s="391">
        <v>0</v>
      </c>
      <c r="BA378" s="391">
        <v>0</v>
      </c>
      <c r="BB378" s="391">
        <v>0</v>
      </c>
      <c r="BC378" s="391">
        <v>0</v>
      </c>
      <c r="BD378" s="391">
        <v>0</v>
      </c>
      <c r="BE378" s="391">
        <v>0</v>
      </c>
      <c r="BF378" s="391">
        <v>0</v>
      </c>
      <c r="BG378" s="391">
        <v>0</v>
      </c>
      <c r="BH378" s="391">
        <v>0.15359999999999999</v>
      </c>
      <c r="BI378" s="391">
        <v>0.15359999999999999</v>
      </c>
      <c r="BJ378" s="391">
        <v>0.15359999999999999</v>
      </c>
      <c r="BK378" s="391">
        <v>0.15359999999999999</v>
      </c>
      <c r="BL378" s="391">
        <v>0.15359999999999999</v>
      </c>
      <c r="BM378" s="391">
        <v>0</v>
      </c>
      <c r="BN378" s="391">
        <v>0</v>
      </c>
      <c r="BO378" s="391">
        <v>0</v>
      </c>
      <c r="BP378" s="391">
        <v>0</v>
      </c>
      <c r="BQ378" s="391">
        <v>0</v>
      </c>
    </row>
    <row r="379" spans="1:69">
      <c r="A379" s="388" t="s">
        <v>771</v>
      </c>
      <c r="B379" s="389">
        <v>0.8005000000000001</v>
      </c>
      <c r="C379" s="389">
        <v>1.9710000000000001</v>
      </c>
      <c r="D379" s="389">
        <v>1.2800000000000002E-2</v>
      </c>
      <c r="E379" s="389"/>
      <c r="F379" s="390">
        <v>11985</v>
      </c>
      <c r="G379" s="391">
        <v>0.52300000000000002</v>
      </c>
      <c r="H379" s="391">
        <v>3.3000000000000002E-2</v>
      </c>
      <c r="I379" s="391">
        <v>0</v>
      </c>
      <c r="J379" s="391">
        <v>1.6E-2</v>
      </c>
      <c r="K379" s="391">
        <v>9.5000000000000001E-2</v>
      </c>
      <c r="L379" s="391">
        <v>0.12070000000000003</v>
      </c>
      <c r="M379" s="392">
        <v>43.637880684188566</v>
      </c>
      <c r="N379" s="390">
        <v>12075</v>
      </c>
      <c r="O379" s="390">
        <v>12110</v>
      </c>
      <c r="P379" s="390">
        <v>12180</v>
      </c>
      <c r="Q379" s="390">
        <v>12199</v>
      </c>
      <c r="R379" s="390">
        <v>12215</v>
      </c>
      <c r="S379" s="390" t="s">
        <v>156</v>
      </c>
      <c r="T379" s="391">
        <v>0.50900000000000001</v>
      </c>
      <c r="U379" s="391">
        <v>0.51400000000000001</v>
      </c>
      <c r="V379" s="391">
        <v>0.51900000000000002</v>
      </c>
      <c r="W379" s="391">
        <v>0.52149999999999996</v>
      </c>
      <c r="X379" s="391">
        <v>0.52449999999999997</v>
      </c>
      <c r="Y379" s="391">
        <v>5.5E-2</v>
      </c>
      <c r="Z379" s="391">
        <v>5.79E-2</v>
      </c>
      <c r="AA379" s="391">
        <v>5.9799999999999999E-2</v>
      </c>
      <c r="AB379" s="391">
        <v>6.1499999999999999E-2</v>
      </c>
      <c r="AC379" s="391">
        <v>6.3500000000000001E-2</v>
      </c>
      <c r="AD379" s="391">
        <v>0</v>
      </c>
      <c r="AE379" s="391">
        <v>0</v>
      </c>
      <c r="AF379" s="391">
        <v>0</v>
      </c>
      <c r="AG379" s="391">
        <v>0</v>
      </c>
      <c r="AH379" s="391">
        <v>0</v>
      </c>
      <c r="AI379" s="391">
        <v>1.6500000000000001E-2</v>
      </c>
      <c r="AJ379" s="391">
        <v>1.7000000000000001E-2</v>
      </c>
      <c r="AK379" s="391">
        <v>1.7600000000000001E-2</v>
      </c>
      <c r="AL379" s="391">
        <v>1.7999999999999999E-2</v>
      </c>
      <c r="AM379" s="391">
        <v>1.84E-2</v>
      </c>
      <c r="AN379" s="391">
        <v>8.3000000000000004E-2</v>
      </c>
      <c r="AO379" s="391">
        <v>8.43E-2</v>
      </c>
      <c r="AP379" s="391">
        <v>8.6499999999999994E-2</v>
      </c>
      <c r="AQ379" s="391">
        <v>8.77E-2</v>
      </c>
      <c r="AR379" s="391">
        <v>8.9300000000000004E-2</v>
      </c>
      <c r="AS379" s="391">
        <v>0.14169999999999999</v>
      </c>
      <c r="AT379" s="391">
        <v>0.14369999999999999</v>
      </c>
      <c r="AU379" s="391">
        <v>0.14580000000000001</v>
      </c>
      <c r="AV379" s="391">
        <v>0.14699999999999999</v>
      </c>
      <c r="AW379" s="391">
        <v>0.14849999999999999</v>
      </c>
      <c r="AX379" s="391">
        <v>0</v>
      </c>
      <c r="AY379" s="391">
        <v>0</v>
      </c>
      <c r="AZ379" s="391">
        <v>0</v>
      </c>
      <c r="BA379" s="391">
        <v>0</v>
      </c>
      <c r="BB379" s="391">
        <v>0</v>
      </c>
      <c r="BC379" s="391">
        <v>0</v>
      </c>
      <c r="BD379" s="391">
        <v>0</v>
      </c>
      <c r="BE379" s="391">
        <v>0</v>
      </c>
      <c r="BF379" s="391">
        <v>0</v>
      </c>
      <c r="BG379" s="391">
        <v>0</v>
      </c>
      <c r="BH379" s="391">
        <v>0</v>
      </c>
      <c r="BI379" s="391">
        <v>0</v>
      </c>
      <c r="BJ379" s="391">
        <v>0</v>
      </c>
      <c r="BK379" s="391">
        <v>0</v>
      </c>
      <c r="BL379" s="391">
        <v>0</v>
      </c>
      <c r="BM379" s="391">
        <v>1.2800000000000001E-2</v>
      </c>
      <c r="BN379" s="391">
        <v>1.2800000000000001E-2</v>
      </c>
      <c r="BO379" s="391">
        <v>1.2800000000000001E-2</v>
      </c>
      <c r="BP379" s="391">
        <v>1.2800000000000001E-2</v>
      </c>
      <c r="BQ379" s="391">
        <v>1.2800000000000001E-2</v>
      </c>
    </row>
    <row r="380" spans="1:69">
      <c r="A380" s="388" t="s">
        <v>772</v>
      </c>
      <c r="B380" s="389">
        <v>1.287625</v>
      </c>
      <c r="C380" s="389">
        <v>2.6640000000000001</v>
      </c>
      <c r="D380" s="389">
        <v>0.27013808219178082</v>
      </c>
      <c r="E380" s="389"/>
      <c r="F380" s="390">
        <v>8456</v>
      </c>
      <c r="G380" s="391">
        <v>0.34560000000000002</v>
      </c>
      <c r="H380" s="391">
        <v>5.21E-2</v>
      </c>
      <c r="I380" s="391">
        <v>0</v>
      </c>
      <c r="J380" s="391">
        <v>0.1215</v>
      </c>
      <c r="K380" s="391">
        <v>0.34179999999999999</v>
      </c>
      <c r="L380" s="391">
        <v>0.15648691780821911</v>
      </c>
      <c r="M380" s="392">
        <v>40.870387890255437</v>
      </c>
      <c r="N380" s="390">
        <v>9976</v>
      </c>
      <c r="O380" s="390">
        <v>11496</v>
      </c>
      <c r="P380" s="390">
        <v>13016</v>
      </c>
      <c r="Q380" s="390">
        <v>14536</v>
      </c>
      <c r="R380" s="390">
        <v>16056</v>
      </c>
      <c r="S380" s="390" t="s">
        <v>156</v>
      </c>
      <c r="T380" s="391">
        <v>0.40699999999999997</v>
      </c>
      <c r="U380" s="391">
        <v>0.46250000000000002</v>
      </c>
      <c r="V380" s="391">
        <v>0.51800000000000002</v>
      </c>
      <c r="W380" s="391">
        <v>0.57340000000000002</v>
      </c>
      <c r="X380" s="391">
        <v>0.62890000000000001</v>
      </c>
      <c r="Y380" s="391">
        <v>5.7299999999999997E-2</v>
      </c>
      <c r="Z380" s="391">
        <v>6.3E-2</v>
      </c>
      <c r="AA380" s="391">
        <v>6.93E-2</v>
      </c>
      <c r="AB380" s="391">
        <v>7.6300000000000007E-2</v>
      </c>
      <c r="AC380" s="391">
        <v>8.3900000000000002E-2</v>
      </c>
      <c r="AD380" s="391">
        <v>0</v>
      </c>
      <c r="AE380" s="391">
        <v>0</v>
      </c>
      <c r="AF380" s="391">
        <v>0</v>
      </c>
      <c r="AG380" s="391">
        <v>0</v>
      </c>
      <c r="AH380" s="391">
        <v>0</v>
      </c>
      <c r="AI380" s="391">
        <v>0.13370000000000001</v>
      </c>
      <c r="AJ380" s="391">
        <v>0.14699999999999999</v>
      </c>
      <c r="AK380" s="391">
        <v>0.16170000000000001</v>
      </c>
      <c r="AL380" s="391">
        <v>0.1779</v>
      </c>
      <c r="AM380" s="391">
        <v>0.19570000000000001</v>
      </c>
      <c r="AN380" s="391">
        <v>0.376</v>
      </c>
      <c r="AO380" s="391">
        <v>0.41360000000000002</v>
      </c>
      <c r="AP380" s="391">
        <v>0.45490000000000003</v>
      </c>
      <c r="AQ380" s="391">
        <v>0.50039999999999996</v>
      </c>
      <c r="AR380" s="391">
        <v>0.55049999999999999</v>
      </c>
      <c r="AS380" s="391">
        <v>0.1784</v>
      </c>
      <c r="AT380" s="391">
        <v>0.19889999999999999</v>
      </c>
      <c r="AU380" s="391">
        <v>0.2205</v>
      </c>
      <c r="AV380" s="391">
        <v>0.2432</v>
      </c>
      <c r="AW380" s="391">
        <v>0.26719999999999999</v>
      </c>
      <c r="AX380" s="391">
        <v>0</v>
      </c>
      <c r="AY380" s="391">
        <v>0</v>
      </c>
      <c r="AZ380" s="391">
        <v>0</v>
      </c>
      <c r="BA380" s="391">
        <v>0</v>
      </c>
      <c r="BB380" s="391">
        <v>0</v>
      </c>
      <c r="BC380" s="391">
        <v>0</v>
      </c>
      <c r="BD380" s="391">
        <v>0</v>
      </c>
      <c r="BE380" s="391">
        <v>0</v>
      </c>
      <c r="BF380" s="391">
        <v>0</v>
      </c>
      <c r="BG380" s="391">
        <v>0</v>
      </c>
      <c r="BH380" s="391">
        <v>1.6999999999999999E-3</v>
      </c>
      <c r="BI380" s="391">
        <v>1.6999999999999999E-3</v>
      </c>
      <c r="BJ380" s="391">
        <v>1.6999999999999999E-3</v>
      </c>
      <c r="BK380" s="391">
        <v>1.6999999999999999E-3</v>
      </c>
      <c r="BL380" s="391">
        <v>1.6999999999999999E-3</v>
      </c>
      <c r="BM380" s="391">
        <v>0.26939999999999997</v>
      </c>
      <c r="BN380" s="391">
        <v>0.26939999999999997</v>
      </c>
      <c r="BO380" s="391">
        <v>0.26939999999999997</v>
      </c>
      <c r="BP380" s="391">
        <v>0.26939999999999997</v>
      </c>
      <c r="BQ380" s="391">
        <v>0.26939999999999997</v>
      </c>
    </row>
    <row r="381" spans="1:69">
      <c r="A381" s="388" t="s">
        <v>773</v>
      </c>
      <c r="B381" s="389">
        <v>5.188333333333333E-2</v>
      </c>
      <c r="C381" s="389">
        <v>0.06</v>
      </c>
      <c r="D381" s="389">
        <v>0</v>
      </c>
      <c r="E381" s="389"/>
      <c r="F381" s="390">
        <v>423</v>
      </c>
      <c r="G381" s="391">
        <v>1.9199999999999998E-2</v>
      </c>
      <c r="H381" s="391">
        <v>1.6999999999999999E-3</v>
      </c>
      <c r="I381" s="391">
        <v>0</v>
      </c>
      <c r="J381" s="391">
        <v>0</v>
      </c>
      <c r="K381" s="391">
        <v>1E-3</v>
      </c>
      <c r="L381" s="391">
        <v>2.9983333333333331E-2</v>
      </c>
      <c r="M381" s="392">
        <v>45.390070921985817</v>
      </c>
      <c r="N381" s="390">
        <v>423</v>
      </c>
      <c r="O381" s="390">
        <v>423</v>
      </c>
      <c r="P381" s="390">
        <v>423</v>
      </c>
      <c r="Q381" s="390">
        <v>423</v>
      </c>
      <c r="R381" s="390">
        <v>423</v>
      </c>
      <c r="S381" s="390" t="s">
        <v>222</v>
      </c>
      <c r="T381" s="391">
        <v>1.9199999999999998E-2</v>
      </c>
      <c r="U381" s="391">
        <v>1.9199999999999998E-2</v>
      </c>
      <c r="V381" s="391">
        <v>1.9199999999999998E-2</v>
      </c>
      <c r="W381" s="391">
        <v>1.9199999999999998E-2</v>
      </c>
      <c r="X381" s="391">
        <v>1.9199999999999998E-2</v>
      </c>
      <c r="Y381" s="391">
        <v>1.6999999999999999E-3</v>
      </c>
      <c r="Z381" s="391">
        <v>1.6999999999999999E-3</v>
      </c>
      <c r="AA381" s="391">
        <v>1.6999999999999999E-3</v>
      </c>
      <c r="AB381" s="391">
        <v>1.6999999999999999E-3</v>
      </c>
      <c r="AC381" s="391">
        <v>1.6999999999999999E-3</v>
      </c>
      <c r="AD381" s="391">
        <v>0</v>
      </c>
      <c r="AE381" s="391">
        <v>0</v>
      </c>
      <c r="AF381" s="391">
        <v>0</v>
      </c>
      <c r="AG381" s="391">
        <v>0</v>
      </c>
      <c r="AH381" s="391">
        <v>0</v>
      </c>
      <c r="AI381" s="391">
        <v>0</v>
      </c>
      <c r="AJ381" s="391">
        <v>0</v>
      </c>
      <c r="AK381" s="391">
        <v>0</v>
      </c>
      <c r="AL381" s="391">
        <v>0</v>
      </c>
      <c r="AM381" s="391">
        <v>0</v>
      </c>
      <c r="AN381" s="391">
        <v>1E-3</v>
      </c>
      <c r="AO381" s="391">
        <v>1E-3</v>
      </c>
      <c r="AP381" s="391">
        <v>1E-3</v>
      </c>
      <c r="AQ381" s="391">
        <v>1E-3</v>
      </c>
      <c r="AR381" s="391">
        <v>1E-3</v>
      </c>
      <c r="AS381" s="391">
        <v>3.2000000000000001E-2</v>
      </c>
      <c r="AT381" s="391">
        <v>3.2000000000000001E-2</v>
      </c>
      <c r="AU381" s="391">
        <v>3.2000000000000001E-2</v>
      </c>
      <c r="AV381" s="391">
        <v>3.2000000000000001E-2</v>
      </c>
      <c r="AW381" s="391">
        <v>3.2000000000000001E-2</v>
      </c>
      <c r="AX381" s="391">
        <v>0</v>
      </c>
      <c r="AY381" s="391">
        <v>0</v>
      </c>
      <c r="AZ381" s="391">
        <v>0</v>
      </c>
      <c r="BA381" s="391">
        <v>0</v>
      </c>
      <c r="BB381" s="391">
        <v>0</v>
      </c>
      <c r="BC381" s="391">
        <v>0</v>
      </c>
      <c r="BD381" s="391">
        <v>0</v>
      </c>
      <c r="BE381" s="391">
        <v>0</v>
      </c>
      <c r="BF381" s="391">
        <v>0</v>
      </c>
      <c r="BG381" s="391">
        <v>0</v>
      </c>
      <c r="BH381" s="391">
        <v>0.06</v>
      </c>
      <c r="BI381" s="391">
        <v>0.06</v>
      </c>
      <c r="BJ381" s="391">
        <v>0.06</v>
      </c>
      <c r="BK381" s="391">
        <v>0.06</v>
      </c>
      <c r="BL381" s="391">
        <v>0.06</v>
      </c>
      <c r="BM381" s="391">
        <v>0</v>
      </c>
      <c r="BN381" s="391">
        <v>0</v>
      </c>
      <c r="BO381" s="391">
        <v>0</v>
      </c>
      <c r="BP381" s="391">
        <v>0</v>
      </c>
      <c r="BQ381" s="391">
        <v>0</v>
      </c>
    </row>
    <row r="382" spans="1:69">
      <c r="A382" s="388" t="s">
        <v>774</v>
      </c>
      <c r="B382" s="389">
        <v>0.56187500000000001</v>
      </c>
      <c r="C382" s="389">
        <v>1.583</v>
      </c>
      <c r="D382" s="389">
        <v>0</v>
      </c>
      <c r="E382" s="389"/>
      <c r="F382" s="390">
        <v>2973</v>
      </c>
      <c r="G382" s="391">
        <v>0.1867</v>
      </c>
      <c r="H382" s="391">
        <v>0.13159999999999999</v>
      </c>
      <c r="I382" s="391">
        <v>0.13200000000000001</v>
      </c>
      <c r="J382" s="391">
        <v>7.9200000000000007E-2</v>
      </c>
      <c r="K382" s="391">
        <v>8.0000000000000004E-4</v>
      </c>
      <c r="L382" s="391">
        <v>3.1574999999999909E-2</v>
      </c>
      <c r="M382" s="392">
        <v>62.798520013454421</v>
      </c>
      <c r="N382" s="390">
        <v>3023</v>
      </c>
      <c r="O382" s="390">
        <v>3068</v>
      </c>
      <c r="P382" s="390">
        <v>3115</v>
      </c>
      <c r="Q382" s="390">
        <v>3175</v>
      </c>
      <c r="R382" s="390">
        <v>3235</v>
      </c>
      <c r="S382" s="390" t="s">
        <v>148</v>
      </c>
      <c r="T382" s="391">
        <v>0.19070000000000001</v>
      </c>
      <c r="U382" s="391">
        <v>0.1933</v>
      </c>
      <c r="V382" s="391">
        <v>0.19620000000000001</v>
      </c>
      <c r="W382" s="391">
        <v>0.2</v>
      </c>
      <c r="X382" s="391">
        <v>0.20380000000000001</v>
      </c>
      <c r="Y382" s="391">
        <v>0.1346</v>
      </c>
      <c r="Z382" s="391">
        <v>0.1386</v>
      </c>
      <c r="AA382" s="391">
        <v>0.14199999999999999</v>
      </c>
      <c r="AB382" s="391">
        <v>0.14599999999999999</v>
      </c>
      <c r="AC382" s="391">
        <v>0.15</v>
      </c>
      <c r="AD382" s="391">
        <v>0.1326</v>
      </c>
      <c r="AE382" s="391">
        <v>0.13350000000000001</v>
      </c>
      <c r="AF382" s="391">
        <v>0.13450000000000001</v>
      </c>
      <c r="AG382" s="391">
        <v>0.13550000000000001</v>
      </c>
      <c r="AH382" s="391">
        <v>0.13600000000000001</v>
      </c>
      <c r="AI382" s="391">
        <v>0.08</v>
      </c>
      <c r="AJ382" s="391">
        <v>8.5000000000000006E-2</v>
      </c>
      <c r="AK382" s="391">
        <v>0.09</v>
      </c>
      <c r="AL382" s="391">
        <v>9.5000000000000001E-2</v>
      </c>
      <c r="AM382" s="391">
        <v>0.1</v>
      </c>
      <c r="AN382" s="391">
        <v>2.5000000000000001E-2</v>
      </c>
      <c r="AO382" s="391">
        <v>0.03</v>
      </c>
      <c r="AP382" s="391">
        <v>3.5000000000000003E-2</v>
      </c>
      <c r="AQ382" s="391">
        <v>0.04</v>
      </c>
      <c r="AR382" s="391">
        <v>4.4999999999999998E-2</v>
      </c>
      <c r="AS382" s="391">
        <v>4.3900000000000002E-2</v>
      </c>
      <c r="AT382" s="391">
        <v>4.5499999999999999E-2</v>
      </c>
      <c r="AU382" s="391">
        <v>4.6899999999999997E-2</v>
      </c>
      <c r="AV382" s="391">
        <v>4.8599999999999997E-2</v>
      </c>
      <c r="AW382" s="391">
        <v>5.0200000000000002E-2</v>
      </c>
      <c r="AX382" s="391">
        <v>0</v>
      </c>
      <c r="AY382" s="391">
        <v>0</v>
      </c>
      <c r="AZ382" s="391">
        <v>0</v>
      </c>
      <c r="BA382" s="391">
        <v>0</v>
      </c>
      <c r="BB382" s="391">
        <v>0</v>
      </c>
      <c r="BC382" s="391">
        <v>0</v>
      </c>
      <c r="BD382" s="391">
        <v>0</v>
      </c>
      <c r="BE382" s="391">
        <v>0</v>
      </c>
      <c r="BF382" s="391">
        <v>0</v>
      </c>
      <c r="BG382" s="391">
        <v>0</v>
      </c>
      <c r="BH382" s="391">
        <v>0</v>
      </c>
      <c r="BI382" s="391">
        <v>0</v>
      </c>
      <c r="BJ382" s="391">
        <v>0</v>
      </c>
      <c r="BK382" s="391">
        <v>0</v>
      </c>
      <c r="BL382" s="391">
        <v>0</v>
      </c>
      <c r="BM382" s="391">
        <v>0</v>
      </c>
      <c r="BN382" s="391">
        <v>0</v>
      </c>
      <c r="BO382" s="391">
        <v>0</v>
      </c>
      <c r="BP382" s="391">
        <v>0</v>
      </c>
      <c r="BQ382" s="391">
        <v>0</v>
      </c>
    </row>
    <row r="383" spans="1:69">
      <c r="A383" s="388" t="s">
        <v>775</v>
      </c>
      <c r="B383" s="389">
        <v>1.6916</v>
      </c>
      <c r="C383" s="389">
        <v>7.452</v>
      </c>
      <c r="D383" s="389">
        <v>0</v>
      </c>
      <c r="E383" s="389"/>
      <c r="F383" s="390">
        <v>24858</v>
      </c>
      <c r="G383" s="391">
        <v>1.0029999999999999</v>
      </c>
      <c r="H383" s="391">
        <v>0.43919999999999998</v>
      </c>
      <c r="I383" s="391">
        <v>1.6199999999999999E-2</v>
      </c>
      <c r="J383" s="391">
        <v>1.9E-2</v>
      </c>
      <c r="K383" s="391">
        <v>4.8000000000000001E-2</v>
      </c>
      <c r="L383" s="391">
        <v>0.16620000000000013</v>
      </c>
      <c r="M383" s="392">
        <v>40.349183361493274</v>
      </c>
      <c r="N383" s="390">
        <v>25479</v>
      </c>
      <c r="O383" s="390">
        <v>26115</v>
      </c>
      <c r="P383" s="390">
        <v>26757</v>
      </c>
      <c r="Q383" s="390">
        <v>27426</v>
      </c>
      <c r="R383" s="390">
        <v>28111</v>
      </c>
      <c r="S383" s="390" t="s">
        <v>155</v>
      </c>
      <c r="T383" s="391">
        <v>1.028</v>
      </c>
      <c r="U383" s="391">
        <v>1.0529999999999999</v>
      </c>
      <c r="V383" s="391">
        <v>1.079</v>
      </c>
      <c r="W383" s="391">
        <v>1.1060000000000001</v>
      </c>
      <c r="X383" s="391">
        <v>1.113</v>
      </c>
      <c r="Y383" s="391">
        <v>0.29099999999999998</v>
      </c>
      <c r="Z383" s="391">
        <v>0.29799999999999999</v>
      </c>
      <c r="AA383" s="391">
        <v>0.30499999999999999</v>
      </c>
      <c r="AB383" s="391">
        <v>0.312</v>
      </c>
      <c r="AC383" s="391">
        <v>0.31900000000000001</v>
      </c>
      <c r="AD383" s="391">
        <v>0</v>
      </c>
      <c r="AE383" s="391">
        <v>0</v>
      </c>
      <c r="AF383" s="391">
        <v>0</v>
      </c>
      <c r="AG383" s="391">
        <v>0</v>
      </c>
      <c r="AH383" s="391">
        <v>0</v>
      </c>
      <c r="AI383" s="391">
        <v>1.9400000000000001E-2</v>
      </c>
      <c r="AJ383" s="391">
        <v>1.95E-2</v>
      </c>
      <c r="AK383" s="391">
        <v>1.9900000000000001E-2</v>
      </c>
      <c r="AL383" s="391">
        <v>2.0400000000000001E-2</v>
      </c>
      <c r="AM383" s="391">
        <v>2.0899999999999998E-2</v>
      </c>
      <c r="AN383" s="391">
        <v>4.9000000000000002E-2</v>
      </c>
      <c r="AO383" s="391">
        <v>5.0200000000000002E-2</v>
      </c>
      <c r="AP383" s="391">
        <v>5.1400000000000001E-2</v>
      </c>
      <c r="AQ383" s="391">
        <v>5.2699999999999997E-2</v>
      </c>
      <c r="AR383" s="391">
        <v>5.3999999999999999E-2</v>
      </c>
      <c r="AS383" s="391">
        <v>0.38569999999999999</v>
      </c>
      <c r="AT383" s="391">
        <v>0.39500000000000002</v>
      </c>
      <c r="AU383" s="391">
        <v>0.40460000000000002</v>
      </c>
      <c r="AV383" s="391">
        <v>0.41460000000000002</v>
      </c>
      <c r="AW383" s="391">
        <v>0.41899999999999998</v>
      </c>
      <c r="AX383" s="391">
        <v>0.252</v>
      </c>
      <c r="AY383" s="391">
        <v>0.252</v>
      </c>
      <c r="AZ383" s="391">
        <v>0.252</v>
      </c>
      <c r="BA383" s="391">
        <v>0.252</v>
      </c>
      <c r="BB383" s="391">
        <v>0.252</v>
      </c>
      <c r="BC383" s="391">
        <v>0.6</v>
      </c>
      <c r="BD383" s="391">
        <v>2.1999999999999997</v>
      </c>
      <c r="BE383" s="391">
        <v>2.6</v>
      </c>
      <c r="BF383" s="391">
        <v>2.6</v>
      </c>
      <c r="BG383" s="391">
        <v>2.6</v>
      </c>
      <c r="BH383" s="391">
        <v>7.2</v>
      </c>
      <c r="BI383" s="391">
        <v>7.2</v>
      </c>
      <c r="BJ383" s="391">
        <v>7.2</v>
      </c>
      <c r="BK383" s="391">
        <v>7.2</v>
      </c>
      <c r="BL383" s="391">
        <v>7.2</v>
      </c>
      <c r="BM383" s="391">
        <v>0</v>
      </c>
      <c r="BN383" s="391">
        <v>0</v>
      </c>
      <c r="BO383" s="391">
        <v>0</v>
      </c>
      <c r="BP383" s="391">
        <v>0</v>
      </c>
      <c r="BQ383" s="391">
        <v>0</v>
      </c>
    </row>
    <row r="384" spans="1:69">
      <c r="A384" s="388" t="s">
        <v>776</v>
      </c>
      <c r="B384" s="389">
        <v>0.76191666666666669</v>
      </c>
      <c r="C384" s="389">
        <v>1.5279999999999998</v>
      </c>
      <c r="D384" s="389">
        <v>0.04</v>
      </c>
      <c r="E384" s="389"/>
      <c r="F384" s="390">
        <v>11314</v>
      </c>
      <c r="G384" s="391">
        <v>0.55000000000000004</v>
      </c>
      <c r="H384" s="391">
        <v>0.1</v>
      </c>
      <c r="I384" s="391">
        <v>0</v>
      </c>
      <c r="J384" s="391">
        <v>0</v>
      </c>
      <c r="K384" s="391">
        <v>0.05</v>
      </c>
      <c r="L384" s="391">
        <v>2.1916666666666584E-2</v>
      </c>
      <c r="M384" s="392">
        <v>48.612338695421599</v>
      </c>
      <c r="N384" s="390">
        <v>11552</v>
      </c>
      <c r="O384" s="390">
        <v>11794</v>
      </c>
      <c r="P384" s="390">
        <v>12041</v>
      </c>
      <c r="Q384" s="390">
        <v>12293</v>
      </c>
      <c r="R384" s="390">
        <v>12551</v>
      </c>
      <c r="S384" s="390" t="s">
        <v>154</v>
      </c>
      <c r="T384" s="391">
        <v>0.56100000000000005</v>
      </c>
      <c r="U384" s="391">
        <v>0.57299999999999995</v>
      </c>
      <c r="V384" s="391">
        <v>0.58499999999999996</v>
      </c>
      <c r="W384" s="391">
        <v>0.59699999999999998</v>
      </c>
      <c r="X384" s="391">
        <v>0.60899999999999999</v>
      </c>
      <c r="Y384" s="391">
        <v>0.10199999999999999</v>
      </c>
      <c r="Z384" s="391">
        <v>0.104</v>
      </c>
      <c r="AA384" s="391">
        <v>0.106</v>
      </c>
      <c r="AB384" s="391">
        <v>0.108</v>
      </c>
      <c r="AC384" s="391">
        <v>0.11</v>
      </c>
      <c r="AD384" s="391">
        <v>0</v>
      </c>
      <c r="AE384" s="391">
        <v>0</v>
      </c>
      <c r="AF384" s="391">
        <v>0</v>
      </c>
      <c r="AG384" s="391">
        <v>0</v>
      </c>
      <c r="AH384" s="391">
        <v>0</v>
      </c>
      <c r="AI384" s="391">
        <v>0</v>
      </c>
      <c r="AJ384" s="391">
        <v>0</v>
      </c>
      <c r="AK384" s="391">
        <v>0</v>
      </c>
      <c r="AL384" s="391">
        <v>0</v>
      </c>
      <c r="AM384" s="391">
        <v>0</v>
      </c>
      <c r="AN384" s="391">
        <v>5.1999999999999998E-2</v>
      </c>
      <c r="AO384" s="391">
        <v>5.3999999999999999E-2</v>
      </c>
      <c r="AP384" s="391">
        <v>5.6000000000000001E-2</v>
      </c>
      <c r="AQ384" s="391">
        <v>5.8000000000000003E-2</v>
      </c>
      <c r="AR384" s="391">
        <v>0.06</v>
      </c>
      <c r="AS384" s="391">
        <v>5.2200000000000003E-2</v>
      </c>
      <c r="AT384" s="391">
        <v>5.3400000000000003E-2</v>
      </c>
      <c r="AU384" s="391">
        <v>5.45E-2</v>
      </c>
      <c r="AV384" s="391">
        <v>5.57E-2</v>
      </c>
      <c r="AW384" s="391">
        <v>5.6899999999999999E-2</v>
      </c>
      <c r="AX384" s="391">
        <v>0</v>
      </c>
      <c r="AY384" s="391">
        <v>0</v>
      </c>
      <c r="AZ384" s="391">
        <v>0</v>
      </c>
      <c r="BA384" s="391">
        <v>0</v>
      </c>
      <c r="BB384" s="391">
        <v>0</v>
      </c>
      <c r="BC384" s="391">
        <v>0</v>
      </c>
      <c r="BD384" s="391">
        <v>0</v>
      </c>
      <c r="BE384" s="391">
        <v>0</v>
      </c>
      <c r="BF384" s="391">
        <v>0</v>
      </c>
      <c r="BG384" s="391">
        <v>0</v>
      </c>
      <c r="BH384" s="391">
        <v>0</v>
      </c>
      <c r="BI384" s="391">
        <v>0</v>
      </c>
      <c r="BJ384" s="391">
        <v>0</v>
      </c>
      <c r="BK384" s="391">
        <v>0</v>
      </c>
      <c r="BL384" s="391">
        <v>0</v>
      </c>
      <c r="BM384" s="391">
        <v>0.04</v>
      </c>
      <c r="BN384" s="391">
        <v>0.04</v>
      </c>
      <c r="BO384" s="391">
        <v>0.04</v>
      </c>
      <c r="BP384" s="391">
        <v>0.04</v>
      </c>
      <c r="BQ384" s="391">
        <v>0.04</v>
      </c>
    </row>
    <row r="385" spans="1:69">
      <c r="A385" s="388" t="s">
        <v>777</v>
      </c>
      <c r="B385" s="389">
        <v>0.57508333333333328</v>
      </c>
      <c r="C385" s="389">
        <v>0.75</v>
      </c>
      <c r="D385" s="389">
        <v>0</v>
      </c>
      <c r="E385" s="389"/>
      <c r="F385" s="390">
        <v>4092</v>
      </c>
      <c r="G385" s="391">
        <v>0.23799999999999999</v>
      </c>
      <c r="H385" s="391">
        <v>1.4999999999999999E-2</v>
      </c>
      <c r="I385" s="391">
        <v>0.192</v>
      </c>
      <c r="J385" s="391">
        <v>3.4000000000000002E-2</v>
      </c>
      <c r="K385" s="391">
        <v>2.5000000000000001E-3</v>
      </c>
      <c r="L385" s="391">
        <v>9.3583333333333296E-2</v>
      </c>
      <c r="M385" s="392">
        <v>58.162267839687196</v>
      </c>
      <c r="N385" s="390">
        <v>4297</v>
      </c>
      <c r="O385" s="390">
        <v>4512</v>
      </c>
      <c r="P385" s="390">
        <v>4738</v>
      </c>
      <c r="Q385" s="390">
        <v>4975</v>
      </c>
      <c r="R385" s="390">
        <v>5224</v>
      </c>
      <c r="S385" s="390" t="s">
        <v>142</v>
      </c>
      <c r="T385" s="391">
        <v>0.245</v>
      </c>
      <c r="U385" s="391">
        <v>0.25700000000000001</v>
      </c>
      <c r="V385" s="391">
        <v>0.27</v>
      </c>
      <c r="W385" s="391">
        <v>0.28399999999999997</v>
      </c>
      <c r="X385" s="391">
        <v>0.29799999999999999</v>
      </c>
      <c r="Y385" s="391">
        <v>1.6E-2</v>
      </c>
      <c r="Z385" s="391">
        <v>1.7000000000000001E-2</v>
      </c>
      <c r="AA385" s="391">
        <v>1.7999999999999999E-2</v>
      </c>
      <c r="AB385" s="391">
        <v>1.9E-2</v>
      </c>
      <c r="AC385" s="391">
        <v>1.9E-2</v>
      </c>
      <c r="AD385" s="391">
        <v>0.19800000000000001</v>
      </c>
      <c r="AE385" s="391">
        <v>0.21</v>
      </c>
      <c r="AF385" s="391">
        <v>0.218</v>
      </c>
      <c r="AG385" s="391">
        <v>0.22900000000000001</v>
      </c>
      <c r="AH385" s="391">
        <v>0.24099999999999999</v>
      </c>
      <c r="AI385" s="391">
        <v>3.5000000000000003E-2</v>
      </c>
      <c r="AJ385" s="391">
        <v>3.6999999999999998E-2</v>
      </c>
      <c r="AK385" s="391">
        <v>3.9E-2</v>
      </c>
      <c r="AL385" s="391">
        <v>4.1000000000000002E-2</v>
      </c>
      <c r="AM385" s="391">
        <v>4.2999999999999997E-2</v>
      </c>
      <c r="AN385" s="391">
        <v>2.5999999999999999E-3</v>
      </c>
      <c r="AO385" s="391">
        <v>2.7000000000000001E-3</v>
      </c>
      <c r="AP385" s="391">
        <v>2.8E-3</v>
      </c>
      <c r="AQ385" s="391">
        <v>3.0000000000000001E-3</v>
      </c>
      <c r="AR385" s="391">
        <v>3.0000000000000001E-3</v>
      </c>
      <c r="AS385" s="391">
        <v>0.08</v>
      </c>
      <c r="AT385" s="391">
        <v>0.08</v>
      </c>
      <c r="AU385" s="391">
        <v>0.08</v>
      </c>
      <c r="AV385" s="391">
        <v>0.08</v>
      </c>
      <c r="AW385" s="391">
        <v>0.08</v>
      </c>
      <c r="AX385" s="391">
        <v>0</v>
      </c>
      <c r="AY385" s="391">
        <v>0</v>
      </c>
      <c r="AZ385" s="391">
        <v>0</v>
      </c>
      <c r="BA385" s="391">
        <v>0</v>
      </c>
      <c r="BB385" s="391">
        <v>0</v>
      </c>
      <c r="BC385" s="391">
        <v>0</v>
      </c>
      <c r="BD385" s="391">
        <v>0</v>
      </c>
      <c r="BE385" s="391">
        <v>0</v>
      </c>
      <c r="BF385" s="391">
        <v>0</v>
      </c>
      <c r="BG385" s="391">
        <v>0</v>
      </c>
      <c r="BH385" s="391">
        <v>0.75</v>
      </c>
      <c r="BI385" s="391">
        <v>0.75</v>
      </c>
      <c r="BJ385" s="391">
        <v>0.75</v>
      </c>
      <c r="BK385" s="391">
        <v>0.75</v>
      </c>
      <c r="BL385" s="391">
        <v>0.75</v>
      </c>
      <c r="BM385" s="391">
        <v>0</v>
      </c>
      <c r="BN385" s="391">
        <v>0</v>
      </c>
      <c r="BO385" s="391">
        <v>0</v>
      </c>
      <c r="BP385" s="391">
        <v>0</v>
      </c>
      <c r="BQ385" s="391">
        <v>0</v>
      </c>
    </row>
    <row r="386" spans="1:69">
      <c r="A386" s="388" t="s">
        <v>778</v>
      </c>
      <c r="B386" s="389">
        <v>12.346416666666665</v>
      </c>
      <c r="C386" s="389">
        <v>54</v>
      </c>
      <c r="D386" s="389">
        <v>11.234695890410958</v>
      </c>
      <c r="E386" s="389"/>
      <c r="F386" s="390">
        <v>0</v>
      </c>
      <c r="G386" s="391">
        <v>0</v>
      </c>
      <c r="H386" s="391">
        <v>0</v>
      </c>
      <c r="I386" s="391">
        <v>0</v>
      </c>
      <c r="J386" s="391">
        <v>0</v>
      </c>
      <c r="K386" s="391">
        <v>1.06</v>
      </c>
      <c r="L386" s="391">
        <v>5.1720776255706369E-2</v>
      </c>
      <c r="M386" s="392" t="s">
        <v>395</v>
      </c>
      <c r="N386" s="390">
        <v>0</v>
      </c>
      <c r="O386" s="390">
        <v>0</v>
      </c>
      <c r="P386" s="390">
        <v>0</v>
      </c>
      <c r="Q386" s="390">
        <v>0</v>
      </c>
      <c r="R386" s="390">
        <v>0</v>
      </c>
      <c r="S386" s="390" t="s">
        <v>185</v>
      </c>
      <c r="T386" s="391">
        <v>0</v>
      </c>
      <c r="U386" s="391">
        <v>0</v>
      </c>
      <c r="V386" s="391">
        <v>0</v>
      </c>
      <c r="W386" s="391">
        <v>0</v>
      </c>
      <c r="X386" s="391">
        <v>0</v>
      </c>
      <c r="Y386" s="391">
        <v>0</v>
      </c>
      <c r="Z386" s="391">
        <v>0</v>
      </c>
      <c r="AA386" s="391">
        <v>0</v>
      </c>
      <c r="AB386" s="391">
        <v>0</v>
      </c>
      <c r="AC386" s="391">
        <v>0</v>
      </c>
      <c r="AD386" s="391">
        <v>0</v>
      </c>
      <c r="AE386" s="391">
        <v>0</v>
      </c>
      <c r="AF386" s="391">
        <v>0</v>
      </c>
      <c r="AG386" s="391">
        <v>0</v>
      </c>
      <c r="AH386" s="391">
        <v>0</v>
      </c>
      <c r="AI386" s="391">
        <v>0</v>
      </c>
      <c r="AJ386" s="391">
        <v>0</v>
      </c>
      <c r="AK386" s="391">
        <v>0</v>
      </c>
      <c r="AL386" s="391">
        <v>0</v>
      </c>
      <c r="AM386" s="391">
        <v>0</v>
      </c>
      <c r="AN386" s="391">
        <v>1.31</v>
      </c>
      <c r="AO386" s="391">
        <v>1.51</v>
      </c>
      <c r="AP386" s="391">
        <v>2.0099999999999998</v>
      </c>
      <c r="AQ386" s="391">
        <v>2.0099999999999998</v>
      </c>
      <c r="AR386" s="391">
        <v>2.0099999999999998</v>
      </c>
      <c r="AS386" s="391">
        <v>0.15</v>
      </c>
      <c r="AT386" s="391">
        <v>0.16500000000000001</v>
      </c>
      <c r="AU386" s="391">
        <v>0.18149999999999999</v>
      </c>
      <c r="AV386" s="391">
        <v>0.2</v>
      </c>
      <c r="AW386" s="391">
        <v>0.22</v>
      </c>
      <c r="AX386" s="391">
        <v>0</v>
      </c>
      <c r="AY386" s="391">
        <v>0</v>
      </c>
      <c r="AZ386" s="391">
        <v>0</v>
      </c>
      <c r="BA386" s="391">
        <v>0</v>
      </c>
      <c r="BB386" s="391">
        <v>0</v>
      </c>
      <c r="BC386" s="391">
        <v>4.9000000000000004</v>
      </c>
      <c r="BD386" s="391">
        <v>11.25</v>
      </c>
      <c r="BE386" s="391">
        <v>17.600000000000001</v>
      </c>
      <c r="BF386" s="391">
        <v>17.600000000000001</v>
      </c>
      <c r="BG386" s="391">
        <v>17.600000000000001</v>
      </c>
      <c r="BH386" s="391">
        <v>0</v>
      </c>
      <c r="BI386" s="391">
        <v>0</v>
      </c>
      <c r="BJ386" s="391">
        <v>0</v>
      </c>
      <c r="BK386" s="391">
        <v>0</v>
      </c>
      <c r="BL386" s="391">
        <v>0</v>
      </c>
      <c r="BM386" s="391">
        <v>13.270999999999999</v>
      </c>
      <c r="BN386" s="391">
        <v>13.270999999999999</v>
      </c>
      <c r="BO386" s="391">
        <v>13.270999999999999</v>
      </c>
      <c r="BP386" s="391">
        <v>13.270999999999999</v>
      </c>
      <c r="BQ386" s="391">
        <v>13.270999999999999</v>
      </c>
    </row>
    <row r="387" spans="1:69">
      <c r="A387" s="388" t="s">
        <v>779</v>
      </c>
      <c r="B387" s="389">
        <v>6.0975000000000001E-2</v>
      </c>
      <c r="C387" s="389">
        <v>0.1</v>
      </c>
      <c r="D387" s="389">
        <v>0</v>
      </c>
      <c r="E387" s="389"/>
      <c r="F387" s="390">
        <v>714</v>
      </c>
      <c r="G387" s="391">
        <v>3.56E-2</v>
      </c>
      <c r="H387" s="391">
        <v>8.0999999999999996E-3</v>
      </c>
      <c r="I387" s="391">
        <v>2E-3</v>
      </c>
      <c r="J387" s="391">
        <v>5.0000000000000001E-3</v>
      </c>
      <c r="K387" s="391">
        <v>2E-3</v>
      </c>
      <c r="L387" s="391">
        <v>8.2749999999999976E-3</v>
      </c>
      <c r="M387" s="392">
        <v>49.859943977591037</v>
      </c>
      <c r="N387" s="390">
        <v>736</v>
      </c>
      <c r="O387" s="390">
        <v>759</v>
      </c>
      <c r="P387" s="390">
        <v>783</v>
      </c>
      <c r="Q387" s="390">
        <v>807</v>
      </c>
      <c r="R387" s="390">
        <v>832</v>
      </c>
      <c r="S387" s="390" t="s">
        <v>130</v>
      </c>
      <c r="T387" s="391">
        <v>3.7100000000000001E-2</v>
      </c>
      <c r="U387" s="391">
        <v>3.8600000000000002E-2</v>
      </c>
      <c r="V387" s="391">
        <v>3.9899999999999998E-2</v>
      </c>
      <c r="W387" s="391">
        <v>4.1000000000000002E-2</v>
      </c>
      <c r="X387" s="391">
        <v>4.2500000000000003E-2</v>
      </c>
      <c r="Y387" s="391">
        <v>8.9999999999999993E-3</v>
      </c>
      <c r="Z387" s="391">
        <v>9.4999999999999998E-3</v>
      </c>
      <c r="AA387" s="391">
        <v>9.7999999999999997E-3</v>
      </c>
      <c r="AB387" s="391">
        <v>1.01E-2</v>
      </c>
      <c r="AC387" s="391">
        <v>1.0800000000000001E-2</v>
      </c>
      <c r="AD387" s="391">
        <v>2E-3</v>
      </c>
      <c r="AE387" s="391">
        <v>2E-3</v>
      </c>
      <c r="AF387" s="391">
        <v>2E-3</v>
      </c>
      <c r="AG387" s="391">
        <v>2E-3</v>
      </c>
      <c r="AH387" s="391">
        <v>2E-3</v>
      </c>
      <c r="AI387" s="391">
        <v>5.0000000000000001E-3</v>
      </c>
      <c r="AJ387" s="391">
        <v>5.0000000000000001E-3</v>
      </c>
      <c r="AK387" s="391">
        <v>5.0000000000000001E-3</v>
      </c>
      <c r="AL387" s="391">
        <v>5.0000000000000001E-3</v>
      </c>
      <c r="AM387" s="391">
        <v>5.0000000000000001E-3</v>
      </c>
      <c r="AN387" s="391">
        <v>2E-3</v>
      </c>
      <c r="AO387" s="391">
        <v>2E-3</v>
      </c>
      <c r="AP387" s="391">
        <v>2E-3</v>
      </c>
      <c r="AQ387" s="391">
        <v>2E-3</v>
      </c>
      <c r="AR387" s="391">
        <v>2E-3</v>
      </c>
      <c r="AS387" s="391">
        <v>8.6E-3</v>
      </c>
      <c r="AT387" s="391">
        <v>8.6999999999999994E-3</v>
      </c>
      <c r="AU387" s="391">
        <v>8.8000000000000005E-3</v>
      </c>
      <c r="AV387" s="391">
        <v>8.8999999999999999E-3</v>
      </c>
      <c r="AW387" s="391">
        <v>8.9999999999999993E-3</v>
      </c>
      <c r="AX387" s="391">
        <v>0</v>
      </c>
      <c r="AY387" s="391">
        <v>0</v>
      </c>
      <c r="AZ387" s="391">
        <v>0</v>
      </c>
      <c r="BA387" s="391">
        <v>0</v>
      </c>
      <c r="BB387" s="391">
        <v>0</v>
      </c>
      <c r="BC387" s="391">
        <v>0</v>
      </c>
      <c r="BD387" s="391">
        <v>0</v>
      </c>
      <c r="BE387" s="391">
        <v>0</v>
      </c>
      <c r="BF387" s="391">
        <v>0</v>
      </c>
      <c r="BG387" s="391">
        <v>0</v>
      </c>
      <c r="BH387" s="391">
        <v>0.1153</v>
      </c>
      <c r="BI387" s="391">
        <v>0.1153</v>
      </c>
      <c r="BJ387" s="391">
        <v>0.1153</v>
      </c>
      <c r="BK387" s="391">
        <v>0.1153</v>
      </c>
      <c r="BL387" s="391">
        <v>0.1153</v>
      </c>
      <c r="BM387" s="391">
        <v>0</v>
      </c>
      <c r="BN387" s="391">
        <v>0</v>
      </c>
      <c r="BO387" s="391">
        <v>0</v>
      </c>
      <c r="BP387" s="391">
        <v>0</v>
      </c>
      <c r="BQ387" s="391">
        <v>0</v>
      </c>
    </row>
    <row r="388" spans="1:69">
      <c r="A388" s="388" t="s">
        <v>1038</v>
      </c>
      <c r="B388" s="389">
        <v>0.21613333333333337</v>
      </c>
      <c r="C388" s="389">
        <v>2.25</v>
      </c>
      <c r="D388" s="389">
        <v>0</v>
      </c>
      <c r="E388" s="389"/>
      <c r="F388" s="390">
        <v>1947</v>
      </c>
      <c r="G388" s="391">
        <v>8.9499999999999996E-2</v>
      </c>
      <c r="H388" s="391">
        <v>2.5000000000000001E-2</v>
      </c>
      <c r="I388" s="391">
        <v>0.02</v>
      </c>
      <c r="J388" s="391">
        <v>5.5E-2</v>
      </c>
      <c r="K388" s="391">
        <v>1E-3</v>
      </c>
      <c r="L388" s="391">
        <v>2.5633333333333397E-2</v>
      </c>
      <c r="M388" s="392">
        <v>45.968156137647661</v>
      </c>
      <c r="N388" s="390">
        <v>1965</v>
      </c>
      <c r="O388" s="390">
        <v>2004</v>
      </c>
      <c r="P388" s="390">
        <v>2048</v>
      </c>
      <c r="Q388" s="390">
        <v>2092</v>
      </c>
      <c r="R388" s="390">
        <v>2138</v>
      </c>
      <c r="S388" s="390" t="s">
        <v>140</v>
      </c>
      <c r="T388" s="391">
        <v>8.9899999999999994E-2</v>
      </c>
      <c r="U388" s="391">
        <v>9.2100000000000001E-2</v>
      </c>
      <c r="V388" s="391">
        <v>9.4100000000000003E-2</v>
      </c>
      <c r="W388" s="391">
        <v>9.6100000000000005E-2</v>
      </c>
      <c r="X388" s="391">
        <v>9.8199999999999996E-2</v>
      </c>
      <c r="Y388" s="391">
        <v>2.5000000000000001E-2</v>
      </c>
      <c r="Z388" s="391">
        <v>0.03</v>
      </c>
      <c r="AA388" s="391">
        <v>3.5000000000000003E-2</v>
      </c>
      <c r="AB388" s="391">
        <v>0.04</v>
      </c>
      <c r="AC388" s="391">
        <v>4.4999999999999998E-2</v>
      </c>
      <c r="AD388" s="391">
        <v>1E-3</v>
      </c>
      <c r="AE388" s="391">
        <v>2E-3</v>
      </c>
      <c r="AF388" s="391">
        <v>2E-3</v>
      </c>
      <c r="AG388" s="391">
        <v>3.0000000000000001E-3</v>
      </c>
      <c r="AH388" s="391">
        <v>3.0000000000000001E-3</v>
      </c>
      <c r="AI388" s="391">
        <v>5.5E-2</v>
      </c>
      <c r="AJ388" s="391">
        <v>6.0999999999999999E-2</v>
      </c>
      <c r="AK388" s="391">
        <v>6.2E-2</v>
      </c>
      <c r="AL388" s="391">
        <v>6.3E-2</v>
      </c>
      <c r="AM388" s="391">
        <v>6.4000000000000001E-2</v>
      </c>
      <c r="AN388" s="391">
        <v>4.3E-3</v>
      </c>
      <c r="AO388" s="391">
        <v>4.7000000000000002E-3</v>
      </c>
      <c r="AP388" s="391">
        <v>4.8999999999999998E-3</v>
      </c>
      <c r="AQ388" s="391">
        <v>5.1000000000000004E-3</v>
      </c>
      <c r="AR388" s="391">
        <v>5.3E-3</v>
      </c>
      <c r="AS388" s="391">
        <v>2.6599999999999999E-2</v>
      </c>
      <c r="AT388" s="391">
        <v>2.8799999999999999E-2</v>
      </c>
      <c r="AU388" s="391">
        <v>0.03</v>
      </c>
      <c r="AV388" s="391">
        <v>3.1399999999999997E-2</v>
      </c>
      <c r="AW388" s="391">
        <v>3.27E-2</v>
      </c>
      <c r="AX388" s="391">
        <v>0</v>
      </c>
      <c r="AY388" s="391">
        <v>0</v>
      </c>
      <c r="AZ388" s="391">
        <v>0</v>
      </c>
      <c r="BA388" s="391">
        <v>0</v>
      </c>
      <c r="BB388" s="391">
        <v>0</v>
      </c>
      <c r="BC388" s="391">
        <v>0</v>
      </c>
      <c r="BD388" s="391">
        <v>0</v>
      </c>
      <c r="BE388" s="391">
        <v>0</v>
      </c>
      <c r="BF388" s="391">
        <v>0</v>
      </c>
      <c r="BG388" s="391">
        <v>0</v>
      </c>
      <c r="BH388" s="391">
        <v>0</v>
      </c>
      <c r="BI388" s="391">
        <v>0</v>
      </c>
      <c r="BJ388" s="391">
        <v>0</v>
      </c>
      <c r="BK388" s="391">
        <v>0</v>
      </c>
      <c r="BL388" s="391">
        <v>0</v>
      </c>
      <c r="BM388" s="391">
        <v>0</v>
      </c>
      <c r="BN388" s="391">
        <v>0</v>
      </c>
      <c r="BO388" s="391">
        <v>0</v>
      </c>
      <c r="BP388" s="391">
        <v>0</v>
      </c>
      <c r="BQ388" s="391">
        <v>0</v>
      </c>
    </row>
    <row r="389" spans="1:69">
      <c r="A389" s="388" t="s">
        <v>781</v>
      </c>
      <c r="B389" s="389">
        <v>0.34026666666666672</v>
      </c>
      <c r="C389" s="389">
        <v>1.2</v>
      </c>
      <c r="D389" s="389">
        <v>0</v>
      </c>
      <c r="E389" s="389"/>
      <c r="F389" s="390">
        <v>2621</v>
      </c>
      <c r="G389" s="391">
        <v>0.26600000000000001</v>
      </c>
      <c r="H389" s="391">
        <v>4.9000000000000002E-2</v>
      </c>
      <c r="I389" s="391">
        <v>0</v>
      </c>
      <c r="J389" s="391">
        <v>0</v>
      </c>
      <c r="K389" s="391">
        <v>1.9E-2</v>
      </c>
      <c r="L389" s="391">
        <v>6.2666666666666981E-3</v>
      </c>
      <c r="M389" s="392">
        <v>101.48798168637924</v>
      </c>
      <c r="N389" s="390">
        <v>3001</v>
      </c>
      <c r="O389" s="390">
        <v>3399</v>
      </c>
      <c r="P389" s="390">
        <v>3803</v>
      </c>
      <c r="Q389" s="390">
        <v>4215</v>
      </c>
      <c r="R389" s="390">
        <v>4646</v>
      </c>
      <c r="S389" s="390" t="s">
        <v>210</v>
      </c>
      <c r="T389" s="391">
        <v>0.28100000000000003</v>
      </c>
      <c r="U389" s="391">
        <v>0.29799999999999999</v>
      </c>
      <c r="V389" s="391">
        <v>0.317</v>
      </c>
      <c r="W389" s="391">
        <v>0.33800000000000002</v>
      </c>
      <c r="X389" s="391">
        <v>0.36299999999999999</v>
      </c>
      <c r="Y389" s="391">
        <v>5.2999999999999999E-2</v>
      </c>
      <c r="Z389" s="391">
        <v>5.7000000000000002E-2</v>
      </c>
      <c r="AA389" s="391">
        <v>6.0999999999999999E-2</v>
      </c>
      <c r="AB389" s="391">
        <v>6.6000000000000003E-2</v>
      </c>
      <c r="AC389" s="391">
        <v>7.1999999999999995E-2</v>
      </c>
      <c r="AD389" s="391">
        <v>0</v>
      </c>
      <c r="AE389" s="391">
        <v>0</v>
      </c>
      <c r="AF389" s="391">
        <v>0</v>
      </c>
      <c r="AG389" s="391">
        <v>0</v>
      </c>
      <c r="AH389" s="391">
        <v>0</v>
      </c>
      <c r="AI389" s="391">
        <v>0</v>
      </c>
      <c r="AJ389" s="391">
        <v>0</v>
      </c>
      <c r="AK389" s="391">
        <v>0</v>
      </c>
      <c r="AL389" s="391">
        <v>0</v>
      </c>
      <c r="AM389" s="391">
        <v>0</v>
      </c>
      <c r="AN389" s="391">
        <v>2.3E-2</v>
      </c>
      <c r="AO389" s="391">
        <v>2.5000000000000001E-2</v>
      </c>
      <c r="AP389" s="391">
        <v>2.7E-2</v>
      </c>
      <c r="AQ389" s="391">
        <v>2.9000000000000001E-2</v>
      </c>
      <c r="AR389" s="391">
        <v>3.1E-2</v>
      </c>
      <c r="AS389" s="391">
        <v>7.3000000000000001E-3</v>
      </c>
      <c r="AT389" s="391">
        <v>7.7000000000000002E-3</v>
      </c>
      <c r="AU389" s="391">
        <v>8.2000000000000007E-3</v>
      </c>
      <c r="AV389" s="391">
        <v>8.8000000000000005E-3</v>
      </c>
      <c r="AW389" s="391">
        <v>9.4999999999999998E-3</v>
      </c>
      <c r="AX389" s="391">
        <v>0.3</v>
      </c>
      <c r="AY389" s="391">
        <v>0.6</v>
      </c>
      <c r="AZ389" s="391">
        <v>0.6</v>
      </c>
      <c r="BA389" s="391">
        <v>0.6</v>
      </c>
      <c r="BB389" s="391">
        <v>0.6</v>
      </c>
      <c r="BC389" s="391">
        <v>0</v>
      </c>
      <c r="BD389" s="391">
        <v>0</v>
      </c>
      <c r="BE389" s="391">
        <v>0</v>
      </c>
      <c r="BF389" s="391">
        <v>0</v>
      </c>
      <c r="BG389" s="391">
        <v>0</v>
      </c>
      <c r="BH389" s="391">
        <v>0</v>
      </c>
      <c r="BI389" s="391">
        <v>0</v>
      </c>
      <c r="BJ389" s="391">
        <v>0</v>
      </c>
      <c r="BK389" s="391">
        <v>0</v>
      </c>
      <c r="BL389" s="391">
        <v>0</v>
      </c>
      <c r="BM389" s="391">
        <v>0</v>
      </c>
      <c r="BN389" s="391">
        <v>0</v>
      </c>
      <c r="BO389" s="391">
        <v>0</v>
      </c>
      <c r="BP389" s="391">
        <v>0</v>
      </c>
      <c r="BQ389" s="391">
        <v>0</v>
      </c>
    </row>
    <row r="390" spans="1:69">
      <c r="A390" s="388" t="s">
        <v>782</v>
      </c>
      <c r="B390" s="389">
        <v>0.16008333333333333</v>
      </c>
      <c r="C390" s="389">
        <v>0.33699999999999997</v>
      </c>
      <c r="D390" s="389">
        <v>0</v>
      </c>
      <c r="E390" s="389"/>
      <c r="F390" s="390">
        <v>1871</v>
      </c>
      <c r="G390" s="391">
        <v>0.12</v>
      </c>
      <c r="H390" s="391">
        <v>5.0000000000000001E-3</v>
      </c>
      <c r="I390" s="391">
        <v>8.0000000000000004E-4</v>
      </c>
      <c r="J390" s="391">
        <v>1.5E-3</v>
      </c>
      <c r="K390" s="391">
        <v>1.6000000000000001E-3</v>
      </c>
      <c r="L390" s="391">
        <v>3.1183333333333341E-2</v>
      </c>
      <c r="M390" s="392">
        <v>64.136825227151263</v>
      </c>
      <c r="N390" s="390">
        <v>1910</v>
      </c>
      <c r="O390" s="390">
        <v>2195</v>
      </c>
      <c r="P390" s="390">
        <v>2525</v>
      </c>
      <c r="Q390" s="390">
        <v>2900</v>
      </c>
      <c r="R390" s="390">
        <v>3340</v>
      </c>
      <c r="S390" s="390" t="s">
        <v>175</v>
      </c>
      <c r="T390" s="391">
        <v>0.1203</v>
      </c>
      <c r="U390" s="391">
        <v>0.13830000000000001</v>
      </c>
      <c r="V390" s="391">
        <v>0.15909999999999999</v>
      </c>
      <c r="W390" s="391">
        <v>0.1827</v>
      </c>
      <c r="X390" s="391">
        <v>0.2104</v>
      </c>
      <c r="Y390" s="391">
        <v>6.4999999999999997E-3</v>
      </c>
      <c r="Z390" s="391">
        <v>7.4999999999999997E-3</v>
      </c>
      <c r="AA390" s="391">
        <v>8.6E-3</v>
      </c>
      <c r="AB390" s="391">
        <v>0.01</v>
      </c>
      <c r="AC390" s="391">
        <v>1.14E-2</v>
      </c>
      <c r="AD390" s="391">
        <v>1.2999999999999999E-3</v>
      </c>
      <c r="AE390" s="391">
        <v>1.5E-3</v>
      </c>
      <c r="AF390" s="391">
        <v>1.8E-3</v>
      </c>
      <c r="AG390" s="391">
        <v>2E-3</v>
      </c>
      <c r="AH390" s="391">
        <v>2.3E-3</v>
      </c>
      <c r="AI390" s="391">
        <v>2.3999999999999998E-3</v>
      </c>
      <c r="AJ390" s="391">
        <v>2.7000000000000001E-3</v>
      </c>
      <c r="AK390" s="391">
        <v>3.0999999999999999E-3</v>
      </c>
      <c r="AL390" s="391">
        <v>3.5999999999999999E-3</v>
      </c>
      <c r="AM390" s="391">
        <v>4.1000000000000003E-3</v>
      </c>
      <c r="AN390" s="391">
        <v>2.5000000000000001E-3</v>
      </c>
      <c r="AO390" s="391">
        <v>2.5999999999999999E-3</v>
      </c>
      <c r="AP390" s="391">
        <v>2.8E-3</v>
      </c>
      <c r="AQ390" s="391">
        <v>2.8999999999999998E-3</v>
      </c>
      <c r="AR390" s="391">
        <v>3.0000000000000001E-3</v>
      </c>
      <c r="AS390" s="391">
        <v>8.9999999999999993E-3</v>
      </c>
      <c r="AT390" s="391">
        <v>8.9999999999999993E-3</v>
      </c>
      <c r="AU390" s="391">
        <v>1.0999999999999999E-2</v>
      </c>
      <c r="AV390" s="391">
        <v>1.2999999999999999E-2</v>
      </c>
      <c r="AW390" s="391">
        <v>1.4E-2</v>
      </c>
      <c r="AX390" s="391">
        <v>0</v>
      </c>
      <c r="AY390" s="391">
        <v>0</v>
      </c>
      <c r="AZ390" s="391">
        <v>0</v>
      </c>
      <c r="BA390" s="391">
        <v>0</v>
      </c>
      <c r="BB390" s="391">
        <v>0</v>
      </c>
      <c r="BC390" s="391">
        <v>0</v>
      </c>
      <c r="BD390" s="391">
        <v>0</v>
      </c>
      <c r="BE390" s="391">
        <v>0</v>
      </c>
      <c r="BF390" s="391">
        <v>0</v>
      </c>
      <c r="BG390" s="391">
        <v>0</v>
      </c>
      <c r="BH390" s="391">
        <v>3.6999999999999998E-2</v>
      </c>
      <c r="BI390" s="391">
        <v>3.6999999999999998E-2</v>
      </c>
      <c r="BJ390" s="391">
        <v>3.6999999999999998E-2</v>
      </c>
      <c r="BK390" s="391">
        <v>3.6999999999999998E-2</v>
      </c>
      <c r="BL390" s="391">
        <v>3.6999999999999998E-2</v>
      </c>
      <c r="BM390" s="391">
        <v>0</v>
      </c>
      <c r="BN390" s="391">
        <v>0</v>
      </c>
      <c r="BO390" s="391">
        <v>0</v>
      </c>
      <c r="BP390" s="391">
        <v>0</v>
      </c>
      <c r="BQ390" s="391">
        <v>0</v>
      </c>
    </row>
    <row r="391" spans="1:69">
      <c r="A391" s="388" t="s">
        <v>783</v>
      </c>
      <c r="B391" s="389">
        <v>0.12869166666666665</v>
      </c>
      <c r="C391" s="389">
        <v>0.59</v>
      </c>
      <c r="D391" s="389">
        <v>0</v>
      </c>
      <c r="E391" s="389"/>
      <c r="F391" s="390">
        <v>1948</v>
      </c>
      <c r="G391" s="391">
        <v>0.1186</v>
      </c>
      <c r="H391" s="391">
        <v>1E-3</v>
      </c>
      <c r="I391" s="391">
        <v>1E-3</v>
      </c>
      <c r="J391" s="391">
        <v>0</v>
      </c>
      <c r="K391" s="391">
        <v>2.0000000000000001E-4</v>
      </c>
      <c r="L391" s="391">
        <v>7.8916666666666441E-3</v>
      </c>
      <c r="M391" s="392">
        <v>60.882956878850102</v>
      </c>
      <c r="N391" s="390">
        <v>1986</v>
      </c>
      <c r="O391" s="390">
        <v>2025</v>
      </c>
      <c r="P391" s="390">
        <v>2106</v>
      </c>
      <c r="Q391" s="390">
        <v>2148</v>
      </c>
      <c r="R391" s="390">
        <v>2191</v>
      </c>
      <c r="S391" s="390" t="s">
        <v>163</v>
      </c>
      <c r="T391" s="391">
        <v>0.13109999999999999</v>
      </c>
      <c r="U391" s="391">
        <v>0.13370000000000001</v>
      </c>
      <c r="V391" s="391">
        <v>0.13900000000000001</v>
      </c>
      <c r="W391" s="391">
        <v>0.14180000000000001</v>
      </c>
      <c r="X391" s="391">
        <v>0.14460000000000001</v>
      </c>
      <c r="Y391" s="391">
        <v>1E-3</v>
      </c>
      <c r="Z391" s="391">
        <v>1E-3</v>
      </c>
      <c r="AA391" s="391">
        <v>1E-3</v>
      </c>
      <c r="AB391" s="391">
        <v>1E-3</v>
      </c>
      <c r="AC391" s="391">
        <v>1E-3</v>
      </c>
      <c r="AD391" s="391">
        <v>1E-3</v>
      </c>
      <c r="AE391" s="391">
        <v>1E-3</v>
      </c>
      <c r="AF391" s="391">
        <v>1E-3</v>
      </c>
      <c r="AG391" s="391">
        <v>1E-3</v>
      </c>
      <c r="AH391" s="391">
        <v>1E-3</v>
      </c>
      <c r="AI391" s="391">
        <v>0</v>
      </c>
      <c r="AJ391" s="391">
        <v>0</v>
      </c>
      <c r="AK391" s="391">
        <v>0</v>
      </c>
      <c r="AL391" s="391">
        <v>0</v>
      </c>
      <c r="AM391" s="391">
        <v>0</v>
      </c>
      <c r="AN391" s="391">
        <v>0</v>
      </c>
      <c r="AO391" s="391">
        <v>0</v>
      </c>
      <c r="AP391" s="391">
        <v>0</v>
      </c>
      <c r="AQ391" s="391">
        <v>0</v>
      </c>
      <c r="AR391" s="391">
        <v>0</v>
      </c>
      <c r="AS391" s="391">
        <v>0.01</v>
      </c>
      <c r="AT391" s="391">
        <v>0.01</v>
      </c>
      <c r="AU391" s="391">
        <v>0.01</v>
      </c>
      <c r="AV391" s="391">
        <v>0.01</v>
      </c>
      <c r="AW391" s="391">
        <v>0.01</v>
      </c>
      <c r="AX391" s="391">
        <v>3.9600000000000003E-2</v>
      </c>
      <c r="AY391" s="391">
        <v>3.9600000000000003E-2</v>
      </c>
      <c r="AZ391" s="391">
        <v>3.9600000000000003E-2</v>
      </c>
      <c r="BA391" s="391">
        <v>3.9600000000000003E-2</v>
      </c>
      <c r="BB391" s="391">
        <v>3.9600000000000003E-2</v>
      </c>
      <c r="BC391" s="391">
        <v>0</v>
      </c>
      <c r="BD391" s="391">
        <v>0</v>
      </c>
      <c r="BE391" s="391">
        <v>0</v>
      </c>
      <c r="BF391" s="391">
        <v>0</v>
      </c>
      <c r="BG391" s="391">
        <v>0</v>
      </c>
      <c r="BH391" s="391">
        <v>0</v>
      </c>
      <c r="BI391" s="391">
        <v>0</v>
      </c>
      <c r="BJ391" s="391">
        <v>0</v>
      </c>
      <c r="BK391" s="391">
        <v>0</v>
      </c>
      <c r="BL391" s="391">
        <v>0</v>
      </c>
      <c r="BM391" s="391">
        <v>0</v>
      </c>
      <c r="BN391" s="391">
        <v>0</v>
      </c>
      <c r="BO391" s="391">
        <v>0</v>
      </c>
      <c r="BP391" s="391">
        <v>0</v>
      </c>
      <c r="BQ391" s="391">
        <v>0</v>
      </c>
    </row>
    <row r="392" spans="1:69">
      <c r="A392" s="388" t="s">
        <v>784</v>
      </c>
      <c r="B392" s="389">
        <v>0.17200833333333332</v>
      </c>
      <c r="C392" s="389">
        <v>0.22939999999999999</v>
      </c>
      <c r="D392" s="389">
        <v>0</v>
      </c>
      <c r="E392" s="389"/>
      <c r="F392" s="390">
        <v>1312</v>
      </c>
      <c r="G392" s="391">
        <v>8.8400000000000006E-2</v>
      </c>
      <c r="H392" s="391">
        <v>1.12E-2</v>
      </c>
      <c r="I392" s="391">
        <v>1.6000000000000001E-3</v>
      </c>
      <c r="J392" s="391">
        <v>1.35E-2</v>
      </c>
      <c r="K392" s="391">
        <v>1.4E-2</v>
      </c>
      <c r="L392" s="391">
        <v>4.330833333333331E-2</v>
      </c>
      <c r="M392" s="392">
        <v>67.378048780487802</v>
      </c>
      <c r="N392" s="390">
        <v>1350</v>
      </c>
      <c r="O392" s="390">
        <v>1400</v>
      </c>
      <c r="P392" s="390">
        <v>1400</v>
      </c>
      <c r="Q392" s="390">
        <v>1400</v>
      </c>
      <c r="R392" s="390">
        <v>1400</v>
      </c>
      <c r="S392" s="390" t="s">
        <v>193</v>
      </c>
      <c r="T392" s="391">
        <v>0.1</v>
      </c>
      <c r="U392" s="391">
        <v>0.1</v>
      </c>
      <c r="V392" s="391">
        <v>0.1</v>
      </c>
      <c r="W392" s="391">
        <v>0.1</v>
      </c>
      <c r="X392" s="391">
        <v>0.1</v>
      </c>
      <c r="Y392" s="391">
        <v>2.5000000000000001E-2</v>
      </c>
      <c r="Z392" s="391">
        <v>2.5000000000000001E-2</v>
      </c>
      <c r="AA392" s="391">
        <v>2.5000000000000001E-2</v>
      </c>
      <c r="AB392" s="391">
        <v>2.5000000000000001E-2</v>
      </c>
      <c r="AC392" s="391">
        <v>2.5000000000000001E-2</v>
      </c>
      <c r="AD392" s="391">
        <v>1.1999999999999999E-3</v>
      </c>
      <c r="AE392" s="391">
        <v>1.1999999999999999E-3</v>
      </c>
      <c r="AF392" s="391">
        <v>1.1999999999999999E-3</v>
      </c>
      <c r="AG392" s="391">
        <v>1.1999999999999999E-3</v>
      </c>
      <c r="AH392" s="391">
        <v>1.1999999999999999E-3</v>
      </c>
      <c r="AI392" s="391">
        <v>1.4999999999999999E-2</v>
      </c>
      <c r="AJ392" s="391">
        <v>1.4999999999999999E-2</v>
      </c>
      <c r="AK392" s="391">
        <v>1.4999999999999999E-2</v>
      </c>
      <c r="AL392" s="391">
        <v>1.4999999999999999E-2</v>
      </c>
      <c r="AM392" s="391">
        <v>1.4999999999999999E-2</v>
      </c>
      <c r="AN392" s="391">
        <v>1.4999999999999999E-2</v>
      </c>
      <c r="AO392" s="391">
        <v>1.4999999999999999E-2</v>
      </c>
      <c r="AP392" s="391">
        <v>1.4999999999999999E-2</v>
      </c>
      <c r="AQ392" s="391">
        <v>1.4999999999999999E-2</v>
      </c>
      <c r="AR392" s="391">
        <v>1.4999999999999999E-2</v>
      </c>
      <c r="AS392" s="391">
        <v>4.2500000000000003E-2</v>
      </c>
      <c r="AT392" s="391">
        <v>4.2500000000000003E-2</v>
      </c>
      <c r="AU392" s="391">
        <v>4.2500000000000003E-2</v>
      </c>
      <c r="AV392" s="391">
        <v>4.2500000000000003E-2</v>
      </c>
      <c r="AW392" s="391">
        <v>4.2500000000000003E-2</v>
      </c>
      <c r="AX392" s="391">
        <v>0.16200000000000001</v>
      </c>
      <c r="AY392" s="391">
        <v>0.16200000000000001</v>
      </c>
      <c r="AZ392" s="391">
        <v>0.16200000000000001</v>
      </c>
      <c r="BA392" s="391">
        <v>0.16200000000000001</v>
      </c>
      <c r="BB392" s="391">
        <v>0.16200000000000001</v>
      </c>
      <c r="BC392" s="391">
        <v>0</v>
      </c>
      <c r="BD392" s="391">
        <v>0</v>
      </c>
      <c r="BE392" s="391">
        <v>0</v>
      </c>
      <c r="BF392" s="391">
        <v>0</v>
      </c>
      <c r="BG392" s="391">
        <v>0</v>
      </c>
      <c r="BH392" s="391">
        <v>0</v>
      </c>
      <c r="BI392" s="391">
        <v>0</v>
      </c>
      <c r="BJ392" s="391">
        <v>0</v>
      </c>
      <c r="BK392" s="391">
        <v>0</v>
      </c>
      <c r="BL392" s="391">
        <v>0</v>
      </c>
      <c r="BM392" s="391">
        <v>0</v>
      </c>
      <c r="BN392" s="391">
        <v>0</v>
      </c>
      <c r="BO392" s="391">
        <v>0</v>
      </c>
      <c r="BP392" s="391">
        <v>0</v>
      </c>
      <c r="BQ392" s="391">
        <v>0</v>
      </c>
    </row>
    <row r="393" spans="1:69">
      <c r="A393" s="388" t="s">
        <v>785</v>
      </c>
      <c r="B393" s="389">
        <v>8.8200000000000001E-2</v>
      </c>
      <c r="C393" s="389">
        <v>0.16500000000000001</v>
      </c>
      <c r="D393" s="389">
        <v>0</v>
      </c>
      <c r="E393" s="389"/>
      <c r="F393" s="390">
        <v>950</v>
      </c>
      <c r="G393" s="391">
        <v>2.58E-2</v>
      </c>
      <c r="H393" s="391">
        <v>1.9199999999999998E-2</v>
      </c>
      <c r="I393" s="391">
        <v>3.7000000000000002E-3</v>
      </c>
      <c r="J393" s="391">
        <v>1.6999999999999999E-3</v>
      </c>
      <c r="K393" s="391">
        <v>2.46E-2</v>
      </c>
      <c r="L393" s="391">
        <v>1.3200000000000003E-2</v>
      </c>
      <c r="M393" s="392">
        <v>27.157894736842106</v>
      </c>
      <c r="N393" s="390">
        <v>946</v>
      </c>
      <c r="O393" s="390">
        <v>927</v>
      </c>
      <c r="P393" s="390">
        <v>911</v>
      </c>
      <c r="Q393" s="390">
        <v>895</v>
      </c>
      <c r="R393" s="390">
        <v>879</v>
      </c>
      <c r="S393" s="390" t="s">
        <v>172</v>
      </c>
      <c r="T393" s="391">
        <v>2.5600000000000001E-2</v>
      </c>
      <c r="U393" s="391">
        <v>2.5000000000000001E-2</v>
      </c>
      <c r="V393" s="391">
        <v>2.4500000000000001E-2</v>
      </c>
      <c r="W393" s="391">
        <v>2.4E-2</v>
      </c>
      <c r="X393" s="391">
        <v>2.35E-2</v>
      </c>
      <c r="Y393" s="391">
        <v>1.6999999999999999E-3</v>
      </c>
      <c r="Z393" s="391">
        <v>1.6999999999999999E-3</v>
      </c>
      <c r="AA393" s="391">
        <v>1.6000000000000001E-3</v>
      </c>
      <c r="AB393" s="391">
        <v>1.6000000000000001E-3</v>
      </c>
      <c r="AC393" s="391">
        <v>1.6000000000000001E-3</v>
      </c>
      <c r="AD393" s="391">
        <v>3.7000000000000002E-3</v>
      </c>
      <c r="AE393" s="391">
        <v>3.5999999999999999E-3</v>
      </c>
      <c r="AF393" s="391">
        <v>3.5000000000000001E-3</v>
      </c>
      <c r="AG393" s="391">
        <v>3.3999999999999998E-3</v>
      </c>
      <c r="AH393" s="391">
        <v>3.3999999999999998E-3</v>
      </c>
      <c r="AI393" s="391">
        <v>1.9099999999999999E-2</v>
      </c>
      <c r="AJ393" s="391">
        <v>1.8599999999999998E-2</v>
      </c>
      <c r="AK393" s="391">
        <v>1.8200000000000001E-2</v>
      </c>
      <c r="AL393" s="391">
        <v>1.7899999999999999E-2</v>
      </c>
      <c r="AM393" s="391">
        <v>1.7500000000000002E-2</v>
      </c>
      <c r="AN393" s="391">
        <v>2.41E-2</v>
      </c>
      <c r="AO393" s="391">
        <v>2.3800000000000002E-2</v>
      </c>
      <c r="AP393" s="391">
        <v>2.3400000000000001E-2</v>
      </c>
      <c r="AQ393" s="391">
        <v>2.29E-2</v>
      </c>
      <c r="AR393" s="391">
        <v>2.24E-2</v>
      </c>
      <c r="AS393" s="391">
        <v>1.32E-2</v>
      </c>
      <c r="AT393" s="391">
        <v>1.29E-2</v>
      </c>
      <c r="AU393" s="391">
        <v>1.26E-2</v>
      </c>
      <c r="AV393" s="391">
        <v>1.24E-2</v>
      </c>
      <c r="AW393" s="391">
        <v>1.21E-2</v>
      </c>
      <c r="AX393" s="391">
        <v>0</v>
      </c>
      <c r="AY393" s="391">
        <v>0</v>
      </c>
      <c r="AZ393" s="391">
        <v>0</v>
      </c>
      <c r="BA393" s="391">
        <v>0</v>
      </c>
      <c r="BB393" s="391">
        <v>0</v>
      </c>
      <c r="BC393" s="391">
        <v>0</v>
      </c>
      <c r="BD393" s="391">
        <v>0</v>
      </c>
      <c r="BE393" s="391">
        <v>0</v>
      </c>
      <c r="BF393" s="391">
        <v>0</v>
      </c>
      <c r="BG393" s="391">
        <v>0</v>
      </c>
      <c r="BH393" s="391">
        <v>6.7699999999999996E-2</v>
      </c>
      <c r="BI393" s="391">
        <v>6.7699999999999996E-2</v>
      </c>
      <c r="BJ393" s="391">
        <v>6.7699999999999996E-2</v>
      </c>
      <c r="BK393" s="391">
        <v>6.7699999999999996E-2</v>
      </c>
      <c r="BL393" s="391">
        <v>6.7699999999999996E-2</v>
      </c>
      <c r="BM393" s="391">
        <v>0</v>
      </c>
      <c r="BN393" s="391">
        <v>0</v>
      </c>
      <c r="BO393" s="391">
        <v>0</v>
      </c>
      <c r="BP393" s="391">
        <v>0</v>
      </c>
      <c r="BQ393" s="391">
        <v>0</v>
      </c>
    </row>
    <row r="394" spans="1:69">
      <c r="A394" s="388" t="s">
        <v>786</v>
      </c>
      <c r="B394" s="389">
        <v>0.60783333333333334</v>
      </c>
      <c r="C394" s="389">
        <v>2</v>
      </c>
      <c r="D394" s="389">
        <v>0</v>
      </c>
      <c r="E394" s="389"/>
      <c r="F394" s="390">
        <v>4667</v>
      </c>
      <c r="G394" s="391">
        <v>0.45300000000000001</v>
      </c>
      <c r="H394" s="391">
        <v>2.0899999999999998E-2</v>
      </c>
      <c r="I394" s="391">
        <v>0</v>
      </c>
      <c r="J394" s="391">
        <v>0</v>
      </c>
      <c r="K394" s="391">
        <v>0.01</v>
      </c>
      <c r="L394" s="391">
        <v>0.12393333333333334</v>
      </c>
      <c r="M394" s="392">
        <v>97.064495393186206</v>
      </c>
      <c r="N394" s="390">
        <v>20609</v>
      </c>
      <c r="O394" s="390">
        <v>51522</v>
      </c>
      <c r="P394" s="390">
        <v>61826</v>
      </c>
      <c r="Q394" s="390">
        <v>74191</v>
      </c>
      <c r="R394" s="390">
        <v>85150</v>
      </c>
      <c r="S394" s="390" t="s">
        <v>207</v>
      </c>
      <c r="T394" s="391">
        <v>1</v>
      </c>
      <c r="U394" s="391">
        <v>2.5</v>
      </c>
      <c r="V394" s="391">
        <v>3.2</v>
      </c>
      <c r="W394" s="391">
        <v>4</v>
      </c>
      <c r="X394" s="391">
        <v>4.5</v>
      </c>
      <c r="Y394" s="391">
        <v>0.27</v>
      </c>
      <c r="Z394" s="391">
        <v>0.3</v>
      </c>
      <c r="AA394" s="391">
        <v>0.9</v>
      </c>
      <c r="AB394" s="391">
        <v>1.55</v>
      </c>
      <c r="AC394" s="391">
        <v>2.1</v>
      </c>
      <c r="AD394" s="391">
        <v>0</v>
      </c>
      <c r="AE394" s="391">
        <v>0</v>
      </c>
      <c r="AF394" s="391">
        <v>0</v>
      </c>
      <c r="AG394" s="391">
        <v>0</v>
      </c>
      <c r="AH394" s="391">
        <v>0</v>
      </c>
      <c r="AI394" s="391">
        <v>0</v>
      </c>
      <c r="AJ394" s="391">
        <v>0</v>
      </c>
      <c r="AK394" s="391">
        <v>0</v>
      </c>
      <c r="AL394" s="391">
        <v>0</v>
      </c>
      <c r="AM394" s="391">
        <v>0</v>
      </c>
      <c r="AN394" s="391">
        <v>0.6</v>
      </c>
      <c r="AO394" s="391">
        <v>0.1</v>
      </c>
      <c r="AP394" s="391">
        <v>0.2</v>
      </c>
      <c r="AQ394" s="391">
        <v>0.3</v>
      </c>
      <c r="AR394" s="391">
        <v>0.4</v>
      </c>
      <c r="AS394" s="391">
        <v>0.15</v>
      </c>
      <c r="AT394" s="391">
        <v>0.40770000000000001</v>
      </c>
      <c r="AU394" s="391">
        <v>0.58620000000000005</v>
      </c>
      <c r="AV394" s="391">
        <v>0.78510000000000002</v>
      </c>
      <c r="AW394" s="391">
        <v>0.995</v>
      </c>
      <c r="AX394" s="391">
        <v>0</v>
      </c>
      <c r="AY394" s="391">
        <v>0</v>
      </c>
      <c r="AZ394" s="391">
        <v>0</v>
      </c>
      <c r="BA394" s="391">
        <v>0</v>
      </c>
      <c r="BB394" s="391">
        <v>0</v>
      </c>
      <c r="BC394" s="391">
        <v>0</v>
      </c>
      <c r="BD394" s="391">
        <v>0</v>
      </c>
      <c r="BE394" s="391">
        <v>0</v>
      </c>
      <c r="BF394" s="391">
        <v>0</v>
      </c>
      <c r="BG394" s="391">
        <v>0</v>
      </c>
      <c r="BH394" s="391">
        <v>0</v>
      </c>
      <c r="BI394" s="391">
        <v>0</v>
      </c>
      <c r="BJ394" s="391">
        <v>0</v>
      </c>
      <c r="BK394" s="391">
        <v>0</v>
      </c>
      <c r="BL394" s="391">
        <v>0</v>
      </c>
      <c r="BM394" s="391">
        <v>0</v>
      </c>
      <c r="BN394" s="391">
        <v>0</v>
      </c>
      <c r="BO394" s="391">
        <v>0</v>
      </c>
      <c r="BP394" s="391">
        <v>0</v>
      </c>
      <c r="BQ394" s="391">
        <v>0</v>
      </c>
    </row>
    <row r="395" spans="1:69">
      <c r="A395" s="388" t="s">
        <v>787</v>
      </c>
      <c r="B395" s="389">
        <v>0.39024166666666665</v>
      </c>
      <c r="C395" s="389">
        <v>1.2</v>
      </c>
      <c r="D395" s="389">
        <v>0</v>
      </c>
      <c r="E395" s="389"/>
      <c r="F395" s="390">
        <v>3572</v>
      </c>
      <c r="G395" s="391">
        <v>0.11119999999999999</v>
      </c>
      <c r="H395" s="391">
        <v>7.6600000000000001E-2</v>
      </c>
      <c r="I395" s="391">
        <v>4.1000000000000003E-3</v>
      </c>
      <c r="J395" s="391">
        <v>5.2200000000000003E-2</v>
      </c>
      <c r="K395" s="391">
        <v>6.9500000000000006E-2</v>
      </c>
      <c r="L395" s="391">
        <v>7.6641666666666663E-2</v>
      </c>
      <c r="M395" s="392">
        <v>31.131019036954086</v>
      </c>
      <c r="N395" s="390">
        <v>3650</v>
      </c>
      <c r="O395" s="390">
        <v>3700</v>
      </c>
      <c r="P395" s="390">
        <v>3750</v>
      </c>
      <c r="Q395" s="390">
        <v>3800</v>
      </c>
      <c r="R395" s="390">
        <v>3850</v>
      </c>
      <c r="S395" s="390" t="s">
        <v>132</v>
      </c>
      <c r="T395" s="391">
        <v>0.1162</v>
      </c>
      <c r="U395" s="391">
        <v>0.1167</v>
      </c>
      <c r="V395" s="391">
        <v>0.1172</v>
      </c>
      <c r="W395" s="391">
        <v>0.1177</v>
      </c>
      <c r="X395" s="391">
        <v>0.1179</v>
      </c>
      <c r="Y395" s="391">
        <v>7.7499999999999999E-2</v>
      </c>
      <c r="Z395" s="391">
        <v>7.85E-2</v>
      </c>
      <c r="AA395" s="391">
        <v>7.9000000000000001E-2</v>
      </c>
      <c r="AB395" s="391">
        <v>7.9500000000000001E-2</v>
      </c>
      <c r="AC395" s="391">
        <v>7.9500000000000001E-2</v>
      </c>
      <c r="AD395" s="391">
        <v>4.1999999999999997E-3</v>
      </c>
      <c r="AE395" s="391">
        <v>4.3E-3</v>
      </c>
      <c r="AF395" s="391">
        <v>4.4000000000000003E-3</v>
      </c>
      <c r="AG395" s="391">
        <v>4.4999999999999997E-3</v>
      </c>
      <c r="AH395" s="391">
        <v>4.5999999999999999E-3</v>
      </c>
      <c r="AI395" s="391">
        <v>5.2499999999999998E-2</v>
      </c>
      <c r="AJ395" s="391">
        <v>5.28E-2</v>
      </c>
      <c r="AK395" s="391">
        <v>5.3100000000000001E-2</v>
      </c>
      <c r="AL395" s="391">
        <v>5.3400000000000003E-2</v>
      </c>
      <c r="AM395" s="391">
        <v>5.3699999999999998E-2</v>
      </c>
      <c r="AN395" s="391">
        <v>6.9500000000000006E-2</v>
      </c>
      <c r="AO395" s="391">
        <v>6.9500000000000006E-2</v>
      </c>
      <c r="AP395" s="391">
        <v>6.9500000000000006E-2</v>
      </c>
      <c r="AQ395" s="391">
        <v>6.9500000000000006E-2</v>
      </c>
      <c r="AR395" s="391">
        <v>6.9500000000000006E-2</v>
      </c>
      <c r="AS395" s="391">
        <v>6.5000000000000002E-2</v>
      </c>
      <c r="AT395" s="391">
        <v>7.6799999999999993E-2</v>
      </c>
      <c r="AU395" s="391">
        <v>7.8200000000000006E-2</v>
      </c>
      <c r="AV395" s="391">
        <v>7.9500000000000001E-2</v>
      </c>
      <c r="AW395" s="391">
        <v>8.0100000000000005E-2</v>
      </c>
      <c r="AX395" s="391">
        <v>0</v>
      </c>
      <c r="AY395" s="391">
        <v>0</v>
      </c>
      <c r="AZ395" s="391">
        <v>0</v>
      </c>
      <c r="BA395" s="391">
        <v>0</v>
      </c>
      <c r="BB395" s="391">
        <v>0</v>
      </c>
      <c r="BC395" s="391">
        <v>0</v>
      </c>
      <c r="BD395" s="391">
        <v>0</v>
      </c>
      <c r="BE395" s="391">
        <v>0</v>
      </c>
      <c r="BF395" s="391">
        <v>0</v>
      </c>
      <c r="BG395" s="391">
        <v>0</v>
      </c>
      <c r="BH395" s="391">
        <v>0</v>
      </c>
      <c r="BI395" s="391">
        <v>0</v>
      </c>
      <c r="BJ395" s="391">
        <v>0</v>
      </c>
      <c r="BK395" s="391">
        <v>0</v>
      </c>
      <c r="BL395" s="391">
        <v>0</v>
      </c>
      <c r="BM395" s="391">
        <v>0</v>
      </c>
      <c r="BN395" s="391">
        <v>0</v>
      </c>
      <c r="BO395" s="391">
        <v>0</v>
      </c>
      <c r="BP395" s="391">
        <v>0</v>
      </c>
      <c r="BQ395" s="391">
        <v>0</v>
      </c>
    </row>
    <row r="396" spans="1:69">
      <c r="A396" s="388" t="s">
        <v>788</v>
      </c>
      <c r="B396" s="389">
        <v>3.4024083333333337</v>
      </c>
      <c r="C396" s="389">
        <v>6</v>
      </c>
      <c r="D396" s="389">
        <v>3.112704657534247</v>
      </c>
      <c r="E396" s="389"/>
      <c r="F396" s="390">
        <v>585</v>
      </c>
      <c r="G396" s="391">
        <v>4.4999999999999998E-2</v>
      </c>
      <c r="H396" s="391">
        <v>0.1154</v>
      </c>
      <c r="I396" s="391">
        <v>0</v>
      </c>
      <c r="J396" s="391">
        <v>1.21E-2</v>
      </c>
      <c r="K396" s="391">
        <v>7.4000000000000003E-3</v>
      </c>
      <c r="L396" s="391">
        <v>0.10980367579908679</v>
      </c>
      <c r="M396" s="392">
        <v>76.92307692307692</v>
      </c>
      <c r="N396" s="390">
        <v>770</v>
      </c>
      <c r="O396" s="390">
        <v>1080</v>
      </c>
      <c r="P396" s="390">
        <v>1510</v>
      </c>
      <c r="Q396" s="390">
        <v>2120</v>
      </c>
      <c r="R396" s="390">
        <v>2332</v>
      </c>
      <c r="S396" s="390" t="s">
        <v>151</v>
      </c>
      <c r="T396" s="391">
        <v>4.8500000000000001E-2</v>
      </c>
      <c r="U396" s="391">
        <v>6.8000000000000005E-2</v>
      </c>
      <c r="V396" s="391">
        <v>9.5100000000000004E-2</v>
      </c>
      <c r="W396" s="391">
        <v>0.1336</v>
      </c>
      <c r="X396" s="391">
        <v>0.1469</v>
      </c>
      <c r="Y396" s="391">
        <v>0.13270000000000001</v>
      </c>
      <c r="Z396" s="391">
        <v>0.1459</v>
      </c>
      <c r="AA396" s="391">
        <v>0.1605</v>
      </c>
      <c r="AB396" s="391">
        <v>0.17660000000000001</v>
      </c>
      <c r="AC396" s="391">
        <v>0.19420000000000001</v>
      </c>
      <c r="AD396" s="391">
        <v>0</v>
      </c>
      <c r="AE396" s="391">
        <v>0</v>
      </c>
      <c r="AF396" s="391">
        <v>0</v>
      </c>
      <c r="AG396" s="391">
        <v>0</v>
      </c>
      <c r="AH396" s="391">
        <v>0</v>
      </c>
      <c r="AI396" s="391">
        <v>1.3299999999999999E-2</v>
      </c>
      <c r="AJ396" s="391">
        <v>1.34E-2</v>
      </c>
      <c r="AK396" s="391">
        <v>1.3599999999999999E-2</v>
      </c>
      <c r="AL396" s="391">
        <v>1.37E-2</v>
      </c>
      <c r="AM396" s="391">
        <v>1.3899999999999999E-2</v>
      </c>
      <c r="AN396" s="391">
        <v>1.7999999999999999E-2</v>
      </c>
      <c r="AO396" s="391">
        <v>2.1000000000000001E-2</v>
      </c>
      <c r="AP396" s="391">
        <v>2.5000000000000001E-2</v>
      </c>
      <c r="AQ396" s="391">
        <v>2.9000000000000001E-2</v>
      </c>
      <c r="AR396" s="391">
        <v>3.1899999999999998E-2</v>
      </c>
      <c r="AS396" s="391">
        <v>0.06</v>
      </c>
      <c r="AT396" s="391">
        <v>0.06</v>
      </c>
      <c r="AU396" s="391">
        <v>0.06</v>
      </c>
      <c r="AV396" s="391">
        <v>0.06</v>
      </c>
      <c r="AW396" s="391">
        <v>0.06</v>
      </c>
      <c r="AX396" s="391">
        <v>0</v>
      </c>
      <c r="AY396" s="391">
        <v>0</v>
      </c>
      <c r="AZ396" s="391">
        <v>0</v>
      </c>
      <c r="BA396" s="391">
        <v>0</v>
      </c>
      <c r="BB396" s="391">
        <v>0</v>
      </c>
      <c r="BC396" s="391">
        <v>0</v>
      </c>
      <c r="BD396" s="391">
        <v>0</v>
      </c>
      <c r="BE396" s="391">
        <v>0</v>
      </c>
      <c r="BF396" s="391">
        <v>0</v>
      </c>
      <c r="BG396" s="391">
        <v>0</v>
      </c>
      <c r="BH396" s="391">
        <v>6</v>
      </c>
      <c r="BI396" s="391">
        <v>6</v>
      </c>
      <c r="BJ396" s="391">
        <v>6</v>
      </c>
      <c r="BK396" s="391">
        <v>6</v>
      </c>
      <c r="BL396" s="391">
        <v>6</v>
      </c>
      <c r="BM396" s="391">
        <v>3.5</v>
      </c>
      <c r="BN396" s="391">
        <v>3.5</v>
      </c>
      <c r="BO396" s="391">
        <v>3.5</v>
      </c>
      <c r="BP396" s="391">
        <v>3.5</v>
      </c>
      <c r="BQ396" s="391">
        <v>3.5</v>
      </c>
    </row>
    <row r="397" spans="1:69">
      <c r="A397" s="388" t="s">
        <v>789</v>
      </c>
      <c r="B397" s="389">
        <v>4.2124999999999996E-2</v>
      </c>
      <c r="C397" s="389">
        <v>7.4999999999999997E-2</v>
      </c>
      <c r="D397" s="389">
        <v>0</v>
      </c>
      <c r="E397" s="389"/>
      <c r="F397" s="390">
        <v>575</v>
      </c>
      <c r="G397" s="391">
        <v>2.4199999999999999E-2</v>
      </c>
      <c r="H397" s="391">
        <v>2.0000000000000001E-4</v>
      </c>
      <c r="I397" s="391">
        <v>0</v>
      </c>
      <c r="J397" s="391">
        <v>0</v>
      </c>
      <c r="K397" s="391">
        <v>1.11E-2</v>
      </c>
      <c r="L397" s="391">
        <v>6.6249999999999989E-3</v>
      </c>
      <c r="M397" s="392">
        <v>42.086956521739133</v>
      </c>
      <c r="N397" s="390">
        <v>700</v>
      </c>
      <c r="O397" s="390">
        <v>750</v>
      </c>
      <c r="P397" s="390">
        <v>750</v>
      </c>
      <c r="Q397" s="390">
        <v>750</v>
      </c>
      <c r="R397" s="390">
        <v>750</v>
      </c>
      <c r="S397" s="390" t="s">
        <v>142</v>
      </c>
      <c r="T397" s="391">
        <v>0.03</v>
      </c>
      <c r="U397" s="391">
        <v>3.2000000000000001E-2</v>
      </c>
      <c r="V397" s="391">
        <v>3.2000000000000001E-2</v>
      </c>
      <c r="W397" s="391">
        <v>3.2000000000000001E-2</v>
      </c>
      <c r="X397" s="391">
        <v>3.2000000000000001E-2</v>
      </c>
      <c r="Y397" s="391">
        <v>2E-3</v>
      </c>
      <c r="Z397" s="391">
        <v>2E-3</v>
      </c>
      <c r="AA397" s="391">
        <v>2E-3</v>
      </c>
      <c r="AB397" s="391">
        <v>2E-3</v>
      </c>
      <c r="AC397" s="391">
        <v>2E-3</v>
      </c>
      <c r="AD397" s="391">
        <v>0</v>
      </c>
      <c r="AE397" s="391">
        <v>0</v>
      </c>
      <c r="AF397" s="391">
        <v>0</v>
      </c>
      <c r="AG397" s="391">
        <v>0</v>
      </c>
      <c r="AH397" s="391">
        <v>0</v>
      </c>
      <c r="AI397" s="391">
        <v>0</v>
      </c>
      <c r="AJ397" s="391">
        <v>0</v>
      </c>
      <c r="AK397" s="391">
        <v>0</v>
      </c>
      <c r="AL397" s="391">
        <v>0</v>
      </c>
      <c r="AM397" s="391">
        <v>0</v>
      </c>
      <c r="AN397" s="391">
        <v>5.0000000000000001E-3</v>
      </c>
      <c r="AO397" s="391">
        <v>5.0000000000000001E-3</v>
      </c>
      <c r="AP397" s="391">
        <v>5.0000000000000001E-3</v>
      </c>
      <c r="AQ397" s="391">
        <v>5.0000000000000001E-3</v>
      </c>
      <c r="AR397" s="391">
        <v>5.0000000000000001E-3</v>
      </c>
      <c r="AS397" s="391">
        <v>1.5100000000000001E-2</v>
      </c>
      <c r="AT397" s="391">
        <v>1.6E-2</v>
      </c>
      <c r="AU397" s="391">
        <v>1.6E-2</v>
      </c>
      <c r="AV397" s="391">
        <v>1.6E-2</v>
      </c>
      <c r="AW397" s="391">
        <v>1.6E-2</v>
      </c>
      <c r="AX397" s="391">
        <v>0</v>
      </c>
      <c r="AY397" s="391">
        <v>0</v>
      </c>
      <c r="AZ397" s="391">
        <v>0</v>
      </c>
      <c r="BA397" s="391">
        <v>0</v>
      </c>
      <c r="BB397" s="391">
        <v>0</v>
      </c>
      <c r="BC397" s="391">
        <v>0</v>
      </c>
      <c r="BD397" s="391">
        <v>0</v>
      </c>
      <c r="BE397" s="391">
        <v>0</v>
      </c>
      <c r="BF397" s="391">
        <v>0</v>
      </c>
      <c r="BG397" s="391">
        <v>0</v>
      </c>
      <c r="BH397" s="391">
        <v>7.4999999999999997E-2</v>
      </c>
      <c r="BI397" s="391">
        <v>7.4999999999999997E-2</v>
      </c>
      <c r="BJ397" s="391">
        <v>7.4999999999999997E-2</v>
      </c>
      <c r="BK397" s="391">
        <v>7.4999999999999997E-2</v>
      </c>
      <c r="BL397" s="391">
        <v>7.4999999999999997E-2</v>
      </c>
      <c r="BM397" s="391">
        <v>0</v>
      </c>
      <c r="BN397" s="391">
        <v>0</v>
      </c>
      <c r="BO397" s="391">
        <v>0</v>
      </c>
      <c r="BP397" s="391">
        <v>0</v>
      </c>
      <c r="BQ397" s="391">
        <v>0</v>
      </c>
    </row>
    <row r="398" spans="1:69">
      <c r="A398" s="388" t="s">
        <v>790</v>
      </c>
      <c r="B398" s="389">
        <v>5.7708333333333341E-2</v>
      </c>
      <c r="C398" s="389">
        <v>0.08</v>
      </c>
      <c r="D398" s="389">
        <v>0</v>
      </c>
      <c r="E398" s="389"/>
      <c r="F398" s="390">
        <v>838</v>
      </c>
      <c r="G398" s="391">
        <v>3.3599999999999998E-2</v>
      </c>
      <c r="H398" s="391">
        <v>1.0500000000000001E-2</v>
      </c>
      <c r="I398" s="391">
        <v>0</v>
      </c>
      <c r="J398" s="391">
        <v>0</v>
      </c>
      <c r="K398" s="391">
        <v>1E-3</v>
      </c>
      <c r="L398" s="391">
        <v>1.2608333333333339E-2</v>
      </c>
      <c r="M398" s="392">
        <v>40.095465393794747</v>
      </c>
      <c r="N398" s="390">
        <v>838</v>
      </c>
      <c r="O398" s="390">
        <v>838</v>
      </c>
      <c r="P398" s="390">
        <v>838</v>
      </c>
      <c r="Q398" s="390">
        <v>838</v>
      </c>
      <c r="R398" s="390">
        <v>838</v>
      </c>
      <c r="S398" s="390" t="s">
        <v>222</v>
      </c>
      <c r="T398" s="391">
        <v>3.3599999999999998E-2</v>
      </c>
      <c r="U398" s="391">
        <v>3.3599999999999998E-2</v>
      </c>
      <c r="V398" s="391">
        <v>3.3599999999999998E-2</v>
      </c>
      <c r="W398" s="391">
        <v>3.3599999999999998E-2</v>
      </c>
      <c r="X398" s="391">
        <v>3.3599999999999998E-2</v>
      </c>
      <c r="Y398" s="391">
        <v>1.0500000000000001E-2</v>
      </c>
      <c r="Z398" s="391">
        <v>1.0500000000000001E-2</v>
      </c>
      <c r="AA398" s="391">
        <v>1.0500000000000001E-2</v>
      </c>
      <c r="AB398" s="391">
        <v>1.0500000000000001E-2</v>
      </c>
      <c r="AC398" s="391">
        <v>1.0500000000000001E-2</v>
      </c>
      <c r="AD398" s="391">
        <v>0</v>
      </c>
      <c r="AE398" s="391">
        <v>0</v>
      </c>
      <c r="AF398" s="391">
        <v>0</v>
      </c>
      <c r="AG398" s="391">
        <v>0</v>
      </c>
      <c r="AH398" s="391">
        <v>0</v>
      </c>
      <c r="AI398" s="391">
        <v>0</v>
      </c>
      <c r="AJ398" s="391">
        <v>0</v>
      </c>
      <c r="AK398" s="391">
        <v>0</v>
      </c>
      <c r="AL398" s="391">
        <v>0</v>
      </c>
      <c r="AM398" s="391">
        <v>0</v>
      </c>
      <c r="AN398" s="391">
        <v>1E-3</v>
      </c>
      <c r="AO398" s="391">
        <v>1E-3</v>
      </c>
      <c r="AP398" s="391">
        <v>1E-3</v>
      </c>
      <c r="AQ398" s="391">
        <v>1E-3</v>
      </c>
      <c r="AR398" s="391">
        <v>1E-3</v>
      </c>
      <c r="AS398" s="391">
        <v>1.4500000000000001E-2</v>
      </c>
      <c r="AT398" s="391">
        <v>1.4500000000000001E-2</v>
      </c>
      <c r="AU398" s="391">
        <v>1.4500000000000001E-2</v>
      </c>
      <c r="AV398" s="391">
        <v>1.4500000000000001E-2</v>
      </c>
      <c r="AW398" s="391">
        <v>1.4500000000000001E-2</v>
      </c>
      <c r="AX398" s="391">
        <v>0</v>
      </c>
      <c r="AY398" s="391">
        <v>0</v>
      </c>
      <c r="AZ398" s="391">
        <v>0</v>
      </c>
      <c r="BA398" s="391">
        <v>0</v>
      </c>
      <c r="BB398" s="391">
        <v>0</v>
      </c>
      <c r="BC398" s="391">
        <v>0</v>
      </c>
      <c r="BD398" s="391">
        <v>0</v>
      </c>
      <c r="BE398" s="391">
        <v>0</v>
      </c>
      <c r="BF398" s="391">
        <v>0</v>
      </c>
      <c r="BG398" s="391">
        <v>0</v>
      </c>
      <c r="BH398" s="391">
        <v>0.08</v>
      </c>
      <c r="BI398" s="391">
        <v>0.08</v>
      </c>
      <c r="BJ398" s="391">
        <v>0.08</v>
      </c>
      <c r="BK398" s="391">
        <v>0.08</v>
      </c>
      <c r="BL398" s="391">
        <v>0.08</v>
      </c>
      <c r="BM398" s="391">
        <v>0</v>
      </c>
      <c r="BN398" s="391">
        <v>0</v>
      </c>
      <c r="BO398" s="391">
        <v>0</v>
      </c>
      <c r="BP398" s="391">
        <v>0</v>
      </c>
      <c r="BQ398" s="391">
        <v>0</v>
      </c>
    </row>
    <row r="399" spans="1:69">
      <c r="A399" s="388" t="s">
        <v>791</v>
      </c>
      <c r="B399" s="389">
        <v>3.623333333333334E-2</v>
      </c>
      <c r="C399" s="389">
        <v>0.216</v>
      </c>
      <c r="D399" s="389">
        <v>0</v>
      </c>
      <c r="E399" s="389"/>
      <c r="F399" s="390">
        <v>710</v>
      </c>
      <c r="G399" s="391">
        <v>2.29E-2</v>
      </c>
      <c r="H399" s="391">
        <v>8.8000000000000005E-3</v>
      </c>
      <c r="I399" s="391">
        <v>0</v>
      </c>
      <c r="J399" s="391">
        <v>0</v>
      </c>
      <c r="K399" s="391">
        <v>5.9999999999999995E-4</v>
      </c>
      <c r="L399" s="391">
        <v>3.9333333333333373E-3</v>
      </c>
      <c r="M399" s="392">
        <v>32.25352112676056</v>
      </c>
      <c r="N399" s="390">
        <v>710</v>
      </c>
      <c r="O399" s="390">
        <v>710</v>
      </c>
      <c r="P399" s="390">
        <v>710</v>
      </c>
      <c r="Q399" s="390">
        <v>710</v>
      </c>
      <c r="R399" s="390">
        <v>710</v>
      </c>
      <c r="S399" s="390" t="s">
        <v>174</v>
      </c>
      <c r="T399" s="391">
        <v>0.03</v>
      </c>
      <c r="U399" s="391">
        <v>0.03</v>
      </c>
      <c r="V399" s="391">
        <v>0.03</v>
      </c>
      <c r="W399" s="391">
        <v>0.03</v>
      </c>
      <c r="X399" s="391">
        <v>0.03</v>
      </c>
      <c r="Y399" s="391">
        <v>8.9999999999999993E-3</v>
      </c>
      <c r="Z399" s="391">
        <v>8.9999999999999993E-3</v>
      </c>
      <c r="AA399" s="391">
        <v>8.9999999999999993E-3</v>
      </c>
      <c r="AB399" s="391">
        <v>8.9999999999999993E-3</v>
      </c>
      <c r="AC399" s="391">
        <v>8.9999999999999993E-3</v>
      </c>
      <c r="AD399" s="391">
        <v>0</v>
      </c>
      <c r="AE399" s="391">
        <v>0</v>
      </c>
      <c r="AF399" s="391">
        <v>0</v>
      </c>
      <c r="AG399" s="391">
        <v>0</v>
      </c>
      <c r="AH399" s="391">
        <v>0</v>
      </c>
      <c r="AI399" s="391">
        <v>0</v>
      </c>
      <c r="AJ399" s="391">
        <v>0</v>
      </c>
      <c r="AK399" s="391">
        <v>0</v>
      </c>
      <c r="AL399" s="391">
        <v>0</v>
      </c>
      <c r="AM399" s="391">
        <v>0</v>
      </c>
      <c r="AN399" s="391">
        <v>6.9999999999999999E-4</v>
      </c>
      <c r="AO399" s="391">
        <v>6.9999999999999999E-4</v>
      </c>
      <c r="AP399" s="391">
        <v>6.9999999999999999E-4</v>
      </c>
      <c r="AQ399" s="391">
        <v>6.9999999999999999E-4</v>
      </c>
      <c r="AR399" s="391">
        <v>6.9999999999999999E-4</v>
      </c>
      <c r="AS399" s="391">
        <v>4.0000000000000001E-3</v>
      </c>
      <c r="AT399" s="391">
        <v>4.0000000000000001E-3</v>
      </c>
      <c r="AU399" s="391">
        <v>4.0000000000000001E-3</v>
      </c>
      <c r="AV399" s="391">
        <v>4.0000000000000001E-3</v>
      </c>
      <c r="AW399" s="391">
        <v>4.0000000000000001E-3</v>
      </c>
      <c r="AX399" s="391">
        <v>0</v>
      </c>
      <c r="AY399" s="391">
        <v>0</v>
      </c>
      <c r="AZ399" s="391">
        <v>0</v>
      </c>
      <c r="BA399" s="391">
        <v>0</v>
      </c>
      <c r="BB399" s="391">
        <v>0</v>
      </c>
      <c r="BC399" s="391">
        <v>0</v>
      </c>
      <c r="BD399" s="391">
        <v>0</v>
      </c>
      <c r="BE399" s="391">
        <v>0</v>
      </c>
      <c r="BF399" s="391">
        <v>0</v>
      </c>
      <c r="BG399" s="391">
        <v>0</v>
      </c>
      <c r="BH399" s="391">
        <v>0</v>
      </c>
      <c r="BI399" s="391">
        <v>0</v>
      </c>
      <c r="BJ399" s="391">
        <v>0</v>
      </c>
      <c r="BK399" s="391">
        <v>0</v>
      </c>
      <c r="BL399" s="391">
        <v>0</v>
      </c>
      <c r="BM399" s="391">
        <v>0</v>
      </c>
      <c r="BN399" s="391">
        <v>0</v>
      </c>
      <c r="BO399" s="391">
        <v>0</v>
      </c>
      <c r="BP399" s="391">
        <v>0</v>
      </c>
      <c r="BQ399" s="391">
        <v>0</v>
      </c>
    </row>
    <row r="400" spans="1:69">
      <c r="A400" s="388" t="s">
        <v>792</v>
      </c>
      <c r="B400" s="389">
        <v>5.541666666666667E-2</v>
      </c>
      <c r="C400" s="389">
        <v>7.1999999999999995E-2</v>
      </c>
      <c r="D400" s="389">
        <v>0</v>
      </c>
      <c r="E400" s="389"/>
      <c r="F400" s="390">
        <v>270</v>
      </c>
      <c r="G400" s="391">
        <v>3.5999999999999997E-2</v>
      </c>
      <c r="H400" s="391">
        <v>1.4999999999999999E-2</v>
      </c>
      <c r="I400" s="391">
        <v>0</v>
      </c>
      <c r="J400" s="391">
        <v>0</v>
      </c>
      <c r="K400" s="391">
        <v>0</v>
      </c>
      <c r="L400" s="391">
        <v>4.4166666666666729E-3</v>
      </c>
      <c r="M400" s="392">
        <v>133.33333333333334</v>
      </c>
      <c r="N400" s="390">
        <v>270</v>
      </c>
      <c r="O400" s="390">
        <v>275</v>
      </c>
      <c r="P400" s="390">
        <v>275</v>
      </c>
      <c r="Q400" s="390">
        <v>280</v>
      </c>
      <c r="R400" s="390">
        <v>280</v>
      </c>
      <c r="S400" s="390" t="s">
        <v>218</v>
      </c>
      <c r="T400" s="391">
        <v>3.5999999999999997E-2</v>
      </c>
      <c r="U400" s="391">
        <v>3.5999999999999997E-2</v>
      </c>
      <c r="V400" s="391">
        <v>3.5999999999999997E-2</v>
      </c>
      <c r="W400" s="391">
        <v>3.5999999999999997E-2</v>
      </c>
      <c r="X400" s="391">
        <v>3.5999999999999997E-2</v>
      </c>
      <c r="Y400" s="391">
        <v>1.4999999999999999E-2</v>
      </c>
      <c r="Z400" s="391">
        <v>1.4999999999999999E-2</v>
      </c>
      <c r="AA400" s="391">
        <v>1.4999999999999999E-2</v>
      </c>
      <c r="AB400" s="391">
        <v>1.4999999999999999E-2</v>
      </c>
      <c r="AC400" s="391">
        <v>1.4999999999999999E-2</v>
      </c>
      <c r="AD400" s="391">
        <v>0</v>
      </c>
      <c r="AE400" s="391">
        <v>0</v>
      </c>
      <c r="AF400" s="391">
        <v>0</v>
      </c>
      <c r="AG400" s="391">
        <v>0</v>
      </c>
      <c r="AH400" s="391">
        <v>0</v>
      </c>
      <c r="AI400" s="391">
        <v>0</v>
      </c>
      <c r="AJ400" s="391">
        <v>0</v>
      </c>
      <c r="AK400" s="391">
        <v>2E-3</v>
      </c>
      <c r="AL400" s="391">
        <v>3.0000000000000001E-3</v>
      </c>
      <c r="AM400" s="391">
        <v>3.0000000000000001E-3</v>
      </c>
      <c r="AN400" s="391">
        <v>0</v>
      </c>
      <c r="AO400" s="391">
        <v>0</v>
      </c>
      <c r="AP400" s="391">
        <v>0</v>
      </c>
      <c r="AQ400" s="391">
        <v>0</v>
      </c>
      <c r="AR400" s="391">
        <v>0</v>
      </c>
      <c r="AS400" s="391">
        <v>4.4999999999999997E-3</v>
      </c>
      <c r="AT400" s="391">
        <v>4.4999999999999997E-3</v>
      </c>
      <c r="AU400" s="391">
        <v>4.7000000000000002E-3</v>
      </c>
      <c r="AV400" s="391">
        <v>4.7999999999999996E-3</v>
      </c>
      <c r="AW400" s="391">
        <v>4.7999999999999996E-3</v>
      </c>
      <c r="AX400" s="391">
        <v>0</v>
      </c>
      <c r="AY400" s="391">
        <v>0</v>
      </c>
      <c r="AZ400" s="391">
        <v>0</v>
      </c>
      <c r="BA400" s="391">
        <v>0</v>
      </c>
      <c r="BB400" s="391">
        <v>0</v>
      </c>
      <c r="BC400" s="391">
        <v>0</v>
      </c>
      <c r="BD400" s="391">
        <v>0</v>
      </c>
      <c r="BE400" s="391">
        <v>0</v>
      </c>
      <c r="BF400" s="391">
        <v>0</v>
      </c>
      <c r="BG400" s="391">
        <v>0</v>
      </c>
      <c r="BH400" s="391">
        <v>0</v>
      </c>
      <c r="BI400" s="391">
        <v>0</v>
      </c>
      <c r="BJ400" s="391">
        <v>0</v>
      </c>
      <c r="BK400" s="391">
        <v>0</v>
      </c>
      <c r="BL400" s="391">
        <v>0</v>
      </c>
      <c r="BM400" s="391">
        <v>0</v>
      </c>
      <c r="BN400" s="391">
        <v>0</v>
      </c>
      <c r="BO400" s="391">
        <v>0</v>
      </c>
      <c r="BP400" s="391">
        <v>0</v>
      </c>
      <c r="BQ400" s="391">
        <v>0</v>
      </c>
    </row>
    <row r="401" spans="1:69">
      <c r="A401" s="388" t="s">
        <v>793</v>
      </c>
      <c r="B401" s="389">
        <v>0.13408333333333336</v>
      </c>
      <c r="C401" s="389">
        <v>0.16969999999999999</v>
      </c>
      <c r="D401" s="389">
        <v>0</v>
      </c>
      <c r="E401" s="389"/>
      <c r="F401" s="390">
        <v>1275</v>
      </c>
      <c r="G401" s="391">
        <v>6.6000000000000003E-2</v>
      </c>
      <c r="H401" s="391">
        <v>1.2E-2</v>
      </c>
      <c r="I401" s="391">
        <v>0</v>
      </c>
      <c r="J401" s="391">
        <v>3.2000000000000001E-2</v>
      </c>
      <c r="K401" s="391">
        <v>1.4999999999999999E-2</v>
      </c>
      <c r="L401" s="391">
        <v>9.0833333333333599E-3</v>
      </c>
      <c r="M401" s="392">
        <v>51.764705882352942</v>
      </c>
      <c r="N401" s="390">
        <v>1509</v>
      </c>
      <c r="O401" s="390">
        <v>1700</v>
      </c>
      <c r="P401" s="390">
        <v>1893</v>
      </c>
      <c r="Q401" s="390">
        <v>2108</v>
      </c>
      <c r="R401" s="390">
        <v>2346</v>
      </c>
      <c r="S401" s="390" t="s">
        <v>175</v>
      </c>
      <c r="T401" s="391">
        <v>7.8E-2</v>
      </c>
      <c r="U401" s="391">
        <v>8.7900000000000006E-2</v>
      </c>
      <c r="V401" s="391">
        <v>9.7799999999999998E-2</v>
      </c>
      <c r="W401" s="391">
        <v>0.10879999999999999</v>
      </c>
      <c r="X401" s="391">
        <v>0.1211</v>
      </c>
      <c r="Y401" s="391">
        <v>1.4E-2</v>
      </c>
      <c r="Z401" s="391">
        <v>1.5900000000000001E-2</v>
      </c>
      <c r="AA401" s="391">
        <v>1.78E-2</v>
      </c>
      <c r="AB401" s="391">
        <v>1.9800000000000002E-2</v>
      </c>
      <c r="AC401" s="391">
        <v>2.1999999999999999E-2</v>
      </c>
      <c r="AD401" s="391">
        <v>0</v>
      </c>
      <c r="AE401" s="391">
        <v>0</v>
      </c>
      <c r="AF401" s="391">
        <v>0</v>
      </c>
      <c r="AG401" s="391">
        <v>0</v>
      </c>
      <c r="AH401" s="391">
        <v>0</v>
      </c>
      <c r="AI401" s="391">
        <v>3.7900000000000003E-2</v>
      </c>
      <c r="AJ401" s="391">
        <v>4.2599999999999999E-2</v>
      </c>
      <c r="AK401" s="391">
        <v>4.7399999999999998E-2</v>
      </c>
      <c r="AL401" s="391">
        <v>5.28E-2</v>
      </c>
      <c r="AM401" s="391">
        <v>5.8700000000000002E-2</v>
      </c>
      <c r="AN401" s="391">
        <v>1.2999999999999999E-2</v>
      </c>
      <c r="AO401" s="391">
        <v>1.4E-2</v>
      </c>
      <c r="AP401" s="391">
        <v>1.4999999999999999E-2</v>
      </c>
      <c r="AQ401" s="391">
        <v>1.6E-2</v>
      </c>
      <c r="AR401" s="391">
        <v>1.7000000000000001E-2</v>
      </c>
      <c r="AS401" s="391">
        <v>8.3999999999999995E-3</v>
      </c>
      <c r="AT401" s="391">
        <v>9.4000000000000004E-3</v>
      </c>
      <c r="AU401" s="391">
        <v>1.0500000000000001E-2</v>
      </c>
      <c r="AV401" s="391">
        <v>1.17E-2</v>
      </c>
      <c r="AW401" s="391">
        <v>1.2999999999999999E-2</v>
      </c>
      <c r="AX401" s="391">
        <v>2.2800000000000001E-2</v>
      </c>
      <c r="AY401" s="391">
        <v>4.2700000000000002E-2</v>
      </c>
      <c r="AZ401" s="391">
        <v>6.4100000000000004E-2</v>
      </c>
      <c r="BA401" s="391">
        <v>8.7000000000000008E-2</v>
      </c>
      <c r="BB401" s="391">
        <v>0.1105</v>
      </c>
      <c r="BC401" s="391">
        <v>0</v>
      </c>
      <c r="BD401" s="391">
        <v>0</v>
      </c>
      <c r="BE401" s="391">
        <v>0</v>
      </c>
      <c r="BF401" s="391">
        <v>0</v>
      </c>
      <c r="BG401" s="391">
        <v>0</v>
      </c>
      <c r="BH401" s="391">
        <v>0.16969999999999999</v>
      </c>
      <c r="BI401" s="391">
        <v>0.16969999999999999</v>
      </c>
      <c r="BJ401" s="391">
        <v>0.16969999999999999</v>
      </c>
      <c r="BK401" s="391">
        <v>0.16969999999999999</v>
      </c>
      <c r="BL401" s="391">
        <v>0.16969999999999999</v>
      </c>
      <c r="BM401" s="391">
        <v>0</v>
      </c>
      <c r="BN401" s="391">
        <v>0</v>
      </c>
      <c r="BO401" s="391">
        <v>0</v>
      </c>
      <c r="BP401" s="391">
        <v>0</v>
      </c>
      <c r="BQ401" s="391">
        <v>0</v>
      </c>
    </row>
    <row r="402" spans="1:69">
      <c r="A402" s="388" t="s">
        <v>794</v>
      </c>
      <c r="B402" s="389">
        <v>8.7108333333333343E-2</v>
      </c>
      <c r="C402" s="389">
        <v>0.25</v>
      </c>
      <c r="D402" s="389">
        <v>0</v>
      </c>
      <c r="E402" s="389"/>
      <c r="F402" s="390">
        <v>1405</v>
      </c>
      <c r="G402" s="391">
        <v>5.8000000000000003E-2</v>
      </c>
      <c r="H402" s="391">
        <v>2E-3</v>
      </c>
      <c r="I402" s="391">
        <v>0</v>
      </c>
      <c r="J402" s="391">
        <v>0</v>
      </c>
      <c r="K402" s="391">
        <v>1.4999999999999999E-2</v>
      </c>
      <c r="L402" s="391">
        <v>1.2108333333333332E-2</v>
      </c>
      <c r="M402" s="392">
        <v>41.281138790035584</v>
      </c>
      <c r="N402" s="390">
        <v>1500</v>
      </c>
      <c r="O402" s="390">
        <v>1600</v>
      </c>
      <c r="P402" s="390">
        <v>1600</v>
      </c>
      <c r="Q402" s="390">
        <v>1600</v>
      </c>
      <c r="R402" s="390">
        <v>1600</v>
      </c>
      <c r="S402" s="390" t="s">
        <v>193</v>
      </c>
      <c r="T402" s="391">
        <v>5.8000000000000003E-2</v>
      </c>
      <c r="U402" s="391">
        <v>5.8000000000000003E-2</v>
      </c>
      <c r="V402" s="391">
        <v>5.8000000000000003E-2</v>
      </c>
      <c r="W402" s="391">
        <v>5.8000000000000003E-2</v>
      </c>
      <c r="X402" s="391">
        <v>5.8000000000000003E-2</v>
      </c>
      <c r="Y402" s="391">
        <v>2E-3</v>
      </c>
      <c r="Z402" s="391">
        <v>2E-3</v>
      </c>
      <c r="AA402" s="391">
        <v>2E-3</v>
      </c>
      <c r="AB402" s="391">
        <v>2E-3</v>
      </c>
      <c r="AC402" s="391">
        <v>2E-3</v>
      </c>
      <c r="AD402" s="391">
        <v>0</v>
      </c>
      <c r="AE402" s="391">
        <v>0</v>
      </c>
      <c r="AF402" s="391">
        <v>0</v>
      </c>
      <c r="AG402" s="391">
        <v>0</v>
      </c>
      <c r="AH402" s="391">
        <v>0</v>
      </c>
      <c r="AI402" s="391">
        <v>0</v>
      </c>
      <c r="AJ402" s="391">
        <v>0</v>
      </c>
      <c r="AK402" s="391">
        <v>0</v>
      </c>
      <c r="AL402" s="391">
        <v>0</v>
      </c>
      <c r="AM402" s="391">
        <v>0</v>
      </c>
      <c r="AN402" s="391">
        <v>1.4999999999999999E-2</v>
      </c>
      <c r="AO402" s="391">
        <v>1.4999999999999999E-2</v>
      </c>
      <c r="AP402" s="391">
        <v>1.4999999999999999E-2</v>
      </c>
      <c r="AQ402" s="391">
        <v>1.4999999999999999E-2</v>
      </c>
      <c r="AR402" s="391">
        <v>1.4999999999999999E-2</v>
      </c>
      <c r="AS402" s="391">
        <v>1.0999999999999999E-2</v>
      </c>
      <c r="AT402" s="391">
        <v>1.0999999999999999E-2</v>
      </c>
      <c r="AU402" s="391">
        <v>1.0999999999999999E-2</v>
      </c>
      <c r="AV402" s="391">
        <v>1.0999999999999999E-2</v>
      </c>
      <c r="AW402" s="391">
        <v>1.0999999999999999E-2</v>
      </c>
      <c r="AX402" s="391">
        <v>0</v>
      </c>
      <c r="AY402" s="391">
        <v>0</v>
      </c>
      <c r="AZ402" s="391">
        <v>0</v>
      </c>
      <c r="BA402" s="391">
        <v>0</v>
      </c>
      <c r="BB402" s="391">
        <v>0</v>
      </c>
      <c r="BC402" s="391">
        <v>0</v>
      </c>
      <c r="BD402" s="391">
        <v>0</v>
      </c>
      <c r="BE402" s="391">
        <v>0</v>
      </c>
      <c r="BF402" s="391">
        <v>0</v>
      </c>
      <c r="BG402" s="391">
        <v>0</v>
      </c>
      <c r="BH402" s="391">
        <v>0.25</v>
      </c>
      <c r="BI402" s="391">
        <v>0.25</v>
      </c>
      <c r="BJ402" s="391">
        <v>0.25</v>
      </c>
      <c r="BK402" s="391">
        <v>0.25</v>
      </c>
      <c r="BL402" s="391">
        <v>0.25</v>
      </c>
      <c r="BM402" s="391">
        <v>0</v>
      </c>
      <c r="BN402" s="391">
        <v>0</v>
      </c>
      <c r="BO402" s="391">
        <v>0</v>
      </c>
      <c r="BP402" s="391">
        <v>0</v>
      </c>
      <c r="BQ402" s="391">
        <v>0</v>
      </c>
    </row>
    <row r="403" spans="1:69">
      <c r="A403" s="388" t="s">
        <v>795</v>
      </c>
      <c r="B403" s="389">
        <v>1.0408333333333333</v>
      </c>
      <c r="C403" s="389">
        <v>3.5270000000000001</v>
      </c>
      <c r="D403" s="389">
        <v>0</v>
      </c>
      <c r="E403" s="389"/>
      <c r="F403" s="390">
        <v>4983</v>
      </c>
      <c r="G403" s="391">
        <v>0.27450000000000002</v>
      </c>
      <c r="H403" s="391">
        <v>0.1195</v>
      </c>
      <c r="I403" s="391">
        <v>0.44419999999999998</v>
      </c>
      <c r="J403" s="391">
        <v>0.01</v>
      </c>
      <c r="K403" s="391">
        <v>0</v>
      </c>
      <c r="L403" s="391">
        <v>0.19263333333333321</v>
      </c>
      <c r="M403" s="392">
        <v>55.087296809151113</v>
      </c>
      <c r="N403" s="390">
        <v>5280</v>
      </c>
      <c r="O403" s="390">
        <v>5800</v>
      </c>
      <c r="P403" s="390">
        <v>6300</v>
      </c>
      <c r="Q403" s="390">
        <v>6800</v>
      </c>
      <c r="R403" s="390">
        <v>7300</v>
      </c>
      <c r="S403" s="390" t="s">
        <v>179</v>
      </c>
      <c r="T403" s="391">
        <v>0.29039999999999999</v>
      </c>
      <c r="U403" s="391">
        <v>0.31900000000000001</v>
      </c>
      <c r="V403" s="391">
        <v>0.34649999999999997</v>
      </c>
      <c r="W403" s="391">
        <v>0.374</v>
      </c>
      <c r="X403" s="391">
        <v>0.40150000000000002</v>
      </c>
      <c r="Y403" s="391">
        <v>0.17</v>
      </c>
      <c r="Z403" s="391">
        <v>0.18</v>
      </c>
      <c r="AA403" s="391">
        <v>0.19</v>
      </c>
      <c r="AB403" s="391">
        <v>0.2</v>
      </c>
      <c r="AC403" s="391">
        <v>0.21</v>
      </c>
      <c r="AD403" s="391">
        <v>0.44259999999999999</v>
      </c>
      <c r="AE403" s="391">
        <v>0.443</v>
      </c>
      <c r="AF403" s="391">
        <v>0.44350000000000001</v>
      </c>
      <c r="AG403" s="391">
        <v>0.44390000000000002</v>
      </c>
      <c r="AH403" s="391">
        <v>0.44429999999999997</v>
      </c>
      <c r="AI403" s="391">
        <v>1.4E-2</v>
      </c>
      <c r="AJ403" s="391">
        <v>1.4999999999999999E-2</v>
      </c>
      <c r="AK403" s="391">
        <v>1.6E-2</v>
      </c>
      <c r="AL403" s="391">
        <v>1.7000000000000001E-2</v>
      </c>
      <c r="AM403" s="391">
        <v>1.7999999999999999E-2</v>
      </c>
      <c r="AN403" s="391">
        <v>0</v>
      </c>
      <c r="AO403" s="391">
        <v>0</v>
      </c>
      <c r="AP403" s="391">
        <v>0</v>
      </c>
      <c r="AQ403" s="391">
        <v>0</v>
      </c>
      <c r="AR403" s="391">
        <v>0</v>
      </c>
      <c r="AS403" s="391">
        <v>6.6299999999999998E-2</v>
      </c>
      <c r="AT403" s="391">
        <v>6.9199999999999998E-2</v>
      </c>
      <c r="AU403" s="391">
        <v>7.1999999999999995E-2</v>
      </c>
      <c r="AV403" s="391">
        <v>7.4800000000000005E-2</v>
      </c>
      <c r="AW403" s="391">
        <v>7.7600000000000002E-2</v>
      </c>
      <c r="AX403" s="391">
        <v>0</v>
      </c>
      <c r="AY403" s="391">
        <v>0</v>
      </c>
      <c r="AZ403" s="391">
        <v>0</v>
      </c>
      <c r="BA403" s="391">
        <v>0</v>
      </c>
      <c r="BB403" s="391">
        <v>0</v>
      </c>
      <c r="BC403" s="391">
        <v>0</v>
      </c>
      <c r="BD403" s="391">
        <v>0</v>
      </c>
      <c r="BE403" s="391">
        <v>0</v>
      </c>
      <c r="BF403" s="391">
        <v>0</v>
      </c>
      <c r="BG403" s="391">
        <v>0</v>
      </c>
      <c r="BH403" s="391">
        <v>0</v>
      </c>
      <c r="BI403" s="391">
        <v>0</v>
      </c>
      <c r="BJ403" s="391">
        <v>0</v>
      </c>
      <c r="BK403" s="391">
        <v>0</v>
      </c>
      <c r="BL403" s="391">
        <v>0</v>
      </c>
      <c r="BM403" s="391">
        <v>0</v>
      </c>
      <c r="BN403" s="391">
        <v>0</v>
      </c>
      <c r="BO403" s="391">
        <v>0</v>
      </c>
      <c r="BP403" s="391">
        <v>0</v>
      </c>
      <c r="BQ403" s="391">
        <v>0</v>
      </c>
    </row>
    <row r="404" spans="1:69">
      <c r="A404" s="388" t="s">
        <v>796</v>
      </c>
      <c r="B404" s="389">
        <v>52.039999999999992</v>
      </c>
      <c r="C404" s="389">
        <v>99.4</v>
      </c>
      <c r="D404" s="389">
        <v>0.54204931506849319</v>
      </c>
      <c r="E404" s="389"/>
      <c r="F404" s="390">
        <v>603000</v>
      </c>
      <c r="G404" s="391">
        <v>29.91</v>
      </c>
      <c r="H404" s="391">
        <v>8.9700000000000006</v>
      </c>
      <c r="I404" s="391">
        <v>2.25</v>
      </c>
      <c r="J404" s="391">
        <v>3.8</v>
      </c>
      <c r="K404" s="391">
        <v>1.3</v>
      </c>
      <c r="L404" s="391">
        <v>5.267950684931499</v>
      </c>
      <c r="M404" s="392">
        <v>49.601990049751244</v>
      </c>
      <c r="N404" s="390">
        <v>799271</v>
      </c>
      <c r="O404" s="390">
        <v>973797</v>
      </c>
      <c r="P404" s="390">
        <v>1134200</v>
      </c>
      <c r="Q404" s="390">
        <v>1316200</v>
      </c>
      <c r="R404" s="390">
        <v>1513630</v>
      </c>
      <c r="S404" s="390" t="s">
        <v>134</v>
      </c>
      <c r="T404" s="391">
        <v>39.948799999999999</v>
      </c>
      <c r="U404" s="391">
        <v>48.689900000000002</v>
      </c>
      <c r="V404" s="391">
        <v>56.71</v>
      </c>
      <c r="W404" s="391">
        <v>65.81</v>
      </c>
      <c r="X404" s="391">
        <v>75.682000000000002</v>
      </c>
      <c r="Y404" s="391">
        <v>17.2</v>
      </c>
      <c r="Z404" s="391">
        <v>20.09</v>
      </c>
      <c r="AA404" s="391">
        <v>22.56</v>
      </c>
      <c r="AB404" s="391">
        <v>25.26</v>
      </c>
      <c r="AC404" s="391">
        <v>29.048999999999999</v>
      </c>
      <c r="AD404" s="391">
        <v>2.2200000000000002</v>
      </c>
      <c r="AE404" s="391">
        <v>2.2799999999999998</v>
      </c>
      <c r="AF404" s="391">
        <v>2.57</v>
      </c>
      <c r="AG404" s="391">
        <v>2.88</v>
      </c>
      <c r="AH404" s="391">
        <v>3.3119999999999998</v>
      </c>
      <c r="AI404" s="391">
        <v>5.08</v>
      </c>
      <c r="AJ404" s="391">
        <v>5.93</v>
      </c>
      <c r="AK404" s="391">
        <v>6.72</v>
      </c>
      <c r="AL404" s="391">
        <v>7.52</v>
      </c>
      <c r="AM404" s="391">
        <v>8.6479999999999997</v>
      </c>
      <c r="AN404" s="391">
        <v>1.9</v>
      </c>
      <c r="AO404" s="391">
        <v>2.1</v>
      </c>
      <c r="AP404" s="391">
        <v>2.2999999999999998</v>
      </c>
      <c r="AQ404" s="391">
        <v>2.5</v>
      </c>
      <c r="AR404" s="391">
        <v>2.875</v>
      </c>
      <c r="AS404" s="391">
        <v>7.4009999999999998</v>
      </c>
      <c r="AT404" s="391">
        <v>8.8222000000000005</v>
      </c>
      <c r="AU404" s="391">
        <v>10.1351</v>
      </c>
      <c r="AV404" s="391">
        <v>11.5975</v>
      </c>
      <c r="AW404" s="391">
        <v>13.337199999999999</v>
      </c>
      <c r="AX404" s="391">
        <v>0</v>
      </c>
      <c r="AY404" s="391">
        <v>14</v>
      </c>
      <c r="AZ404" s="391">
        <v>14</v>
      </c>
      <c r="BA404" s="391">
        <v>14</v>
      </c>
      <c r="BB404" s="391">
        <v>14</v>
      </c>
      <c r="BC404" s="391">
        <v>0</v>
      </c>
      <c r="BD404" s="391">
        <v>0</v>
      </c>
      <c r="BE404" s="391">
        <v>0</v>
      </c>
      <c r="BF404" s="391">
        <v>0</v>
      </c>
      <c r="BG404" s="391">
        <v>0</v>
      </c>
      <c r="BH404" s="391">
        <v>0</v>
      </c>
      <c r="BI404" s="391">
        <v>0</v>
      </c>
      <c r="BJ404" s="391">
        <v>0</v>
      </c>
      <c r="BK404" s="391">
        <v>0</v>
      </c>
      <c r="BL404" s="391">
        <v>0</v>
      </c>
      <c r="BM404" s="391">
        <v>0.75</v>
      </c>
      <c r="BN404" s="391">
        <v>0.75</v>
      </c>
      <c r="BO404" s="391">
        <v>0.75</v>
      </c>
      <c r="BP404" s="391">
        <v>0.75</v>
      </c>
      <c r="BQ404" s="391">
        <v>0.75</v>
      </c>
    </row>
    <row r="405" spans="1:69">
      <c r="A405" s="388" t="s">
        <v>797</v>
      </c>
      <c r="B405" s="389">
        <v>0.60557499999999986</v>
      </c>
      <c r="C405" s="389">
        <v>6.6</v>
      </c>
      <c r="D405" s="389">
        <v>0.12032876712328767</v>
      </c>
      <c r="E405" s="389"/>
      <c r="F405" s="390">
        <v>2893</v>
      </c>
      <c r="G405" s="391">
        <v>0.1042</v>
      </c>
      <c r="H405" s="391">
        <v>0.10970000000000001</v>
      </c>
      <c r="I405" s="391">
        <v>0.09</v>
      </c>
      <c r="J405" s="391">
        <v>1.9E-3</v>
      </c>
      <c r="K405" s="391">
        <v>0.02</v>
      </c>
      <c r="L405" s="391">
        <v>0.15944623287671217</v>
      </c>
      <c r="M405" s="392">
        <v>36.017974421016248</v>
      </c>
      <c r="N405" s="390">
        <v>2893</v>
      </c>
      <c r="O405" s="390">
        <v>2893</v>
      </c>
      <c r="P405" s="390">
        <v>2893</v>
      </c>
      <c r="Q405" s="390">
        <v>2893</v>
      </c>
      <c r="R405" s="390">
        <v>2893</v>
      </c>
      <c r="S405" s="390" t="s">
        <v>150</v>
      </c>
      <c r="T405" s="391">
        <v>0.1042</v>
      </c>
      <c r="U405" s="391">
        <v>0.1042</v>
      </c>
      <c r="V405" s="391">
        <v>0.1042</v>
      </c>
      <c r="W405" s="391">
        <v>0.1042</v>
      </c>
      <c r="X405" s="391">
        <v>0.1042</v>
      </c>
      <c r="Y405" s="391">
        <v>0.10970000000000001</v>
      </c>
      <c r="Z405" s="391">
        <v>0.10970000000000001</v>
      </c>
      <c r="AA405" s="391">
        <v>0.10970000000000001</v>
      </c>
      <c r="AB405" s="391">
        <v>0.10970000000000001</v>
      </c>
      <c r="AC405" s="391">
        <v>0.10970000000000001</v>
      </c>
      <c r="AD405" s="391">
        <v>0.09</v>
      </c>
      <c r="AE405" s="391">
        <v>0.09</v>
      </c>
      <c r="AF405" s="391">
        <v>0.09</v>
      </c>
      <c r="AG405" s="391">
        <v>0.09</v>
      </c>
      <c r="AH405" s="391">
        <v>0.09</v>
      </c>
      <c r="AI405" s="391">
        <v>1.9E-3</v>
      </c>
      <c r="AJ405" s="391">
        <v>1.9E-3</v>
      </c>
      <c r="AK405" s="391">
        <v>1.9E-3</v>
      </c>
      <c r="AL405" s="391">
        <v>1.9E-3</v>
      </c>
      <c r="AM405" s="391">
        <v>1.9E-3</v>
      </c>
      <c r="AN405" s="391">
        <v>9.8400000000000001E-2</v>
      </c>
      <c r="AO405" s="391">
        <v>9.8400000000000001E-2</v>
      </c>
      <c r="AP405" s="391">
        <v>9.8400000000000001E-2</v>
      </c>
      <c r="AQ405" s="391">
        <v>9.8400000000000001E-2</v>
      </c>
      <c r="AR405" s="391">
        <v>9.8400000000000001E-2</v>
      </c>
      <c r="AS405" s="391">
        <v>0.1148</v>
      </c>
      <c r="AT405" s="391">
        <v>0.1148</v>
      </c>
      <c r="AU405" s="391">
        <v>0.1148</v>
      </c>
      <c r="AV405" s="391">
        <v>0.1148</v>
      </c>
      <c r="AW405" s="391">
        <v>0.1148</v>
      </c>
      <c r="AX405" s="391">
        <v>0</v>
      </c>
      <c r="AY405" s="391">
        <v>0</v>
      </c>
      <c r="AZ405" s="391">
        <v>0</v>
      </c>
      <c r="BA405" s="391">
        <v>0</v>
      </c>
      <c r="BB405" s="391">
        <v>0</v>
      </c>
      <c r="BC405" s="391">
        <v>0</v>
      </c>
      <c r="BD405" s="391">
        <v>0</v>
      </c>
      <c r="BE405" s="391">
        <v>0</v>
      </c>
      <c r="BF405" s="391">
        <v>0</v>
      </c>
      <c r="BG405" s="391">
        <v>0</v>
      </c>
      <c r="BH405" s="391">
        <v>0</v>
      </c>
      <c r="BI405" s="391">
        <v>0</v>
      </c>
      <c r="BJ405" s="391">
        <v>0</v>
      </c>
      <c r="BK405" s="391">
        <v>0</v>
      </c>
      <c r="BL405" s="391">
        <v>0</v>
      </c>
      <c r="BM405" s="391">
        <v>0.25</v>
      </c>
      <c r="BN405" s="391">
        <v>0.25</v>
      </c>
      <c r="BO405" s="391">
        <v>0.25</v>
      </c>
      <c r="BP405" s="391">
        <v>0.25</v>
      </c>
      <c r="BQ405" s="391">
        <v>0.25</v>
      </c>
    </row>
    <row r="406" spans="1:69">
      <c r="A406" s="388" t="s">
        <v>799</v>
      </c>
      <c r="B406" s="389">
        <v>0.37025000000000002</v>
      </c>
      <c r="C406" s="389">
        <v>0.6</v>
      </c>
      <c r="D406" s="389">
        <v>0</v>
      </c>
      <c r="E406" s="389"/>
      <c r="F406" s="390">
        <v>3668</v>
      </c>
      <c r="G406" s="391">
        <v>0.19600000000000001</v>
      </c>
      <c r="H406" s="391">
        <v>6.4999999999999997E-3</v>
      </c>
      <c r="I406" s="391">
        <v>3.6999999999999998E-2</v>
      </c>
      <c r="J406" s="391">
        <v>0</v>
      </c>
      <c r="K406" s="391">
        <v>5.0000000000000001E-3</v>
      </c>
      <c r="L406" s="391">
        <v>0.12575</v>
      </c>
      <c r="M406" s="392">
        <v>53.435114503816791</v>
      </c>
      <c r="N406" s="390">
        <v>3705</v>
      </c>
      <c r="O406" s="390">
        <v>3742</v>
      </c>
      <c r="P406" s="390">
        <v>3779</v>
      </c>
      <c r="Q406" s="390">
        <v>3817</v>
      </c>
      <c r="R406" s="390">
        <v>3855</v>
      </c>
      <c r="S406" s="390" t="s">
        <v>190</v>
      </c>
      <c r="T406" s="391">
        <v>0.19570000000000001</v>
      </c>
      <c r="U406" s="391">
        <v>0.19769999999999999</v>
      </c>
      <c r="V406" s="391">
        <v>0.1996</v>
      </c>
      <c r="W406" s="391">
        <v>0.2016</v>
      </c>
      <c r="X406" s="391">
        <v>0.2036</v>
      </c>
      <c r="Y406" s="391">
        <v>3.3000000000000002E-2</v>
      </c>
      <c r="Z406" s="391">
        <v>3.5999999999999997E-2</v>
      </c>
      <c r="AA406" s="391">
        <v>4.1000000000000002E-2</v>
      </c>
      <c r="AB406" s="391">
        <v>4.7E-2</v>
      </c>
      <c r="AC406" s="391">
        <v>5.0999999999999997E-2</v>
      </c>
      <c r="AD406" s="391">
        <v>2.9000000000000001E-2</v>
      </c>
      <c r="AE406" s="391">
        <v>3.1E-2</v>
      </c>
      <c r="AF406" s="391">
        <v>3.2000000000000001E-2</v>
      </c>
      <c r="AG406" s="391">
        <v>3.4000000000000002E-2</v>
      </c>
      <c r="AH406" s="391">
        <v>3.5999999999999997E-2</v>
      </c>
      <c r="AI406" s="391">
        <v>0</v>
      </c>
      <c r="AJ406" s="391">
        <v>0</v>
      </c>
      <c r="AK406" s="391">
        <v>0</v>
      </c>
      <c r="AL406" s="391">
        <v>0</v>
      </c>
      <c r="AM406" s="391">
        <v>0</v>
      </c>
      <c r="AN406" s="391">
        <v>6.0000000000000001E-3</v>
      </c>
      <c r="AO406" s="391">
        <v>7.0000000000000001E-3</v>
      </c>
      <c r="AP406" s="391">
        <v>8.0000000000000002E-3</v>
      </c>
      <c r="AQ406" s="391">
        <v>8.9999999999999993E-3</v>
      </c>
      <c r="AR406" s="391">
        <v>0.01</v>
      </c>
      <c r="AS406" s="391">
        <v>0.13400000000000001</v>
      </c>
      <c r="AT406" s="391">
        <v>0.14699999999999999</v>
      </c>
      <c r="AU406" s="391">
        <v>0.1615</v>
      </c>
      <c r="AV406" s="391">
        <v>0.17810000000000001</v>
      </c>
      <c r="AW406" s="391">
        <v>0.19409999999999999</v>
      </c>
      <c r="AX406" s="391">
        <v>0</v>
      </c>
      <c r="AY406" s="391">
        <v>0</v>
      </c>
      <c r="AZ406" s="391">
        <v>0</v>
      </c>
      <c r="BA406" s="391">
        <v>0</v>
      </c>
      <c r="BB406" s="391">
        <v>0</v>
      </c>
      <c r="BC406" s="391">
        <v>0</v>
      </c>
      <c r="BD406" s="391">
        <v>0</v>
      </c>
      <c r="BE406" s="391">
        <v>0</v>
      </c>
      <c r="BF406" s="391">
        <v>0</v>
      </c>
      <c r="BG406" s="391">
        <v>0</v>
      </c>
      <c r="BH406" s="391">
        <v>0.6</v>
      </c>
      <c r="BI406" s="391">
        <v>0.6</v>
      </c>
      <c r="BJ406" s="391">
        <v>0.6</v>
      </c>
      <c r="BK406" s="391">
        <v>0.6</v>
      </c>
      <c r="BL406" s="391">
        <v>0.6</v>
      </c>
      <c r="BM406" s="391">
        <v>0</v>
      </c>
      <c r="BN406" s="391">
        <v>0</v>
      </c>
      <c r="BO406" s="391">
        <v>0</v>
      </c>
      <c r="BP406" s="391">
        <v>0</v>
      </c>
      <c r="BQ406" s="391">
        <v>0</v>
      </c>
    </row>
    <row r="407" spans="1:69">
      <c r="A407" s="388" t="s">
        <v>800</v>
      </c>
      <c r="B407" s="389">
        <v>0.42333333333333334</v>
      </c>
      <c r="C407" s="389">
        <v>1.19</v>
      </c>
      <c r="D407" s="389">
        <v>0</v>
      </c>
      <c r="E407" s="389"/>
      <c r="F407" s="390">
        <v>4493</v>
      </c>
      <c r="G407" s="391">
        <v>0.161</v>
      </c>
      <c r="H407" s="391">
        <v>4.5999999999999999E-2</v>
      </c>
      <c r="I407" s="391">
        <v>1E-4</v>
      </c>
      <c r="J407" s="391">
        <v>0</v>
      </c>
      <c r="K407" s="391">
        <v>0.05</v>
      </c>
      <c r="L407" s="391">
        <v>0.16623333333333334</v>
      </c>
      <c r="M407" s="392">
        <v>35.833518807033165</v>
      </c>
      <c r="N407" s="390">
        <v>4496</v>
      </c>
      <c r="O407" s="390">
        <v>4496</v>
      </c>
      <c r="P407" s="390">
        <v>4496</v>
      </c>
      <c r="Q407" s="390">
        <v>4496</v>
      </c>
      <c r="R407" s="390">
        <v>4496</v>
      </c>
      <c r="S407" s="390" t="s">
        <v>148</v>
      </c>
      <c r="T407" s="391">
        <v>0.16189999999999999</v>
      </c>
      <c r="U407" s="391">
        <v>0.16189999999999999</v>
      </c>
      <c r="V407" s="391">
        <v>0.16189999999999999</v>
      </c>
      <c r="W407" s="391">
        <v>0.16189999999999999</v>
      </c>
      <c r="X407" s="391">
        <v>0.16189999999999999</v>
      </c>
      <c r="Y407" s="391">
        <v>5.9299999999999999E-2</v>
      </c>
      <c r="Z407" s="391">
        <v>6.0299999999999999E-2</v>
      </c>
      <c r="AA407" s="391">
        <v>6.1199999999999997E-2</v>
      </c>
      <c r="AB407" s="391">
        <v>6.2199999999999998E-2</v>
      </c>
      <c r="AC407" s="391">
        <v>6.2799999999999995E-2</v>
      </c>
      <c r="AD407" s="391">
        <v>1E-4</v>
      </c>
      <c r="AE407" s="391">
        <v>1E-4</v>
      </c>
      <c r="AF407" s="391">
        <v>1E-4</v>
      </c>
      <c r="AG407" s="391">
        <v>1E-4</v>
      </c>
      <c r="AH407" s="391">
        <v>1E-4</v>
      </c>
      <c r="AI407" s="391">
        <v>0</v>
      </c>
      <c r="AJ407" s="391">
        <v>0</v>
      </c>
      <c r="AK407" s="391">
        <v>0</v>
      </c>
      <c r="AL407" s="391">
        <v>0</v>
      </c>
      <c r="AM407" s="391">
        <v>0</v>
      </c>
      <c r="AN407" s="391">
        <v>7.8100000000000003E-2</v>
      </c>
      <c r="AO407" s="391">
        <v>7.8100000000000003E-2</v>
      </c>
      <c r="AP407" s="391">
        <v>7.8100000000000003E-2</v>
      </c>
      <c r="AQ407" s="391">
        <v>7.8100000000000003E-2</v>
      </c>
      <c r="AR407" s="391">
        <v>7.8100000000000003E-2</v>
      </c>
      <c r="AS407" s="391">
        <v>0.1</v>
      </c>
      <c r="AT407" s="391">
        <v>0.1</v>
      </c>
      <c r="AU407" s="391">
        <v>0.1</v>
      </c>
      <c r="AV407" s="391">
        <v>0.1</v>
      </c>
      <c r="AW407" s="391">
        <v>0.1</v>
      </c>
      <c r="AX407" s="391">
        <v>0</v>
      </c>
      <c r="AY407" s="391">
        <v>0</v>
      </c>
      <c r="AZ407" s="391">
        <v>0</v>
      </c>
      <c r="BA407" s="391">
        <v>0</v>
      </c>
      <c r="BB407" s="391">
        <v>0</v>
      </c>
      <c r="BC407" s="391">
        <v>0</v>
      </c>
      <c r="BD407" s="391">
        <v>0</v>
      </c>
      <c r="BE407" s="391">
        <v>0</v>
      </c>
      <c r="BF407" s="391">
        <v>0</v>
      </c>
      <c r="BG407" s="391">
        <v>0</v>
      </c>
      <c r="BH407" s="391">
        <v>0</v>
      </c>
      <c r="BI407" s="391">
        <v>0</v>
      </c>
      <c r="BJ407" s="391">
        <v>0</v>
      </c>
      <c r="BK407" s="391">
        <v>0</v>
      </c>
      <c r="BL407" s="391">
        <v>0</v>
      </c>
      <c r="BM407" s="391">
        <v>0</v>
      </c>
      <c r="BN407" s="391">
        <v>0</v>
      </c>
      <c r="BO407" s="391">
        <v>0</v>
      </c>
      <c r="BP407" s="391">
        <v>0</v>
      </c>
      <c r="BQ407" s="391">
        <v>0</v>
      </c>
    </row>
    <row r="408" spans="1:69">
      <c r="A408" s="388" t="s">
        <v>801</v>
      </c>
      <c r="B408" s="389">
        <v>4.0025000000000004</v>
      </c>
      <c r="C408" s="389">
        <v>19</v>
      </c>
      <c r="D408" s="389">
        <v>1.1031139726027399</v>
      </c>
      <c r="E408" s="389"/>
      <c r="F408" s="390">
        <v>16000</v>
      </c>
      <c r="G408" s="391">
        <v>0.69389999999999996</v>
      </c>
      <c r="H408" s="391">
        <v>0.91559999999999997</v>
      </c>
      <c r="I408" s="391">
        <v>0.98470000000000002</v>
      </c>
      <c r="J408" s="391">
        <v>4.1799999999999997E-2</v>
      </c>
      <c r="K408" s="391">
        <v>4.7600000000000003E-2</v>
      </c>
      <c r="L408" s="391">
        <v>0.21578602739726094</v>
      </c>
      <c r="M408" s="392">
        <v>43.368749999999999</v>
      </c>
      <c r="N408" s="390">
        <v>16000</v>
      </c>
      <c r="O408" s="390">
        <v>16000</v>
      </c>
      <c r="P408" s="390">
        <v>16000</v>
      </c>
      <c r="Q408" s="390">
        <v>16000</v>
      </c>
      <c r="R408" s="390">
        <v>16000</v>
      </c>
      <c r="S408" s="390" t="s">
        <v>147</v>
      </c>
      <c r="T408" s="391">
        <v>0.70079999999999998</v>
      </c>
      <c r="U408" s="391">
        <v>0.70779999999999998</v>
      </c>
      <c r="V408" s="391">
        <v>0.71489999999999998</v>
      </c>
      <c r="W408" s="391">
        <v>0.72209999999999996</v>
      </c>
      <c r="X408" s="391">
        <v>0.72929999999999995</v>
      </c>
      <c r="Y408" s="391">
        <v>0.92479999999999996</v>
      </c>
      <c r="Z408" s="391">
        <v>0.93400000000000005</v>
      </c>
      <c r="AA408" s="391">
        <v>0.94330000000000003</v>
      </c>
      <c r="AB408" s="391">
        <v>0.95279999999999998</v>
      </c>
      <c r="AC408" s="391">
        <v>0.96230000000000004</v>
      </c>
      <c r="AD408" s="391">
        <v>0.99450000000000005</v>
      </c>
      <c r="AE408" s="391">
        <v>1.0044999999999999</v>
      </c>
      <c r="AF408" s="391">
        <v>1.0145</v>
      </c>
      <c r="AG408" s="391">
        <v>1.0246999999999999</v>
      </c>
      <c r="AH408" s="391">
        <v>1.0349999999999999</v>
      </c>
      <c r="AI408" s="391">
        <v>4.2200000000000001E-2</v>
      </c>
      <c r="AJ408" s="391">
        <v>4.2599999999999999E-2</v>
      </c>
      <c r="AK408" s="391">
        <v>4.3099999999999999E-2</v>
      </c>
      <c r="AL408" s="391">
        <v>4.3499999999999997E-2</v>
      </c>
      <c r="AM408" s="391">
        <v>4.3900000000000002E-2</v>
      </c>
      <c r="AN408" s="391">
        <v>4.8099999999999997E-2</v>
      </c>
      <c r="AO408" s="391">
        <v>4.8599999999999997E-2</v>
      </c>
      <c r="AP408" s="391">
        <v>4.9000000000000002E-2</v>
      </c>
      <c r="AQ408" s="391">
        <v>4.9500000000000002E-2</v>
      </c>
      <c r="AR408" s="391">
        <v>0.05</v>
      </c>
      <c r="AS408" s="391">
        <v>0.33489999999999998</v>
      </c>
      <c r="AT408" s="391">
        <v>0.33829999999999999</v>
      </c>
      <c r="AU408" s="391">
        <v>0.34160000000000001</v>
      </c>
      <c r="AV408" s="391">
        <v>0.34510000000000002</v>
      </c>
      <c r="AW408" s="391">
        <v>0.34849999999999998</v>
      </c>
      <c r="AX408" s="391">
        <v>0</v>
      </c>
      <c r="AY408" s="391">
        <v>0</v>
      </c>
      <c r="AZ408" s="391">
        <v>0</v>
      </c>
      <c r="BA408" s="391">
        <v>0</v>
      </c>
      <c r="BB408" s="391">
        <v>0</v>
      </c>
      <c r="BC408" s="391">
        <v>0</v>
      </c>
      <c r="BD408" s="391">
        <v>0</v>
      </c>
      <c r="BE408" s="391">
        <v>0</v>
      </c>
      <c r="BF408" s="391">
        <v>0</v>
      </c>
      <c r="BG408" s="391">
        <v>0</v>
      </c>
      <c r="BH408" s="391">
        <v>0</v>
      </c>
      <c r="BI408" s="391">
        <v>0</v>
      </c>
      <c r="BJ408" s="391">
        <v>0</v>
      </c>
      <c r="BK408" s="391">
        <v>0</v>
      </c>
      <c r="BL408" s="391">
        <v>0</v>
      </c>
      <c r="BM408" s="391">
        <v>1.5553000000000001</v>
      </c>
      <c r="BN408" s="391">
        <v>1.5553000000000001</v>
      </c>
      <c r="BO408" s="391">
        <v>1.5553000000000001</v>
      </c>
      <c r="BP408" s="391">
        <v>1.5553000000000001</v>
      </c>
      <c r="BQ408" s="391">
        <v>1.5553000000000001</v>
      </c>
    </row>
    <row r="409" spans="1:69">
      <c r="A409" s="388" t="s">
        <v>802</v>
      </c>
      <c r="B409" s="389">
        <v>3.5933333333333331E-2</v>
      </c>
      <c r="C409" s="389">
        <v>0.15000000000000002</v>
      </c>
      <c r="D409" s="389">
        <v>0</v>
      </c>
      <c r="E409" s="389"/>
      <c r="F409" s="390">
        <v>1086</v>
      </c>
      <c r="G409" s="391">
        <v>3.5000000000000003E-2</v>
      </c>
      <c r="H409" s="391">
        <v>2.0999999999999999E-3</v>
      </c>
      <c r="I409" s="391">
        <v>0</v>
      </c>
      <c r="J409" s="391">
        <v>0</v>
      </c>
      <c r="K409" s="391">
        <v>1E-3</v>
      </c>
      <c r="L409" s="391">
        <v>-2.1666666666666709E-3</v>
      </c>
      <c r="M409" s="392">
        <v>32.228360957642728</v>
      </c>
      <c r="N409" s="390">
        <v>1250</v>
      </c>
      <c r="O409" s="390">
        <v>1300</v>
      </c>
      <c r="P409" s="390">
        <v>1400</v>
      </c>
      <c r="Q409" s="390">
        <v>1500</v>
      </c>
      <c r="R409" s="390">
        <v>1600</v>
      </c>
      <c r="S409" s="390" t="s">
        <v>212</v>
      </c>
      <c r="T409" s="391">
        <v>3.6999999999999998E-2</v>
      </c>
      <c r="U409" s="391">
        <v>3.9E-2</v>
      </c>
      <c r="V409" s="391">
        <v>4.1000000000000002E-2</v>
      </c>
      <c r="W409" s="391">
        <v>4.2999999999999997E-2</v>
      </c>
      <c r="X409" s="391">
        <v>4.3999999999999997E-2</v>
      </c>
      <c r="Y409" s="391">
        <v>2.2000000000000001E-3</v>
      </c>
      <c r="Z409" s="391">
        <v>2.3E-3</v>
      </c>
      <c r="AA409" s="391">
        <v>2.3999999999999998E-3</v>
      </c>
      <c r="AB409" s="391">
        <v>2.5000000000000001E-3</v>
      </c>
      <c r="AC409" s="391">
        <v>2.5999999999999999E-3</v>
      </c>
      <c r="AD409" s="391">
        <v>0</v>
      </c>
      <c r="AE409" s="391">
        <v>0</v>
      </c>
      <c r="AF409" s="391">
        <v>0</v>
      </c>
      <c r="AG409" s="391">
        <v>0</v>
      </c>
      <c r="AH409" s="391">
        <v>0</v>
      </c>
      <c r="AI409" s="391">
        <v>0</v>
      </c>
      <c r="AJ409" s="391">
        <v>0</v>
      </c>
      <c r="AK409" s="391">
        <v>0</v>
      </c>
      <c r="AL409" s="391">
        <v>0</v>
      </c>
      <c r="AM409" s="391">
        <v>0</v>
      </c>
      <c r="AN409" s="391">
        <v>1E-3</v>
      </c>
      <c r="AO409" s="391">
        <v>1E-3</v>
      </c>
      <c r="AP409" s="391">
        <v>1E-3</v>
      </c>
      <c r="AQ409" s="391">
        <v>1E-3</v>
      </c>
      <c r="AR409" s="391">
        <v>1E-3</v>
      </c>
      <c r="AS409" s="391">
        <v>2E-3</v>
      </c>
      <c r="AT409" s="391">
        <v>2E-3</v>
      </c>
      <c r="AU409" s="391">
        <v>2E-3</v>
      </c>
      <c r="AV409" s="391">
        <v>2E-3</v>
      </c>
      <c r="AW409" s="391">
        <v>2E-3</v>
      </c>
      <c r="AX409" s="391">
        <v>0</v>
      </c>
      <c r="AY409" s="391">
        <v>0</v>
      </c>
      <c r="AZ409" s="391">
        <v>0</v>
      </c>
      <c r="BA409" s="391">
        <v>0</v>
      </c>
      <c r="BB409" s="391">
        <v>0</v>
      </c>
      <c r="BC409" s="391">
        <v>0</v>
      </c>
      <c r="BD409" s="391">
        <v>0</v>
      </c>
      <c r="BE409" s="391">
        <v>0</v>
      </c>
      <c r="BF409" s="391">
        <v>0</v>
      </c>
      <c r="BG409" s="391">
        <v>0</v>
      </c>
      <c r="BH409" s="391">
        <v>0.15530000000000002</v>
      </c>
      <c r="BI409" s="391">
        <v>0.15530000000000002</v>
      </c>
      <c r="BJ409" s="391">
        <v>0.15530000000000002</v>
      </c>
      <c r="BK409" s="391">
        <v>0.15530000000000002</v>
      </c>
      <c r="BL409" s="391">
        <v>0.15530000000000002</v>
      </c>
      <c r="BM409" s="391">
        <v>0</v>
      </c>
      <c r="BN409" s="391">
        <v>0</v>
      </c>
      <c r="BO409" s="391">
        <v>0</v>
      </c>
      <c r="BP409" s="391">
        <v>0</v>
      </c>
      <c r="BQ409" s="391">
        <v>0</v>
      </c>
    </row>
    <row r="410" spans="1:69">
      <c r="A410" s="388" t="s">
        <v>803</v>
      </c>
      <c r="B410" s="389">
        <v>0.11625000000000001</v>
      </c>
      <c r="C410" s="389">
        <v>0.3</v>
      </c>
      <c r="D410" s="389">
        <v>0</v>
      </c>
      <c r="E410" s="389"/>
      <c r="F410" s="390">
        <v>890</v>
      </c>
      <c r="G410" s="391">
        <v>5.7000000000000002E-2</v>
      </c>
      <c r="H410" s="391">
        <v>4.0000000000000001E-3</v>
      </c>
      <c r="I410" s="391">
        <v>0</v>
      </c>
      <c r="J410" s="391">
        <v>8.0000000000000002E-3</v>
      </c>
      <c r="K410" s="391">
        <v>1E-3</v>
      </c>
      <c r="L410" s="391">
        <v>4.6249999999999999E-2</v>
      </c>
      <c r="M410" s="392">
        <v>64.044943820224717</v>
      </c>
      <c r="N410" s="390">
        <v>871</v>
      </c>
      <c r="O410" s="390">
        <v>782</v>
      </c>
      <c r="P410" s="390">
        <v>710</v>
      </c>
      <c r="Q410" s="390">
        <v>645</v>
      </c>
      <c r="R410" s="390">
        <v>585</v>
      </c>
      <c r="S410" s="390" t="s">
        <v>160</v>
      </c>
      <c r="T410" s="391">
        <v>4.5900000000000003E-2</v>
      </c>
      <c r="U410" s="391">
        <v>4.1200000000000001E-2</v>
      </c>
      <c r="V410" s="391">
        <v>3.73E-2</v>
      </c>
      <c r="W410" s="391">
        <v>3.3799999999999997E-2</v>
      </c>
      <c r="X410" s="391">
        <v>3.0599999999999999E-2</v>
      </c>
      <c r="Y410" s="391">
        <v>3.8999999999999998E-3</v>
      </c>
      <c r="Z410" s="391">
        <v>3.5000000000000001E-3</v>
      </c>
      <c r="AA410" s="391">
        <v>3.2000000000000002E-3</v>
      </c>
      <c r="AB410" s="391">
        <v>2.8999999999999998E-3</v>
      </c>
      <c r="AC410" s="391">
        <v>2.5999999999999999E-3</v>
      </c>
      <c r="AD410" s="391">
        <v>0</v>
      </c>
      <c r="AE410" s="391">
        <v>0</v>
      </c>
      <c r="AF410" s="391">
        <v>0</v>
      </c>
      <c r="AG410" s="391">
        <v>0</v>
      </c>
      <c r="AH410" s="391">
        <v>0</v>
      </c>
      <c r="AI410" s="391">
        <v>7.7999999999999996E-3</v>
      </c>
      <c r="AJ410" s="391">
        <v>7.0000000000000001E-3</v>
      </c>
      <c r="AK410" s="391">
        <v>6.4000000000000003E-3</v>
      </c>
      <c r="AL410" s="391">
        <v>5.7999999999999996E-3</v>
      </c>
      <c r="AM410" s="391">
        <v>5.1999999999999998E-3</v>
      </c>
      <c r="AN410" s="391">
        <v>1E-3</v>
      </c>
      <c r="AO410" s="391">
        <v>8.9999999999999998E-4</v>
      </c>
      <c r="AP410" s="391">
        <v>8.0000000000000004E-4</v>
      </c>
      <c r="AQ410" s="391">
        <v>6.9999999999999999E-4</v>
      </c>
      <c r="AR410" s="391">
        <v>6.9999999999999999E-4</v>
      </c>
      <c r="AS410" s="391">
        <v>2.7E-2</v>
      </c>
      <c r="AT410" s="391">
        <v>2.4199999999999999E-2</v>
      </c>
      <c r="AU410" s="391">
        <v>2.1899999999999999E-2</v>
      </c>
      <c r="AV410" s="391">
        <v>1.9900000000000001E-2</v>
      </c>
      <c r="AW410" s="391">
        <v>1.7999999999999999E-2</v>
      </c>
      <c r="AX410" s="391">
        <v>0</v>
      </c>
      <c r="AY410" s="391">
        <v>0</v>
      </c>
      <c r="AZ410" s="391">
        <v>0</v>
      </c>
      <c r="BA410" s="391">
        <v>0</v>
      </c>
      <c r="BB410" s="391">
        <v>0</v>
      </c>
      <c r="BC410" s="391">
        <v>0</v>
      </c>
      <c r="BD410" s="391">
        <v>0</v>
      </c>
      <c r="BE410" s="391">
        <v>0</v>
      </c>
      <c r="BF410" s="391">
        <v>0</v>
      </c>
      <c r="BG410" s="391">
        <v>0</v>
      </c>
      <c r="BH410" s="391">
        <v>0</v>
      </c>
      <c r="BI410" s="391">
        <v>0</v>
      </c>
      <c r="BJ410" s="391">
        <v>0</v>
      </c>
      <c r="BK410" s="391">
        <v>0</v>
      </c>
      <c r="BL410" s="391">
        <v>0</v>
      </c>
      <c r="BM410" s="391">
        <v>0</v>
      </c>
      <c r="BN410" s="391">
        <v>0</v>
      </c>
      <c r="BO410" s="391">
        <v>0</v>
      </c>
      <c r="BP410" s="391">
        <v>0</v>
      </c>
      <c r="BQ410" s="391">
        <v>0</v>
      </c>
    </row>
    <row r="411" spans="1:69">
      <c r="A411" s="388" t="s">
        <v>804</v>
      </c>
      <c r="B411" s="389">
        <v>3.5749166666666672</v>
      </c>
      <c r="C411" s="389">
        <v>28</v>
      </c>
      <c r="D411" s="389">
        <v>0.37311506849315068</v>
      </c>
      <c r="E411" s="389"/>
      <c r="F411" s="390">
        <v>20302</v>
      </c>
      <c r="G411" s="391">
        <v>1.101</v>
      </c>
      <c r="H411" s="391">
        <v>0.95899999999999996</v>
      </c>
      <c r="I411" s="391">
        <v>0.64700000000000002</v>
      </c>
      <c r="J411" s="391">
        <v>0</v>
      </c>
      <c r="K411" s="391">
        <v>0.30099999999999999</v>
      </c>
      <c r="L411" s="391">
        <v>0.19380159817351661</v>
      </c>
      <c r="M411" s="392">
        <v>54.231110235444781</v>
      </c>
      <c r="N411" s="390">
        <v>21126</v>
      </c>
      <c r="O411" s="390">
        <v>22182</v>
      </c>
      <c r="P411" s="390">
        <v>23291</v>
      </c>
      <c r="Q411" s="390">
        <v>24456</v>
      </c>
      <c r="R411" s="390">
        <v>25679</v>
      </c>
      <c r="S411" s="390" t="s">
        <v>149</v>
      </c>
      <c r="T411" s="391">
        <v>1.331</v>
      </c>
      <c r="U411" s="391">
        <v>1.397</v>
      </c>
      <c r="V411" s="391">
        <v>1.4670000000000001</v>
      </c>
      <c r="W411" s="391">
        <v>1.5409999999999999</v>
      </c>
      <c r="X411" s="391">
        <v>1.6180000000000001</v>
      </c>
      <c r="Y411" s="391">
        <v>0.98899999999999999</v>
      </c>
      <c r="Z411" s="391">
        <v>1.04</v>
      </c>
      <c r="AA411" s="391">
        <v>1.07</v>
      </c>
      <c r="AB411" s="391">
        <v>1.1000000000000001</v>
      </c>
      <c r="AC411" s="391">
        <v>1.1299999999999999</v>
      </c>
      <c r="AD411" s="391">
        <v>0.65</v>
      </c>
      <c r="AE411" s="391">
        <v>0.66</v>
      </c>
      <c r="AF411" s="391">
        <v>0.67</v>
      </c>
      <c r="AG411" s="391">
        <v>0.68</v>
      </c>
      <c r="AH411" s="391">
        <v>0.69</v>
      </c>
      <c r="AI411" s="391">
        <v>0</v>
      </c>
      <c r="AJ411" s="391">
        <v>0</v>
      </c>
      <c r="AK411" s="391">
        <v>0</v>
      </c>
      <c r="AL411" s="391">
        <v>0</v>
      </c>
      <c r="AM411" s="391">
        <v>0</v>
      </c>
      <c r="AN411" s="391">
        <v>0.32</v>
      </c>
      <c r="AO411" s="391">
        <v>0.33</v>
      </c>
      <c r="AP411" s="391">
        <v>0.34</v>
      </c>
      <c r="AQ411" s="391">
        <v>0.35</v>
      </c>
      <c r="AR411" s="391">
        <v>0.36</v>
      </c>
      <c r="AS411" s="391">
        <v>0.15210000000000001</v>
      </c>
      <c r="AT411" s="391">
        <v>0.17849999999999999</v>
      </c>
      <c r="AU411" s="391">
        <v>0.1847</v>
      </c>
      <c r="AV411" s="391">
        <v>0.19120000000000001</v>
      </c>
      <c r="AW411" s="391">
        <v>0.1978</v>
      </c>
      <c r="AX411" s="391">
        <v>0</v>
      </c>
      <c r="AY411" s="391">
        <v>0</v>
      </c>
      <c r="AZ411" s="391">
        <v>0</v>
      </c>
      <c r="BA411" s="391">
        <v>0</v>
      </c>
      <c r="BB411" s="391">
        <v>0</v>
      </c>
      <c r="BC411" s="391">
        <v>0</v>
      </c>
      <c r="BD411" s="391">
        <v>0</v>
      </c>
      <c r="BE411" s="391">
        <v>0</v>
      </c>
      <c r="BF411" s="391">
        <v>0</v>
      </c>
      <c r="BG411" s="391">
        <v>0</v>
      </c>
      <c r="BH411" s="391">
        <v>0</v>
      </c>
      <c r="BI411" s="391">
        <v>0</v>
      </c>
      <c r="BJ411" s="391">
        <v>0</v>
      </c>
      <c r="BK411" s="391">
        <v>0</v>
      </c>
      <c r="BL411" s="391">
        <v>0</v>
      </c>
      <c r="BM411" s="391">
        <v>0.68300000000000005</v>
      </c>
      <c r="BN411" s="391">
        <v>0.68300000000000005</v>
      </c>
      <c r="BO411" s="391">
        <v>0.68300000000000005</v>
      </c>
      <c r="BP411" s="391">
        <v>0.68300000000000005</v>
      </c>
      <c r="BQ411" s="391">
        <v>0.68300000000000005</v>
      </c>
    </row>
    <row r="412" spans="1:69">
      <c r="A412" s="388" t="s">
        <v>806</v>
      </c>
      <c r="B412" s="389">
        <v>0.23690833333333336</v>
      </c>
      <c r="C412" s="389">
        <v>1</v>
      </c>
      <c r="D412" s="389">
        <v>0</v>
      </c>
      <c r="E412" s="389"/>
      <c r="F412" s="390">
        <v>2895</v>
      </c>
      <c r="G412" s="391">
        <v>0.13100000000000001</v>
      </c>
      <c r="H412" s="391">
        <v>8.0000000000000002E-3</v>
      </c>
      <c r="I412" s="391">
        <v>8.9999999999999993E-3</v>
      </c>
      <c r="J412" s="391">
        <v>0</v>
      </c>
      <c r="K412" s="391">
        <v>0.06</v>
      </c>
      <c r="L412" s="391">
        <v>2.8908333333333341E-2</v>
      </c>
      <c r="M412" s="392">
        <v>45.25043177892919</v>
      </c>
      <c r="N412" s="390">
        <v>2901</v>
      </c>
      <c r="O412" s="390">
        <v>2930</v>
      </c>
      <c r="P412" s="390">
        <v>2959</v>
      </c>
      <c r="Q412" s="390">
        <v>2988</v>
      </c>
      <c r="R412" s="390">
        <v>3011</v>
      </c>
      <c r="S412" s="390" t="s">
        <v>201</v>
      </c>
      <c r="T412" s="391">
        <v>0.13120000000000001</v>
      </c>
      <c r="U412" s="391">
        <v>0.13250000000000001</v>
      </c>
      <c r="V412" s="391">
        <v>0.1338</v>
      </c>
      <c r="W412" s="391">
        <v>0.13519999999999999</v>
      </c>
      <c r="X412" s="391">
        <v>0.13619999999999999</v>
      </c>
      <c r="Y412" s="391">
        <v>1.2E-2</v>
      </c>
      <c r="Z412" s="391">
        <v>1.2E-2</v>
      </c>
      <c r="AA412" s="391">
        <v>1.2E-2</v>
      </c>
      <c r="AB412" s="391">
        <v>1.2E-2</v>
      </c>
      <c r="AC412" s="391">
        <v>1.2E-2</v>
      </c>
      <c r="AD412" s="391">
        <v>1.0999999999999999E-2</v>
      </c>
      <c r="AE412" s="391">
        <v>1.0999999999999999E-2</v>
      </c>
      <c r="AF412" s="391">
        <v>1.0999999999999999E-2</v>
      </c>
      <c r="AG412" s="391">
        <v>1.0999999999999999E-2</v>
      </c>
      <c r="AH412" s="391">
        <v>1.0999999999999999E-2</v>
      </c>
      <c r="AI412" s="391">
        <v>0</v>
      </c>
      <c r="AJ412" s="391">
        <v>0</v>
      </c>
      <c r="AK412" s="391">
        <v>0</v>
      </c>
      <c r="AL412" s="391">
        <v>0</v>
      </c>
      <c r="AM412" s="391">
        <v>0</v>
      </c>
      <c r="AN412" s="391">
        <v>0.06</v>
      </c>
      <c r="AO412" s="391">
        <v>0.06</v>
      </c>
      <c r="AP412" s="391">
        <v>0.06</v>
      </c>
      <c r="AQ412" s="391">
        <v>0.06</v>
      </c>
      <c r="AR412" s="391">
        <v>0.06</v>
      </c>
      <c r="AS412" s="391">
        <v>0.03</v>
      </c>
      <c r="AT412" s="391">
        <v>3.1E-2</v>
      </c>
      <c r="AU412" s="391">
        <v>3.2000000000000001E-2</v>
      </c>
      <c r="AV412" s="391">
        <v>3.3000000000000002E-2</v>
      </c>
      <c r="AW412" s="391">
        <v>3.4000000000000002E-2</v>
      </c>
      <c r="AX412" s="391">
        <v>0</v>
      </c>
      <c r="AY412" s="391">
        <v>0</v>
      </c>
      <c r="AZ412" s="391">
        <v>0</v>
      </c>
      <c r="BA412" s="391">
        <v>0</v>
      </c>
      <c r="BB412" s="391">
        <v>0</v>
      </c>
      <c r="BC412" s="391">
        <v>0</v>
      </c>
      <c r="BD412" s="391">
        <v>0</v>
      </c>
      <c r="BE412" s="391">
        <v>0</v>
      </c>
      <c r="BF412" s="391">
        <v>0</v>
      </c>
      <c r="BG412" s="391">
        <v>0</v>
      </c>
      <c r="BH412" s="391">
        <v>0</v>
      </c>
      <c r="BI412" s="391">
        <v>0</v>
      </c>
      <c r="BJ412" s="391">
        <v>0</v>
      </c>
      <c r="BK412" s="391">
        <v>0</v>
      </c>
      <c r="BL412" s="391">
        <v>0</v>
      </c>
      <c r="BM412" s="391">
        <v>0</v>
      </c>
      <c r="BN412" s="391">
        <v>0</v>
      </c>
      <c r="BO412" s="391">
        <v>0</v>
      </c>
      <c r="BP412" s="391">
        <v>0</v>
      </c>
      <c r="BQ412" s="391">
        <v>0</v>
      </c>
    </row>
    <row r="413" spans="1:69">
      <c r="A413" s="388" t="s">
        <v>807</v>
      </c>
      <c r="B413" s="389">
        <v>4.5483333333333329</v>
      </c>
      <c r="C413" s="389">
        <v>12.5</v>
      </c>
      <c r="D413" s="389">
        <v>2.2132471232876716</v>
      </c>
      <c r="E413" s="389"/>
      <c r="F413" s="390">
        <v>15100</v>
      </c>
      <c r="G413" s="391">
        <v>0.88329999999999997</v>
      </c>
      <c r="H413" s="391">
        <v>0.38579999999999998</v>
      </c>
      <c r="I413" s="391">
        <v>0.27260000000000001</v>
      </c>
      <c r="J413" s="391">
        <v>4.4600000000000001E-2</v>
      </c>
      <c r="K413" s="391">
        <v>0.13980000000000001</v>
      </c>
      <c r="L413" s="391">
        <v>0.60898621004566156</v>
      </c>
      <c r="M413" s="392">
        <v>58.496688741721854</v>
      </c>
      <c r="N413" s="390">
        <v>13590</v>
      </c>
      <c r="O413" s="390">
        <v>12200</v>
      </c>
      <c r="P413" s="390">
        <v>12200</v>
      </c>
      <c r="Q413" s="390">
        <v>12200</v>
      </c>
      <c r="R413" s="390">
        <v>12200</v>
      </c>
      <c r="S413" s="390" t="s">
        <v>184</v>
      </c>
      <c r="T413" s="391">
        <v>0.79500000000000004</v>
      </c>
      <c r="U413" s="391">
        <v>0.71550000000000002</v>
      </c>
      <c r="V413" s="391">
        <v>0.71550000000000002</v>
      </c>
      <c r="W413" s="391">
        <v>0.71550000000000002</v>
      </c>
      <c r="X413" s="391">
        <v>0.71550000000000002</v>
      </c>
      <c r="Y413" s="391">
        <v>0.34720000000000001</v>
      </c>
      <c r="Z413" s="391">
        <v>0.3125</v>
      </c>
      <c r="AA413" s="391">
        <v>0.3125</v>
      </c>
      <c r="AB413" s="391">
        <v>0.3125</v>
      </c>
      <c r="AC413" s="391">
        <v>0.3125</v>
      </c>
      <c r="AD413" s="391">
        <v>0.24529999999999999</v>
      </c>
      <c r="AE413" s="391">
        <v>0.2208</v>
      </c>
      <c r="AF413" s="391">
        <v>0.2208</v>
      </c>
      <c r="AG413" s="391">
        <v>0.2208</v>
      </c>
      <c r="AH413" s="391">
        <v>0.2208</v>
      </c>
      <c r="AI413" s="391">
        <v>4.0099999999999997E-2</v>
      </c>
      <c r="AJ413" s="391">
        <v>3.61E-2</v>
      </c>
      <c r="AK413" s="391">
        <v>3.61E-2</v>
      </c>
      <c r="AL413" s="391">
        <v>3.61E-2</v>
      </c>
      <c r="AM413" s="391">
        <v>3.61E-2</v>
      </c>
      <c r="AN413" s="391">
        <v>0.1487</v>
      </c>
      <c r="AO413" s="391">
        <v>0.1487</v>
      </c>
      <c r="AP413" s="391">
        <v>0.1487</v>
      </c>
      <c r="AQ413" s="391">
        <v>0.1487</v>
      </c>
      <c r="AR413" s="391">
        <v>0.1487</v>
      </c>
      <c r="AS413" s="391">
        <v>0.54949999999999999</v>
      </c>
      <c r="AT413" s="391">
        <v>0.49969999999999998</v>
      </c>
      <c r="AU413" s="391">
        <v>0.49969999999999998</v>
      </c>
      <c r="AV413" s="391">
        <v>0.49969999999999998</v>
      </c>
      <c r="AW413" s="391">
        <v>0.49969999999999998</v>
      </c>
      <c r="AX413" s="391">
        <v>0</v>
      </c>
      <c r="AY413" s="391">
        <v>0</v>
      </c>
      <c r="AZ413" s="391">
        <v>0</v>
      </c>
      <c r="BA413" s="391">
        <v>0</v>
      </c>
      <c r="BB413" s="391">
        <v>0</v>
      </c>
      <c r="BC413" s="391">
        <v>0</v>
      </c>
      <c r="BD413" s="391">
        <v>0</v>
      </c>
      <c r="BE413" s="391">
        <v>0</v>
      </c>
      <c r="BF413" s="391">
        <v>0</v>
      </c>
      <c r="BG413" s="391">
        <v>0</v>
      </c>
      <c r="BH413" s="391">
        <v>0</v>
      </c>
      <c r="BI413" s="391">
        <v>0</v>
      </c>
      <c r="BJ413" s="391">
        <v>0</v>
      </c>
      <c r="BK413" s="391">
        <v>0</v>
      </c>
      <c r="BL413" s="391">
        <v>0</v>
      </c>
      <c r="BM413" s="391">
        <v>4.5</v>
      </c>
      <c r="BN413" s="391">
        <v>4.5</v>
      </c>
      <c r="BO413" s="391">
        <v>4.5</v>
      </c>
      <c r="BP413" s="391">
        <v>4.5</v>
      </c>
      <c r="BQ413" s="391">
        <v>4.5</v>
      </c>
    </row>
    <row r="414" spans="1:69">
      <c r="A414" s="388" t="s">
        <v>808</v>
      </c>
      <c r="B414" s="389">
        <v>0.22241666666666668</v>
      </c>
      <c r="C414" s="389">
        <v>0.25</v>
      </c>
      <c r="D414" s="389">
        <v>2.627178082191781E-2</v>
      </c>
      <c r="E414" s="389"/>
      <c r="F414" s="390">
        <v>1261</v>
      </c>
      <c r="G414" s="391">
        <v>0.13489999999999999</v>
      </c>
      <c r="H414" s="391">
        <v>3.8600000000000002E-2</v>
      </c>
      <c r="I414" s="391">
        <v>6.6E-3</v>
      </c>
      <c r="J414" s="391">
        <v>5.5999999999999999E-3</v>
      </c>
      <c r="K414" s="391">
        <v>4.0000000000000001E-3</v>
      </c>
      <c r="L414" s="391">
        <v>6.4448858447488933E-3</v>
      </c>
      <c r="M414" s="392">
        <v>106.97858842188739</v>
      </c>
      <c r="N414" s="390">
        <v>1200</v>
      </c>
      <c r="O414" s="390">
        <v>1250</v>
      </c>
      <c r="P414" s="390">
        <v>1300</v>
      </c>
      <c r="Q414" s="390">
        <v>1350</v>
      </c>
      <c r="R414" s="390">
        <v>1400</v>
      </c>
      <c r="S414" s="390" t="s">
        <v>163</v>
      </c>
      <c r="T414" s="391">
        <v>8.3000000000000004E-2</v>
      </c>
      <c r="U414" s="391">
        <v>8.5000000000000006E-2</v>
      </c>
      <c r="V414" s="391">
        <v>8.6999999999999994E-2</v>
      </c>
      <c r="W414" s="391">
        <v>8.8999999999999996E-2</v>
      </c>
      <c r="X414" s="391">
        <v>0.09</v>
      </c>
      <c r="Y414" s="391">
        <v>1.6E-2</v>
      </c>
      <c r="Z414" s="391">
        <v>1.7000000000000001E-2</v>
      </c>
      <c r="AA414" s="391">
        <v>1.7999999999999999E-2</v>
      </c>
      <c r="AB414" s="391">
        <v>1.9E-2</v>
      </c>
      <c r="AC414" s="391">
        <v>0.02</v>
      </c>
      <c r="AD414" s="391">
        <v>5.0000000000000001E-3</v>
      </c>
      <c r="AE414" s="391">
        <v>5.0000000000000001E-3</v>
      </c>
      <c r="AF414" s="391">
        <v>5.0000000000000001E-3</v>
      </c>
      <c r="AG414" s="391">
        <v>5.0000000000000001E-3</v>
      </c>
      <c r="AH414" s="391">
        <v>5.0000000000000001E-3</v>
      </c>
      <c r="AI414" s="391">
        <v>8.9999999999999993E-3</v>
      </c>
      <c r="AJ414" s="391">
        <v>8.9999999999999993E-3</v>
      </c>
      <c r="AK414" s="391">
        <v>0.01</v>
      </c>
      <c r="AL414" s="391">
        <v>0.01</v>
      </c>
      <c r="AM414" s="391">
        <v>0.01</v>
      </c>
      <c r="AN414" s="391">
        <v>5.4999999999999997E-3</v>
      </c>
      <c r="AO414" s="391">
        <v>5.4999999999999997E-3</v>
      </c>
      <c r="AP414" s="391">
        <v>5.0000000000000001E-3</v>
      </c>
      <c r="AQ414" s="391">
        <v>5.0000000000000001E-3</v>
      </c>
      <c r="AR414" s="391">
        <v>5.4999999999999997E-3</v>
      </c>
      <c r="AS414" s="391">
        <v>5.0000000000000001E-3</v>
      </c>
      <c r="AT414" s="391">
        <v>5.0000000000000001E-3</v>
      </c>
      <c r="AU414" s="391">
        <v>5.0000000000000001E-3</v>
      </c>
      <c r="AV414" s="391">
        <v>6.0000000000000001E-3</v>
      </c>
      <c r="AW414" s="391">
        <v>6.0000000000000001E-3</v>
      </c>
      <c r="AX414" s="391">
        <v>0</v>
      </c>
      <c r="AY414" s="391">
        <v>0</v>
      </c>
      <c r="AZ414" s="391">
        <v>0</v>
      </c>
      <c r="BA414" s="391">
        <v>0</v>
      </c>
      <c r="BB414" s="391">
        <v>0</v>
      </c>
      <c r="BC414" s="391">
        <v>0</v>
      </c>
      <c r="BD414" s="391">
        <v>0</v>
      </c>
      <c r="BE414" s="391">
        <v>0</v>
      </c>
      <c r="BF414" s="391">
        <v>0</v>
      </c>
      <c r="BG414" s="391">
        <v>0</v>
      </c>
      <c r="BH414" s="391">
        <v>0.25</v>
      </c>
      <c r="BI414" s="391">
        <v>0.25</v>
      </c>
      <c r="BJ414" s="391">
        <v>0.25</v>
      </c>
      <c r="BK414" s="391">
        <v>0.25</v>
      </c>
      <c r="BL414" s="391">
        <v>0.25</v>
      </c>
      <c r="BM414" s="391">
        <v>0.05</v>
      </c>
      <c r="BN414" s="391">
        <v>0.05</v>
      </c>
      <c r="BO414" s="391">
        <v>0.05</v>
      </c>
      <c r="BP414" s="391">
        <v>0.05</v>
      </c>
      <c r="BQ414" s="391">
        <v>0.05</v>
      </c>
    </row>
    <row r="415" spans="1:69">
      <c r="A415" s="388" t="s">
        <v>1044</v>
      </c>
      <c r="B415" s="389">
        <v>0.27174999999999999</v>
      </c>
      <c r="C415" s="389">
        <v>1.07</v>
      </c>
      <c r="D415" s="389">
        <v>0</v>
      </c>
      <c r="E415" s="389"/>
      <c r="F415" s="390">
        <v>2902</v>
      </c>
      <c r="G415" s="391">
        <v>8.4000000000000005E-2</v>
      </c>
      <c r="H415" s="391">
        <v>2.9000000000000001E-2</v>
      </c>
      <c r="I415" s="391">
        <v>4.5999999999999999E-3</v>
      </c>
      <c r="J415" s="391">
        <v>5.3E-3</v>
      </c>
      <c r="K415" s="391">
        <v>2.5000000000000001E-2</v>
      </c>
      <c r="L415" s="391">
        <v>0.12384999999999999</v>
      </c>
      <c r="M415" s="392">
        <v>28.945554789800138</v>
      </c>
      <c r="N415" s="390">
        <v>3278</v>
      </c>
      <c r="O415" s="390">
        <v>3343</v>
      </c>
      <c r="P415" s="390">
        <v>3410</v>
      </c>
      <c r="Q415" s="390">
        <v>3478</v>
      </c>
      <c r="R415" s="390">
        <v>3545</v>
      </c>
      <c r="S415" s="390" t="s">
        <v>188</v>
      </c>
      <c r="T415" s="391">
        <v>0.16059999999999999</v>
      </c>
      <c r="U415" s="391">
        <v>0.1638</v>
      </c>
      <c r="V415" s="391">
        <v>0.1671</v>
      </c>
      <c r="W415" s="391">
        <v>0.1704</v>
      </c>
      <c r="X415" s="391">
        <v>0.17369999999999999</v>
      </c>
      <c r="Y415" s="391">
        <v>5.0299999999999997E-2</v>
      </c>
      <c r="Z415" s="391">
        <v>5.04E-2</v>
      </c>
      <c r="AA415" s="391">
        <v>5.1400000000000001E-2</v>
      </c>
      <c r="AB415" s="391">
        <v>5.2499999999999998E-2</v>
      </c>
      <c r="AC415" s="391">
        <v>5.3600000000000002E-2</v>
      </c>
      <c r="AD415" s="391">
        <v>5.1000000000000004E-3</v>
      </c>
      <c r="AE415" s="391">
        <v>5.5999999999999999E-3</v>
      </c>
      <c r="AF415" s="391">
        <v>6.1000000000000004E-3</v>
      </c>
      <c r="AG415" s="391">
        <v>6.6E-3</v>
      </c>
      <c r="AH415" s="391">
        <v>7.1000000000000004E-3</v>
      </c>
      <c r="AI415" s="391">
        <v>6.0000000000000001E-3</v>
      </c>
      <c r="AJ415" s="391">
        <v>7.4999999999999997E-3</v>
      </c>
      <c r="AK415" s="391">
        <v>8.8000000000000005E-3</v>
      </c>
      <c r="AL415" s="391">
        <v>9.4999999999999998E-3</v>
      </c>
      <c r="AM415" s="391">
        <v>0.01</v>
      </c>
      <c r="AN415" s="391">
        <v>4.8500000000000001E-2</v>
      </c>
      <c r="AO415" s="391">
        <v>4.8500000000000001E-2</v>
      </c>
      <c r="AP415" s="391">
        <v>5.0500000000000003E-2</v>
      </c>
      <c r="AQ415" s="391">
        <v>5.0500000000000003E-2</v>
      </c>
      <c r="AR415" s="391">
        <v>5.1499999999999997E-2</v>
      </c>
      <c r="AS415" s="391">
        <v>4.4999999999999998E-2</v>
      </c>
      <c r="AT415" s="391">
        <v>4.4999999999999998E-2</v>
      </c>
      <c r="AU415" s="391">
        <v>4.4999999999999998E-2</v>
      </c>
      <c r="AV415" s="391">
        <v>4.4999999999999998E-2</v>
      </c>
      <c r="AW415" s="391">
        <v>4.4999999999999998E-2</v>
      </c>
      <c r="AX415" s="391">
        <v>0</v>
      </c>
      <c r="AY415" s="391">
        <v>0</v>
      </c>
      <c r="AZ415" s="391">
        <v>0</v>
      </c>
      <c r="BA415" s="391">
        <v>0</v>
      </c>
      <c r="BB415" s="391">
        <v>0</v>
      </c>
      <c r="BC415" s="391">
        <v>0</v>
      </c>
      <c r="BD415" s="391">
        <v>0</v>
      </c>
      <c r="BE415" s="391">
        <v>0</v>
      </c>
      <c r="BF415" s="391">
        <v>0</v>
      </c>
      <c r="BG415" s="391">
        <v>0</v>
      </c>
      <c r="BH415" s="391">
        <v>0</v>
      </c>
      <c r="BI415" s="391">
        <v>0</v>
      </c>
      <c r="BJ415" s="391">
        <v>0</v>
      </c>
      <c r="BK415" s="391">
        <v>0</v>
      </c>
      <c r="BL415" s="391">
        <v>0</v>
      </c>
      <c r="BM415" s="391">
        <v>0</v>
      </c>
      <c r="BN415" s="391">
        <v>0</v>
      </c>
      <c r="BO415" s="391">
        <v>0</v>
      </c>
      <c r="BP415" s="391">
        <v>0</v>
      </c>
      <c r="BQ415" s="391">
        <v>0</v>
      </c>
    </row>
    <row r="416" spans="1:69">
      <c r="A416" s="388" t="s">
        <v>809</v>
      </c>
      <c r="B416" s="389">
        <v>0.26910833333333334</v>
      </c>
      <c r="C416" s="389">
        <v>0.32129999999999997</v>
      </c>
      <c r="D416" s="389">
        <v>5.033753424657534E-2</v>
      </c>
      <c r="E416" s="389"/>
      <c r="F416" s="390">
        <v>1445</v>
      </c>
      <c r="G416" s="391">
        <v>0.12989999999999999</v>
      </c>
      <c r="H416" s="391">
        <v>1.1900000000000001E-2</v>
      </c>
      <c r="I416" s="391">
        <v>1.52E-2</v>
      </c>
      <c r="J416" s="391">
        <v>3.8600000000000002E-2</v>
      </c>
      <c r="K416" s="391">
        <v>5.0000000000000001E-3</v>
      </c>
      <c r="L416" s="391">
        <v>1.8170799086758005E-2</v>
      </c>
      <c r="M416" s="392">
        <v>89.896193771626287</v>
      </c>
      <c r="N416" s="390">
        <v>1498</v>
      </c>
      <c r="O416" s="390">
        <v>1554</v>
      </c>
      <c r="P416" s="390">
        <v>1612</v>
      </c>
      <c r="Q416" s="390">
        <v>1672</v>
      </c>
      <c r="R416" s="390">
        <v>1735</v>
      </c>
      <c r="S416" s="390" t="s">
        <v>168</v>
      </c>
      <c r="T416" s="391">
        <v>0.1336</v>
      </c>
      <c r="U416" s="391">
        <v>0.13750000000000001</v>
      </c>
      <c r="V416" s="391">
        <v>0.13950000000000001</v>
      </c>
      <c r="W416" s="391">
        <v>0.14000000000000001</v>
      </c>
      <c r="X416" s="391">
        <v>0.14099999999999999</v>
      </c>
      <c r="Y416" s="391">
        <v>1.09E-2</v>
      </c>
      <c r="Z416" s="391">
        <v>1.09E-2</v>
      </c>
      <c r="AA416" s="391">
        <v>1.09E-2</v>
      </c>
      <c r="AB416" s="391">
        <v>1.09E-2</v>
      </c>
      <c r="AC416" s="391">
        <v>1.09E-2</v>
      </c>
      <c r="AD416" s="391">
        <v>1.5800000000000002E-2</v>
      </c>
      <c r="AE416" s="391">
        <v>1.6400000000000001E-2</v>
      </c>
      <c r="AF416" s="391">
        <v>1.7000000000000001E-2</v>
      </c>
      <c r="AG416" s="391">
        <v>1.7600000000000001E-2</v>
      </c>
      <c r="AH416" s="391">
        <v>1.83E-2</v>
      </c>
      <c r="AI416" s="391">
        <v>0.04</v>
      </c>
      <c r="AJ416" s="391">
        <v>0.04</v>
      </c>
      <c r="AK416" s="391">
        <v>0.04</v>
      </c>
      <c r="AL416" s="391">
        <v>0.04</v>
      </c>
      <c r="AM416" s="391">
        <v>0.04</v>
      </c>
      <c r="AN416" s="391">
        <v>5.0000000000000001E-3</v>
      </c>
      <c r="AO416" s="391">
        <v>5.0000000000000001E-3</v>
      </c>
      <c r="AP416" s="391">
        <v>5.0000000000000001E-3</v>
      </c>
      <c r="AQ416" s="391">
        <v>5.0000000000000001E-3</v>
      </c>
      <c r="AR416" s="391">
        <v>5.0000000000000001E-3</v>
      </c>
      <c r="AS416" s="391">
        <v>3.5000000000000003E-2</v>
      </c>
      <c r="AT416" s="391">
        <v>3.5799999999999998E-2</v>
      </c>
      <c r="AU416" s="391">
        <v>3.6200000000000003E-2</v>
      </c>
      <c r="AV416" s="391">
        <v>3.6400000000000002E-2</v>
      </c>
      <c r="AW416" s="391">
        <v>3.6700000000000003E-2</v>
      </c>
      <c r="AX416" s="391">
        <v>0</v>
      </c>
      <c r="AY416" s="391">
        <v>0</v>
      </c>
      <c r="AZ416" s="391">
        <v>0</v>
      </c>
      <c r="BA416" s="391">
        <v>0</v>
      </c>
      <c r="BB416" s="391">
        <v>0</v>
      </c>
      <c r="BC416" s="391">
        <v>0</v>
      </c>
      <c r="BD416" s="391">
        <v>0</v>
      </c>
      <c r="BE416" s="391">
        <v>0</v>
      </c>
      <c r="BF416" s="391">
        <v>0</v>
      </c>
      <c r="BG416" s="391">
        <v>0</v>
      </c>
      <c r="BH416" s="391">
        <v>0</v>
      </c>
      <c r="BI416" s="391">
        <v>0</v>
      </c>
      <c r="BJ416" s="391">
        <v>0</v>
      </c>
      <c r="BK416" s="391">
        <v>0</v>
      </c>
      <c r="BL416" s="391">
        <v>0</v>
      </c>
      <c r="BM416" s="391">
        <v>0.08</v>
      </c>
      <c r="BN416" s="391">
        <v>0.08</v>
      </c>
      <c r="BO416" s="391">
        <v>0.08</v>
      </c>
      <c r="BP416" s="391">
        <v>0.08</v>
      </c>
      <c r="BQ416" s="391">
        <v>0.08</v>
      </c>
    </row>
    <row r="417" spans="1:69">
      <c r="A417" s="388" t="s">
        <v>810</v>
      </c>
      <c r="B417" s="389">
        <v>15.036166666666668</v>
      </c>
      <c r="C417" s="389">
        <v>20.963999999999999</v>
      </c>
      <c r="D417" s="389">
        <v>4.2616438356164382E-2</v>
      </c>
      <c r="E417" s="389"/>
      <c r="F417" s="390">
        <v>84050</v>
      </c>
      <c r="G417" s="391">
        <v>4.3840000000000003</v>
      </c>
      <c r="H417" s="391">
        <v>7.266</v>
      </c>
      <c r="I417" s="391">
        <v>0</v>
      </c>
      <c r="J417" s="391">
        <v>0</v>
      </c>
      <c r="K417" s="391">
        <v>1.85</v>
      </c>
      <c r="L417" s="391">
        <v>1.4935502283105038</v>
      </c>
      <c r="M417" s="392">
        <v>52.159428911362284</v>
      </c>
      <c r="N417" s="390">
        <v>88990</v>
      </c>
      <c r="O417" s="390">
        <v>93930</v>
      </c>
      <c r="P417" s="390">
        <v>98870</v>
      </c>
      <c r="Q417" s="390">
        <v>103810</v>
      </c>
      <c r="R417" s="390">
        <v>108750</v>
      </c>
      <c r="S417" s="390" t="s">
        <v>148</v>
      </c>
      <c r="T417" s="391">
        <v>4.58</v>
      </c>
      <c r="U417" s="391">
        <v>4.7859999999999996</v>
      </c>
      <c r="V417" s="391">
        <v>5.0010000000000003</v>
      </c>
      <c r="W417" s="391">
        <v>5.2270000000000003</v>
      </c>
      <c r="X417" s="391">
        <v>5.4619999999999997</v>
      </c>
      <c r="Y417" s="391">
        <v>7.9930000000000003</v>
      </c>
      <c r="Z417" s="391">
        <v>8.7919999999999998</v>
      </c>
      <c r="AA417" s="391">
        <v>9.6720000000000006</v>
      </c>
      <c r="AB417" s="391">
        <v>10.638999999999999</v>
      </c>
      <c r="AC417" s="391">
        <v>11.702999999999999</v>
      </c>
      <c r="AD417" s="391">
        <v>0</v>
      </c>
      <c r="AE417" s="391">
        <v>0</v>
      </c>
      <c r="AF417" s="391">
        <v>0</v>
      </c>
      <c r="AG417" s="391">
        <v>0</v>
      </c>
      <c r="AH417" s="391">
        <v>0</v>
      </c>
      <c r="AI417" s="391">
        <v>0</v>
      </c>
      <c r="AJ417" s="391">
        <v>0</v>
      </c>
      <c r="AK417" s="391">
        <v>0</v>
      </c>
      <c r="AL417" s="391">
        <v>0</v>
      </c>
      <c r="AM417" s="391">
        <v>0</v>
      </c>
      <c r="AN417" s="391">
        <v>1.85</v>
      </c>
      <c r="AO417" s="391">
        <v>1.85</v>
      </c>
      <c r="AP417" s="391">
        <v>1.85</v>
      </c>
      <c r="AQ417" s="391">
        <v>1.85</v>
      </c>
      <c r="AR417" s="391">
        <v>1.85</v>
      </c>
      <c r="AS417" s="391">
        <v>1.5704</v>
      </c>
      <c r="AT417" s="391">
        <v>1.6798</v>
      </c>
      <c r="AU417" s="391">
        <v>1.7989999999999999</v>
      </c>
      <c r="AV417" s="391">
        <v>1.9289000000000001</v>
      </c>
      <c r="AW417" s="391">
        <v>2.0703999999999998</v>
      </c>
      <c r="AX417" s="391">
        <v>0</v>
      </c>
      <c r="AY417" s="391">
        <v>0</v>
      </c>
      <c r="AZ417" s="391">
        <v>2.52</v>
      </c>
      <c r="BA417" s="391">
        <v>5.04</v>
      </c>
      <c r="BB417" s="391">
        <v>5.04</v>
      </c>
      <c r="BC417" s="391">
        <v>0</v>
      </c>
      <c r="BD417" s="391">
        <v>0</v>
      </c>
      <c r="BE417" s="391">
        <v>0</v>
      </c>
      <c r="BF417" s="391">
        <v>0</v>
      </c>
      <c r="BG417" s="391">
        <v>0</v>
      </c>
      <c r="BH417" s="391">
        <v>0</v>
      </c>
      <c r="BI417" s="391">
        <v>0</v>
      </c>
      <c r="BJ417" s="391">
        <v>0</v>
      </c>
      <c r="BK417" s="391">
        <v>0</v>
      </c>
      <c r="BL417" s="391">
        <v>0</v>
      </c>
      <c r="BM417" s="391">
        <v>6.5000000000000002E-2</v>
      </c>
      <c r="BN417" s="391">
        <v>6.5000000000000002E-2</v>
      </c>
      <c r="BO417" s="391">
        <v>6.5000000000000002E-2</v>
      </c>
      <c r="BP417" s="391">
        <v>6.5000000000000002E-2</v>
      </c>
      <c r="BQ417" s="391">
        <v>6.5000000000000002E-2</v>
      </c>
    </row>
    <row r="418" spans="1:69">
      <c r="A418" s="388" t="s">
        <v>147</v>
      </c>
      <c r="B418" s="389">
        <v>3.0464333333333333</v>
      </c>
      <c r="C418" s="389">
        <v>10.333</v>
      </c>
      <c r="D418" s="389">
        <v>0</v>
      </c>
      <c r="E418" s="389"/>
      <c r="F418" s="390">
        <v>13159</v>
      </c>
      <c r="G418" s="391">
        <v>0.65100000000000002</v>
      </c>
      <c r="H418" s="391">
        <v>0.39400000000000002</v>
      </c>
      <c r="I418" s="391">
        <v>1.748</v>
      </c>
      <c r="J418" s="391">
        <v>0</v>
      </c>
      <c r="K418" s="391">
        <v>6.9199999999999998E-2</v>
      </c>
      <c r="L418" s="391">
        <v>0.18423333333333325</v>
      </c>
      <c r="M418" s="392">
        <v>49.471844365073331</v>
      </c>
      <c r="N418" s="390">
        <v>13200</v>
      </c>
      <c r="O418" s="390">
        <v>13250</v>
      </c>
      <c r="P418" s="390">
        <v>13300</v>
      </c>
      <c r="Q418" s="390">
        <v>13350</v>
      </c>
      <c r="R418" s="390">
        <v>13400</v>
      </c>
      <c r="S418" s="390" t="s">
        <v>149</v>
      </c>
      <c r="T418" s="391">
        <v>0.75</v>
      </c>
      <c r="U418" s="391">
        <v>0.755</v>
      </c>
      <c r="V418" s="391">
        <v>0.76</v>
      </c>
      <c r="W418" s="391">
        <v>0.76500000000000001</v>
      </c>
      <c r="X418" s="391">
        <v>0.77</v>
      </c>
      <c r="Y418" s="391">
        <v>0.45</v>
      </c>
      <c r="Z418" s="391">
        <v>0.5</v>
      </c>
      <c r="AA418" s="391">
        <v>0.55000000000000004</v>
      </c>
      <c r="AB418" s="391">
        <v>0.6</v>
      </c>
      <c r="AC418" s="391">
        <v>0.65</v>
      </c>
      <c r="AD418" s="391">
        <v>1.8</v>
      </c>
      <c r="AE418" s="391">
        <v>1.9</v>
      </c>
      <c r="AF418" s="391">
        <v>2</v>
      </c>
      <c r="AG418" s="391">
        <v>2.1</v>
      </c>
      <c r="AH418" s="391">
        <v>2.2000000000000002</v>
      </c>
      <c r="AI418" s="391">
        <v>0</v>
      </c>
      <c r="AJ418" s="391">
        <v>0</v>
      </c>
      <c r="AK418" s="391">
        <v>0</v>
      </c>
      <c r="AL418" s="391">
        <v>0</v>
      </c>
      <c r="AM418" s="391">
        <v>0</v>
      </c>
      <c r="AN418" s="391">
        <v>0.1</v>
      </c>
      <c r="AO418" s="391">
        <v>0.1</v>
      </c>
      <c r="AP418" s="391">
        <v>0.1</v>
      </c>
      <c r="AQ418" s="391">
        <v>0.1</v>
      </c>
      <c r="AR418" s="391">
        <v>0.1</v>
      </c>
      <c r="AS418" s="391">
        <v>0.30330000000000001</v>
      </c>
      <c r="AT418" s="391">
        <v>0.31900000000000001</v>
      </c>
      <c r="AU418" s="391">
        <v>0.3347</v>
      </c>
      <c r="AV418" s="391">
        <v>0.3503</v>
      </c>
      <c r="AW418" s="391">
        <v>0.36599999999999999</v>
      </c>
      <c r="AX418" s="391">
        <v>0</v>
      </c>
      <c r="AY418" s="391">
        <v>0</v>
      </c>
      <c r="AZ418" s="391">
        <v>0</v>
      </c>
      <c r="BA418" s="391">
        <v>0</v>
      </c>
      <c r="BB418" s="391">
        <v>0</v>
      </c>
      <c r="BC418" s="391">
        <v>0</v>
      </c>
      <c r="BD418" s="391">
        <v>0</v>
      </c>
      <c r="BE418" s="391">
        <v>0</v>
      </c>
      <c r="BF418" s="391">
        <v>0</v>
      </c>
      <c r="BG418" s="391">
        <v>0</v>
      </c>
      <c r="BH418" s="391">
        <v>0.46300000000000002</v>
      </c>
      <c r="BI418" s="391">
        <v>0.46300000000000002</v>
      </c>
      <c r="BJ418" s="391">
        <v>0.46300000000000002</v>
      </c>
      <c r="BK418" s="391">
        <v>0.46300000000000002</v>
      </c>
      <c r="BL418" s="391">
        <v>0.46300000000000002</v>
      </c>
      <c r="BM418" s="391">
        <v>0</v>
      </c>
      <c r="BN418" s="391">
        <v>0</v>
      </c>
      <c r="BO418" s="391">
        <v>0</v>
      </c>
      <c r="BP418" s="391">
        <v>0</v>
      </c>
      <c r="BQ418" s="391">
        <v>0</v>
      </c>
    </row>
    <row r="419" spans="1:69">
      <c r="A419" s="388" t="s">
        <v>811</v>
      </c>
      <c r="B419" s="389">
        <v>0.12983333333333333</v>
      </c>
      <c r="C419" s="389">
        <v>0.75</v>
      </c>
      <c r="D419" s="389">
        <v>0</v>
      </c>
      <c r="E419" s="389"/>
      <c r="F419" s="390">
        <v>1280</v>
      </c>
      <c r="G419" s="391">
        <v>6.88E-2</v>
      </c>
      <c r="H419" s="391">
        <v>1.21E-2</v>
      </c>
      <c r="I419" s="391">
        <v>0</v>
      </c>
      <c r="J419" s="391">
        <v>9.9000000000000008E-3</v>
      </c>
      <c r="K419" s="391">
        <v>0.01</v>
      </c>
      <c r="L419" s="391">
        <v>2.9033333333333328E-2</v>
      </c>
      <c r="M419" s="392">
        <v>53.75</v>
      </c>
      <c r="N419" s="390">
        <v>1500</v>
      </c>
      <c r="O419" s="390">
        <v>1700</v>
      </c>
      <c r="P419" s="390">
        <v>1900</v>
      </c>
      <c r="Q419" s="390">
        <v>2100</v>
      </c>
      <c r="R419" s="390">
        <v>2300</v>
      </c>
      <c r="S419" s="390" t="s">
        <v>147</v>
      </c>
      <c r="T419" s="391">
        <v>6.8000000000000005E-2</v>
      </c>
      <c r="U419" s="391">
        <v>7.0999999999999994E-2</v>
      </c>
      <c r="V419" s="391">
        <v>7.4999999999999997E-2</v>
      </c>
      <c r="W419" s="391">
        <v>7.8E-2</v>
      </c>
      <c r="X419" s="391">
        <v>8.2000000000000003E-2</v>
      </c>
      <c r="Y419" s="391">
        <v>1.7000000000000001E-2</v>
      </c>
      <c r="Z419" s="391">
        <v>1.9E-2</v>
      </c>
      <c r="AA419" s="391">
        <v>2.1000000000000001E-2</v>
      </c>
      <c r="AB419" s="391">
        <v>2.3E-2</v>
      </c>
      <c r="AC419" s="391">
        <v>2.5000000000000001E-2</v>
      </c>
      <c r="AD419" s="391">
        <v>1.0999999999999999E-2</v>
      </c>
      <c r="AE419" s="391">
        <v>1.2999999999999999E-2</v>
      </c>
      <c r="AF419" s="391">
        <v>1.4999999999999999E-2</v>
      </c>
      <c r="AG419" s="391">
        <v>1.7000000000000001E-2</v>
      </c>
      <c r="AH419" s="391">
        <v>1.9E-2</v>
      </c>
      <c r="AI419" s="391">
        <v>1.4999999999999999E-2</v>
      </c>
      <c r="AJ419" s="391">
        <v>1.7000000000000001E-2</v>
      </c>
      <c r="AK419" s="391">
        <v>1.9E-2</v>
      </c>
      <c r="AL419" s="391">
        <v>2.1000000000000001E-2</v>
      </c>
      <c r="AM419" s="391">
        <v>2.3E-2</v>
      </c>
      <c r="AN419" s="391">
        <v>0.02</v>
      </c>
      <c r="AO419" s="391">
        <v>0.02</v>
      </c>
      <c r="AP419" s="391">
        <v>0.02</v>
      </c>
      <c r="AQ419" s="391">
        <v>0.02</v>
      </c>
      <c r="AR419" s="391">
        <v>0.02</v>
      </c>
      <c r="AS419" s="391">
        <v>5.04E-2</v>
      </c>
      <c r="AT419" s="391">
        <v>5.3800000000000001E-2</v>
      </c>
      <c r="AU419" s="391">
        <v>5.7700000000000001E-2</v>
      </c>
      <c r="AV419" s="391">
        <v>6.1100000000000002E-2</v>
      </c>
      <c r="AW419" s="391">
        <v>6.5000000000000002E-2</v>
      </c>
      <c r="AX419" s="391">
        <v>0</v>
      </c>
      <c r="AY419" s="391">
        <v>0</v>
      </c>
      <c r="AZ419" s="391">
        <v>0</v>
      </c>
      <c r="BA419" s="391">
        <v>0</v>
      </c>
      <c r="BB419" s="391">
        <v>0</v>
      </c>
      <c r="BC419" s="391">
        <v>0</v>
      </c>
      <c r="BD419" s="391">
        <v>0</v>
      </c>
      <c r="BE419" s="391">
        <v>0</v>
      </c>
      <c r="BF419" s="391">
        <v>0</v>
      </c>
      <c r="BG419" s="391">
        <v>0</v>
      </c>
      <c r="BH419" s="391">
        <v>0.75</v>
      </c>
      <c r="BI419" s="391">
        <v>0.75</v>
      </c>
      <c r="BJ419" s="391">
        <v>0.75</v>
      </c>
      <c r="BK419" s="391">
        <v>0.75</v>
      </c>
      <c r="BL419" s="391">
        <v>0.75</v>
      </c>
      <c r="BM419" s="391">
        <v>0</v>
      </c>
      <c r="BN419" s="391">
        <v>0</v>
      </c>
      <c r="BO419" s="391">
        <v>0</v>
      </c>
      <c r="BP419" s="391">
        <v>0</v>
      </c>
      <c r="BQ419" s="391">
        <v>0</v>
      </c>
    </row>
    <row r="420" spans="1:69">
      <c r="A420" s="388" t="s">
        <v>812</v>
      </c>
      <c r="B420" s="389">
        <v>8.5183333333333326</v>
      </c>
      <c r="C420" s="389">
        <v>30.9</v>
      </c>
      <c r="D420" s="389">
        <v>1.8390246575342466</v>
      </c>
      <c r="E420" s="389"/>
      <c r="F420" s="390">
        <v>54886</v>
      </c>
      <c r="G420" s="391">
        <v>3.07</v>
      </c>
      <c r="H420" s="391">
        <v>0.89300000000000002</v>
      </c>
      <c r="I420" s="391">
        <v>1.278</v>
      </c>
      <c r="J420" s="391">
        <v>0.216</v>
      </c>
      <c r="K420" s="391">
        <v>0.5</v>
      </c>
      <c r="L420" s="391">
        <v>0.72230867579908598</v>
      </c>
      <c r="M420" s="392">
        <v>55.934117990015672</v>
      </c>
      <c r="N420" s="390">
        <v>57600</v>
      </c>
      <c r="O420" s="390">
        <v>60500</v>
      </c>
      <c r="P420" s="390">
        <v>63500</v>
      </c>
      <c r="Q420" s="390">
        <v>66700</v>
      </c>
      <c r="R420" s="390">
        <v>70000</v>
      </c>
      <c r="S420" s="390" t="s">
        <v>162</v>
      </c>
      <c r="T420" s="391">
        <v>3.1</v>
      </c>
      <c r="U420" s="391">
        <v>3.2</v>
      </c>
      <c r="V420" s="391">
        <v>3.4</v>
      </c>
      <c r="W420" s="391">
        <v>3.5</v>
      </c>
      <c r="X420" s="391">
        <v>3.7</v>
      </c>
      <c r="Y420" s="391">
        <v>1.1000000000000001</v>
      </c>
      <c r="Z420" s="391">
        <v>1.1000000000000001</v>
      </c>
      <c r="AA420" s="391">
        <v>1.2</v>
      </c>
      <c r="AB420" s="391">
        <v>1.2</v>
      </c>
      <c r="AC420" s="391">
        <v>1.3</v>
      </c>
      <c r="AD420" s="391">
        <v>1.7</v>
      </c>
      <c r="AE420" s="391">
        <v>1.7</v>
      </c>
      <c r="AF420" s="391">
        <v>1.8</v>
      </c>
      <c r="AG420" s="391">
        <v>1.9</v>
      </c>
      <c r="AH420" s="391">
        <v>2</v>
      </c>
      <c r="AI420" s="391">
        <v>0.7</v>
      </c>
      <c r="AJ420" s="391">
        <v>0.7</v>
      </c>
      <c r="AK420" s="391">
        <v>0.8</v>
      </c>
      <c r="AL420" s="391">
        <v>0.8</v>
      </c>
      <c r="AM420" s="391">
        <v>0.8</v>
      </c>
      <c r="AN420" s="391">
        <v>0.7</v>
      </c>
      <c r="AO420" s="391">
        <v>0.7</v>
      </c>
      <c r="AP420" s="391">
        <v>0.7</v>
      </c>
      <c r="AQ420" s="391">
        <v>0.7</v>
      </c>
      <c r="AR420" s="391">
        <v>0.7</v>
      </c>
      <c r="AS420" s="391">
        <v>0.79849999999999999</v>
      </c>
      <c r="AT420" s="391">
        <v>0.80940000000000001</v>
      </c>
      <c r="AU420" s="391">
        <v>0.86409999999999998</v>
      </c>
      <c r="AV420" s="391">
        <v>0.88600000000000001</v>
      </c>
      <c r="AW420" s="391">
        <v>0.92979999999999996</v>
      </c>
      <c r="AX420" s="391">
        <v>0</v>
      </c>
      <c r="AY420" s="391">
        <v>0</v>
      </c>
      <c r="AZ420" s="391">
        <v>0</v>
      </c>
      <c r="BA420" s="391">
        <v>0</v>
      </c>
      <c r="BB420" s="391">
        <v>0</v>
      </c>
      <c r="BC420" s="391">
        <v>0</v>
      </c>
      <c r="BD420" s="391">
        <v>0</v>
      </c>
      <c r="BE420" s="391">
        <v>0</v>
      </c>
      <c r="BF420" s="391">
        <v>0</v>
      </c>
      <c r="BG420" s="391">
        <v>0</v>
      </c>
      <c r="BH420" s="391">
        <v>0</v>
      </c>
      <c r="BI420" s="391">
        <v>0</v>
      </c>
      <c r="BJ420" s="391">
        <v>0</v>
      </c>
      <c r="BK420" s="391">
        <v>0</v>
      </c>
      <c r="BL420" s="391">
        <v>0</v>
      </c>
      <c r="BM420" s="391">
        <v>2.1880000000000002</v>
      </c>
      <c r="BN420" s="391">
        <v>2.1880000000000002</v>
      </c>
      <c r="BO420" s="391">
        <v>2.1880000000000002</v>
      </c>
      <c r="BP420" s="391">
        <v>2.1880000000000002</v>
      </c>
      <c r="BQ420" s="391">
        <v>2.1880000000000002</v>
      </c>
    </row>
    <row r="421" spans="1:69">
      <c r="A421" s="388" t="s">
        <v>813</v>
      </c>
      <c r="B421" s="389">
        <v>4.6216666666666663E-2</v>
      </c>
      <c r="C421" s="389">
        <v>0.186</v>
      </c>
      <c r="D421" s="389">
        <v>0</v>
      </c>
      <c r="E421" s="389"/>
      <c r="F421" s="390">
        <v>938</v>
      </c>
      <c r="G421" s="391">
        <v>3.5099999999999999E-2</v>
      </c>
      <c r="H421" s="391">
        <v>1.4E-3</v>
      </c>
      <c r="I421" s="391">
        <v>1.4E-3</v>
      </c>
      <c r="J421" s="391">
        <v>4.0000000000000001E-3</v>
      </c>
      <c r="K421" s="391">
        <v>1E-3</v>
      </c>
      <c r="L421" s="391">
        <v>3.3166666666666691E-3</v>
      </c>
      <c r="M421" s="392">
        <v>37.420042643923239</v>
      </c>
      <c r="N421" s="390">
        <v>918</v>
      </c>
      <c r="O421" s="390">
        <v>926</v>
      </c>
      <c r="P421" s="390">
        <v>935</v>
      </c>
      <c r="Q421" s="390">
        <v>943</v>
      </c>
      <c r="R421" s="390">
        <v>952</v>
      </c>
      <c r="S421" s="390" t="s">
        <v>129</v>
      </c>
      <c r="T421" s="391">
        <v>2.1499999999999998E-2</v>
      </c>
      <c r="U421" s="391">
        <v>2.1600000000000001E-2</v>
      </c>
      <c r="V421" s="391">
        <v>2.18E-2</v>
      </c>
      <c r="W421" s="391">
        <v>2.1899999999999999E-2</v>
      </c>
      <c r="X421" s="391">
        <v>2.2100000000000002E-2</v>
      </c>
      <c r="Y421" s="391">
        <v>1E-3</v>
      </c>
      <c r="Z421" s="391">
        <v>1E-3</v>
      </c>
      <c r="AA421" s="391">
        <v>1E-3</v>
      </c>
      <c r="AB421" s="391">
        <v>1E-3</v>
      </c>
      <c r="AC421" s="391">
        <v>1E-3</v>
      </c>
      <c r="AD421" s="391">
        <v>1.7000000000000001E-2</v>
      </c>
      <c r="AE421" s="391">
        <v>1.7999999999999999E-2</v>
      </c>
      <c r="AF421" s="391">
        <v>1.9E-2</v>
      </c>
      <c r="AG421" s="391">
        <v>0.02</v>
      </c>
      <c r="AH421" s="391">
        <v>2.0199999999999999E-2</v>
      </c>
      <c r="AI421" s="391">
        <v>4.1999999999999997E-3</v>
      </c>
      <c r="AJ421" s="391">
        <v>4.4000000000000003E-3</v>
      </c>
      <c r="AK421" s="391">
        <v>4.5999999999999999E-3</v>
      </c>
      <c r="AL421" s="391">
        <v>4.7999999999999996E-3</v>
      </c>
      <c r="AM421" s="391">
        <v>4.7999999999999996E-3</v>
      </c>
      <c r="AN421" s="391">
        <v>1E-3</v>
      </c>
      <c r="AO421" s="391">
        <v>1E-3</v>
      </c>
      <c r="AP421" s="391">
        <v>1E-3</v>
      </c>
      <c r="AQ421" s="391">
        <v>1E-3</v>
      </c>
      <c r="AR421" s="391">
        <v>1E-3</v>
      </c>
      <c r="AS421" s="391">
        <v>2.5999999999999999E-3</v>
      </c>
      <c r="AT421" s="391">
        <v>2.7000000000000001E-3</v>
      </c>
      <c r="AU421" s="391">
        <v>2.8E-3</v>
      </c>
      <c r="AV421" s="391">
        <v>2.8E-3</v>
      </c>
      <c r="AW421" s="391">
        <v>2.8999999999999998E-3</v>
      </c>
      <c r="AX421" s="391">
        <v>0</v>
      </c>
      <c r="AY421" s="391">
        <v>0</v>
      </c>
      <c r="AZ421" s="391">
        <v>0</v>
      </c>
      <c r="BA421" s="391">
        <v>0</v>
      </c>
      <c r="BB421" s="391">
        <v>0</v>
      </c>
      <c r="BC421" s="391">
        <v>0</v>
      </c>
      <c r="BD421" s="391">
        <v>0</v>
      </c>
      <c r="BE421" s="391">
        <v>0</v>
      </c>
      <c r="BF421" s="391">
        <v>0</v>
      </c>
      <c r="BG421" s="391">
        <v>0</v>
      </c>
      <c r="BH421" s="391">
        <v>0.05</v>
      </c>
      <c r="BI421" s="391">
        <v>0.05</v>
      </c>
      <c r="BJ421" s="391">
        <v>0.05</v>
      </c>
      <c r="BK421" s="391">
        <v>0.05</v>
      </c>
      <c r="BL421" s="391">
        <v>0.05</v>
      </c>
      <c r="BM421" s="391">
        <v>0</v>
      </c>
      <c r="BN421" s="391">
        <v>0</v>
      </c>
      <c r="BO421" s="391">
        <v>0</v>
      </c>
      <c r="BP421" s="391">
        <v>0</v>
      </c>
      <c r="BQ421" s="391">
        <v>0</v>
      </c>
    </row>
    <row r="422" spans="1:69">
      <c r="A422" s="388" t="s">
        <v>814</v>
      </c>
      <c r="B422" s="389">
        <v>2.0033333333333334E-2</v>
      </c>
      <c r="C422" s="389">
        <v>3.3000000000000002E-2</v>
      </c>
      <c r="D422" s="389">
        <v>0</v>
      </c>
      <c r="E422" s="389"/>
      <c r="F422" s="390">
        <v>546</v>
      </c>
      <c r="G422" s="391">
        <v>1.35E-2</v>
      </c>
      <c r="H422" s="391">
        <v>3.0000000000000001E-3</v>
      </c>
      <c r="I422" s="391">
        <v>0</v>
      </c>
      <c r="J422" s="391">
        <v>8.9999999999999998E-4</v>
      </c>
      <c r="K422" s="391">
        <v>1.5E-3</v>
      </c>
      <c r="L422" s="391">
        <v>1.1333333333333299E-3</v>
      </c>
      <c r="M422" s="392">
        <v>24.725274725274726</v>
      </c>
      <c r="N422" s="390">
        <v>546</v>
      </c>
      <c r="O422" s="390">
        <v>546</v>
      </c>
      <c r="P422" s="390">
        <v>546</v>
      </c>
      <c r="Q422" s="390">
        <v>546</v>
      </c>
      <c r="R422" s="390">
        <v>546</v>
      </c>
      <c r="S422" s="390" t="s">
        <v>132</v>
      </c>
      <c r="T422" s="391">
        <v>1.2E-2</v>
      </c>
      <c r="U422" s="391">
        <v>1.2E-2</v>
      </c>
      <c r="V422" s="391">
        <v>1.2E-2</v>
      </c>
      <c r="W422" s="391">
        <v>1.2E-2</v>
      </c>
      <c r="X422" s="391">
        <v>1.2E-2</v>
      </c>
      <c r="Y422" s="391">
        <v>3.0000000000000001E-3</v>
      </c>
      <c r="Z422" s="391">
        <v>3.0000000000000001E-3</v>
      </c>
      <c r="AA422" s="391">
        <v>3.0000000000000001E-3</v>
      </c>
      <c r="AB422" s="391">
        <v>3.0000000000000001E-3</v>
      </c>
      <c r="AC422" s="391">
        <v>3.0000000000000001E-3</v>
      </c>
      <c r="AD422" s="391">
        <v>0</v>
      </c>
      <c r="AE422" s="391">
        <v>0</v>
      </c>
      <c r="AF422" s="391">
        <v>0</v>
      </c>
      <c r="AG422" s="391">
        <v>0</v>
      </c>
      <c r="AH422" s="391">
        <v>0</v>
      </c>
      <c r="AI422" s="391">
        <v>1E-3</v>
      </c>
      <c r="AJ422" s="391">
        <v>1E-3</v>
      </c>
      <c r="AK422" s="391">
        <v>1E-3</v>
      </c>
      <c r="AL422" s="391">
        <v>1E-3</v>
      </c>
      <c r="AM422" s="391">
        <v>1E-3</v>
      </c>
      <c r="AN422" s="391">
        <v>1E-3</v>
      </c>
      <c r="AO422" s="391">
        <v>1E-3</v>
      </c>
      <c r="AP422" s="391">
        <v>1E-3</v>
      </c>
      <c r="AQ422" s="391">
        <v>1E-3</v>
      </c>
      <c r="AR422" s="391">
        <v>0</v>
      </c>
      <c r="AS422" s="391">
        <v>1E-3</v>
      </c>
      <c r="AT422" s="391">
        <v>1E-3</v>
      </c>
      <c r="AU422" s="391">
        <v>1E-3</v>
      </c>
      <c r="AV422" s="391">
        <v>1E-3</v>
      </c>
      <c r="AW422" s="391">
        <v>8.9999999999999998E-4</v>
      </c>
      <c r="AX422" s="391">
        <v>0</v>
      </c>
      <c r="AY422" s="391">
        <v>0</v>
      </c>
      <c r="AZ422" s="391">
        <v>0</v>
      </c>
      <c r="BA422" s="391">
        <v>0</v>
      </c>
      <c r="BB422" s="391">
        <v>0</v>
      </c>
      <c r="BC422" s="391">
        <v>0</v>
      </c>
      <c r="BD422" s="391">
        <v>0</v>
      </c>
      <c r="BE422" s="391">
        <v>0</v>
      </c>
      <c r="BF422" s="391">
        <v>0</v>
      </c>
      <c r="BG422" s="391">
        <v>0</v>
      </c>
      <c r="BH422" s="391">
        <v>3.3000000000000002E-2</v>
      </c>
      <c r="BI422" s="391">
        <v>3.3000000000000002E-2</v>
      </c>
      <c r="BJ422" s="391">
        <v>3.3000000000000002E-2</v>
      </c>
      <c r="BK422" s="391">
        <v>3.3000000000000002E-2</v>
      </c>
      <c r="BL422" s="391">
        <v>3.3000000000000002E-2</v>
      </c>
      <c r="BM422" s="391">
        <v>0</v>
      </c>
      <c r="BN422" s="391">
        <v>0</v>
      </c>
      <c r="BO422" s="391">
        <v>0</v>
      </c>
      <c r="BP422" s="391">
        <v>0</v>
      </c>
      <c r="BQ422" s="391">
        <v>0</v>
      </c>
    </row>
    <row r="423" spans="1:69">
      <c r="A423" s="388" t="s">
        <v>815</v>
      </c>
      <c r="B423" s="389">
        <v>0.21229999999999996</v>
      </c>
      <c r="C423" s="389">
        <v>1.296</v>
      </c>
      <c r="D423" s="389">
        <v>0</v>
      </c>
      <c r="E423" s="389"/>
      <c r="F423" s="390">
        <v>1867</v>
      </c>
      <c r="G423" s="391">
        <v>7.2999999999999995E-2</v>
      </c>
      <c r="H423" s="391">
        <v>2.5399999999999999E-2</v>
      </c>
      <c r="I423" s="391">
        <v>9.8000000000000004E-2</v>
      </c>
      <c r="J423" s="391">
        <v>2.0000000000000001E-4</v>
      </c>
      <c r="K423" s="391">
        <v>2.5000000000000001E-3</v>
      </c>
      <c r="L423" s="391">
        <v>1.3199999999999962E-2</v>
      </c>
      <c r="M423" s="392">
        <v>39.10016068559186</v>
      </c>
      <c r="N423" s="390">
        <v>1842</v>
      </c>
      <c r="O423" s="390">
        <v>1720</v>
      </c>
      <c r="P423" s="390">
        <v>1618</v>
      </c>
      <c r="Q423" s="390">
        <v>1521</v>
      </c>
      <c r="R423" s="390">
        <v>1431</v>
      </c>
      <c r="S423" s="390" t="s">
        <v>195</v>
      </c>
      <c r="T423" s="391">
        <v>7.1999999999999995E-2</v>
      </c>
      <c r="U423" s="391">
        <v>6.7199999999999996E-2</v>
      </c>
      <c r="V423" s="391">
        <v>6.3100000000000003E-2</v>
      </c>
      <c r="W423" s="391">
        <v>5.9299999999999999E-2</v>
      </c>
      <c r="X423" s="391">
        <v>5.2299999999999999E-2</v>
      </c>
      <c r="Y423" s="391">
        <v>2.5100000000000001E-2</v>
      </c>
      <c r="Z423" s="391">
        <v>2.3400000000000001E-2</v>
      </c>
      <c r="AA423" s="391">
        <v>2.1999999999999999E-2</v>
      </c>
      <c r="AB423" s="391">
        <v>2.06E-2</v>
      </c>
      <c r="AC423" s="391">
        <v>1.9400000000000001E-2</v>
      </c>
      <c r="AD423" s="391">
        <v>9.8000000000000004E-2</v>
      </c>
      <c r="AE423" s="391">
        <v>9.8000000000000004E-2</v>
      </c>
      <c r="AF423" s="391">
        <v>9.8000000000000004E-2</v>
      </c>
      <c r="AG423" s="391">
        <v>9.8000000000000004E-2</v>
      </c>
      <c r="AH423" s="391">
        <v>9.8000000000000004E-2</v>
      </c>
      <c r="AI423" s="391">
        <v>0</v>
      </c>
      <c r="AJ423" s="391">
        <v>0</v>
      </c>
      <c r="AK423" s="391">
        <v>0</v>
      </c>
      <c r="AL423" s="391">
        <v>0</v>
      </c>
      <c r="AM423" s="391">
        <v>0</v>
      </c>
      <c r="AN423" s="391">
        <v>2.5000000000000001E-3</v>
      </c>
      <c r="AO423" s="391">
        <v>2.5000000000000001E-3</v>
      </c>
      <c r="AP423" s="391">
        <v>2.5000000000000001E-3</v>
      </c>
      <c r="AQ423" s="391">
        <v>2.5000000000000001E-3</v>
      </c>
      <c r="AR423" s="391">
        <v>2.5000000000000001E-3</v>
      </c>
      <c r="AS423" s="391">
        <v>1.32E-2</v>
      </c>
      <c r="AT423" s="391">
        <v>1.2800000000000001E-2</v>
      </c>
      <c r="AU423" s="391">
        <v>1.24E-2</v>
      </c>
      <c r="AV423" s="391">
        <v>1.21E-2</v>
      </c>
      <c r="AW423" s="391">
        <v>1.15E-2</v>
      </c>
      <c r="AX423" s="391">
        <v>0</v>
      </c>
      <c r="AY423" s="391">
        <v>0</v>
      </c>
      <c r="AZ423" s="391">
        <v>0</v>
      </c>
      <c r="BA423" s="391">
        <v>0</v>
      </c>
      <c r="BB423" s="391">
        <v>0</v>
      </c>
      <c r="BC423" s="391">
        <v>0</v>
      </c>
      <c r="BD423" s="391">
        <v>0</v>
      </c>
      <c r="BE423" s="391">
        <v>0</v>
      </c>
      <c r="BF423" s="391">
        <v>0</v>
      </c>
      <c r="BG423" s="391">
        <v>0</v>
      </c>
      <c r="BH423" s="391">
        <v>0</v>
      </c>
      <c r="BI423" s="391">
        <v>0</v>
      </c>
      <c r="BJ423" s="391">
        <v>0</v>
      </c>
      <c r="BK423" s="391">
        <v>0</v>
      </c>
      <c r="BL423" s="391">
        <v>0</v>
      </c>
      <c r="BM423" s="391">
        <v>0</v>
      </c>
      <c r="BN423" s="391">
        <v>0</v>
      </c>
      <c r="BO423" s="391">
        <v>0</v>
      </c>
      <c r="BP423" s="391">
        <v>0</v>
      </c>
      <c r="BQ423" s="391">
        <v>0</v>
      </c>
    </row>
    <row r="424" spans="1:69">
      <c r="A424" s="388" t="s">
        <v>816</v>
      </c>
      <c r="B424" s="389">
        <v>0.21004999999999999</v>
      </c>
      <c r="C424" s="389">
        <v>0.35099999999999998</v>
      </c>
      <c r="D424" s="389">
        <v>3.6799999999999999E-2</v>
      </c>
      <c r="E424" s="389"/>
      <c r="F424" s="390">
        <v>1169</v>
      </c>
      <c r="G424" s="391">
        <v>6.1800000000000001E-2</v>
      </c>
      <c r="H424" s="391">
        <v>9.4999999999999998E-3</v>
      </c>
      <c r="I424" s="391">
        <v>4.1000000000000003E-3</v>
      </c>
      <c r="J424" s="391">
        <v>3.5799999999999998E-2</v>
      </c>
      <c r="K424" s="391">
        <v>7.2999999999999995E-2</v>
      </c>
      <c r="L424" s="391">
        <v>-1.0950000000000015E-2</v>
      </c>
      <c r="M424" s="392">
        <v>52.865697177074424</v>
      </c>
      <c r="N424" s="390">
        <v>1170</v>
      </c>
      <c r="O424" s="390">
        <v>1170</v>
      </c>
      <c r="P424" s="390">
        <v>1170</v>
      </c>
      <c r="Q424" s="390">
        <v>1170</v>
      </c>
      <c r="R424" s="390">
        <v>1170</v>
      </c>
      <c r="S424" s="390" t="s">
        <v>144</v>
      </c>
      <c r="T424" s="391">
        <v>6.1899999999999997E-2</v>
      </c>
      <c r="U424" s="391">
        <v>6.2E-2</v>
      </c>
      <c r="V424" s="391">
        <v>6.2100000000000002E-2</v>
      </c>
      <c r="W424" s="391">
        <v>6.2199999999999998E-2</v>
      </c>
      <c r="X424" s="391">
        <v>6.2300000000000001E-2</v>
      </c>
      <c r="Y424" s="391">
        <v>9.5999999999999992E-3</v>
      </c>
      <c r="Z424" s="391">
        <v>9.7000000000000003E-3</v>
      </c>
      <c r="AA424" s="391">
        <v>9.7000000000000003E-3</v>
      </c>
      <c r="AB424" s="391">
        <v>9.7999999999999997E-3</v>
      </c>
      <c r="AC424" s="391">
        <v>9.7999999999999997E-3</v>
      </c>
      <c r="AD424" s="391">
        <v>4.1000000000000003E-3</v>
      </c>
      <c r="AE424" s="391">
        <v>4.1000000000000003E-3</v>
      </c>
      <c r="AF424" s="391">
        <v>4.1000000000000003E-3</v>
      </c>
      <c r="AG424" s="391">
        <v>4.1000000000000003E-3</v>
      </c>
      <c r="AH424" s="391">
        <v>4.1000000000000003E-3</v>
      </c>
      <c r="AI424" s="391">
        <v>1.38E-2</v>
      </c>
      <c r="AJ424" s="391">
        <v>1.3899999999999999E-2</v>
      </c>
      <c r="AK424" s="391">
        <v>1.4E-2</v>
      </c>
      <c r="AL424" s="391">
        <v>1.41E-2</v>
      </c>
      <c r="AM424" s="391">
        <v>1.4200000000000001E-2</v>
      </c>
      <c r="AN424" s="391">
        <v>7.4999999999999997E-2</v>
      </c>
      <c r="AO424" s="391">
        <v>7.4999999999999997E-2</v>
      </c>
      <c r="AP424" s="391">
        <v>7.4999999999999997E-2</v>
      </c>
      <c r="AQ424" s="391">
        <v>7.4999999999999997E-2</v>
      </c>
      <c r="AR424" s="391">
        <v>7.4999999999999997E-2</v>
      </c>
      <c r="AS424" s="391">
        <v>3.4299999999999997E-2</v>
      </c>
      <c r="AT424" s="391">
        <v>3.4299999999999997E-2</v>
      </c>
      <c r="AU424" s="391">
        <v>3.44E-2</v>
      </c>
      <c r="AV424" s="391">
        <v>3.44E-2</v>
      </c>
      <c r="AW424" s="391">
        <v>3.4500000000000003E-2</v>
      </c>
      <c r="AX424" s="391">
        <v>0</v>
      </c>
      <c r="AY424" s="391">
        <v>0</v>
      </c>
      <c r="AZ424" s="391">
        <v>0</v>
      </c>
      <c r="BA424" s="391">
        <v>0</v>
      </c>
      <c r="BB424" s="391">
        <v>0</v>
      </c>
      <c r="BC424" s="391">
        <v>0</v>
      </c>
      <c r="BD424" s="391">
        <v>0</v>
      </c>
      <c r="BE424" s="391">
        <v>0</v>
      </c>
      <c r="BF424" s="391">
        <v>0</v>
      </c>
      <c r="BG424" s="391">
        <v>0</v>
      </c>
      <c r="BH424" s="391">
        <v>0</v>
      </c>
      <c r="BI424" s="391">
        <v>0</v>
      </c>
      <c r="BJ424" s="391">
        <v>0</v>
      </c>
      <c r="BK424" s="391">
        <v>0</v>
      </c>
      <c r="BL424" s="391">
        <v>0</v>
      </c>
      <c r="BM424" s="391">
        <v>0.105</v>
      </c>
      <c r="BN424" s="391">
        <v>0.105</v>
      </c>
      <c r="BO424" s="391">
        <v>0.105</v>
      </c>
      <c r="BP424" s="391">
        <v>0.105</v>
      </c>
      <c r="BQ424" s="391">
        <v>0.105</v>
      </c>
    </row>
    <row r="425" spans="1:69">
      <c r="A425" s="388" t="s">
        <v>817</v>
      </c>
      <c r="B425" s="389">
        <v>0.13999166666666665</v>
      </c>
      <c r="C425" s="389">
        <v>0.17399999999999999</v>
      </c>
      <c r="D425" s="389">
        <v>0</v>
      </c>
      <c r="E425" s="389"/>
      <c r="F425" s="390">
        <v>650</v>
      </c>
      <c r="G425" s="391">
        <v>4.2799999999999998E-2</v>
      </c>
      <c r="H425" s="391">
        <v>4.0000000000000001E-3</v>
      </c>
      <c r="I425" s="391">
        <v>2E-3</v>
      </c>
      <c r="J425" s="391">
        <v>5.0000000000000001E-3</v>
      </c>
      <c r="K425" s="391">
        <v>1.5E-3</v>
      </c>
      <c r="L425" s="391">
        <v>8.4691666666666665E-2</v>
      </c>
      <c r="M425" s="392">
        <v>65.84615384615384</v>
      </c>
      <c r="N425" s="390">
        <v>684</v>
      </c>
      <c r="O425" s="390">
        <v>719</v>
      </c>
      <c r="P425" s="390">
        <v>755</v>
      </c>
      <c r="Q425" s="390">
        <v>793</v>
      </c>
      <c r="R425" s="390">
        <v>833</v>
      </c>
      <c r="S425" s="390" t="s">
        <v>138</v>
      </c>
      <c r="T425" s="391">
        <v>4.2999999999999997E-2</v>
      </c>
      <c r="U425" s="391">
        <v>4.3999999999999997E-2</v>
      </c>
      <c r="V425" s="391">
        <v>4.4999999999999998E-2</v>
      </c>
      <c r="W425" s="391">
        <v>4.7E-2</v>
      </c>
      <c r="X425" s="391">
        <v>4.9000000000000002E-2</v>
      </c>
      <c r="Y425" s="391">
        <v>4.0000000000000001E-3</v>
      </c>
      <c r="Z425" s="391">
        <v>4.0000000000000001E-3</v>
      </c>
      <c r="AA425" s="391">
        <v>5.0000000000000001E-3</v>
      </c>
      <c r="AB425" s="391">
        <v>5.0000000000000001E-3</v>
      </c>
      <c r="AC425" s="391">
        <v>5.0000000000000001E-3</v>
      </c>
      <c r="AD425" s="391">
        <v>1E-3</v>
      </c>
      <c r="AE425" s="391">
        <v>1E-3</v>
      </c>
      <c r="AF425" s="391">
        <v>1E-3</v>
      </c>
      <c r="AG425" s="391">
        <v>1E-3</v>
      </c>
      <c r="AH425" s="391">
        <v>1E-3</v>
      </c>
      <c r="AI425" s="391">
        <v>5.0000000000000001E-3</v>
      </c>
      <c r="AJ425" s="391">
        <v>5.0000000000000001E-3</v>
      </c>
      <c r="AK425" s="391">
        <v>5.0000000000000001E-3</v>
      </c>
      <c r="AL425" s="391">
        <v>5.0000000000000001E-3</v>
      </c>
      <c r="AM425" s="391">
        <v>5.0000000000000001E-3</v>
      </c>
      <c r="AN425" s="391">
        <v>1.5E-3</v>
      </c>
      <c r="AO425" s="391">
        <v>1.6000000000000001E-3</v>
      </c>
      <c r="AP425" s="391">
        <v>1.6999999999999999E-3</v>
      </c>
      <c r="AQ425" s="391">
        <v>1.8E-3</v>
      </c>
      <c r="AR425" s="391">
        <v>1.9E-3</v>
      </c>
      <c r="AS425" s="391">
        <v>7.4999999999999997E-2</v>
      </c>
      <c r="AT425" s="391">
        <v>7.4999999999999997E-2</v>
      </c>
      <c r="AU425" s="391">
        <v>7.4999999999999997E-2</v>
      </c>
      <c r="AV425" s="391">
        <v>7.4999999999999997E-2</v>
      </c>
      <c r="AW425" s="391">
        <v>7.4999999999999997E-2</v>
      </c>
      <c r="AX425" s="391">
        <v>0</v>
      </c>
      <c r="AY425" s="391">
        <v>0</v>
      </c>
      <c r="AZ425" s="391">
        <v>0</v>
      </c>
      <c r="BA425" s="391">
        <v>0</v>
      </c>
      <c r="BB425" s="391">
        <v>0</v>
      </c>
      <c r="BC425" s="391">
        <v>0</v>
      </c>
      <c r="BD425" s="391">
        <v>0</v>
      </c>
      <c r="BE425" s="391">
        <v>0</v>
      </c>
      <c r="BF425" s="391">
        <v>0</v>
      </c>
      <c r="BG425" s="391">
        <v>0</v>
      </c>
      <c r="BH425" s="391">
        <v>0</v>
      </c>
      <c r="BI425" s="391">
        <v>0</v>
      </c>
      <c r="BJ425" s="391">
        <v>0</v>
      </c>
      <c r="BK425" s="391">
        <v>0</v>
      </c>
      <c r="BL425" s="391">
        <v>0</v>
      </c>
      <c r="BM425" s="391">
        <v>0</v>
      </c>
      <c r="BN425" s="391">
        <v>0</v>
      </c>
      <c r="BO425" s="391">
        <v>0</v>
      </c>
      <c r="BP425" s="391">
        <v>0</v>
      </c>
      <c r="BQ425" s="391">
        <v>0</v>
      </c>
    </row>
    <row r="426" spans="1:69">
      <c r="A426" s="388" t="s">
        <v>818</v>
      </c>
      <c r="B426" s="389">
        <v>0.14799999999999999</v>
      </c>
      <c r="C426" s="389">
        <v>0.57599999999999996</v>
      </c>
      <c r="D426" s="389">
        <v>0</v>
      </c>
      <c r="E426" s="389"/>
      <c r="F426" s="390">
        <v>1346</v>
      </c>
      <c r="G426" s="391">
        <v>8.8999999999999996E-2</v>
      </c>
      <c r="H426" s="391">
        <v>1.72E-2</v>
      </c>
      <c r="I426" s="391">
        <v>0</v>
      </c>
      <c r="J426" s="391">
        <v>8.6E-3</v>
      </c>
      <c r="K426" s="391">
        <v>3.0000000000000001E-3</v>
      </c>
      <c r="L426" s="391">
        <v>3.0200000000000005E-2</v>
      </c>
      <c r="M426" s="392">
        <v>66.121842496285296</v>
      </c>
      <c r="N426" s="390">
        <v>1346</v>
      </c>
      <c r="O426" s="390">
        <v>1346</v>
      </c>
      <c r="P426" s="390">
        <v>1346</v>
      </c>
      <c r="Q426" s="390">
        <v>1346</v>
      </c>
      <c r="R426" s="390">
        <v>1346</v>
      </c>
      <c r="S426" s="390" t="s">
        <v>148</v>
      </c>
      <c r="T426" s="391">
        <v>0.10059999999999999</v>
      </c>
      <c r="U426" s="391">
        <v>0.10059999999999999</v>
      </c>
      <c r="V426" s="391">
        <v>0.10059999999999999</v>
      </c>
      <c r="W426" s="391">
        <v>0.10059999999999999</v>
      </c>
      <c r="X426" s="391">
        <v>0.10059999999999999</v>
      </c>
      <c r="Y426" s="391">
        <v>1.7000000000000001E-2</v>
      </c>
      <c r="Z426" s="391">
        <v>1.7000000000000001E-2</v>
      </c>
      <c r="AA426" s="391">
        <v>1.7000000000000001E-2</v>
      </c>
      <c r="AB426" s="391">
        <v>1.7000000000000001E-2</v>
      </c>
      <c r="AC426" s="391">
        <v>1.7000000000000001E-2</v>
      </c>
      <c r="AD426" s="391">
        <v>0</v>
      </c>
      <c r="AE426" s="391">
        <v>0</v>
      </c>
      <c r="AF426" s="391">
        <v>0</v>
      </c>
      <c r="AG426" s="391">
        <v>0</v>
      </c>
      <c r="AH426" s="391">
        <v>0</v>
      </c>
      <c r="AI426" s="391">
        <v>8.3999999999999995E-3</v>
      </c>
      <c r="AJ426" s="391">
        <v>8.3999999999999995E-3</v>
      </c>
      <c r="AK426" s="391">
        <v>8.3999999999999995E-3</v>
      </c>
      <c r="AL426" s="391">
        <v>8.3999999999999995E-3</v>
      </c>
      <c r="AM426" s="391">
        <v>8.3999999999999995E-3</v>
      </c>
      <c r="AN426" s="391">
        <v>3.0000000000000001E-3</v>
      </c>
      <c r="AO426" s="391">
        <v>3.0000000000000001E-3</v>
      </c>
      <c r="AP426" s="391">
        <v>3.0000000000000001E-3</v>
      </c>
      <c r="AQ426" s="391">
        <v>3.0000000000000001E-3</v>
      </c>
      <c r="AR426" s="391">
        <v>3.0000000000000001E-3</v>
      </c>
      <c r="AS426" s="391">
        <v>0.02</v>
      </c>
      <c r="AT426" s="391">
        <v>0.02</v>
      </c>
      <c r="AU426" s="391">
        <v>0.02</v>
      </c>
      <c r="AV426" s="391">
        <v>0.02</v>
      </c>
      <c r="AW426" s="391">
        <v>0.02</v>
      </c>
      <c r="AX426" s="391">
        <v>0</v>
      </c>
      <c r="AY426" s="391">
        <v>0</v>
      </c>
      <c r="AZ426" s="391">
        <v>0</v>
      </c>
      <c r="BA426" s="391">
        <v>0</v>
      </c>
      <c r="BB426" s="391">
        <v>0</v>
      </c>
      <c r="BC426" s="391">
        <v>0</v>
      </c>
      <c r="BD426" s="391">
        <v>0</v>
      </c>
      <c r="BE426" s="391">
        <v>0</v>
      </c>
      <c r="BF426" s="391">
        <v>0</v>
      </c>
      <c r="BG426" s="391">
        <v>0</v>
      </c>
      <c r="BH426" s="391">
        <v>0</v>
      </c>
      <c r="BI426" s="391">
        <v>0</v>
      </c>
      <c r="BJ426" s="391">
        <v>0</v>
      </c>
      <c r="BK426" s="391">
        <v>0</v>
      </c>
      <c r="BL426" s="391">
        <v>0</v>
      </c>
      <c r="BM426" s="391">
        <v>0</v>
      </c>
      <c r="BN426" s="391">
        <v>0</v>
      </c>
      <c r="BO426" s="391">
        <v>0</v>
      </c>
      <c r="BP426" s="391">
        <v>0</v>
      </c>
      <c r="BQ426" s="391">
        <v>0</v>
      </c>
    </row>
    <row r="427" spans="1:69">
      <c r="A427" s="388" t="s">
        <v>819</v>
      </c>
      <c r="B427" s="389">
        <v>2.5009999999999999</v>
      </c>
      <c r="C427" s="389">
        <v>11</v>
      </c>
      <c r="D427" s="389">
        <v>0</v>
      </c>
      <c r="E427" s="389"/>
      <c r="F427" s="390">
        <v>12425</v>
      </c>
      <c r="G427" s="391">
        <v>0.48149999999999998</v>
      </c>
      <c r="H427" s="391">
        <v>0.27539999999999998</v>
      </c>
      <c r="I427" s="391">
        <v>0.60650000000000004</v>
      </c>
      <c r="J427" s="391">
        <v>6.4799999999999996E-2</v>
      </c>
      <c r="K427" s="391">
        <v>0.5</v>
      </c>
      <c r="L427" s="391">
        <v>0.57279999999999998</v>
      </c>
      <c r="M427" s="392">
        <v>38.752515090543262</v>
      </c>
      <c r="N427" s="390">
        <v>12285</v>
      </c>
      <c r="O427" s="390">
        <v>12317</v>
      </c>
      <c r="P427" s="390">
        <v>12431</v>
      </c>
      <c r="Q427" s="390">
        <v>12576</v>
      </c>
      <c r="R427" s="390">
        <v>12618</v>
      </c>
      <c r="S427" s="390" t="s">
        <v>153</v>
      </c>
      <c r="T427" s="391">
        <v>0.51</v>
      </c>
      <c r="U427" s="391">
        <v>0.51500000000000001</v>
      </c>
      <c r="V427" s="391">
        <v>0.52</v>
      </c>
      <c r="W427" s="391">
        <v>0.52500000000000002</v>
      </c>
      <c r="X427" s="391">
        <v>0.53</v>
      </c>
      <c r="Y427" s="391">
        <v>0.26700000000000002</v>
      </c>
      <c r="Z427" s="391">
        <v>0.26900000000000002</v>
      </c>
      <c r="AA427" s="391">
        <v>0.27400000000000002</v>
      </c>
      <c r="AB427" s="391">
        <v>0.28100000000000003</v>
      </c>
      <c r="AC427" s="391">
        <v>0.28799999999999998</v>
      </c>
      <c r="AD427" s="391">
        <v>0.98799999999999999</v>
      </c>
      <c r="AE427" s="391">
        <v>0.99199999999999999</v>
      </c>
      <c r="AF427" s="391">
        <v>1.004</v>
      </c>
      <c r="AG427" s="391">
        <v>1.264</v>
      </c>
      <c r="AH427" s="391">
        <v>1.3129999999999999</v>
      </c>
      <c r="AI427" s="391">
        <v>4.4999999999999998E-2</v>
      </c>
      <c r="AJ427" s="391">
        <v>4.5999999999999999E-2</v>
      </c>
      <c r="AK427" s="391">
        <v>4.7E-2</v>
      </c>
      <c r="AL427" s="391">
        <v>4.8000000000000001E-2</v>
      </c>
      <c r="AM427" s="391">
        <v>4.9000000000000002E-2</v>
      </c>
      <c r="AN427" s="391">
        <v>0.40100000000000002</v>
      </c>
      <c r="AO427" s="391">
        <v>0.40300000000000002</v>
      </c>
      <c r="AP427" s="391">
        <v>0.40699999999999997</v>
      </c>
      <c r="AQ427" s="391">
        <v>0.41099999999999998</v>
      </c>
      <c r="AR427" s="391">
        <v>0.42299999999999999</v>
      </c>
      <c r="AS427" s="391">
        <v>0.67069999999999996</v>
      </c>
      <c r="AT427" s="391">
        <v>0.67490000000000006</v>
      </c>
      <c r="AU427" s="391">
        <v>0.68310000000000004</v>
      </c>
      <c r="AV427" s="391">
        <v>0.7671</v>
      </c>
      <c r="AW427" s="391">
        <v>0.78959999999999997</v>
      </c>
      <c r="AX427" s="391">
        <v>0</v>
      </c>
      <c r="AY427" s="391">
        <v>0</v>
      </c>
      <c r="AZ427" s="391">
        <v>0</v>
      </c>
      <c r="BA427" s="391">
        <v>0</v>
      </c>
      <c r="BB427" s="391">
        <v>0</v>
      </c>
      <c r="BC427" s="391">
        <v>0</v>
      </c>
      <c r="BD427" s="391">
        <v>0</v>
      </c>
      <c r="BE427" s="391">
        <v>0</v>
      </c>
      <c r="BF427" s="391">
        <v>0</v>
      </c>
      <c r="BG427" s="391">
        <v>0</v>
      </c>
      <c r="BH427" s="391">
        <v>0</v>
      </c>
      <c r="BI427" s="391">
        <v>0</v>
      </c>
      <c r="BJ427" s="391">
        <v>0</v>
      </c>
      <c r="BK427" s="391">
        <v>0</v>
      </c>
      <c r="BL427" s="391">
        <v>0</v>
      </c>
      <c r="BM427" s="391">
        <v>0</v>
      </c>
      <c r="BN427" s="391">
        <v>0</v>
      </c>
      <c r="BO427" s="391">
        <v>0</v>
      </c>
      <c r="BP427" s="391">
        <v>0</v>
      </c>
      <c r="BQ427" s="391">
        <v>0</v>
      </c>
    </row>
    <row r="428" spans="1:69">
      <c r="A428" s="388" t="s">
        <v>821</v>
      </c>
      <c r="B428" s="389">
        <v>0.11923333333333334</v>
      </c>
      <c r="C428" s="389">
        <v>0.23300000000000001</v>
      </c>
      <c r="D428" s="389">
        <v>0</v>
      </c>
      <c r="E428" s="389"/>
      <c r="F428" s="390">
        <v>2083</v>
      </c>
      <c r="G428" s="391">
        <v>7.5499999999999998E-2</v>
      </c>
      <c r="H428" s="391">
        <v>1.0699999999999999E-2</v>
      </c>
      <c r="I428" s="391">
        <v>0</v>
      </c>
      <c r="J428" s="391">
        <v>2.2200000000000001E-2</v>
      </c>
      <c r="K428" s="391">
        <v>1.0999999999999999E-2</v>
      </c>
      <c r="L428" s="391">
        <v>-1.6666666666664831E-4</v>
      </c>
      <c r="M428" s="392">
        <v>36.245799327892463</v>
      </c>
      <c r="N428" s="390">
        <v>2106</v>
      </c>
      <c r="O428" s="390">
        <v>2225</v>
      </c>
      <c r="P428" s="390">
        <v>2350</v>
      </c>
      <c r="Q428" s="390">
        <v>2482</v>
      </c>
      <c r="R428" s="390">
        <v>2622</v>
      </c>
      <c r="S428" s="390" t="s">
        <v>214</v>
      </c>
      <c r="T428" s="391">
        <v>7.9500000000000001E-2</v>
      </c>
      <c r="U428" s="391">
        <v>8.3500000000000005E-2</v>
      </c>
      <c r="V428" s="391">
        <v>8.7499999999999994E-2</v>
      </c>
      <c r="W428" s="391">
        <v>9.1499999999999998E-2</v>
      </c>
      <c r="X428" s="391">
        <v>9.5500000000000002E-2</v>
      </c>
      <c r="Y428" s="391">
        <v>1.17E-2</v>
      </c>
      <c r="Z428" s="391">
        <v>1.2699999999999999E-2</v>
      </c>
      <c r="AA428" s="391">
        <v>1.37E-2</v>
      </c>
      <c r="AB428" s="391">
        <v>1.47E-2</v>
      </c>
      <c r="AC428" s="391">
        <v>1.5699999999999999E-2</v>
      </c>
      <c r="AD428" s="391">
        <v>0</v>
      </c>
      <c r="AE428" s="391">
        <v>0</v>
      </c>
      <c r="AF428" s="391">
        <v>0</v>
      </c>
      <c r="AG428" s="391">
        <v>0</v>
      </c>
      <c r="AH428" s="391">
        <v>0</v>
      </c>
      <c r="AI428" s="391">
        <v>2.24E-2</v>
      </c>
      <c r="AJ428" s="391">
        <v>2.2599999999999999E-2</v>
      </c>
      <c r="AK428" s="391">
        <v>2.2800000000000001E-2</v>
      </c>
      <c r="AL428" s="391">
        <v>2.3E-2</v>
      </c>
      <c r="AM428" s="391">
        <v>2.3199999999999998E-2</v>
      </c>
      <c r="AN428" s="391">
        <v>1.0999999999999999E-2</v>
      </c>
      <c r="AO428" s="391">
        <v>1.0999999999999999E-2</v>
      </c>
      <c r="AP428" s="391">
        <v>1.0999999999999999E-2</v>
      </c>
      <c r="AQ428" s="391">
        <v>1.0999999999999999E-2</v>
      </c>
      <c r="AR428" s="391">
        <v>1.0999999999999999E-2</v>
      </c>
      <c r="AS428" s="391">
        <v>1.7500000000000002E-2</v>
      </c>
      <c r="AT428" s="391">
        <v>1.7500000000000002E-2</v>
      </c>
      <c r="AU428" s="391">
        <v>1.7500000000000002E-2</v>
      </c>
      <c r="AV428" s="391">
        <v>1.7500000000000002E-2</v>
      </c>
      <c r="AW428" s="391">
        <v>1.7500000000000002E-2</v>
      </c>
      <c r="AX428" s="391">
        <v>0</v>
      </c>
      <c r="AY428" s="391">
        <v>0</v>
      </c>
      <c r="AZ428" s="391">
        <v>0</v>
      </c>
      <c r="BA428" s="391">
        <v>0</v>
      </c>
      <c r="BB428" s="391">
        <v>0</v>
      </c>
      <c r="BC428" s="391">
        <v>0</v>
      </c>
      <c r="BD428" s="391">
        <v>0</v>
      </c>
      <c r="BE428" s="391">
        <v>0</v>
      </c>
      <c r="BF428" s="391">
        <v>0</v>
      </c>
      <c r="BG428" s="391">
        <v>0</v>
      </c>
      <c r="BH428" s="391">
        <v>0.23300000000000001</v>
      </c>
      <c r="BI428" s="391">
        <v>0.23300000000000001</v>
      </c>
      <c r="BJ428" s="391">
        <v>0.23300000000000001</v>
      </c>
      <c r="BK428" s="391">
        <v>0.23300000000000001</v>
      </c>
      <c r="BL428" s="391">
        <v>0.23300000000000001</v>
      </c>
      <c r="BM428" s="391">
        <v>0</v>
      </c>
      <c r="BN428" s="391">
        <v>0</v>
      </c>
      <c r="BO428" s="391">
        <v>0</v>
      </c>
      <c r="BP428" s="391">
        <v>0</v>
      </c>
      <c r="BQ428" s="391">
        <v>0</v>
      </c>
    </row>
    <row r="429" spans="1:69">
      <c r="A429" s="388" t="s">
        <v>822</v>
      </c>
      <c r="B429" s="389">
        <v>8.2499999999999976E-2</v>
      </c>
      <c r="C429" s="389">
        <v>0.25259999999999999</v>
      </c>
      <c r="D429" s="389">
        <v>0</v>
      </c>
      <c r="E429" s="389"/>
      <c r="F429" s="390">
        <v>850</v>
      </c>
      <c r="G429" s="391">
        <v>4.8800000000000003E-2</v>
      </c>
      <c r="H429" s="391">
        <v>8.2000000000000007E-3</v>
      </c>
      <c r="I429" s="391">
        <v>0</v>
      </c>
      <c r="J429" s="391">
        <v>1.3100000000000001E-2</v>
      </c>
      <c r="K429" s="391">
        <v>0</v>
      </c>
      <c r="L429" s="391">
        <v>1.239999999999998E-2</v>
      </c>
      <c r="M429" s="392">
        <v>57.411764705882355</v>
      </c>
      <c r="N429" s="390">
        <v>854</v>
      </c>
      <c r="O429" s="390">
        <v>897</v>
      </c>
      <c r="P429" s="390">
        <v>942</v>
      </c>
      <c r="Q429" s="390">
        <v>989</v>
      </c>
      <c r="R429" s="390">
        <v>1038</v>
      </c>
      <c r="S429" s="390" t="s">
        <v>144</v>
      </c>
      <c r="T429" s="391">
        <v>4.8000000000000001E-2</v>
      </c>
      <c r="U429" s="391">
        <v>5.0999999999999997E-2</v>
      </c>
      <c r="V429" s="391">
        <v>5.2999999999999999E-2</v>
      </c>
      <c r="W429" s="391">
        <v>5.6000000000000001E-2</v>
      </c>
      <c r="X429" s="391">
        <v>5.8999999999999997E-2</v>
      </c>
      <c r="Y429" s="391">
        <v>8.9999999999999993E-3</v>
      </c>
      <c r="Z429" s="391">
        <v>0.01</v>
      </c>
      <c r="AA429" s="391">
        <v>1.0999999999999999E-2</v>
      </c>
      <c r="AB429" s="391">
        <v>1.2E-2</v>
      </c>
      <c r="AC429" s="391">
        <v>1.2999999999999999E-2</v>
      </c>
      <c r="AD429" s="391">
        <v>0</v>
      </c>
      <c r="AE429" s="391">
        <v>0</v>
      </c>
      <c r="AF429" s="391">
        <v>0</v>
      </c>
      <c r="AG429" s="391">
        <v>0</v>
      </c>
      <c r="AH429" s="391">
        <v>0</v>
      </c>
      <c r="AI429" s="391">
        <v>1.7000000000000001E-2</v>
      </c>
      <c r="AJ429" s="391">
        <v>1.7999999999999999E-2</v>
      </c>
      <c r="AK429" s="391">
        <v>1.9E-2</v>
      </c>
      <c r="AL429" s="391">
        <v>0.02</v>
      </c>
      <c r="AM429" s="391">
        <v>2.1000000000000001E-2</v>
      </c>
      <c r="AN429" s="391">
        <v>0.01</v>
      </c>
      <c r="AO429" s="391">
        <v>0.01</v>
      </c>
      <c r="AP429" s="391">
        <v>0.01</v>
      </c>
      <c r="AQ429" s="391">
        <v>0.01</v>
      </c>
      <c r="AR429" s="391">
        <v>0.01</v>
      </c>
      <c r="AS429" s="391">
        <v>1.0999999999999999E-2</v>
      </c>
      <c r="AT429" s="391">
        <v>1.2E-2</v>
      </c>
      <c r="AU429" s="391">
        <v>1.2E-2</v>
      </c>
      <c r="AV429" s="391">
        <v>1.2E-2</v>
      </c>
      <c r="AW429" s="391">
        <v>1.2999999999999999E-2</v>
      </c>
      <c r="AX429" s="391">
        <v>0</v>
      </c>
      <c r="AY429" s="391">
        <v>0</v>
      </c>
      <c r="AZ429" s="391">
        <v>0</v>
      </c>
      <c r="BA429" s="391">
        <v>0</v>
      </c>
      <c r="BB429" s="391">
        <v>0</v>
      </c>
      <c r="BC429" s="391">
        <v>0</v>
      </c>
      <c r="BD429" s="391">
        <v>0</v>
      </c>
      <c r="BE429" s="391">
        <v>0</v>
      </c>
      <c r="BF429" s="391">
        <v>0</v>
      </c>
      <c r="BG429" s="391">
        <v>0</v>
      </c>
      <c r="BH429" s="391">
        <v>0</v>
      </c>
      <c r="BI429" s="391">
        <v>0</v>
      </c>
      <c r="BJ429" s="391">
        <v>0</v>
      </c>
      <c r="BK429" s="391">
        <v>0</v>
      </c>
      <c r="BL429" s="391">
        <v>0</v>
      </c>
      <c r="BM429" s="391">
        <v>0</v>
      </c>
      <c r="BN429" s="391">
        <v>0</v>
      </c>
      <c r="BO429" s="391">
        <v>0</v>
      </c>
      <c r="BP429" s="391">
        <v>0</v>
      </c>
      <c r="BQ429" s="391">
        <v>0</v>
      </c>
    </row>
    <row r="430" spans="1:69">
      <c r="A430" s="388" t="s">
        <v>823</v>
      </c>
      <c r="B430" s="389">
        <v>9.6533333333333342</v>
      </c>
      <c r="C430" s="389">
        <v>108</v>
      </c>
      <c r="D430" s="389">
        <v>0.66169999999999995</v>
      </c>
      <c r="E430" s="389"/>
      <c r="F430" s="390">
        <v>46840</v>
      </c>
      <c r="G430" s="391">
        <v>2.2000999999999999</v>
      </c>
      <c r="H430" s="391">
        <v>1.6544000000000001</v>
      </c>
      <c r="I430" s="391">
        <v>2.7092000000000001</v>
      </c>
      <c r="J430" s="391">
        <v>0.60160000000000002</v>
      </c>
      <c r="K430" s="391">
        <v>1</v>
      </c>
      <c r="L430" s="391">
        <v>0.82633333333333425</v>
      </c>
      <c r="M430" s="392">
        <v>46.970538001707943</v>
      </c>
      <c r="N430" s="390">
        <v>61686</v>
      </c>
      <c r="O430" s="390">
        <v>72200</v>
      </c>
      <c r="P430" s="390">
        <v>75117</v>
      </c>
      <c r="Q430" s="390">
        <v>86836</v>
      </c>
      <c r="R430" s="390">
        <v>88572</v>
      </c>
      <c r="S430" s="390" t="s">
        <v>146</v>
      </c>
      <c r="T430" s="391">
        <v>2.96</v>
      </c>
      <c r="U430" s="391">
        <v>3.47</v>
      </c>
      <c r="V430" s="391">
        <v>3.61</v>
      </c>
      <c r="W430" s="391">
        <v>4.17</v>
      </c>
      <c r="X430" s="391">
        <v>4.25</v>
      </c>
      <c r="Y430" s="391">
        <v>2.2210000000000001</v>
      </c>
      <c r="Z430" s="391">
        <v>2.5990000000000002</v>
      </c>
      <c r="AA430" s="391">
        <v>2.7040000000000002</v>
      </c>
      <c r="AB430" s="391">
        <v>3.1259999999999999</v>
      </c>
      <c r="AC430" s="391">
        <v>3.1890000000000001</v>
      </c>
      <c r="AD430" s="391">
        <v>2.98</v>
      </c>
      <c r="AE430" s="391">
        <v>3.278</v>
      </c>
      <c r="AF430" s="391">
        <v>3.6059999999999999</v>
      </c>
      <c r="AG430" s="391">
        <v>3.9670000000000001</v>
      </c>
      <c r="AH430" s="391">
        <v>4.3630000000000004</v>
      </c>
      <c r="AI430" s="391">
        <v>0.66200000000000003</v>
      </c>
      <c r="AJ430" s="391">
        <v>0.72799999999999998</v>
      </c>
      <c r="AK430" s="391">
        <v>0.80100000000000005</v>
      </c>
      <c r="AL430" s="391">
        <v>0.88100000000000001</v>
      </c>
      <c r="AM430" s="391">
        <v>0.96899999999999997</v>
      </c>
      <c r="AN430" s="391">
        <v>1.06</v>
      </c>
      <c r="AO430" s="391">
        <v>1.21</v>
      </c>
      <c r="AP430" s="391">
        <v>1.29</v>
      </c>
      <c r="AQ430" s="391">
        <v>1.46</v>
      </c>
      <c r="AR430" s="391">
        <v>1.53</v>
      </c>
      <c r="AS430" s="391">
        <v>0.98229999999999995</v>
      </c>
      <c r="AT430" s="391">
        <v>1.1216999999999999</v>
      </c>
      <c r="AU430" s="391">
        <v>1.1938</v>
      </c>
      <c r="AV430" s="391">
        <v>1.3522000000000001</v>
      </c>
      <c r="AW430" s="391">
        <v>1.4215</v>
      </c>
      <c r="AX430" s="391">
        <v>0</v>
      </c>
      <c r="AY430" s="391">
        <v>0</v>
      </c>
      <c r="AZ430" s="391">
        <v>0</v>
      </c>
      <c r="BA430" s="391">
        <v>0</v>
      </c>
      <c r="BB430" s="391">
        <v>0</v>
      </c>
      <c r="BC430" s="391">
        <v>0</v>
      </c>
      <c r="BD430" s="391">
        <v>0</v>
      </c>
      <c r="BE430" s="391">
        <v>0</v>
      </c>
      <c r="BF430" s="391">
        <v>0</v>
      </c>
      <c r="BG430" s="391">
        <v>0</v>
      </c>
      <c r="BH430" s="391">
        <v>0</v>
      </c>
      <c r="BI430" s="391">
        <v>0</v>
      </c>
      <c r="BJ430" s="391">
        <v>0</v>
      </c>
      <c r="BK430" s="391">
        <v>0</v>
      </c>
      <c r="BL430" s="391">
        <v>0</v>
      </c>
      <c r="BM430" s="391">
        <v>2.5421999999999998</v>
      </c>
      <c r="BN430" s="391">
        <v>2.5421999999999998</v>
      </c>
      <c r="BO430" s="391">
        <v>2.5421999999999998</v>
      </c>
      <c r="BP430" s="391">
        <v>2.5421999999999998</v>
      </c>
      <c r="BQ430" s="391">
        <v>2.5421999999999998</v>
      </c>
    </row>
    <row r="431" spans="1:69">
      <c r="A431" s="388" t="s">
        <v>824</v>
      </c>
      <c r="B431" s="389">
        <v>0.12958333333333333</v>
      </c>
      <c r="C431" s="389">
        <v>0.2</v>
      </c>
      <c r="D431" s="389">
        <v>0</v>
      </c>
      <c r="E431" s="389"/>
      <c r="F431" s="390">
        <v>1400</v>
      </c>
      <c r="G431" s="391">
        <v>5.1999999999999998E-2</v>
      </c>
      <c r="H431" s="391">
        <v>1.6E-2</v>
      </c>
      <c r="I431" s="391">
        <v>0</v>
      </c>
      <c r="J431" s="391">
        <v>0</v>
      </c>
      <c r="K431" s="391">
        <v>2.9999999999999997E-4</v>
      </c>
      <c r="L431" s="391">
        <v>6.1283333333333329E-2</v>
      </c>
      <c r="M431" s="392">
        <v>37.142857142857146</v>
      </c>
      <c r="N431" s="390">
        <v>1400</v>
      </c>
      <c r="O431" s="390">
        <v>1400</v>
      </c>
      <c r="P431" s="390">
        <v>1400</v>
      </c>
      <c r="Q431" s="390">
        <v>1400</v>
      </c>
      <c r="R431" s="390">
        <v>1400</v>
      </c>
      <c r="S431" s="390" t="s">
        <v>151</v>
      </c>
      <c r="T431" s="391">
        <v>5.2999999999999999E-2</v>
      </c>
      <c r="U431" s="391">
        <v>5.2999999999999999E-2</v>
      </c>
      <c r="V431" s="391">
        <v>5.2999999999999999E-2</v>
      </c>
      <c r="W431" s="391">
        <v>5.2999999999999999E-2</v>
      </c>
      <c r="X431" s="391">
        <v>5.2999999999999999E-2</v>
      </c>
      <c r="Y431" s="391">
        <v>1.7999999999999999E-2</v>
      </c>
      <c r="Z431" s="391">
        <v>1.7999999999999999E-2</v>
      </c>
      <c r="AA431" s="391">
        <v>1.7999999999999999E-2</v>
      </c>
      <c r="AB431" s="391">
        <v>1.7999999999999999E-2</v>
      </c>
      <c r="AC431" s="391">
        <v>1.7999999999999999E-2</v>
      </c>
      <c r="AD431" s="391">
        <v>0</v>
      </c>
      <c r="AE431" s="391">
        <v>0</v>
      </c>
      <c r="AF431" s="391">
        <v>0</v>
      </c>
      <c r="AG431" s="391">
        <v>0</v>
      </c>
      <c r="AH431" s="391">
        <v>0</v>
      </c>
      <c r="AI431" s="391">
        <v>0</v>
      </c>
      <c r="AJ431" s="391">
        <v>0</v>
      </c>
      <c r="AK431" s="391">
        <v>0</v>
      </c>
      <c r="AL431" s="391">
        <v>0</v>
      </c>
      <c r="AM431" s="391">
        <v>0</v>
      </c>
      <c r="AN431" s="391">
        <v>5.9999999999999995E-4</v>
      </c>
      <c r="AO431" s="391">
        <v>5.9999999999999995E-4</v>
      </c>
      <c r="AP431" s="391">
        <v>5.9999999999999995E-4</v>
      </c>
      <c r="AQ431" s="391">
        <v>5.9999999999999995E-4</v>
      </c>
      <c r="AR431" s="391">
        <v>5.9999999999999995E-4</v>
      </c>
      <c r="AS431" s="391">
        <v>6.4299999999999996E-2</v>
      </c>
      <c r="AT431" s="391">
        <v>6.4299999999999996E-2</v>
      </c>
      <c r="AU431" s="391">
        <v>6.4299999999999996E-2</v>
      </c>
      <c r="AV431" s="391">
        <v>6.4299999999999996E-2</v>
      </c>
      <c r="AW431" s="391">
        <v>6.4299999999999996E-2</v>
      </c>
      <c r="AX431" s="391">
        <v>0</v>
      </c>
      <c r="AY431" s="391">
        <v>0</v>
      </c>
      <c r="AZ431" s="391">
        <v>0</v>
      </c>
      <c r="BA431" s="391">
        <v>0</v>
      </c>
      <c r="BB431" s="391">
        <v>0</v>
      </c>
      <c r="BC431" s="391">
        <v>0</v>
      </c>
      <c r="BD431" s="391">
        <v>0</v>
      </c>
      <c r="BE431" s="391">
        <v>0</v>
      </c>
      <c r="BF431" s="391">
        <v>0</v>
      </c>
      <c r="BG431" s="391">
        <v>0</v>
      </c>
      <c r="BH431" s="391">
        <v>0.2</v>
      </c>
      <c r="BI431" s="391">
        <v>0.2</v>
      </c>
      <c r="BJ431" s="391">
        <v>0.2</v>
      </c>
      <c r="BK431" s="391">
        <v>0.2</v>
      </c>
      <c r="BL431" s="391">
        <v>0.2</v>
      </c>
      <c r="BM431" s="391">
        <v>0</v>
      </c>
      <c r="BN431" s="391">
        <v>0</v>
      </c>
      <c r="BO431" s="391">
        <v>0</v>
      </c>
      <c r="BP431" s="391">
        <v>0</v>
      </c>
      <c r="BQ431" s="391">
        <v>0</v>
      </c>
    </row>
    <row r="432" spans="1:69">
      <c r="A432" s="388" t="s">
        <v>825</v>
      </c>
      <c r="B432" s="389">
        <v>0.25371666666666665</v>
      </c>
      <c r="C432" s="389">
        <v>0.42499999999999999</v>
      </c>
      <c r="D432" s="389">
        <v>3.49E-2</v>
      </c>
      <c r="E432" s="389"/>
      <c r="F432" s="390">
        <v>2488</v>
      </c>
      <c r="G432" s="391">
        <v>0.125</v>
      </c>
      <c r="H432" s="391">
        <v>2.9999999999999997E-4</v>
      </c>
      <c r="I432" s="391">
        <v>1.8E-3</v>
      </c>
      <c r="J432" s="391">
        <v>8.0000000000000004E-4</v>
      </c>
      <c r="K432" s="391">
        <v>5.21E-2</v>
      </c>
      <c r="L432" s="391">
        <v>3.8816666666666666E-2</v>
      </c>
      <c r="M432" s="392">
        <v>50.241157556270096</v>
      </c>
      <c r="N432" s="390">
        <v>2737</v>
      </c>
      <c r="O432" s="390">
        <v>3010</v>
      </c>
      <c r="P432" s="390">
        <v>3312</v>
      </c>
      <c r="Q432" s="390">
        <v>3643</v>
      </c>
      <c r="R432" s="390">
        <v>4007</v>
      </c>
      <c r="S432" s="390" t="s">
        <v>144</v>
      </c>
      <c r="T432" s="391">
        <v>0.13750000000000001</v>
      </c>
      <c r="U432" s="391">
        <v>0.1512</v>
      </c>
      <c r="V432" s="391">
        <v>0.1663</v>
      </c>
      <c r="W432" s="391">
        <v>0.183</v>
      </c>
      <c r="X432" s="391">
        <v>0.20130000000000001</v>
      </c>
      <c r="Y432" s="391">
        <v>2.9999999999999997E-4</v>
      </c>
      <c r="Z432" s="391">
        <v>4.0000000000000002E-4</v>
      </c>
      <c r="AA432" s="391">
        <v>4.0000000000000002E-4</v>
      </c>
      <c r="AB432" s="391">
        <v>4.0000000000000002E-4</v>
      </c>
      <c r="AC432" s="391">
        <v>5.0000000000000001E-4</v>
      </c>
      <c r="AD432" s="391">
        <v>2E-3</v>
      </c>
      <c r="AE432" s="391">
        <v>2.2000000000000001E-3</v>
      </c>
      <c r="AF432" s="391">
        <v>2.3999999999999998E-3</v>
      </c>
      <c r="AG432" s="391">
        <v>2.7000000000000001E-3</v>
      </c>
      <c r="AH432" s="391">
        <v>2.8999999999999998E-3</v>
      </c>
      <c r="AI432" s="391">
        <v>8.9999999999999998E-4</v>
      </c>
      <c r="AJ432" s="391">
        <v>1E-3</v>
      </c>
      <c r="AK432" s="391">
        <v>1.1000000000000001E-3</v>
      </c>
      <c r="AL432" s="391">
        <v>1.1999999999999999E-3</v>
      </c>
      <c r="AM432" s="391">
        <v>1.2999999999999999E-3</v>
      </c>
      <c r="AN432" s="391">
        <v>4.5199999999999997E-2</v>
      </c>
      <c r="AO432" s="391">
        <v>4.9700000000000001E-2</v>
      </c>
      <c r="AP432" s="391">
        <v>5.4699999999999999E-2</v>
      </c>
      <c r="AQ432" s="391">
        <v>6.0199999999999997E-2</v>
      </c>
      <c r="AR432" s="391">
        <v>6.6199999999999995E-2</v>
      </c>
      <c r="AS432" s="391">
        <v>3.9100000000000003E-2</v>
      </c>
      <c r="AT432" s="391">
        <v>4.3099999999999999E-2</v>
      </c>
      <c r="AU432" s="391">
        <v>4.7399999999999998E-2</v>
      </c>
      <c r="AV432" s="391">
        <v>5.21E-2</v>
      </c>
      <c r="AW432" s="391">
        <v>5.7299999999999997E-2</v>
      </c>
      <c r="AX432" s="391">
        <v>0.25</v>
      </c>
      <c r="AY432" s="391">
        <v>0.25</v>
      </c>
      <c r="AZ432" s="391">
        <v>0.25</v>
      </c>
      <c r="BA432" s="391">
        <v>0.25</v>
      </c>
      <c r="BB432" s="391">
        <v>0.25</v>
      </c>
      <c r="BC432" s="391">
        <v>0</v>
      </c>
      <c r="BD432" s="391">
        <v>0</v>
      </c>
      <c r="BE432" s="391">
        <v>0</v>
      </c>
      <c r="BF432" s="391">
        <v>0</v>
      </c>
      <c r="BG432" s="391">
        <v>0</v>
      </c>
      <c r="BH432" s="391">
        <v>0.42769999999999997</v>
      </c>
      <c r="BI432" s="391">
        <v>0.42769999999999997</v>
      </c>
      <c r="BJ432" s="391">
        <v>0.42769999999999997</v>
      </c>
      <c r="BK432" s="391">
        <v>0.42769999999999997</v>
      </c>
      <c r="BL432" s="391">
        <v>0.42769999999999997</v>
      </c>
      <c r="BM432" s="391">
        <v>6.5000000000000002E-2</v>
      </c>
      <c r="BN432" s="391">
        <v>6.5000000000000002E-2</v>
      </c>
      <c r="BO432" s="391">
        <v>6.5000000000000002E-2</v>
      </c>
      <c r="BP432" s="391">
        <v>6.5000000000000002E-2</v>
      </c>
      <c r="BQ432" s="391">
        <v>6.5000000000000002E-2</v>
      </c>
    </row>
    <row r="433" spans="1:69">
      <c r="A433" s="388" t="s">
        <v>828</v>
      </c>
      <c r="B433" s="389">
        <v>0.96188333333333331</v>
      </c>
      <c r="C433" s="389">
        <v>1.1760000000000002</v>
      </c>
      <c r="D433" s="389">
        <v>0</v>
      </c>
      <c r="E433" s="389"/>
      <c r="F433" s="390">
        <v>9085</v>
      </c>
      <c r="G433" s="391">
        <v>0.47610000000000002</v>
      </c>
      <c r="H433" s="391">
        <v>2.1299999999999999E-2</v>
      </c>
      <c r="I433" s="391">
        <v>0.16750000000000001</v>
      </c>
      <c r="J433" s="391">
        <v>1.9099999999999999E-2</v>
      </c>
      <c r="K433" s="391">
        <v>0.112</v>
      </c>
      <c r="L433" s="391">
        <v>0.16588333333333327</v>
      </c>
      <c r="M433" s="392">
        <v>52.405063291139243</v>
      </c>
      <c r="N433" s="390">
        <v>9994</v>
      </c>
      <c r="O433" s="390">
        <v>10993</v>
      </c>
      <c r="P433" s="390">
        <v>12092</v>
      </c>
      <c r="Q433" s="390">
        <v>13301</v>
      </c>
      <c r="R433" s="390">
        <v>14631</v>
      </c>
      <c r="S433" s="390" t="s">
        <v>144</v>
      </c>
      <c r="T433" s="391">
        <v>0.52370000000000005</v>
      </c>
      <c r="U433" s="391">
        <v>0.57609999999999995</v>
      </c>
      <c r="V433" s="391">
        <v>0.63370000000000004</v>
      </c>
      <c r="W433" s="391">
        <v>0.69710000000000005</v>
      </c>
      <c r="X433" s="391">
        <v>0.76680000000000004</v>
      </c>
      <c r="Y433" s="391">
        <v>2.3400000000000001E-2</v>
      </c>
      <c r="Z433" s="391">
        <v>2.58E-2</v>
      </c>
      <c r="AA433" s="391">
        <v>2.8400000000000002E-2</v>
      </c>
      <c r="AB433" s="391">
        <v>3.1199999999999999E-2</v>
      </c>
      <c r="AC433" s="391">
        <v>3.4299999999999997E-2</v>
      </c>
      <c r="AD433" s="391">
        <v>0.18429999999999999</v>
      </c>
      <c r="AE433" s="391">
        <v>0.20269999999999999</v>
      </c>
      <c r="AF433" s="391">
        <v>0.22289999999999999</v>
      </c>
      <c r="AG433" s="391">
        <v>0.2452</v>
      </c>
      <c r="AH433" s="391">
        <v>0.26979999999999998</v>
      </c>
      <c r="AI433" s="391">
        <v>2.1000000000000001E-2</v>
      </c>
      <c r="AJ433" s="391">
        <v>2.3099999999999999E-2</v>
      </c>
      <c r="AK433" s="391">
        <v>2.5399999999999999E-2</v>
      </c>
      <c r="AL433" s="391">
        <v>2.8000000000000001E-2</v>
      </c>
      <c r="AM433" s="391">
        <v>3.0800000000000001E-2</v>
      </c>
      <c r="AN433" s="391">
        <v>9.0200000000000002E-2</v>
      </c>
      <c r="AO433" s="391">
        <v>9.9199999999999997E-2</v>
      </c>
      <c r="AP433" s="391">
        <v>0.1091</v>
      </c>
      <c r="AQ433" s="391">
        <v>0.1201</v>
      </c>
      <c r="AR433" s="391">
        <v>0.1321</v>
      </c>
      <c r="AS433" s="391">
        <v>0.1502</v>
      </c>
      <c r="AT433" s="391">
        <v>0.16520000000000001</v>
      </c>
      <c r="AU433" s="391">
        <v>0.18179999999999999</v>
      </c>
      <c r="AV433" s="391">
        <v>0.19989999999999999</v>
      </c>
      <c r="AW433" s="391">
        <v>0.21990000000000001</v>
      </c>
      <c r="AX433" s="391">
        <v>1.4</v>
      </c>
      <c r="AY433" s="391">
        <v>1.4</v>
      </c>
      <c r="AZ433" s="391">
        <v>1.8319999999999999</v>
      </c>
      <c r="BA433" s="391">
        <v>1.8319999999999999</v>
      </c>
      <c r="BB433" s="391">
        <v>1.8319999999999999</v>
      </c>
      <c r="BC433" s="391">
        <v>0.75</v>
      </c>
      <c r="BD433" s="391">
        <v>0.75</v>
      </c>
      <c r="BE433" s="391">
        <v>0.75</v>
      </c>
      <c r="BF433" s="391">
        <v>0.75</v>
      </c>
      <c r="BG433" s="391">
        <v>0.75</v>
      </c>
      <c r="BH433" s="391">
        <v>0.31200000000000006</v>
      </c>
      <c r="BI433" s="391">
        <v>0.31200000000000006</v>
      </c>
      <c r="BJ433" s="391">
        <v>0.31200000000000006</v>
      </c>
      <c r="BK433" s="391">
        <v>0.31200000000000006</v>
      </c>
      <c r="BL433" s="391">
        <v>0.31200000000000006</v>
      </c>
      <c r="BM433" s="391">
        <v>0</v>
      </c>
      <c r="BN433" s="391">
        <v>0</v>
      </c>
      <c r="BO433" s="391">
        <v>0</v>
      </c>
      <c r="BP433" s="391">
        <v>0</v>
      </c>
      <c r="BQ433" s="391">
        <v>0</v>
      </c>
    </row>
    <row r="434" spans="1:69">
      <c r="A434" s="388" t="s">
        <v>1050</v>
      </c>
      <c r="B434" s="389">
        <v>0.20225833333333332</v>
      </c>
      <c r="C434" s="389">
        <v>0.6</v>
      </c>
      <c r="D434" s="389">
        <v>0</v>
      </c>
      <c r="E434" s="389"/>
      <c r="F434" s="390">
        <v>3048</v>
      </c>
      <c r="G434" s="391">
        <v>0.1454</v>
      </c>
      <c r="H434" s="391">
        <v>3.3E-3</v>
      </c>
      <c r="I434" s="391">
        <v>5.9999999999999995E-4</v>
      </c>
      <c r="J434" s="391">
        <v>4.1000000000000003E-3</v>
      </c>
      <c r="K434" s="391">
        <v>1.7999999999999999E-2</v>
      </c>
      <c r="L434" s="391">
        <v>3.0858333333333349E-2</v>
      </c>
      <c r="M434" s="392">
        <v>47.703412073490817</v>
      </c>
      <c r="N434" s="390">
        <v>3353</v>
      </c>
      <c r="O434" s="390">
        <v>3688</v>
      </c>
      <c r="P434" s="390">
        <v>4057</v>
      </c>
      <c r="Q434" s="390">
        <v>4463</v>
      </c>
      <c r="R434" s="390">
        <v>4909</v>
      </c>
      <c r="S434" s="390" t="s">
        <v>144</v>
      </c>
      <c r="T434" s="391">
        <v>0.15989999999999999</v>
      </c>
      <c r="U434" s="391">
        <v>0.1759</v>
      </c>
      <c r="V434" s="391">
        <v>0.19350000000000001</v>
      </c>
      <c r="W434" s="391">
        <v>0.21290000000000001</v>
      </c>
      <c r="X434" s="391">
        <v>0.23419999999999999</v>
      </c>
      <c r="Y434" s="391">
        <v>3.5999999999999999E-3</v>
      </c>
      <c r="Z434" s="391">
        <v>4.0000000000000001E-3</v>
      </c>
      <c r="AA434" s="391">
        <v>4.4000000000000003E-3</v>
      </c>
      <c r="AB434" s="391">
        <v>4.7999999999999996E-3</v>
      </c>
      <c r="AC434" s="391">
        <v>5.3E-3</v>
      </c>
      <c r="AD434" s="391">
        <v>6.9999999999999999E-4</v>
      </c>
      <c r="AE434" s="391">
        <v>6.9999999999999999E-4</v>
      </c>
      <c r="AF434" s="391">
        <v>8.0000000000000004E-4</v>
      </c>
      <c r="AG434" s="391">
        <v>8.9999999999999998E-4</v>
      </c>
      <c r="AH434" s="391">
        <v>1E-3</v>
      </c>
      <c r="AI434" s="391">
        <v>4.4999999999999997E-3</v>
      </c>
      <c r="AJ434" s="391">
        <v>5.0000000000000001E-3</v>
      </c>
      <c r="AK434" s="391">
        <v>5.4999999999999997E-3</v>
      </c>
      <c r="AL434" s="391">
        <v>6.0000000000000001E-3</v>
      </c>
      <c r="AM434" s="391">
        <v>6.6E-3</v>
      </c>
      <c r="AN434" s="391">
        <v>1.9800000000000002E-2</v>
      </c>
      <c r="AO434" s="391">
        <v>2.18E-2</v>
      </c>
      <c r="AP434" s="391">
        <v>2.4E-2</v>
      </c>
      <c r="AQ434" s="391">
        <v>2.64E-2</v>
      </c>
      <c r="AR434" s="391">
        <v>2.9000000000000001E-2</v>
      </c>
      <c r="AS434" s="391">
        <v>3.3300000000000003E-2</v>
      </c>
      <c r="AT434" s="391">
        <v>3.6700000000000003E-2</v>
      </c>
      <c r="AU434" s="391">
        <v>4.0300000000000002E-2</v>
      </c>
      <c r="AV434" s="391">
        <v>4.4400000000000002E-2</v>
      </c>
      <c r="AW434" s="391">
        <v>4.8800000000000003E-2</v>
      </c>
      <c r="AX434" s="391">
        <v>0</v>
      </c>
      <c r="AY434" s="391">
        <v>0</v>
      </c>
      <c r="AZ434" s="391">
        <v>0</v>
      </c>
      <c r="BA434" s="391">
        <v>0</v>
      </c>
      <c r="BB434" s="391">
        <v>0</v>
      </c>
      <c r="BC434" s="391">
        <v>0</v>
      </c>
      <c r="BD434" s="391">
        <v>0</v>
      </c>
      <c r="BE434" s="391">
        <v>0</v>
      </c>
      <c r="BF434" s="391">
        <v>0</v>
      </c>
      <c r="BG434" s="391">
        <v>0</v>
      </c>
      <c r="BH434" s="391">
        <v>0.6</v>
      </c>
      <c r="BI434" s="391">
        <v>0.6</v>
      </c>
      <c r="BJ434" s="391">
        <v>0.6</v>
      </c>
      <c r="BK434" s="391">
        <v>0.6</v>
      </c>
      <c r="BL434" s="391">
        <v>0.6</v>
      </c>
      <c r="BM434" s="391">
        <v>0</v>
      </c>
      <c r="BN434" s="391">
        <v>0</v>
      </c>
      <c r="BO434" s="391">
        <v>0</v>
      </c>
      <c r="BP434" s="391">
        <v>0</v>
      </c>
      <c r="BQ434" s="391">
        <v>0</v>
      </c>
    </row>
    <row r="435" spans="1:69">
      <c r="A435" s="388" t="s">
        <v>830</v>
      </c>
      <c r="B435" s="389">
        <v>1.6725E-2</v>
      </c>
      <c r="C435" s="389">
        <v>0.03</v>
      </c>
      <c r="D435" s="389">
        <v>0</v>
      </c>
      <c r="E435" s="389"/>
      <c r="F435" s="390">
        <v>422</v>
      </c>
      <c r="G435" s="391">
        <v>1.5800000000000002E-2</v>
      </c>
      <c r="H435" s="391">
        <v>0</v>
      </c>
      <c r="I435" s="391">
        <v>0</v>
      </c>
      <c r="J435" s="391">
        <v>0</v>
      </c>
      <c r="K435" s="391">
        <v>0</v>
      </c>
      <c r="L435" s="391">
        <v>9.2499999999999874E-4</v>
      </c>
      <c r="M435" s="392">
        <v>37.440758293838869</v>
      </c>
      <c r="N435" s="390">
        <v>422</v>
      </c>
      <c r="O435" s="390">
        <v>422</v>
      </c>
      <c r="P435" s="390">
        <v>422</v>
      </c>
      <c r="Q435" s="390">
        <v>422</v>
      </c>
      <c r="R435" s="390">
        <v>422</v>
      </c>
      <c r="S435" s="390" t="s">
        <v>202</v>
      </c>
      <c r="T435" s="391">
        <v>1.5800000000000002E-2</v>
      </c>
      <c r="U435" s="391">
        <v>1.5800000000000002E-2</v>
      </c>
      <c r="V435" s="391">
        <v>1.5800000000000002E-2</v>
      </c>
      <c r="W435" s="391">
        <v>1.5800000000000002E-2</v>
      </c>
      <c r="X435" s="391">
        <v>1.5800000000000002E-2</v>
      </c>
      <c r="Y435" s="391">
        <v>0</v>
      </c>
      <c r="Z435" s="391">
        <v>0</v>
      </c>
      <c r="AA435" s="391">
        <v>0</v>
      </c>
      <c r="AB435" s="391">
        <v>0</v>
      </c>
      <c r="AC435" s="391">
        <v>0</v>
      </c>
      <c r="AD435" s="391">
        <v>0</v>
      </c>
      <c r="AE435" s="391">
        <v>0</v>
      </c>
      <c r="AF435" s="391">
        <v>0</v>
      </c>
      <c r="AG435" s="391">
        <v>0</v>
      </c>
      <c r="AH435" s="391">
        <v>0</v>
      </c>
      <c r="AI435" s="391">
        <v>0</v>
      </c>
      <c r="AJ435" s="391">
        <v>0</v>
      </c>
      <c r="AK435" s="391">
        <v>0</v>
      </c>
      <c r="AL435" s="391">
        <v>0</v>
      </c>
      <c r="AM435" s="391">
        <v>0</v>
      </c>
      <c r="AN435" s="391">
        <v>0</v>
      </c>
      <c r="AO435" s="391">
        <v>0</v>
      </c>
      <c r="AP435" s="391">
        <v>0</v>
      </c>
      <c r="AQ435" s="391">
        <v>0</v>
      </c>
      <c r="AR435" s="391">
        <v>0</v>
      </c>
      <c r="AS435" s="391">
        <v>8.9999999999999998E-4</v>
      </c>
      <c r="AT435" s="391">
        <v>8.9999999999999998E-4</v>
      </c>
      <c r="AU435" s="391">
        <v>8.9999999999999998E-4</v>
      </c>
      <c r="AV435" s="391">
        <v>8.9999999999999998E-4</v>
      </c>
      <c r="AW435" s="391">
        <v>8.9999999999999998E-4</v>
      </c>
      <c r="AX435" s="391">
        <v>0</v>
      </c>
      <c r="AY435" s="391">
        <v>0</v>
      </c>
      <c r="AZ435" s="391">
        <v>0</v>
      </c>
      <c r="BA435" s="391">
        <v>0</v>
      </c>
      <c r="BB435" s="391">
        <v>0</v>
      </c>
      <c r="BC435" s="391">
        <v>0</v>
      </c>
      <c r="BD435" s="391">
        <v>0</v>
      </c>
      <c r="BE435" s="391">
        <v>0</v>
      </c>
      <c r="BF435" s="391">
        <v>0</v>
      </c>
      <c r="BG435" s="391">
        <v>0</v>
      </c>
      <c r="BH435" s="391">
        <v>0.03</v>
      </c>
      <c r="BI435" s="391">
        <v>0.03</v>
      </c>
      <c r="BJ435" s="391">
        <v>0.03</v>
      </c>
      <c r="BK435" s="391">
        <v>0.03</v>
      </c>
      <c r="BL435" s="391">
        <v>0.03</v>
      </c>
      <c r="BM435" s="391">
        <v>0</v>
      </c>
      <c r="BN435" s="391">
        <v>0</v>
      </c>
      <c r="BO435" s="391">
        <v>0</v>
      </c>
      <c r="BP435" s="391">
        <v>0</v>
      </c>
      <c r="BQ435" s="391">
        <v>0</v>
      </c>
    </row>
    <row r="436" spans="1:69">
      <c r="A436" s="388" t="s">
        <v>831</v>
      </c>
      <c r="B436" s="389">
        <v>7.4792500000000004</v>
      </c>
      <c r="C436" s="389">
        <v>12.6</v>
      </c>
      <c r="D436" s="389">
        <v>0.85620000000000007</v>
      </c>
      <c r="E436" s="389"/>
      <c r="F436" s="390">
        <v>48743</v>
      </c>
      <c r="G436" s="391">
        <v>2.0634999999999999</v>
      </c>
      <c r="H436" s="391">
        <v>1.2868999999999999</v>
      </c>
      <c r="I436" s="391">
        <v>0.47289999999999999</v>
      </c>
      <c r="J436" s="391">
        <v>1.1462000000000001</v>
      </c>
      <c r="K436" s="391">
        <v>0.39860000000000001</v>
      </c>
      <c r="L436" s="391">
        <v>1.25495</v>
      </c>
      <c r="M436" s="392">
        <v>42.334283897174977</v>
      </c>
      <c r="N436" s="390">
        <v>55305</v>
      </c>
      <c r="O436" s="390">
        <v>63601</v>
      </c>
      <c r="P436" s="390">
        <v>73141</v>
      </c>
      <c r="Q436" s="390">
        <v>84112</v>
      </c>
      <c r="R436" s="390">
        <v>85794</v>
      </c>
      <c r="S436" s="390" t="s">
        <v>173</v>
      </c>
      <c r="T436" s="391">
        <v>2.3809999999999998</v>
      </c>
      <c r="U436" s="391">
        <v>2.7381000000000002</v>
      </c>
      <c r="V436" s="391">
        <v>3.1488</v>
      </c>
      <c r="W436" s="391">
        <v>3.6211000000000002</v>
      </c>
      <c r="X436" s="391">
        <v>4.1639999999999997</v>
      </c>
      <c r="Y436" s="391">
        <v>1.59</v>
      </c>
      <c r="Z436" s="391">
        <v>1.827</v>
      </c>
      <c r="AA436" s="391">
        <v>2.0720999999999998</v>
      </c>
      <c r="AB436" s="391">
        <v>2.4864999999999999</v>
      </c>
      <c r="AC436" s="391">
        <v>2.9838</v>
      </c>
      <c r="AD436" s="391">
        <v>0.55800000000000005</v>
      </c>
      <c r="AE436" s="391">
        <v>0.63600000000000001</v>
      </c>
      <c r="AF436" s="391">
        <v>0.71499999999999997</v>
      </c>
      <c r="AG436" s="391">
        <v>0.89400000000000002</v>
      </c>
      <c r="AH436" s="391">
        <v>0.97299999999999998</v>
      </c>
      <c r="AI436" s="391">
        <v>0.59699999999999998</v>
      </c>
      <c r="AJ436" s="391">
        <v>0.621</v>
      </c>
      <c r="AK436" s="391">
        <v>0.64600000000000002</v>
      </c>
      <c r="AL436" s="391">
        <v>0.67200000000000004</v>
      </c>
      <c r="AM436" s="391">
        <v>0.69799999999999995</v>
      </c>
      <c r="AN436" s="391">
        <v>1.4806999999999999</v>
      </c>
      <c r="AO436" s="391">
        <v>1.5547</v>
      </c>
      <c r="AP436" s="391">
        <v>1.6324000000000001</v>
      </c>
      <c r="AQ436" s="391">
        <v>1.7141</v>
      </c>
      <c r="AR436" s="391">
        <v>1.8</v>
      </c>
      <c r="AS436" s="391">
        <v>1.5219</v>
      </c>
      <c r="AT436" s="391">
        <v>1.6993</v>
      </c>
      <c r="AU436" s="391">
        <v>1.8923000000000001</v>
      </c>
      <c r="AV436" s="391">
        <v>2.1395</v>
      </c>
      <c r="AW436" s="391">
        <v>2.4230999999999998</v>
      </c>
      <c r="AX436" s="391">
        <v>6</v>
      </c>
      <c r="AY436" s="391">
        <v>6</v>
      </c>
      <c r="AZ436" s="391">
        <v>6</v>
      </c>
      <c r="BA436" s="391">
        <v>6</v>
      </c>
      <c r="BB436" s="391">
        <v>6</v>
      </c>
      <c r="BC436" s="391">
        <v>0</v>
      </c>
      <c r="BD436" s="391">
        <v>0</v>
      </c>
      <c r="BE436" s="391">
        <v>0</v>
      </c>
      <c r="BF436" s="391">
        <v>0</v>
      </c>
      <c r="BG436" s="391">
        <v>0</v>
      </c>
      <c r="BH436" s="391">
        <v>0</v>
      </c>
      <c r="BI436" s="391">
        <v>0</v>
      </c>
      <c r="BJ436" s="391">
        <v>0</v>
      </c>
      <c r="BK436" s="391">
        <v>0</v>
      </c>
      <c r="BL436" s="391">
        <v>0</v>
      </c>
      <c r="BM436" s="391">
        <v>2.339</v>
      </c>
      <c r="BN436" s="391">
        <v>2.339</v>
      </c>
      <c r="BO436" s="391">
        <v>2.339</v>
      </c>
      <c r="BP436" s="391">
        <v>2.339</v>
      </c>
      <c r="BQ436" s="391">
        <v>2.339</v>
      </c>
    </row>
    <row r="437" spans="1:69">
      <c r="A437" s="388" t="s">
        <v>832</v>
      </c>
      <c r="B437" s="389">
        <v>2.5000000000000005E-2</v>
      </c>
      <c r="C437" s="389">
        <v>0.14499999999999999</v>
      </c>
      <c r="D437" s="389">
        <v>0</v>
      </c>
      <c r="E437" s="389"/>
      <c r="F437" s="390">
        <v>410</v>
      </c>
      <c r="G437" s="391">
        <v>3.7900000000000003E-2</v>
      </c>
      <c r="H437" s="391">
        <v>1.5E-3</v>
      </c>
      <c r="I437" s="391">
        <v>0</v>
      </c>
      <c r="J437" s="391">
        <v>0</v>
      </c>
      <c r="K437" s="391">
        <v>2.5000000000000001E-3</v>
      </c>
      <c r="L437" s="391">
        <v>-1.6900000000000002E-2</v>
      </c>
      <c r="M437" s="392">
        <v>92.439024390243901</v>
      </c>
      <c r="N437" s="390">
        <v>410</v>
      </c>
      <c r="O437" s="390">
        <v>410</v>
      </c>
      <c r="P437" s="390">
        <v>410</v>
      </c>
      <c r="Q437" s="390">
        <v>410</v>
      </c>
      <c r="R437" s="390">
        <v>410</v>
      </c>
      <c r="S437" s="390" t="s">
        <v>128</v>
      </c>
      <c r="T437" s="391">
        <v>3.9899999999999998E-2</v>
      </c>
      <c r="U437" s="391">
        <v>3.9899999999999998E-2</v>
      </c>
      <c r="V437" s="391">
        <v>3.9899999999999998E-2</v>
      </c>
      <c r="W437" s="391">
        <v>3.9899999999999998E-2</v>
      </c>
      <c r="X437" s="391">
        <v>3.9899999999999998E-2</v>
      </c>
      <c r="Y437" s="391">
        <v>2.5000000000000001E-3</v>
      </c>
      <c r="Z437" s="391">
        <v>2.5000000000000001E-3</v>
      </c>
      <c r="AA437" s="391">
        <v>2.5000000000000001E-3</v>
      </c>
      <c r="AB437" s="391">
        <v>2.5000000000000001E-3</v>
      </c>
      <c r="AC437" s="391">
        <v>2.5000000000000001E-3</v>
      </c>
      <c r="AD437" s="391">
        <v>0</v>
      </c>
      <c r="AE437" s="391">
        <v>0</v>
      </c>
      <c r="AF437" s="391">
        <v>0</v>
      </c>
      <c r="AG437" s="391">
        <v>0</v>
      </c>
      <c r="AH437" s="391">
        <v>0</v>
      </c>
      <c r="AI437" s="391">
        <v>0</v>
      </c>
      <c r="AJ437" s="391">
        <v>0</v>
      </c>
      <c r="AK437" s="391">
        <v>0</v>
      </c>
      <c r="AL437" s="391">
        <v>0</v>
      </c>
      <c r="AM437" s="391">
        <v>0</v>
      </c>
      <c r="AN437" s="391">
        <v>2.5000000000000001E-3</v>
      </c>
      <c r="AO437" s="391">
        <v>2.5000000000000001E-3</v>
      </c>
      <c r="AP437" s="391">
        <v>2.5000000000000001E-3</v>
      </c>
      <c r="AQ437" s="391">
        <v>2.5000000000000001E-3</v>
      </c>
      <c r="AR437" s="391">
        <v>2.5000000000000001E-3</v>
      </c>
      <c r="AS437" s="391">
        <v>3.0000000000000001E-3</v>
      </c>
      <c r="AT437" s="391">
        <v>3.0000000000000001E-3</v>
      </c>
      <c r="AU437" s="391">
        <v>3.0000000000000001E-3</v>
      </c>
      <c r="AV437" s="391">
        <v>3.0000000000000001E-3</v>
      </c>
      <c r="AW437" s="391">
        <v>3.0000000000000001E-3</v>
      </c>
      <c r="AX437" s="391">
        <v>0</v>
      </c>
      <c r="AY437" s="391">
        <v>0</v>
      </c>
      <c r="AZ437" s="391">
        <v>0</v>
      </c>
      <c r="BA437" s="391">
        <v>0</v>
      </c>
      <c r="BB437" s="391">
        <v>0</v>
      </c>
      <c r="BC437" s="391">
        <v>0</v>
      </c>
      <c r="BD437" s="391">
        <v>0</v>
      </c>
      <c r="BE437" s="391">
        <v>0</v>
      </c>
      <c r="BF437" s="391">
        <v>0</v>
      </c>
      <c r="BG437" s="391">
        <v>0</v>
      </c>
      <c r="BH437" s="391">
        <v>0</v>
      </c>
      <c r="BI437" s="391">
        <v>0</v>
      </c>
      <c r="BJ437" s="391">
        <v>0</v>
      </c>
      <c r="BK437" s="391">
        <v>0</v>
      </c>
      <c r="BL437" s="391">
        <v>0</v>
      </c>
      <c r="BM437" s="391">
        <v>0</v>
      </c>
      <c r="BN437" s="391">
        <v>0</v>
      </c>
      <c r="BO437" s="391">
        <v>0</v>
      </c>
      <c r="BP437" s="391">
        <v>0</v>
      </c>
      <c r="BQ437" s="391">
        <v>0</v>
      </c>
    </row>
    <row r="438" spans="1:69">
      <c r="A438" s="388" t="s">
        <v>833</v>
      </c>
      <c r="B438" s="389">
        <v>0.26825000000000004</v>
      </c>
      <c r="C438" s="389">
        <v>0.35000000000000003</v>
      </c>
      <c r="D438" s="389">
        <v>0</v>
      </c>
      <c r="E438" s="389"/>
      <c r="F438" s="390">
        <v>5213</v>
      </c>
      <c r="G438" s="391">
        <v>0.22600000000000001</v>
      </c>
      <c r="H438" s="391">
        <v>8.0000000000000002E-3</v>
      </c>
      <c r="I438" s="391">
        <v>2E-3</v>
      </c>
      <c r="J438" s="391">
        <v>1E-3</v>
      </c>
      <c r="K438" s="391">
        <v>6.0000000000000001E-3</v>
      </c>
      <c r="L438" s="391">
        <v>2.5250000000000022E-2</v>
      </c>
      <c r="M438" s="392">
        <v>43.353155572606944</v>
      </c>
      <c r="N438" s="390">
        <v>5263</v>
      </c>
      <c r="O438" s="390">
        <v>5391</v>
      </c>
      <c r="P438" s="390">
        <v>5509</v>
      </c>
      <c r="Q438" s="390">
        <v>5629</v>
      </c>
      <c r="R438" s="390">
        <v>5752</v>
      </c>
      <c r="S438" s="390" t="s">
        <v>212</v>
      </c>
      <c r="T438" s="391">
        <v>0.2263</v>
      </c>
      <c r="U438" s="391">
        <v>0.23180000000000001</v>
      </c>
      <c r="V438" s="391">
        <v>0.2369</v>
      </c>
      <c r="W438" s="391">
        <v>0.24199999999999999</v>
      </c>
      <c r="X438" s="391">
        <v>0.24729999999999999</v>
      </c>
      <c r="Y438" s="391">
        <v>8.9999999999999993E-3</v>
      </c>
      <c r="Z438" s="391">
        <v>9.1999999999999998E-3</v>
      </c>
      <c r="AA438" s="391">
        <v>9.4000000000000004E-3</v>
      </c>
      <c r="AB438" s="391">
        <v>9.5999999999999992E-3</v>
      </c>
      <c r="AC438" s="391">
        <v>9.7999999999999997E-3</v>
      </c>
      <c r="AD438" s="391">
        <v>2E-3</v>
      </c>
      <c r="AE438" s="391">
        <v>2E-3</v>
      </c>
      <c r="AF438" s="391">
        <v>2E-3</v>
      </c>
      <c r="AG438" s="391">
        <v>2E-3</v>
      </c>
      <c r="AH438" s="391">
        <v>2E-3</v>
      </c>
      <c r="AI438" s="391">
        <v>2E-3</v>
      </c>
      <c r="AJ438" s="391">
        <v>2E-3</v>
      </c>
      <c r="AK438" s="391">
        <v>2.0999999999999999E-3</v>
      </c>
      <c r="AL438" s="391">
        <v>2.0999999999999999E-3</v>
      </c>
      <c r="AM438" s="391">
        <v>2.2000000000000001E-3</v>
      </c>
      <c r="AN438" s="391">
        <v>6.0000000000000001E-3</v>
      </c>
      <c r="AO438" s="391">
        <v>6.0000000000000001E-3</v>
      </c>
      <c r="AP438" s="391">
        <v>6.0000000000000001E-3</v>
      </c>
      <c r="AQ438" s="391">
        <v>6.0000000000000001E-3</v>
      </c>
      <c r="AR438" s="391">
        <v>6.0000000000000001E-3</v>
      </c>
      <c r="AS438" s="391">
        <v>0.02</v>
      </c>
      <c r="AT438" s="391">
        <v>0.02</v>
      </c>
      <c r="AU438" s="391">
        <v>0.02</v>
      </c>
      <c r="AV438" s="391">
        <v>0.02</v>
      </c>
      <c r="AW438" s="391">
        <v>0.02</v>
      </c>
      <c r="AX438" s="391">
        <v>0</v>
      </c>
      <c r="AY438" s="391">
        <v>0</v>
      </c>
      <c r="AZ438" s="391">
        <v>0</v>
      </c>
      <c r="BA438" s="391">
        <v>0</v>
      </c>
      <c r="BB438" s="391">
        <v>0</v>
      </c>
      <c r="BC438" s="391">
        <v>0</v>
      </c>
      <c r="BD438" s="391">
        <v>0</v>
      </c>
      <c r="BE438" s="391">
        <v>0</v>
      </c>
      <c r="BF438" s="391">
        <v>0</v>
      </c>
      <c r="BG438" s="391">
        <v>0</v>
      </c>
      <c r="BH438" s="391">
        <v>0.35000000000000003</v>
      </c>
      <c r="BI438" s="391">
        <v>0.35000000000000003</v>
      </c>
      <c r="BJ438" s="391">
        <v>0.35000000000000003</v>
      </c>
      <c r="BK438" s="391">
        <v>0.35000000000000003</v>
      </c>
      <c r="BL438" s="391">
        <v>0.35000000000000003</v>
      </c>
      <c r="BM438" s="391">
        <v>0</v>
      </c>
      <c r="BN438" s="391">
        <v>0</v>
      </c>
      <c r="BO438" s="391">
        <v>0</v>
      </c>
      <c r="BP438" s="391">
        <v>0</v>
      </c>
      <c r="BQ438" s="391">
        <v>0</v>
      </c>
    </row>
    <row r="439" spans="1:69">
      <c r="A439" s="388" t="s">
        <v>1052</v>
      </c>
      <c r="B439" s="389">
        <v>3.386666666666667E-2</v>
      </c>
      <c r="C439" s="389">
        <v>0</v>
      </c>
      <c r="D439" s="389">
        <v>0</v>
      </c>
      <c r="E439" s="389"/>
      <c r="F439" s="390">
        <v>584</v>
      </c>
      <c r="G439" s="391">
        <v>1.5100000000000001E-2</v>
      </c>
      <c r="H439" s="391">
        <v>2.9999999999999997E-4</v>
      </c>
      <c r="I439" s="391">
        <v>0</v>
      </c>
      <c r="J439" s="391">
        <v>0</v>
      </c>
      <c r="K439" s="391">
        <v>0</v>
      </c>
      <c r="L439" s="391">
        <v>1.8466666666666669E-2</v>
      </c>
      <c r="M439" s="392">
        <v>25.856164383561644</v>
      </c>
      <c r="N439" s="390">
        <v>584</v>
      </c>
      <c r="O439" s="390">
        <v>584</v>
      </c>
      <c r="P439" s="390">
        <v>584</v>
      </c>
      <c r="Q439" s="390">
        <v>584</v>
      </c>
      <c r="R439" s="390">
        <v>584</v>
      </c>
      <c r="S439" s="390" t="s">
        <v>143</v>
      </c>
      <c r="T439" s="391">
        <v>1.4999999999999999E-2</v>
      </c>
      <c r="U439" s="391">
        <v>1.4999999999999999E-2</v>
      </c>
      <c r="V439" s="391">
        <v>1.4999999999999999E-2</v>
      </c>
      <c r="W439" s="391">
        <v>1.4999999999999999E-2</v>
      </c>
      <c r="X439" s="391">
        <v>1.4999999999999999E-2</v>
      </c>
      <c r="Y439" s="391">
        <v>4.0000000000000002E-4</v>
      </c>
      <c r="Z439" s="391">
        <v>4.0000000000000002E-4</v>
      </c>
      <c r="AA439" s="391">
        <v>4.0000000000000002E-4</v>
      </c>
      <c r="AB439" s="391">
        <v>4.0000000000000002E-4</v>
      </c>
      <c r="AC439" s="391">
        <v>4.0000000000000002E-4</v>
      </c>
      <c r="AD439" s="391">
        <v>0</v>
      </c>
      <c r="AE439" s="391">
        <v>0</v>
      </c>
      <c r="AF439" s="391">
        <v>0</v>
      </c>
      <c r="AG439" s="391">
        <v>0</v>
      </c>
      <c r="AH439" s="391">
        <v>0</v>
      </c>
      <c r="AI439" s="391">
        <v>0</v>
      </c>
      <c r="AJ439" s="391">
        <v>0</v>
      </c>
      <c r="AK439" s="391">
        <v>0</v>
      </c>
      <c r="AL439" s="391">
        <v>0</v>
      </c>
      <c r="AM439" s="391">
        <v>0</v>
      </c>
      <c r="AN439" s="391">
        <v>0</v>
      </c>
      <c r="AO439" s="391">
        <v>0</v>
      </c>
      <c r="AP439" s="391">
        <v>0</v>
      </c>
      <c r="AQ439" s="391">
        <v>0</v>
      </c>
      <c r="AR439" s="391">
        <v>0</v>
      </c>
      <c r="AS439" s="391">
        <v>5.9999999999999995E-4</v>
      </c>
      <c r="AT439" s="391">
        <v>5.9999999999999995E-4</v>
      </c>
      <c r="AU439" s="391">
        <v>5.9999999999999995E-4</v>
      </c>
      <c r="AV439" s="391">
        <v>5.9999999999999995E-4</v>
      </c>
      <c r="AW439" s="391">
        <v>5.9999999999999995E-4</v>
      </c>
      <c r="AX439" s="391">
        <v>0</v>
      </c>
      <c r="AY439" s="391">
        <v>0</v>
      </c>
      <c r="AZ439" s="391">
        <v>0</v>
      </c>
      <c r="BA439" s="391">
        <v>0</v>
      </c>
      <c r="BB439" s="391">
        <v>0</v>
      </c>
      <c r="BC439" s="391">
        <v>0</v>
      </c>
      <c r="BD439" s="391">
        <v>0</v>
      </c>
      <c r="BE439" s="391">
        <v>0</v>
      </c>
      <c r="BF439" s="391">
        <v>0</v>
      </c>
      <c r="BG439" s="391">
        <v>0</v>
      </c>
      <c r="BH439" s="391">
        <v>3.39E-2</v>
      </c>
      <c r="BI439" s="391">
        <v>3.39E-2</v>
      </c>
      <c r="BJ439" s="391">
        <v>3.39E-2</v>
      </c>
      <c r="BK439" s="391">
        <v>3.39E-2</v>
      </c>
      <c r="BL439" s="391">
        <v>3.39E-2</v>
      </c>
      <c r="BM439" s="391">
        <v>0</v>
      </c>
      <c r="BN439" s="391">
        <v>0</v>
      </c>
      <c r="BO439" s="391">
        <v>0</v>
      </c>
      <c r="BP439" s="391">
        <v>0</v>
      </c>
      <c r="BQ439" s="391">
        <v>0</v>
      </c>
    </row>
    <row r="440" spans="1:69">
      <c r="A440" s="388" t="s">
        <v>1053</v>
      </c>
      <c r="B440" s="389">
        <v>5.5591666666666678E-2</v>
      </c>
      <c r="C440" s="389">
        <v>0</v>
      </c>
      <c r="D440" s="389">
        <v>0</v>
      </c>
      <c r="E440" s="389"/>
      <c r="F440" s="390">
        <v>965</v>
      </c>
      <c r="G440" s="391">
        <v>7.8100000000000003E-2</v>
      </c>
      <c r="H440" s="391">
        <v>7.4700000000000003E-2</v>
      </c>
      <c r="I440" s="391">
        <v>0</v>
      </c>
      <c r="J440" s="391">
        <v>0</v>
      </c>
      <c r="K440" s="391">
        <v>0</v>
      </c>
      <c r="L440" s="391">
        <v>-9.7208333333333313E-2</v>
      </c>
      <c r="M440" s="392">
        <v>80.932642487046635</v>
      </c>
      <c r="N440" s="390">
        <v>965</v>
      </c>
      <c r="O440" s="390">
        <v>965</v>
      </c>
      <c r="P440" s="390">
        <v>965</v>
      </c>
      <c r="Q440" s="390">
        <v>965</v>
      </c>
      <c r="R440" s="390">
        <v>965</v>
      </c>
      <c r="S440" s="390" t="s">
        <v>143</v>
      </c>
      <c r="T440" s="391">
        <v>6.0999999999999999E-2</v>
      </c>
      <c r="U440" s="391">
        <v>6.0999999999999999E-2</v>
      </c>
      <c r="V440" s="391">
        <v>6.0999999999999999E-2</v>
      </c>
      <c r="W440" s="391">
        <v>6.0999999999999999E-2</v>
      </c>
      <c r="X440" s="391">
        <v>6.0999999999999999E-2</v>
      </c>
      <c r="Y440" s="391">
        <v>0.11</v>
      </c>
      <c r="Z440" s="391">
        <v>0.11</v>
      </c>
      <c r="AA440" s="391">
        <v>0.11</v>
      </c>
      <c r="AB440" s="391">
        <v>0.11</v>
      </c>
      <c r="AC440" s="391">
        <v>0.11</v>
      </c>
      <c r="AD440" s="391">
        <v>0</v>
      </c>
      <c r="AE440" s="391">
        <v>0</v>
      </c>
      <c r="AF440" s="391">
        <v>0</v>
      </c>
      <c r="AG440" s="391">
        <v>0</v>
      </c>
      <c r="AH440" s="391">
        <v>0</v>
      </c>
      <c r="AI440" s="391">
        <v>0</v>
      </c>
      <c r="AJ440" s="391">
        <v>0</v>
      </c>
      <c r="AK440" s="391">
        <v>0</v>
      </c>
      <c r="AL440" s="391">
        <v>0</v>
      </c>
      <c r="AM440" s="391">
        <v>0</v>
      </c>
      <c r="AN440" s="391">
        <v>0</v>
      </c>
      <c r="AO440" s="391">
        <v>0</v>
      </c>
      <c r="AP440" s="391">
        <v>0</v>
      </c>
      <c r="AQ440" s="391">
        <v>0</v>
      </c>
      <c r="AR440" s="391">
        <v>0</v>
      </c>
      <c r="AS440" s="391">
        <v>0</v>
      </c>
      <c r="AT440" s="391">
        <v>0</v>
      </c>
      <c r="AU440" s="391">
        <v>0</v>
      </c>
      <c r="AV440" s="391">
        <v>0</v>
      </c>
      <c r="AW440" s="391">
        <v>0</v>
      </c>
      <c r="AX440" s="391">
        <v>0</v>
      </c>
      <c r="AY440" s="391">
        <v>0</v>
      </c>
      <c r="AZ440" s="391">
        <v>0</v>
      </c>
      <c r="BA440" s="391">
        <v>0</v>
      </c>
      <c r="BB440" s="391">
        <v>0</v>
      </c>
      <c r="BC440" s="391">
        <v>0</v>
      </c>
      <c r="BD440" s="391">
        <v>0</v>
      </c>
      <c r="BE440" s="391">
        <v>0</v>
      </c>
      <c r="BF440" s="391">
        <v>0</v>
      </c>
      <c r="BG440" s="391">
        <v>0</v>
      </c>
      <c r="BH440" s="391">
        <v>5.6000000000000001E-2</v>
      </c>
      <c r="BI440" s="391">
        <v>5.6000000000000001E-2</v>
      </c>
      <c r="BJ440" s="391">
        <v>5.6000000000000001E-2</v>
      </c>
      <c r="BK440" s="391">
        <v>5.6000000000000001E-2</v>
      </c>
      <c r="BL440" s="391">
        <v>5.6000000000000001E-2</v>
      </c>
      <c r="BM440" s="391">
        <v>0</v>
      </c>
      <c r="BN440" s="391">
        <v>0</v>
      </c>
      <c r="BO440" s="391">
        <v>0</v>
      </c>
      <c r="BP440" s="391">
        <v>0</v>
      </c>
      <c r="BQ440" s="391">
        <v>0</v>
      </c>
    </row>
    <row r="441" spans="1:69">
      <c r="A441" s="388" t="s">
        <v>1054</v>
      </c>
      <c r="B441" s="389">
        <v>3.3174999999999996E-2</v>
      </c>
      <c r="C441" s="389">
        <v>0</v>
      </c>
      <c r="D441" s="389">
        <v>0</v>
      </c>
      <c r="E441" s="389"/>
      <c r="F441" s="390">
        <v>330</v>
      </c>
      <c r="G441" s="391">
        <v>1.49E-2</v>
      </c>
      <c r="H441" s="391">
        <v>2.2000000000000001E-3</v>
      </c>
      <c r="I441" s="391">
        <v>0</v>
      </c>
      <c r="J441" s="391">
        <v>0</v>
      </c>
      <c r="K441" s="391">
        <v>0</v>
      </c>
      <c r="L441" s="391">
        <v>1.6074999999999996E-2</v>
      </c>
      <c r="M441" s="392">
        <v>45.151515151515149</v>
      </c>
      <c r="N441" s="390">
        <v>330</v>
      </c>
      <c r="O441" s="390">
        <v>330</v>
      </c>
      <c r="P441" s="390">
        <v>330</v>
      </c>
      <c r="Q441" s="390">
        <v>330</v>
      </c>
      <c r="R441" s="390">
        <v>330</v>
      </c>
      <c r="S441" s="390" t="s">
        <v>143</v>
      </c>
      <c r="T441" s="391">
        <v>1.4999999999999999E-2</v>
      </c>
      <c r="U441" s="391">
        <v>1.4999999999999999E-2</v>
      </c>
      <c r="V441" s="391">
        <v>1.4999999999999999E-2</v>
      </c>
      <c r="W441" s="391">
        <v>1.4999999999999999E-2</v>
      </c>
      <c r="X441" s="391">
        <v>1.4999999999999999E-2</v>
      </c>
      <c r="Y441" s="391">
        <v>2.2000000000000001E-3</v>
      </c>
      <c r="Z441" s="391">
        <v>2.2000000000000001E-3</v>
      </c>
      <c r="AA441" s="391">
        <v>2.2000000000000001E-3</v>
      </c>
      <c r="AB441" s="391">
        <v>2.2000000000000001E-3</v>
      </c>
      <c r="AC441" s="391">
        <v>2.2000000000000001E-3</v>
      </c>
      <c r="AD441" s="391">
        <v>0</v>
      </c>
      <c r="AE441" s="391">
        <v>0</v>
      </c>
      <c r="AF441" s="391">
        <v>0</v>
      </c>
      <c r="AG441" s="391">
        <v>0</v>
      </c>
      <c r="AH441" s="391">
        <v>0</v>
      </c>
      <c r="AI441" s="391">
        <v>0</v>
      </c>
      <c r="AJ441" s="391">
        <v>0</v>
      </c>
      <c r="AK441" s="391">
        <v>0</v>
      </c>
      <c r="AL441" s="391">
        <v>0</v>
      </c>
      <c r="AM441" s="391">
        <v>0</v>
      </c>
      <c r="AN441" s="391">
        <v>0</v>
      </c>
      <c r="AO441" s="391">
        <v>0</v>
      </c>
      <c r="AP441" s="391">
        <v>0</v>
      </c>
      <c r="AQ441" s="391">
        <v>0</v>
      </c>
      <c r="AR441" s="391">
        <v>0</v>
      </c>
      <c r="AS441" s="391">
        <v>0</v>
      </c>
      <c r="AT441" s="391">
        <v>0</v>
      </c>
      <c r="AU441" s="391">
        <v>0</v>
      </c>
      <c r="AV441" s="391">
        <v>0</v>
      </c>
      <c r="AW441" s="391">
        <v>0</v>
      </c>
      <c r="AX441" s="391">
        <v>0</v>
      </c>
      <c r="AY441" s="391">
        <v>0</v>
      </c>
      <c r="AZ441" s="391">
        <v>0</v>
      </c>
      <c r="BA441" s="391">
        <v>0</v>
      </c>
      <c r="BB441" s="391">
        <v>0</v>
      </c>
      <c r="BC441" s="391">
        <v>0</v>
      </c>
      <c r="BD441" s="391">
        <v>0</v>
      </c>
      <c r="BE441" s="391">
        <v>0</v>
      </c>
      <c r="BF441" s="391">
        <v>0</v>
      </c>
      <c r="BG441" s="391">
        <v>0</v>
      </c>
      <c r="BH441" s="391">
        <v>3.32E-2</v>
      </c>
      <c r="BI441" s="391">
        <v>3.32E-2</v>
      </c>
      <c r="BJ441" s="391">
        <v>3.32E-2</v>
      </c>
      <c r="BK441" s="391">
        <v>3.32E-2</v>
      </c>
      <c r="BL441" s="391">
        <v>3.32E-2</v>
      </c>
      <c r="BM441" s="391">
        <v>0</v>
      </c>
      <c r="BN441" s="391">
        <v>0</v>
      </c>
      <c r="BO441" s="391">
        <v>0</v>
      </c>
      <c r="BP441" s="391">
        <v>0</v>
      </c>
      <c r="BQ441" s="391">
        <v>0</v>
      </c>
    </row>
    <row r="442" spans="1:69">
      <c r="A442" s="388" t="s">
        <v>1055</v>
      </c>
      <c r="B442" s="389">
        <v>0.34390833333333332</v>
      </c>
      <c r="C442" s="389">
        <v>0</v>
      </c>
      <c r="D442" s="389">
        <v>0</v>
      </c>
      <c r="E442" s="389"/>
      <c r="F442" s="390">
        <v>1219</v>
      </c>
      <c r="G442" s="391">
        <v>0.06</v>
      </c>
      <c r="H442" s="391">
        <v>0.1084</v>
      </c>
      <c r="I442" s="391">
        <v>0</v>
      </c>
      <c r="J442" s="391">
        <v>0</v>
      </c>
      <c r="K442" s="391">
        <v>0</v>
      </c>
      <c r="L442" s="391">
        <v>0.17550833333333332</v>
      </c>
      <c r="M442" s="392">
        <v>49.220672682526661</v>
      </c>
      <c r="N442" s="390">
        <v>1219</v>
      </c>
      <c r="O442" s="390">
        <v>1219</v>
      </c>
      <c r="P442" s="390">
        <v>1219</v>
      </c>
      <c r="Q442" s="390">
        <v>1219</v>
      </c>
      <c r="R442" s="390">
        <v>1219</v>
      </c>
      <c r="S442" s="390" t="s">
        <v>143</v>
      </c>
      <c r="T442" s="391">
        <v>7.9000000000000001E-2</v>
      </c>
      <c r="U442" s="391">
        <v>7.9000000000000001E-2</v>
      </c>
      <c r="V442" s="391">
        <v>7.9000000000000001E-2</v>
      </c>
      <c r="W442" s="391">
        <v>7.9000000000000001E-2</v>
      </c>
      <c r="X442" s="391">
        <v>7.9000000000000001E-2</v>
      </c>
      <c r="Y442" s="391">
        <v>7.4999999999999997E-2</v>
      </c>
      <c r="Z442" s="391">
        <v>7.4999999999999997E-2</v>
      </c>
      <c r="AA442" s="391">
        <v>7.4999999999999997E-2</v>
      </c>
      <c r="AB442" s="391">
        <v>7.4999999999999997E-2</v>
      </c>
      <c r="AC442" s="391">
        <v>7.4999999999999997E-2</v>
      </c>
      <c r="AD442" s="391">
        <v>0</v>
      </c>
      <c r="AE442" s="391">
        <v>0</v>
      </c>
      <c r="AF442" s="391">
        <v>0</v>
      </c>
      <c r="AG442" s="391">
        <v>0</v>
      </c>
      <c r="AH442" s="391">
        <v>0</v>
      </c>
      <c r="AI442" s="391">
        <v>0</v>
      </c>
      <c r="AJ442" s="391">
        <v>0</v>
      </c>
      <c r="AK442" s="391">
        <v>0</v>
      </c>
      <c r="AL442" s="391">
        <v>0</v>
      </c>
      <c r="AM442" s="391">
        <v>0</v>
      </c>
      <c r="AN442" s="391">
        <v>0</v>
      </c>
      <c r="AO442" s="391">
        <v>0</v>
      </c>
      <c r="AP442" s="391">
        <v>0</v>
      </c>
      <c r="AQ442" s="391">
        <v>0</v>
      </c>
      <c r="AR442" s="391">
        <v>0</v>
      </c>
      <c r="AS442" s="391">
        <v>0</v>
      </c>
      <c r="AT442" s="391">
        <v>0</v>
      </c>
      <c r="AU442" s="391">
        <v>0</v>
      </c>
      <c r="AV442" s="391">
        <v>0</v>
      </c>
      <c r="AW442" s="391">
        <v>0</v>
      </c>
      <c r="AX442" s="391">
        <v>0</v>
      </c>
      <c r="AY442" s="391">
        <v>0</v>
      </c>
      <c r="AZ442" s="391">
        <v>0</v>
      </c>
      <c r="BA442" s="391">
        <v>0</v>
      </c>
      <c r="BB442" s="391">
        <v>0</v>
      </c>
      <c r="BC442" s="391">
        <v>0</v>
      </c>
      <c r="BD442" s="391">
        <v>0</v>
      </c>
      <c r="BE442" s="391">
        <v>0</v>
      </c>
      <c r="BF442" s="391">
        <v>0</v>
      </c>
      <c r="BG442" s="391">
        <v>0</v>
      </c>
      <c r="BH442" s="391">
        <v>0.34</v>
      </c>
      <c r="BI442" s="391">
        <v>0.34</v>
      </c>
      <c r="BJ442" s="391">
        <v>0.34</v>
      </c>
      <c r="BK442" s="391">
        <v>0.34</v>
      </c>
      <c r="BL442" s="391">
        <v>0.34</v>
      </c>
      <c r="BM442" s="391">
        <v>0</v>
      </c>
      <c r="BN442" s="391">
        <v>0</v>
      </c>
      <c r="BO442" s="391">
        <v>0</v>
      </c>
      <c r="BP442" s="391">
        <v>0</v>
      </c>
      <c r="BQ442" s="391">
        <v>0</v>
      </c>
    </row>
    <row r="443" spans="1:69">
      <c r="A443" s="388" t="s">
        <v>1056</v>
      </c>
      <c r="B443" s="389">
        <v>0.14763333333333337</v>
      </c>
      <c r="C443" s="389">
        <v>0.4</v>
      </c>
      <c r="D443" s="389">
        <v>0</v>
      </c>
      <c r="E443" s="389"/>
      <c r="F443" s="390">
        <v>1905</v>
      </c>
      <c r="G443" s="391">
        <v>8.09E-2</v>
      </c>
      <c r="H443" s="391">
        <v>4.8000000000000001E-2</v>
      </c>
      <c r="I443" s="391">
        <v>0</v>
      </c>
      <c r="J443" s="391">
        <v>0</v>
      </c>
      <c r="K443" s="391">
        <v>0</v>
      </c>
      <c r="L443" s="391">
        <v>1.8733333333333352E-2</v>
      </c>
      <c r="M443" s="392">
        <v>42.467191601049869</v>
      </c>
      <c r="N443" s="390">
        <v>1905</v>
      </c>
      <c r="O443" s="390">
        <v>1905</v>
      </c>
      <c r="P443" s="390">
        <v>1905</v>
      </c>
      <c r="Q443" s="390">
        <v>1905</v>
      </c>
      <c r="R443" s="390">
        <v>1905</v>
      </c>
      <c r="S443" s="390" t="s">
        <v>143</v>
      </c>
      <c r="T443" s="391">
        <v>9.8000000000000004E-2</v>
      </c>
      <c r="U443" s="391">
        <v>9.8000000000000004E-2</v>
      </c>
      <c r="V443" s="391">
        <v>9.8000000000000004E-2</v>
      </c>
      <c r="W443" s="391">
        <v>9.8000000000000004E-2</v>
      </c>
      <c r="X443" s="391">
        <v>9.8000000000000004E-2</v>
      </c>
      <c r="Y443" s="391">
        <v>5.8000000000000003E-2</v>
      </c>
      <c r="Z443" s="391">
        <v>5.8000000000000003E-2</v>
      </c>
      <c r="AA443" s="391">
        <v>5.8000000000000003E-2</v>
      </c>
      <c r="AB443" s="391">
        <v>5.8000000000000003E-2</v>
      </c>
      <c r="AC443" s="391">
        <v>5.8000000000000003E-2</v>
      </c>
      <c r="AD443" s="391">
        <v>0</v>
      </c>
      <c r="AE443" s="391">
        <v>0</v>
      </c>
      <c r="AF443" s="391">
        <v>0</v>
      </c>
      <c r="AG443" s="391">
        <v>0</v>
      </c>
      <c r="AH443" s="391">
        <v>0</v>
      </c>
      <c r="AI443" s="391">
        <v>0</v>
      </c>
      <c r="AJ443" s="391">
        <v>0</v>
      </c>
      <c r="AK443" s="391">
        <v>0</v>
      </c>
      <c r="AL443" s="391">
        <v>0</v>
      </c>
      <c r="AM443" s="391">
        <v>0</v>
      </c>
      <c r="AN443" s="391">
        <v>0</v>
      </c>
      <c r="AO443" s="391">
        <v>0</v>
      </c>
      <c r="AP443" s="391">
        <v>0</v>
      </c>
      <c r="AQ443" s="391">
        <v>0</v>
      </c>
      <c r="AR443" s="391">
        <v>0</v>
      </c>
      <c r="AS443" s="391">
        <v>0</v>
      </c>
      <c r="AT443" s="391">
        <v>0</v>
      </c>
      <c r="AU443" s="391">
        <v>0</v>
      </c>
      <c r="AV443" s="391">
        <v>0</v>
      </c>
      <c r="AW443" s="391">
        <v>0</v>
      </c>
      <c r="AX443" s="391">
        <v>0</v>
      </c>
      <c r="AY443" s="391">
        <v>0</v>
      </c>
      <c r="AZ443" s="391">
        <v>0</v>
      </c>
      <c r="BA443" s="391">
        <v>0</v>
      </c>
      <c r="BB443" s="391">
        <v>0</v>
      </c>
      <c r="BC443" s="391">
        <v>0</v>
      </c>
      <c r="BD443" s="391">
        <v>0</v>
      </c>
      <c r="BE443" s="391">
        <v>0</v>
      </c>
      <c r="BF443" s="391">
        <v>0</v>
      </c>
      <c r="BG443" s="391">
        <v>0</v>
      </c>
      <c r="BH443" s="391">
        <v>0.4</v>
      </c>
      <c r="BI443" s="391">
        <v>0.4</v>
      </c>
      <c r="BJ443" s="391">
        <v>0.4</v>
      </c>
      <c r="BK443" s="391">
        <v>0.4</v>
      </c>
      <c r="BL443" s="391">
        <v>0.4</v>
      </c>
      <c r="BM443" s="391">
        <v>0</v>
      </c>
      <c r="BN443" s="391">
        <v>0</v>
      </c>
      <c r="BO443" s="391">
        <v>0</v>
      </c>
      <c r="BP443" s="391">
        <v>0</v>
      </c>
      <c r="BQ443" s="391">
        <v>0</v>
      </c>
    </row>
    <row r="444" spans="1:69">
      <c r="A444" s="388" t="s">
        <v>836</v>
      </c>
      <c r="B444" s="389">
        <v>0.30883333333333335</v>
      </c>
      <c r="C444" s="389">
        <v>0.875</v>
      </c>
      <c r="D444" s="389">
        <v>0</v>
      </c>
      <c r="E444" s="389"/>
      <c r="F444" s="390">
        <v>2955</v>
      </c>
      <c r="G444" s="391">
        <v>0.10630000000000001</v>
      </c>
      <c r="H444" s="391">
        <v>6.9000000000000006E-2</v>
      </c>
      <c r="I444" s="391">
        <v>0</v>
      </c>
      <c r="J444" s="391">
        <v>0</v>
      </c>
      <c r="K444" s="391">
        <v>0.106</v>
      </c>
      <c r="L444" s="391">
        <v>2.7533333333333354E-2</v>
      </c>
      <c r="M444" s="392">
        <v>35.972927241962772</v>
      </c>
      <c r="N444" s="390">
        <v>2975</v>
      </c>
      <c r="O444" s="390">
        <v>2985</v>
      </c>
      <c r="P444" s="390">
        <v>2990</v>
      </c>
      <c r="Q444" s="390">
        <v>3000</v>
      </c>
      <c r="R444" s="390">
        <v>3100</v>
      </c>
      <c r="S444" s="390" t="s">
        <v>184</v>
      </c>
      <c r="T444" s="391">
        <v>0.1075</v>
      </c>
      <c r="U444" s="391">
        <v>0.1076</v>
      </c>
      <c r="V444" s="391">
        <v>0.1077</v>
      </c>
      <c r="W444" s="391">
        <v>0.10780000000000001</v>
      </c>
      <c r="X444" s="391">
        <v>0.1079</v>
      </c>
      <c r="Y444" s="391">
        <v>6.9500000000000006E-2</v>
      </c>
      <c r="Z444" s="391">
        <v>6.9500000000000006E-2</v>
      </c>
      <c r="AA444" s="391">
        <v>6.9699999999999998E-2</v>
      </c>
      <c r="AB444" s="391">
        <v>6.9800000000000001E-2</v>
      </c>
      <c r="AC444" s="391">
        <v>6.9900000000000004E-2</v>
      </c>
      <c r="AD444" s="391">
        <v>0</v>
      </c>
      <c r="AE444" s="391">
        <v>0</v>
      </c>
      <c r="AF444" s="391">
        <v>0</v>
      </c>
      <c r="AG444" s="391">
        <v>0</v>
      </c>
      <c r="AH444" s="391">
        <v>0</v>
      </c>
      <c r="AI444" s="391">
        <v>0</v>
      </c>
      <c r="AJ444" s="391">
        <v>0</v>
      </c>
      <c r="AK444" s="391">
        <v>0</v>
      </c>
      <c r="AL444" s="391">
        <v>0</v>
      </c>
      <c r="AM444" s="391">
        <v>0</v>
      </c>
      <c r="AN444" s="391">
        <v>5.5E-2</v>
      </c>
      <c r="AO444" s="391">
        <v>5.5E-2</v>
      </c>
      <c r="AP444" s="391">
        <v>5.5E-2</v>
      </c>
      <c r="AQ444" s="391">
        <v>5.5E-2</v>
      </c>
      <c r="AR444" s="391">
        <v>5.5E-2</v>
      </c>
      <c r="AS444" s="391">
        <v>2.2200000000000001E-2</v>
      </c>
      <c r="AT444" s="391">
        <v>2.2200000000000001E-2</v>
      </c>
      <c r="AU444" s="391">
        <v>2.2200000000000001E-2</v>
      </c>
      <c r="AV444" s="391">
        <v>2.2200000000000001E-2</v>
      </c>
      <c r="AW444" s="391">
        <v>2.23E-2</v>
      </c>
      <c r="AX444" s="391">
        <v>0</v>
      </c>
      <c r="AY444" s="391">
        <v>0</v>
      </c>
      <c r="AZ444" s="391">
        <v>0</v>
      </c>
      <c r="BA444" s="391">
        <v>0</v>
      </c>
      <c r="BB444" s="391">
        <v>0</v>
      </c>
      <c r="BC444" s="391">
        <v>0</v>
      </c>
      <c r="BD444" s="391">
        <v>0</v>
      </c>
      <c r="BE444" s="391">
        <v>0</v>
      </c>
      <c r="BF444" s="391">
        <v>0</v>
      </c>
      <c r="BG444" s="391">
        <v>0</v>
      </c>
      <c r="BH444" s="391">
        <v>0.875</v>
      </c>
      <c r="BI444" s="391">
        <v>0.875</v>
      </c>
      <c r="BJ444" s="391">
        <v>0.875</v>
      </c>
      <c r="BK444" s="391">
        <v>0.875</v>
      </c>
      <c r="BL444" s="391">
        <v>0.875</v>
      </c>
      <c r="BM444" s="391">
        <v>0</v>
      </c>
      <c r="BN444" s="391">
        <v>0</v>
      </c>
      <c r="BO444" s="391">
        <v>0</v>
      </c>
      <c r="BP444" s="391">
        <v>0</v>
      </c>
      <c r="BQ444" s="391">
        <v>0</v>
      </c>
    </row>
    <row r="445" spans="1:69">
      <c r="A445" s="388" t="s">
        <v>837</v>
      </c>
      <c r="B445" s="389" t="s">
        <v>395</v>
      </c>
      <c r="C445" s="389">
        <v>0</v>
      </c>
      <c r="D445" s="389">
        <v>0</v>
      </c>
      <c r="E445" s="389"/>
      <c r="F445" s="390">
        <v>0</v>
      </c>
      <c r="G445" s="391">
        <v>0</v>
      </c>
      <c r="H445" s="391">
        <v>0</v>
      </c>
      <c r="I445" s="391">
        <v>0</v>
      </c>
      <c r="J445" s="391">
        <v>0</v>
      </c>
      <c r="K445" s="391">
        <v>0</v>
      </c>
      <c r="L445" s="391" t="e">
        <v>#VALUE!</v>
      </c>
      <c r="M445" s="392" t="s">
        <v>395</v>
      </c>
      <c r="N445" s="390">
        <v>675</v>
      </c>
      <c r="O445" s="390">
        <v>690</v>
      </c>
      <c r="P445" s="390">
        <v>720</v>
      </c>
      <c r="Q445" s="390">
        <v>720</v>
      </c>
      <c r="R445" s="390">
        <v>0</v>
      </c>
      <c r="S445" s="390" t="s">
        <v>160</v>
      </c>
      <c r="T445" s="391">
        <v>4.5999999999999999E-2</v>
      </c>
      <c r="U445" s="391">
        <v>4.9000000000000002E-2</v>
      </c>
      <c r="V445" s="391">
        <v>0.05</v>
      </c>
      <c r="W445" s="391">
        <v>0.05</v>
      </c>
      <c r="X445" s="391">
        <v>0</v>
      </c>
      <c r="Y445" s="391">
        <v>3.0000000000000001E-3</v>
      </c>
      <c r="Z445" s="391">
        <v>3.0000000000000001E-3</v>
      </c>
      <c r="AA445" s="391">
        <v>3.0000000000000001E-3</v>
      </c>
      <c r="AB445" s="391">
        <v>3.0000000000000001E-3</v>
      </c>
      <c r="AC445" s="391">
        <v>0</v>
      </c>
      <c r="AD445" s="391">
        <v>3.5999999999999997E-2</v>
      </c>
      <c r="AE445" s="391">
        <v>3.5999999999999997E-2</v>
      </c>
      <c r="AF445" s="391">
        <v>3.5999999999999997E-2</v>
      </c>
      <c r="AG445" s="391">
        <v>3.5999999999999997E-2</v>
      </c>
      <c r="AH445" s="391">
        <v>0</v>
      </c>
      <c r="AI445" s="391">
        <v>3.0000000000000001E-3</v>
      </c>
      <c r="AJ445" s="391">
        <v>3.0000000000000001E-3</v>
      </c>
      <c r="AK445" s="391">
        <v>3.0000000000000001E-3</v>
      </c>
      <c r="AL445" s="391">
        <v>3.0000000000000001E-3</v>
      </c>
      <c r="AM445" s="391">
        <v>0</v>
      </c>
      <c r="AN445" s="391">
        <v>4.0000000000000001E-3</v>
      </c>
      <c r="AO445" s="391">
        <v>4.0000000000000001E-3</v>
      </c>
      <c r="AP445" s="391">
        <v>4.0000000000000001E-3</v>
      </c>
      <c r="AQ445" s="391">
        <v>4.0000000000000001E-3</v>
      </c>
      <c r="AR445" s="391">
        <v>0</v>
      </c>
      <c r="AS445" s="391">
        <v>1.4999999999999999E-2</v>
      </c>
      <c r="AT445" s="391">
        <v>1.6E-2</v>
      </c>
      <c r="AU445" s="391">
        <v>1.6E-2</v>
      </c>
      <c r="AV445" s="391">
        <v>1.6E-2</v>
      </c>
      <c r="AW445" s="391">
        <v>0</v>
      </c>
      <c r="AX445" s="391">
        <v>0</v>
      </c>
      <c r="AY445" s="391">
        <v>0</v>
      </c>
      <c r="AZ445" s="391">
        <v>0</v>
      </c>
      <c r="BA445" s="391">
        <v>0</v>
      </c>
      <c r="BB445" s="391">
        <v>0</v>
      </c>
      <c r="BC445" s="391">
        <v>0</v>
      </c>
      <c r="BD445" s="391">
        <v>0</v>
      </c>
      <c r="BE445" s="391">
        <v>0</v>
      </c>
      <c r="BF445" s="391">
        <v>0</v>
      </c>
      <c r="BG445" s="391">
        <v>0</v>
      </c>
      <c r="BH445" s="391">
        <v>0</v>
      </c>
      <c r="BI445" s="391">
        <v>0</v>
      </c>
      <c r="BJ445" s="391">
        <v>0</v>
      </c>
      <c r="BK445" s="391">
        <v>0</v>
      </c>
      <c r="BL445" s="391">
        <v>0</v>
      </c>
      <c r="BM445" s="391">
        <v>0</v>
      </c>
      <c r="BN445" s="391">
        <v>0</v>
      </c>
      <c r="BO445" s="391">
        <v>0</v>
      </c>
      <c r="BP445" s="391">
        <v>0</v>
      </c>
      <c r="BQ445" s="391">
        <v>0</v>
      </c>
    </row>
    <row r="446" spans="1:69">
      <c r="A446" s="388" t="s">
        <v>838</v>
      </c>
      <c r="B446" s="389" t="s">
        <v>395</v>
      </c>
      <c r="C446" s="389">
        <v>0.5</v>
      </c>
      <c r="D446" s="389">
        <v>0</v>
      </c>
      <c r="E446" s="389"/>
      <c r="F446" s="390">
        <v>0</v>
      </c>
      <c r="G446" s="391">
        <v>0</v>
      </c>
      <c r="H446" s="391">
        <v>0</v>
      </c>
      <c r="I446" s="391">
        <v>0</v>
      </c>
      <c r="J446" s="391">
        <v>0</v>
      </c>
      <c r="K446" s="391">
        <v>0</v>
      </c>
      <c r="L446" s="391" t="e">
        <v>#VALUE!</v>
      </c>
      <c r="M446" s="392" t="s">
        <v>395</v>
      </c>
      <c r="N446" s="390">
        <v>2400</v>
      </c>
      <c r="O446" s="390">
        <v>2450</v>
      </c>
      <c r="P446" s="390">
        <v>2500</v>
      </c>
      <c r="Q446" s="390">
        <v>2550</v>
      </c>
      <c r="R446" s="390">
        <v>0</v>
      </c>
      <c r="S446" s="390" t="s">
        <v>150</v>
      </c>
      <c r="T446" s="391">
        <v>0.10199999999999999</v>
      </c>
      <c r="U446" s="391">
        <v>0.104</v>
      </c>
      <c r="V446" s="391">
        <v>0.106</v>
      </c>
      <c r="W446" s="391">
        <v>0.108</v>
      </c>
      <c r="X446" s="391">
        <v>0</v>
      </c>
      <c r="Y446" s="391">
        <v>2.1999999999999999E-2</v>
      </c>
      <c r="Z446" s="391">
        <v>2.3E-2</v>
      </c>
      <c r="AA446" s="391">
        <v>2.3E-2</v>
      </c>
      <c r="AB446" s="391">
        <v>2.4E-2</v>
      </c>
      <c r="AC446" s="391">
        <v>0</v>
      </c>
      <c r="AD446" s="391">
        <v>1.2E-2</v>
      </c>
      <c r="AE446" s="391">
        <v>1.2E-2</v>
      </c>
      <c r="AF446" s="391">
        <v>1.2999999999999999E-2</v>
      </c>
      <c r="AG446" s="391">
        <v>1.2999999999999999E-2</v>
      </c>
      <c r="AH446" s="391">
        <v>0</v>
      </c>
      <c r="AI446" s="391">
        <v>0.01</v>
      </c>
      <c r="AJ446" s="391">
        <v>0.01</v>
      </c>
      <c r="AK446" s="391">
        <v>1.0999999999999999E-2</v>
      </c>
      <c r="AL446" s="391">
        <v>1.0999999999999999E-2</v>
      </c>
      <c r="AM446" s="391">
        <v>0</v>
      </c>
      <c r="AN446" s="391">
        <v>6.0000000000000001E-3</v>
      </c>
      <c r="AO446" s="391">
        <v>7.0000000000000001E-3</v>
      </c>
      <c r="AP446" s="391">
        <v>7.0000000000000001E-3</v>
      </c>
      <c r="AQ446" s="391">
        <v>7.0000000000000001E-3</v>
      </c>
      <c r="AR446" s="391">
        <v>0</v>
      </c>
      <c r="AS446" s="391">
        <v>1.4999999999999999E-2</v>
      </c>
      <c r="AT446" s="391">
        <v>1.6E-2</v>
      </c>
      <c r="AU446" s="391">
        <v>1.6E-2</v>
      </c>
      <c r="AV446" s="391">
        <v>1.6E-2</v>
      </c>
      <c r="AW446" s="391">
        <v>0</v>
      </c>
      <c r="AX446" s="391">
        <v>0</v>
      </c>
      <c r="AY446" s="391">
        <v>0</v>
      </c>
      <c r="AZ446" s="391">
        <v>0</v>
      </c>
      <c r="BA446" s="391">
        <v>0</v>
      </c>
      <c r="BB446" s="391">
        <v>0</v>
      </c>
      <c r="BC446" s="391">
        <v>0</v>
      </c>
      <c r="BD446" s="391">
        <v>0</v>
      </c>
      <c r="BE446" s="391">
        <v>0</v>
      </c>
      <c r="BF446" s="391">
        <v>0</v>
      </c>
      <c r="BG446" s="391">
        <v>0</v>
      </c>
      <c r="BH446" s="391">
        <v>0.5</v>
      </c>
      <c r="BI446" s="391">
        <v>0.5</v>
      </c>
      <c r="BJ446" s="391">
        <v>0.5</v>
      </c>
      <c r="BK446" s="391">
        <v>0.5</v>
      </c>
      <c r="BL446" s="391">
        <v>0.5</v>
      </c>
      <c r="BM446" s="391">
        <v>0</v>
      </c>
      <c r="BN446" s="391">
        <v>0</v>
      </c>
      <c r="BO446" s="391">
        <v>0</v>
      </c>
      <c r="BP446" s="391">
        <v>0</v>
      </c>
      <c r="BQ446" s="391">
        <v>0</v>
      </c>
    </row>
    <row r="447" spans="1:69">
      <c r="A447" s="388" t="s">
        <v>1057</v>
      </c>
      <c r="B447" s="389">
        <v>0.60178333333333345</v>
      </c>
      <c r="C447" s="389">
        <v>1.55</v>
      </c>
      <c r="D447" s="389">
        <v>0</v>
      </c>
      <c r="E447" s="389"/>
      <c r="F447" s="390">
        <v>6120</v>
      </c>
      <c r="G447" s="391">
        <v>0.249</v>
      </c>
      <c r="H447" s="391">
        <v>0.191</v>
      </c>
      <c r="I447" s="391">
        <v>0</v>
      </c>
      <c r="J447" s="391">
        <v>0</v>
      </c>
      <c r="K447" s="391">
        <v>7.8299999999999995E-2</v>
      </c>
      <c r="L447" s="391">
        <v>8.3483333333333465E-2</v>
      </c>
      <c r="M447" s="392">
        <v>40.686274509803923</v>
      </c>
      <c r="N447" s="390">
        <v>6256</v>
      </c>
      <c r="O447" s="390">
        <v>6356</v>
      </c>
      <c r="P447" s="390">
        <v>6456</v>
      </c>
      <c r="Q447" s="390">
        <v>6556</v>
      </c>
      <c r="R447" s="390">
        <v>6656</v>
      </c>
      <c r="S447" s="390" t="s">
        <v>175</v>
      </c>
      <c r="T447" s="391">
        <v>0.26</v>
      </c>
      <c r="U447" s="391">
        <v>0.27</v>
      </c>
      <c r="V447" s="391">
        <v>0.2712</v>
      </c>
      <c r="W447" s="391">
        <v>0.27539999999999998</v>
      </c>
      <c r="X447" s="391">
        <v>0.27960000000000002</v>
      </c>
      <c r="Y447" s="391">
        <v>0.223</v>
      </c>
      <c r="Z447" s="391">
        <v>0.23300000000000001</v>
      </c>
      <c r="AA447" s="391">
        <v>0.24299999999999999</v>
      </c>
      <c r="AB447" s="391">
        <v>0.253</v>
      </c>
      <c r="AC447" s="391">
        <v>0.26300000000000001</v>
      </c>
      <c r="AD447" s="391">
        <v>0</v>
      </c>
      <c r="AE447" s="391">
        <v>0</v>
      </c>
      <c r="AF447" s="391">
        <v>0</v>
      </c>
      <c r="AG447" s="391">
        <v>0</v>
      </c>
      <c r="AH447" s="391">
        <v>0</v>
      </c>
      <c r="AI447" s="391">
        <v>0</v>
      </c>
      <c r="AJ447" s="391">
        <v>0</v>
      </c>
      <c r="AK447" s="391">
        <v>0</v>
      </c>
      <c r="AL447" s="391">
        <v>0</v>
      </c>
      <c r="AM447" s="391">
        <v>0</v>
      </c>
      <c r="AN447" s="391">
        <v>7.8799999999999995E-2</v>
      </c>
      <c r="AO447" s="391">
        <v>7.9399999999999998E-2</v>
      </c>
      <c r="AP447" s="391">
        <v>7.9899999999999999E-2</v>
      </c>
      <c r="AQ447" s="391">
        <v>8.0399999999999999E-2</v>
      </c>
      <c r="AR447" s="391">
        <v>8.09E-2</v>
      </c>
      <c r="AS447" s="391">
        <v>8.77E-2</v>
      </c>
      <c r="AT447" s="391">
        <v>9.1200000000000003E-2</v>
      </c>
      <c r="AU447" s="391">
        <v>9.4799999999999995E-2</v>
      </c>
      <c r="AV447" s="391">
        <v>9.8599999999999993E-2</v>
      </c>
      <c r="AW447" s="391">
        <v>0.1026</v>
      </c>
      <c r="AX447" s="391">
        <v>0</v>
      </c>
      <c r="AY447" s="391">
        <v>0</v>
      </c>
      <c r="AZ447" s="391">
        <v>0</v>
      </c>
      <c r="BA447" s="391">
        <v>0</v>
      </c>
      <c r="BB447" s="391">
        <v>0</v>
      </c>
      <c r="BC447" s="391">
        <v>0</v>
      </c>
      <c r="BD447" s="391">
        <v>0</v>
      </c>
      <c r="BE447" s="391">
        <v>0</v>
      </c>
      <c r="BF447" s="391">
        <v>0</v>
      </c>
      <c r="BG447" s="391">
        <v>0</v>
      </c>
      <c r="BH447" s="391">
        <v>0</v>
      </c>
      <c r="BI447" s="391">
        <v>0</v>
      </c>
      <c r="BJ447" s="391">
        <v>0</v>
      </c>
      <c r="BK447" s="391">
        <v>0</v>
      </c>
      <c r="BL447" s="391">
        <v>0</v>
      </c>
      <c r="BM447" s="391">
        <v>0</v>
      </c>
      <c r="BN447" s="391">
        <v>0</v>
      </c>
      <c r="BO447" s="391">
        <v>0</v>
      </c>
      <c r="BP447" s="391">
        <v>0</v>
      </c>
      <c r="BQ447" s="391">
        <v>0</v>
      </c>
    </row>
    <row r="448" spans="1:69">
      <c r="A448" s="388" t="s">
        <v>1058</v>
      </c>
      <c r="B448" s="389">
        <v>0.10063333333333331</v>
      </c>
      <c r="C448" s="389">
        <v>0.215</v>
      </c>
      <c r="D448" s="389">
        <v>0</v>
      </c>
      <c r="E448" s="389"/>
      <c r="F448" s="390">
        <v>649</v>
      </c>
      <c r="G448" s="391">
        <v>3.0800000000000001E-2</v>
      </c>
      <c r="H448" s="391">
        <v>6.7299999999999999E-2</v>
      </c>
      <c r="I448" s="391">
        <v>0</v>
      </c>
      <c r="J448" s="391">
        <v>0</v>
      </c>
      <c r="K448" s="391">
        <v>1E-4</v>
      </c>
      <c r="L448" s="391">
        <v>2.4333333333333151E-3</v>
      </c>
      <c r="M448" s="392">
        <v>47.457627118644069</v>
      </c>
      <c r="N448" s="390">
        <v>658</v>
      </c>
      <c r="O448" s="390">
        <v>665</v>
      </c>
      <c r="P448" s="390">
        <v>673</v>
      </c>
      <c r="Q448" s="390">
        <v>679</v>
      </c>
      <c r="R448" s="390">
        <v>685</v>
      </c>
      <c r="S448" s="390" t="s">
        <v>175</v>
      </c>
      <c r="T448" s="391">
        <v>3.09E-2</v>
      </c>
      <c r="U448" s="391">
        <v>3.1199999999999999E-2</v>
      </c>
      <c r="V448" s="391">
        <v>3.1600000000000003E-2</v>
      </c>
      <c r="W448" s="391">
        <v>3.1899999999999998E-2</v>
      </c>
      <c r="X448" s="391">
        <v>3.2300000000000002E-2</v>
      </c>
      <c r="Y448" s="391">
        <v>8.5500000000000007E-2</v>
      </c>
      <c r="Z448" s="391">
        <v>8.6099999999999996E-2</v>
      </c>
      <c r="AA448" s="391">
        <v>8.6699999999999999E-2</v>
      </c>
      <c r="AB448" s="391">
        <v>8.7300000000000003E-2</v>
      </c>
      <c r="AC448" s="391">
        <v>8.7900000000000006E-2</v>
      </c>
      <c r="AD448" s="391">
        <v>0</v>
      </c>
      <c r="AE448" s="391">
        <v>0</v>
      </c>
      <c r="AF448" s="391">
        <v>0</v>
      </c>
      <c r="AG448" s="391">
        <v>0</v>
      </c>
      <c r="AH448" s="391">
        <v>0</v>
      </c>
      <c r="AI448" s="391">
        <v>0</v>
      </c>
      <c r="AJ448" s="391">
        <v>0</v>
      </c>
      <c r="AK448" s="391">
        <v>0</v>
      </c>
      <c r="AL448" s="391">
        <v>0</v>
      </c>
      <c r="AM448" s="391">
        <v>0</v>
      </c>
      <c r="AN448" s="391">
        <v>2.0000000000000001E-4</v>
      </c>
      <c r="AO448" s="391">
        <v>2.9999999999999997E-4</v>
      </c>
      <c r="AP448" s="391">
        <v>4.0000000000000002E-4</v>
      </c>
      <c r="AQ448" s="391">
        <v>5.0000000000000001E-4</v>
      </c>
      <c r="AR448" s="391">
        <v>5.9999999999999995E-4</v>
      </c>
      <c r="AS448" s="391">
        <v>2.8999999999999998E-3</v>
      </c>
      <c r="AT448" s="391">
        <v>2.8999999999999998E-3</v>
      </c>
      <c r="AU448" s="391">
        <v>2.8999999999999998E-3</v>
      </c>
      <c r="AV448" s="391">
        <v>2.8999999999999998E-3</v>
      </c>
      <c r="AW448" s="391">
        <v>2.8999999999999998E-3</v>
      </c>
      <c r="AX448" s="391">
        <v>0</v>
      </c>
      <c r="AY448" s="391">
        <v>0</v>
      </c>
      <c r="AZ448" s="391">
        <v>0</v>
      </c>
      <c r="BA448" s="391">
        <v>0</v>
      </c>
      <c r="BB448" s="391">
        <v>0</v>
      </c>
      <c r="BC448" s="391">
        <v>0</v>
      </c>
      <c r="BD448" s="391">
        <v>0</v>
      </c>
      <c r="BE448" s="391">
        <v>0</v>
      </c>
      <c r="BF448" s="391">
        <v>0</v>
      </c>
      <c r="BG448" s="391">
        <v>0</v>
      </c>
      <c r="BH448" s="391">
        <v>0.215</v>
      </c>
      <c r="BI448" s="391">
        <v>0.215</v>
      </c>
      <c r="BJ448" s="391">
        <v>0.215</v>
      </c>
      <c r="BK448" s="391">
        <v>0.215</v>
      </c>
      <c r="BL448" s="391">
        <v>0.215</v>
      </c>
      <c r="BM448" s="391">
        <v>0</v>
      </c>
      <c r="BN448" s="391">
        <v>0</v>
      </c>
      <c r="BO448" s="391">
        <v>0</v>
      </c>
      <c r="BP448" s="391">
        <v>0</v>
      </c>
      <c r="BQ448" s="391">
        <v>0</v>
      </c>
    </row>
    <row r="449" spans="1:69">
      <c r="A449" s="388" t="s">
        <v>840</v>
      </c>
      <c r="B449" s="389">
        <v>5.7049999999999997E-2</v>
      </c>
      <c r="C449" s="389">
        <v>0.19500000000000001</v>
      </c>
      <c r="D449" s="389">
        <v>0</v>
      </c>
      <c r="E449" s="389"/>
      <c r="F449" s="390">
        <v>400</v>
      </c>
      <c r="G449" s="391">
        <v>3.39E-2</v>
      </c>
      <c r="H449" s="391">
        <v>1.6000000000000001E-3</v>
      </c>
      <c r="I449" s="391">
        <v>0</v>
      </c>
      <c r="J449" s="391">
        <v>1E-4</v>
      </c>
      <c r="K449" s="391">
        <v>2.0000000000000001E-4</v>
      </c>
      <c r="L449" s="391">
        <v>2.1249999999999998E-2</v>
      </c>
      <c r="M449" s="392">
        <v>84.75</v>
      </c>
      <c r="N449" s="390">
        <v>407</v>
      </c>
      <c r="O449" s="390">
        <v>415</v>
      </c>
      <c r="P449" s="390">
        <v>425</v>
      </c>
      <c r="Q449" s="390">
        <v>435</v>
      </c>
      <c r="R449" s="390">
        <v>450</v>
      </c>
      <c r="S449" s="390" t="s">
        <v>131</v>
      </c>
      <c r="T449" s="391">
        <v>3.4500000000000003E-2</v>
      </c>
      <c r="U449" s="391">
        <v>3.5299999999999998E-2</v>
      </c>
      <c r="V449" s="391">
        <v>3.5999999999999997E-2</v>
      </c>
      <c r="W449" s="391">
        <v>3.6799999999999999E-2</v>
      </c>
      <c r="X449" s="391">
        <v>3.7600000000000001E-2</v>
      </c>
      <c r="Y449" s="391">
        <v>1.6999999999999999E-3</v>
      </c>
      <c r="Z449" s="391">
        <v>1.8E-3</v>
      </c>
      <c r="AA449" s="391">
        <v>1.9E-3</v>
      </c>
      <c r="AB449" s="391">
        <v>2E-3</v>
      </c>
      <c r="AC449" s="391">
        <v>2.2000000000000001E-3</v>
      </c>
      <c r="AD449" s="391">
        <v>0</v>
      </c>
      <c r="AE449" s="391">
        <v>0</v>
      </c>
      <c r="AF449" s="391">
        <v>0</v>
      </c>
      <c r="AG449" s="391">
        <v>0</v>
      </c>
      <c r="AH449" s="391">
        <v>0</v>
      </c>
      <c r="AI449" s="391">
        <v>1E-4</v>
      </c>
      <c r="AJ449" s="391">
        <v>1E-4</v>
      </c>
      <c r="AK449" s="391">
        <v>2.0000000000000001E-4</v>
      </c>
      <c r="AL449" s="391">
        <v>2.0000000000000001E-4</v>
      </c>
      <c r="AM449" s="391">
        <v>2.0000000000000001E-4</v>
      </c>
      <c r="AN449" s="391">
        <v>1E-4</v>
      </c>
      <c r="AO449" s="391">
        <v>1E-4</v>
      </c>
      <c r="AP449" s="391">
        <v>2.0000000000000001E-4</v>
      </c>
      <c r="AQ449" s="391">
        <v>2.0000000000000001E-4</v>
      </c>
      <c r="AR449" s="391">
        <v>2.0000000000000001E-4</v>
      </c>
      <c r="AS449" s="391">
        <v>2.18E-2</v>
      </c>
      <c r="AT449" s="391">
        <v>2.24E-2</v>
      </c>
      <c r="AU449" s="391">
        <v>2.3E-2</v>
      </c>
      <c r="AV449" s="391">
        <v>2.35E-2</v>
      </c>
      <c r="AW449" s="391">
        <v>2.41E-2</v>
      </c>
      <c r="AX449" s="391">
        <v>0</v>
      </c>
      <c r="AY449" s="391">
        <v>0</v>
      </c>
      <c r="AZ449" s="391">
        <v>0</v>
      </c>
      <c r="BA449" s="391">
        <v>0</v>
      </c>
      <c r="BB449" s="391">
        <v>0</v>
      </c>
      <c r="BC449" s="391">
        <v>0</v>
      </c>
      <c r="BD449" s="391">
        <v>0</v>
      </c>
      <c r="BE449" s="391">
        <v>0</v>
      </c>
      <c r="BF449" s="391">
        <v>0</v>
      </c>
      <c r="BG449" s="391">
        <v>0</v>
      </c>
      <c r="BH449" s="391">
        <v>0</v>
      </c>
      <c r="BI449" s="391">
        <v>0</v>
      </c>
      <c r="BJ449" s="391">
        <v>0</v>
      </c>
      <c r="BK449" s="391">
        <v>0</v>
      </c>
      <c r="BL449" s="391">
        <v>0</v>
      </c>
      <c r="BM449" s="391">
        <v>0</v>
      </c>
      <c r="BN449" s="391">
        <v>0</v>
      </c>
      <c r="BO449" s="391">
        <v>0</v>
      </c>
      <c r="BP449" s="391">
        <v>0</v>
      </c>
      <c r="BQ449" s="391">
        <v>0</v>
      </c>
    </row>
    <row r="450" spans="1:69">
      <c r="A450" s="388" t="s">
        <v>841</v>
      </c>
      <c r="B450" s="389">
        <v>3.5858333333333332E-2</v>
      </c>
      <c r="C450" s="389">
        <v>0.28799999999999998</v>
      </c>
      <c r="D450" s="389">
        <v>0</v>
      </c>
      <c r="E450" s="389"/>
      <c r="F450" s="390">
        <v>300</v>
      </c>
      <c r="G450" s="391">
        <v>2.4E-2</v>
      </c>
      <c r="H450" s="391">
        <v>2E-3</v>
      </c>
      <c r="I450" s="391">
        <v>1E-3</v>
      </c>
      <c r="J450" s="391">
        <v>3.0000000000000001E-3</v>
      </c>
      <c r="K450" s="391">
        <v>0</v>
      </c>
      <c r="L450" s="391">
        <v>5.85833333333333E-3</v>
      </c>
      <c r="M450" s="392">
        <v>80</v>
      </c>
      <c r="N450" s="390">
        <v>300</v>
      </c>
      <c r="O450" s="390">
        <v>300</v>
      </c>
      <c r="P450" s="390">
        <v>300</v>
      </c>
      <c r="Q450" s="390">
        <v>300</v>
      </c>
      <c r="R450" s="390">
        <v>300</v>
      </c>
      <c r="S450" s="390" t="s">
        <v>160</v>
      </c>
      <c r="T450" s="391">
        <v>2.4E-2</v>
      </c>
      <c r="U450" s="391">
        <v>2.4E-2</v>
      </c>
      <c r="V450" s="391">
        <v>2.4E-2</v>
      </c>
      <c r="W450" s="391">
        <v>2.4E-2</v>
      </c>
      <c r="X450" s="391">
        <v>2.4E-2</v>
      </c>
      <c r="Y450" s="391">
        <v>3.0000000000000001E-3</v>
      </c>
      <c r="Z450" s="391">
        <v>3.0000000000000001E-3</v>
      </c>
      <c r="AA450" s="391">
        <v>3.0000000000000001E-3</v>
      </c>
      <c r="AB450" s="391">
        <v>3.0000000000000001E-3</v>
      </c>
      <c r="AC450" s="391">
        <v>3.0000000000000001E-3</v>
      </c>
      <c r="AD450" s="391">
        <v>1E-3</v>
      </c>
      <c r="AE450" s="391">
        <v>1E-3</v>
      </c>
      <c r="AF450" s="391">
        <v>1E-3</v>
      </c>
      <c r="AG450" s="391">
        <v>1E-3</v>
      </c>
      <c r="AH450" s="391">
        <v>1E-3</v>
      </c>
      <c r="AI450" s="391">
        <v>2E-3</v>
      </c>
      <c r="AJ450" s="391">
        <v>2E-3</v>
      </c>
      <c r="AK450" s="391">
        <v>2E-3</v>
      </c>
      <c r="AL450" s="391">
        <v>2E-3</v>
      </c>
      <c r="AM450" s="391">
        <v>2E-3</v>
      </c>
      <c r="AN450" s="391">
        <v>0</v>
      </c>
      <c r="AO450" s="391">
        <v>0</v>
      </c>
      <c r="AP450" s="391">
        <v>0</v>
      </c>
      <c r="AQ450" s="391">
        <v>0</v>
      </c>
      <c r="AR450" s="391">
        <v>0</v>
      </c>
      <c r="AS450" s="391">
        <v>3.5000000000000001E-3</v>
      </c>
      <c r="AT450" s="391">
        <v>3.5000000000000001E-3</v>
      </c>
      <c r="AU450" s="391">
        <v>3.5000000000000001E-3</v>
      </c>
      <c r="AV450" s="391">
        <v>3.5000000000000001E-3</v>
      </c>
      <c r="AW450" s="391">
        <v>3.5000000000000001E-3</v>
      </c>
      <c r="AX450" s="391">
        <v>0</v>
      </c>
      <c r="AY450" s="391">
        <v>0</v>
      </c>
      <c r="AZ450" s="391">
        <v>0</v>
      </c>
      <c r="BA450" s="391">
        <v>0</v>
      </c>
      <c r="BB450" s="391">
        <v>0</v>
      </c>
      <c r="BC450" s="391">
        <v>0</v>
      </c>
      <c r="BD450" s="391">
        <v>0</v>
      </c>
      <c r="BE450" s="391">
        <v>0</v>
      </c>
      <c r="BF450" s="391">
        <v>0</v>
      </c>
      <c r="BG450" s="391">
        <v>0</v>
      </c>
      <c r="BH450" s="391">
        <v>0</v>
      </c>
      <c r="BI450" s="391">
        <v>0</v>
      </c>
      <c r="BJ450" s="391">
        <v>0</v>
      </c>
      <c r="BK450" s="391">
        <v>0</v>
      </c>
      <c r="BL450" s="391">
        <v>0</v>
      </c>
      <c r="BM450" s="391">
        <v>0</v>
      </c>
      <c r="BN450" s="391">
        <v>0</v>
      </c>
      <c r="BO450" s="391">
        <v>0</v>
      </c>
      <c r="BP450" s="391">
        <v>0</v>
      </c>
      <c r="BQ450" s="391">
        <v>0</v>
      </c>
    </row>
    <row r="451" spans="1:69">
      <c r="A451" s="388" t="s">
        <v>843</v>
      </c>
      <c r="B451" s="389">
        <v>0.46399999999999997</v>
      </c>
      <c r="C451" s="389">
        <v>1</v>
      </c>
      <c r="D451" s="389">
        <v>0</v>
      </c>
      <c r="E451" s="389"/>
      <c r="F451" s="390">
        <v>4749</v>
      </c>
      <c r="G451" s="391">
        <v>0.35699999999999998</v>
      </c>
      <c r="H451" s="391">
        <v>0.08</v>
      </c>
      <c r="I451" s="391">
        <v>1E-3</v>
      </c>
      <c r="J451" s="391">
        <v>0</v>
      </c>
      <c r="K451" s="391">
        <v>1E-3</v>
      </c>
      <c r="L451" s="391">
        <v>2.4999999999999967E-2</v>
      </c>
      <c r="M451" s="392">
        <v>75.173720783322807</v>
      </c>
      <c r="N451" s="390">
        <v>4792</v>
      </c>
      <c r="O451" s="390">
        <v>4888</v>
      </c>
      <c r="P451" s="390">
        <v>4986</v>
      </c>
      <c r="Q451" s="390">
        <v>5085</v>
      </c>
      <c r="R451" s="390">
        <v>5183</v>
      </c>
      <c r="S451" s="390" t="s">
        <v>216</v>
      </c>
      <c r="T451" s="391">
        <v>0.3402</v>
      </c>
      <c r="U451" s="391">
        <v>0.34699999999999998</v>
      </c>
      <c r="V451" s="391">
        <v>0.35399999999999998</v>
      </c>
      <c r="W451" s="391">
        <v>0.36109999999999998</v>
      </c>
      <c r="X451" s="391">
        <v>0.36180000000000001</v>
      </c>
      <c r="Y451" s="391">
        <v>9.1999999999999998E-2</v>
      </c>
      <c r="Z451" s="391">
        <v>9.2999999999999999E-2</v>
      </c>
      <c r="AA451" s="391">
        <v>9.35E-2</v>
      </c>
      <c r="AB451" s="391">
        <v>9.4E-2</v>
      </c>
      <c r="AC451" s="391">
        <v>9.4500000000000001E-2</v>
      </c>
      <c r="AD451" s="391">
        <v>1E-3</v>
      </c>
      <c r="AE451" s="391">
        <v>1E-3</v>
      </c>
      <c r="AF451" s="391">
        <v>1E-3</v>
      </c>
      <c r="AG451" s="391">
        <v>1E-3</v>
      </c>
      <c r="AH451" s="391">
        <v>1E-3</v>
      </c>
      <c r="AI451" s="391">
        <v>0</v>
      </c>
      <c r="AJ451" s="391">
        <v>0</v>
      </c>
      <c r="AK451" s="391">
        <v>0</v>
      </c>
      <c r="AL451" s="391">
        <v>0</v>
      </c>
      <c r="AM451" s="391">
        <v>0</v>
      </c>
      <c r="AN451" s="391">
        <v>1E-3</v>
      </c>
      <c r="AO451" s="391">
        <v>1E-3</v>
      </c>
      <c r="AP451" s="391">
        <v>1E-3</v>
      </c>
      <c r="AQ451" s="391">
        <v>1E-3</v>
      </c>
      <c r="AR451" s="391">
        <v>1E-3</v>
      </c>
      <c r="AS451" s="391">
        <v>3.1399999999999997E-2</v>
      </c>
      <c r="AT451" s="391">
        <v>3.2000000000000001E-2</v>
      </c>
      <c r="AU451" s="391">
        <v>3.27E-2</v>
      </c>
      <c r="AV451" s="391">
        <v>3.3300000000000003E-2</v>
      </c>
      <c r="AW451" s="391">
        <v>3.4000000000000002E-2</v>
      </c>
      <c r="AX451" s="391">
        <v>0</v>
      </c>
      <c r="AY451" s="391">
        <v>0</v>
      </c>
      <c r="AZ451" s="391">
        <v>0</v>
      </c>
      <c r="BA451" s="391">
        <v>0</v>
      </c>
      <c r="BB451" s="391">
        <v>0</v>
      </c>
      <c r="BC451" s="391">
        <v>0</v>
      </c>
      <c r="BD451" s="391">
        <v>0</v>
      </c>
      <c r="BE451" s="391">
        <v>0</v>
      </c>
      <c r="BF451" s="391">
        <v>0</v>
      </c>
      <c r="BG451" s="391">
        <v>0</v>
      </c>
      <c r="BH451" s="391">
        <v>1</v>
      </c>
      <c r="BI451" s="391">
        <v>1</v>
      </c>
      <c r="BJ451" s="391">
        <v>1</v>
      </c>
      <c r="BK451" s="391">
        <v>1</v>
      </c>
      <c r="BL451" s="391">
        <v>1</v>
      </c>
      <c r="BM451" s="391">
        <v>0</v>
      </c>
      <c r="BN451" s="391">
        <v>0</v>
      </c>
      <c r="BO451" s="391">
        <v>0</v>
      </c>
      <c r="BP451" s="391">
        <v>0</v>
      </c>
      <c r="BQ451" s="391">
        <v>0</v>
      </c>
    </row>
    <row r="452" spans="1:69">
      <c r="A452" s="388" t="s">
        <v>844</v>
      </c>
      <c r="B452" s="389">
        <v>7.0083333333333343E-3</v>
      </c>
      <c r="C452" s="389">
        <v>3.2000000000000001E-2</v>
      </c>
      <c r="D452" s="389">
        <v>0</v>
      </c>
      <c r="E452" s="389"/>
      <c r="F452" s="390">
        <v>182</v>
      </c>
      <c r="G452" s="391">
        <v>7.0000000000000001E-3</v>
      </c>
      <c r="H452" s="391">
        <v>0</v>
      </c>
      <c r="I452" s="391">
        <v>0</v>
      </c>
      <c r="J452" s="391">
        <v>0</v>
      </c>
      <c r="K452" s="391">
        <v>1.9E-3</v>
      </c>
      <c r="L452" s="391">
        <v>-1.8916666666666656E-3</v>
      </c>
      <c r="M452" s="392">
        <v>38.46153846153846</v>
      </c>
      <c r="N452" s="390">
        <v>187</v>
      </c>
      <c r="O452" s="390">
        <v>193</v>
      </c>
      <c r="P452" s="390">
        <v>199</v>
      </c>
      <c r="Q452" s="390">
        <v>205</v>
      </c>
      <c r="R452" s="390">
        <v>211</v>
      </c>
      <c r="S452" s="390" t="s">
        <v>208</v>
      </c>
      <c r="T452" s="391">
        <v>7.1999999999999998E-3</v>
      </c>
      <c r="U452" s="391">
        <v>7.4999999999999997E-3</v>
      </c>
      <c r="V452" s="391">
        <v>7.7000000000000002E-3</v>
      </c>
      <c r="W452" s="391">
        <v>7.9000000000000008E-3</v>
      </c>
      <c r="X452" s="391">
        <v>8.2000000000000007E-3</v>
      </c>
      <c r="Y452" s="391">
        <v>0</v>
      </c>
      <c r="Z452" s="391">
        <v>0</v>
      </c>
      <c r="AA452" s="391">
        <v>0</v>
      </c>
      <c r="AB452" s="391">
        <v>0</v>
      </c>
      <c r="AC452" s="391">
        <v>0</v>
      </c>
      <c r="AD452" s="391">
        <v>0</v>
      </c>
      <c r="AE452" s="391">
        <v>0</v>
      </c>
      <c r="AF452" s="391">
        <v>0</v>
      </c>
      <c r="AG452" s="391">
        <v>0</v>
      </c>
      <c r="AH452" s="391">
        <v>0</v>
      </c>
      <c r="AI452" s="391">
        <v>0</v>
      </c>
      <c r="AJ452" s="391">
        <v>0</v>
      </c>
      <c r="AK452" s="391">
        <v>0</v>
      </c>
      <c r="AL452" s="391">
        <v>0</v>
      </c>
      <c r="AM452" s="391">
        <v>0</v>
      </c>
      <c r="AN452" s="391">
        <v>4.0000000000000002E-4</v>
      </c>
      <c r="AO452" s="391">
        <v>4.0000000000000002E-4</v>
      </c>
      <c r="AP452" s="391">
        <v>4.0000000000000002E-4</v>
      </c>
      <c r="AQ452" s="391">
        <v>4.0000000000000002E-4</v>
      </c>
      <c r="AR452" s="391">
        <v>4.0000000000000002E-4</v>
      </c>
      <c r="AS452" s="391">
        <v>6.9999999999999999E-4</v>
      </c>
      <c r="AT452" s="391">
        <v>6.9999999999999999E-4</v>
      </c>
      <c r="AU452" s="391">
        <v>8.0000000000000004E-4</v>
      </c>
      <c r="AV452" s="391">
        <v>8.0000000000000004E-4</v>
      </c>
      <c r="AW452" s="391">
        <v>8.0000000000000004E-4</v>
      </c>
      <c r="AX452" s="391">
        <v>0</v>
      </c>
      <c r="AY452" s="391">
        <v>0</v>
      </c>
      <c r="AZ452" s="391">
        <v>0</v>
      </c>
      <c r="BA452" s="391">
        <v>0</v>
      </c>
      <c r="BB452" s="391">
        <v>0</v>
      </c>
      <c r="BC452" s="391">
        <v>0</v>
      </c>
      <c r="BD452" s="391">
        <v>0</v>
      </c>
      <c r="BE452" s="391">
        <v>0</v>
      </c>
      <c r="BF452" s="391">
        <v>0</v>
      </c>
      <c r="BG452" s="391">
        <v>0</v>
      </c>
      <c r="BH452" s="391">
        <v>3.2000000000000001E-2</v>
      </c>
      <c r="BI452" s="391">
        <v>3.2000000000000001E-2</v>
      </c>
      <c r="BJ452" s="391">
        <v>3.2000000000000001E-2</v>
      </c>
      <c r="BK452" s="391">
        <v>3.2000000000000001E-2</v>
      </c>
      <c r="BL452" s="391">
        <v>3.2000000000000001E-2</v>
      </c>
      <c r="BM452" s="391">
        <v>0</v>
      </c>
      <c r="BN452" s="391">
        <v>0</v>
      </c>
      <c r="BO452" s="391">
        <v>0</v>
      </c>
      <c r="BP452" s="391">
        <v>0</v>
      </c>
      <c r="BQ452" s="391">
        <v>0</v>
      </c>
    </row>
    <row r="453" spans="1:69">
      <c r="A453" s="388" t="s">
        <v>845</v>
      </c>
      <c r="B453" s="389">
        <v>0.1963</v>
      </c>
      <c r="C453" s="389">
        <v>0.45</v>
      </c>
      <c r="D453" s="389">
        <v>0</v>
      </c>
      <c r="E453" s="389"/>
      <c r="F453" s="390">
        <v>2050</v>
      </c>
      <c r="G453" s="391">
        <v>0.105</v>
      </c>
      <c r="H453" s="391">
        <v>0.03</v>
      </c>
      <c r="I453" s="391">
        <v>7.0000000000000001E-3</v>
      </c>
      <c r="J453" s="391">
        <v>0</v>
      </c>
      <c r="K453" s="391">
        <v>8.0000000000000002E-3</v>
      </c>
      <c r="L453" s="391">
        <v>4.629999999999998E-2</v>
      </c>
      <c r="M453" s="392">
        <v>51.219512195121951</v>
      </c>
      <c r="N453" s="390">
        <v>2050</v>
      </c>
      <c r="O453" s="390">
        <v>2090</v>
      </c>
      <c r="P453" s="390">
        <v>2120</v>
      </c>
      <c r="Q453" s="390">
        <v>2300</v>
      </c>
      <c r="R453" s="390">
        <v>2350</v>
      </c>
      <c r="S453" s="390" t="s">
        <v>162</v>
      </c>
      <c r="T453" s="391">
        <v>0.1052</v>
      </c>
      <c r="U453" s="391">
        <v>0.10539999999999999</v>
      </c>
      <c r="V453" s="391">
        <v>0.1055</v>
      </c>
      <c r="W453" s="391">
        <v>0.1008</v>
      </c>
      <c r="X453" s="391">
        <v>0.10100000000000001</v>
      </c>
      <c r="Y453" s="391">
        <v>3.7499999999999999E-2</v>
      </c>
      <c r="Z453" s="391">
        <v>3.7499999999999999E-2</v>
      </c>
      <c r="AA453" s="391">
        <v>3.7499999999999999E-2</v>
      </c>
      <c r="AB453" s="391">
        <v>3.7499999999999999E-2</v>
      </c>
      <c r="AC453" s="391">
        <v>4.0500000000000001E-2</v>
      </c>
      <c r="AD453" s="391">
        <v>1.0999999999999999E-2</v>
      </c>
      <c r="AE453" s="391">
        <v>1.0999999999999999E-2</v>
      </c>
      <c r="AF453" s="391">
        <v>1.0999999999999999E-2</v>
      </c>
      <c r="AG453" s="391">
        <v>1.0999999999999999E-2</v>
      </c>
      <c r="AH453" s="391">
        <v>1.2E-2</v>
      </c>
      <c r="AI453" s="391">
        <v>0</v>
      </c>
      <c r="AJ453" s="391">
        <v>0</v>
      </c>
      <c r="AK453" s="391">
        <v>0</v>
      </c>
      <c r="AL453" s="391">
        <v>0</v>
      </c>
      <c r="AM453" s="391">
        <v>0</v>
      </c>
      <c r="AN453" s="391">
        <v>8.0000000000000002E-3</v>
      </c>
      <c r="AO453" s="391">
        <v>8.9999999999999993E-3</v>
      </c>
      <c r="AP453" s="391">
        <v>0.01</v>
      </c>
      <c r="AQ453" s="391">
        <v>1.0999999999999999E-2</v>
      </c>
      <c r="AR453" s="391">
        <v>1.2E-2</v>
      </c>
      <c r="AS453" s="391">
        <v>4.1300000000000003E-2</v>
      </c>
      <c r="AT453" s="391">
        <v>4.1599999999999998E-2</v>
      </c>
      <c r="AU453" s="391">
        <v>4.19E-2</v>
      </c>
      <c r="AV453" s="391">
        <v>4.2099999999999999E-2</v>
      </c>
      <c r="AW453" s="391">
        <v>4.36E-2</v>
      </c>
      <c r="AX453" s="391">
        <v>0</v>
      </c>
      <c r="AY453" s="391">
        <v>0</v>
      </c>
      <c r="AZ453" s="391">
        <v>0</v>
      </c>
      <c r="BA453" s="391">
        <v>0</v>
      </c>
      <c r="BB453" s="391">
        <v>0</v>
      </c>
      <c r="BC453" s="391">
        <v>0</v>
      </c>
      <c r="BD453" s="391">
        <v>0</v>
      </c>
      <c r="BE453" s="391">
        <v>0</v>
      </c>
      <c r="BF453" s="391">
        <v>0</v>
      </c>
      <c r="BG453" s="391">
        <v>0</v>
      </c>
      <c r="BH453" s="391">
        <v>0.45</v>
      </c>
      <c r="BI453" s="391">
        <v>0.45</v>
      </c>
      <c r="BJ453" s="391">
        <v>0.45</v>
      </c>
      <c r="BK453" s="391">
        <v>0.45</v>
      </c>
      <c r="BL453" s="391">
        <v>0.45</v>
      </c>
      <c r="BM453" s="391">
        <v>0</v>
      </c>
      <c r="BN453" s="391">
        <v>0</v>
      </c>
      <c r="BO453" s="391">
        <v>0</v>
      </c>
      <c r="BP453" s="391">
        <v>0</v>
      </c>
      <c r="BQ453" s="391">
        <v>0</v>
      </c>
    </row>
    <row r="454" spans="1:69">
      <c r="A454" s="388" t="s">
        <v>846</v>
      </c>
      <c r="B454" s="389">
        <v>5.5830000000000011</v>
      </c>
      <c r="C454" s="389">
        <v>18</v>
      </c>
      <c r="D454" s="389">
        <v>0.35296438356164384</v>
      </c>
      <c r="E454" s="389"/>
      <c r="F454" s="390">
        <v>20353</v>
      </c>
      <c r="G454" s="391">
        <v>1.24</v>
      </c>
      <c r="H454" s="391">
        <v>0.39</v>
      </c>
      <c r="I454" s="391">
        <v>2.2149999999999999</v>
      </c>
      <c r="J454" s="391">
        <v>0.33800000000000002</v>
      </c>
      <c r="K454" s="391">
        <v>0.374</v>
      </c>
      <c r="L454" s="391">
        <v>0.67303561643835774</v>
      </c>
      <c r="M454" s="392">
        <v>60.924679408441015</v>
      </c>
      <c r="N454" s="390">
        <v>21394</v>
      </c>
      <c r="O454" s="390">
        <v>22488</v>
      </c>
      <c r="P454" s="390">
        <v>23368</v>
      </c>
      <c r="Q454" s="390">
        <v>24847</v>
      </c>
      <c r="R454" s="390">
        <v>26117</v>
      </c>
      <c r="S454" s="390" t="s">
        <v>203</v>
      </c>
      <c r="T454" s="391">
        <v>1.3029999999999999</v>
      </c>
      <c r="U454" s="391">
        <v>1.37</v>
      </c>
      <c r="V454" s="391">
        <v>1.44</v>
      </c>
      <c r="W454" s="391">
        <v>1.514</v>
      </c>
      <c r="X454" s="391">
        <v>1.591</v>
      </c>
      <c r="Y454" s="391">
        <v>0.42</v>
      </c>
      <c r="Z454" s="391">
        <v>0.45300000000000001</v>
      </c>
      <c r="AA454" s="391">
        <v>0.48799999999999999</v>
      </c>
      <c r="AB454" s="391">
        <v>0.52600000000000002</v>
      </c>
      <c r="AC454" s="391">
        <v>0.56699999999999995</v>
      </c>
      <c r="AD454" s="391">
        <v>2.3279999999999998</v>
      </c>
      <c r="AE454" s="391">
        <v>2.4470000000000001</v>
      </c>
      <c r="AF454" s="391">
        <v>2.573</v>
      </c>
      <c r="AG454" s="391">
        <v>2.7040000000000002</v>
      </c>
      <c r="AH454" s="391">
        <v>2.8420000000000001</v>
      </c>
      <c r="AI454" s="391">
        <v>0.35499999999999998</v>
      </c>
      <c r="AJ454" s="391">
        <v>0.373</v>
      </c>
      <c r="AK454" s="391">
        <v>0.39300000000000002</v>
      </c>
      <c r="AL454" s="391">
        <v>0.41299999999999998</v>
      </c>
      <c r="AM454" s="391">
        <v>0.434</v>
      </c>
      <c r="AN454" s="391">
        <v>0.41299999999999998</v>
      </c>
      <c r="AO454" s="391">
        <v>0.45600000000000002</v>
      </c>
      <c r="AP454" s="391">
        <v>0.504</v>
      </c>
      <c r="AQ454" s="391">
        <v>0.55700000000000005</v>
      </c>
      <c r="AR454" s="391">
        <v>0.61499999999999999</v>
      </c>
      <c r="AS454" s="391">
        <v>0.6956</v>
      </c>
      <c r="AT454" s="391">
        <v>0.73599999999999999</v>
      </c>
      <c r="AU454" s="391">
        <v>0.7792</v>
      </c>
      <c r="AV454" s="391">
        <v>0.82479999999999998</v>
      </c>
      <c r="AW454" s="391">
        <v>0.87319999999999998</v>
      </c>
      <c r="AX454" s="391">
        <v>0</v>
      </c>
      <c r="AY454" s="391">
        <v>0</v>
      </c>
      <c r="AZ454" s="391">
        <v>0</v>
      </c>
      <c r="BA454" s="391">
        <v>0</v>
      </c>
      <c r="BB454" s="391">
        <v>0</v>
      </c>
      <c r="BC454" s="391">
        <v>0</v>
      </c>
      <c r="BD454" s="391">
        <v>0</v>
      </c>
      <c r="BE454" s="391">
        <v>0</v>
      </c>
      <c r="BF454" s="391">
        <v>0</v>
      </c>
      <c r="BG454" s="391">
        <v>0</v>
      </c>
      <c r="BH454" s="391">
        <v>0</v>
      </c>
      <c r="BI454" s="391">
        <v>0</v>
      </c>
      <c r="BJ454" s="391">
        <v>0</v>
      </c>
      <c r="BK454" s="391">
        <v>0</v>
      </c>
      <c r="BL454" s="391">
        <v>0</v>
      </c>
      <c r="BM454" s="391">
        <v>1</v>
      </c>
      <c r="BN454" s="391">
        <v>1</v>
      </c>
      <c r="BO454" s="391">
        <v>1</v>
      </c>
      <c r="BP454" s="391">
        <v>1</v>
      </c>
      <c r="BQ454" s="391">
        <v>1</v>
      </c>
    </row>
    <row r="455" spans="1:69">
      <c r="A455" s="388" t="s">
        <v>847</v>
      </c>
      <c r="B455" s="389">
        <v>2.8197500000000009</v>
      </c>
      <c r="C455" s="389">
        <v>5</v>
      </c>
      <c r="D455" s="389">
        <v>5.1941917808219176E-2</v>
      </c>
      <c r="E455" s="389"/>
      <c r="F455" s="390">
        <v>8501</v>
      </c>
      <c r="G455" s="391">
        <v>0.45169999999999999</v>
      </c>
      <c r="H455" s="391">
        <v>0.19800000000000001</v>
      </c>
      <c r="I455" s="391">
        <v>1.2591000000000001</v>
      </c>
      <c r="J455" s="391">
        <v>1.72E-2</v>
      </c>
      <c r="K455" s="391">
        <v>0.63690000000000002</v>
      </c>
      <c r="L455" s="391">
        <v>0.20490808219178192</v>
      </c>
      <c r="M455" s="392">
        <v>53.134925302905543</v>
      </c>
      <c r="N455" s="390">
        <v>8827</v>
      </c>
      <c r="O455" s="390">
        <v>10655</v>
      </c>
      <c r="P455" s="390">
        <v>12622</v>
      </c>
      <c r="Q455" s="390">
        <v>14952</v>
      </c>
      <c r="R455" s="390">
        <v>17712</v>
      </c>
      <c r="S455" s="390" t="s">
        <v>207</v>
      </c>
      <c r="T455" s="391">
        <v>0.47899999999999998</v>
      </c>
      <c r="U455" s="391">
        <v>0.57799999999999996</v>
      </c>
      <c r="V455" s="391">
        <v>0.68500000000000005</v>
      </c>
      <c r="W455" s="391">
        <v>0.81100000000000005</v>
      </c>
      <c r="X455" s="391">
        <v>0.96099999999999997</v>
      </c>
      <c r="Y455" s="391">
        <v>0.46700000000000003</v>
      </c>
      <c r="Z455" s="391">
        <v>0.56399999999999995</v>
      </c>
      <c r="AA455" s="391">
        <v>0.66800000000000004</v>
      </c>
      <c r="AB455" s="391">
        <v>0.79100000000000004</v>
      </c>
      <c r="AC455" s="391">
        <v>0.93700000000000006</v>
      </c>
      <c r="AD455" s="391">
        <v>0.86309999999999998</v>
      </c>
      <c r="AE455" s="391">
        <v>0.86309999999999998</v>
      </c>
      <c r="AF455" s="391">
        <v>0.86309999999999998</v>
      </c>
      <c r="AG455" s="391">
        <v>0.86309999999999998</v>
      </c>
      <c r="AH455" s="391">
        <v>0.86309999999999998</v>
      </c>
      <c r="AI455" s="391">
        <v>0.05</v>
      </c>
      <c r="AJ455" s="391">
        <v>0.06</v>
      </c>
      <c r="AK455" s="391">
        <v>7.1999999999999995E-2</v>
      </c>
      <c r="AL455" s="391">
        <v>8.5000000000000006E-2</v>
      </c>
      <c r="AM455" s="391">
        <v>0.10100000000000001</v>
      </c>
      <c r="AN455" s="391">
        <v>7.3400000000000007E-2</v>
      </c>
      <c r="AO455" s="391">
        <v>7.3400000000000007E-2</v>
      </c>
      <c r="AP455" s="391">
        <v>7.3400000000000007E-2</v>
      </c>
      <c r="AQ455" s="391">
        <v>7.3400000000000007E-2</v>
      </c>
      <c r="AR455" s="391">
        <v>7.3400000000000007E-2</v>
      </c>
      <c r="AS455" s="391">
        <v>0.14610000000000001</v>
      </c>
      <c r="AT455" s="391">
        <v>0.15629999999999999</v>
      </c>
      <c r="AU455" s="391">
        <v>0.1673</v>
      </c>
      <c r="AV455" s="391">
        <v>0.17899999999999999</v>
      </c>
      <c r="AW455" s="391">
        <v>0.1915</v>
      </c>
      <c r="AX455" s="391">
        <v>0</v>
      </c>
      <c r="AY455" s="391">
        <v>0</v>
      </c>
      <c r="AZ455" s="391">
        <v>0</v>
      </c>
      <c r="BA455" s="391">
        <v>0</v>
      </c>
      <c r="BB455" s="391">
        <v>0</v>
      </c>
      <c r="BC455" s="391">
        <v>0</v>
      </c>
      <c r="BD455" s="391">
        <v>0</v>
      </c>
      <c r="BE455" s="391">
        <v>0</v>
      </c>
      <c r="BF455" s="391">
        <v>0</v>
      </c>
      <c r="BG455" s="391">
        <v>0</v>
      </c>
      <c r="BH455" s="391">
        <v>1</v>
      </c>
      <c r="BI455" s="391">
        <v>1</v>
      </c>
      <c r="BJ455" s="391">
        <v>1</v>
      </c>
      <c r="BK455" s="391">
        <v>1</v>
      </c>
      <c r="BL455" s="391">
        <v>1</v>
      </c>
      <c r="BM455" s="391">
        <v>1</v>
      </c>
      <c r="BN455" s="391">
        <v>1</v>
      </c>
      <c r="BO455" s="391">
        <v>1</v>
      </c>
      <c r="BP455" s="391">
        <v>1</v>
      </c>
      <c r="BQ455" s="391">
        <v>1</v>
      </c>
    </row>
    <row r="456" spans="1:69">
      <c r="A456" s="388" t="s">
        <v>848</v>
      </c>
      <c r="B456" s="389">
        <v>2.3041666666666665E-2</v>
      </c>
      <c r="C456" s="389">
        <v>8.199999999999999E-2</v>
      </c>
      <c r="D456" s="389">
        <v>0</v>
      </c>
      <c r="E456" s="389"/>
      <c r="F456" s="390">
        <v>318</v>
      </c>
      <c r="G456" s="391">
        <v>2.0799999999999999E-2</v>
      </c>
      <c r="H456" s="391">
        <v>1.1999999999999999E-3</v>
      </c>
      <c r="I456" s="391">
        <v>0</v>
      </c>
      <c r="J456" s="391">
        <v>2.9999999999999997E-4</v>
      </c>
      <c r="K456" s="391">
        <v>1E-4</v>
      </c>
      <c r="L456" s="391">
        <v>6.4166666666666539E-4</v>
      </c>
      <c r="M456" s="392">
        <v>65.408805031446548</v>
      </c>
      <c r="N456" s="390">
        <v>325</v>
      </c>
      <c r="O456" s="390">
        <v>360</v>
      </c>
      <c r="P456" s="390">
        <v>395</v>
      </c>
      <c r="Q456" s="390">
        <v>434</v>
      </c>
      <c r="R456" s="390">
        <v>476</v>
      </c>
      <c r="S456" s="390" t="s">
        <v>128</v>
      </c>
      <c r="T456" s="391">
        <v>2.12E-2</v>
      </c>
      <c r="U456" s="391">
        <v>2.35E-2</v>
      </c>
      <c r="V456" s="391">
        <v>2.5700000000000001E-2</v>
      </c>
      <c r="W456" s="391">
        <v>2.8199999999999999E-2</v>
      </c>
      <c r="X456" s="391">
        <v>3.09E-2</v>
      </c>
      <c r="Y456" s="391">
        <v>1.1999999999999999E-3</v>
      </c>
      <c r="Z456" s="391">
        <v>1.4E-3</v>
      </c>
      <c r="AA456" s="391">
        <v>1.5E-3</v>
      </c>
      <c r="AB456" s="391">
        <v>1.6000000000000001E-3</v>
      </c>
      <c r="AC456" s="391">
        <v>1.8E-3</v>
      </c>
      <c r="AD456" s="391">
        <v>0</v>
      </c>
      <c r="AE456" s="391">
        <v>0</v>
      </c>
      <c r="AF456" s="391">
        <v>0</v>
      </c>
      <c r="AG456" s="391">
        <v>0</v>
      </c>
      <c r="AH456" s="391">
        <v>0</v>
      </c>
      <c r="AI456" s="391">
        <v>2.9999999999999997E-4</v>
      </c>
      <c r="AJ456" s="391">
        <v>2.9999999999999997E-4</v>
      </c>
      <c r="AK456" s="391">
        <v>4.0000000000000002E-4</v>
      </c>
      <c r="AL456" s="391">
        <v>4.0000000000000002E-4</v>
      </c>
      <c r="AM456" s="391">
        <v>5.0000000000000001E-4</v>
      </c>
      <c r="AN456" s="391">
        <v>1E-4</v>
      </c>
      <c r="AO456" s="391">
        <v>1E-4</v>
      </c>
      <c r="AP456" s="391">
        <v>1E-4</v>
      </c>
      <c r="AQ456" s="391">
        <v>1E-4</v>
      </c>
      <c r="AR456" s="391">
        <v>2.0000000000000001E-4</v>
      </c>
      <c r="AS456" s="391">
        <v>1E-3</v>
      </c>
      <c r="AT456" s="391">
        <v>1.1000000000000001E-3</v>
      </c>
      <c r="AU456" s="391">
        <v>1.1999999999999999E-3</v>
      </c>
      <c r="AV456" s="391">
        <v>1.4E-3</v>
      </c>
      <c r="AW456" s="391">
        <v>1.5E-3</v>
      </c>
      <c r="AX456" s="391">
        <v>0</v>
      </c>
      <c r="AY456" s="391">
        <v>0</v>
      </c>
      <c r="AZ456" s="391">
        <v>0</v>
      </c>
      <c r="BA456" s="391">
        <v>0</v>
      </c>
      <c r="BB456" s="391">
        <v>0</v>
      </c>
      <c r="BC456" s="391">
        <v>0</v>
      </c>
      <c r="BD456" s="391">
        <v>0</v>
      </c>
      <c r="BE456" s="391">
        <v>0</v>
      </c>
      <c r="BF456" s="391">
        <v>0</v>
      </c>
      <c r="BG456" s="391">
        <v>0</v>
      </c>
      <c r="BH456" s="391">
        <v>3.5999999999999997E-2</v>
      </c>
      <c r="BI456" s="391">
        <v>3.5999999999999997E-2</v>
      </c>
      <c r="BJ456" s="391">
        <v>3.5999999999999997E-2</v>
      </c>
      <c r="BK456" s="391">
        <v>3.5999999999999997E-2</v>
      </c>
      <c r="BL456" s="391">
        <v>3.5999999999999997E-2</v>
      </c>
      <c r="BM456" s="391">
        <v>0</v>
      </c>
      <c r="BN456" s="391">
        <v>0</v>
      </c>
      <c r="BO456" s="391">
        <v>0</v>
      </c>
      <c r="BP456" s="391">
        <v>0</v>
      </c>
      <c r="BQ456" s="391">
        <v>0</v>
      </c>
    </row>
    <row r="457" spans="1:69">
      <c r="A457" s="388" t="s">
        <v>849</v>
      </c>
      <c r="B457" s="389">
        <v>3.6580833333333338</v>
      </c>
      <c r="C457" s="389">
        <v>6.2</v>
      </c>
      <c r="D457" s="389">
        <v>2.1909863013698629</v>
      </c>
      <c r="E457" s="389"/>
      <c r="F457" s="390">
        <v>12900</v>
      </c>
      <c r="G457" s="391">
        <v>0.38900000000000001</v>
      </c>
      <c r="H457" s="391">
        <v>0.313</v>
      </c>
      <c r="I457" s="391">
        <v>5.8000000000000003E-2</v>
      </c>
      <c r="J457" s="391">
        <v>0.10100000000000001</v>
      </c>
      <c r="K457" s="391">
        <v>0.24299999999999999</v>
      </c>
      <c r="L457" s="391">
        <v>0.36309703196347076</v>
      </c>
      <c r="M457" s="392">
        <v>30.155038759689923</v>
      </c>
      <c r="N457" s="390">
        <v>14190</v>
      </c>
      <c r="O457" s="390">
        <v>14190</v>
      </c>
      <c r="P457" s="390">
        <v>14190</v>
      </c>
      <c r="Q457" s="390">
        <v>14190</v>
      </c>
      <c r="R457" s="390">
        <v>14190</v>
      </c>
      <c r="S457" s="390" t="s">
        <v>175</v>
      </c>
      <c r="T457" s="391">
        <v>0.4279</v>
      </c>
      <c r="U457" s="391">
        <v>0.42799999999999999</v>
      </c>
      <c r="V457" s="391">
        <v>0.42799999999999999</v>
      </c>
      <c r="W457" s="391">
        <v>0.42799999999999999</v>
      </c>
      <c r="X457" s="391">
        <v>0.42799999999999999</v>
      </c>
      <c r="Y457" s="391">
        <v>0.34429999999999999</v>
      </c>
      <c r="Z457" s="391">
        <v>0.34429999999999999</v>
      </c>
      <c r="AA457" s="391">
        <v>0.34429999999999999</v>
      </c>
      <c r="AB457" s="391">
        <v>0.34429999999999999</v>
      </c>
      <c r="AC457" s="391">
        <v>0.34429999999999999</v>
      </c>
      <c r="AD457" s="391">
        <v>6.3799999999999996E-2</v>
      </c>
      <c r="AE457" s="391">
        <v>6.3799999999999996E-2</v>
      </c>
      <c r="AF457" s="391">
        <v>6.3799999999999996E-2</v>
      </c>
      <c r="AG457" s="391">
        <v>6.3799999999999996E-2</v>
      </c>
      <c r="AH457" s="391">
        <v>6.3799999999999996E-2</v>
      </c>
      <c r="AI457" s="391">
        <v>0.1111</v>
      </c>
      <c r="AJ457" s="391">
        <v>0.1111</v>
      </c>
      <c r="AK457" s="391">
        <v>0.1111</v>
      </c>
      <c r="AL457" s="391">
        <v>0.1111</v>
      </c>
      <c r="AM457" s="391">
        <v>0.1111</v>
      </c>
      <c r="AN457" s="391">
        <v>0.26729999999999998</v>
      </c>
      <c r="AO457" s="391">
        <v>0.26729999999999998</v>
      </c>
      <c r="AP457" s="391">
        <v>0.26729999999999998</v>
      </c>
      <c r="AQ457" s="391">
        <v>0.26729999999999998</v>
      </c>
      <c r="AR457" s="391">
        <v>0.26729999999999998</v>
      </c>
      <c r="AS457" s="391">
        <v>0.41299999999999998</v>
      </c>
      <c r="AT457" s="391">
        <v>0.41299999999999998</v>
      </c>
      <c r="AU457" s="391">
        <v>0.41299999999999998</v>
      </c>
      <c r="AV457" s="391">
        <v>0.41299999999999998</v>
      </c>
      <c r="AW457" s="391">
        <v>0.41299999999999998</v>
      </c>
      <c r="AX457" s="391">
        <v>2.2000000000000002</v>
      </c>
      <c r="AY457" s="391">
        <v>2.2000000000000002</v>
      </c>
      <c r="AZ457" s="391">
        <v>2.2000000000000002</v>
      </c>
      <c r="BA457" s="391">
        <v>2.2000000000000002</v>
      </c>
      <c r="BB457" s="391">
        <v>2.2000000000000002</v>
      </c>
      <c r="BC457" s="391">
        <v>0</v>
      </c>
      <c r="BD457" s="391">
        <v>0</v>
      </c>
      <c r="BE457" s="391">
        <v>0</v>
      </c>
      <c r="BF457" s="391">
        <v>0</v>
      </c>
      <c r="BG457" s="391">
        <v>0</v>
      </c>
      <c r="BH457" s="391">
        <v>0</v>
      </c>
      <c r="BI457" s="391">
        <v>0</v>
      </c>
      <c r="BJ457" s="391">
        <v>0</v>
      </c>
      <c r="BK457" s="391">
        <v>0</v>
      </c>
      <c r="BL457" s="391">
        <v>0</v>
      </c>
      <c r="BM457" s="391">
        <v>3.5</v>
      </c>
      <c r="BN457" s="391">
        <v>3.5</v>
      </c>
      <c r="BO457" s="391">
        <v>3.5</v>
      </c>
      <c r="BP457" s="391">
        <v>3.5</v>
      </c>
      <c r="BQ457" s="391">
        <v>3.5</v>
      </c>
    </row>
    <row r="458" spans="1:69">
      <c r="A458" s="388" t="s">
        <v>850</v>
      </c>
      <c r="B458" s="389">
        <v>5.8999999999999976E-2</v>
      </c>
      <c r="C458" s="389">
        <v>0</v>
      </c>
      <c r="D458" s="389">
        <v>0</v>
      </c>
      <c r="E458" s="389"/>
      <c r="F458" s="390">
        <v>660</v>
      </c>
      <c r="G458" s="391">
        <v>4.1300000000000003E-2</v>
      </c>
      <c r="H458" s="391">
        <v>8.0000000000000002E-3</v>
      </c>
      <c r="I458" s="391">
        <v>0</v>
      </c>
      <c r="J458" s="391">
        <v>2.0000000000000001E-4</v>
      </c>
      <c r="K458" s="391">
        <v>2.5000000000000001E-3</v>
      </c>
      <c r="L458" s="391">
        <v>6.9999999999999715E-3</v>
      </c>
      <c r="M458" s="392">
        <v>62.575757575757578</v>
      </c>
      <c r="N458" s="390">
        <v>660</v>
      </c>
      <c r="O458" s="390">
        <v>660</v>
      </c>
      <c r="P458" s="390">
        <v>660</v>
      </c>
      <c r="Q458" s="390">
        <v>660</v>
      </c>
      <c r="R458" s="390">
        <v>660</v>
      </c>
      <c r="S458" s="390" t="s">
        <v>175</v>
      </c>
      <c r="T458" s="391">
        <v>4.1300000000000003E-2</v>
      </c>
      <c r="U458" s="391">
        <v>4.1300000000000003E-2</v>
      </c>
      <c r="V458" s="391">
        <v>4.1300000000000003E-2</v>
      </c>
      <c r="W458" s="391">
        <v>4.1300000000000003E-2</v>
      </c>
      <c r="X458" s="391">
        <v>4.1300000000000003E-2</v>
      </c>
      <c r="Y458" s="391">
        <v>8.0000000000000002E-3</v>
      </c>
      <c r="Z458" s="391">
        <v>8.0000000000000002E-3</v>
      </c>
      <c r="AA458" s="391">
        <v>8.0000000000000002E-3</v>
      </c>
      <c r="AB458" s="391">
        <v>8.0000000000000002E-3</v>
      </c>
      <c r="AC458" s="391">
        <v>8.0000000000000002E-3</v>
      </c>
      <c r="AD458" s="391">
        <v>0</v>
      </c>
      <c r="AE458" s="391">
        <v>0</v>
      </c>
      <c r="AF458" s="391">
        <v>0</v>
      </c>
      <c r="AG458" s="391">
        <v>0</v>
      </c>
      <c r="AH458" s="391">
        <v>0</v>
      </c>
      <c r="AI458" s="391">
        <v>2.0000000000000001E-4</v>
      </c>
      <c r="AJ458" s="391">
        <v>2.0000000000000001E-4</v>
      </c>
      <c r="AK458" s="391">
        <v>2.0000000000000001E-4</v>
      </c>
      <c r="AL458" s="391">
        <v>2.0000000000000001E-4</v>
      </c>
      <c r="AM458" s="391">
        <v>2.0000000000000001E-4</v>
      </c>
      <c r="AN458" s="391">
        <v>2.5000000000000001E-3</v>
      </c>
      <c r="AO458" s="391">
        <v>2.5000000000000001E-3</v>
      </c>
      <c r="AP458" s="391">
        <v>2.5000000000000001E-3</v>
      </c>
      <c r="AQ458" s="391">
        <v>2.5000000000000001E-3</v>
      </c>
      <c r="AR458" s="391">
        <v>2.5000000000000001E-3</v>
      </c>
      <c r="AS458" s="391">
        <v>6.7999999999999996E-3</v>
      </c>
      <c r="AT458" s="391">
        <v>6.7999999999999996E-3</v>
      </c>
      <c r="AU458" s="391">
        <v>6.7999999999999996E-3</v>
      </c>
      <c r="AV458" s="391">
        <v>6.7999999999999996E-3</v>
      </c>
      <c r="AW458" s="391">
        <v>6.7999999999999996E-3</v>
      </c>
      <c r="AX458" s="391">
        <v>1</v>
      </c>
      <c r="AY458" s="391">
        <v>1</v>
      </c>
      <c r="AZ458" s="391">
        <v>1</v>
      </c>
      <c r="BA458" s="391">
        <v>1</v>
      </c>
      <c r="BB458" s="391">
        <v>1</v>
      </c>
      <c r="BC458" s="391">
        <v>0</v>
      </c>
      <c r="BD458" s="391">
        <v>0</v>
      </c>
      <c r="BE458" s="391">
        <v>0</v>
      </c>
      <c r="BF458" s="391">
        <v>0</v>
      </c>
      <c r="BG458" s="391">
        <v>0</v>
      </c>
      <c r="BH458" s="391">
        <v>5.8900000000000001E-2</v>
      </c>
      <c r="BI458" s="391">
        <v>5.8900000000000001E-2</v>
      </c>
      <c r="BJ458" s="391">
        <v>5.8900000000000001E-2</v>
      </c>
      <c r="BK458" s="391">
        <v>5.8900000000000001E-2</v>
      </c>
      <c r="BL458" s="391">
        <v>5.8900000000000001E-2</v>
      </c>
      <c r="BM458" s="391">
        <v>0</v>
      </c>
      <c r="BN458" s="391">
        <v>0</v>
      </c>
      <c r="BO458" s="391">
        <v>0</v>
      </c>
      <c r="BP458" s="391">
        <v>0</v>
      </c>
      <c r="BQ458" s="391">
        <v>0</v>
      </c>
    </row>
    <row r="459" spans="1:69">
      <c r="A459" s="388" t="s">
        <v>851</v>
      </c>
      <c r="B459" s="389">
        <v>0.18935833333333332</v>
      </c>
      <c r="C459" s="389">
        <v>0.39190000000000003</v>
      </c>
      <c r="D459" s="389">
        <v>0</v>
      </c>
      <c r="E459" s="389"/>
      <c r="F459" s="390">
        <v>2650</v>
      </c>
      <c r="G459" s="391">
        <v>9.9900000000000003E-2</v>
      </c>
      <c r="H459" s="391">
        <v>7.9899999999999999E-2</v>
      </c>
      <c r="I459" s="391">
        <v>0</v>
      </c>
      <c r="J459" s="391">
        <v>4.5999999999999999E-3</v>
      </c>
      <c r="K459" s="391">
        <v>1.5E-3</v>
      </c>
      <c r="L459" s="391">
        <v>3.4583333333333133E-3</v>
      </c>
      <c r="M459" s="392">
        <v>37.698113207547166</v>
      </c>
      <c r="N459" s="390">
        <v>2626</v>
      </c>
      <c r="O459" s="390">
        <v>2507</v>
      </c>
      <c r="P459" s="390">
        <v>2405</v>
      </c>
      <c r="Q459" s="390">
        <v>2308</v>
      </c>
      <c r="R459" s="390">
        <v>2214</v>
      </c>
      <c r="S459" s="390" t="s">
        <v>186</v>
      </c>
      <c r="T459" s="391">
        <v>9.8900000000000002E-2</v>
      </c>
      <c r="U459" s="391">
        <v>9.4299999999999995E-2</v>
      </c>
      <c r="V459" s="391">
        <v>9.0300000000000005E-2</v>
      </c>
      <c r="W459" s="391">
        <v>8.6499999999999994E-2</v>
      </c>
      <c r="X459" s="391">
        <v>8.2900000000000001E-2</v>
      </c>
      <c r="Y459" s="391">
        <v>7.9100000000000004E-2</v>
      </c>
      <c r="Z459" s="391">
        <v>7.5399999999999995E-2</v>
      </c>
      <c r="AA459" s="391">
        <v>7.22E-2</v>
      </c>
      <c r="AB459" s="391">
        <v>6.9199999999999998E-2</v>
      </c>
      <c r="AC459" s="391">
        <v>6.3500000000000001E-2</v>
      </c>
      <c r="AD459" s="391">
        <v>0</v>
      </c>
      <c r="AE459" s="391">
        <v>0</v>
      </c>
      <c r="AF459" s="391">
        <v>0</v>
      </c>
      <c r="AG459" s="391">
        <v>0</v>
      </c>
      <c r="AH459" s="391">
        <v>0</v>
      </c>
      <c r="AI459" s="391">
        <v>5.1000000000000004E-3</v>
      </c>
      <c r="AJ459" s="391">
        <v>4.7000000000000002E-3</v>
      </c>
      <c r="AK459" s="391">
        <v>4.4999999999999997E-3</v>
      </c>
      <c r="AL459" s="391">
        <v>4.3E-3</v>
      </c>
      <c r="AM459" s="391">
        <v>4.1000000000000003E-3</v>
      </c>
      <c r="AN459" s="391">
        <v>1.4E-3</v>
      </c>
      <c r="AO459" s="391">
        <v>1.2999999999999999E-3</v>
      </c>
      <c r="AP459" s="391">
        <v>1.2999999999999999E-3</v>
      </c>
      <c r="AQ459" s="391">
        <v>1.1999999999999999E-3</v>
      </c>
      <c r="AR459" s="391">
        <v>1.1999999999999999E-3</v>
      </c>
      <c r="AS459" s="391">
        <v>7.3000000000000001E-3</v>
      </c>
      <c r="AT459" s="391">
        <v>7.0000000000000001E-3</v>
      </c>
      <c r="AU459" s="391">
        <v>6.7000000000000002E-3</v>
      </c>
      <c r="AV459" s="391">
        <v>6.4000000000000003E-3</v>
      </c>
      <c r="AW459" s="391">
        <v>6.0000000000000001E-3</v>
      </c>
      <c r="AX459" s="391">
        <v>0</v>
      </c>
      <c r="AY459" s="391">
        <v>0</v>
      </c>
      <c r="AZ459" s="391">
        <v>0</v>
      </c>
      <c r="BA459" s="391">
        <v>0</v>
      </c>
      <c r="BB459" s="391">
        <v>0</v>
      </c>
      <c r="BC459" s="391">
        <v>0</v>
      </c>
      <c r="BD459" s="391">
        <v>0</v>
      </c>
      <c r="BE459" s="391">
        <v>0</v>
      </c>
      <c r="BF459" s="391">
        <v>0</v>
      </c>
      <c r="BG459" s="391">
        <v>0</v>
      </c>
      <c r="BH459" s="391">
        <v>0</v>
      </c>
      <c r="BI459" s="391">
        <v>0</v>
      </c>
      <c r="BJ459" s="391">
        <v>0</v>
      </c>
      <c r="BK459" s="391">
        <v>0</v>
      </c>
      <c r="BL459" s="391">
        <v>0</v>
      </c>
      <c r="BM459" s="391">
        <v>0</v>
      </c>
      <c r="BN459" s="391">
        <v>0</v>
      </c>
      <c r="BO459" s="391">
        <v>0</v>
      </c>
      <c r="BP459" s="391">
        <v>0</v>
      </c>
      <c r="BQ459" s="391">
        <v>0</v>
      </c>
    </row>
    <row r="460" spans="1:69">
      <c r="A460" s="388" t="s">
        <v>852</v>
      </c>
      <c r="B460" s="389">
        <v>0.74541666666666673</v>
      </c>
      <c r="C460" s="389">
        <v>0.89</v>
      </c>
      <c r="D460" s="389">
        <v>0.16531917808219176</v>
      </c>
      <c r="E460" s="389"/>
      <c r="F460" s="390">
        <v>5133</v>
      </c>
      <c r="G460" s="391">
        <v>0.22</v>
      </c>
      <c r="H460" s="391">
        <v>1.7000000000000001E-2</v>
      </c>
      <c r="I460" s="391">
        <v>0</v>
      </c>
      <c r="J460" s="391">
        <v>3.8E-3</v>
      </c>
      <c r="K460" s="391">
        <v>0.17</v>
      </c>
      <c r="L460" s="391">
        <v>0.16929748858447502</v>
      </c>
      <c r="M460" s="392">
        <v>42.859925969218779</v>
      </c>
      <c r="N460" s="390">
        <v>5267</v>
      </c>
      <c r="O460" s="390">
        <v>5372</v>
      </c>
      <c r="P460" s="390">
        <v>5480</v>
      </c>
      <c r="Q460" s="390">
        <v>5589</v>
      </c>
      <c r="R460" s="390">
        <v>5699</v>
      </c>
      <c r="S460" s="390" t="s">
        <v>211</v>
      </c>
      <c r="T460" s="391">
        <v>0.28549999999999998</v>
      </c>
      <c r="U460" s="391">
        <v>0.28570000000000001</v>
      </c>
      <c r="V460" s="391">
        <v>0.28599999999999998</v>
      </c>
      <c r="W460" s="391">
        <v>0.28620000000000001</v>
      </c>
      <c r="X460" s="391">
        <v>0.28639999999999999</v>
      </c>
      <c r="Y460" s="391">
        <v>2.69E-2</v>
      </c>
      <c r="Z460" s="391">
        <v>2.7E-2</v>
      </c>
      <c r="AA460" s="391">
        <v>2.7099999999999999E-2</v>
      </c>
      <c r="AB460" s="391">
        <v>2.7199999999999998E-2</v>
      </c>
      <c r="AC460" s="391">
        <v>2.7300000000000001E-2</v>
      </c>
      <c r="AD460" s="391">
        <v>0</v>
      </c>
      <c r="AE460" s="391">
        <v>0</v>
      </c>
      <c r="AF460" s="391">
        <v>0</v>
      </c>
      <c r="AG460" s="391">
        <v>0</v>
      </c>
      <c r="AH460" s="391">
        <v>0</v>
      </c>
      <c r="AI460" s="391">
        <v>6.7000000000000002E-3</v>
      </c>
      <c r="AJ460" s="391">
        <v>6.7999999999999996E-3</v>
      </c>
      <c r="AK460" s="391">
        <v>6.8999999999999999E-3</v>
      </c>
      <c r="AL460" s="391">
        <v>7.0000000000000001E-3</v>
      </c>
      <c r="AM460" s="391">
        <v>7.1000000000000004E-3</v>
      </c>
      <c r="AN460" s="391">
        <v>0.17</v>
      </c>
      <c r="AO460" s="391">
        <v>0.17100000000000001</v>
      </c>
      <c r="AP460" s="391">
        <v>0.17199999999999999</v>
      </c>
      <c r="AQ460" s="391">
        <v>0.17299999999999999</v>
      </c>
      <c r="AR460" s="391">
        <v>0.17399999999999999</v>
      </c>
      <c r="AS460" s="391">
        <v>8.1000000000000003E-2</v>
      </c>
      <c r="AT460" s="391">
        <v>8.1199999999999994E-2</v>
      </c>
      <c r="AU460" s="391">
        <v>8.14E-2</v>
      </c>
      <c r="AV460" s="391">
        <v>8.1699999999999995E-2</v>
      </c>
      <c r="AW460" s="391">
        <v>8.1900000000000001E-2</v>
      </c>
      <c r="AX460" s="391">
        <v>0.22</v>
      </c>
      <c r="AY460" s="391">
        <v>0.22</v>
      </c>
      <c r="AZ460" s="391">
        <v>0.22</v>
      </c>
      <c r="BA460" s="391">
        <v>0.22</v>
      </c>
      <c r="BB460" s="391">
        <v>0.22</v>
      </c>
      <c r="BC460" s="391">
        <v>0</v>
      </c>
      <c r="BD460" s="391">
        <v>0</v>
      </c>
      <c r="BE460" s="391">
        <v>0</v>
      </c>
      <c r="BF460" s="391">
        <v>0</v>
      </c>
      <c r="BG460" s="391">
        <v>0</v>
      </c>
      <c r="BH460" s="391">
        <v>0</v>
      </c>
      <c r="BI460" s="391">
        <v>0</v>
      </c>
      <c r="BJ460" s="391">
        <v>0</v>
      </c>
      <c r="BK460" s="391">
        <v>0</v>
      </c>
      <c r="BL460" s="391">
        <v>0</v>
      </c>
      <c r="BM460" s="391">
        <v>0.33489999999999998</v>
      </c>
      <c r="BN460" s="391">
        <v>0.33489999999999998</v>
      </c>
      <c r="BO460" s="391">
        <v>0.33489999999999998</v>
      </c>
      <c r="BP460" s="391">
        <v>0.33489999999999998</v>
      </c>
      <c r="BQ460" s="391">
        <v>0.33489999999999998</v>
      </c>
    </row>
    <row r="461" spans="1:69">
      <c r="A461" s="388" t="s">
        <v>853</v>
      </c>
      <c r="B461" s="389">
        <v>3.0273333333333334</v>
      </c>
      <c r="C461" s="389">
        <v>11</v>
      </c>
      <c r="D461" s="389">
        <v>0</v>
      </c>
      <c r="E461" s="389"/>
      <c r="F461" s="390">
        <v>19216</v>
      </c>
      <c r="G461" s="391">
        <v>0.70179999999999998</v>
      </c>
      <c r="H461" s="391">
        <v>0.113</v>
      </c>
      <c r="I461" s="391">
        <v>6.2E-2</v>
      </c>
      <c r="J461" s="391">
        <v>0.88300000000000001</v>
      </c>
      <c r="K461" s="391">
        <v>0.86839999999999995</v>
      </c>
      <c r="L461" s="391">
        <v>0.39913333333333334</v>
      </c>
      <c r="M461" s="392">
        <v>36.521648626144881</v>
      </c>
      <c r="N461" s="390">
        <v>21138</v>
      </c>
      <c r="O461" s="390">
        <v>23251</v>
      </c>
      <c r="P461" s="390">
        <v>25576</v>
      </c>
      <c r="Q461" s="390">
        <v>28134</v>
      </c>
      <c r="R461" s="390">
        <v>30947</v>
      </c>
      <c r="S461" s="390" t="s">
        <v>187</v>
      </c>
      <c r="T461" s="391">
        <v>0.65529999999999999</v>
      </c>
      <c r="U461" s="391">
        <v>0.7208</v>
      </c>
      <c r="V461" s="391">
        <v>0.79290000000000005</v>
      </c>
      <c r="W461" s="391">
        <v>0.87219999999999998</v>
      </c>
      <c r="X461" s="391">
        <v>0.95940000000000003</v>
      </c>
      <c r="Y461" s="391">
        <v>0.12429999999999999</v>
      </c>
      <c r="Z461" s="391">
        <v>0.13669999999999999</v>
      </c>
      <c r="AA461" s="391">
        <v>0.15040000000000001</v>
      </c>
      <c r="AB461" s="391">
        <v>0.16539999999999999</v>
      </c>
      <c r="AC461" s="391">
        <v>0.182</v>
      </c>
      <c r="AD461" s="391">
        <v>6.8199999999999997E-2</v>
      </c>
      <c r="AE461" s="391">
        <v>7.4999999999999997E-2</v>
      </c>
      <c r="AF461" s="391">
        <v>8.2500000000000004E-2</v>
      </c>
      <c r="AG461" s="391">
        <v>9.0800000000000006E-2</v>
      </c>
      <c r="AH461" s="391">
        <v>0.1</v>
      </c>
      <c r="AI461" s="391">
        <v>0.97130000000000005</v>
      </c>
      <c r="AJ461" s="391">
        <v>1.0684</v>
      </c>
      <c r="AK461" s="391">
        <v>1.1753</v>
      </c>
      <c r="AL461" s="391">
        <v>1.2927999999999999</v>
      </c>
      <c r="AM461" s="391">
        <v>1.4220999999999999</v>
      </c>
      <c r="AN461" s="391">
        <v>0.95520000000000005</v>
      </c>
      <c r="AO461" s="391">
        <v>1.0508</v>
      </c>
      <c r="AP461" s="391">
        <v>1.1557999999999999</v>
      </c>
      <c r="AQ461" s="391">
        <v>1.2714000000000001</v>
      </c>
      <c r="AR461" s="391">
        <v>1.3986000000000001</v>
      </c>
      <c r="AS461" s="391">
        <v>0.44619999999999999</v>
      </c>
      <c r="AT461" s="391">
        <v>0.4909</v>
      </c>
      <c r="AU461" s="391">
        <v>0.53990000000000005</v>
      </c>
      <c r="AV461" s="391">
        <v>0.59370000000000001</v>
      </c>
      <c r="AW461" s="391">
        <v>0.6532</v>
      </c>
      <c r="AX461" s="391">
        <v>0</v>
      </c>
      <c r="AY461" s="391">
        <v>0</v>
      </c>
      <c r="AZ461" s="391">
        <v>0</v>
      </c>
      <c r="BA461" s="391">
        <v>0</v>
      </c>
      <c r="BB461" s="391">
        <v>0</v>
      </c>
      <c r="BC461" s="391">
        <v>0</v>
      </c>
      <c r="BD461" s="391">
        <v>0</v>
      </c>
      <c r="BE461" s="391">
        <v>0</v>
      </c>
      <c r="BF461" s="391">
        <v>0</v>
      </c>
      <c r="BG461" s="391">
        <v>0</v>
      </c>
      <c r="BH461" s="391">
        <v>0</v>
      </c>
      <c r="BI461" s="391">
        <v>0</v>
      </c>
      <c r="BJ461" s="391">
        <v>0</v>
      </c>
      <c r="BK461" s="391">
        <v>0</v>
      </c>
      <c r="BL461" s="391">
        <v>0</v>
      </c>
      <c r="BM461" s="391">
        <v>0</v>
      </c>
      <c r="BN461" s="391">
        <v>0</v>
      </c>
      <c r="BO461" s="391">
        <v>0</v>
      </c>
      <c r="BP461" s="391">
        <v>0</v>
      </c>
      <c r="BQ461" s="391">
        <v>0</v>
      </c>
    </row>
    <row r="462" spans="1:69">
      <c r="A462" s="388" t="s">
        <v>854</v>
      </c>
      <c r="B462" s="389">
        <v>0.15100833333333333</v>
      </c>
      <c r="C462" s="389">
        <v>0.35799999999999998</v>
      </c>
      <c r="D462" s="389">
        <v>0</v>
      </c>
      <c r="E462" s="389"/>
      <c r="F462" s="390">
        <v>2610</v>
      </c>
      <c r="G462" s="391">
        <v>0.13100000000000001</v>
      </c>
      <c r="H462" s="391">
        <v>0.02</v>
      </c>
      <c r="I462" s="391">
        <v>0</v>
      </c>
      <c r="J462" s="391">
        <v>0</v>
      </c>
      <c r="K462" s="391">
        <v>0</v>
      </c>
      <c r="L462" s="391">
        <v>8.3333333333324155E-6</v>
      </c>
      <c r="M462" s="392">
        <v>50.191570881226056</v>
      </c>
      <c r="N462" s="390">
        <v>2610</v>
      </c>
      <c r="O462" s="390">
        <v>2620</v>
      </c>
      <c r="P462" s="390">
        <v>2622</v>
      </c>
      <c r="Q462" s="390">
        <v>2630</v>
      </c>
      <c r="R462" s="390">
        <v>2640</v>
      </c>
      <c r="S462" s="390" t="s">
        <v>186</v>
      </c>
      <c r="T462" s="391">
        <v>0.13500000000000001</v>
      </c>
      <c r="U462" s="391">
        <v>0.13600000000000001</v>
      </c>
      <c r="V462" s="391">
        <v>0.13700000000000001</v>
      </c>
      <c r="W462" s="391">
        <v>0.13800000000000001</v>
      </c>
      <c r="X462" s="391">
        <v>0.13900000000000001</v>
      </c>
      <c r="Y462" s="391">
        <v>2.1000000000000001E-2</v>
      </c>
      <c r="Z462" s="391">
        <v>2.1999999999999999E-2</v>
      </c>
      <c r="AA462" s="391">
        <v>2.3E-2</v>
      </c>
      <c r="AB462" s="391">
        <v>2.35E-2</v>
      </c>
      <c r="AC462" s="391">
        <v>2.4E-2</v>
      </c>
      <c r="AD462" s="391">
        <v>0</v>
      </c>
      <c r="AE462" s="391">
        <v>0</v>
      </c>
      <c r="AF462" s="391">
        <v>0</v>
      </c>
      <c r="AG462" s="391">
        <v>0</v>
      </c>
      <c r="AH462" s="391">
        <v>0</v>
      </c>
      <c r="AI462" s="391">
        <v>0</v>
      </c>
      <c r="AJ462" s="391">
        <v>0</v>
      </c>
      <c r="AK462" s="391">
        <v>0</v>
      </c>
      <c r="AL462" s="391">
        <v>0</v>
      </c>
      <c r="AM462" s="391">
        <v>0</v>
      </c>
      <c r="AN462" s="391">
        <v>0</v>
      </c>
      <c r="AO462" s="391">
        <v>0</v>
      </c>
      <c r="AP462" s="391">
        <v>0</v>
      </c>
      <c r="AQ462" s="391">
        <v>0</v>
      </c>
      <c r="AR462" s="391">
        <v>0</v>
      </c>
      <c r="AS462" s="391">
        <v>0</v>
      </c>
      <c r="AT462" s="391">
        <v>0</v>
      </c>
      <c r="AU462" s="391">
        <v>0</v>
      </c>
      <c r="AV462" s="391">
        <v>0</v>
      </c>
      <c r="AW462" s="391">
        <v>0</v>
      </c>
      <c r="AX462" s="391">
        <v>0</v>
      </c>
      <c r="AY462" s="391">
        <v>0</v>
      </c>
      <c r="AZ462" s="391">
        <v>0</v>
      </c>
      <c r="BA462" s="391">
        <v>0</v>
      </c>
      <c r="BB462" s="391">
        <v>0</v>
      </c>
      <c r="BC462" s="391">
        <v>0</v>
      </c>
      <c r="BD462" s="391">
        <v>0</v>
      </c>
      <c r="BE462" s="391">
        <v>0</v>
      </c>
      <c r="BF462" s="391">
        <v>0</v>
      </c>
      <c r="BG462" s="391">
        <v>0</v>
      </c>
      <c r="BH462" s="391">
        <v>0.35799999999999998</v>
      </c>
      <c r="BI462" s="391">
        <v>0.35799999999999998</v>
      </c>
      <c r="BJ462" s="391">
        <v>0.35799999999999998</v>
      </c>
      <c r="BK462" s="391">
        <v>0.35799999999999998</v>
      </c>
      <c r="BL462" s="391">
        <v>0.35799999999999998</v>
      </c>
      <c r="BM462" s="391">
        <v>0</v>
      </c>
      <c r="BN462" s="391">
        <v>0</v>
      </c>
      <c r="BO462" s="391">
        <v>0</v>
      </c>
      <c r="BP462" s="391">
        <v>0</v>
      </c>
      <c r="BQ462" s="391">
        <v>0</v>
      </c>
    </row>
    <row r="463" spans="1:69">
      <c r="A463" s="388" t="s">
        <v>855</v>
      </c>
      <c r="B463" s="389">
        <v>0.2131666666666667</v>
      </c>
      <c r="C463" s="389">
        <v>0.51200000000000001</v>
      </c>
      <c r="D463" s="389">
        <v>0</v>
      </c>
      <c r="E463" s="389"/>
      <c r="F463" s="390">
        <v>2253</v>
      </c>
      <c r="G463" s="391">
        <v>0.17</v>
      </c>
      <c r="H463" s="391">
        <v>0.03</v>
      </c>
      <c r="I463" s="391">
        <v>0</v>
      </c>
      <c r="J463" s="391">
        <v>0</v>
      </c>
      <c r="K463" s="391">
        <v>1.0999999999999999E-2</v>
      </c>
      <c r="L463" s="391">
        <v>2.1666666666666778E-3</v>
      </c>
      <c r="M463" s="392">
        <v>75.454948956946296</v>
      </c>
      <c r="N463" s="390">
        <v>2383</v>
      </c>
      <c r="O463" s="390">
        <v>2513</v>
      </c>
      <c r="P463" s="390">
        <v>2643</v>
      </c>
      <c r="Q463" s="390">
        <v>2773</v>
      </c>
      <c r="R463" s="390">
        <v>2903</v>
      </c>
      <c r="S463" s="390" t="s">
        <v>211</v>
      </c>
      <c r="T463" s="391">
        <v>0.18679999999999999</v>
      </c>
      <c r="U463" s="391">
        <v>0.2006</v>
      </c>
      <c r="V463" s="391">
        <v>0.21440000000000001</v>
      </c>
      <c r="W463" s="391">
        <v>0.22819999999999999</v>
      </c>
      <c r="X463" s="391">
        <v>0.24199999999999999</v>
      </c>
      <c r="Y463" s="391">
        <v>3.0000000000000001E-3</v>
      </c>
      <c r="Z463" s="391">
        <v>3.0000000000000001E-3</v>
      </c>
      <c r="AA463" s="391">
        <v>3.0000000000000001E-3</v>
      </c>
      <c r="AB463" s="391">
        <v>3.0000000000000001E-3</v>
      </c>
      <c r="AC463" s="391">
        <v>3.0000000000000001E-3</v>
      </c>
      <c r="AD463" s="391">
        <v>0</v>
      </c>
      <c r="AE463" s="391">
        <v>0</v>
      </c>
      <c r="AF463" s="391">
        <v>0</v>
      </c>
      <c r="AG463" s="391">
        <v>0</v>
      </c>
      <c r="AH463" s="391">
        <v>0</v>
      </c>
      <c r="AI463" s="391">
        <v>0</v>
      </c>
      <c r="AJ463" s="391">
        <v>0</v>
      </c>
      <c r="AK463" s="391">
        <v>0</v>
      </c>
      <c r="AL463" s="391">
        <v>0</v>
      </c>
      <c r="AM463" s="391">
        <v>0</v>
      </c>
      <c r="AN463" s="391">
        <v>1.4E-2</v>
      </c>
      <c r="AO463" s="391">
        <v>1.4E-2</v>
      </c>
      <c r="AP463" s="391">
        <v>1.4E-2</v>
      </c>
      <c r="AQ463" s="391">
        <v>1.4E-2</v>
      </c>
      <c r="AR463" s="391">
        <v>1.4E-2</v>
      </c>
      <c r="AS463" s="391">
        <v>5.4699999999999999E-2</v>
      </c>
      <c r="AT463" s="391">
        <v>5.8400000000000001E-2</v>
      </c>
      <c r="AU463" s="391">
        <v>6.2100000000000002E-2</v>
      </c>
      <c r="AV463" s="391">
        <v>6.5799999999999997E-2</v>
      </c>
      <c r="AW463" s="391">
        <v>6.9500000000000006E-2</v>
      </c>
      <c r="AX463" s="391">
        <v>0</v>
      </c>
      <c r="AY463" s="391">
        <v>0</v>
      </c>
      <c r="AZ463" s="391">
        <v>0</v>
      </c>
      <c r="BA463" s="391">
        <v>0</v>
      </c>
      <c r="BB463" s="391">
        <v>0</v>
      </c>
      <c r="BC463" s="391">
        <v>0</v>
      </c>
      <c r="BD463" s="391">
        <v>0</v>
      </c>
      <c r="BE463" s="391">
        <v>0</v>
      </c>
      <c r="BF463" s="391">
        <v>0</v>
      </c>
      <c r="BG463" s="391">
        <v>0</v>
      </c>
      <c r="BH463" s="391">
        <v>0.2</v>
      </c>
      <c r="BI463" s="391">
        <v>0.2</v>
      </c>
      <c r="BJ463" s="391">
        <v>0.2</v>
      </c>
      <c r="BK463" s="391">
        <v>0.2</v>
      </c>
      <c r="BL463" s="391">
        <v>0.2</v>
      </c>
      <c r="BM463" s="391">
        <v>0</v>
      </c>
      <c r="BN463" s="391">
        <v>0</v>
      </c>
      <c r="BO463" s="391">
        <v>0</v>
      </c>
      <c r="BP463" s="391">
        <v>0</v>
      </c>
      <c r="BQ463" s="391">
        <v>0</v>
      </c>
    </row>
    <row r="464" spans="1:69">
      <c r="A464" s="388" t="s">
        <v>1059</v>
      </c>
      <c r="B464" s="389">
        <v>0.14433333333333334</v>
      </c>
      <c r="C464" s="389">
        <v>0.25</v>
      </c>
      <c r="D464" s="389">
        <v>0</v>
      </c>
      <c r="E464" s="389"/>
      <c r="F464" s="390">
        <v>3048</v>
      </c>
      <c r="G464" s="391">
        <v>0.14399999999999999</v>
      </c>
      <c r="H464" s="391">
        <v>1E-3</v>
      </c>
      <c r="I464" s="391">
        <v>0</v>
      </c>
      <c r="J464" s="391">
        <v>0</v>
      </c>
      <c r="K464" s="391">
        <v>0</v>
      </c>
      <c r="L464" s="391">
        <v>-6.6666666666664876E-4</v>
      </c>
      <c r="M464" s="392">
        <v>47.244094488188978</v>
      </c>
      <c r="N464" s="390">
        <v>3178</v>
      </c>
      <c r="O464" s="390">
        <v>3308</v>
      </c>
      <c r="P464" s="390">
        <v>3438</v>
      </c>
      <c r="Q464" s="390">
        <v>3568</v>
      </c>
      <c r="R464" s="390">
        <v>3698</v>
      </c>
      <c r="S464" s="390" t="s">
        <v>211</v>
      </c>
      <c r="T464" s="391">
        <v>0.1578</v>
      </c>
      <c r="U464" s="391">
        <v>0.1716</v>
      </c>
      <c r="V464" s="391">
        <v>0.18540000000000001</v>
      </c>
      <c r="W464" s="391">
        <v>0.19919999999999999</v>
      </c>
      <c r="X464" s="391">
        <v>0.21299999999999999</v>
      </c>
      <c r="Y464" s="391">
        <v>1E-3</v>
      </c>
      <c r="Z464" s="391">
        <v>1E-3</v>
      </c>
      <c r="AA464" s="391">
        <v>1E-3</v>
      </c>
      <c r="AB464" s="391">
        <v>1E-3</v>
      </c>
      <c r="AC464" s="391">
        <v>1E-3</v>
      </c>
      <c r="AD464" s="391">
        <v>0</v>
      </c>
      <c r="AE464" s="391">
        <v>0</v>
      </c>
      <c r="AF464" s="391">
        <v>0</v>
      </c>
      <c r="AG464" s="391">
        <v>0</v>
      </c>
      <c r="AH464" s="391">
        <v>0</v>
      </c>
      <c r="AI464" s="391">
        <v>0</v>
      </c>
      <c r="AJ464" s="391">
        <v>0</v>
      </c>
      <c r="AK464" s="391">
        <v>0</v>
      </c>
      <c r="AL464" s="391">
        <v>0</v>
      </c>
      <c r="AM464" s="391">
        <v>0</v>
      </c>
      <c r="AN464" s="391">
        <v>0</v>
      </c>
      <c r="AO464" s="391">
        <v>0</v>
      </c>
      <c r="AP464" s="391">
        <v>0</v>
      </c>
      <c r="AQ464" s="391">
        <v>0</v>
      </c>
      <c r="AR464" s="391">
        <v>0</v>
      </c>
      <c r="AS464" s="391">
        <v>1.1599999999999999E-2</v>
      </c>
      <c r="AT464" s="391">
        <v>1.26E-2</v>
      </c>
      <c r="AU464" s="391">
        <v>1.3599999999999999E-2</v>
      </c>
      <c r="AV464" s="391">
        <v>1.46E-2</v>
      </c>
      <c r="AW464" s="391">
        <v>1.5599999999999999E-2</v>
      </c>
      <c r="AX464" s="391">
        <v>0</v>
      </c>
      <c r="AY464" s="391">
        <v>0</v>
      </c>
      <c r="AZ464" s="391">
        <v>0</v>
      </c>
      <c r="BA464" s="391">
        <v>0</v>
      </c>
      <c r="BB464" s="391">
        <v>0</v>
      </c>
      <c r="BC464" s="391">
        <v>0</v>
      </c>
      <c r="BD464" s="391">
        <v>0</v>
      </c>
      <c r="BE464" s="391">
        <v>0</v>
      </c>
      <c r="BF464" s="391">
        <v>0</v>
      </c>
      <c r="BG464" s="391">
        <v>0</v>
      </c>
      <c r="BH464" s="391">
        <v>0.25</v>
      </c>
      <c r="BI464" s="391">
        <v>0.25</v>
      </c>
      <c r="BJ464" s="391">
        <v>0.25</v>
      </c>
      <c r="BK464" s="391">
        <v>0.25</v>
      </c>
      <c r="BL464" s="391">
        <v>0.25</v>
      </c>
      <c r="BM464" s="391">
        <v>0</v>
      </c>
      <c r="BN464" s="391">
        <v>0</v>
      </c>
      <c r="BO464" s="391">
        <v>0</v>
      </c>
      <c r="BP464" s="391">
        <v>0</v>
      </c>
      <c r="BQ464" s="391">
        <v>0</v>
      </c>
    </row>
    <row r="465" spans="1:69">
      <c r="A465" s="388" t="s">
        <v>856</v>
      </c>
      <c r="B465" s="389">
        <v>0.23465833333333333</v>
      </c>
      <c r="C465" s="389">
        <v>0.5</v>
      </c>
      <c r="D465" s="389">
        <v>0</v>
      </c>
      <c r="E465" s="389"/>
      <c r="F465" s="390">
        <v>2540</v>
      </c>
      <c r="G465" s="391">
        <v>0.15690000000000001</v>
      </c>
      <c r="H465" s="391">
        <v>7.7700000000000005E-2</v>
      </c>
      <c r="I465" s="391">
        <v>0</v>
      </c>
      <c r="J465" s="391">
        <v>0</v>
      </c>
      <c r="K465" s="391">
        <v>8.2100000000000006E-2</v>
      </c>
      <c r="L465" s="391">
        <v>-8.2041666666666707E-2</v>
      </c>
      <c r="M465" s="392">
        <v>61.771653543307089</v>
      </c>
      <c r="N465" s="390">
        <v>2743</v>
      </c>
      <c r="O465" s="390">
        <v>2963</v>
      </c>
      <c r="P465" s="390">
        <v>3111</v>
      </c>
      <c r="Q465" s="390">
        <v>3266</v>
      </c>
      <c r="R465" s="390">
        <v>3430</v>
      </c>
      <c r="S465" s="390" t="s">
        <v>208</v>
      </c>
      <c r="T465" s="391">
        <v>0.1694</v>
      </c>
      <c r="U465" s="391">
        <v>0.183</v>
      </c>
      <c r="V465" s="391">
        <v>0.19209999999999999</v>
      </c>
      <c r="W465" s="391">
        <v>0.20169999999999999</v>
      </c>
      <c r="X465" s="391">
        <v>0.21179999999999999</v>
      </c>
      <c r="Y465" s="391">
        <v>8.3900000000000002E-2</v>
      </c>
      <c r="Z465" s="391">
        <v>9.06E-2</v>
      </c>
      <c r="AA465" s="391">
        <v>9.5100000000000004E-2</v>
      </c>
      <c r="AB465" s="391">
        <v>9.9900000000000003E-2</v>
      </c>
      <c r="AC465" s="391">
        <v>0.10489999999999999</v>
      </c>
      <c r="AD465" s="391">
        <v>0</v>
      </c>
      <c r="AE465" s="391">
        <v>0</v>
      </c>
      <c r="AF465" s="391">
        <v>0</v>
      </c>
      <c r="AG465" s="391">
        <v>0</v>
      </c>
      <c r="AH465" s="391">
        <v>0</v>
      </c>
      <c r="AI465" s="391">
        <v>0</v>
      </c>
      <c r="AJ465" s="391">
        <v>0</v>
      </c>
      <c r="AK465" s="391">
        <v>0</v>
      </c>
      <c r="AL465" s="391">
        <v>0</v>
      </c>
      <c r="AM465" s="391">
        <v>0</v>
      </c>
      <c r="AN465" s="391">
        <v>8.8700000000000001E-2</v>
      </c>
      <c r="AO465" s="391">
        <v>9.5699999999999993E-2</v>
      </c>
      <c r="AP465" s="391">
        <v>0.10050000000000001</v>
      </c>
      <c r="AQ465" s="391">
        <v>0.1056</v>
      </c>
      <c r="AR465" s="391">
        <v>0.1108</v>
      </c>
      <c r="AS465" s="391">
        <v>-8.9200000000000002E-2</v>
      </c>
      <c r="AT465" s="391">
        <v>-9.6299999999999997E-2</v>
      </c>
      <c r="AU465" s="391">
        <v>-0.1011</v>
      </c>
      <c r="AV465" s="391">
        <v>-0.1062</v>
      </c>
      <c r="AW465" s="391">
        <v>-0.1115</v>
      </c>
      <c r="AX465" s="391">
        <v>0</v>
      </c>
      <c r="AY465" s="391">
        <v>0</v>
      </c>
      <c r="AZ465" s="391">
        <v>0</v>
      </c>
      <c r="BA465" s="391">
        <v>0</v>
      </c>
      <c r="BB465" s="391">
        <v>0</v>
      </c>
      <c r="BC465" s="391">
        <v>0</v>
      </c>
      <c r="BD465" s="391">
        <v>0</v>
      </c>
      <c r="BE465" s="391">
        <v>0</v>
      </c>
      <c r="BF465" s="391">
        <v>0</v>
      </c>
      <c r="BG465" s="391">
        <v>0</v>
      </c>
      <c r="BH465" s="391">
        <v>0.5</v>
      </c>
      <c r="BI465" s="391">
        <v>0.5</v>
      </c>
      <c r="BJ465" s="391">
        <v>0.5</v>
      </c>
      <c r="BK465" s="391">
        <v>0.5</v>
      </c>
      <c r="BL465" s="391">
        <v>0.5</v>
      </c>
      <c r="BM465" s="391">
        <v>0</v>
      </c>
      <c r="BN465" s="391">
        <v>0</v>
      </c>
      <c r="BO465" s="391">
        <v>0</v>
      </c>
      <c r="BP465" s="391">
        <v>0</v>
      </c>
      <c r="BQ465" s="391">
        <v>0</v>
      </c>
    </row>
    <row r="466" spans="1:69">
      <c r="A466" s="388" t="s">
        <v>857</v>
      </c>
      <c r="B466" s="389">
        <v>1.7908333333333335</v>
      </c>
      <c r="C466" s="389">
        <v>3.1259999999999999</v>
      </c>
      <c r="D466" s="389">
        <v>0.18000000000000002</v>
      </c>
      <c r="E466" s="389"/>
      <c r="F466" s="390">
        <v>640</v>
      </c>
      <c r="G466" s="391">
        <v>0.83399999999999996</v>
      </c>
      <c r="H466" s="391">
        <v>9.0999999999999998E-2</v>
      </c>
      <c r="I466" s="391">
        <v>0</v>
      </c>
      <c r="J466" s="391">
        <v>0</v>
      </c>
      <c r="K466" s="391">
        <v>0.51500000000000001</v>
      </c>
      <c r="L466" s="391">
        <v>0.17083333333333361</v>
      </c>
      <c r="M466" s="392">
        <v>1303.125</v>
      </c>
      <c r="N466" s="390">
        <v>680</v>
      </c>
      <c r="O466" s="390">
        <v>748</v>
      </c>
      <c r="P466" s="390">
        <v>823</v>
      </c>
      <c r="Q466" s="390">
        <v>905</v>
      </c>
      <c r="R466" s="390">
        <v>995</v>
      </c>
      <c r="S466" s="390" t="s">
        <v>199</v>
      </c>
      <c r="T466" s="391">
        <v>1.0840000000000001</v>
      </c>
      <c r="U466" s="391">
        <v>1.1339999999999999</v>
      </c>
      <c r="V466" s="391">
        <v>1.1839999999999999</v>
      </c>
      <c r="W466" s="391">
        <v>1.234</v>
      </c>
      <c r="X466" s="391">
        <v>1.3540000000000001</v>
      </c>
      <c r="Y466" s="391">
        <v>0.11700000000000001</v>
      </c>
      <c r="Z466" s="391">
        <v>0.128</v>
      </c>
      <c r="AA466" s="391">
        <v>0.14099999999999999</v>
      </c>
      <c r="AB466" s="391">
        <v>0.155</v>
      </c>
      <c r="AC466" s="391">
        <v>0.16900000000000001</v>
      </c>
      <c r="AD466" s="391">
        <v>0</v>
      </c>
      <c r="AE466" s="391">
        <v>0</v>
      </c>
      <c r="AF466" s="391">
        <v>0</v>
      </c>
      <c r="AG466" s="391">
        <v>0</v>
      </c>
      <c r="AH466" s="391">
        <v>0</v>
      </c>
      <c r="AI466" s="391">
        <v>0</v>
      </c>
      <c r="AJ466" s="391">
        <v>0</v>
      </c>
      <c r="AK466" s="391">
        <v>0</v>
      </c>
      <c r="AL466" s="391">
        <v>0</v>
      </c>
      <c r="AM466" s="391">
        <v>0</v>
      </c>
      <c r="AN466" s="391">
        <v>0.56699999999999995</v>
      </c>
      <c r="AO466" s="391">
        <v>0.623</v>
      </c>
      <c r="AP466" s="391">
        <v>0.68600000000000005</v>
      </c>
      <c r="AQ466" s="391">
        <v>0.754</v>
      </c>
      <c r="AR466" s="391">
        <v>0.82199999999999995</v>
      </c>
      <c r="AS466" s="391">
        <v>0.1915</v>
      </c>
      <c r="AT466" s="391">
        <v>0.20419999999999999</v>
      </c>
      <c r="AU466" s="391">
        <v>0.21790000000000001</v>
      </c>
      <c r="AV466" s="391">
        <v>0.23219999999999999</v>
      </c>
      <c r="AW466" s="391">
        <v>0.254</v>
      </c>
      <c r="AX466" s="391">
        <v>0.28799999999999998</v>
      </c>
      <c r="AY466" s="391">
        <v>0.28799999999999998</v>
      </c>
      <c r="AZ466" s="391">
        <v>0.28799999999999998</v>
      </c>
      <c r="BA466" s="391">
        <v>0.28799999999999998</v>
      </c>
      <c r="BB466" s="391">
        <v>0.28799999999999998</v>
      </c>
      <c r="BC466" s="391">
        <v>0</v>
      </c>
      <c r="BD466" s="391">
        <v>0</v>
      </c>
      <c r="BE466" s="391">
        <v>0</v>
      </c>
      <c r="BF466" s="391">
        <v>0</v>
      </c>
      <c r="BG466" s="391">
        <v>0</v>
      </c>
      <c r="BH466" s="391">
        <v>0</v>
      </c>
      <c r="BI466" s="391">
        <v>0</v>
      </c>
      <c r="BJ466" s="391">
        <v>0</v>
      </c>
      <c r="BK466" s="391">
        <v>0</v>
      </c>
      <c r="BL466" s="391">
        <v>0</v>
      </c>
      <c r="BM466" s="391">
        <v>0.18</v>
      </c>
      <c r="BN466" s="391">
        <v>0.18</v>
      </c>
      <c r="BO466" s="391">
        <v>0.18</v>
      </c>
      <c r="BP466" s="391">
        <v>0.18</v>
      </c>
      <c r="BQ466" s="391">
        <v>0.18</v>
      </c>
    </row>
    <row r="467" spans="1:69">
      <c r="A467" s="388" t="s">
        <v>858</v>
      </c>
      <c r="B467" s="389">
        <v>3.1959416666666667</v>
      </c>
      <c r="C467" s="389">
        <v>14</v>
      </c>
      <c r="D467" s="389">
        <v>0.70210109589041103</v>
      </c>
      <c r="E467" s="389"/>
      <c r="F467" s="390">
        <v>14850</v>
      </c>
      <c r="G467" s="391">
        <v>1.4108000000000001</v>
      </c>
      <c r="H467" s="391">
        <v>0.40379999999999999</v>
      </c>
      <c r="I467" s="391">
        <v>3.0000000000000001E-3</v>
      </c>
      <c r="J467" s="391">
        <v>0.12089999999999999</v>
      </c>
      <c r="K467" s="391">
        <v>0.34100000000000003</v>
      </c>
      <c r="L467" s="391">
        <v>0.21434057077625557</v>
      </c>
      <c r="M467" s="392">
        <v>95.003367003367003</v>
      </c>
      <c r="N467" s="390">
        <v>16600</v>
      </c>
      <c r="O467" s="390">
        <v>18600</v>
      </c>
      <c r="P467" s="390">
        <v>20900</v>
      </c>
      <c r="Q467" s="390">
        <v>23400</v>
      </c>
      <c r="R467" s="390">
        <v>26000</v>
      </c>
      <c r="S467" s="390" t="s">
        <v>163</v>
      </c>
      <c r="T467" s="391">
        <v>1.4430000000000001</v>
      </c>
      <c r="U467" s="391">
        <v>1.6160000000000001</v>
      </c>
      <c r="V467" s="391">
        <v>1.81</v>
      </c>
      <c r="W467" s="391">
        <v>2.0270000000000001</v>
      </c>
      <c r="X467" s="391">
        <v>2.25</v>
      </c>
      <c r="Y467" s="391">
        <v>0.59499999999999997</v>
      </c>
      <c r="Z467" s="391">
        <v>0.71489999999999998</v>
      </c>
      <c r="AA467" s="391">
        <v>0.85780000000000001</v>
      </c>
      <c r="AB467" s="391">
        <v>1.0294000000000001</v>
      </c>
      <c r="AC467" s="391">
        <v>1.2353000000000001</v>
      </c>
      <c r="AD467" s="391">
        <v>5.3E-3</v>
      </c>
      <c r="AE467" s="391">
        <v>6.4000000000000003E-3</v>
      </c>
      <c r="AF467" s="391">
        <v>7.6E-3</v>
      </c>
      <c r="AG467" s="391">
        <v>9.1999999999999998E-3</v>
      </c>
      <c r="AH467" s="391">
        <v>1.0999999999999999E-2</v>
      </c>
      <c r="AI467" s="391">
        <v>0.16020000000000001</v>
      </c>
      <c r="AJ467" s="391">
        <v>0.18</v>
      </c>
      <c r="AK467" s="391">
        <v>0.19850000000000001</v>
      </c>
      <c r="AL467" s="391">
        <v>0.20499999999999999</v>
      </c>
      <c r="AM467" s="391">
        <v>0.215</v>
      </c>
      <c r="AN467" s="391">
        <v>0.35</v>
      </c>
      <c r="AO467" s="391">
        <v>0.36</v>
      </c>
      <c r="AP467" s="391">
        <v>0.37</v>
      </c>
      <c r="AQ467" s="391">
        <v>0.38</v>
      </c>
      <c r="AR467" s="391">
        <v>0.39</v>
      </c>
      <c r="AS467" s="391">
        <v>0.4</v>
      </c>
      <c r="AT467" s="391">
        <v>0.45200000000000001</v>
      </c>
      <c r="AU467" s="391">
        <v>0.51080000000000003</v>
      </c>
      <c r="AV467" s="391">
        <v>0.57720000000000005</v>
      </c>
      <c r="AW467" s="391">
        <v>0.6522</v>
      </c>
      <c r="AX467" s="391">
        <v>0</v>
      </c>
      <c r="AY467" s="391">
        <v>0</v>
      </c>
      <c r="AZ467" s="391">
        <v>0</v>
      </c>
      <c r="BA467" s="391">
        <v>0</v>
      </c>
      <c r="BB467" s="391">
        <v>0</v>
      </c>
      <c r="BC467" s="391">
        <v>0</v>
      </c>
      <c r="BD467" s="391">
        <v>0</v>
      </c>
      <c r="BE467" s="391">
        <v>0</v>
      </c>
      <c r="BF467" s="391">
        <v>0</v>
      </c>
      <c r="BG467" s="391">
        <v>0</v>
      </c>
      <c r="BH467" s="391">
        <v>2.3E-2</v>
      </c>
      <c r="BI467" s="391">
        <v>2.3E-2</v>
      </c>
      <c r="BJ467" s="391">
        <v>2.3E-2</v>
      </c>
      <c r="BK467" s="391">
        <v>2.3E-2</v>
      </c>
      <c r="BL467" s="391">
        <v>2.3E-2</v>
      </c>
      <c r="BM467" s="391">
        <v>1.4853999999999998</v>
      </c>
      <c r="BN467" s="391">
        <v>1.4853999999999998</v>
      </c>
      <c r="BO467" s="391">
        <v>1.4853999999999998</v>
      </c>
      <c r="BP467" s="391">
        <v>1.4853999999999998</v>
      </c>
      <c r="BQ467" s="391">
        <v>1.4853999999999998</v>
      </c>
    </row>
    <row r="468" spans="1:69">
      <c r="A468" s="388" t="s">
        <v>859</v>
      </c>
      <c r="B468" s="389">
        <v>0.53627500000000006</v>
      </c>
      <c r="C468" s="389">
        <v>1.4990000000000001</v>
      </c>
      <c r="D468" s="389">
        <v>0</v>
      </c>
      <c r="E468" s="389"/>
      <c r="F468" s="390">
        <v>7700</v>
      </c>
      <c r="G468" s="391">
        <v>0.37480000000000002</v>
      </c>
      <c r="H468" s="391">
        <v>1.7999999999999999E-2</v>
      </c>
      <c r="I468" s="391">
        <v>0.04</v>
      </c>
      <c r="J468" s="391">
        <v>7.0000000000000001E-3</v>
      </c>
      <c r="K468" s="391">
        <v>1.9E-2</v>
      </c>
      <c r="L468" s="391">
        <v>7.7475000000000016E-2</v>
      </c>
      <c r="M468" s="392">
        <v>48.675324675324674</v>
      </c>
      <c r="N468" s="390">
        <v>7800</v>
      </c>
      <c r="O468" s="390">
        <v>7900</v>
      </c>
      <c r="P468" s="390">
        <v>8000</v>
      </c>
      <c r="Q468" s="390">
        <v>8100</v>
      </c>
      <c r="R468" s="390">
        <v>8200</v>
      </c>
      <c r="S468" s="390" t="s">
        <v>130</v>
      </c>
      <c r="T468" s="391">
        <v>0.38219999999999998</v>
      </c>
      <c r="U468" s="391">
        <v>0.38600000000000001</v>
      </c>
      <c r="V468" s="391">
        <v>0.38990000000000002</v>
      </c>
      <c r="W468" s="391">
        <v>0.39379999999999998</v>
      </c>
      <c r="X468" s="391">
        <v>0.3977</v>
      </c>
      <c r="Y468" s="391">
        <v>0.02</v>
      </c>
      <c r="Z468" s="391">
        <v>2.2499999999999999E-2</v>
      </c>
      <c r="AA468" s="391">
        <v>2.5000000000000001E-2</v>
      </c>
      <c r="AB468" s="391">
        <v>2.75E-2</v>
      </c>
      <c r="AC468" s="391">
        <v>0.03</v>
      </c>
      <c r="AD468" s="391">
        <v>4.1000000000000002E-2</v>
      </c>
      <c r="AE468" s="391">
        <v>4.2000000000000003E-2</v>
      </c>
      <c r="AF468" s="391">
        <v>4.2500000000000003E-2</v>
      </c>
      <c r="AG468" s="391">
        <v>4.2999999999999997E-2</v>
      </c>
      <c r="AH468" s="391">
        <v>4.3499999999999997E-2</v>
      </c>
      <c r="AI468" s="391">
        <v>8.0000000000000002E-3</v>
      </c>
      <c r="AJ468" s="391">
        <v>8.9999999999999993E-3</v>
      </c>
      <c r="AK468" s="391">
        <v>0.01</v>
      </c>
      <c r="AL468" s="391">
        <v>1.0999999999999999E-2</v>
      </c>
      <c r="AM468" s="391">
        <v>1.2E-2</v>
      </c>
      <c r="AN468" s="391">
        <v>1.7999999999999999E-2</v>
      </c>
      <c r="AO468" s="391">
        <v>1.7000000000000001E-2</v>
      </c>
      <c r="AP468" s="391">
        <v>1.6E-2</v>
      </c>
      <c r="AQ468" s="391">
        <v>1.4999999999999999E-2</v>
      </c>
      <c r="AR468" s="391">
        <v>1.4E-2</v>
      </c>
      <c r="AS468" s="391">
        <v>3.5299999999999998E-2</v>
      </c>
      <c r="AT468" s="391">
        <v>3.5900000000000001E-2</v>
      </c>
      <c r="AU468" s="391">
        <v>3.6499999999999998E-2</v>
      </c>
      <c r="AV468" s="391">
        <v>3.7100000000000001E-2</v>
      </c>
      <c r="AW468" s="391">
        <v>3.7600000000000001E-2</v>
      </c>
      <c r="AX468" s="391">
        <v>0</v>
      </c>
      <c r="AY468" s="391">
        <v>0</v>
      </c>
      <c r="AZ468" s="391">
        <v>0</v>
      </c>
      <c r="BA468" s="391">
        <v>0</v>
      </c>
      <c r="BB468" s="391">
        <v>0</v>
      </c>
      <c r="BC468" s="391">
        <v>0</v>
      </c>
      <c r="BD468" s="391">
        <v>0</v>
      </c>
      <c r="BE468" s="391">
        <v>0</v>
      </c>
      <c r="BF468" s="391">
        <v>0</v>
      </c>
      <c r="BG468" s="391">
        <v>0</v>
      </c>
      <c r="BH468" s="391">
        <v>0</v>
      </c>
      <c r="BI468" s="391">
        <v>0</v>
      </c>
      <c r="BJ468" s="391">
        <v>0</v>
      </c>
      <c r="BK468" s="391">
        <v>0</v>
      </c>
      <c r="BL468" s="391">
        <v>0</v>
      </c>
      <c r="BM468" s="391">
        <v>0</v>
      </c>
      <c r="BN468" s="391">
        <v>0</v>
      </c>
      <c r="BO468" s="391">
        <v>0</v>
      </c>
      <c r="BP468" s="391">
        <v>0</v>
      </c>
      <c r="BQ468" s="391">
        <v>0</v>
      </c>
    </row>
    <row r="469" spans="1:69">
      <c r="A469" s="388" t="s">
        <v>860</v>
      </c>
      <c r="B469" s="389">
        <v>0.50666666666666671</v>
      </c>
      <c r="C469" s="389">
        <v>1.4179999999999999</v>
      </c>
      <c r="D469" s="389">
        <v>0</v>
      </c>
      <c r="E469" s="389"/>
      <c r="F469" s="390">
        <v>3900</v>
      </c>
      <c r="G469" s="391">
        <v>0.48</v>
      </c>
      <c r="H469" s="391">
        <v>5.0000000000000001E-3</v>
      </c>
      <c r="I469" s="391">
        <v>0</v>
      </c>
      <c r="J469" s="391">
        <v>0</v>
      </c>
      <c r="K469" s="391">
        <v>5.0000000000000001E-3</v>
      </c>
      <c r="L469" s="391">
        <v>1.6666666666666718E-2</v>
      </c>
      <c r="M469" s="392">
        <v>123.07692307692308</v>
      </c>
      <c r="N469" s="390">
        <v>5460</v>
      </c>
      <c r="O469" s="390">
        <v>7098</v>
      </c>
      <c r="P469" s="390">
        <v>8517</v>
      </c>
      <c r="Q469" s="390">
        <v>9794</v>
      </c>
      <c r="R469" s="390">
        <v>11263</v>
      </c>
      <c r="S469" s="390" t="s">
        <v>216</v>
      </c>
      <c r="T469" s="391">
        <v>0.75</v>
      </c>
      <c r="U469" s="391">
        <v>0.98</v>
      </c>
      <c r="V469" s="391">
        <v>1.17</v>
      </c>
      <c r="W469" s="391">
        <v>1.35</v>
      </c>
      <c r="X469" s="391">
        <v>1.55</v>
      </c>
      <c r="Y469" s="391">
        <v>1.2E-2</v>
      </c>
      <c r="Z469" s="391">
        <v>1.2999999999999999E-2</v>
      </c>
      <c r="AA469" s="391">
        <v>1.4999999999999999E-2</v>
      </c>
      <c r="AB469" s="391">
        <v>1.7999999999999999E-2</v>
      </c>
      <c r="AC469" s="391">
        <v>2.1000000000000001E-2</v>
      </c>
      <c r="AD469" s="391">
        <v>0</v>
      </c>
      <c r="AE469" s="391">
        <v>0</v>
      </c>
      <c r="AF469" s="391">
        <v>0</v>
      </c>
      <c r="AG469" s="391">
        <v>0</v>
      </c>
      <c r="AH469" s="391">
        <v>0</v>
      </c>
      <c r="AI469" s="391">
        <v>0</v>
      </c>
      <c r="AJ469" s="391">
        <v>0</v>
      </c>
      <c r="AK469" s="391">
        <v>0</v>
      </c>
      <c r="AL469" s="391">
        <v>0</v>
      </c>
      <c r="AM469" s="391">
        <v>0</v>
      </c>
      <c r="AN469" s="391">
        <v>0</v>
      </c>
      <c r="AO469" s="391">
        <v>0</v>
      </c>
      <c r="AP469" s="391">
        <v>0</v>
      </c>
      <c r="AQ469" s="391">
        <v>0</v>
      </c>
      <c r="AR469" s="391">
        <v>0</v>
      </c>
      <c r="AS469" s="391">
        <v>2.8899999999999999E-2</v>
      </c>
      <c r="AT469" s="391">
        <v>3.7699999999999997E-2</v>
      </c>
      <c r="AU469" s="391">
        <v>4.4999999999999998E-2</v>
      </c>
      <c r="AV469" s="391">
        <v>5.1900000000000002E-2</v>
      </c>
      <c r="AW469" s="391">
        <v>5.96E-2</v>
      </c>
      <c r="AX469" s="391">
        <v>0</v>
      </c>
      <c r="AY469" s="391">
        <v>0</v>
      </c>
      <c r="AZ469" s="391">
        <v>0</v>
      </c>
      <c r="BA469" s="391">
        <v>0</v>
      </c>
      <c r="BB469" s="391">
        <v>0</v>
      </c>
      <c r="BC469" s="391">
        <v>0</v>
      </c>
      <c r="BD469" s="391">
        <v>0</v>
      </c>
      <c r="BE469" s="391">
        <v>0</v>
      </c>
      <c r="BF469" s="391">
        <v>0</v>
      </c>
      <c r="BG469" s="391">
        <v>0</v>
      </c>
      <c r="BH469" s="391">
        <v>1.4179999999999999</v>
      </c>
      <c r="BI469" s="391">
        <v>1.4179999999999999</v>
      </c>
      <c r="BJ469" s="391">
        <v>1.4179999999999999</v>
      </c>
      <c r="BK469" s="391">
        <v>1.4179999999999999</v>
      </c>
      <c r="BL469" s="391">
        <v>1.4179999999999999</v>
      </c>
      <c r="BM469" s="391">
        <v>0</v>
      </c>
      <c r="BN469" s="391">
        <v>0</v>
      </c>
      <c r="BO469" s="391">
        <v>0</v>
      </c>
      <c r="BP469" s="391">
        <v>0</v>
      </c>
      <c r="BQ469" s="391">
        <v>0</v>
      </c>
    </row>
    <row r="470" spans="1:69">
      <c r="A470" s="388" t="s">
        <v>861</v>
      </c>
      <c r="B470" s="389">
        <v>0.29583333333333339</v>
      </c>
      <c r="C470" s="389">
        <v>0.72599999999999998</v>
      </c>
      <c r="D470" s="389">
        <v>0</v>
      </c>
      <c r="E470" s="389"/>
      <c r="F470" s="390">
        <v>1800</v>
      </c>
      <c r="G470" s="391">
        <v>0.126</v>
      </c>
      <c r="H470" s="391">
        <v>3.4000000000000002E-2</v>
      </c>
      <c r="I470" s="391">
        <v>4.1000000000000002E-2</v>
      </c>
      <c r="J470" s="391">
        <v>2.01E-2</v>
      </c>
      <c r="K470" s="391">
        <v>8.0000000000000004E-4</v>
      </c>
      <c r="L470" s="391">
        <v>7.3933333333333379E-2</v>
      </c>
      <c r="M470" s="392">
        <v>70</v>
      </c>
      <c r="N470" s="390">
        <v>1928</v>
      </c>
      <c r="O470" s="390">
        <v>1960</v>
      </c>
      <c r="P470" s="390">
        <v>2000</v>
      </c>
      <c r="Q470" s="390">
        <v>2060</v>
      </c>
      <c r="R470" s="390">
        <v>2100</v>
      </c>
      <c r="S470" s="390" t="s">
        <v>223</v>
      </c>
      <c r="T470" s="391">
        <v>0.113</v>
      </c>
      <c r="U470" s="391">
        <v>0.115</v>
      </c>
      <c r="V470" s="391">
        <v>0.11700000000000001</v>
      </c>
      <c r="W470" s="391">
        <v>0.11899999999999999</v>
      </c>
      <c r="X470" s="391">
        <v>0.121</v>
      </c>
      <c r="Y470" s="391">
        <v>4.1000000000000002E-2</v>
      </c>
      <c r="Z470" s="391">
        <v>4.2000000000000003E-2</v>
      </c>
      <c r="AA470" s="391">
        <v>4.2999999999999997E-2</v>
      </c>
      <c r="AB470" s="391">
        <v>4.3999999999999997E-2</v>
      </c>
      <c r="AC470" s="391">
        <v>4.4499999999999998E-2</v>
      </c>
      <c r="AD470" s="391">
        <v>0.09</v>
      </c>
      <c r="AE470" s="391">
        <v>9.5000000000000001E-2</v>
      </c>
      <c r="AF470" s="391">
        <v>9.5000000000000001E-2</v>
      </c>
      <c r="AG470" s="391">
        <v>0.1</v>
      </c>
      <c r="AH470" s="391">
        <v>0.1</v>
      </c>
      <c r="AI470" s="391">
        <v>2.5999999999999999E-2</v>
      </c>
      <c r="AJ470" s="391">
        <v>2.8000000000000001E-2</v>
      </c>
      <c r="AK470" s="391">
        <v>0.03</v>
      </c>
      <c r="AL470" s="391">
        <v>3.2000000000000001E-2</v>
      </c>
      <c r="AM470" s="391">
        <v>3.2000000000000001E-2</v>
      </c>
      <c r="AN470" s="391">
        <v>1.6E-2</v>
      </c>
      <c r="AO470" s="391">
        <v>1.7000000000000001E-2</v>
      </c>
      <c r="AP470" s="391">
        <v>1.7999999999999999E-2</v>
      </c>
      <c r="AQ470" s="391">
        <v>1.7999999999999999E-2</v>
      </c>
      <c r="AR470" s="391">
        <v>1.7999999999999999E-2</v>
      </c>
      <c r="AS470" s="391">
        <v>0.121</v>
      </c>
      <c r="AT470" s="391">
        <v>0.122</v>
      </c>
      <c r="AU470" s="391">
        <v>0.123</v>
      </c>
      <c r="AV470" s="391">
        <v>0.124</v>
      </c>
      <c r="AW470" s="391">
        <v>0.125</v>
      </c>
      <c r="AX470" s="391">
        <v>0</v>
      </c>
      <c r="AY470" s="391">
        <v>0</v>
      </c>
      <c r="AZ470" s="391">
        <v>0</v>
      </c>
      <c r="BA470" s="391">
        <v>0</v>
      </c>
      <c r="BB470" s="391">
        <v>0</v>
      </c>
      <c r="BC470" s="391">
        <v>0</v>
      </c>
      <c r="BD470" s="391">
        <v>0</v>
      </c>
      <c r="BE470" s="391">
        <v>0</v>
      </c>
      <c r="BF470" s="391">
        <v>0</v>
      </c>
      <c r="BG470" s="391">
        <v>0</v>
      </c>
      <c r="BH470" s="391">
        <v>0.56299999999999994</v>
      </c>
      <c r="BI470" s="391">
        <v>0.56299999999999994</v>
      </c>
      <c r="BJ470" s="391">
        <v>0.56299999999999994</v>
      </c>
      <c r="BK470" s="391">
        <v>0.56299999999999994</v>
      </c>
      <c r="BL470" s="391">
        <v>0.56299999999999994</v>
      </c>
      <c r="BM470" s="391">
        <v>0</v>
      </c>
      <c r="BN470" s="391">
        <v>0</v>
      </c>
      <c r="BO470" s="391">
        <v>0</v>
      </c>
      <c r="BP470" s="391">
        <v>0</v>
      </c>
      <c r="BQ470" s="391">
        <v>0</v>
      </c>
    </row>
    <row r="471" spans="1:69">
      <c r="A471" s="388" t="s">
        <v>862</v>
      </c>
      <c r="B471" s="389">
        <v>9.425E-2</v>
      </c>
      <c r="C471" s="389">
        <v>0.25600000000000001</v>
      </c>
      <c r="D471" s="389">
        <v>0</v>
      </c>
      <c r="E471" s="389"/>
      <c r="F471" s="390">
        <v>1324</v>
      </c>
      <c r="G471" s="391">
        <v>6.5699999999999995E-2</v>
      </c>
      <c r="H471" s="391">
        <v>6.7999999999999996E-3</v>
      </c>
      <c r="I471" s="391">
        <v>6.3E-3</v>
      </c>
      <c r="J471" s="391">
        <v>7.1999999999999998E-3</v>
      </c>
      <c r="K471" s="391">
        <v>3.0000000000000001E-3</v>
      </c>
      <c r="L471" s="391">
        <v>5.2500000000000047E-3</v>
      </c>
      <c r="M471" s="392">
        <v>49.622356495468281</v>
      </c>
      <c r="N471" s="390">
        <v>1384</v>
      </c>
      <c r="O471" s="390">
        <v>1448</v>
      </c>
      <c r="P471" s="390">
        <v>1515</v>
      </c>
      <c r="Q471" s="390">
        <v>1585</v>
      </c>
      <c r="R471" s="390">
        <v>1658</v>
      </c>
      <c r="S471" s="390" t="s">
        <v>162</v>
      </c>
      <c r="T471" s="391">
        <v>8.2500000000000004E-2</v>
      </c>
      <c r="U471" s="391">
        <v>8.6300000000000002E-2</v>
      </c>
      <c r="V471" s="391">
        <v>9.0300000000000005E-2</v>
      </c>
      <c r="W471" s="391">
        <v>9.4500000000000001E-2</v>
      </c>
      <c r="X471" s="391">
        <v>9.8799999999999999E-2</v>
      </c>
      <c r="Y471" s="391">
        <v>8.5000000000000006E-3</v>
      </c>
      <c r="Z471" s="391">
        <v>8.8999999999999999E-3</v>
      </c>
      <c r="AA471" s="391">
        <v>9.2999999999999992E-3</v>
      </c>
      <c r="AB471" s="391">
        <v>9.7000000000000003E-3</v>
      </c>
      <c r="AC471" s="391">
        <v>1.01E-2</v>
      </c>
      <c r="AD471" s="391">
        <v>7.7999999999999996E-3</v>
      </c>
      <c r="AE471" s="391">
        <v>8.2000000000000007E-3</v>
      </c>
      <c r="AF471" s="391">
        <v>8.6E-3</v>
      </c>
      <c r="AG471" s="391">
        <v>8.9999999999999993E-3</v>
      </c>
      <c r="AH471" s="391">
        <v>9.4000000000000004E-3</v>
      </c>
      <c r="AI471" s="391">
        <v>9.1000000000000004E-3</v>
      </c>
      <c r="AJ471" s="391">
        <v>9.4999999999999998E-3</v>
      </c>
      <c r="AK471" s="391">
        <v>9.9000000000000008E-3</v>
      </c>
      <c r="AL471" s="391">
        <v>1.04E-2</v>
      </c>
      <c r="AM471" s="391">
        <v>1.09E-2</v>
      </c>
      <c r="AN471" s="391">
        <v>3.0000000000000001E-3</v>
      </c>
      <c r="AO471" s="391">
        <v>3.0000000000000001E-3</v>
      </c>
      <c r="AP471" s="391">
        <v>3.0000000000000001E-3</v>
      </c>
      <c r="AQ471" s="391">
        <v>4.0000000000000001E-3</v>
      </c>
      <c r="AR471" s="391">
        <v>4.0000000000000001E-3</v>
      </c>
      <c r="AS471" s="391">
        <v>8.3999999999999995E-3</v>
      </c>
      <c r="AT471" s="391">
        <v>8.6E-3</v>
      </c>
      <c r="AU471" s="391">
        <v>8.8999999999999999E-3</v>
      </c>
      <c r="AV471" s="391">
        <v>9.2999999999999992E-3</v>
      </c>
      <c r="AW471" s="391">
        <v>9.5999999999999992E-3</v>
      </c>
      <c r="AX471" s="391">
        <v>0</v>
      </c>
      <c r="AY471" s="391">
        <v>0</v>
      </c>
      <c r="AZ471" s="391">
        <v>0</v>
      </c>
      <c r="BA471" s="391">
        <v>0</v>
      </c>
      <c r="BB471" s="391">
        <v>0</v>
      </c>
      <c r="BC471" s="391">
        <v>0</v>
      </c>
      <c r="BD471" s="391">
        <v>0</v>
      </c>
      <c r="BE471" s="391">
        <v>0</v>
      </c>
      <c r="BF471" s="391">
        <v>0</v>
      </c>
      <c r="BG471" s="391">
        <v>0</v>
      </c>
      <c r="BH471" s="391">
        <v>0</v>
      </c>
      <c r="BI471" s="391">
        <v>0</v>
      </c>
      <c r="BJ471" s="391">
        <v>0</v>
      </c>
      <c r="BK471" s="391">
        <v>0</v>
      </c>
      <c r="BL471" s="391">
        <v>0</v>
      </c>
      <c r="BM471" s="391">
        <v>0</v>
      </c>
      <c r="BN471" s="391">
        <v>0</v>
      </c>
      <c r="BO471" s="391">
        <v>0</v>
      </c>
      <c r="BP471" s="391">
        <v>0</v>
      </c>
      <c r="BQ471" s="391">
        <v>0</v>
      </c>
    </row>
    <row r="472" spans="1:69">
      <c r="A472" s="388" t="s">
        <v>863</v>
      </c>
      <c r="B472" s="389">
        <v>0.96046666666666658</v>
      </c>
      <c r="C472" s="389">
        <v>2.0569999999999999</v>
      </c>
      <c r="D472" s="389">
        <v>0.04</v>
      </c>
      <c r="E472" s="389"/>
      <c r="F472" s="390">
        <v>9467</v>
      </c>
      <c r="G472" s="391">
        <v>0.39119999999999999</v>
      </c>
      <c r="H472" s="391">
        <v>0.22670000000000001</v>
      </c>
      <c r="I472" s="391">
        <v>2.5499999999999998E-2</v>
      </c>
      <c r="J472" s="391">
        <v>3.5299999999999998E-2</v>
      </c>
      <c r="K472" s="391">
        <v>8.9999999999999993E-3</v>
      </c>
      <c r="L472" s="391">
        <v>0.23276666666666657</v>
      </c>
      <c r="M472" s="392">
        <v>41.322488644766032</v>
      </c>
      <c r="N472" s="390">
        <v>9511</v>
      </c>
      <c r="O472" s="390">
        <v>9612</v>
      </c>
      <c r="P472" s="390">
        <v>9784</v>
      </c>
      <c r="Q472" s="390">
        <v>10200</v>
      </c>
      <c r="R472" s="390">
        <v>10458</v>
      </c>
      <c r="S472" s="390" t="s">
        <v>200</v>
      </c>
      <c r="T472" s="391">
        <v>0.39300000000000002</v>
      </c>
      <c r="U472" s="391">
        <v>0.41739999999999999</v>
      </c>
      <c r="V472" s="391">
        <v>0.4264</v>
      </c>
      <c r="W472" s="391">
        <v>0.45590000000000003</v>
      </c>
      <c r="X472" s="391">
        <v>0.48230000000000001</v>
      </c>
      <c r="Y472" s="391">
        <v>0.22869999999999999</v>
      </c>
      <c r="Z472" s="391">
        <v>0.2359</v>
      </c>
      <c r="AA472" s="391">
        <v>0.2671</v>
      </c>
      <c r="AB472" s="391">
        <v>0.28920000000000001</v>
      </c>
      <c r="AC472" s="391">
        <v>0.3044</v>
      </c>
      <c r="AD472" s="391">
        <v>2.5499999999999998E-2</v>
      </c>
      <c r="AE472" s="391">
        <v>2.7E-2</v>
      </c>
      <c r="AF472" s="391">
        <v>2.8899999999999999E-2</v>
      </c>
      <c r="AG472" s="391">
        <v>3.04E-2</v>
      </c>
      <c r="AH472" s="391">
        <v>3.1199999999999999E-2</v>
      </c>
      <c r="AI472" s="391">
        <v>3.5999999999999997E-2</v>
      </c>
      <c r="AJ472" s="391">
        <v>3.7199999999999997E-2</v>
      </c>
      <c r="AK472" s="391">
        <v>3.9E-2</v>
      </c>
      <c r="AL472" s="391">
        <v>4.0800000000000003E-2</v>
      </c>
      <c r="AM472" s="391">
        <v>4.1300000000000003E-2</v>
      </c>
      <c r="AN472" s="391">
        <v>8.9999999999999993E-3</v>
      </c>
      <c r="AO472" s="391">
        <v>0.01</v>
      </c>
      <c r="AP472" s="391">
        <v>0.01</v>
      </c>
      <c r="AQ472" s="391">
        <v>1.0999999999999999E-2</v>
      </c>
      <c r="AR472" s="391">
        <v>1.2E-2</v>
      </c>
      <c r="AS472" s="391">
        <v>0.23089999999999999</v>
      </c>
      <c r="AT472" s="391">
        <v>0.2427</v>
      </c>
      <c r="AU472" s="391">
        <v>0.25729999999999997</v>
      </c>
      <c r="AV472" s="391">
        <v>0.27600000000000002</v>
      </c>
      <c r="AW472" s="391">
        <v>0.29060000000000002</v>
      </c>
      <c r="AX472" s="391">
        <v>0</v>
      </c>
      <c r="AY472" s="391">
        <v>0</v>
      </c>
      <c r="AZ472" s="391">
        <v>0</v>
      </c>
      <c r="BA472" s="391">
        <v>0</v>
      </c>
      <c r="BB472" s="391">
        <v>0</v>
      </c>
      <c r="BC472" s="391">
        <v>0</v>
      </c>
      <c r="BD472" s="391">
        <v>0</v>
      </c>
      <c r="BE472" s="391">
        <v>0</v>
      </c>
      <c r="BF472" s="391">
        <v>0</v>
      </c>
      <c r="BG472" s="391">
        <v>0</v>
      </c>
      <c r="BH472" s="391">
        <v>2.0569999999999999</v>
      </c>
      <c r="BI472" s="391">
        <v>2.0569999999999999</v>
      </c>
      <c r="BJ472" s="391">
        <v>2.0569999999999999</v>
      </c>
      <c r="BK472" s="391">
        <v>2.0569999999999999</v>
      </c>
      <c r="BL472" s="391">
        <v>2.0569999999999999</v>
      </c>
      <c r="BM472" s="391">
        <v>0.04</v>
      </c>
      <c r="BN472" s="391">
        <v>0.04</v>
      </c>
      <c r="BO472" s="391">
        <v>0.04</v>
      </c>
      <c r="BP472" s="391">
        <v>0.04</v>
      </c>
      <c r="BQ472" s="391">
        <v>0.04</v>
      </c>
    </row>
    <row r="473" spans="1:69">
      <c r="A473" s="388" t="s">
        <v>864</v>
      </c>
      <c r="B473" s="389">
        <v>1.2463333333333333</v>
      </c>
      <c r="C473" s="389">
        <v>2.927</v>
      </c>
      <c r="D473" s="389">
        <v>8.0219178082191773E-3</v>
      </c>
      <c r="E473" s="389"/>
      <c r="F473" s="390">
        <v>2800</v>
      </c>
      <c r="G473" s="391">
        <v>0.442</v>
      </c>
      <c r="H473" s="391">
        <v>0.48</v>
      </c>
      <c r="I473" s="391">
        <v>0</v>
      </c>
      <c r="J473" s="391">
        <v>0</v>
      </c>
      <c r="K473" s="391">
        <v>0.02</v>
      </c>
      <c r="L473" s="391">
        <v>0.2963114155251142</v>
      </c>
      <c r="M473" s="392">
        <v>157.85714285714286</v>
      </c>
      <c r="N473" s="390">
        <v>2800</v>
      </c>
      <c r="O473" s="390">
        <v>2850</v>
      </c>
      <c r="P473" s="390">
        <v>2900</v>
      </c>
      <c r="Q473" s="390">
        <v>2900</v>
      </c>
      <c r="R473" s="390">
        <v>2950</v>
      </c>
      <c r="S473" s="390" t="s">
        <v>165</v>
      </c>
      <c r="T473" s="391">
        <v>0.31</v>
      </c>
      <c r="U473" s="391">
        <v>0.31</v>
      </c>
      <c r="V473" s="391">
        <v>0.31</v>
      </c>
      <c r="W473" s="391">
        <v>0.31</v>
      </c>
      <c r="X473" s="391">
        <v>0.31</v>
      </c>
      <c r="Y473" s="391">
        <v>0.42</v>
      </c>
      <c r="Z473" s="391">
        <v>0.42</v>
      </c>
      <c r="AA473" s="391">
        <v>0.42</v>
      </c>
      <c r="AB473" s="391">
        <v>0.42</v>
      </c>
      <c r="AC473" s="391">
        <v>0.42</v>
      </c>
      <c r="AD473" s="391">
        <v>0</v>
      </c>
      <c r="AE473" s="391">
        <v>0</v>
      </c>
      <c r="AF473" s="391">
        <v>0</v>
      </c>
      <c r="AG473" s="391">
        <v>0</v>
      </c>
      <c r="AH473" s="391">
        <v>0</v>
      </c>
      <c r="AI473" s="391">
        <v>0</v>
      </c>
      <c r="AJ473" s="391">
        <v>0</v>
      </c>
      <c r="AK473" s="391">
        <v>0</v>
      </c>
      <c r="AL473" s="391">
        <v>0</v>
      </c>
      <c r="AM473" s="391">
        <v>0</v>
      </c>
      <c r="AN473" s="391">
        <v>0.02</v>
      </c>
      <c r="AO473" s="391">
        <v>0.02</v>
      </c>
      <c r="AP473" s="391">
        <v>0.02</v>
      </c>
      <c r="AQ473" s="391">
        <v>0.02</v>
      </c>
      <c r="AR473" s="391">
        <v>0.02</v>
      </c>
      <c r="AS473" s="391">
        <v>0.26550000000000001</v>
      </c>
      <c r="AT473" s="391">
        <v>0.26550000000000001</v>
      </c>
      <c r="AU473" s="391">
        <v>0.26550000000000001</v>
      </c>
      <c r="AV473" s="391">
        <v>0.26550000000000001</v>
      </c>
      <c r="AW473" s="391">
        <v>0.26550000000000001</v>
      </c>
      <c r="AX473" s="391">
        <v>0</v>
      </c>
      <c r="AY473" s="391">
        <v>0</v>
      </c>
      <c r="AZ473" s="391">
        <v>0</v>
      </c>
      <c r="BA473" s="391">
        <v>0</v>
      </c>
      <c r="BB473" s="391">
        <v>0</v>
      </c>
      <c r="BC473" s="391">
        <v>0</v>
      </c>
      <c r="BD473" s="391">
        <v>0</v>
      </c>
      <c r="BE473" s="391">
        <v>0</v>
      </c>
      <c r="BF473" s="391">
        <v>0</v>
      </c>
      <c r="BG473" s="391">
        <v>0</v>
      </c>
      <c r="BH473" s="391">
        <v>0</v>
      </c>
      <c r="BI473" s="391">
        <v>0</v>
      </c>
      <c r="BJ473" s="391">
        <v>0</v>
      </c>
      <c r="BK473" s="391">
        <v>0</v>
      </c>
      <c r="BL473" s="391">
        <v>0</v>
      </c>
      <c r="BM473" s="391">
        <v>8.0000000000000002E-3</v>
      </c>
      <c r="BN473" s="391">
        <v>8.0000000000000002E-3</v>
      </c>
      <c r="BO473" s="391">
        <v>8.0000000000000002E-3</v>
      </c>
      <c r="BP473" s="391">
        <v>8.0000000000000002E-3</v>
      </c>
      <c r="BQ473" s="391">
        <v>8.0000000000000002E-3</v>
      </c>
    </row>
    <row r="474" spans="1:69">
      <c r="A474" s="388" t="s">
        <v>865</v>
      </c>
      <c r="B474" s="389">
        <v>0.19083333333333333</v>
      </c>
      <c r="C474" s="389">
        <v>0.85</v>
      </c>
      <c r="D474" s="389">
        <v>0</v>
      </c>
      <c r="E474" s="389"/>
      <c r="F474" s="390">
        <v>2438</v>
      </c>
      <c r="G474" s="391">
        <v>0.14169999999999999</v>
      </c>
      <c r="H474" s="391">
        <v>1.4E-2</v>
      </c>
      <c r="I474" s="391">
        <v>0</v>
      </c>
      <c r="J474" s="391">
        <v>0</v>
      </c>
      <c r="K474" s="391">
        <v>8.2000000000000007E-3</v>
      </c>
      <c r="L474" s="391">
        <v>2.6933333333333309E-2</v>
      </c>
      <c r="M474" s="392">
        <v>58.121410992616902</v>
      </c>
      <c r="N474" s="390">
        <v>2553</v>
      </c>
      <c r="O474" s="390">
        <v>2673</v>
      </c>
      <c r="P474" s="390">
        <v>2798</v>
      </c>
      <c r="Q474" s="390">
        <v>2930</v>
      </c>
      <c r="R474" s="390">
        <v>3067</v>
      </c>
      <c r="S474" s="390" t="s">
        <v>148</v>
      </c>
      <c r="T474" s="391">
        <v>0.14810000000000001</v>
      </c>
      <c r="U474" s="391">
        <v>0.155</v>
      </c>
      <c r="V474" s="391">
        <v>0.1623</v>
      </c>
      <c r="W474" s="391">
        <v>0.1699</v>
      </c>
      <c r="X474" s="391">
        <v>0.1779</v>
      </c>
      <c r="Y474" s="391">
        <v>1.47E-2</v>
      </c>
      <c r="Z474" s="391">
        <v>1.5299999999999999E-2</v>
      </c>
      <c r="AA474" s="391">
        <v>1.61E-2</v>
      </c>
      <c r="AB474" s="391">
        <v>1.6799999999999999E-2</v>
      </c>
      <c r="AC474" s="391">
        <v>1.7600000000000001E-2</v>
      </c>
      <c r="AD474" s="391">
        <v>0</v>
      </c>
      <c r="AE474" s="391">
        <v>0</v>
      </c>
      <c r="AF474" s="391">
        <v>0</v>
      </c>
      <c r="AG474" s="391">
        <v>0</v>
      </c>
      <c r="AH474" s="391">
        <v>0</v>
      </c>
      <c r="AI474" s="391">
        <v>0</v>
      </c>
      <c r="AJ474" s="391">
        <v>0</v>
      </c>
      <c r="AK474" s="391">
        <v>0</v>
      </c>
      <c r="AL474" s="391">
        <v>0</v>
      </c>
      <c r="AM474" s="391">
        <v>0</v>
      </c>
      <c r="AN474" s="391">
        <v>8.2000000000000007E-3</v>
      </c>
      <c r="AO474" s="391">
        <v>8.2000000000000007E-3</v>
      </c>
      <c r="AP474" s="391">
        <v>8.2000000000000007E-3</v>
      </c>
      <c r="AQ474" s="391">
        <v>8.2000000000000007E-3</v>
      </c>
      <c r="AR474" s="391">
        <v>8.2000000000000007E-3</v>
      </c>
      <c r="AS474" s="391">
        <v>2.3800000000000002E-2</v>
      </c>
      <c r="AT474" s="391">
        <v>2.4799999999999999E-2</v>
      </c>
      <c r="AU474" s="391">
        <v>2.58E-2</v>
      </c>
      <c r="AV474" s="391">
        <v>2.6800000000000001E-2</v>
      </c>
      <c r="AW474" s="391">
        <v>2.7799999999999998E-2</v>
      </c>
      <c r="AX474" s="391">
        <v>0</v>
      </c>
      <c r="AY474" s="391">
        <v>0</v>
      </c>
      <c r="AZ474" s="391">
        <v>0</v>
      </c>
      <c r="BA474" s="391">
        <v>0</v>
      </c>
      <c r="BB474" s="391">
        <v>0</v>
      </c>
      <c r="BC474" s="391">
        <v>0</v>
      </c>
      <c r="BD474" s="391">
        <v>0</v>
      </c>
      <c r="BE474" s="391">
        <v>0</v>
      </c>
      <c r="BF474" s="391">
        <v>0</v>
      </c>
      <c r="BG474" s="391">
        <v>0</v>
      </c>
      <c r="BH474" s="391">
        <v>0.25</v>
      </c>
      <c r="BI474" s="391">
        <v>0.25</v>
      </c>
      <c r="BJ474" s="391">
        <v>0.25</v>
      </c>
      <c r="BK474" s="391">
        <v>0.25</v>
      </c>
      <c r="BL474" s="391">
        <v>0.25</v>
      </c>
      <c r="BM474" s="391">
        <v>0</v>
      </c>
      <c r="BN474" s="391">
        <v>0</v>
      </c>
      <c r="BO474" s="391">
        <v>0</v>
      </c>
      <c r="BP474" s="391">
        <v>0</v>
      </c>
      <c r="BQ474" s="391">
        <v>0</v>
      </c>
    </row>
    <row r="475" spans="1:69">
      <c r="A475" s="388" t="s">
        <v>866</v>
      </c>
      <c r="B475" s="389">
        <v>0.54466666666666663</v>
      </c>
      <c r="C475" s="389">
        <v>1.5</v>
      </c>
      <c r="D475" s="389">
        <v>0</v>
      </c>
      <c r="E475" s="389"/>
      <c r="F475" s="390">
        <v>5514</v>
      </c>
      <c r="G475" s="391">
        <v>0.159</v>
      </c>
      <c r="H475" s="391">
        <v>0.13400000000000001</v>
      </c>
      <c r="I475" s="391">
        <v>0.18</v>
      </c>
      <c r="J475" s="391">
        <v>1.43E-2</v>
      </c>
      <c r="K475" s="391">
        <v>8.6E-3</v>
      </c>
      <c r="L475" s="391">
        <v>4.8766666666666625E-2</v>
      </c>
      <c r="M475" s="392">
        <v>28.835690968443959</v>
      </c>
      <c r="N475" s="390">
        <v>5673</v>
      </c>
      <c r="O475" s="390">
        <v>6538</v>
      </c>
      <c r="P475" s="390">
        <v>7430</v>
      </c>
      <c r="Q475" s="390">
        <v>8442</v>
      </c>
      <c r="R475" s="390">
        <v>9593</v>
      </c>
      <c r="S475" s="390" t="s">
        <v>190</v>
      </c>
      <c r="T475" s="391">
        <v>0.1968</v>
      </c>
      <c r="U475" s="391">
        <v>0.2268</v>
      </c>
      <c r="V475" s="391">
        <v>0.25769999999999998</v>
      </c>
      <c r="W475" s="391">
        <v>0.2928</v>
      </c>
      <c r="X475" s="391">
        <v>0.3327</v>
      </c>
      <c r="Y475" s="391">
        <v>0.22939999999999999</v>
      </c>
      <c r="Z475" s="391">
        <v>0.26440000000000002</v>
      </c>
      <c r="AA475" s="391">
        <v>0.3004</v>
      </c>
      <c r="AB475" s="391">
        <v>0.34129999999999999</v>
      </c>
      <c r="AC475" s="391">
        <v>0.38779999999999998</v>
      </c>
      <c r="AD475" s="391">
        <v>0.18</v>
      </c>
      <c r="AE475" s="391">
        <v>0.18</v>
      </c>
      <c r="AF475" s="391">
        <v>0.18</v>
      </c>
      <c r="AG475" s="391">
        <v>0.18</v>
      </c>
      <c r="AH475" s="391">
        <v>0.18</v>
      </c>
      <c r="AI475" s="391">
        <v>1.43E-2</v>
      </c>
      <c r="AJ475" s="391">
        <v>1.43E-2</v>
      </c>
      <c r="AK475" s="391">
        <v>1.43E-2</v>
      </c>
      <c r="AL475" s="391">
        <v>1.43E-2</v>
      </c>
      <c r="AM475" s="391">
        <v>1.43E-2</v>
      </c>
      <c r="AN475" s="391">
        <v>0.03</v>
      </c>
      <c r="AO475" s="391">
        <v>0.03</v>
      </c>
      <c r="AP475" s="391">
        <v>0.03</v>
      </c>
      <c r="AQ475" s="391">
        <v>0.03</v>
      </c>
      <c r="AR475" s="391">
        <v>0.03</v>
      </c>
      <c r="AS475" s="391">
        <v>3.6200000000000003E-2</v>
      </c>
      <c r="AT475" s="391">
        <v>4.1700000000000001E-2</v>
      </c>
      <c r="AU475" s="391">
        <v>4.7300000000000002E-2</v>
      </c>
      <c r="AV475" s="391">
        <v>5.3699999999999998E-2</v>
      </c>
      <c r="AW475" s="391">
        <v>6.0999999999999999E-2</v>
      </c>
      <c r="AX475" s="391">
        <v>0</v>
      </c>
      <c r="AY475" s="391">
        <v>0</v>
      </c>
      <c r="AZ475" s="391">
        <v>0</v>
      </c>
      <c r="BA475" s="391">
        <v>0</v>
      </c>
      <c r="BB475" s="391">
        <v>0</v>
      </c>
      <c r="BC475" s="391">
        <v>0</v>
      </c>
      <c r="BD475" s="391">
        <v>0</v>
      </c>
      <c r="BE475" s="391">
        <v>0</v>
      </c>
      <c r="BF475" s="391">
        <v>0</v>
      </c>
      <c r="BG475" s="391">
        <v>0</v>
      </c>
      <c r="BH475" s="391">
        <v>1.5</v>
      </c>
      <c r="BI475" s="391">
        <v>1.5</v>
      </c>
      <c r="BJ475" s="391">
        <v>1.5</v>
      </c>
      <c r="BK475" s="391">
        <v>1.5</v>
      </c>
      <c r="BL475" s="391">
        <v>0</v>
      </c>
      <c r="BM475" s="391">
        <v>0</v>
      </c>
      <c r="BN475" s="391">
        <v>0</v>
      </c>
      <c r="BO475" s="391">
        <v>0</v>
      </c>
      <c r="BP475" s="391">
        <v>0</v>
      </c>
      <c r="BQ475" s="391">
        <v>0</v>
      </c>
    </row>
    <row r="476" spans="1:69">
      <c r="A476" s="388" t="s">
        <v>867</v>
      </c>
      <c r="B476" s="389">
        <v>1.7027583333333329</v>
      </c>
      <c r="C476" s="389">
        <v>3.073</v>
      </c>
      <c r="D476" s="389">
        <v>0.19359999999999999</v>
      </c>
      <c r="E476" s="389"/>
      <c r="F476" s="390">
        <v>16000</v>
      </c>
      <c r="G476" s="391">
        <v>1.0069999999999999</v>
      </c>
      <c r="H476" s="391">
        <v>0.21</v>
      </c>
      <c r="I476" s="391">
        <v>1.4E-2</v>
      </c>
      <c r="J476" s="391">
        <v>1.2E-2</v>
      </c>
      <c r="K476" s="391">
        <v>6.0000000000000001E-3</v>
      </c>
      <c r="L476" s="391">
        <v>0.26015833333333305</v>
      </c>
      <c r="M476" s="392">
        <v>62.937499999999993</v>
      </c>
      <c r="N476" s="390">
        <v>16274</v>
      </c>
      <c r="O476" s="390">
        <v>20000</v>
      </c>
      <c r="P476" s="390">
        <v>24000</v>
      </c>
      <c r="Q476" s="390">
        <v>30000</v>
      </c>
      <c r="R476" s="390">
        <v>32000</v>
      </c>
      <c r="S476" s="390" t="s">
        <v>142</v>
      </c>
      <c r="T476" s="391">
        <v>1.4</v>
      </c>
      <c r="U476" s="391">
        <v>1.7</v>
      </c>
      <c r="V476" s="391">
        <v>2</v>
      </c>
      <c r="W476" s="391">
        <v>2.5</v>
      </c>
      <c r="X476" s="391">
        <v>2.75</v>
      </c>
      <c r="Y476" s="391">
        <v>0.3</v>
      </c>
      <c r="Z476" s="391">
        <v>0.4</v>
      </c>
      <c r="AA476" s="391">
        <v>0.42</v>
      </c>
      <c r="AB476" s="391">
        <v>0.44</v>
      </c>
      <c r="AC476" s="391">
        <v>0.48</v>
      </c>
      <c r="AD476" s="391">
        <v>0.65500000000000003</v>
      </c>
      <c r="AE476" s="391">
        <v>0.7</v>
      </c>
      <c r="AF476" s="391">
        <v>0.75</v>
      </c>
      <c r="AG476" s="391">
        <v>0.8</v>
      </c>
      <c r="AH476" s="391">
        <v>0.9</v>
      </c>
      <c r="AI476" s="391">
        <v>1.4E-2</v>
      </c>
      <c r="AJ476" s="391">
        <v>3.2000000000000001E-2</v>
      </c>
      <c r="AK476" s="391">
        <v>3.3000000000000002E-2</v>
      </c>
      <c r="AL476" s="391">
        <v>3.4000000000000002E-2</v>
      </c>
      <c r="AM476" s="391">
        <v>3.5000000000000003E-2</v>
      </c>
      <c r="AN476" s="391">
        <v>1.4999999999999999E-2</v>
      </c>
      <c r="AO476" s="391">
        <v>1.7000000000000001E-2</v>
      </c>
      <c r="AP476" s="391">
        <v>1.9E-2</v>
      </c>
      <c r="AQ476" s="391">
        <v>2.1000000000000001E-2</v>
      </c>
      <c r="AR476" s="391">
        <v>2.35E-2</v>
      </c>
      <c r="AS476" s="391">
        <v>0.57089999999999996</v>
      </c>
      <c r="AT476" s="391">
        <v>0.68230000000000002</v>
      </c>
      <c r="AU476" s="391">
        <v>0.77159999999999995</v>
      </c>
      <c r="AV476" s="391">
        <v>0.90880000000000005</v>
      </c>
      <c r="AW476" s="391">
        <v>1.0029999999999999</v>
      </c>
      <c r="AX476" s="391">
        <v>4</v>
      </c>
      <c r="AY476" s="391">
        <v>4</v>
      </c>
      <c r="AZ476" s="391">
        <v>4</v>
      </c>
      <c r="BA476" s="391">
        <v>4</v>
      </c>
      <c r="BB476" s="391">
        <v>4</v>
      </c>
      <c r="BC476" s="391">
        <v>0.45500000000000002</v>
      </c>
      <c r="BD476" s="391">
        <v>0.45500000000000002</v>
      </c>
      <c r="BE476" s="391">
        <v>0.45500000000000002</v>
      </c>
      <c r="BF476" s="391">
        <v>0.45500000000000002</v>
      </c>
      <c r="BG476" s="391">
        <v>0.45500000000000002</v>
      </c>
      <c r="BH476" s="391">
        <v>3.073</v>
      </c>
      <c r="BI476" s="391">
        <v>3.073</v>
      </c>
      <c r="BJ476" s="391">
        <v>3.073</v>
      </c>
      <c r="BK476" s="391">
        <v>3.073</v>
      </c>
      <c r="BL476" s="391">
        <v>3.073</v>
      </c>
      <c r="BM476" s="391">
        <v>1.1499999999999999</v>
      </c>
      <c r="BN476" s="391">
        <v>1.1499999999999999</v>
      </c>
      <c r="BO476" s="391">
        <v>1.1499999999999999</v>
      </c>
      <c r="BP476" s="391">
        <v>1.1499999999999999</v>
      </c>
      <c r="BQ476" s="391">
        <v>1.1499999999999999</v>
      </c>
    </row>
    <row r="477" spans="1:69">
      <c r="A477" s="388" t="s">
        <v>868</v>
      </c>
      <c r="B477" s="389">
        <v>0.36769166666666669</v>
      </c>
      <c r="C477" s="389">
        <v>0.64319999999999999</v>
      </c>
      <c r="D477" s="389">
        <v>0.27645534246575343</v>
      </c>
      <c r="E477" s="389"/>
      <c r="F477" s="390">
        <v>1275</v>
      </c>
      <c r="G477" s="391">
        <v>3.8100000000000002E-2</v>
      </c>
      <c r="H477" s="391">
        <v>1.0500000000000001E-2</v>
      </c>
      <c r="I477" s="391">
        <v>1.9699999999999999E-2</v>
      </c>
      <c r="J477" s="391">
        <v>0</v>
      </c>
      <c r="K477" s="391">
        <v>7.4999999999999997E-3</v>
      </c>
      <c r="L477" s="391">
        <v>1.5436324200913287E-2</v>
      </c>
      <c r="M477" s="392">
        <v>29.882352941176471</v>
      </c>
      <c r="N477" s="390">
        <v>1300</v>
      </c>
      <c r="O477" s="390">
        <v>1310</v>
      </c>
      <c r="P477" s="390">
        <v>1320</v>
      </c>
      <c r="Q477" s="390">
        <v>1330</v>
      </c>
      <c r="R477" s="390">
        <v>1340</v>
      </c>
      <c r="S477" s="390" t="s">
        <v>128</v>
      </c>
      <c r="T477" s="391">
        <v>5.1900000000000002E-2</v>
      </c>
      <c r="U477" s="391">
        <v>5.2499999999999998E-2</v>
      </c>
      <c r="V477" s="391">
        <v>5.3100000000000001E-2</v>
      </c>
      <c r="W477" s="391">
        <v>5.3699999999999998E-2</v>
      </c>
      <c r="X477" s="391">
        <v>5.4300000000000001E-2</v>
      </c>
      <c r="Y477" s="391">
        <v>7.4999999999999997E-3</v>
      </c>
      <c r="Z477" s="391">
        <v>7.7000000000000002E-3</v>
      </c>
      <c r="AA477" s="391">
        <v>7.9000000000000008E-3</v>
      </c>
      <c r="AB477" s="391">
        <v>8.0999999999999996E-3</v>
      </c>
      <c r="AC477" s="391">
        <v>8.3000000000000001E-3</v>
      </c>
      <c r="AD477" s="391">
        <v>1.6500000000000001E-2</v>
      </c>
      <c r="AE477" s="391">
        <v>1.7000000000000001E-2</v>
      </c>
      <c r="AF477" s="391">
        <v>1.7500000000000002E-2</v>
      </c>
      <c r="AG477" s="391">
        <v>1.7999999999999999E-2</v>
      </c>
      <c r="AH477" s="391">
        <v>1.8499999999999999E-2</v>
      </c>
      <c r="AI477" s="391">
        <v>0</v>
      </c>
      <c r="AJ477" s="391">
        <v>0</v>
      </c>
      <c r="AK477" s="391">
        <v>0</v>
      </c>
      <c r="AL477" s="391">
        <v>0</v>
      </c>
      <c r="AM477" s="391">
        <v>0</v>
      </c>
      <c r="AN477" s="391">
        <v>8.9999999999999993E-3</v>
      </c>
      <c r="AO477" s="391">
        <v>8.9999999999999993E-3</v>
      </c>
      <c r="AP477" s="391">
        <v>9.4999999999999998E-3</v>
      </c>
      <c r="AQ477" s="391">
        <v>9.4999999999999998E-3</v>
      </c>
      <c r="AR477" s="391">
        <v>9.4999999999999998E-3</v>
      </c>
      <c r="AS477" s="391">
        <v>1.7299999999999999E-2</v>
      </c>
      <c r="AT477" s="391">
        <v>1.7600000000000001E-2</v>
      </c>
      <c r="AU477" s="391">
        <v>1.7999999999999999E-2</v>
      </c>
      <c r="AV477" s="391">
        <v>1.8200000000000001E-2</v>
      </c>
      <c r="AW477" s="391">
        <v>1.8499999999999999E-2</v>
      </c>
      <c r="AX477" s="391">
        <v>0</v>
      </c>
      <c r="AY477" s="391">
        <v>0</v>
      </c>
      <c r="AZ477" s="391">
        <v>0</v>
      </c>
      <c r="BA477" s="391">
        <v>0</v>
      </c>
      <c r="BB477" s="391">
        <v>0</v>
      </c>
      <c r="BC477" s="391">
        <v>0</v>
      </c>
      <c r="BD477" s="391">
        <v>0</v>
      </c>
      <c r="BE477" s="391">
        <v>0</v>
      </c>
      <c r="BF477" s="391">
        <v>0</v>
      </c>
      <c r="BG477" s="391">
        <v>0</v>
      </c>
      <c r="BH477" s="391">
        <v>0</v>
      </c>
      <c r="BI477" s="391">
        <v>0</v>
      </c>
      <c r="BJ477" s="391">
        <v>0</v>
      </c>
      <c r="BK477" s="391">
        <v>0</v>
      </c>
      <c r="BL477" s="391">
        <v>0</v>
      </c>
      <c r="BM477" s="391">
        <v>0.2757</v>
      </c>
      <c r="BN477" s="391">
        <v>0.2757</v>
      </c>
      <c r="BO477" s="391">
        <v>0</v>
      </c>
      <c r="BP477" s="391">
        <v>0</v>
      </c>
      <c r="BQ477" s="391">
        <v>0</v>
      </c>
    </row>
    <row r="478" spans="1:69">
      <c r="A478" s="388" t="s">
        <v>869</v>
      </c>
      <c r="B478" s="389">
        <v>8.0916666666666665E-2</v>
      </c>
      <c r="C478" s="389">
        <v>0.13</v>
      </c>
      <c r="D478" s="389">
        <v>0</v>
      </c>
      <c r="E478" s="389"/>
      <c r="F478" s="390">
        <v>875</v>
      </c>
      <c r="G478" s="391">
        <v>0.02</v>
      </c>
      <c r="H478" s="391">
        <v>1.0999999999999999E-2</v>
      </c>
      <c r="I478" s="391">
        <v>5.0000000000000001E-3</v>
      </c>
      <c r="J478" s="391">
        <v>1.3000000000000001E-2</v>
      </c>
      <c r="K478" s="391">
        <v>0.01</v>
      </c>
      <c r="L478" s="391">
        <v>2.1916666666666661E-2</v>
      </c>
      <c r="M478" s="392">
        <v>22.857142857142858</v>
      </c>
      <c r="N478" s="390">
        <v>909</v>
      </c>
      <c r="O478" s="390">
        <v>937</v>
      </c>
      <c r="P478" s="390">
        <v>965</v>
      </c>
      <c r="Q478" s="390">
        <v>994</v>
      </c>
      <c r="R478" s="390">
        <v>995</v>
      </c>
      <c r="S478" s="390" t="s">
        <v>164</v>
      </c>
      <c r="T478" s="391">
        <v>2.9000000000000001E-2</v>
      </c>
      <c r="U478" s="391">
        <v>0.03</v>
      </c>
      <c r="V478" s="391">
        <v>3.1E-2</v>
      </c>
      <c r="W478" s="391">
        <v>3.2000000000000001E-2</v>
      </c>
      <c r="X478" s="391">
        <v>3.2000000000000001E-2</v>
      </c>
      <c r="Y478" s="391">
        <v>1.2E-2</v>
      </c>
      <c r="Z478" s="391">
        <v>1.2999999999999999E-2</v>
      </c>
      <c r="AA478" s="391">
        <v>1.4E-2</v>
      </c>
      <c r="AB478" s="391">
        <v>1.4999999999999999E-2</v>
      </c>
      <c r="AC478" s="391">
        <v>1.4999999999999999E-2</v>
      </c>
      <c r="AD478" s="391">
        <v>5.0000000000000001E-3</v>
      </c>
      <c r="AE478" s="391">
        <v>5.0000000000000001E-3</v>
      </c>
      <c r="AF478" s="391">
        <v>5.0000000000000001E-3</v>
      </c>
      <c r="AG478" s="391">
        <v>5.0000000000000001E-3</v>
      </c>
      <c r="AH478" s="391">
        <v>5.0000000000000001E-3</v>
      </c>
      <c r="AI478" s="391">
        <v>1.2E-2</v>
      </c>
      <c r="AJ478" s="391">
        <v>1.2E-2</v>
      </c>
      <c r="AK478" s="391">
        <v>1.2E-2</v>
      </c>
      <c r="AL478" s="391">
        <v>1.2E-2</v>
      </c>
      <c r="AM478" s="391">
        <v>1.2E-2</v>
      </c>
      <c r="AN478" s="391">
        <v>0.01</v>
      </c>
      <c r="AO478" s="391">
        <v>0.01</v>
      </c>
      <c r="AP478" s="391">
        <v>0.01</v>
      </c>
      <c r="AQ478" s="391">
        <v>0.01</v>
      </c>
      <c r="AR478" s="391">
        <v>0.01</v>
      </c>
      <c r="AS478" s="391">
        <v>5.7999999999999996E-3</v>
      </c>
      <c r="AT478" s="391">
        <v>5.8999999999999999E-3</v>
      </c>
      <c r="AU478" s="391">
        <v>6.1000000000000004E-3</v>
      </c>
      <c r="AV478" s="391">
        <v>6.3E-3</v>
      </c>
      <c r="AW478" s="391">
        <v>6.3E-3</v>
      </c>
      <c r="AX478" s="391">
        <v>0</v>
      </c>
      <c r="AY478" s="391">
        <v>0</v>
      </c>
      <c r="AZ478" s="391">
        <v>0</v>
      </c>
      <c r="BA478" s="391">
        <v>0</v>
      </c>
      <c r="BB478" s="391">
        <v>0</v>
      </c>
      <c r="BC478" s="391">
        <v>0</v>
      </c>
      <c r="BD478" s="391">
        <v>0</v>
      </c>
      <c r="BE478" s="391">
        <v>0</v>
      </c>
      <c r="BF478" s="391">
        <v>0</v>
      </c>
      <c r="BG478" s="391">
        <v>0</v>
      </c>
      <c r="BH478" s="391">
        <v>0.13</v>
      </c>
      <c r="BI478" s="391">
        <v>0.13</v>
      </c>
      <c r="BJ478" s="391">
        <v>0.13</v>
      </c>
      <c r="BK478" s="391">
        <v>0.13</v>
      </c>
      <c r="BL478" s="391">
        <v>0.13</v>
      </c>
      <c r="BM478" s="391">
        <v>0</v>
      </c>
      <c r="BN478" s="391">
        <v>0</v>
      </c>
      <c r="BO478" s="391">
        <v>0</v>
      </c>
      <c r="BP478" s="391">
        <v>0</v>
      </c>
      <c r="BQ478" s="391">
        <v>0</v>
      </c>
    </row>
    <row r="479" spans="1:69">
      <c r="A479" s="388" t="s">
        <v>870</v>
      </c>
      <c r="B479" s="389">
        <v>3.0908333333333329</v>
      </c>
      <c r="C479" s="389">
        <v>15</v>
      </c>
      <c r="D479" s="389">
        <v>0.10033917808219178</v>
      </c>
      <c r="E479" s="389"/>
      <c r="F479" s="390">
        <v>26867</v>
      </c>
      <c r="G479" s="391">
        <v>1.286</v>
      </c>
      <c r="H479" s="391">
        <v>1.1299999999999999</v>
      </c>
      <c r="I479" s="391">
        <v>0.2253</v>
      </c>
      <c r="J479" s="391">
        <v>3.1699999999999999E-2</v>
      </c>
      <c r="K479" s="391">
        <v>0.14899999999999999</v>
      </c>
      <c r="L479" s="391">
        <v>0.16849415525114164</v>
      </c>
      <c r="M479" s="392">
        <v>47.865411099117878</v>
      </c>
      <c r="N479" s="390">
        <v>28030</v>
      </c>
      <c r="O479" s="390">
        <v>30830</v>
      </c>
      <c r="P479" s="390">
        <v>33910</v>
      </c>
      <c r="Q479" s="390">
        <v>37310</v>
      </c>
      <c r="R479" s="390">
        <v>40667</v>
      </c>
      <c r="S479" s="390" t="s">
        <v>177</v>
      </c>
      <c r="T479" s="391">
        <v>1.3173999999999999</v>
      </c>
      <c r="U479" s="391">
        <v>1.4490000000000001</v>
      </c>
      <c r="V479" s="391">
        <v>1.5938000000000001</v>
      </c>
      <c r="W479" s="391">
        <v>1.7536</v>
      </c>
      <c r="X479" s="391">
        <v>1.9114</v>
      </c>
      <c r="Y479" s="391">
        <v>1.1679999999999999</v>
      </c>
      <c r="Z479" s="391">
        <v>1.2849999999999999</v>
      </c>
      <c r="AA479" s="391">
        <v>1.4139999999999999</v>
      </c>
      <c r="AB479" s="391">
        <v>1.5549999999999999</v>
      </c>
      <c r="AC479" s="391">
        <v>1.6895</v>
      </c>
      <c r="AD479" s="391">
        <v>0.23</v>
      </c>
      <c r="AE479" s="391">
        <v>0.253</v>
      </c>
      <c r="AF479" s="391">
        <v>0.27829999999999999</v>
      </c>
      <c r="AG479" s="391">
        <v>0.30609999999999998</v>
      </c>
      <c r="AH479" s="391">
        <v>0.3367</v>
      </c>
      <c r="AI479" s="391">
        <v>2.9499999999999998E-2</v>
      </c>
      <c r="AJ479" s="391">
        <v>3.2500000000000001E-2</v>
      </c>
      <c r="AK479" s="391">
        <v>3.5700000000000003E-2</v>
      </c>
      <c r="AL479" s="391">
        <v>3.9300000000000002E-2</v>
      </c>
      <c r="AM479" s="391">
        <v>4.2799999999999998E-2</v>
      </c>
      <c r="AN479" s="391">
        <v>0.2</v>
      </c>
      <c r="AO479" s="391">
        <v>0.21</v>
      </c>
      <c r="AP479" s="391">
        <v>0.22</v>
      </c>
      <c r="AQ479" s="391">
        <v>0.23</v>
      </c>
      <c r="AR479" s="391">
        <v>0.24</v>
      </c>
      <c r="AS479" s="391">
        <v>0.24</v>
      </c>
      <c r="AT479" s="391">
        <v>0.26400000000000001</v>
      </c>
      <c r="AU479" s="391">
        <v>0.29039999999999999</v>
      </c>
      <c r="AV479" s="391">
        <v>0.31940000000000002</v>
      </c>
      <c r="AW479" s="391">
        <v>0.35139999999999999</v>
      </c>
      <c r="AX479" s="391">
        <v>0</v>
      </c>
      <c r="AY479" s="391">
        <v>0</v>
      </c>
      <c r="AZ479" s="391">
        <v>0</v>
      </c>
      <c r="BA479" s="391">
        <v>0</v>
      </c>
      <c r="BB479" s="391">
        <v>0</v>
      </c>
      <c r="BC479" s="391">
        <v>0</v>
      </c>
      <c r="BD479" s="391">
        <v>0</v>
      </c>
      <c r="BE479" s="391">
        <v>0</v>
      </c>
      <c r="BF479" s="391">
        <v>0</v>
      </c>
      <c r="BG479" s="391">
        <v>0</v>
      </c>
      <c r="BH479" s="391">
        <v>0</v>
      </c>
      <c r="BI479" s="391">
        <v>0</v>
      </c>
      <c r="BJ479" s="391">
        <v>0</v>
      </c>
      <c r="BK479" s="391">
        <v>0</v>
      </c>
      <c r="BL479" s="391">
        <v>0</v>
      </c>
      <c r="BM479" s="391">
        <v>2</v>
      </c>
      <c r="BN479" s="391">
        <v>2</v>
      </c>
      <c r="BO479" s="391">
        <v>2</v>
      </c>
      <c r="BP479" s="391">
        <v>2</v>
      </c>
      <c r="BQ479" s="391">
        <v>2</v>
      </c>
    </row>
    <row r="480" spans="1:69">
      <c r="A480" s="388" t="s">
        <v>871</v>
      </c>
      <c r="B480" s="389">
        <v>6.4666666666666664E-2</v>
      </c>
      <c r="C480" s="389">
        <v>0.11600000000000001</v>
      </c>
      <c r="D480" s="389">
        <v>1E-3</v>
      </c>
      <c r="E480" s="389"/>
      <c r="F480" s="390">
        <v>1090</v>
      </c>
      <c r="G480" s="391">
        <v>0.05</v>
      </c>
      <c r="H480" s="391">
        <v>8.9999999999999993E-3</v>
      </c>
      <c r="I480" s="391">
        <v>0</v>
      </c>
      <c r="J480" s="391">
        <v>8.0000000000000004E-4</v>
      </c>
      <c r="K480" s="391">
        <v>1E-3</v>
      </c>
      <c r="L480" s="391">
        <v>2.8666666666666563E-3</v>
      </c>
      <c r="M480" s="392">
        <v>45.871559633027523</v>
      </c>
      <c r="N480" s="390">
        <v>1090</v>
      </c>
      <c r="O480" s="390">
        <v>1090</v>
      </c>
      <c r="P480" s="390">
        <v>1100</v>
      </c>
      <c r="Q480" s="390">
        <v>1100</v>
      </c>
      <c r="R480" s="390">
        <v>1200</v>
      </c>
      <c r="S480" s="390" t="s">
        <v>200</v>
      </c>
      <c r="T480" s="391">
        <v>0.06</v>
      </c>
      <c r="U480" s="391">
        <v>0.06</v>
      </c>
      <c r="V480" s="391">
        <v>6.0999999999999999E-2</v>
      </c>
      <c r="W480" s="391">
        <v>6.0999999999999999E-2</v>
      </c>
      <c r="X480" s="391">
        <v>6.5000000000000002E-2</v>
      </c>
      <c r="Y480" s="391">
        <v>0.01</v>
      </c>
      <c r="Z480" s="391">
        <v>0.01</v>
      </c>
      <c r="AA480" s="391">
        <v>0.01</v>
      </c>
      <c r="AB480" s="391">
        <v>0.01</v>
      </c>
      <c r="AC480" s="391">
        <v>0.01</v>
      </c>
      <c r="AD480" s="391">
        <v>0</v>
      </c>
      <c r="AE480" s="391">
        <v>0</v>
      </c>
      <c r="AF480" s="391">
        <v>0</v>
      </c>
      <c r="AG480" s="391">
        <v>0</v>
      </c>
      <c r="AH480" s="391">
        <v>0</v>
      </c>
      <c r="AI480" s="391">
        <v>3.0000000000000001E-3</v>
      </c>
      <c r="AJ480" s="391">
        <v>3.0000000000000001E-3</v>
      </c>
      <c r="AK480" s="391">
        <v>3.0000000000000001E-3</v>
      </c>
      <c r="AL480" s="391">
        <v>3.0000000000000001E-3</v>
      </c>
      <c r="AM480" s="391">
        <v>3.0000000000000001E-3</v>
      </c>
      <c r="AN480" s="391">
        <v>2.0000000000000001E-4</v>
      </c>
      <c r="AO480" s="391">
        <v>2.0000000000000001E-4</v>
      </c>
      <c r="AP480" s="391">
        <v>2.0000000000000001E-4</v>
      </c>
      <c r="AQ480" s="391">
        <v>2.0000000000000001E-4</v>
      </c>
      <c r="AR480" s="391">
        <v>2.0000000000000001E-4</v>
      </c>
      <c r="AS480" s="391">
        <v>8.0000000000000002E-3</v>
      </c>
      <c r="AT480" s="391">
        <v>8.0000000000000002E-3</v>
      </c>
      <c r="AU480" s="391">
        <v>8.0000000000000002E-3</v>
      </c>
      <c r="AV480" s="391">
        <v>8.0000000000000002E-3</v>
      </c>
      <c r="AW480" s="391">
        <v>8.0000000000000002E-3</v>
      </c>
      <c r="AX480" s="391">
        <v>0</v>
      </c>
      <c r="AY480" s="391">
        <v>0</v>
      </c>
      <c r="AZ480" s="391">
        <v>0</v>
      </c>
      <c r="BA480" s="391">
        <v>0</v>
      </c>
      <c r="BB480" s="391">
        <v>0</v>
      </c>
      <c r="BC480" s="391">
        <v>0</v>
      </c>
      <c r="BD480" s="391">
        <v>0</v>
      </c>
      <c r="BE480" s="391">
        <v>0</v>
      </c>
      <c r="BF480" s="391">
        <v>0</v>
      </c>
      <c r="BG480" s="391">
        <v>0</v>
      </c>
      <c r="BH480" s="391">
        <v>0.11600000000000001</v>
      </c>
      <c r="BI480" s="391">
        <v>0.11600000000000001</v>
      </c>
      <c r="BJ480" s="391">
        <v>0.11600000000000001</v>
      </c>
      <c r="BK480" s="391">
        <v>0.11600000000000001</v>
      </c>
      <c r="BL480" s="391">
        <v>0.11600000000000001</v>
      </c>
      <c r="BM480" s="391">
        <v>1E-3</v>
      </c>
      <c r="BN480" s="391">
        <v>1E-3</v>
      </c>
      <c r="BO480" s="391">
        <v>1E-3</v>
      </c>
      <c r="BP480" s="391">
        <v>1E-3</v>
      </c>
      <c r="BQ480" s="391">
        <v>1E-3</v>
      </c>
    </row>
    <row r="481" spans="1:69">
      <c r="A481" s="388" t="s">
        <v>872</v>
      </c>
      <c r="B481" s="389">
        <v>4.9249999999999995E-2</v>
      </c>
      <c r="C481" s="389">
        <v>0.2</v>
      </c>
      <c r="D481" s="389">
        <v>2.87786301369863E-2</v>
      </c>
      <c r="E481" s="389"/>
      <c r="F481" s="390">
        <v>368</v>
      </c>
      <c r="G481" s="391">
        <v>1.29E-2</v>
      </c>
      <c r="H481" s="391">
        <v>3.5999999999999999E-3</v>
      </c>
      <c r="I481" s="391">
        <v>0</v>
      </c>
      <c r="J481" s="391">
        <v>0</v>
      </c>
      <c r="K481" s="391">
        <v>1E-3</v>
      </c>
      <c r="L481" s="391">
        <v>2.9713698630136967E-3</v>
      </c>
      <c r="M481" s="392">
        <v>35.054347826086953</v>
      </c>
      <c r="N481" s="390">
        <v>372</v>
      </c>
      <c r="O481" s="390">
        <v>391</v>
      </c>
      <c r="P481" s="390">
        <v>409</v>
      </c>
      <c r="Q481" s="390">
        <v>427</v>
      </c>
      <c r="R481" s="390">
        <v>447</v>
      </c>
      <c r="S481" s="390" t="s">
        <v>141</v>
      </c>
      <c r="T481" s="391">
        <v>1.2999999999999999E-2</v>
      </c>
      <c r="U481" s="391">
        <v>1.4E-2</v>
      </c>
      <c r="V481" s="391">
        <v>1.6E-2</v>
      </c>
      <c r="W481" s="391">
        <v>1.7999999999999999E-2</v>
      </c>
      <c r="X481" s="391">
        <v>0.02</v>
      </c>
      <c r="Y481" s="391">
        <v>3.5999999999999999E-3</v>
      </c>
      <c r="Z481" s="391">
        <v>3.8E-3</v>
      </c>
      <c r="AA481" s="391">
        <v>3.8999999999999998E-3</v>
      </c>
      <c r="AB481" s="391">
        <v>4.1000000000000003E-3</v>
      </c>
      <c r="AC481" s="391">
        <v>4.3E-3</v>
      </c>
      <c r="AD481" s="391">
        <v>0</v>
      </c>
      <c r="AE481" s="391">
        <v>0</v>
      </c>
      <c r="AF481" s="391">
        <v>0</v>
      </c>
      <c r="AG481" s="391">
        <v>0</v>
      </c>
      <c r="AH481" s="391">
        <v>0</v>
      </c>
      <c r="AI481" s="391">
        <v>0</v>
      </c>
      <c r="AJ481" s="391">
        <v>0</v>
      </c>
      <c r="AK481" s="391">
        <v>0</v>
      </c>
      <c r="AL481" s="391">
        <v>0</v>
      </c>
      <c r="AM481" s="391">
        <v>0</v>
      </c>
      <c r="AN481" s="391">
        <v>1E-3</v>
      </c>
      <c r="AO481" s="391">
        <v>1E-3</v>
      </c>
      <c r="AP481" s="391">
        <v>1E-3</v>
      </c>
      <c r="AQ481" s="391">
        <v>1E-3</v>
      </c>
      <c r="AR481" s="391">
        <v>1E-3</v>
      </c>
      <c r="AS481" s="391">
        <v>3.7000000000000002E-3</v>
      </c>
      <c r="AT481" s="391">
        <v>4.0000000000000001E-3</v>
      </c>
      <c r="AU481" s="391">
        <v>4.4000000000000003E-3</v>
      </c>
      <c r="AV481" s="391">
        <v>4.8999999999999998E-3</v>
      </c>
      <c r="AW481" s="391">
        <v>5.3E-3</v>
      </c>
      <c r="AX481" s="391">
        <v>0</v>
      </c>
      <c r="AY481" s="391">
        <v>0</v>
      </c>
      <c r="AZ481" s="391">
        <v>0</v>
      </c>
      <c r="BA481" s="391">
        <v>0</v>
      </c>
      <c r="BB481" s="391">
        <v>0</v>
      </c>
      <c r="BC481" s="391">
        <v>0</v>
      </c>
      <c r="BD481" s="391">
        <v>0</v>
      </c>
      <c r="BE481" s="391">
        <v>0</v>
      </c>
      <c r="BF481" s="391">
        <v>0</v>
      </c>
      <c r="BG481" s="391">
        <v>0</v>
      </c>
      <c r="BH481" s="391">
        <v>0.2</v>
      </c>
      <c r="BI481" s="391">
        <v>0.2</v>
      </c>
      <c r="BJ481" s="391">
        <v>0.2</v>
      </c>
      <c r="BK481" s="391">
        <v>0.2</v>
      </c>
      <c r="BL481" s="391">
        <v>0.2</v>
      </c>
      <c r="BM481" s="391">
        <v>0.05</v>
      </c>
      <c r="BN481" s="391">
        <v>0</v>
      </c>
      <c r="BO481" s="391">
        <v>0</v>
      </c>
      <c r="BP481" s="391">
        <v>0</v>
      </c>
      <c r="BQ481" s="391">
        <v>0</v>
      </c>
    </row>
    <row r="482" spans="1:69">
      <c r="A482" s="388" t="s">
        <v>873</v>
      </c>
      <c r="B482" s="389" t="s">
        <v>395</v>
      </c>
      <c r="C482" s="389">
        <v>0.1</v>
      </c>
      <c r="D482" s="389">
        <v>0</v>
      </c>
      <c r="E482" s="389"/>
      <c r="F482" s="390" t="e">
        <v>#N/A</v>
      </c>
      <c r="G482" s="391">
        <v>0</v>
      </c>
      <c r="H482" s="391">
        <v>0</v>
      </c>
      <c r="I482" s="391">
        <v>0</v>
      </c>
      <c r="J482" s="391">
        <v>0</v>
      </c>
      <c r="K482" s="391">
        <v>0</v>
      </c>
      <c r="L482" s="391" t="e">
        <v>#VALUE!</v>
      </c>
      <c r="M482" s="392" t="s">
        <v>395</v>
      </c>
      <c r="N482" s="390">
        <v>0</v>
      </c>
      <c r="O482" s="390">
        <v>0</v>
      </c>
      <c r="P482" s="390">
        <v>0</v>
      </c>
      <c r="Q482" s="390">
        <v>0</v>
      </c>
      <c r="R482" s="390">
        <v>0</v>
      </c>
      <c r="S482" s="390" t="s">
        <v>152</v>
      </c>
      <c r="T482" s="391">
        <v>0</v>
      </c>
      <c r="U482" s="391">
        <v>0</v>
      </c>
      <c r="V482" s="391">
        <v>0</v>
      </c>
      <c r="W482" s="391">
        <v>0</v>
      </c>
      <c r="X482" s="391">
        <v>0</v>
      </c>
      <c r="Y482" s="391">
        <v>0</v>
      </c>
      <c r="Z482" s="391">
        <v>0</v>
      </c>
      <c r="AA482" s="391">
        <v>0</v>
      </c>
      <c r="AB482" s="391">
        <v>0</v>
      </c>
      <c r="AC482" s="391">
        <v>0</v>
      </c>
      <c r="AD482" s="391">
        <v>0</v>
      </c>
      <c r="AE482" s="391">
        <v>0</v>
      </c>
      <c r="AF482" s="391">
        <v>0</v>
      </c>
      <c r="AG482" s="391">
        <v>0</v>
      </c>
      <c r="AH482" s="391">
        <v>0</v>
      </c>
      <c r="AI482" s="391">
        <v>0</v>
      </c>
      <c r="AJ482" s="391">
        <v>0</v>
      </c>
      <c r="AK482" s="391">
        <v>0</v>
      </c>
      <c r="AL482" s="391">
        <v>0</v>
      </c>
      <c r="AM482" s="391">
        <v>0</v>
      </c>
      <c r="AN482" s="391">
        <v>0</v>
      </c>
      <c r="AO482" s="391">
        <v>0</v>
      </c>
      <c r="AP482" s="391">
        <v>0</v>
      </c>
      <c r="AQ482" s="391">
        <v>0</v>
      </c>
      <c r="AR482" s="391">
        <v>0</v>
      </c>
      <c r="AS482" s="391">
        <v>0</v>
      </c>
      <c r="AT482" s="391">
        <v>0</v>
      </c>
      <c r="AU482" s="391">
        <v>0</v>
      </c>
      <c r="AV482" s="391">
        <v>0</v>
      </c>
      <c r="AW482" s="391">
        <v>0</v>
      </c>
      <c r="AX482" s="391">
        <v>0</v>
      </c>
      <c r="AY482" s="391">
        <v>0</v>
      </c>
      <c r="AZ482" s="391">
        <v>0</v>
      </c>
      <c r="BA482" s="391">
        <v>0</v>
      </c>
      <c r="BB482" s="391">
        <v>0</v>
      </c>
      <c r="BC482" s="391">
        <v>0</v>
      </c>
      <c r="BD482" s="391">
        <v>0</v>
      </c>
      <c r="BE482" s="391">
        <v>0</v>
      </c>
      <c r="BF482" s="391">
        <v>0</v>
      </c>
      <c r="BG482" s="391">
        <v>0</v>
      </c>
      <c r="BH482" s="391">
        <v>0</v>
      </c>
      <c r="BI482" s="391">
        <v>0</v>
      </c>
      <c r="BJ482" s="391">
        <v>0</v>
      </c>
      <c r="BK482" s="391">
        <v>0</v>
      </c>
      <c r="BL482" s="391">
        <v>0</v>
      </c>
      <c r="BM482" s="391">
        <v>0</v>
      </c>
      <c r="BN482" s="391">
        <v>0</v>
      </c>
      <c r="BO482" s="391">
        <v>0</v>
      </c>
      <c r="BP482" s="391">
        <v>0</v>
      </c>
      <c r="BQ482" s="391">
        <v>0</v>
      </c>
    </row>
    <row r="483" spans="1:69">
      <c r="A483" s="388" t="s">
        <v>874</v>
      </c>
      <c r="B483" s="389">
        <v>0.11321666666666669</v>
      </c>
      <c r="C483" s="389">
        <v>0.3</v>
      </c>
      <c r="D483" s="389">
        <v>0</v>
      </c>
      <c r="E483" s="389"/>
      <c r="F483" s="390">
        <v>1143</v>
      </c>
      <c r="G483" s="391">
        <v>7.0900000000000005E-2</v>
      </c>
      <c r="H483" s="391">
        <v>7.7999999999999996E-3</v>
      </c>
      <c r="I483" s="391">
        <v>7.3000000000000001E-3</v>
      </c>
      <c r="J483" s="391">
        <v>1.3100000000000001E-2</v>
      </c>
      <c r="K483" s="391">
        <v>1E-3</v>
      </c>
      <c r="L483" s="391">
        <v>1.3116666666666679E-2</v>
      </c>
      <c r="M483" s="392">
        <v>62.029746281714786</v>
      </c>
      <c r="N483" s="390">
        <v>1714</v>
      </c>
      <c r="O483" s="390">
        <v>2571</v>
      </c>
      <c r="P483" s="390">
        <v>3856</v>
      </c>
      <c r="Q483" s="390">
        <v>5784</v>
      </c>
      <c r="R483" s="390">
        <v>8677</v>
      </c>
      <c r="S483" s="390" t="s">
        <v>185</v>
      </c>
      <c r="T483" s="391">
        <v>0.106</v>
      </c>
      <c r="U483" s="391">
        <v>0.159</v>
      </c>
      <c r="V483" s="391">
        <v>0.23910000000000001</v>
      </c>
      <c r="W483" s="391">
        <v>0.35859999999999997</v>
      </c>
      <c r="X483" s="391">
        <v>0.53800000000000003</v>
      </c>
      <c r="Y483" s="391">
        <v>1.0999999999999999E-2</v>
      </c>
      <c r="Z483" s="391">
        <v>1.6E-2</v>
      </c>
      <c r="AA483" s="391">
        <v>2.4E-2</v>
      </c>
      <c r="AB483" s="391">
        <v>3.6999999999999998E-2</v>
      </c>
      <c r="AC483" s="391">
        <v>5.5E-2</v>
      </c>
      <c r="AD483" s="391">
        <v>0.01</v>
      </c>
      <c r="AE483" s="391">
        <v>1.6E-2</v>
      </c>
      <c r="AF483" s="391">
        <v>2.4E-2</v>
      </c>
      <c r="AG483" s="391">
        <v>3.5999999999999997E-2</v>
      </c>
      <c r="AH483" s="391">
        <v>5.5E-2</v>
      </c>
      <c r="AI483" s="391">
        <v>1.9E-2</v>
      </c>
      <c r="AJ483" s="391">
        <v>2.9000000000000001E-2</v>
      </c>
      <c r="AK483" s="391">
        <v>4.3999999999999997E-2</v>
      </c>
      <c r="AL483" s="391">
        <v>6.6000000000000003E-2</v>
      </c>
      <c r="AM483" s="391">
        <v>9.9000000000000005E-2</v>
      </c>
      <c r="AN483" s="391">
        <v>1E-3</v>
      </c>
      <c r="AO483" s="391">
        <v>1E-3</v>
      </c>
      <c r="AP483" s="391">
        <v>1E-3</v>
      </c>
      <c r="AQ483" s="391">
        <v>1E-3</v>
      </c>
      <c r="AR483" s="391">
        <v>1E-3</v>
      </c>
      <c r="AS483" s="391">
        <v>1.8800000000000001E-2</v>
      </c>
      <c r="AT483" s="391">
        <v>2.8299999999999999E-2</v>
      </c>
      <c r="AU483" s="391">
        <v>2.75E-2</v>
      </c>
      <c r="AV483" s="391">
        <v>4.8300000000000003E-2</v>
      </c>
      <c r="AW483" s="391">
        <v>7.2499999999999995E-2</v>
      </c>
      <c r="AX483" s="391">
        <v>0</v>
      </c>
      <c r="AY483" s="391">
        <v>0</v>
      </c>
      <c r="AZ483" s="391">
        <v>0</v>
      </c>
      <c r="BA483" s="391">
        <v>0</v>
      </c>
      <c r="BB483" s="391">
        <v>0</v>
      </c>
      <c r="BC483" s="391">
        <v>0</v>
      </c>
      <c r="BD483" s="391">
        <v>0</v>
      </c>
      <c r="BE483" s="391">
        <v>0</v>
      </c>
      <c r="BF483" s="391">
        <v>0</v>
      </c>
      <c r="BG483" s="391">
        <v>0</v>
      </c>
      <c r="BH483" s="391">
        <v>0.3</v>
      </c>
      <c r="BI483" s="391">
        <v>0.3</v>
      </c>
      <c r="BJ483" s="391">
        <v>0.3</v>
      </c>
      <c r="BK483" s="391">
        <v>0.3</v>
      </c>
      <c r="BL483" s="391">
        <v>0.3</v>
      </c>
      <c r="BM483" s="391">
        <v>0</v>
      </c>
      <c r="BN483" s="391">
        <v>0</v>
      </c>
      <c r="BO483" s="391">
        <v>0</v>
      </c>
      <c r="BP483" s="391">
        <v>0</v>
      </c>
      <c r="BQ483" s="391">
        <v>0</v>
      </c>
    </row>
    <row r="484" spans="1:69">
      <c r="A484" s="388" t="s">
        <v>875</v>
      </c>
      <c r="B484" s="389">
        <v>0.13270000000000001</v>
      </c>
      <c r="C484" s="389">
        <v>0.3</v>
      </c>
      <c r="D484" s="389">
        <v>0</v>
      </c>
      <c r="E484" s="389"/>
      <c r="F484" s="390">
        <v>1260</v>
      </c>
      <c r="G484" s="391">
        <v>7.2300000000000003E-2</v>
      </c>
      <c r="H484" s="391">
        <v>7.7999999999999996E-3</v>
      </c>
      <c r="I484" s="391">
        <v>4.8999999999999998E-3</v>
      </c>
      <c r="J484" s="391">
        <v>6.1000000000000004E-3</v>
      </c>
      <c r="K484" s="391">
        <v>2.5000000000000001E-2</v>
      </c>
      <c r="L484" s="391">
        <v>1.6600000000000004E-2</v>
      </c>
      <c r="M484" s="392">
        <v>57.38095238095238</v>
      </c>
      <c r="N484" s="390">
        <v>1275</v>
      </c>
      <c r="O484" s="390">
        <v>1287</v>
      </c>
      <c r="P484" s="390">
        <v>1298</v>
      </c>
      <c r="Q484" s="390">
        <v>1310</v>
      </c>
      <c r="R484" s="390">
        <v>1322</v>
      </c>
      <c r="S484" s="390" t="s">
        <v>147</v>
      </c>
      <c r="T484" s="391">
        <v>7.3099999999999998E-2</v>
      </c>
      <c r="U484" s="391">
        <v>7.3700000000000002E-2</v>
      </c>
      <c r="V484" s="391">
        <v>7.4300000000000005E-2</v>
      </c>
      <c r="W484" s="391">
        <v>7.4899999999999994E-2</v>
      </c>
      <c r="X484" s="391">
        <v>7.5499999999999998E-2</v>
      </c>
      <c r="Y484" s="391">
        <v>7.9000000000000008E-3</v>
      </c>
      <c r="Z484" s="391">
        <v>7.9000000000000008E-3</v>
      </c>
      <c r="AA484" s="391">
        <v>8.0000000000000002E-3</v>
      </c>
      <c r="AB484" s="391">
        <v>8.0000000000000002E-3</v>
      </c>
      <c r="AC484" s="391">
        <v>8.0999999999999996E-3</v>
      </c>
      <c r="AD484" s="391">
        <v>5.0000000000000001E-3</v>
      </c>
      <c r="AE484" s="391">
        <v>5.0000000000000001E-3</v>
      </c>
      <c r="AF484" s="391">
        <v>5.0000000000000001E-3</v>
      </c>
      <c r="AG484" s="391">
        <v>5.1000000000000004E-3</v>
      </c>
      <c r="AH484" s="391">
        <v>5.1000000000000004E-3</v>
      </c>
      <c r="AI484" s="391">
        <v>6.1000000000000004E-3</v>
      </c>
      <c r="AJ484" s="391">
        <v>6.1999999999999998E-3</v>
      </c>
      <c r="AK484" s="391">
        <v>6.3E-3</v>
      </c>
      <c r="AL484" s="391">
        <v>6.3E-3</v>
      </c>
      <c r="AM484" s="391">
        <v>6.4000000000000003E-3</v>
      </c>
      <c r="AN484" s="391">
        <v>2.5000000000000001E-2</v>
      </c>
      <c r="AO484" s="391">
        <v>2.5000000000000001E-2</v>
      </c>
      <c r="AP484" s="391">
        <v>2.5000000000000001E-2</v>
      </c>
      <c r="AQ484" s="391">
        <v>2.5000000000000001E-2</v>
      </c>
      <c r="AR484" s="391">
        <v>2.5000000000000001E-2</v>
      </c>
      <c r="AS484" s="391">
        <v>2.1499999999999998E-2</v>
      </c>
      <c r="AT484" s="391">
        <v>2.1600000000000001E-2</v>
      </c>
      <c r="AU484" s="391">
        <v>2.18E-2</v>
      </c>
      <c r="AV484" s="391">
        <v>2.1899999999999999E-2</v>
      </c>
      <c r="AW484" s="391">
        <v>2.1999999999999999E-2</v>
      </c>
      <c r="AX484" s="391">
        <v>0</v>
      </c>
      <c r="AY484" s="391">
        <v>0</v>
      </c>
      <c r="AZ484" s="391">
        <v>0</v>
      </c>
      <c r="BA484" s="391">
        <v>0</v>
      </c>
      <c r="BB484" s="391">
        <v>0</v>
      </c>
      <c r="BC484" s="391">
        <v>0</v>
      </c>
      <c r="BD484" s="391">
        <v>0</v>
      </c>
      <c r="BE484" s="391">
        <v>0</v>
      </c>
      <c r="BF484" s="391">
        <v>0</v>
      </c>
      <c r="BG484" s="391">
        <v>0</v>
      </c>
      <c r="BH484" s="391">
        <v>0.3</v>
      </c>
      <c r="BI484" s="391">
        <v>0.3</v>
      </c>
      <c r="BJ484" s="391">
        <v>0.3</v>
      </c>
      <c r="BK484" s="391">
        <v>0.3</v>
      </c>
      <c r="BL484" s="391">
        <v>0.3</v>
      </c>
      <c r="BM484" s="391">
        <v>0</v>
      </c>
      <c r="BN484" s="391">
        <v>0</v>
      </c>
      <c r="BO484" s="391">
        <v>0</v>
      </c>
      <c r="BP484" s="391">
        <v>0</v>
      </c>
      <c r="BQ484" s="391">
        <v>0</v>
      </c>
    </row>
    <row r="485" spans="1:69">
      <c r="A485" s="388" t="s">
        <v>876</v>
      </c>
      <c r="B485" s="389">
        <v>3.2833333333333332E-2</v>
      </c>
      <c r="C485" s="389">
        <v>7.4999999999999997E-2</v>
      </c>
      <c r="D485" s="389">
        <v>0</v>
      </c>
      <c r="E485" s="389"/>
      <c r="F485" s="390">
        <v>483</v>
      </c>
      <c r="G485" s="391">
        <v>1.7000000000000001E-2</v>
      </c>
      <c r="H485" s="391">
        <v>4.0000000000000002E-4</v>
      </c>
      <c r="I485" s="391">
        <v>0</v>
      </c>
      <c r="J485" s="391">
        <v>2.2000000000000001E-3</v>
      </c>
      <c r="K485" s="391">
        <v>8.9999999999999993E-3</v>
      </c>
      <c r="L485" s="391">
        <v>4.233333333333332E-3</v>
      </c>
      <c r="M485" s="392">
        <v>35.196687370600415</v>
      </c>
      <c r="N485" s="390">
        <v>500</v>
      </c>
      <c r="O485" s="390">
        <v>500</v>
      </c>
      <c r="P485" s="390">
        <v>500</v>
      </c>
      <c r="Q485" s="390">
        <v>500</v>
      </c>
      <c r="R485" s="390">
        <v>500</v>
      </c>
      <c r="S485" s="390" t="s">
        <v>187</v>
      </c>
      <c r="T485" s="391">
        <v>1.7000000000000001E-2</v>
      </c>
      <c r="U485" s="391">
        <v>1.7000000000000001E-2</v>
      </c>
      <c r="V485" s="391">
        <v>1.7000000000000001E-2</v>
      </c>
      <c r="W485" s="391">
        <v>1.7000000000000001E-2</v>
      </c>
      <c r="X485" s="391">
        <v>1.7000000000000001E-2</v>
      </c>
      <c r="Y485" s="391">
        <v>4.0000000000000002E-4</v>
      </c>
      <c r="Z485" s="391">
        <v>4.0000000000000002E-4</v>
      </c>
      <c r="AA485" s="391">
        <v>4.0000000000000002E-4</v>
      </c>
      <c r="AB485" s="391">
        <v>4.0000000000000002E-4</v>
      </c>
      <c r="AC485" s="391">
        <v>4.0000000000000002E-4</v>
      </c>
      <c r="AD485" s="391">
        <v>0</v>
      </c>
      <c r="AE485" s="391">
        <v>0</v>
      </c>
      <c r="AF485" s="391">
        <v>0</v>
      </c>
      <c r="AG485" s="391">
        <v>0</v>
      </c>
      <c r="AH485" s="391">
        <v>0</v>
      </c>
      <c r="AI485" s="391">
        <v>2.2000000000000001E-3</v>
      </c>
      <c r="AJ485" s="391">
        <v>2.2000000000000001E-3</v>
      </c>
      <c r="AK485" s="391">
        <v>2.1999999999999999E-2</v>
      </c>
      <c r="AL485" s="391">
        <v>2.1999999999999999E-2</v>
      </c>
      <c r="AM485" s="391">
        <v>2.1999999999999999E-2</v>
      </c>
      <c r="AN485" s="391">
        <v>5.0000000000000001E-3</v>
      </c>
      <c r="AO485" s="391">
        <v>5.0000000000000001E-3</v>
      </c>
      <c r="AP485" s="391">
        <v>5.0000000000000001E-3</v>
      </c>
      <c r="AQ485" s="391">
        <v>5.0000000000000001E-3</v>
      </c>
      <c r="AR485" s="391">
        <v>5.0000000000000001E-3</v>
      </c>
      <c r="AS485" s="391">
        <v>3.3999999999999998E-3</v>
      </c>
      <c r="AT485" s="391">
        <v>3.3999999999999998E-3</v>
      </c>
      <c r="AU485" s="391">
        <v>6.1000000000000004E-3</v>
      </c>
      <c r="AV485" s="391">
        <v>6.1000000000000004E-3</v>
      </c>
      <c r="AW485" s="391">
        <v>6.1000000000000004E-3</v>
      </c>
      <c r="AX485" s="391">
        <v>0</v>
      </c>
      <c r="AY485" s="391">
        <v>0</v>
      </c>
      <c r="AZ485" s="391">
        <v>0</v>
      </c>
      <c r="BA485" s="391">
        <v>0</v>
      </c>
      <c r="BB485" s="391">
        <v>0</v>
      </c>
      <c r="BC485" s="391">
        <v>0</v>
      </c>
      <c r="BD485" s="391">
        <v>0</v>
      </c>
      <c r="BE485" s="391">
        <v>0</v>
      </c>
      <c r="BF485" s="391">
        <v>0</v>
      </c>
      <c r="BG485" s="391">
        <v>0</v>
      </c>
      <c r="BH485" s="391">
        <v>7.4999999999999997E-2</v>
      </c>
      <c r="BI485" s="391">
        <v>7.4999999999999997E-2</v>
      </c>
      <c r="BJ485" s="391">
        <v>7.4999999999999997E-2</v>
      </c>
      <c r="BK485" s="391">
        <v>7.4999999999999997E-2</v>
      </c>
      <c r="BL485" s="391">
        <v>7.4999999999999997E-2</v>
      </c>
      <c r="BM485" s="391">
        <v>0</v>
      </c>
      <c r="BN485" s="391">
        <v>0</v>
      </c>
      <c r="BO485" s="391">
        <v>0</v>
      </c>
      <c r="BP485" s="391">
        <v>0</v>
      </c>
      <c r="BQ485" s="391">
        <v>0</v>
      </c>
    </row>
    <row r="486" spans="1:69">
      <c r="A486" s="388" t="s">
        <v>877</v>
      </c>
      <c r="B486" s="389">
        <v>2.5491666666666662E-2</v>
      </c>
      <c r="C486" s="389">
        <v>9.9000000000000005E-2</v>
      </c>
      <c r="D486" s="389">
        <v>0</v>
      </c>
      <c r="E486" s="389"/>
      <c r="F486" s="390">
        <v>269</v>
      </c>
      <c r="G486" s="391">
        <v>1.2200000000000001E-2</v>
      </c>
      <c r="H486" s="391">
        <v>8.0000000000000004E-4</v>
      </c>
      <c r="I486" s="391">
        <v>8.0000000000000004E-4</v>
      </c>
      <c r="J486" s="391">
        <v>0</v>
      </c>
      <c r="K486" s="391">
        <v>7.1999999999999998E-3</v>
      </c>
      <c r="L486" s="391">
        <v>4.4916666666666612E-3</v>
      </c>
      <c r="M486" s="392">
        <v>45.353159851301115</v>
      </c>
      <c r="N486" s="390">
        <v>270</v>
      </c>
      <c r="O486" s="390">
        <v>275</v>
      </c>
      <c r="P486" s="390">
        <v>285</v>
      </c>
      <c r="Q486" s="390">
        <v>290</v>
      </c>
      <c r="R486" s="390">
        <v>300</v>
      </c>
      <c r="S486" s="390" t="s">
        <v>198</v>
      </c>
      <c r="T486" s="391">
        <v>1.0200000000000001E-2</v>
      </c>
      <c r="U486" s="391">
        <v>1.03E-2</v>
      </c>
      <c r="V486" s="391">
        <v>1.04E-2</v>
      </c>
      <c r="W486" s="391">
        <v>1.0500000000000001E-2</v>
      </c>
      <c r="X486" s="391">
        <v>1.06E-2</v>
      </c>
      <c r="Y486" s="391">
        <v>7.3000000000000001E-3</v>
      </c>
      <c r="Z486" s="391">
        <v>7.6E-3</v>
      </c>
      <c r="AA486" s="391">
        <v>8.0000000000000002E-3</v>
      </c>
      <c r="AB486" s="391">
        <v>8.3999999999999995E-3</v>
      </c>
      <c r="AC486" s="391">
        <v>8.8000000000000005E-3</v>
      </c>
      <c r="AD486" s="391">
        <v>0</v>
      </c>
      <c r="AE486" s="391">
        <v>0</v>
      </c>
      <c r="AF486" s="391">
        <v>0</v>
      </c>
      <c r="AG486" s="391">
        <v>0</v>
      </c>
      <c r="AH486" s="391">
        <v>0</v>
      </c>
      <c r="AI486" s="391">
        <v>0</v>
      </c>
      <c r="AJ486" s="391">
        <v>0</v>
      </c>
      <c r="AK486" s="391">
        <v>0</v>
      </c>
      <c r="AL486" s="391">
        <v>0</v>
      </c>
      <c r="AM486" s="391">
        <v>0</v>
      </c>
      <c r="AN486" s="391">
        <v>6.0000000000000001E-3</v>
      </c>
      <c r="AO486" s="391">
        <v>6.1000000000000004E-3</v>
      </c>
      <c r="AP486" s="391">
        <v>6.1999999999999998E-3</v>
      </c>
      <c r="AQ486" s="391">
        <v>6.3E-3</v>
      </c>
      <c r="AR486" s="391">
        <v>6.4000000000000003E-3</v>
      </c>
      <c r="AS486" s="391">
        <v>1.6999999999999999E-3</v>
      </c>
      <c r="AT486" s="391">
        <v>1.6999999999999999E-3</v>
      </c>
      <c r="AU486" s="391">
        <v>1.8E-3</v>
      </c>
      <c r="AV486" s="391">
        <v>1.8E-3</v>
      </c>
      <c r="AW486" s="391">
        <v>1.8E-3</v>
      </c>
      <c r="AX486" s="391">
        <v>0</v>
      </c>
      <c r="AY486" s="391">
        <v>0</v>
      </c>
      <c r="AZ486" s="391">
        <v>0</v>
      </c>
      <c r="BA486" s="391">
        <v>0</v>
      </c>
      <c r="BB486" s="391">
        <v>0</v>
      </c>
      <c r="BC486" s="391">
        <v>0</v>
      </c>
      <c r="BD486" s="391">
        <v>0</v>
      </c>
      <c r="BE486" s="391">
        <v>0</v>
      </c>
      <c r="BF486" s="391">
        <v>0</v>
      </c>
      <c r="BG486" s="391">
        <v>0</v>
      </c>
      <c r="BH486" s="391">
        <v>0</v>
      </c>
      <c r="BI486" s="391">
        <v>0</v>
      </c>
      <c r="BJ486" s="391">
        <v>0</v>
      </c>
      <c r="BK486" s="391">
        <v>0</v>
      </c>
      <c r="BL486" s="391">
        <v>0</v>
      </c>
      <c r="BM486" s="391">
        <v>0</v>
      </c>
      <c r="BN486" s="391">
        <v>0</v>
      </c>
      <c r="BO486" s="391">
        <v>0</v>
      </c>
      <c r="BP486" s="391">
        <v>0</v>
      </c>
      <c r="BQ486" s="391">
        <v>0</v>
      </c>
    </row>
    <row r="487" spans="1:69">
      <c r="A487" s="388" t="s">
        <v>878</v>
      </c>
      <c r="B487" s="389">
        <v>0.21834166666666668</v>
      </c>
      <c r="C487" s="389">
        <v>0.94599999999999995</v>
      </c>
      <c r="D487" s="389">
        <v>0</v>
      </c>
      <c r="E487" s="389"/>
      <c r="F487" s="390">
        <v>2921</v>
      </c>
      <c r="G487" s="391">
        <v>7.8799999999999995E-2</v>
      </c>
      <c r="H487" s="391">
        <v>2.87E-2</v>
      </c>
      <c r="I487" s="391">
        <v>0</v>
      </c>
      <c r="J487" s="391">
        <v>0</v>
      </c>
      <c r="K487" s="391">
        <v>4.2000000000000003E-2</v>
      </c>
      <c r="L487" s="391">
        <v>6.884166666666669E-2</v>
      </c>
      <c r="M487" s="392">
        <v>26.977062649777473</v>
      </c>
      <c r="N487" s="390">
        <v>2992</v>
      </c>
      <c r="O487" s="390">
        <v>3064</v>
      </c>
      <c r="P487" s="390">
        <v>3137</v>
      </c>
      <c r="Q487" s="390">
        <v>3210</v>
      </c>
      <c r="R487" s="390">
        <v>3283</v>
      </c>
      <c r="S487" s="390" t="s">
        <v>220</v>
      </c>
      <c r="T487" s="391">
        <v>7.9100000000000004E-2</v>
      </c>
      <c r="U487" s="391">
        <v>8.1000000000000003E-2</v>
      </c>
      <c r="V487" s="391">
        <v>8.2900000000000001E-2</v>
      </c>
      <c r="W487" s="391">
        <v>8.48E-2</v>
      </c>
      <c r="X487" s="391">
        <v>8.6800000000000002E-2</v>
      </c>
      <c r="Y487" s="391">
        <v>3.6299999999999999E-2</v>
      </c>
      <c r="Z487" s="391">
        <v>3.7100000000000001E-2</v>
      </c>
      <c r="AA487" s="391">
        <v>3.7999999999999999E-2</v>
      </c>
      <c r="AB487" s="391">
        <v>3.8899999999999997E-2</v>
      </c>
      <c r="AC487" s="391">
        <v>3.9800000000000002E-2</v>
      </c>
      <c r="AD487" s="391">
        <v>0</v>
      </c>
      <c r="AE487" s="391">
        <v>0</v>
      </c>
      <c r="AF487" s="391">
        <v>0</v>
      </c>
      <c r="AG487" s="391">
        <v>0</v>
      </c>
      <c r="AH487" s="391">
        <v>0</v>
      </c>
      <c r="AI487" s="391">
        <v>0</v>
      </c>
      <c r="AJ487" s="391">
        <v>0</v>
      </c>
      <c r="AK487" s="391">
        <v>0</v>
      </c>
      <c r="AL487" s="391">
        <v>0</v>
      </c>
      <c r="AM487" s="391">
        <v>0</v>
      </c>
      <c r="AN487" s="391">
        <v>0.03</v>
      </c>
      <c r="AO487" s="391">
        <v>0.03</v>
      </c>
      <c r="AP487" s="391">
        <v>0.03</v>
      </c>
      <c r="AQ487" s="391">
        <v>0.04</v>
      </c>
      <c r="AR487" s="391">
        <v>0.04</v>
      </c>
      <c r="AS487" s="391">
        <v>0.10150000000000001</v>
      </c>
      <c r="AT487" s="391">
        <v>0.10340000000000001</v>
      </c>
      <c r="AU487" s="391">
        <v>0.1053</v>
      </c>
      <c r="AV487" s="391">
        <v>0.1143</v>
      </c>
      <c r="AW487" s="391">
        <v>0.1163</v>
      </c>
      <c r="AX487" s="391">
        <v>7.6999999999999999E-2</v>
      </c>
      <c r="AY487" s="391">
        <v>7.6999999999999999E-2</v>
      </c>
      <c r="AZ487" s="391">
        <v>7.6999999999999999E-2</v>
      </c>
      <c r="BA487" s="391">
        <v>7.6999999999999999E-2</v>
      </c>
      <c r="BB487" s="391">
        <v>7.6999999999999999E-2</v>
      </c>
      <c r="BC487" s="391">
        <v>0</v>
      </c>
      <c r="BD487" s="391">
        <v>0</v>
      </c>
      <c r="BE487" s="391">
        <v>0</v>
      </c>
      <c r="BF487" s="391">
        <v>0</v>
      </c>
      <c r="BG487" s="391">
        <v>0</v>
      </c>
      <c r="BH487" s="391">
        <v>0</v>
      </c>
      <c r="BI487" s="391">
        <v>0</v>
      </c>
      <c r="BJ487" s="391">
        <v>0</v>
      </c>
      <c r="BK487" s="391">
        <v>0</v>
      </c>
      <c r="BL487" s="391">
        <v>0</v>
      </c>
      <c r="BM487" s="391">
        <v>0</v>
      </c>
      <c r="BN487" s="391">
        <v>0</v>
      </c>
      <c r="BO487" s="391">
        <v>0</v>
      </c>
      <c r="BP487" s="391">
        <v>0</v>
      </c>
      <c r="BQ487" s="391">
        <v>0</v>
      </c>
    </row>
    <row r="488" spans="1:69">
      <c r="A488" s="388" t="s">
        <v>879</v>
      </c>
      <c r="B488" s="389">
        <v>0.61585833333333329</v>
      </c>
      <c r="C488" s="389">
        <v>1.728</v>
      </c>
      <c r="D488" s="389">
        <v>2.1945205479452056E-4</v>
      </c>
      <c r="E488" s="389"/>
      <c r="F488" s="390">
        <v>5606</v>
      </c>
      <c r="G488" s="391">
        <v>0.34889999999999999</v>
      </c>
      <c r="H488" s="391">
        <v>6.0699999999999997E-2</v>
      </c>
      <c r="I488" s="391">
        <v>0</v>
      </c>
      <c r="J488" s="391">
        <v>0</v>
      </c>
      <c r="K488" s="391">
        <v>3.1E-2</v>
      </c>
      <c r="L488" s="391">
        <v>0.17503888127853878</v>
      </c>
      <c r="M488" s="392">
        <v>62.236889047449161</v>
      </c>
      <c r="N488" s="390">
        <v>6296</v>
      </c>
      <c r="O488" s="390">
        <v>6700</v>
      </c>
      <c r="P488" s="390">
        <v>7000</v>
      </c>
      <c r="Q488" s="390">
        <v>7236</v>
      </c>
      <c r="R488" s="390">
        <v>8385</v>
      </c>
      <c r="S488" s="390" t="s">
        <v>155</v>
      </c>
      <c r="T488" s="391">
        <v>0.38</v>
      </c>
      <c r="U488" s="391">
        <v>0.4</v>
      </c>
      <c r="V488" s="391">
        <v>0.42499999999999999</v>
      </c>
      <c r="W488" s="391">
        <v>0.46200000000000002</v>
      </c>
      <c r="X488" s="391">
        <v>0.504</v>
      </c>
      <c r="Y488" s="391">
        <v>8.7999999999999995E-2</v>
      </c>
      <c r="Z488" s="391">
        <v>9.5000000000000001E-2</v>
      </c>
      <c r="AA488" s="391">
        <v>0.1</v>
      </c>
      <c r="AB488" s="391">
        <v>0.11</v>
      </c>
      <c r="AC488" s="391">
        <v>0.11899999999999999</v>
      </c>
      <c r="AD488" s="391">
        <v>0</v>
      </c>
      <c r="AE488" s="391">
        <v>0</v>
      </c>
      <c r="AF488" s="391">
        <v>0</v>
      </c>
      <c r="AG488" s="391">
        <v>0</v>
      </c>
      <c r="AH488" s="391">
        <v>0</v>
      </c>
      <c r="AI488" s="391">
        <v>0</v>
      </c>
      <c r="AJ488" s="391">
        <v>0</v>
      </c>
      <c r="AK488" s="391">
        <v>0</v>
      </c>
      <c r="AL488" s="391">
        <v>0</v>
      </c>
      <c r="AM488" s="391">
        <v>0</v>
      </c>
      <c r="AN488" s="391">
        <v>3.5000000000000003E-2</v>
      </c>
      <c r="AO488" s="391">
        <v>3.5000000000000003E-2</v>
      </c>
      <c r="AP488" s="391">
        <v>3.5000000000000003E-2</v>
      </c>
      <c r="AQ488" s="391">
        <v>3.5999999999999997E-2</v>
      </c>
      <c r="AR488" s="391">
        <v>3.5999999999999997E-2</v>
      </c>
      <c r="AS488" s="391">
        <v>0.21709999999999999</v>
      </c>
      <c r="AT488" s="391">
        <v>0.2288</v>
      </c>
      <c r="AU488" s="391">
        <v>0.2417</v>
      </c>
      <c r="AV488" s="391">
        <v>0.26250000000000001</v>
      </c>
      <c r="AW488" s="391">
        <v>0.28449999999999998</v>
      </c>
      <c r="AX488" s="391">
        <v>0.86399999999999999</v>
      </c>
      <c r="AY488" s="391">
        <v>0.86399999999999999</v>
      </c>
      <c r="AZ488" s="391">
        <v>0.86399999999999999</v>
      </c>
      <c r="BA488" s="391">
        <v>0.86399999999999999</v>
      </c>
      <c r="BB488" s="391">
        <v>0.86399999999999999</v>
      </c>
      <c r="BC488" s="391">
        <v>0</v>
      </c>
      <c r="BD488" s="391">
        <v>0</v>
      </c>
      <c r="BE488" s="391">
        <v>0</v>
      </c>
      <c r="BF488" s="391">
        <v>0</v>
      </c>
      <c r="BG488" s="391">
        <v>0</v>
      </c>
      <c r="BH488" s="391">
        <v>0</v>
      </c>
      <c r="BI488" s="391">
        <v>0</v>
      </c>
      <c r="BJ488" s="391">
        <v>0</v>
      </c>
      <c r="BK488" s="391">
        <v>0</v>
      </c>
      <c r="BL488" s="391">
        <v>0</v>
      </c>
      <c r="BM488" s="391">
        <v>2.6700000000000002E-2</v>
      </c>
      <c r="BN488" s="391">
        <v>2.6700000000000002E-2</v>
      </c>
      <c r="BO488" s="391">
        <v>2.6700000000000002E-2</v>
      </c>
      <c r="BP488" s="391">
        <v>2.6700000000000002E-2</v>
      </c>
      <c r="BQ488" s="391">
        <v>2.6700000000000002E-2</v>
      </c>
    </row>
    <row r="489" spans="1:69">
      <c r="A489" s="388" t="s">
        <v>880</v>
      </c>
      <c r="B489" s="389">
        <v>0.18889166666666668</v>
      </c>
      <c r="C489" s="389">
        <v>0.3</v>
      </c>
      <c r="D489" s="389">
        <v>0</v>
      </c>
      <c r="E489" s="389"/>
      <c r="F489" s="390">
        <v>2453</v>
      </c>
      <c r="G489" s="391">
        <v>0.1174</v>
      </c>
      <c r="H489" s="391">
        <v>1.4E-3</v>
      </c>
      <c r="I489" s="391">
        <v>2.1999999999999999E-2</v>
      </c>
      <c r="J489" s="391">
        <v>9.1000000000000004E-3</v>
      </c>
      <c r="K489" s="391">
        <v>1E-3</v>
      </c>
      <c r="L489" s="391">
        <v>3.7991666666666674E-2</v>
      </c>
      <c r="M489" s="392">
        <v>47.85976355483082</v>
      </c>
      <c r="N489" s="390">
        <v>2944</v>
      </c>
      <c r="O489" s="390">
        <v>3532</v>
      </c>
      <c r="P489" s="390">
        <v>4239</v>
      </c>
      <c r="Q489" s="390">
        <v>5087</v>
      </c>
      <c r="R489" s="390">
        <v>6105</v>
      </c>
      <c r="S489" s="390" t="s">
        <v>225</v>
      </c>
      <c r="T489" s="391">
        <v>0.14130000000000001</v>
      </c>
      <c r="U489" s="391">
        <v>0.16950000000000001</v>
      </c>
      <c r="V489" s="391">
        <v>0.20349999999999999</v>
      </c>
      <c r="W489" s="391">
        <v>0.2442</v>
      </c>
      <c r="X489" s="391">
        <v>0.29299999999999998</v>
      </c>
      <c r="Y489" s="391">
        <v>1.5E-3</v>
      </c>
      <c r="Z489" s="391">
        <v>1.6999999999999999E-3</v>
      </c>
      <c r="AA489" s="391">
        <v>1.9E-3</v>
      </c>
      <c r="AB489" s="391">
        <v>2E-3</v>
      </c>
      <c r="AC489" s="391">
        <v>2.3E-3</v>
      </c>
      <c r="AD489" s="391">
        <v>2.4199999999999999E-2</v>
      </c>
      <c r="AE489" s="391">
        <v>2.6700000000000002E-2</v>
      </c>
      <c r="AF489" s="391">
        <v>2.93E-2</v>
      </c>
      <c r="AG489" s="391">
        <v>3.2300000000000002E-2</v>
      </c>
      <c r="AH489" s="391">
        <v>3.5499999999999997E-2</v>
      </c>
      <c r="AI489" s="391">
        <v>0.01</v>
      </c>
      <c r="AJ489" s="391">
        <v>1.0999999999999999E-2</v>
      </c>
      <c r="AK489" s="391">
        <v>1.21E-2</v>
      </c>
      <c r="AL489" s="391">
        <v>1.3299999999999999E-2</v>
      </c>
      <c r="AM489" s="391">
        <v>1.47E-2</v>
      </c>
      <c r="AN489" s="391">
        <v>1.1000000000000001E-3</v>
      </c>
      <c r="AO489" s="391">
        <v>1.1999999999999999E-3</v>
      </c>
      <c r="AP489" s="391">
        <v>1.2999999999999999E-3</v>
      </c>
      <c r="AQ489" s="391">
        <v>1.4E-3</v>
      </c>
      <c r="AR489" s="391">
        <v>1.5E-3</v>
      </c>
      <c r="AS489" s="391">
        <v>2.7E-2</v>
      </c>
      <c r="AT489" s="391">
        <v>2.8000000000000001E-2</v>
      </c>
      <c r="AU489" s="391">
        <v>2.9000000000000001E-2</v>
      </c>
      <c r="AV489" s="391">
        <v>0.03</v>
      </c>
      <c r="AW489" s="391">
        <v>3.1E-2</v>
      </c>
      <c r="AX489" s="391">
        <v>0</v>
      </c>
      <c r="AY489" s="391">
        <v>0</v>
      </c>
      <c r="AZ489" s="391">
        <v>0</v>
      </c>
      <c r="BA489" s="391">
        <v>0</v>
      </c>
      <c r="BB489" s="391">
        <v>0</v>
      </c>
      <c r="BC489" s="391">
        <v>0</v>
      </c>
      <c r="BD489" s="391">
        <v>0</v>
      </c>
      <c r="BE489" s="391">
        <v>0</v>
      </c>
      <c r="BF489" s="391">
        <v>0</v>
      </c>
      <c r="BG489" s="391">
        <v>0</v>
      </c>
      <c r="BH489" s="391">
        <v>0.3</v>
      </c>
      <c r="BI489" s="391">
        <v>0.3</v>
      </c>
      <c r="BJ489" s="391">
        <v>0.3</v>
      </c>
      <c r="BK489" s="391">
        <v>0.3</v>
      </c>
      <c r="BL489" s="391">
        <v>0.3</v>
      </c>
      <c r="BM489" s="391">
        <v>0</v>
      </c>
      <c r="BN489" s="391">
        <v>0</v>
      </c>
      <c r="BO489" s="391">
        <v>0</v>
      </c>
      <c r="BP489" s="391">
        <v>0</v>
      </c>
      <c r="BQ489" s="391">
        <v>0</v>
      </c>
    </row>
    <row r="490" spans="1:69">
      <c r="A490" s="388" t="s">
        <v>881</v>
      </c>
      <c r="B490" s="389">
        <v>0.42738333333333339</v>
      </c>
      <c r="C490" s="389">
        <v>1.4440000000000002</v>
      </c>
      <c r="D490" s="389">
        <v>5.8158904109589038E-3</v>
      </c>
      <c r="E490" s="389"/>
      <c r="F490" s="390">
        <v>3277</v>
      </c>
      <c r="G490" s="391">
        <v>0.35</v>
      </c>
      <c r="H490" s="391">
        <v>1.7000000000000001E-2</v>
      </c>
      <c r="I490" s="391">
        <v>1.7000000000000001E-2</v>
      </c>
      <c r="J490" s="391">
        <v>1.0699999999999999E-2</v>
      </c>
      <c r="K490" s="391">
        <v>1E-3</v>
      </c>
      <c r="L490" s="391">
        <v>2.5867442922374473E-2</v>
      </c>
      <c r="M490" s="392">
        <v>106.80500457735734</v>
      </c>
      <c r="N490" s="390">
        <v>3280</v>
      </c>
      <c r="O490" s="390">
        <v>3285</v>
      </c>
      <c r="P490" s="390">
        <v>3290</v>
      </c>
      <c r="Q490" s="390">
        <v>3295</v>
      </c>
      <c r="R490" s="390">
        <v>3300</v>
      </c>
      <c r="S490" s="390" t="s">
        <v>202</v>
      </c>
      <c r="T490" s="391">
        <v>0.35859999999999997</v>
      </c>
      <c r="U490" s="391">
        <v>0.35870000000000002</v>
      </c>
      <c r="V490" s="391">
        <v>0.35880000000000001</v>
      </c>
      <c r="W490" s="391">
        <v>0.3589</v>
      </c>
      <c r="X490" s="391">
        <v>0.35899999999999999</v>
      </c>
      <c r="Y490" s="391">
        <v>1.7000000000000001E-2</v>
      </c>
      <c r="Z490" s="391">
        <v>1.7000000000000001E-2</v>
      </c>
      <c r="AA490" s="391">
        <v>1.7000000000000001E-2</v>
      </c>
      <c r="AB490" s="391">
        <v>1.7000000000000001E-2</v>
      </c>
      <c r="AC490" s="391">
        <v>1.7000000000000001E-2</v>
      </c>
      <c r="AD490" s="391">
        <v>1.7000000000000001E-2</v>
      </c>
      <c r="AE490" s="391">
        <v>1.7000000000000001E-2</v>
      </c>
      <c r="AF490" s="391">
        <v>1.7000000000000001E-2</v>
      </c>
      <c r="AG490" s="391">
        <v>1.7000000000000001E-2</v>
      </c>
      <c r="AH490" s="391">
        <v>1.7000000000000001E-2</v>
      </c>
      <c r="AI490" s="391">
        <v>1.0699999999999999E-2</v>
      </c>
      <c r="AJ490" s="391">
        <v>1.0699999999999999E-2</v>
      </c>
      <c r="AK490" s="391">
        <v>1.0699999999999999E-2</v>
      </c>
      <c r="AL490" s="391">
        <v>1.0699999999999999E-2</v>
      </c>
      <c r="AM490" s="391">
        <v>1.0699999999999999E-2</v>
      </c>
      <c r="AN490" s="391">
        <v>1E-3</v>
      </c>
      <c r="AO490" s="391">
        <v>1E-3</v>
      </c>
      <c r="AP490" s="391">
        <v>1E-3</v>
      </c>
      <c r="AQ490" s="391">
        <v>1E-3</v>
      </c>
      <c r="AR490" s="391">
        <v>1E-3</v>
      </c>
      <c r="AS490" s="391">
        <v>1.6899999999999998E-2</v>
      </c>
      <c r="AT490" s="391">
        <v>1.6899999999999998E-2</v>
      </c>
      <c r="AU490" s="391">
        <v>1.6899999999999998E-2</v>
      </c>
      <c r="AV490" s="391">
        <v>1.6899999999999998E-2</v>
      </c>
      <c r="AW490" s="391">
        <v>1.6899999999999998E-2</v>
      </c>
      <c r="AX490" s="391">
        <v>0</v>
      </c>
      <c r="AY490" s="391">
        <v>0</v>
      </c>
      <c r="AZ490" s="391">
        <v>0</v>
      </c>
      <c r="BA490" s="391">
        <v>0</v>
      </c>
      <c r="BB490" s="391">
        <v>0</v>
      </c>
      <c r="BC490" s="391">
        <v>0</v>
      </c>
      <c r="BD490" s="391">
        <v>0</v>
      </c>
      <c r="BE490" s="391">
        <v>0</v>
      </c>
      <c r="BF490" s="391">
        <v>0</v>
      </c>
      <c r="BG490" s="391">
        <v>0</v>
      </c>
      <c r="BH490" s="391">
        <v>0</v>
      </c>
      <c r="BI490" s="391">
        <v>0</v>
      </c>
      <c r="BJ490" s="391">
        <v>0</v>
      </c>
      <c r="BK490" s="391">
        <v>0</v>
      </c>
      <c r="BL490" s="391">
        <v>0</v>
      </c>
      <c r="BM490" s="391">
        <v>0.3</v>
      </c>
      <c r="BN490" s="391">
        <v>0</v>
      </c>
      <c r="BO490" s="391">
        <v>0</v>
      </c>
      <c r="BP490" s="391">
        <v>0</v>
      </c>
      <c r="BQ490" s="391">
        <v>0</v>
      </c>
    </row>
    <row r="491" spans="1:69">
      <c r="A491" s="388" t="s">
        <v>882</v>
      </c>
      <c r="B491" s="389">
        <v>2.0391666666666666</v>
      </c>
      <c r="C491" s="389">
        <v>12</v>
      </c>
      <c r="D491" s="389">
        <v>0.30984657534246574</v>
      </c>
      <c r="E491" s="389"/>
      <c r="F491" s="390">
        <v>11415</v>
      </c>
      <c r="G491" s="391">
        <v>0.89800000000000002</v>
      </c>
      <c r="H491" s="391">
        <v>0.39700000000000002</v>
      </c>
      <c r="I491" s="391">
        <v>0.40300000000000002</v>
      </c>
      <c r="J491" s="391">
        <v>2.1000000000000001E-2</v>
      </c>
      <c r="K491" s="391">
        <v>9.1999999999999998E-2</v>
      </c>
      <c r="L491" s="391">
        <v>-8.1679908675798885E-2</v>
      </c>
      <c r="M491" s="392">
        <v>78.668418747262379</v>
      </c>
      <c r="N491" s="390">
        <v>10505</v>
      </c>
      <c r="O491" s="390">
        <v>10505</v>
      </c>
      <c r="P491" s="390">
        <v>9595</v>
      </c>
      <c r="Q491" s="390">
        <v>9595</v>
      </c>
      <c r="R491" s="390">
        <v>9140</v>
      </c>
      <c r="S491" s="390" t="s">
        <v>193</v>
      </c>
      <c r="T491" s="391">
        <v>0.84699999999999998</v>
      </c>
      <c r="U491" s="391">
        <v>0.81</v>
      </c>
      <c r="V491" s="391">
        <v>0.77300000000000002</v>
      </c>
      <c r="W491" s="391">
        <v>0.73699999999999999</v>
      </c>
      <c r="X491" s="391">
        <v>0.70699999999999996</v>
      </c>
      <c r="Y491" s="391">
        <v>0.39600000000000002</v>
      </c>
      <c r="Z491" s="391">
        <v>0.38</v>
      </c>
      <c r="AA491" s="391">
        <v>0.36399999999999999</v>
      </c>
      <c r="AB491" s="391">
        <v>0.34899999999999998</v>
      </c>
      <c r="AC491" s="391">
        <v>0.32600000000000001</v>
      </c>
      <c r="AD491" s="391">
        <v>0.22600000000000001</v>
      </c>
      <c r="AE491" s="391">
        <v>0.216</v>
      </c>
      <c r="AF491" s="391">
        <v>0.20699999999999999</v>
      </c>
      <c r="AG491" s="391">
        <v>0.19800000000000001</v>
      </c>
      <c r="AH491" s="391">
        <v>0.187</v>
      </c>
      <c r="AI491" s="391">
        <v>2.6200000000000001E-2</v>
      </c>
      <c r="AJ491" s="391">
        <v>2.5100000000000001E-2</v>
      </c>
      <c r="AK491" s="391">
        <v>2.4E-2</v>
      </c>
      <c r="AL491" s="391">
        <v>2.3E-2</v>
      </c>
      <c r="AM491" s="391">
        <v>2.1999999999999999E-2</v>
      </c>
      <c r="AN491" s="391">
        <v>7.1999999999999995E-2</v>
      </c>
      <c r="AO491" s="391">
        <v>7.1999999999999995E-2</v>
      </c>
      <c r="AP491" s="391">
        <v>7.0000000000000007E-2</v>
      </c>
      <c r="AQ491" s="391">
        <v>6.9000000000000006E-2</v>
      </c>
      <c r="AR491" s="391">
        <v>6.7000000000000004E-2</v>
      </c>
      <c r="AS491" s="391">
        <v>0.1973</v>
      </c>
      <c r="AT491" s="391">
        <v>0.18920000000000001</v>
      </c>
      <c r="AU491" s="391">
        <v>0.18099999999999999</v>
      </c>
      <c r="AV491" s="391">
        <v>0.17319999999999999</v>
      </c>
      <c r="AW491" s="391">
        <v>0.1648</v>
      </c>
      <c r="AX491" s="391">
        <v>0</v>
      </c>
      <c r="AY491" s="391">
        <v>0</v>
      </c>
      <c r="AZ491" s="391">
        <v>0</v>
      </c>
      <c r="BA491" s="391">
        <v>0</v>
      </c>
      <c r="BB491" s="391">
        <v>0</v>
      </c>
      <c r="BC491" s="391">
        <v>0</v>
      </c>
      <c r="BD491" s="391">
        <v>0</v>
      </c>
      <c r="BE491" s="391">
        <v>0</v>
      </c>
      <c r="BF491" s="391">
        <v>0</v>
      </c>
      <c r="BG491" s="391">
        <v>0</v>
      </c>
      <c r="BH491" s="391">
        <v>0</v>
      </c>
      <c r="BI491" s="391">
        <v>0</v>
      </c>
      <c r="BJ491" s="391">
        <v>0</v>
      </c>
      <c r="BK491" s="391">
        <v>0</v>
      </c>
      <c r="BL491" s="391">
        <v>0</v>
      </c>
      <c r="BM491" s="391">
        <v>1</v>
      </c>
      <c r="BN491" s="391">
        <v>1</v>
      </c>
      <c r="BO491" s="391">
        <v>1</v>
      </c>
      <c r="BP491" s="391">
        <v>1</v>
      </c>
      <c r="BQ491" s="391">
        <v>1</v>
      </c>
    </row>
    <row r="492" spans="1:69">
      <c r="A492" s="388" t="s">
        <v>883</v>
      </c>
      <c r="B492" s="389">
        <v>0.25916666666666666</v>
      </c>
      <c r="C492" s="389">
        <v>0.5</v>
      </c>
      <c r="D492" s="389">
        <v>0</v>
      </c>
      <c r="E492" s="389"/>
      <c r="F492" s="390">
        <v>2360</v>
      </c>
      <c r="G492" s="391">
        <v>0.17499999999999999</v>
      </c>
      <c r="H492" s="391">
        <v>4.1000000000000002E-2</v>
      </c>
      <c r="I492" s="391">
        <v>0.01</v>
      </c>
      <c r="J492" s="391">
        <v>5.0000000000000001E-3</v>
      </c>
      <c r="K492" s="391">
        <v>1E-3</v>
      </c>
      <c r="L492" s="391">
        <v>2.7166666666666645E-2</v>
      </c>
      <c r="M492" s="392">
        <v>74.152542372881356</v>
      </c>
      <c r="N492" s="390">
        <v>2500</v>
      </c>
      <c r="O492" s="390">
        <v>2600</v>
      </c>
      <c r="P492" s="390">
        <v>2700</v>
      </c>
      <c r="Q492" s="390">
        <v>2800</v>
      </c>
      <c r="R492" s="390">
        <v>2900</v>
      </c>
      <c r="S492" s="390" t="s">
        <v>224</v>
      </c>
      <c r="T492" s="391">
        <v>0.185</v>
      </c>
      <c r="U492" s="391">
        <v>0.192</v>
      </c>
      <c r="V492" s="391">
        <v>0.2</v>
      </c>
      <c r="W492" s="391">
        <v>0.20799999999999999</v>
      </c>
      <c r="X492" s="391">
        <v>0.215</v>
      </c>
      <c r="Y492" s="391">
        <v>4.4999999999999998E-2</v>
      </c>
      <c r="Z492" s="391">
        <v>0.05</v>
      </c>
      <c r="AA492" s="391">
        <v>5.5E-2</v>
      </c>
      <c r="AB492" s="391">
        <v>0.06</v>
      </c>
      <c r="AC492" s="391">
        <v>6.5000000000000002E-2</v>
      </c>
      <c r="AD492" s="391">
        <v>0.02</v>
      </c>
      <c r="AE492" s="391">
        <v>2.5000000000000001E-2</v>
      </c>
      <c r="AF492" s="391">
        <v>0.03</v>
      </c>
      <c r="AG492" s="391">
        <v>3.5000000000000003E-2</v>
      </c>
      <c r="AH492" s="391">
        <v>0.04</v>
      </c>
      <c r="AI492" s="391">
        <v>0.01</v>
      </c>
      <c r="AJ492" s="391">
        <v>0.01</v>
      </c>
      <c r="AK492" s="391">
        <v>0.01</v>
      </c>
      <c r="AL492" s="391">
        <v>0.02</v>
      </c>
      <c r="AM492" s="391">
        <v>0.02</v>
      </c>
      <c r="AN492" s="391">
        <v>1E-3</v>
      </c>
      <c r="AO492" s="391">
        <v>1E-3</v>
      </c>
      <c r="AP492" s="391">
        <v>1E-3</v>
      </c>
      <c r="AQ492" s="391">
        <v>1E-3</v>
      </c>
      <c r="AR492" s="391">
        <v>1E-3</v>
      </c>
      <c r="AS492" s="391">
        <v>2.9899999999999999E-2</v>
      </c>
      <c r="AT492" s="391">
        <v>3.1899999999999998E-2</v>
      </c>
      <c r="AU492" s="391">
        <v>3.39E-2</v>
      </c>
      <c r="AV492" s="391">
        <v>3.7100000000000001E-2</v>
      </c>
      <c r="AW492" s="391">
        <v>3.9100000000000003E-2</v>
      </c>
      <c r="AX492" s="391">
        <v>0</v>
      </c>
      <c r="AY492" s="391">
        <v>0</v>
      </c>
      <c r="AZ492" s="391">
        <v>0</v>
      </c>
      <c r="BA492" s="391">
        <v>0</v>
      </c>
      <c r="BB492" s="391">
        <v>0</v>
      </c>
      <c r="BC492" s="391">
        <v>0</v>
      </c>
      <c r="BD492" s="391">
        <v>0</v>
      </c>
      <c r="BE492" s="391">
        <v>0</v>
      </c>
      <c r="BF492" s="391">
        <v>0</v>
      </c>
      <c r="BG492" s="391">
        <v>0</v>
      </c>
      <c r="BH492" s="391">
        <v>0.50109999999999999</v>
      </c>
      <c r="BI492" s="391">
        <v>0.50109999999999999</v>
      </c>
      <c r="BJ492" s="391">
        <v>0.50109999999999999</v>
      </c>
      <c r="BK492" s="391">
        <v>0.50109999999999999</v>
      </c>
      <c r="BL492" s="391">
        <v>0.50109999999999999</v>
      </c>
      <c r="BM492" s="391">
        <v>0</v>
      </c>
      <c r="BN492" s="391">
        <v>0</v>
      </c>
      <c r="BO492" s="391">
        <v>0</v>
      </c>
      <c r="BP492" s="391">
        <v>0</v>
      </c>
      <c r="BQ492" s="391">
        <v>0</v>
      </c>
    </row>
    <row r="493" spans="1:69">
      <c r="A493" s="388" t="s">
        <v>1060</v>
      </c>
      <c r="B493" s="389">
        <v>7.7283333333333329E-2</v>
      </c>
      <c r="C493" s="389">
        <v>0.12959999999999999</v>
      </c>
      <c r="D493" s="389">
        <v>0</v>
      </c>
      <c r="E493" s="389"/>
      <c r="F493" s="390">
        <v>1436</v>
      </c>
      <c r="G493" s="391">
        <v>7.6999999999999999E-2</v>
      </c>
      <c r="H493" s="391">
        <v>0</v>
      </c>
      <c r="I493" s="391">
        <v>0</v>
      </c>
      <c r="J493" s="391">
        <v>0</v>
      </c>
      <c r="K493" s="391">
        <v>0</v>
      </c>
      <c r="L493" s="391">
        <v>2.8333333333332988E-4</v>
      </c>
      <c r="M493" s="392">
        <v>53.621169916434539</v>
      </c>
      <c r="N493" s="390">
        <v>1450</v>
      </c>
      <c r="O493" s="390">
        <v>1464</v>
      </c>
      <c r="P493" s="390">
        <v>1479</v>
      </c>
      <c r="Q493" s="390">
        <v>1494</v>
      </c>
      <c r="R493" s="390">
        <v>1509</v>
      </c>
      <c r="S493" s="390" t="s">
        <v>163</v>
      </c>
      <c r="T493" s="391">
        <v>7.8299999999999995E-2</v>
      </c>
      <c r="U493" s="391">
        <v>7.9100000000000004E-2</v>
      </c>
      <c r="V493" s="391">
        <v>7.9899999999999999E-2</v>
      </c>
      <c r="W493" s="391">
        <v>8.0699999999999994E-2</v>
      </c>
      <c r="X493" s="391">
        <v>8.1500000000000003E-2</v>
      </c>
      <c r="Y493" s="391">
        <v>0</v>
      </c>
      <c r="Z493" s="391">
        <v>0</v>
      </c>
      <c r="AA493" s="391">
        <v>0</v>
      </c>
      <c r="AB493" s="391">
        <v>0</v>
      </c>
      <c r="AC493" s="391">
        <v>0</v>
      </c>
      <c r="AD493" s="391">
        <v>0</v>
      </c>
      <c r="AE493" s="391">
        <v>0</v>
      </c>
      <c r="AF493" s="391">
        <v>0</v>
      </c>
      <c r="AG493" s="391">
        <v>0</v>
      </c>
      <c r="AH493" s="391">
        <v>0</v>
      </c>
      <c r="AI493" s="391">
        <v>0</v>
      </c>
      <c r="AJ493" s="391">
        <v>0</v>
      </c>
      <c r="AK493" s="391">
        <v>0</v>
      </c>
      <c r="AL493" s="391">
        <v>0</v>
      </c>
      <c r="AM493" s="391">
        <v>0</v>
      </c>
      <c r="AN493" s="391">
        <v>0</v>
      </c>
      <c r="AO493" s="391">
        <v>0</v>
      </c>
      <c r="AP493" s="391">
        <v>0</v>
      </c>
      <c r="AQ493" s="391">
        <v>0</v>
      </c>
      <c r="AR493" s="391">
        <v>0</v>
      </c>
      <c r="AS493" s="391">
        <v>1E-3</v>
      </c>
      <c r="AT493" s="391">
        <v>1E-3</v>
      </c>
      <c r="AU493" s="391">
        <v>1E-3</v>
      </c>
      <c r="AV493" s="391">
        <v>1E-3</v>
      </c>
      <c r="AW493" s="391">
        <v>1E-3</v>
      </c>
      <c r="AX493" s="391">
        <v>0.1</v>
      </c>
      <c r="AY493" s="391">
        <v>0.1</v>
      </c>
      <c r="AZ493" s="391">
        <v>0.1</v>
      </c>
      <c r="BA493" s="391">
        <v>0.1</v>
      </c>
      <c r="BB493" s="391">
        <v>0.1</v>
      </c>
      <c r="BC493" s="391">
        <v>0</v>
      </c>
      <c r="BD493" s="391">
        <v>0</v>
      </c>
      <c r="BE493" s="391">
        <v>0</v>
      </c>
      <c r="BF493" s="391">
        <v>0</v>
      </c>
      <c r="BG493" s="391">
        <v>0</v>
      </c>
      <c r="BH493" s="391">
        <v>0</v>
      </c>
      <c r="BI493" s="391">
        <v>0</v>
      </c>
      <c r="BJ493" s="391">
        <v>0</v>
      </c>
      <c r="BK493" s="391">
        <v>0</v>
      </c>
      <c r="BL493" s="391">
        <v>0</v>
      </c>
      <c r="BM493" s="391">
        <v>0</v>
      </c>
      <c r="BN493" s="391">
        <v>0</v>
      </c>
      <c r="BO493" s="391">
        <v>0</v>
      </c>
      <c r="BP493" s="391">
        <v>0</v>
      </c>
      <c r="BQ493" s="391">
        <v>0</v>
      </c>
    </row>
    <row r="494" spans="1:69">
      <c r="A494" s="388" t="s">
        <v>884</v>
      </c>
      <c r="B494" s="389">
        <v>3.5083333333333334E-2</v>
      </c>
      <c r="C494" s="389">
        <v>0.1</v>
      </c>
      <c r="D494" s="389">
        <v>0</v>
      </c>
      <c r="E494" s="389"/>
      <c r="F494" s="390">
        <v>635</v>
      </c>
      <c r="G494" s="391">
        <v>0.05</v>
      </c>
      <c r="H494" s="391">
        <v>0</v>
      </c>
      <c r="I494" s="391">
        <v>0</v>
      </c>
      <c r="J494" s="391">
        <v>0</v>
      </c>
      <c r="K494" s="391">
        <v>0</v>
      </c>
      <c r="L494" s="391">
        <v>-1.4916666666666668E-2</v>
      </c>
      <c r="M494" s="392">
        <v>78.740157480314963</v>
      </c>
      <c r="N494" s="390">
        <v>20</v>
      </c>
      <c r="O494" s="390">
        <v>20</v>
      </c>
      <c r="P494" s="390">
        <v>20</v>
      </c>
      <c r="Q494" s="390">
        <v>20</v>
      </c>
      <c r="R494" s="390">
        <v>20</v>
      </c>
      <c r="S494" s="390" t="s">
        <v>195</v>
      </c>
      <c r="T494" s="391">
        <v>0</v>
      </c>
      <c r="U494" s="391">
        <v>0</v>
      </c>
      <c r="V494" s="391">
        <v>0</v>
      </c>
      <c r="W494" s="391">
        <v>0</v>
      </c>
      <c r="X494" s="391">
        <v>0</v>
      </c>
      <c r="Y494" s="391">
        <v>0</v>
      </c>
      <c r="Z494" s="391">
        <v>0</v>
      </c>
      <c r="AA494" s="391">
        <v>0</v>
      </c>
      <c r="AB494" s="391">
        <v>0</v>
      </c>
      <c r="AC494" s="391">
        <v>0</v>
      </c>
      <c r="AD494" s="391">
        <v>0</v>
      </c>
      <c r="AE494" s="391">
        <v>0</v>
      </c>
      <c r="AF494" s="391">
        <v>0</v>
      </c>
      <c r="AG494" s="391">
        <v>0</v>
      </c>
      <c r="AH494" s="391">
        <v>0</v>
      </c>
      <c r="AI494" s="391">
        <v>0</v>
      </c>
      <c r="AJ494" s="391">
        <v>0</v>
      </c>
      <c r="AK494" s="391">
        <v>0</v>
      </c>
      <c r="AL494" s="391">
        <v>0</v>
      </c>
      <c r="AM494" s="391">
        <v>0</v>
      </c>
      <c r="AN494" s="391">
        <v>0</v>
      </c>
      <c r="AO494" s="391">
        <v>0</v>
      </c>
      <c r="AP494" s="391">
        <v>0</v>
      </c>
      <c r="AQ494" s="391">
        <v>0</v>
      </c>
      <c r="AR494" s="391">
        <v>0</v>
      </c>
      <c r="AS494" s="391">
        <v>0</v>
      </c>
      <c r="AT494" s="391">
        <v>0</v>
      </c>
      <c r="AU494" s="391">
        <v>0</v>
      </c>
      <c r="AV494" s="391">
        <v>0</v>
      </c>
      <c r="AW494" s="391">
        <v>0</v>
      </c>
      <c r="AX494" s="391">
        <v>0</v>
      </c>
      <c r="AY494" s="391">
        <v>0</v>
      </c>
      <c r="AZ494" s="391">
        <v>0</v>
      </c>
      <c r="BA494" s="391">
        <v>0</v>
      </c>
      <c r="BB494" s="391">
        <v>0</v>
      </c>
      <c r="BC494" s="391">
        <v>0</v>
      </c>
      <c r="BD494" s="391">
        <v>0</v>
      </c>
      <c r="BE494" s="391">
        <v>0</v>
      </c>
      <c r="BF494" s="391">
        <v>0</v>
      </c>
      <c r="BG494" s="391">
        <v>0</v>
      </c>
      <c r="BH494" s="391">
        <v>0.69</v>
      </c>
      <c r="BI494" s="391">
        <v>0.69</v>
      </c>
      <c r="BJ494" s="391">
        <v>0.69</v>
      </c>
      <c r="BK494" s="391">
        <v>0.69</v>
      </c>
      <c r="BL494" s="391">
        <v>0.69</v>
      </c>
      <c r="BM494" s="391">
        <v>0</v>
      </c>
      <c r="BN494" s="391">
        <v>0</v>
      </c>
      <c r="BO494" s="391">
        <v>0</v>
      </c>
      <c r="BP494" s="391">
        <v>0</v>
      </c>
      <c r="BQ494" s="391">
        <v>0</v>
      </c>
    </row>
    <row r="495" spans="1:69">
      <c r="A495" s="388" t="s">
        <v>885</v>
      </c>
      <c r="B495" s="389">
        <v>1.4717916666666666</v>
      </c>
      <c r="C495" s="389">
        <v>3.0920000000000001</v>
      </c>
      <c r="D495" s="389">
        <v>0</v>
      </c>
      <c r="E495" s="389"/>
      <c r="F495" s="390">
        <v>10512</v>
      </c>
      <c r="G495" s="391">
        <v>0.98</v>
      </c>
      <c r="H495" s="391">
        <v>0.21199999999999999</v>
      </c>
      <c r="I495" s="391">
        <v>0</v>
      </c>
      <c r="J495" s="391">
        <v>0</v>
      </c>
      <c r="K495" s="391">
        <v>1E-3</v>
      </c>
      <c r="L495" s="391">
        <v>0.27879166666666677</v>
      </c>
      <c r="M495" s="392">
        <v>93.226788432267881</v>
      </c>
      <c r="N495" s="390">
        <v>12417</v>
      </c>
      <c r="O495" s="390">
        <v>14279</v>
      </c>
      <c r="P495" s="390">
        <v>14279</v>
      </c>
      <c r="Q495" s="390">
        <v>14279</v>
      </c>
      <c r="R495" s="390">
        <v>14279</v>
      </c>
      <c r="S495" s="390" t="s">
        <v>161</v>
      </c>
      <c r="T495" s="391">
        <v>0.90959999999999996</v>
      </c>
      <c r="U495" s="391">
        <v>1.04</v>
      </c>
      <c r="V495" s="391">
        <v>1.04</v>
      </c>
      <c r="W495" s="391">
        <v>1.04</v>
      </c>
      <c r="X495" s="391">
        <v>1.04</v>
      </c>
      <c r="Y495" s="391">
        <v>0.25</v>
      </c>
      <c r="Z495" s="391">
        <v>0.3</v>
      </c>
      <c r="AA495" s="391">
        <v>0.3</v>
      </c>
      <c r="AB495" s="391">
        <v>0.3</v>
      </c>
      <c r="AC495" s="391">
        <v>0.3</v>
      </c>
      <c r="AD495" s="391">
        <v>0</v>
      </c>
      <c r="AE495" s="391">
        <v>0</v>
      </c>
      <c r="AF495" s="391">
        <v>0</v>
      </c>
      <c r="AG495" s="391">
        <v>0</v>
      </c>
      <c r="AH495" s="391">
        <v>0</v>
      </c>
      <c r="AI495" s="391">
        <v>0</v>
      </c>
      <c r="AJ495" s="391">
        <v>0</v>
      </c>
      <c r="AK495" s="391">
        <v>0</v>
      </c>
      <c r="AL495" s="391">
        <v>0</v>
      </c>
      <c r="AM495" s="391">
        <v>0</v>
      </c>
      <c r="AN495" s="391">
        <v>1E-3</v>
      </c>
      <c r="AO495" s="391">
        <v>1E-3</v>
      </c>
      <c r="AP495" s="391">
        <v>1E-3</v>
      </c>
      <c r="AQ495" s="391">
        <v>1E-3</v>
      </c>
      <c r="AR495" s="391">
        <v>1E-3</v>
      </c>
      <c r="AS495" s="391">
        <v>0.30640000000000001</v>
      </c>
      <c r="AT495" s="391">
        <v>0.35410000000000003</v>
      </c>
      <c r="AU495" s="391">
        <v>0.35410000000000003</v>
      </c>
      <c r="AV495" s="391">
        <v>0.35410000000000003</v>
      </c>
      <c r="AW495" s="391">
        <v>0.35410000000000003</v>
      </c>
      <c r="AX495" s="391">
        <v>0</v>
      </c>
      <c r="AY495" s="391">
        <v>0</v>
      </c>
      <c r="AZ495" s="391">
        <v>0</v>
      </c>
      <c r="BA495" s="391">
        <v>0</v>
      </c>
      <c r="BB495" s="391">
        <v>0</v>
      </c>
      <c r="BC495" s="391">
        <v>0</v>
      </c>
      <c r="BD495" s="391">
        <v>0</v>
      </c>
      <c r="BE495" s="391">
        <v>0</v>
      </c>
      <c r="BF495" s="391">
        <v>0</v>
      </c>
      <c r="BG495" s="391">
        <v>0</v>
      </c>
      <c r="BH495" s="391">
        <v>0</v>
      </c>
      <c r="BI495" s="391">
        <v>0</v>
      </c>
      <c r="BJ495" s="391">
        <v>0</v>
      </c>
      <c r="BK495" s="391">
        <v>0</v>
      </c>
      <c r="BL495" s="391">
        <v>0</v>
      </c>
      <c r="BM495" s="391">
        <v>0</v>
      </c>
      <c r="BN495" s="391">
        <v>0</v>
      </c>
      <c r="BO495" s="391">
        <v>0</v>
      </c>
      <c r="BP495" s="391">
        <v>0</v>
      </c>
      <c r="BQ495" s="391">
        <v>0</v>
      </c>
    </row>
    <row r="496" spans="1:69">
      <c r="A496" s="388" t="s">
        <v>886</v>
      </c>
      <c r="B496" s="389">
        <v>0.57549999999999979</v>
      </c>
      <c r="C496" s="389">
        <v>1.7720000000000002</v>
      </c>
      <c r="D496" s="389">
        <v>0</v>
      </c>
      <c r="E496" s="389"/>
      <c r="F496" s="390">
        <v>4066</v>
      </c>
      <c r="G496" s="391">
        <v>0.50919999999999999</v>
      </c>
      <c r="H496" s="391">
        <v>1.9300000000000001E-2</v>
      </c>
      <c r="I496" s="391">
        <v>0</v>
      </c>
      <c r="J496" s="391">
        <v>0</v>
      </c>
      <c r="K496" s="391">
        <v>7.7000000000000002E-3</v>
      </c>
      <c r="L496" s="391">
        <v>3.929999999999978E-2</v>
      </c>
      <c r="M496" s="392">
        <v>125.23364485981308</v>
      </c>
      <c r="N496" s="390">
        <v>4382</v>
      </c>
      <c r="O496" s="390">
        <v>4697</v>
      </c>
      <c r="P496" s="390">
        <v>5013</v>
      </c>
      <c r="Q496" s="390">
        <v>5328</v>
      </c>
      <c r="R496" s="390">
        <v>5644</v>
      </c>
      <c r="S496" s="390" t="s">
        <v>177</v>
      </c>
      <c r="T496" s="391">
        <v>0.629</v>
      </c>
      <c r="U496" s="391">
        <v>0.67400000000000004</v>
      </c>
      <c r="V496" s="391">
        <v>0.71799999999999997</v>
      </c>
      <c r="W496" s="391">
        <v>0.76300000000000001</v>
      </c>
      <c r="X496" s="391">
        <v>0.80700000000000005</v>
      </c>
      <c r="Y496" s="391">
        <v>2.2800000000000001E-2</v>
      </c>
      <c r="Z496" s="391">
        <v>2.4400000000000002E-2</v>
      </c>
      <c r="AA496" s="391">
        <v>2.5999999999999999E-2</v>
      </c>
      <c r="AB496" s="391">
        <v>2.7699999999999999E-2</v>
      </c>
      <c r="AC496" s="391">
        <v>2.93E-2</v>
      </c>
      <c r="AD496" s="391">
        <v>0</v>
      </c>
      <c r="AE496" s="391">
        <v>0</v>
      </c>
      <c r="AF496" s="391">
        <v>0</v>
      </c>
      <c r="AG496" s="391">
        <v>0</v>
      </c>
      <c r="AH496" s="391">
        <v>0</v>
      </c>
      <c r="AI496" s="391">
        <v>0</v>
      </c>
      <c r="AJ496" s="391">
        <v>0</v>
      </c>
      <c r="AK496" s="391">
        <v>0</v>
      </c>
      <c r="AL496" s="391">
        <v>0</v>
      </c>
      <c r="AM496" s="391">
        <v>0</v>
      </c>
      <c r="AN496" s="391">
        <v>7.0000000000000001E-3</v>
      </c>
      <c r="AO496" s="391">
        <v>7.0000000000000001E-3</v>
      </c>
      <c r="AP496" s="391">
        <v>8.0000000000000002E-3</v>
      </c>
      <c r="AQ496" s="391">
        <v>8.0000000000000002E-3</v>
      </c>
      <c r="AR496" s="391">
        <v>8.0000000000000002E-3</v>
      </c>
      <c r="AS496" s="391">
        <v>4.99E-2</v>
      </c>
      <c r="AT496" s="391">
        <v>5.3400000000000003E-2</v>
      </c>
      <c r="AU496" s="391">
        <v>5.6899999999999999E-2</v>
      </c>
      <c r="AV496" s="391">
        <v>6.0499999999999998E-2</v>
      </c>
      <c r="AW496" s="391">
        <v>6.3899999999999998E-2</v>
      </c>
      <c r="AX496" s="391">
        <v>0</v>
      </c>
      <c r="AY496" s="391">
        <v>0</v>
      </c>
      <c r="AZ496" s="391">
        <v>0</v>
      </c>
      <c r="BA496" s="391">
        <v>0</v>
      </c>
      <c r="BB496" s="391">
        <v>0</v>
      </c>
      <c r="BC496" s="391">
        <v>0</v>
      </c>
      <c r="BD496" s="391">
        <v>0</v>
      </c>
      <c r="BE496" s="391">
        <v>0</v>
      </c>
      <c r="BF496" s="391">
        <v>0</v>
      </c>
      <c r="BG496" s="391">
        <v>0</v>
      </c>
      <c r="BH496" s="391">
        <v>0.65600000000000003</v>
      </c>
      <c r="BI496" s="391">
        <v>0.65600000000000003</v>
      </c>
      <c r="BJ496" s="391">
        <v>0.65600000000000003</v>
      </c>
      <c r="BK496" s="391">
        <v>0.65600000000000003</v>
      </c>
      <c r="BL496" s="391">
        <v>0.65600000000000003</v>
      </c>
      <c r="BM496" s="391">
        <v>0</v>
      </c>
      <c r="BN496" s="391">
        <v>0</v>
      </c>
      <c r="BO496" s="391">
        <v>0</v>
      </c>
      <c r="BP496" s="391">
        <v>0</v>
      </c>
      <c r="BQ496" s="391">
        <v>0</v>
      </c>
    </row>
    <row r="497" spans="1:69">
      <c r="A497" s="388" t="s">
        <v>887</v>
      </c>
      <c r="B497" s="389">
        <v>2.561666666666667</v>
      </c>
      <c r="C497" s="389">
        <v>6.95</v>
      </c>
      <c r="D497" s="389">
        <v>0</v>
      </c>
      <c r="E497" s="389"/>
      <c r="F497" s="390">
        <v>25872</v>
      </c>
      <c r="G497" s="391">
        <v>1.0900000000000001</v>
      </c>
      <c r="H497" s="391">
        <v>0.28100000000000003</v>
      </c>
      <c r="I497" s="391">
        <v>0.124</v>
      </c>
      <c r="J497" s="391">
        <v>2.5999999999999999E-2</v>
      </c>
      <c r="K497" s="391">
        <v>0.71</v>
      </c>
      <c r="L497" s="391">
        <v>0.33066666666666711</v>
      </c>
      <c r="M497" s="392">
        <v>42.130488559059991</v>
      </c>
      <c r="N497" s="390">
        <v>30000</v>
      </c>
      <c r="O497" s="390">
        <v>31500</v>
      </c>
      <c r="P497" s="390">
        <v>33000</v>
      </c>
      <c r="Q497" s="390">
        <v>34500</v>
      </c>
      <c r="R497" s="390">
        <v>36000</v>
      </c>
      <c r="S497" s="390" t="s">
        <v>197</v>
      </c>
      <c r="T497" s="391">
        <v>1.24</v>
      </c>
      <c r="U497" s="391">
        <v>1.31</v>
      </c>
      <c r="V497" s="391">
        <v>1.37</v>
      </c>
      <c r="W497" s="391">
        <v>1.43</v>
      </c>
      <c r="X497" s="391">
        <v>1.49</v>
      </c>
      <c r="Y497" s="391">
        <v>0.21</v>
      </c>
      <c r="Z497" s="391">
        <v>0.22</v>
      </c>
      <c r="AA497" s="391">
        <v>0.23</v>
      </c>
      <c r="AB497" s="391">
        <v>0.24</v>
      </c>
      <c r="AC497" s="391">
        <v>0.25</v>
      </c>
      <c r="AD497" s="391">
        <v>0.21</v>
      </c>
      <c r="AE497" s="391">
        <v>0.22</v>
      </c>
      <c r="AF497" s="391">
        <v>0.23</v>
      </c>
      <c r="AG497" s="391">
        <v>0.24</v>
      </c>
      <c r="AH497" s="391">
        <v>0.25</v>
      </c>
      <c r="AI497" s="391">
        <v>0.05</v>
      </c>
      <c r="AJ497" s="391">
        <v>5.5E-2</v>
      </c>
      <c r="AK497" s="391">
        <v>5.5E-2</v>
      </c>
      <c r="AL497" s="391">
        <v>0.06</v>
      </c>
      <c r="AM497" s="391">
        <v>0.6</v>
      </c>
      <c r="AN497" s="391">
        <v>0.7</v>
      </c>
      <c r="AO497" s="391">
        <v>0.7</v>
      </c>
      <c r="AP497" s="391">
        <v>0.7</v>
      </c>
      <c r="AQ497" s="391">
        <v>0.7</v>
      </c>
      <c r="AR497" s="391">
        <v>0.7</v>
      </c>
      <c r="AS497" s="391">
        <v>0.307</v>
      </c>
      <c r="AT497" s="391">
        <v>0.32200000000000001</v>
      </c>
      <c r="AU497" s="391">
        <v>0.33400000000000002</v>
      </c>
      <c r="AV497" s="391">
        <v>0.34599999999999997</v>
      </c>
      <c r="AW497" s="391">
        <v>0.35799999999999998</v>
      </c>
      <c r="AX497" s="391">
        <v>0</v>
      </c>
      <c r="AY497" s="391">
        <v>0</v>
      </c>
      <c r="AZ497" s="391">
        <v>0</v>
      </c>
      <c r="BA497" s="391">
        <v>0</v>
      </c>
      <c r="BB497" s="391">
        <v>0</v>
      </c>
      <c r="BC497" s="391">
        <v>0</v>
      </c>
      <c r="BD497" s="391">
        <v>0</v>
      </c>
      <c r="BE497" s="391">
        <v>0</v>
      </c>
      <c r="BF497" s="391">
        <v>0</v>
      </c>
      <c r="BG497" s="391">
        <v>0</v>
      </c>
      <c r="BH497" s="391">
        <v>0</v>
      </c>
      <c r="BI497" s="391">
        <v>0</v>
      </c>
      <c r="BJ497" s="391">
        <v>0</v>
      </c>
      <c r="BK497" s="391">
        <v>0</v>
      </c>
      <c r="BL497" s="391">
        <v>0</v>
      </c>
      <c r="BM497" s="391">
        <v>0</v>
      </c>
      <c r="BN497" s="391">
        <v>0</v>
      </c>
      <c r="BO497" s="391">
        <v>0</v>
      </c>
      <c r="BP497" s="391">
        <v>0</v>
      </c>
      <c r="BQ497" s="391">
        <v>0</v>
      </c>
    </row>
    <row r="498" spans="1:69">
      <c r="A498" s="388" t="s">
        <v>889</v>
      </c>
      <c r="B498" s="389">
        <v>0.20483333333333334</v>
      </c>
      <c r="C498" s="389">
        <v>0.60099999999999998</v>
      </c>
      <c r="D498" s="389">
        <v>0</v>
      </c>
      <c r="E498" s="389"/>
      <c r="F498" s="390">
        <v>427</v>
      </c>
      <c r="G498" s="391">
        <v>0.17</v>
      </c>
      <c r="H498" s="391">
        <v>0.01</v>
      </c>
      <c r="I498" s="391">
        <v>0</v>
      </c>
      <c r="J498" s="391">
        <v>4.0000000000000001E-3</v>
      </c>
      <c r="K498" s="391">
        <v>3.7000000000000002E-3</v>
      </c>
      <c r="L498" s="391">
        <v>1.7133333333333306E-2</v>
      </c>
      <c r="M498" s="392">
        <v>398.12646370023418</v>
      </c>
      <c r="N498" s="390">
        <v>500</v>
      </c>
      <c r="O498" s="390">
        <v>600</v>
      </c>
      <c r="P498" s="390">
        <v>600</v>
      </c>
      <c r="Q498" s="390">
        <v>600</v>
      </c>
      <c r="R498" s="390">
        <v>600</v>
      </c>
      <c r="S498" s="390" t="s">
        <v>155</v>
      </c>
      <c r="T498" s="391">
        <v>0.183</v>
      </c>
      <c r="U498" s="391">
        <v>0.22</v>
      </c>
      <c r="V498" s="391">
        <v>0.22</v>
      </c>
      <c r="W498" s="391">
        <v>0.22</v>
      </c>
      <c r="X498" s="391">
        <v>0.22</v>
      </c>
      <c r="Y498" s="391">
        <v>1.6E-2</v>
      </c>
      <c r="Z498" s="391">
        <v>2.1999999999999999E-2</v>
      </c>
      <c r="AA498" s="391">
        <v>2.1999999999999999E-2</v>
      </c>
      <c r="AB498" s="391">
        <v>2.1999999999999999E-2</v>
      </c>
      <c r="AC498" s="391">
        <v>2.1999999999999999E-2</v>
      </c>
      <c r="AD498" s="391">
        <v>0</v>
      </c>
      <c r="AE498" s="391">
        <v>0</v>
      </c>
      <c r="AF498" s="391">
        <v>0</v>
      </c>
      <c r="AG498" s="391">
        <v>0</v>
      </c>
      <c r="AH498" s="391">
        <v>0</v>
      </c>
      <c r="AI498" s="391">
        <v>6.0000000000000001E-3</v>
      </c>
      <c r="AJ498" s="391">
        <v>8.0000000000000002E-3</v>
      </c>
      <c r="AK498" s="391">
        <v>8.0000000000000002E-3</v>
      </c>
      <c r="AL498" s="391">
        <v>8.0000000000000002E-3</v>
      </c>
      <c r="AM498" s="391">
        <v>8.0000000000000002E-3</v>
      </c>
      <c r="AN498" s="391">
        <v>0</v>
      </c>
      <c r="AO498" s="391">
        <v>0</v>
      </c>
      <c r="AP498" s="391">
        <v>0</v>
      </c>
      <c r="AQ498" s="391">
        <v>0</v>
      </c>
      <c r="AR498" s="391">
        <v>0</v>
      </c>
      <c r="AS498" s="391">
        <v>2.2700000000000001E-2</v>
      </c>
      <c r="AT498" s="391">
        <v>2.7699999999999999E-2</v>
      </c>
      <c r="AU498" s="391">
        <v>2.7699999999999999E-2</v>
      </c>
      <c r="AV498" s="391">
        <v>2.7699999999999999E-2</v>
      </c>
      <c r="AW498" s="391">
        <v>2.7699999999999999E-2</v>
      </c>
      <c r="AX498" s="391">
        <v>0.1</v>
      </c>
      <c r="AY498" s="391">
        <v>0.1</v>
      </c>
      <c r="AZ498" s="391">
        <v>0.1</v>
      </c>
      <c r="BA498" s="391">
        <v>0.1</v>
      </c>
      <c r="BB498" s="391">
        <v>0.1</v>
      </c>
      <c r="BC498" s="391">
        <v>0</v>
      </c>
      <c r="BD498" s="391">
        <v>0</v>
      </c>
      <c r="BE498" s="391">
        <v>0</v>
      </c>
      <c r="BF498" s="391">
        <v>0</v>
      </c>
      <c r="BG498" s="391">
        <v>0</v>
      </c>
      <c r="BH498" s="391">
        <v>0</v>
      </c>
      <c r="BI498" s="391">
        <v>0</v>
      </c>
      <c r="BJ498" s="391">
        <v>0</v>
      </c>
      <c r="BK498" s="391">
        <v>0</v>
      </c>
      <c r="BL498" s="391">
        <v>0</v>
      </c>
      <c r="BM498" s="391">
        <v>0</v>
      </c>
      <c r="BN498" s="391">
        <v>0</v>
      </c>
      <c r="BO498" s="391">
        <v>0</v>
      </c>
      <c r="BP498" s="391">
        <v>0</v>
      </c>
      <c r="BQ498" s="391">
        <v>0</v>
      </c>
    </row>
    <row r="499" spans="1:69">
      <c r="A499" s="388" t="s">
        <v>891</v>
      </c>
      <c r="B499" s="389">
        <v>0.39463333333333334</v>
      </c>
      <c r="C499" s="389">
        <v>1.5</v>
      </c>
      <c r="D499" s="389">
        <v>0</v>
      </c>
      <c r="E499" s="389"/>
      <c r="F499" s="390">
        <v>5225</v>
      </c>
      <c r="G499" s="391">
        <v>0.2707</v>
      </c>
      <c r="H499" s="391">
        <v>5.0599999999999999E-2</v>
      </c>
      <c r="I499" s="391">
        <v>7.1000000000000004E-3</v>
      </c>
      <c r="J499" s="391">
        <v>2.0000000000000001E-4</v>
      </c>
      <c r="K499" s="391">
        <v>1.1900000000000001E-2</v>
      </c>
      <c r="L499" s="391">
        <v>5.4133333333333367E-2</v>
      </c>
      <c r="M499" s="392">
        <v>51.808612440191389</v>
      </c>
      <c r="N499" s="390">
        <v>6270</v>
      </c>
      <c r="O499" s="390">
        <v>7524</v>
      </c>
      <c r="P499" s="390">
        <v>9028</v>
      </c>
      <c r="Q499" s="390">
        <v>10834</v>
      </c>
      <c r="R499" s="390">
        <v>13001</v>
      </c>
      <c r="S499" s="390" t="s">
        <v>177</v>
      </c>
      <c r="T499" s="391">
        <v>0.32479999999999998</v>
      </c>
      <c r="U499" s="391">
        <v>0.38979999999999998</v>
      </c>
      <c r="V499" s="391">
        <v>0.4677</v>
      </c>
      <c r="W499" s="391">
        <v>0.56130000000000002</v>
      </c>
      <c r="X499" s="391">
        <v>0.67349999999999999</v>
      </c>
      <c r="Y499" s="391">
        <v>6.0699999999999997E-2</v>
      </c>
      <c r="Z499" s="391">
        <v>7.2800000000000004E-2</v>
      </c>
      <c r="AA499" s="391">
        <v>8.7400000000000005E-2</v>
      </c>
      <c r="AB499" s="391">
        <v>0.10489999999999999</v>
      </c>
      <c r="AC499" s="391">
        <v>0.12590000000000001</v>
      </c>
      <c r="AD499" s="391">
        <v>7.1000000000000004E-3</v>
      </c>
      <c r="AE499" s="391">
        <v>7.1000000000000004E-3</v>
      </c>
      <c r="AF499" s="391">
        <v>7.1000000000000004E-3</v>
      </c>
      <c r="AG499" s="391">
        <v>7.1000000000000004E-3</v>
      </c>
      <c r="AH499" s="391">
        <v>7.1000000000000004E-3</v>
      </c>
      <c r="AI499" s="391">
        <v>2.0000000000000001E-4</v>
      </c>
      <c r="AJ499" s="391">
        <v>2.0000000000000001E-4</v>
      </c>
      <c r="AK499" s="391">
        <v>2.0000000000000001E-4</v>
      </c>
      <c r="AL499" s="391">
        <v>2.0000000000000001E-4</v>
      </c>
      <c r="AM499" s="391">
        <v>2.0000000000000001E-4</v>
      </c>
      <c r="AN499" s="391">
        <v>1.2E-2</v>
      </c>
      <c r="AO499" s="391">
        <v>1.2E-2</v>
      </c>
      <c r="AP499" s="391">
        <v>1.2E-2</v>
      </c>
      <c r="AQ499" s="391">
        <v>1.2E-2</v>
      </c>
      <c r="AR499" s="391">
        <v>1.2E-2</v>
      </c>
      <c r="AS499" s="391">
        <v>6.3E-2</v>
      </c>
      <c r="AT499" s="391">
        <v>7.4999999999999997E-2</v>
      </c>
      <c r="AU499" s="391">
        <v>8.9399999999999993E-2</v>
      </c>
      <c r="AV499" s="391">
        <v>0.1067</v>
      </c>
      <c r="AW499" s="391">
        <v>0.12740000000000001</v>
      </c>
      <c r="AX499" s="391">
        <v>0</v>
      </c>
      <c r="AY499" s="391">
        <v>0</v>
      </c>
      <c r="AZ499" s="391">
        <v>0</v>
      </c>
      <c r="BA499" s="391">
        <v>0</v>
      </c>
      <c r="BB499" s="391">
        <v>0</v>
      </c>
      <c r="BC499" s="391">
        <v>0</v>
      </c>
      <c r="BD499" s="391">
        <v>0</v>
      </c>
      <c r="BE499" s="391">
        <v>0</v>
      </c>
      <c r="BF499" s="391">
        <v>0</v>
      </c>
      <c r="BG499" s="391">
        <v>0</v>
      </c>
      <c r="BH499" s="391">
        <v>1</v>
      </c>
      <c r="BI499" s="391">
        <v>1</v>
      </c>
      <c r="BJ499" s="391">
        <v>1</v>
      </c>
      <c r="BK499" s="391">
        <v>1</v>
      </c>
      <c r="BL499" s="391">
        <v>1</v>
      </c>
      <c r="BM499" s="391">
        <v>0</v>
      </c>
      <c r="BN499" s="391">
        <v>0</v>
      </c>
      <c r="BO499" s="391">
        <v>0</v>
      </c>
      <c r="BP499" s="391">
        <v>0</v>
      </c>
      <c r="BQ499" s="391">
        <v>0</v>
      </c>
    </row>
    <row r="500" spans="1:69">
      <c r="A500" s="388" t="s">
        <v>892</v>
      </c>
      <c r="B500" s="389">
        <v>0.45783333333333331</v>
      </c>
      <c r="C500" s="389">
        <v>0.6</v>
      </c>
      <c r="D500" s="389">
        <v>0</v>
      </c>
      <c r="E500" s="389"/>
      <c r="F500" s="390">
        <v>3591</v>
      </c>
      <c r="G500" s="391">
        <v>0</v>
      </c>
      <c r="H500" s="391">
        <v>0</v>
      </c>
      <c r="I500" s="391">
        <v>0</v>
      </c>
      <c r="J500" s="391">
        <v>0</v>
      </c>
      <c r="K500" s="391">
        <v>0</v>
      </c>
      <c r="L500" s="391">
        <v>0.45783333333333331</v>
      </c>
      <c r="M500" s="392">
        <v>0</v>
      </c>
      <c r="N500" s="390">
        <v>0</v>
      </c>
      <c r="O500" s="390">
        <v>0</v>
      </c>
      <c r="P500" s="390">
        <v>0</v>
      </c>
      <c r="Q500" s="390">
        <v>0</v>
      </c>
      <c r="R500" s="390">
        <v>0</v>
      </c>
      <c r="S500" s="390" t="s">
        <v>164</v>
      </c>
      <c r="T500" s="391">
        <v>0</v>
      </c>
      <c r="U500" s="391">
        <v>0</v>
      </c>
      <c r="V500" s="391">
        <v>0</v>
      </c>
      <c r="W500" s="391">
        <v>0</v>
      </c>
      <c r="X500" s="391">
        <v>0</v>
      </c>
      <c r="Y500" s="391">
        <v>0</v>
      </c>
      <c r="Z500" s="391">
        <v>0</v>
      </c>
      <c r="AA500" s="391">
        <v>0</v>
      </c>
      <c r="AB500" s="391">
        <v>0</v>
      </c>
      <c r="AC500" s="391">
        <v>0</v>
      </c>
      <c r="AD500" s="391">
        <v>0</v>
      </c>
      <c r="AE500" s="391">
        <v>0</v>
      </c>
      <c r="AF500" s="391">
        <v>0</v>
      </c>
      <c r="AG500" s="391">
        <v>0</v>
      </c>
      <c r="AH500" s="391">
        <v>0</v>
      </c>
      <c r="AI500" s="391">
        <v>0</v>
      </c>
      <c r="AJ500" s="391">
        <v>0</v>
      </c>
      <c r="AK500" s="391">
        <v>0</v>
      </c>
      <c r="AL500" s="391">
        <v>0</v>
      </c>
      <c r="AM500" s="391">
        <v>0</v>
      </c>
      <c r="AN500" s="391">
        <v>0</v>
      </c>
      <c r="AO500" s="391">
        <v>0</v>
      </c>
      <c r="AP500" s="391">
        <v>0</v>
      </c>
      <c r="AQ500" s="391">
        <v>0</v>
      </c>
      <c r="AR500" s="391">
        <v>0</v>
      </c>
      <c r="AS500" s="391">
        <v>0</v>
      </c>
      <c r="AT500" s="391">
        <v>0</v>
      </c>
      <c r="AU500" s="391">
        <v>0</v>
      </c>
      <c r="AV500" s="391">
        <v>0</v>
      </c>
      <c r="AW500" s="391">
        <v>0</v>
      </c>
      <c r="AX500" s="391">
        <v>0</v>
      </c>
      <c r="AY500" s="391">
        <v>0</v>
      </c>
      <c r="AZ500" s="391">
        <v>0</v>
      </c>
      <c r="BA500" s="391">
        <v>0</v>
      </c>
      <c r="BB500" s="391">
        <v>0</v>
      </c>
      <c r="BC500" s="391">
        <v>0</v>
      </c>
      <c r="BD500" s="391">
        <v>0</v>
      </c>
      <c r="BE500" s="391">
        <v>0</v>
      </c>
      <c r="BF500" s="391">
        <v>0</v>
      </c>
      <c r="BG500" s="391">
        <v>0</v>
      </c>
      <c r="BH500" s="391">
        <v>0.6</v>
      </c>
      <c r="BI500" s="391">
        <v>0.6</v>
      </c>
      <c r="BJ500" s="391">
        <v>0.6</v>
      </c>
      <c r="BK500" s="391">
        <v>0.6</v>
      </c>
      <c r="BL500" s="391">
        <v>0.6</v>
      </c>
      <c r="BM500" s="391">
        <v>0</v>
      </c>
      <c r="BN500" s="391">
        <v>0</v>
      </c>
      <c r="BO500" s="391">
        <v>0</v>
      </c>
      <c r="BP500" s="391">
        <v>0</v>
      </c>
      <c r="BQ500" s="391">
        <v>0</v>
      </c>
    </row>
    <row r="501" spans="1:69">
      <c r="A501" s="388" t="s">
        <v>893</v>
      </c>
      <c r="B501" s="389">
        <v>0.46015000000000011</v>
      </c>
      <c r="C501" s="389">
        <v>2.4979999999999998</v>
      </c>
      <c r="D501" s="389">
        <v>0</v>
      </c>
      <c r="E501" s="389"/>
      <c r="F501" s="390">
        <v>5334</v>
      </c>
      <c r="G501" s="391">
        <v>0.22459999999999999</v>
      </c>
      <c r="H501" s="391">
        <v>2.18E-2</v>
      </c>
      <c r="I501" s="391">
        <v>1.66E-2</v>
      </c>
      <c r="J501" s="391">
        <v>1.1999999999999999E-3</v>
      </c>
      <c r="K501" s="391">
        <v>5.8799999999999998E-2</v>
      </c>
      <c r="L501" s="391">
        <v>0.13715000000000011</v>
      </c>
      <c r="M501" s="392">
        <v>42.107236595425569</v>
      </c>
      <c r="N501" s="390">
        <v>5402</v>
      </c>
      <c r="O501" s="390">
        <v>5758</v>
      </c>
      <c r="P501" s="390">
        <v>6099</v>
      </c>
      <c r="Q501" s="390">
        <v>6459</v>
      </c>
      <c r="R501" s="390">
        <v>6841</v>
      </c>
      <c r="S501" s="390" t="s">
        <v>151</v>
      </c>
      <c r="T501" s="391">
        <v>0.25390000000000001</v>
      </c>
      <c r="U501" s="391">
        <v>0.27060000000000001</v>
      </c>
      <c r="V501" s="391">
        <v>0.28670000000000001</v>
      </c>
      <c r="W501" s="391">
        <v>0.30359999999999998</v>
      </c>
      <c r="X501" s="391">
        <v>0.32150000000000001</v>
      </c>
      <c r="Y501" s="391">
        <v>0.12520000000000001</v>
      </c>
      <c r="Z501" s="391">
        <v>0.13350000000000001</v>
      </c>
      <c r="AA501" s="391">
        <v>0.14130000000000001</v>
      </c>
      <c r="AB501" s="391">
        <v>0.1497</v>
      </c>
      <c r="AC501" s="391">
        <v>0.1585</v>
      </c>
      <c r="AD501" s="391">
        <v>1.78E-2</v>
      </c>
      <c r="AE501" s="391">
        <v>1.95E-2</v>
      </c>
      <c r="AF501" s="391">
        <v>2.1499999999999998E-2</v>
      </c>
      <c r="AG501" s="391">
        <v>2.3699999999999999E-2</v>
      </c>
      <c r="AH501" s="391">
        <v>2.5999999999999999E-2</v>
      </c>
      <c r="AI501" s="391">
        <v>1.6000000000000001E-3</v>
      </c>
      <c r="AJ501" s="391">
        <v>1.6000000000000001E-3</v>
      </c>
      <c r="AK501" s="391">
        <v>1.6000000000000001E-3</v>
      </c>
      <c r="AL501" s="391">
        <v>1.6000000000000001E-3</v>
      </c>
      <c r="AM501" s="391">
        <v>1.6000000000000001E-3</v>
      </c>
      <c r="AN501" s="391">
        <v>5.8799999999999998E-2</v>
      </c>
      <c r="AO501" s="391">
        <v>5.8799999999999998E-2</v>
      </c>
      <c r="AP501" s="391">
        <v>5.8799999999999998E-2</v>
      </c>
      <c r="AQ501" s="391">
        <v>5.8799999999999998E-2</v>
      </c>
      <c r="AR501" s="391">
        <v>5.8799999999999998E-2</v>
      </c>
      <c r="AS501" s="391">
        <v>0.2102</v>
      </c>
      <c r="AT501" s="391">
        <v>0.22270000000000001</v>
      </c>
      <c r="AU501" s="391">
        <v>0.2346</v>
      </c>
      <c r="AV501" s="391">
        <v>0.24740000000000001</v>
      </c>
      <c r="AW501" s="391">
        <v>0.26079999999999998</v>
      </c>
      <c r="AX501" s="391">
        <v>0</v>
      </c>
      <c r="AY501" s="391">
        <v>0</v>
      </c>
      <c r="AZ501" s="391">
        <v>0</v>
      </c>
      <c r="BA501" s="391">
        <v>0</v>
      </c>
      <c r="BB501" s="391">
        <v>0</v>
      </c>
      <c r="BC501" s="391">
        <v>0</v>
      </c>
      <c r="BD501" s="391">
        <v>0</v>
      </c>
      <c r="BE501" s="391">
        <v>0</v>
      </c>
      <c r="BF501" s="391">
        <v>0</v>
      </c>
      <c r="BG501" s="391">
        <v>0</v>
      </c>
      <c r="BH501" s="391">
        <v>0</v>
      </c>
      <c r="BI501" s="391">
        <v>0</v>
      </c>
      <c r="BJ501" s="391">
        <v>0</v>
      </c>
      <c r="BK501" s="391">
        <v>0</v>
      </c>
      <c r="BL501" s="391">
        <v>0</v>
      </c>
      <c r="BM501" s="391">
        <v>0</v>
      </c>
      <c r="BN501" s="391">
        <v>0</v>
      </c>
      <c r="BO501" s="391">
        <v>0</v>
      </c>
      <c r="BP501" s="391">
        <v>0</v>
      </c>
      <c r="BQ501" s="391">
        <v>0</v>
      </c>
    </row>
    <row r="502" spans="1:69">
      <c r="A502" s="388" t="s">
        <v>894</v>
      </c>
      <c r="B502" s="389">
        <v>1.0400499999999999</v>
      </c>
      <c r="C502" s="389">
        <v>11.2</v>
      </c>
      <c r="D502" s="389">
        <v>1.8751232876712331E-2</v>
      </c>
      <c r="E502" s="389"/>
      <c r="F502" s="390">
        <v>6858</v>
      </c>
      <c r="G502" s="391">
        <v>0.42849999999999999</v>
      </c>
      <c r="H502" s="391">
        <v>0.22420000000000001</v>
      </c>
      <c r="I502" s="391">
        <v>7.2900000000000006E-2</v>
      </c>
      <c r="J502" s="391">
        <v>9.1000000000000004E-3</v>
      </c>
      <c r="K502" s="391">
        <v>0.13100000000000001</v>
      </c>
      <c r="L502" s="391">
        <v>0.15559876712328757</v>
      </c>
      <c r="M502" s="392">
        <v>62.481773111694373</v>
      </c>
      <c r="N502" s="390">
        <v>10039</v>
      </c>
      <c r="O502" s="390">
        <v>11043</v>
      </c>
      <c r="P502" s="390">
        <v>12147</v>
      </c>
      <c r="Q502" s="390">
        <v>13362</v>
      </c>
      <c r="R502" s="390">
        <v>14522</v>
      </c>
      <c r="S502" s="390" t="s">
        <v>176</v>
      </c>
      <c r="T502" s="391">
        <v>0.56220000000000003</v>
      </c>
      <c r="U502" s="391">
        <v>0.61839999999999995</v>
      </c>
      <c r="V502" s="391">
        <v>0.68020000000000003</v>
      </c>
      <c r="W502" s="391">
        <v>0.74829999999999997</v>
      </c>
      <c r="X502" s="391">
        <v>0.81320000000000003</v>
      </c>
      <c r="Y502" s="391">
        <v>0.36299999999999999</v>
      </c>
      <c r="Z502" s="391">
        <v>0.4</v>
      </c>
      <c r="AA502" s="391">
        <v>0.44</v>
      </c>
      <c r="AB502" s="391">
        <v>0.5</v>
      </c>
      <c r="AC502" s="391">
        <v>0.55000000000000004</v>
      </c>
      <c r="AD502" s="391">
        <v>9.7699999999999995E-2</v>
      </c>
      <c r="AE502" s="391">
        <v>0.1074</v>
      </c>
      <c r="AF502" s="391">
        <v>0.1182</v>
      </c>
      <c r="AG502" s="391">
        <v>0.13</v>
      </c>
      <c r="AH502" s="391">
        <v>0.1308</v>
      </c>
      <c r="AI502" s="391">
        <v>1.6500000000000001E-2</v>
      </c>
      <c r="AJ502" s="391">
        <v>1.6799999999999999E-2</v>
      </c>
      <c r="AK502" s="391">
        <v>1.8599999999999998E-2</v>
      </c>
      <c r="AL502" s="391">
        <v>2.0400000000000001E-2</v>
      </c>
      <c r="AM502" s="391">
        <v>2.24E-2</v>
      </c>
      <c r="AN502" s="391">
        <v>0.1885</v>
      </c>
      <c r="AO502" s="391">
        <v>0.1885</v>
      </c>
      <c r="AP502" s="391">
        <v>0.1885</v>
      </c>
      <c r="AQ502" s="391">
        <v>0.1885</v>
      </c>
      <c r="AR502" s="391">
        <v>0.1885</v>
      </c>
      <c r="AS502" s="391">
        <v>0.1288</v>
      </c>
      <c r="AT502" s="391">
        <v>0.1396</v>
      </c>
      <c r="AU502" s="391">
        <v>0.15160000000000001</v>
      </c>
      <c r="AV502" s="391">
        <v>0.16650000000000001</v>
      </c>
      <c r="AW502" s="391">
        <v>0.18429999999999999</v>
      </c>
      <c r="AX502" s="391">
        <v>0</v>
      </c>
      <c r="AY502" s="391">
        <v>0</v>
      </c>
      <c r="AZ502" s="391">
        <v>0</v>
      </c>
      <c r="BA502" s="391">
        <v>0</v>
      </c>
      <c r="BB502" s="391">
        <v>0</v>
      </c>
      <c r="BC502" s="391">
        <v>0</v>
      </c>
      <c r="BD502" s="391">
        <v>0</v>
      </c>
      <c r="BE502" s="391">
        <v>0</v>
      </c>
      <c r="BF502" s="391">
        <v>0</v>
      </c>
      <c r="BG502" s="391">
        <v>0</v>
      </c>
      <c r="BH502" s="391">
        <v>0</v>
      </c>
      <c r="BI502" s="391">
        <v>0</v>
      </c>
      <c r="BJ502" s="391">
        <v>0</v>
      </c>
      <c r="BK502" s="391">
        <v>0</v>
      </c>
      <c r="BL502" s="391">
        <v>0</v>
      </c>
      <c r="BM502" s="391">
        <v>1.8700000000000001E-2</v>
      </c>
      <c r="BN502" s="391">
        <v>1.8700000000000001E-2</v>
      </c>
      <c r="BO502" s="391">
        <v>1.8700000000000001E-2</v>
      </c>
      <c r="BP502" s="391">
        <v>1.8700000000000001E-2</v>
      </c>
      <c r="BQ502" s="391">
        <v>1.8700000000000001E-2</v>
      </c>
    </row>
    <row r="503" spans="1:69">
      <c r="A503" s="388" t="s">
        <v>895</v>
      </c>
      <c r="B503" s="389">
        <v>2.1633333333333334E-2</v>
      </c>
      <c r="C503" s="389">
        <v>0.46800000000000003</v>
      </c>
      <c r="D503" s="389">
        <v>1.1000000000000001E-3</v>
      </c>
      <c r="E503" s="389"/>
      <c r="F503" s="390">
        <v>293</v>
      </c>
      <c r="G503" s="391">
        <v>1.2699999999999999E-2</v>
      </c>
      <c r="H503" s="391">
        <v>8.9999999999999998E-4</v>
      </c>
      <c r="I503" s="391">
        <v>0</v>
      </c>
      <c r="J503" s="391">
        <v>0</v>
      </c>
      <c r="K503" s="391">
        <v>1.2999999999999999E-3</v>
      </c>
      <c r="L503" s="391">
        <v>5.6333333333333339E-3</v>
      </c>
      <c r="M503" s="392">
        <v>43.344709897610919</v>
      </c>
      <c r="N503" s="390">
        <v>295</v>
      </c>
      <c r="O503" s="390">
        <v>297</v>
      </c>
      <c r="P503" s="390">
        <v>299</v>
      </c>
      <c r="Q503" s="390">
        <v>300</v>
      </c>
      <c r="R503" s="390">
        <v>302</v>
      </c>
      <c r="S503" s="390" t="s">
        <v>144</v>
      </c>
      <c r="T503" s="391">
        <v>1.2699999999999999E-2</v>
      </c>
      <c r="U503" s="391">
        <v>1.2699999999999999E-2</v>
      </c>
      <c r="V503" s="391">
        <v>1.2800000000000001E-2</v>
      </c>
      <c r="W503" s="391">
        <v>1.2800000000000001E-2</v>
      </c>
      <c r="X503" s="391">
        <v>1.2800000000000001E-2</v>
      </c>
      <c r="Y503" s="391">
        <v>1E-3</v>
      </c>
      <c r="Z503" s="391">
        <v>1E-3</v>
      </c>
      <c r="AA503" s="391">
        <v>1E-3</v>
      </c>
      <c r="AB503" s="391">
        <v>1E-3</v>
      </c>
      <c r="AC503" s="391">
        <v>1E-3</v>
      </c>
      <c r="AD503" s="391">
        <v>0</v>
      </c>
      <c r="AE503" s="391">
        <v>0</v>
      </c>
      <c r="AF503" s="391">
        <v>0</v>
      </c>
      <c r="AG503" s="391">
        <v>0</v>
      </c>
      <c r="AH503" s="391">
        <v>0</v>
      </c>
      <c r="AI503" s="391">
        <v>0</v>
      </c>
      <c r="AJ503" s="391">
        <v>0</v>
      </c>
      <c r="AK503" s="391">
        <v>0</v>
      </c>
      <c r="AL503" s="391">
        <v>0</v>
      </c>
      <c r="AM503" s="391">
        <v>0</v>
      </c>
      <c r="AN503" s="391">
        <v>5.0000000000000001E-4</v>
      </c>
      <c r="AO503" s="391">
        <v>5.0000000000000001E-4</v>
      </c>
      <c r="AP503" s="391">
        <v>5.0000000000000001E-4</v>
      </c>
      <c r="AQ503" s="391">
        <v>5.0000000000000001E-4</v>
      </c>
      <c r="AR503" s="391">
        <v>5.0000000000000001E-4</v>
      </c>
      <c r="AS503" s="391">
        <v>2.8E-3</v>
      </c>
      <c r="AT503" s="391">
        <v>2.8E-3</v>
      </c>
      <c r="AU503" s="391">
        <v>2.8E-3</v>
      </c>
      <c r="AV503" s="391">
        <v>2.8E-3</v>
      </c>
      <c r="AW503" s="391">
        <v>2.8E-3</v>
      </c>
      <c r="AX503" s="391">
        <v>0</v>
      </c>
      <c r="AY503" s="391">
        <v>0</v>
      </c>
      <c r="AZ503" s="391">
        <v>0</v>
      </c>
      <c r="BA503" s="391">
        <v>0</v>
      </c>
      <c r="BB503" s="391">
        <v>0</v>
      </c>
      <c r="BC503" s="391">
        <v>0</v>
      </c>
      <c r="BD503" s="391">
        <v>0</v>
      </c>
      <c r="BE503" s="391">
        <v>0</v>
      </c>
      <c r="BF503" s="391">
        <v>0</v>
      </c>
      <c r="BG503" s="391">
        <v>0</v>
      </c>
      <c r="BH503" s="391">
        <v>0</v>
      </c>
      <c r="BI503" s="391">
        <v>0</v>
      </c>
      <c r="BJ503" s="391">
        <v>0</v>
      </c>
      <c r="BK503" s="391">
        <v>0</v>
      </c>
      <c r="BL503" s="391">
        <v>0</v>
      </c>
      <c r="BM503" s="391">
        <v>0.04</v>
      </c>
      <c r="BN503" s="391">
        <v>0.04</v>
      </c>
      <c r="BO503" s="391">
        <v>0.04</v>
      </c>
      <c r="BP503" s="391">
        <v>0.04</v>
      </c>
      <c r="BQ503" s="391">
        <v>0.04</v>
      </c>
    </row>
    <row r="504" spans="1:69">
      <c r="A504" s="388" t="s">
        <v>896</v>
      </c>
      <c r="B504" s="389">
        <v>18.501666666666669</v>
      </c>
      <c r="C504" s="389">
        <v>75</v>
      </c>
      <c r="D504" s="389">
        <v>1.6642471232876712</v>
      </c>
      <c r="E504" s="389"/>
      <c r="F504" s="390">
        <v>86883</v>
      </c>
      <c r="G504" s="391">
        <v>4.1539999999999999</v>
      </c>
      <c r="H504" s="391">
        <v>2.0565000000000002</v>
      </c>
      <c r="I504" s="391">
        <v>0.60399999999999998</v>
      </c>
      <c r="J504" s="391">
        <v>0.96099999999999997</v>
      </c>
      <c r="K504" s="391">
        <v>4.9817</v>
      </c>
      <c r="L504" s="391">
        <v>4.0802195433789965</v>
      </c>
      <c r="M504" s="392">
        <v>47.811424559465024</v>
      </c>
      <c r="N504" s="390">
        <v>97689</v>
      </c>
      <c r="O504" s="390">
        <v>110331</v>
      </c>
      <c r="P504" s="390">
        <v>125283</v>
      </c>
      <c r="Q504" s="390">
        <v>143210</v>
      </c>
      <c r="R504" s="390">
        <v>164982</v>
      </c>
      <c r="S504" s="390" t="s">
        <v>190</v>
      </c>
      <c r="T504" s="391">
        <v>4.6890000000000001</v>
      </c>
      <c r="U504" s="391">
        <v>5.2960000000000003</v>
      </c>
      <c r="V504" s="391">
        <v>6.0140000000000002</v>
      </c>
      <c r="W504" s="391">
        <v>6.8739999999999997</v>
      </c>
      <c r="X504" s="391">
        <v>7.9189999999999996</v>
      </c>
      <c r="Y504" s="391">
        <v>2.5070000000000001</v>
      </c>
      <c r="Z504" s="391">
        <v>3.056</v>
      </c>
      <c r="AA504" s="391">
        <v>3.7250000000000001</v>
      </c>
      <c r="AB504" s="391">
        <v>4.5410000000000004</v>
      </c>
      <c r="AC504" s="391">
        <v>5.5350000000000001</v>
      </c>
      <c r="AD504" s="391">
        <v>0.73599999999999999</v>
      </c>
      <c r="AE504" s="391">
        <v>0.89700000000000002</v>
      </c>
      <c r="AF504" s="391">
        <v>1.0940000000000001</v>
      </c>
      <c r="AG504" s="391">
        <v>1.3340000000000001</v>
      </c>
      <c r="AH504" s="391">
        <v>1.6259999999999999</v>
      </c>
      <c r="AI504" s="391">
        <v>1.171</v>
      </c>
      <c r="AJ504" s="391">
        <v>1.4279999999999999</v>
      </c>
      <c r="AK504" s="391">
        <v>1.7410000000000001</v>
      </c>
      <c r="AL504" s="391">
        <v>2.1219999999999999</v>
      </c>
      <c r="AM504" s="391">
        <v>2.5870000000000002</v>
      </c>
      <c r="AN504" s="391">
        <v>1.0469999999999999</v>
      </c>
      <c r="AO504" s="391">
        <v>1.276</v>
      </c>
      <c r="AP504" s="391">
        <v>1.556</v>
      </c>
      <c r="AQ504" s="391">
        <v>1.8959999999999999</v>
      </c>
      <c r="AR504" s="391">
        <v>2.3119999999999998</v>
      </c>
      <c r="AS504" s="391">
        <v>2.75</v>
      </c>
      <c r="AT504" s="391">
        <v>2.25</v>
      </c>
      <c r="AU504" s="391">
        <v>2</v>
      </c>
      <c r="AV504" s="391">
        <v>1.8</v>
      </c>
      <c r="AW504" s="391">
        <v>1.75</v>
      </c>
      <c r="AX504" s="391">
        <v>0</v>
      </c>
      <c r="AY504" s="391">
        <v>0</v>
      </c>
      <c r="AZ504" s="391">
        <v>0</v>
      </c>
      <c r="BA504" s="391">
        <v>0</v>
      </c>
      <c r="BB504" s="391">
        <v>0</v>
      </c>
      <c r="BC504" s="391">
        <v>0</v>
      </c>
      <c r="BD504" s="391">
        <v>0</v>
      </c>
      <c r="BE504" s="391">
        <v>0</v>
      </c>
      <c r="BF504" s="391">
        <v>0</v>
      </c>
      <c r="BG504" s="391">
        <v>0</v>
      </c>
      <c r="BH504" s="391">
        <v>0</v>
      </c>
      <c r="BI504" s="391">
        <v>0</v>
      </c>
      <c r="BJ504" s="391">
        <v>0</v>
      </c>
      <c r="BK504" s="391">
        <v>0</v>
      </c>
      <c r="BL504" s="391">
        <v>0</v>
      </c>
      <c r="BM504" s="391">
        <v>4.2349999999999994</v>
      </c>
      <c r="BN504" s="391">
        <v>4.2349999999999994</v>
      </c>
      <c r="BO504" s="391">
        <v>4.2349999999999994</v>
      </c>
      <c r="BP504" s="391">
        <v>4.2349999999999994</v>
      </c>
      <c r="BQ504" s="391">
        <v>4.2349999999999994</v>
      </c>
    </row>
    <row r="505" spans="1:69">
      <c r="A505" s="388" t="s">
        <v>897</v>
      </c>
      <c r="B505" s="389">
        <v>0.27291666666666664</v>
      </c>
      <c r="C505" s="389">
        <v>1.1519999999999999</v>
      </c>
      <c r="D505" s="389">
        <v>0</v>
      </c>
      <c r="E505" s="389"/>
      <c r="F505" s="390">
        <v>2962</v>
      </c>
      <c r="G505" s="391">
        <v>0.13500000000000001</v>
      </c>
      <c r="H505" s="391">
        <v>0</v>
      </c>
      <c r="I505" s="391">
        <v>0</v>
      </c>
      <c r="J505" s="391">
        <v>6.9999999999999999E-4</v>
      </c>
      <c r="K505" s="391">
        <v>9.9000000000000005E-2</v>
      </c>
      <c r="L505" s="391">
        <v>3.8216666666666621E-2</v>
      </c>
      <c r="M505" s="392">
        <v>45.577312626603643</v>
      </c>
      <c r="N505" s="390">
        <v>3000</v>
      </c>
      <c r="O505" s="390">
        <v>3000</v>
      </c>
      <c r="P505" s="390">
        <v>3000</v>
      </c>
      <c r="Q505" s="390">
        <v>3000</v>
      </c>
      <c r="R505" s="390">
        <v>3000</v>
      </c>
      <c r="S505" s="390" t="s">
        <v>137</v>
      </c>
      <c r="T505" s="391">
        <v>0.13500000000000001</v>
      </c>
      <c r="U505" s="391">
        <v>0.13500000000000001</v>
      </c>
      <c r="V505" s="391">
        <v>0.13500000000000001</v>
      </c>
      <c r="W505" s="391">
        <v>0.13500000000000001</v>
      </c>
      <c r="X505" s="391">
        <v>0.13500000000000001</v>
      </c>
      <c r="Y505" s="391">
        <v>0</v>
      </c>
      <c r="Z505" s="391">
        <v>0</v>
      </c>
      <c r="AA505" s="391">
        <v>0</v>
      </c>
      <c r="AB505" s="391">
        <v>0</v>
      </c>
      <c r="AC505" s="391">
        <v>0</v>
      </c>
      <c r="AD505" s="391">
        <v>0</v>
      </c>
      <c r="AE505" s="391">
        <v>0</v>
      </c>
      <c r="AF505" s="391">
        <v>0</v>
      </c>
      <c r="AG505" s="391">
        <v>0</v>
      </c>
      <c r="AH505" s="391">
        <v>0</v>
      </c>
      <c r="AI505" s="391">
        <v>0</v>
      </c>
      <c r="AJ505" s="391">
        <v>0</v>
      </c>
      <c r="AK505" s="391">
        <v>0</v>
      </c>
      <c r="AL505" s="391">
        <v>0</v>
      </c>
      <c r="AM505" s="391">
        <v>0</v>
      </c>
      <c r="AN505" s="391">
        <v>0.1</v>
      </c>
      <c r="AO505" s="391">
        <v>0.1</v>
      </c>
      <c r="AP505" s="391">
        <v>0.1</v>
      </c>
      <c r="AQ505" s="391">
        <v>0.1</v>
      </c>
      <c r="AR505" s="391">
        <v>0.1</v>
      </c>
      <c r="AS505" s="391">
        <v>3.8300000000000001E-2</v>
      </c>
      <c r="AT505" s="391">
        <v>3.8300000000000001E-2</v>
      </c>
      <c r="AU505" s="391">
        <v>3.8300000000000001E-2</v>
      </c>
      <c r="AV505" s="391">
        <v>3.8300000000000001E-2</v>
      </c>
      <c r="AW505" s="391">
        <v>3.8300000000000001E-2</v>
      </c>
      <c r="AX505" s="391">
        <v>0</v>
      </c>
      <c r="AY505" s="391">
        <v>0</v>
      </c>
      <c r="AZ505" s="391">
        <v>0</v>
      </c>
      <c r="BA505" s="391">
        <v>0</v>
      </c>
      <c r="BB505" s="391">
        <v>0</v>
      </c>
      <c r="BC505" s="391">
        <v>0</v>
      </c>
      <c r="BD505" s="391">
        <v>0</v>
      </c>
      <c r="BE505" s="391">
        <v>0</v>
      </c>
      <c r="BF505" s="391">
        <v>0</v>
      </c>
      <c r="BG505" s="391">
        <v>0</v>
      </c>
      <c r="BH505" s="391">
        <v>8.0000000000000002E-3</v>
      </c>
      <c r="BI505" s="391">
        <v>8.0000000000000002E-3</v>
      </c>
      <c r="BJ505" s="391">
        <v>8.0000000000000002E-3</v>
      </c>
      <c r="BK505" s="391">
        <v>8.0000000000000002E-3</v>
      </c>
      <c r="BL505" s="391">
        <v>8.0000000000000002E-3</v>
      </c>
      <c r="BM505" s="391">
        <v>0</v>
      </c>
      <c r="BN505" s="391">
        <v>0</v>
      </c>
      <c r="BO505" s="391">
        <v>0</v>
      </c>
      <c r="BP505" s="391">
        <v>0</v>
      </c>
      <c r="BQ505" s="391">
        <v>0</v>
      </c>
    </row>
    <row r="506" spans="1:69">
      <c r="A506" s="388" t="s">
        <v>898</v>
      </c>
      <c r="B506" s="389">
        <v>13.601999999999999</v>
      </c>
      <c r="C506" s="389">
        <v>25</v>
      </c>
      <c r="D506" s="389">
        <v>0.30778356164383563</v>
      </c>
      <c r="E506" s="389"/>
      <c r="F506" s="390">
        <v>145708</v>
      </c>
      <c r="G506" s="391">
        <v>9.33</v>
      </c>
      <c r="H506" s="391">
        <v>1.256</v>
      </c>
      <c r="I506" s="391">
        <v>0.75900000000000001</v>
      </c>
      <c r="J506" s="391">
        <v>0.215</v>
      </c>
      <c r="K506" s="391">
        <v>9.9299999999999999E-2</v>
      </c>
      <c r="L506" s="391">
        <v>1.6349164383561625</v>
      </c>
      <c r="M506" s="392">
        <v>64.03217393691493</v>
      </c>
      <c r="N506" s="390">
        <v>191880</v>
      </c>
      <c r="O506" s="390">
        <v>251251</v>
      </c>
      <c r="P506" s="390">
        <v>319760</v>
      </c>
      <c r="Q506" s="390">
        <v>406930</v>
      </c>
      <c r="R506" s="390">
        <v>496045</v>
      </c>
      <c r="S506" s="390" t="s">
        <v>136</v>
      </c>
      <c r="T506" s="391">
        <v>13.432</v>
      </c>
      <c r="U506" s="391">
        <v>17.588000000000001</v>
      </c>
      <c r="V506" s="391">
        <v>22.382999999999999</v>
      </c>
      <c r="W506" s="391">
        <v>28.484999999999999</v>
      </c>
      <c r="X506" s="391">
        <v>34.723199999999999</v>
      </c>
      <c r="Y506" s="391">
        <v>1.8740000000000001</v>
      </c>
      <c r="Z506" s="391">
        <v>2.7959999999999998</v>
      </c>
      <c r="AA506" s="391">
        <v>3.9780000000000002</v>
      </c>
      <c r="AB506" s="391">
        <v>5.6310000000000002</v>
      </c>
      <c r="AC506" s="391">
        <v>6.8644999999999996</v>
      </c>
      <c r="AD506" s="391">
        <v>1.3540000000000001</v>
      </c>
      <c r="AE506" s="391">
        <v>2.125</v>
      </c>
      <c r="AF506" s="391">
        <v>2.9289999999999998</v>
      </c>
      <c r="AG506" s="391">
        <v>4.0359999999999996</v>
      </c>
      <c r="AH506" s="391">
        <v>4.9196</v>
      </c>
      <c r="AI506" s="391">
        <v>0.41599999999999998</v>
      </c>
      <c r="AJ506" s="391">
        <v>0.55900000000000005</v>
      </c>
      <c r="AK506" s="391">
        <v>0.72299999999999998</v>
      </c>
      <c r="AL506" s="391">
        <v>1.032</v>
      </c>
      <c r="AM506" s="391">
        <v>1.2585</v>
      </c>
      <c r="AN506" s="391">
        <v>1.145</v>
      </c>
      <c r="AO506" s="391">
        <v>1.538</v>
      </c>
      <c r="AP506" s="391">
        <v>1.9890000000000001</v>
      </c>
      <c r="AQ506" s="391">
        <v>2.581</v>
      </c>
      <c r="AR506" s="391">
        <v>3.1463000000000001</v>
      </c>
      <c r="AS506" s="391">
        <v>2.5792000000000002</v>
      </c>
      <c r="AT506" s="391">
        <v>3.4830000000000001</v>
      </c>
      <c r="AU506" s="391">
        <v>4.53</v>
      </c>
      <c r="AV506" s="391">
        <v>5.9119000000000002</v>
      </c>
      <c r="AW506" s="391">
        <v>7.2066999999999997</v>
      </c>
      <c r="AX506" s="391">
        <v>20</v>
      </c>
      <c r="AY506" s="391">
        <v>40</v>
      </c>
      <c r="AZ506" s="391">
        <v>44</v>
      </c>
      <c r="BA506" s="391">
        <v>44</v>
      </c>
      <c r="BB506" s="391">
        <v>44</v>
      </c>
      <c r="BC506" s="391">
        <v>9.5000000000000001E-2</v>
      </c>
      <c r="BD506" s="391">
        <v>0.215</v>
      </c>
      <c r="BE506" s="391">
        <v>0.36799999999999999</v>
      </c>
      <c r="BF506" s="391">
        <v>0.56099999999999994</v>
      </c>
      <c r="BG506" s="391">
        <v>0.80599999999999994</v>
      </c>
      <c r="BH506" s="391">
        <v>22</v>
      </c>
      <c r="BI506" s="391">
        <v>22</v>
      </c>
      <c r="BJ506" s="391">
        <v>22</v>
      </c>
      <c r="BK506" s="391">
        <v>22</v>
      </c>
      <c r="BL506" s="391">
        <v>22</v>
      </c>
      <c r="BM506" s="391">
        <v>2.2549999999999999</v>
      </c>
      <c r="BN506" s="391">
        <v>2.2549999999999999</v>
      </c>
      <c r="BO506" s="391">
        <v>2.2549999999999999</v>
      </c>
      <c r="BP506" s="391">
        <v>2.2549999999999999</v>
      </c>
      <c r="BQ506" s="391">
        <v>2.2549999999999999</v>
      </c>
    </row>
    <row r="507" spans="1:69">
      <c r="A507" s="388" t="s">
        <v>899</v>
      </c>
      <c r="B507" s="389">
        <v>2.8333333333333339E-2</v>
      </c>
      <c r="C507" s="389">
        <v>0.14399999999999999</v>
      </c>
      <c r="D507" s="389">
        <v>0</v>
      </c>
      <c r="E507" s="389"/>
      <c r="F507" s="390">
        <v>350</v>
      </c>
      <c r="G507" s="391">
        <v>0.01</v>
      </c>
      <c r="H507" s="391">
        <v>8.9999999999999993E-3</v>
      </c>
      <c r="I507" s="391">
        <v>0</v>
      </c>
      <c r="J507" s="391">
        <v>7.0000000000000001E-3</v>
      </c>
      <c r="K507" s="391">
        <v>0</v>
      </c>
      <c r="L507" s="391">
        <v>2.33333333333334E-3</v>
      </c>
      <c r="M507" s="392">
        <v>28.571428571428573</v>
      </c>
      <c r="N507" s="390">
        <v>350</v>
      </c>
      <c r="O507" s="390">
        <v>370</v>
      </c>
      <c r="P507" s="390">
        <v>370</v>
      </c>
      <c r="Q507" s="390">
        <v>370</v>
      </c>
      <c r="R507" s="390">
        <v>370</v>
      </c>
      <c r="S507" s="390" t="s">
        <v>180</v>
      </c>
      <c r="T507" s="391">
        <v>0.01</v>
      </c>
      <c r="U507" s="391">
        <v>0.01</v>
      </c>
      <c r="V507" s="391">
        <v>0.01</v>
      </c>
      <c r="W507" s="391">
        <v>0.01</v>
      </c>
      <c r="X507" s="391">
        <v>0.01</v>
      </c>
      <c r="Y507" s="391">
        <v>8.9999999999999993E-3</v>
      </c>
      <c r="Z507" s="391">
        <v>8.9999999999999993E-3</v>
      </c>
      <c r="AA507" s="391">
        <v>8.9999999999999993E-3</v>
      </c>
      <c r="AB507" s="391">
        <v>8.9999999999999993E-3</v>
      </c>
      <c r="AC507" s="391">
        <v>8.9999999999999993E-3</v>
      </c>
      <c r="AD507" s="391">
        <v>0</v>
      </c>
      <c r="AE507" s="391">
        <v>0</v>
      </c>
      <c r="AF507" s="391">
        <v>0</v>
      </c>
      <c r="AG507" s="391">
        <v>0</v>
      </c>
      <c r="AH507" s="391">
        <v>0</v>
      </c>
      <c r="AI507" s="391">
        <v>3.0000000000000001E-3</v>
      </c>
      <c r="AJ507" s="391">
        <v>3.0000000000000001E-3</v>
      </c>
      <c r="AK507" s="391">
        <v>3.0000000000000001E-3</v>
      </c>
      <c r="AL507" s="391">
        <v>3.0000000000000001E-3</v>
      </c>
      <c r="AM507" s="391">
        <v>3.0000000000000001E-3</v>
      </c>
      <c r="AN507" s="391">
        <v>0</v>
      </c>
      <c r="AO507" s="391">
        <v>0</v>
      </c>
      <c r="AP507" s="391">
        <v>0</v>
      </c>
      <c r="AQ507" s="391">
        <v>0</v>
      </c>
      <c r="AR507" s="391">
        <v>0</v>
      </c>
      <c r="AS507" s="391">
        <v>2.5999999999999999E-3</v>
      </c>
      <c r="AT507" s="391">
        <v>2.7000000000000001E-3</v>
      </c>
      <c r="AU507" s="391">
        <v>2.7000000000000001E-3</v>
      </c>
      <c r="AV507" s="391">
        <v>2.7000000000000001E-3</v>
      </c>
      <c r="AW507" s="391">
        <v>2.7000000000000001E-3</v>
      </c>
      <c r="AX507" s="391">
        <v>0</v>
      </c>
      <c r="AY507" s="391">
        <v>0</v>
      </c>
      <c r="AZ507" s="391">
        <v>0</v>
      </c>
      <c r="BA507" s="391">
        <v>0</v>
      </c>
      <c r="BB507" s="391">
        <v>0</v>
      </c>
      <c r="BC507" s="391">
        <v>0</v>
      </c>
      <c r="BD507" s="391">
        <v>0</v>
      </c>
      <c r="BE507" s="391">
        <v>0</v>
      </c>
      <c r="BF507" s="391">
        <v>0</v>
      </c>
      <c r="BG507" s="391">
        <v>0</v>
      </c>
      <c r="BH507" s="391">
        <v>0</v>
      </c>
      <c r="BI507" s="391">
        <v>0</v>
      </c>
      <c r="BJ507" s="391">
        <v>0</v>
      </c>
      <c r="BK507" s="391">
        <v>0</v>
      </c>
      <c r="BL507" s="391">
        <v>0</v>
      </c>
      <c r="BM507" s="391">
        <v>0</v>
      </c>
      <c r="BN507" s="391">
        <v>0</v>
      </c>
      <c r="BO507" s="391">
        <v>0</v>
      </c>
      <c r="BP507" s="391">
        <v>0</v>
      </c>
      <c r="BQ507" s="391">
        <v>0</v>
      </c>
    </row>
    <row r="508" spans="1:69">
      <c r="A508" s="388" t="s">
        <v>900</v>
      </c>
      <c r="B508" s="389">
        <v>2.66</v>
      </c>
      <c r="C508" s="389">
        <v>12</v>
      </c>
      <c r="D508" s="389">
        <v>0.35000000000000003</v>
      </c>
      <c r="E508" s="389"/>
      <c r="F508" s="390">
        <v>12700</v>
      </c>
      <c r="G508" s="391">
        <v>0.97</v>
      </c>
      <c r="H508" s="391">
        <v>0.13</v>
      </c>
      <c r="I508" s="391">
        <v>0.7</v>
      </c>
      <c r="J508" s="391">
        <v>0.04</v>
      </c>
      <c r="K508" s="391">
        <v>0.15</v>
      </c>
      <c r="L508" s="391">
        <v>0.32000000000000028</v>
      </c>
      <c r="M508" s="392">
        <v>76.377952755905511</v>
      </c>
      <c r="N508" s="390">
        <v>12954</v>
      </c>
      <c r="O508" s="390">
        <v>13213</v>
      </c>
      <c r="P508" s="390">
        <v>13477</v>
      </c>
      <c r="Q508" s="390">
        <v>13747</v>
      </c>
      <c r="R508" s="390">
        <v>14022</v>
      </c>
      <c r="S508" s="390" t="s">
        <v>214</v>
      </c>
      <c r="T508" s="391">
        <v>0.99</v>
      </c>
      <c r="U508" s="391">
        <v>1.01</v>
      </c>
      <c r="V508" s="391">
        <v>1.03</v>
      </c>
      <c r="W508" s="391">
        <v>1.05</v>
      </c>
      <c r="X508" s="391">
        <v>1.07</v>
      </c>
      <c r="Y508" s="391">
        <v>0.13200000000000001</v>
      </c>
      <c r="Z508" s="391">
        <v>0.13500000000000001</v>
      </c>
      <c r="AA508" s="391">
        <v>0.13800000000000001</v>
      </c>
      <c r="AB508" s="391">
        <v>0.14099999999999999</v>
      </c>
      <c r="AC508" s="391">
        <v>0.14099999999999999</v>
      </c>
      <c r="AD508" s="391">
        <v>0.71</v>
      </c>
      <c r="AE508" s="391">
        <v>0.72</v>
      </c>
      <c r="AF508" s="391">
        <v>0.73</v>
      </c>
      <c r="AG508" s="391">
        <v>0.74</v>
      </c>
      <c r="AH508" s="391">
        <v>0.75</v>
      </c>
      <c r="AI508" s="391">
        <v>4.1000000000000002E-2</v>
      </c>
      <c r="AJ508" s="391">
        <v>4.2000000000000003E-2</v>
      </c>
      <c r="AK508" s="391">
        <v>4.2999999999999997E-2</v>
      </c>
      <c r="AL508" s="391">
        <v>4.3999999999999997E-2</v>
      </c>
      <c r="AM508" s="391">
        <v>4.4999999999999998E-2</v>
      </c>
      <c r="AN508" s="391">
        <v>0.153</v>
      </c>
      <c r="AO508" s="391">
        <v>0.156</v>
      </c>
      <c r="AP508" s="391">
        <v>0.159</v>
      </c>
      <c r="AQ508" s="391">
        <v>0.16200000000000001</v>
      </c>
      <c r="AR508" s="391">
        <v>0.16500000000000001</v>
      </c>
      <c r="AS508" s="391">
        <v>0.3397</v>
      </c>
      <c r="AT508" s="391">
        <v>0.34589999999999999</v>
      </c>
      <c r="AU508" s="391">
        <v>0.35210000000000002</v>
      </c>
      <c r="AV508" s="391">
        <v>0.3584</v>
      </c>
      <c r="AW508" s="391">
        <v>0.36409999999999998</v>
      </c>
      <c r="AX508" s="391">
        <v>0</v>
      </c>
      <c r="AY508" s="391">
        <v>0</v>
      </c>
      <c r="AZ508" s="391">
        <v>0</v>
      </c>
      <c r="BA508" s="391">
        <v>0</v>
      </c>
      <c r="BB508" s="391">
        <v>0</v>
      </c>
      <c r="BC508" s="391">
        <v>0</v>
      </c>
      <c r="BD508" s="391">
        <v>0</v>
      </c>
      <c r="BE508" s="391">
        <v>0</v>
      </c>
      <c r="BF508" s="391">
        <v>0</v>
      </c>
      <c r="BG508" s="391">
        <v>0</v>
      </c>
      <c r="BH508" s="391">
        <v>0</v>
      </c>
      <c r="BI508" s="391">
        <v>0</v>
      </c>
      <c r="BJ508" s="391">
        <v>0</v>
      </c>
      <c r="BK508" s="391">
        <v>0</v>
      </c>
      <c r="BL508" s="391">
        <v>0</v>
      </c>
      <c r="BM508" s="391">
        <v>1.173</v>
      </c>
      <c r="BN508" s="391">
        <v>1.173</v>
      </c>
      <c r="BO508" s="391">
        <v>1.173</v>
      </c>
      <c r="BP508" s="391">
        <v>1.173</v>
      </c>
      <c r="BQ508" s="391">
        <v>1.173</v>
      </c>
    </row>
    <row r="509" spans="1:69">
      <c r="A509" s="388" t="s">
        <v>901</v>
      </c>
      <c r="B509" s="389">
        <v>0.22189166666666668</v>
      </c>
      <c r="C509" s="389">
        <v>0.32500000000000001</v>
      </c>
      <c r="D509" s="389">
        <v>0</v>
      </c>
      <c r="E509" s="389"/>
      <c r="F509" s="390">
        <v>3600</v>
      </c>
      <c r="G509" s="391">
        <v>0.13600000000000001</v>
      </c>
      <c r="H509" s="391">
        <v>3.2000000000000002E-3</v>
      </c>
      <c r="I509" s="391">
        <v>3.7000000000000002E-3</v>
      </c>
      <c r="J509" s="391">
        <v>2.2000000000000001E-3</v>
      </c>
      <c r="K509" s="391">
        <v>6.0000000000000001E-3</v>
      </c>
      <c r="L509" s="391">
        <v>7.0791666666666642E-2</v>
      </c>
      <c r="M509" s="392">
        <v>37.777777777777779</v>
      </c>
      <c r="N509" s="390">
        <v>3636</v>
      </c>
      <c r="O509" s="390">
        <v>3697</v>
      </c>
      <c r="P509" s="390">
        <v>3760</v>
      </c>
      <c r="Q509" s="390">
        <v>3824</v>
      </c>
      <c r="R509" s="390">
        <v>3889</v>
      </c>
      <c r="S509" s="390" t="s">
        <v>135</v>
      </c>
      <c r="T509" s="391">
        <v>0.13619999999999999</v>
      </c>
      <c r="U509" s="391">
        <v>0.13619999999999999</v>
      </c>
      <c r="V509" s="391">
        <v>0.13639999999999999</v>
      </c>
      <c r="W509" s="391">
        <v>0.13639999999999999</v>
      </c>
      <c r="X509" s="391">
        <v>0.13650000000000001</v>
      </c>
      <c r="Y509" s="391">
        <v>3.3999999999999998E-3</v>
      </c>
      <c r="Z509" s="391">
        <v>3.3999999999999998E-3</v>
      </c>
      <c r="AA509" s="391">
        <v>3.5999999999999999E-3</v>
      </c>
      <c r="AB509" s="391">
        <v>3.5999999999999999E-3</v>
      </c>
      <c r="AC509" s="391">
        <v>3.5999999999999999E-3</v>
      </c>
      <c r="AD509" s="391">
        <v>3.8999999999999998E-3</v>
      </c>
      <c r="AE509" s="391">
        <v>3.8999999999999998E-3</v>
      </c>
      <c r="AF509" s="391">
        <v>3.8999999999999998E-3</v>
      </c>
      <c r="AG509" s="391">
        <v>4.1000000000000003E-3</v>
      </c>
      <c r="AH509" s="391">
        <v>4.1000000000000003E-3</v>
      </c>
      <c r="AI509" s="391">
        <v>2.2000000000000001E-3</v>
      </c>
      <c r="AJ509" s="391">
        <v>2.2000000000000001E-3</v>
      </c>
      <c r="AK509" s="391">
        <v>2.3E-3</v>
      </c>
      <c r="AL509" s="391">
        <v>2.3E-3</v>
      </c>
      <c r="AM509" s="391">
        <v>2.3E-3</v>
      </c>
      <c r="AN509" s="391">
        <v>6.0000000000000001E-3</v>
      </c>
      <c r="AO509" s="391">
        <v>6.0000000000000001E-3</v>
      </c>
      <c r="AP509" s="391">
        <v>6.1000000000000004E-3</v>
      </c>
      <c r="AQ509" s="391">
        <v>6.1000000000000004E-3</v>
      </c>
      <c r="AR509" s="391">
        <v>6.1000000000000004E-3</v>
      </c>
      <c r="AS509" s="391">
        <v>3.5000000000000003E-2</v>
      </c>
      <c r="AT509" s="391">
        <v>3.5000000000000003E-2</v>
      </c>
      <c r="AU509" s="391">
        <v>3.5999999999999997E-2</v>
      </c>
      <c r="AV509" s="391">
        <v>3.5999999999999997E-2</v>
      </c>
      <c r="AW509" s="391">
        <v>3.7999999999999999E-2</v>
      </c>
      <c r="AX509" s="391">
        <v>0</v>
      </c>
      <c r="AY509" s="391">
        <v>0</v>
      </c>
      <c r="AZ509" s="391">
        <v>0</v>
      </c>
      <c r="BA509" s="391">
        <v>0</v>
      </c>
      <c r="BB509" s="391">
        <v>0</v>
      </c>
      <c r="BC509" s="391">
        <v>0</v>
      </c>
      <c r="BD509" s="391">
        <v>0</v>
      </c>
      <c r="BE509" s="391">
        <v>0</v>
      </c>
      <c r="BF509" s="391">
        <v>0</v>
      </c>
      <c r="BG509" s="391">
        <v>0</v>
      </c>
      <c r="BH509" s="391">
        <v>0.32500000000000001</v>
      </c>
      <c r="BI509" s="391">
        <v>0.32500000000000001</v>
      </c>
      <c r="BJ509" s="391">
        <v>0.32500000000000001</v>
      </c>
      <c r="BK509" s="391">
        <v>0.32500000000000001</v>
      </c>
      <c r="BL509" s="391">
        <v>0.32500000000000001</v>
      </c>
      <c r="BM509" s="391">
        <v>0</v>
      </c>
      <c r="BN509" s="391">
        <v>0</v>
      </c>
      <c r="BO509" s="391">
        <v>0</v>
      </c>
      <c r="BP509" s="391">
        <v>0</v>
      </c>
      <c r="BQ509" s="391">
        <v>0</v>
      </c>
    </row>
    <row r="510" spans="1:69">
      <c r="A510" s="388" t="s">
        <v>902</v>
      </c>
      <c r="B510" s="389">
        <v>0.18545833333333331</v>
      </c>
      <c r="C510" s="389">
        <v>0.432</v>
      </c>
      <c r="D510" s="389">
        <v>0</v>
      </c>
      <c r="E510" s="389"/>
      <c r="F510" s="390">
        <v>1864</v>
      </c>
      <c r="G510" s="391">
        <v>5.5E-2</v>
      </c>
      <c r="H510" s="391">
        <v>0.01</v>
      </c>
      <c r="I510" s="391">
        <v>2E-3</v>
      </c>
      <c r="J510" s="391">
        <v>9.4E-2</v>
      </c>
      <c r="K510" s="391">
        <v>1.0999999999999999E-2</v>
      </c>
      <c r="L510" s="391">
        <v>1.3458333333333294E-2</v>
      </c>
      <c r="M510" s="392">
        <v>29.506437768240342</v>
      </c>
      <c r="N510" s="390">
        <v>1856</v>
      </c>
      <c r="O510" s="390">
        <v>1818</v>
      </c>
      <c r="P510" s="390">
        <v>1784</v>
      </c>
      <c r="Q510" s="390">
        <v>1750</v>
      </c>
      <c r="R510" s="390">
        <v>1717</v>
      </c>
      <c r="S510" s="390" t="s">
        <v>201</v>
      </c>
      <c r="T510" s="391">
        <v>5.4699999999999999E-2</v>
      </c>
      <c r="U510" s="391">
        <v>5.3499999999999999E-2</v>
      </c>
      <c r="V510" s="391">
        <v>5.2400000000000002E-2</v>
      </c>
      <c r="W510" s="391">
        <v>5.1400000000000001E-2</v>
      </c>
      <c r="X510" s="391">
        <v>5.04E-2</v>
      </c>
      <c r="Y510" s="391">
        <v>9.9000000000000008E-3</v>
      </c>
      <c r="Z510" s="391">
        <v>9.7000000000000003E-3</v>
      </c>
      <c r="AA510" s="391">
        <v>9.4999999999999998E-3</v>
      </c>
      <c r="AB510" s="391">
        <v>9.4999999999999998E-3</v>
      </c>
      <c r="AC510" s="391">
        <v>9.1999999999999998E-3</v>
      </c>
      <c r="AD510" s="391">
        <v>2E-3</v>
      </c>
      <c r="AE510" s="391">
        <v>2E-3</v>
      </c>
      <c r="AF510" s="391">
        <v>1.9E-3</v>
      </c>
      <c r="AG510" s="391">
        <v>1.9E-3</v>
      </c>
      <c r="AH510" s="391">
        <v>1.8800000000000001E-2</v>
      </c>
      <c r="AI510" s="391">
        <v>9.35E-2</v>
      </c>
      <c r="AJ510" s="391">
        <v>9.1399999999999995E-2</v>
      </c>
      <c r="AK510" s="391">
        <v>8.9599999999999999E-2</v>
      </c>
      <c r="AL510" s="391">
        <v>8.7900000000000006E-2</v>
      </c>
      <c r="AM510" s="391">
        <v>8.6099999999999996E-2</v>
      </c>
      <c r="AN510" s="391">
        <v>1.09E-2</v>
      </c>
      <c r="AO510" s="391">
        <v>1.0699999999999999E-2</v>
      </c>
      <c r="AP510" s="391">
        <v>1.0500000000000001E-2</v>
      </c>
      <c r="AQ510" s="391">
        <v>1.03E-2</v>
      </c>
      <c r="AR510" s="391">
        <v>1.01E-2</v>
      </c>
      <c r="AS510" s="391">
        <v>1.35E-2</v>
      </c>
      <c r="AT510" s="391">
        <v>1.34E-2</v>
      </c>
      <c r="AU510" s="391">
        <v>1.3299999999999999E-2</v>
      </c>
      <c r="AV510" s="391">
        <v>1.32E-2</v>
      </c>
      <c r="AW510" s="391">
        <v>1.3100000000000001E-2</v>
      </c>
      <c r="AX510" s="391">
        <v>0</v>
      </c>
      <c r="AY510" s="391">
        <v>0</v>
      </c>
      <c r="AZ510" s="391">
        <v>0</v>
      </c>
      <c r="BA510" s="391">
        <v>0</v>
      </c>
      <c r="BB510" s="391">
        <v>0</v>
      </c>
      <c r="BC510" s="391">
        <v>0</v>
      </c>
      <c r="BD510" s="391">
        <v>0</v>
      </c>
      <c r="BE510" s="391">
        <v>0</v>
      </c>
      <c r="BF510" s="391">
        <v>0</v>
      </c>
      <c r="BG510" s="391">
        <v>0</v>
      </c>
      <c r="BH510" s="391">
        <v>0</v>
      </c>
      <c r="BI510" s="391">
        <v>0</v>
      </c>
      <c r="BJ510" s="391">
        <v>0</v>
      </c>
      <c r="BK510" s="391">
        <v>0</v>
      </c>
      <c r="BL510" s="391">
        <v>0</v>
      </c>
      <c r="BM510" s="391">
        <v>0</v>
      </c>
      <c r="BN510" s="391">
        <v>0</v>
      </c>
      <c r="BO510" s="391">
        <v>0</v>
      </c>
      <c r="BP510" s="391">
        <v>0</v>
      </c>
      <c r="BQ510" s="391">
        <v>0</v>
      </c>
    </row>
    <row r="511" spans="1:69">
      <c r="A511" s="388" t="s">
        <v>904</v>
      </c>
      <c r="B511" s="389">
        <v>4.0741666666666669E-2</v>
      </c>
      <c r="C511" s="389">
        <v>0.34399999999999997</v>
      </c>
      <c r="D511" s="389">
        <v>0</v>
      </c>
      <c r="E511" s="389"/>
      <c r="F511" s="390">
        <v>835</v>
      </c>
      <c r="G511" s="391">
        <v>3.4200000000000001E-2</v>
      </c>
      <c r="H511" s="391">
        <v>1.5E-3</v>
      </c>
      <c r="I511" s="391">
        <v>0</v>
      </c>
      <c r="J511" s="391">
        <v>1.5E-3</v>
      </c>
      <c r="K511" s="391">
        <v>7.4999999999999997E-2</v>
      </c>
      <c r="L511" s="391">
        <v>-7.1458333333333318E-2</v>
      </c>
      <c r="M511" s="392">
        <v>40.958083832335326</v>
      </c>
      <c r="N511" s="390">
        <v>875</v>
      </c>
      <c r="O511" s="390">
        <v>915</v>
      </c>
      <c r="P511" s="390">
        <v>955</v>
      </c>
      <c r="Q511" s="390">
        <v>995</v>
      </c>
      <c r="R511" s="390">
        <v>1035</v>
      </c>
      <c r="S511" s="390" t="s">
        <v>200</v>
      </c>
      <c r="T511" s="391">
        <v>3.85E-2</v>
      </c>
      <c r="U511" s="391">
        <v>3.9600000000000003E-2</v>
      </c>
      <c r="V511" s="391">
        <v>0.04</v>
      </c>
      <c r="W511" s="391">
        <v>4.1000000000000002E-2</v>
      </c>
      <c r="X511" s="391">
        <v>4.1500000000000002E-2</v>
      </c>
      <c r="Y511" s="391">
        <v>1.8E-3</v>
      </c>
      <c r="Z511" s="391">
        <v>2E-3</v>
      </c>
      <c r="AA511" s="391">
        <v>2.5000000000000001E-3</v>
      </c>
      <c r="AB511" s="391">
        <v>3.0000000000000001E-3</v>
      </c>
      <c r="AC511" s="391">
        <v>3.5000000000000001E-3</v>
      </c>
      <c r="AD511" s="391">
        <v>0</v>
      </c>
      <c r="AE511" s="391">
        <v>0</v>
      </c>
      <c r="AF511" s="391">
        <v>0</v>
      </c>
      <c r="AG511" s="391">
        <v>0</v>
      </c>
      <c r="AH511" s="391">
        <v>0</v>
      </c>
      <c r="AI511" s="391">
        <v>3.0000000000000001E-3</v>
      </c>
      <c r="AJ511" s="391">
        <v>3.8999999999999998E-3</v>
      </c>
      <c r="AK511" s="391">
        <v>4.3E-3</v>
      </c>
      <c r="AL511" s="391">
        <v>5.0000000000000001E-3</v>
      </c>
      <c r="AM511" s="391">
        <v>5.4999999999999997E-3</v>
      </c>
      <c r="AN511" s="391">
        <v>8.5000000000000006E-2</v>
      </c>
      <c r="AO511" s="391">
        <v>5.5E-2</v>
      </c>
      <c r="AP511" s="391">
        <v>5.5E-2</v>
      </c>
      <c r="AQ511" s="391">
        <v>5.5E-2</v>
      </c>
      <c r="AR511" s="391">
        <v>5.5E-2</v>
      </c>
      <c r="AS511" s="391">
        <v>1.9699999999999999E-2</v>
      </c>
      <c r="AT511" s="391">
        <v>1.54E-2</v>
      </c>
      <c r="AU511" s="391">
        <v>1.5599999999999999E-2</v>
      </c>
      <c r="AV511" s="391">
        <v>1.5900000000000001E-2</v>
      </c>
      <c r="AW511" s="391">
        <v>1.6199999999999999E-2</v>
      </c>
      <c r="AX511" s="391">
        <v>0</v>
      </c>
      <c r="AY511" s="391">
        <v>0</v>
      </c>
      <c r="AZ511" s="391">
        <v>0</v>
      </c>
      <c r="BA511" s="391">
        <v>0</v>
      </c>
      <c r="BB511" s="391">
        <v>0</v>
      </c>
      <c r="BC511" s="391">
        <v>0</v>
      </c>
      <c r="BD511" s="391">
        <v>0</v>
      </c>
      <c r="BE511" s="391">
        <v>0</v>
      </c>
      <c r="BF511" s="391">
        <v>0</v>
      </c>
      <c r="BG511" s="391">
        <v>0</v>
      </c>
      <c r="BH511" s="391">
        <v>0</v>
      </c>
      <c r="BI511" s="391">
        <v>0</v>
      </c>
      <c r="BJ511" s="391">
        <v>0</v>
      </c>
      <c r="BK511" s="391">
        <v>0</v>
      </c>
      <c r="BL511" s="391">
        <v>0</v>
      </c>
      <c r="BM511" s="391">
        <v>0</v>
      </c>
      <c r="BN511" s="391">
        <v>0</v>
      </c>
      <c r="BO511" s="391">
        <v>0</v>
      </c>
      <c r="BP511" s="391">
        <v>0</v>
      </c>
      <c r="BQ511" s="391">
        <v>0</v>
      </c>
    </row>
    <row r="512" spans="1:69">
      <c r="A512" s="388" t="s">
        <v>905</v>
      </c>
      <c r="B512" s="389">
        <v>0.67533333333333323</v>
      </c>
      <c r="C512" s="389">
        <v>2.6</v>
      </c>
      <c r="D512" s="389">
        <v>0</v>
      </c>
      <c r="E512" s="389"/>
      <c r="F512" s="390">
        <v>5700</v>
      </c>
      <c r="G512" s="391">
        <v>0.25159999999999999</v>
      </c>
      <c r="H512" s="391">
        <v>0.20830000000000001</v>
      </c>
      <c r="I512" s="391">
        <v>0.21249999999999999</v>
      </c>
      <c r="J512" s="391">
        <v>2E-3</v>
      </c>
      <c r="K512" s="391">
        <v>1E-3</v>
      </c>
      <c r="L512" s="391">
        <v>-6.6666666666770347E-5</v>
      </c>
      <c r="M512" s="392">
        <v>44.140350877192979</v>
      </c>
      <c r="N512" s="390">
        <v>5700</v>
      </c>
      <c r="O512" s="390">
        <v>5900</v>
      </c>
      <c r="P512" s="390">
        <v>6000</v>
      </c>
      <c r="Q512" s="390">
        <v>6200</v>
      </c>
      <c r="R512" s="390">
        <v>7000</v>
      </c>
      <c r="S512" s="390" t="s">
        <v>222</v>
      </c>
      <c r="T512" s="391">
        <v>0.255</v>
      </c>
      <c r="U512" s="391">
        <v>0.25750000000000001</v>
      </c>
      <c r="V512" s="391">
        <v>0.26</v>
      </c>
      <c r="W512" s="391">
        <v>0.26500000000000001</v>
      </c>
      <c r="X512" s="391">
        <v>0.27250000000000002</v>
      </c>
      <c r="Y512" s="391">
        <v>0.20849999999999999</v>
      </c>
      <c r="Z512" s="391">
        <v>0.03</v>
      </c>
      <c r="AA512" s="391">
        <v>3.2500000000000001E-2</v>
      </c>
      <c r="AB512" s="391">
        <v>3.5000000000000003E-2</v>
      </c>
      <c r="AC512" s="391">
        <v>3.7499999999999999E-2</v>
      </c>
      <c r="AD512" s="391">
        <v>0.215</v>
      </c>
      <c r="AE512" s="391">
        <v>0.21590000000000001</v>
      </c>
      <c r="AF512" s="391">
        <v>0.22</v>
      </c>
      <c r="AG512" s="391">
        <v>0.22500000000000001</v>
      </c>
      <c r="AH512" s="391">
        <v>0.22750000000000001</v>
      </c>
      <c r="AI512" s="391">
        <v>1.5E-3</v>
      </c>
      <c r="AJ512" s="391">
        <v>2E-3</v>
      </c>
      <c r="AK512" s="391">
        <v>3.0000000000000001E-3</v>
      </c>
      <c r="AL512" s="391">
        <v>4.0000000000000001E-3</v>
      </c>
      <c r="AM512" s="391">
        <v>5.0000000000000001E-3</v>
      </c>
      <c r="AN512" s="391">
        <v>1.5E-3</v>
      </c>
      <c r="AO512" s="391">
        <v>2E-3</v>
      </c>
      <c r="AP512" s="391">
        <v>2.5000000000000001E-3</v>
      </c>
      <c r="AQ512" s="391">
        <v>3.0000000000000001E-3</v>
      </c>
      <c r="AR512" s="391">
        <v>3.5000000000000001E-3</v>
      </c>
      <c r="AS512" s="391">
        <v>0.1235</v>
      </c>
      <c r="AT512" s="391">
        <v>9.1999999999999998E-2</v>
      </c>
      <c r="AU512" s="391">
        <v>9.3899999999999997E-2</v>
      </c>
      <c r="AV512" s="391">
        <v>9.64E-2</v>
      </c>
      <c r="AW512" s="391">
        <v>9.8900000000000002E-2</v>
      </c>
      <c r="AX512" s="391">
        <v>0</v>
      </c>
      <c r="AY512" s="391">
        <v>0</v>
      </c>
      <c r="AZ512" s="391">
        <v>0</v>
      </c>
      <c r="BA512" s="391">
        <v>0</v>
      </c>
      <c r="BB512" s="391">
        <v>0</v>
      </c>
      <c r="BC512" s="391">
        <v>0</v>
      </c>
      <c r="BD512" s="391">
        <v>0</v>
      </c>
      <c r="BE512" s="391">
        <v>0</v>
      </c>
      <c r="BF512" s="391">
        <v>0</v>
      </c>
      <c r="BG512" s="391">
        <v>0</v>
      </c>
      <c r="BH512" s="391">
        <v>2.6</v>
      </c>
      <c r="BI512" s="391">
        <v>2.6</v>
      </c>
      <c r="BJ512" s="391">
        <v>2.6</v>
      </c>
      <c r="BK512" s="391">
        <v>2.6</v>
      </c>
      <c r="BL512" s="391">
        <v>2.6</v>
      </c>
      <c r="BM512" s="391">
        <v>0</v>
      </c>
      <c r="BN512" s="391">
        <v>0</v>
      </c>
      <c r="BO512" s="391">
        <v>0</v>
      </c>
      <c r="BP512" s="391">
        <v>0</v>
      </c>
      <c r="BQ512" s="391">
        <v>0</v>
      </c>
    </row>
    <row r="513" spans="1:69">
      <c r="A513" s="388" t="s">
        <v>906</v>
      </c>
      <c r="B513" s="389">
        <v>6.3891666666666666E-2</v>
      </c>
      <c r="C513" s="389">
        <v>0.22</v>
      </c>
      <c r="D513" s="389">
        <v>0</v>
      </c>
      <c r="E513" s="389"/>
      <c r="F513" s="390">
        <v>840</v>
      </c>
      <c r="G513" s="391">
        <v>4.5999999999999999E-2</v>
      </c>
      <c r="H513" s="391">
        <v>3.0000000000000001E-3</v>
      </c>
      <c r="I513" s="391">
        <v>2E-3</v>
      </c>
      <c r="J513" s="391">
        <v>0</v>
      </c>
      <c r="K513" s="391">
        <v>2E-3</v>
      </c>
      <c r="L513" s="391">
        <v>1.0891666666666661E-2</v>
      </c>
      <c r="M513" s="392">
        <v>54.761904761904759</v>
      </c>
      <c r="N513" s="390">
        <v>920</v>
      </c>
      <c r="O513" s="390">
        <v>970</v>
      </c>
      <c r="P513" s="390">
        <v>1020</v>
      </c>
      <c r="Q513" s="390">
        <v>1070</v>
      </c>
      <c r="R513" s="390">
        <v>1070</v>
      </c>
      <c r="S513" s="390" t="s">
        <v>143</v>
      </c>
      <c r="T513" s="391">
        <v>3.2199999999999999E-2</v>
      </c>
      <c r="U513" s="391">
        <v>3.4000000000000002E-2</v>
      </c>
      <c r="V513" s="391">
        <v>3.5700000000000003E-2</v>
      </c>
      <c r="W513" s="391">
        <v>3.7499999999999999E-2</v>
      </c>
      <c r="X513" s="391">
        <v>3.7499999999999999E-2</v>
      </c>
      <c r="Y513" s="391">
        <v>4.3E-3</v>
      </c>
      <c r="Z513" s="391">
        <v>4.4999999999999997E-3</v>
      </c>
      <c r="AA513" s="391">
        <v>4.7000000000000002E-3</v>
      </c>
      <c r="AB513" s="391">
        <v>4.8999999999999998E-3</v>
      </c>
      <c r="AC513" s="391">
        <v>4.8999999999999998E-3</v>
      </c>
      <c r="AD513" s="391">
        <v>0</v>
      </c>
      <c r="AE513" s="391">
        <v>0</v>
      </c>
      <c r="AF513" s="391">
        <v>0</v>
      </c>
      <c r="AG513" s="391">
        <v>0</v>
      </c>
      <c r="AH513" s="391">
        <v>0</v>
      </c>
      <c r="AI513" s="391">
        <v>5.3E-3</v>
      </c>
      <c r="AJ513" s="391">
        <v>5.4999999999999997E-3</v>
      </c>
      <c r="AK513" s="391">
        <v>5.7000000000000002E-3</v>
      </c>
      <c r="AL513" s="391">
        <v>5.8999999999999999E-3</v>
      </c>
      <c r="AM513" s="391">
        <v>5.8999999999999999E-3</v>
      </c>
      <c r="AN513" s="391">
        <v>4.0000000000000001E-3</v>
      </c>
      <c r="AO513" s="391">
        <v>4.0000000000000001E-3</v>
      </c>
      <c r="AP513" s="391">
        <v>4.0000000000000001E-3</v>
      </c>
      <c r="AQ513" s="391">
        <v>4.0000000000000001E-3</v>
      </c>
      <c r="AR513" s="391">
        <v>4.0000000000000001E-3</v>
      </c>
      <c r="AS513" s="391">
        <v>7.0000000000000001E-3</v>
      </c>
      <c r="AT513" s="391">
        <v>8.0000000000000002E-3</v>
      </c>
      <c r="AU513" s="391">
        <v>8.0000000000000002E-3</v>
      </c>
      <c r="AV513" s="391">
        <v>8.9999999999999993E-3</v>
      </c>
      <c r="AW513" s="391">
        <v>8.9999999999999993E-3</v>
      </c>
      <c r="AX513" s="391">
        <v>0</v>
      </c>
      <c r="AY513" s="391">
        <v>0</v>
      </c>
      <c r="AZ513" s="391">
        <v>0</v>
      </c>
      <c r="BA513" s="391">
        <v>0</v>
      </c>
      <c r="BB513" s="391">
        <v>0</v>
      </c>
      <c r="BC513" s="391">
        <v>0</v>
      </c>
      <c r="BD513" s="391">
        <v>0</v>
      </c>
      <c r="BE513" s="391">
        <v>0</v>
      </c>
      <c r="BF513" s="391">
        <v>0</v>
      </c>
      <c r="BG513" s="391">
        <v>0</v>
      </c>
      <c r="BH513" s="391">
        <v>0</v>
      </c>
      <c r="BI513" s="391">
        <v>0</v>
      </c>
      <c r="BJ513" s="391">
        <v>0</v>
      </c>
      <c r="BK513" s="391">
        <v>0</v>
      </c>
      <c r="BL513" s="391">
        <v>0</v>
      </c>
      <c r="BM513" s="391">
        <v>0</v>
      </c>
      <c r="BN513" s="391">
        <v>0</v>
      </c>
      <c r="BO513" s="391">
        <v>0</v>
      </c>
      <c r="BP513" s="391">
        <v>0</v>
      </c>
      <c r="BQ513" s="391">
        <v>0</v>
      </c>
    </row>
    <row r="514" spans="1:69">
      <c r="A514" s="388" t="s">
        <v>907</v>
      </c>
      <c r="B514" s="389">
        <v>0.6271916666666667</v>
      </c>
      <c r="C514" s="389">
        <v>2.5308000000000002</v>
      </c>
      <c r="D514" s="389">
        <v>0.13958136986301373</v>
      </c>
      <c r="E514" s="389"/>
      <c r="F514" s="390">
        <v>5857</v>
      </c>
      <c r="G514" s="391">
        <v>0.215</v>
      </c>
      <c r="H514" s="391">
        <v>0.186</v>
      </c>
      <c r="I514" s="391">
        <v>0</v>
      </c>
      <c r="J514" s="391">
        <v>5.1000000000000004E-3</v>
      </c>
      <c r="K514" s="391">
        <v>8.0000000000000002E-3</v>
      </c>
      <c r="L514" s="391">
        <v>7.3510296803652952E-2</v>
      </c>
      <c r="M514" s="392">
        <v>36.708212395424276</v>
      </c>
      <c r="N514" s="390">
        <v>5790</v>
      </c>
      <c r="O514" s="390">
        <v>5469</v>
      </c>
      <c r="P514" s="390">
        <v>5194</v>
      </c>
      <c r="Q514" s="390">
        <v>4934</v>
      </c>
      <c r="R514" s="390">
        <v>4687</v>
      </c>
      <c r="S514" s="390" t="s">
        <v>195</v>
      </c>
      <c r="T514" s="391">
        <v>0.2263</v>
      </c>
      <c r="U514" s="391">
        <v>0.2137</v>
      </c>
      <c r="V514" s="391">
        <v>0.2029</v>
      </c>
      <c r="W514" s="391">
        <v>0.19270000000000001</v>
      </c>
      <c r="X514" s="391">
        <v>0.183</v>
      </c>
      <c r="Y514" s="391">
        <v>0.19570000000000001</v>
      </c>
      <c r="Z514" s="391">
        <v>0.1845</v>
      </c>
      <c r="AA514" s="391">
        <v>0.1754</v>
      </c>
      <c r="AB514" s="391">
        <v>0.1666</v>
      </c>
      <c r="AC514" s="391">
        <v>0.15820000000000001</v>
      </c>
      <c r="AD514" s="391">
        <v>0</v>
      </c>
      <c r="AE514" s="391">
        <v>0</v>
      </c>
      <c r="AF514" s="391">
        <v>0</v>
      </c>
      <c r="AG514" s="391">
        <v>0</v>
      </c>
      <c r="AH514" s="391">
        <v>0</v>
      </c>
      <c r="AI514" s="391">
        <v>0.17</v>
      </c>
      <c r="AJ514" s="391">
        <v>0.1605</v>
      </c>
      <c r="AK514" s="391">
        <v>0.15240000000000001</v>
      </c>
      <c r="AL514" s="391">
        <v>0.1447</v>
      </c>
      <c r="AM514" s="391">
        <v>0.13750000000000001</v>
      </c>
      <c r="AN514" s="391">
        <v>8.9999999999999993E-3</v>
      </c>
      <c r="AO514" s="391">
        <v>8.9999999999999993E-3</v>
      </c>
      <c r="AP514" s="391">
        <v>8.9999999999999993E-3</v>
      </c>
      <c r="AQ514" s="391">
        <v>8.9999999999999993E-3</v>
      </c>
      <c r="AR514" s="391">
        <v>8.9999999999999993E-3</v>
      </c>
      <c r="AS514" s="391">
        <v>0.26029999999999998</v>
      </c>
      <c r="AT514" s="391">
        <v>0.25569999999999998</v>
      </c>
      <c r="AU514" s="391">
        <v>0.25190000000000001</v>
      </c>
      <c r="AV514" s="391">
        <v>0.24829999999999999</v>
      </c>
      <c r="AW514" s="391">
        <v>0.24479999999999999</v>
      </c>
      <c r="AX514" s="391">
        <v>0.1</v>
      </c>
      <c r="AY514" s="391">
        <v>0.4</v>
      </c>
      <c r="AZ514" s="391">
        <v>0.4</v>
      </c>
      <c r="BA514" s="391">
        <v>0.4</v>
      </c>
      <c r="BB514" s="391">
        <v>0.4</v>
      </c>
      <c r="BC514" s="391">
        <v>0</v>
      </c>
      <c r="BD514" s="391">
        <v>0</v>
      </c>
      <c r="BE514" s="391">
        <v>0</v>
      </c>
      <c r="BF514" s="391">
        <v>0</v>
      </c>
      <c r="BG514" s="391">
        <v>0</v>
      </c>
      <c r="BH514" s="391">
        <v>0</v>
      </c>
      <c r="BI514" s="391">
        <v>0</v>
      </c>
      <c r="BJ514" s="391">
        <v>0</v>
      </c>
      <c r="BK514" s="391">
        <v>0</v>
      </c>
      <c r="BL514" s="391">
        <v>0</v>
      </c>
      <c r="BM514" s="391">
        <v>1.3082</v>
      </c>
      <c r="BN514" s="391">
        <v>1.3082</v>
      </c>
      <c r="BO514" s="391">
        <v>1.3082</v>
      </c>
      <c r="BP514" s="391">
        <v>1.3082</v>
      </c>
      <c r="BQ514" s="391">
        <v>1.3082</v>
      </c>
    </row>
    <row r="515" spans="1:69">
      <c r="A515" s="388" t="s">
        <v>908</v>
      </c>
      <c r="B515" s="389">
        <v>0.23634166666666664</v>
      </c>
      <c r="C515" s="389">
        <v>0.41</v>
      </c>
      <c r="D515" s="389">
        <v>0</v>
      </c>
      <c r="E515" s="389"/>
      <c r="F515" s="390">
        <v>1820</v>
      </c>
      <c r="G515" s="391">
        <v>0.19</v>
      </c>
      <c r="H515" s="391">
        <v>3.2099999999999997E-2</v>
      </c>
      <c r="I515" s="391">
        <v>0</v>
      </c>
      <c r="J515" s="391">
        <v>0</v>
      </c>
      <c r="K515" s="391">
        <v>1E-3</v>
      </c>
      <c r="L515" s="391">
        <v>1.3241666666666652E-2</v>
      </c>
      <c r="M515" s="392">
        <v>104.39560439560439</v>
      </c>
      <c r="N515" s="390">
        <v>1857</v>
      </c>
      <c r="O515" s="390">
        <v>2051</v>
      </c>
      <c r="P515" s="390">
        <v>2243</v>
      </c>
      <c r="Q515" s="390">
        <v>2453</v>
      </c>
      <c r="R515" s="390">
        <v>2683</v>
      </c>
      <c r="S515" s="390" t="s">
        <v>141</v>
      </c>
      <c r="T515" s="391">
        <v>0.19400000000000001</v>
      </c>
      <c r="U515" s="391">
        <v>0.214</v>
      </c>
      <c r="V515" s="391">
        <v>0.23400000000000001</v>
      </c>
      <c r="W515" s="391">
        <v>0.25600000000000001</v>
      </c>
      <c r="X515" s="391">
        <v>0.28000000000000003</v>
      </c>
      <c r="Y515" s="391">
        <v>3.3000000000000002E-2</v>
      </c>
      <c r="Z515" s="391">
        <v>3.5999999999999997E-2</v>
      </c>
      <c r="AA515" s="391">
        <v>0.04</v>
      </c>
      <c r="AB515" s="391">
        <v>4.2999999999999997E-2</v>
      </c>
      <c r="AC515" s="391">
        <v>4.7E-2</v>
      </c>
      <c r="AD515" s="391">
        <v>0</v>
      </c>
      <c r="AE515" s="391">
        <v>0</v>
      </c>
      <c r="AF515" s="391">
        <v>0</v>
      </c>
      <c r="AG515" s="391">
        <v>0</v>
      </c>
      <c r="AH515" s="391">
        <v>0</v>
      </c>
      <c r="AI515" s="391">
        <v>0</v>
      </c>
      <c r="AJ515" s="391">
        <v>0</v>
      </c>
      <c r="AK515" s="391">
        <v>0</v>
      </c>
      <c r="AL515" s="391">
        <v>0</v>
      </c>
      <c r="AM515" s="391">
        <v>0</v>
      </c>
      <c r="AN515" s="391">
        <v>1E-3</v>
      </c>
      <c r="AO515" s="391">
        <v>1E-3</v>
      </c>
      <c r="AP515" s="391">
        <v>1E-3</v>
      </c>
      <c r="AQ515" s="391">
        <v>1E-3</v>
      </c>
      <c r="AR515" s="391">
        <v>1E-3</v>
      </c>
      <c r="AS515" s="391">
        <v>4.1200000000000001E-2</v>
      </c>
      <c r="AT515" s="391">
        <v>4.53E-2</v>
      </c>
      <c r="AU515" s="391">
        <v>4.9700000000000001E-2</v>
      </c>
      <c r="AV515" s="391">
        <v>5.4199999999999998E-2</v>
      </c>
      <c r="AW515" s="391">
        <v>5.9200000000000003E-2</v>
      </c>
      <c r="AX515" s="391">
        <v>0</v>
      </c>
      <c r="AY515" s="391">
        <v>0</v>
      </c>
      <c r="AZ515" s="391">
        <v>0</v>
      </c>
      <c r="BA515" s="391">
        <v>0</v>
      </c>
      <c r="BB515" s="391">
        <v>0</v>
      </c>
      <c r="BC515" s="391">
        <v>0</v>
      </c>
      <c r="BD515" s="391">
        <v>0</v>
      </c>
      <c r="BE515" s="391">
        <v>0</v>
      </c>
      <c r="BF515" s="391">
        <v>0</v>
      </c>
      <c r="BG515" s="391">
        <v>0</v>
      </c>
      <c r="BH515" s="391">
        <v>0.10100000000000001</v>
      </c>
      <c r="BI515" s="391">
        <v>0.10100000000000001</v>
      </c>
      <c r="BJ515" s="391">
        <v>0.10100000000000001</v>
      </c>
      <c r="BK515" s="391">
        <v>0.10100000000000001</v>
      </c>
      <c r="BL515" s="391">
        <v>0.10100000000000001</v>
      </c>
      <c r="BM515" s="391">
        <v>0</v>
      </c>
      <c r="BN515" s="391">
        <v>0</v>
      </c>
      <c r="BO515" s="391">
        <v>0</v>
      </c>
      <c r="BP515" s="391">
        <v>0</v>
      </c>
      <c r="BQ515" s="391">
        <v>0</v>
      </c>
    </row>
    <row r="516" spans="1:69">
      <c r="A516" s="388" t="s">
        <v>909</v>
      </c>
      <c r="B516" s="389">
        <v>7.4658333333333313E-2</v>
      </c>
      <c r="C516" s="389">
        <v>0.15</v>
      </c>
      <c r="D516" s="389">
        <v>0</v>
      </c>
      <c r="E516" s="389"/>
      <c r="F516" s="390">
        <v>900</v>
      </c>
      <c r="G516" s="391">
        <v>6.6000000000000003E-2</v>
      </c>
      <c r="H516" s="391">
        <v>1.1000000000000001E-3</v>
      </c>
      <c r="I516" s="391">
        <v>0</v>
      </c>
      <c r="J516" s="391">
        <v>4.0000000000000001E-3</v>
      </c>
      <c r="K516" s="391">
        <v>2E-3</v>
      </c>
      <c r="L516" s="391">
        <v>1.5583333333333005E-3</v>
      </c>
      <c r="M516" s="392">
        <v>73.333333333333329</v>
      </c>
      <c r="N516" s="390">
        <v>950</v>
      </c>
      <c r="O516" s="390">
        <v>1000</v>
      </c>
      <c r="P516" s="390">
        <v>1050</v>
      </c>
      <c r="Q516" s="390">
        <v>1100</v>
      </c>
      <c r="R516" s="390">
        <v>1150</v>
      </c>
      <c r="S516" s="390" t="s">
        <v>130</v>
      </c>
      <c r="T516" s="391">
        <v>6.9199999999999998E-2</v>
      </c>
      <c r="U516" s="391">
        <v>6.9500000000000006E-2</v>
      </c>
      <c r="V516" s="391">
        <v>6.9800000000000001E-2</v>
      </c>
      <c r="W516" s="391">
        <v>7.0099999999999996E-2</v>
      </c>
      <c r="X516" s="391">
        <v>7.0400000000000004E-2</v>
      </c>
      <c r="Y516" s="391">
        <v>1E-3</v>
      </c>
      <c r="Z516" s="391">
        <v>1E-3</v>
      </c>
      <c r="AA516" s="391">
        <v>1.1000000000000001E-3</v>
      </c>
      <c r="AB516" s="391">
        <v>1.1000000000000001E-3</v>
      </c>
      <c r="AC516" s="391">
        <v>1.1000000000000001E-3</v>
      </c>
      <c r="AD516" s="391">
        <v>0</v>
      </c>
      <c r="AE516" s="391">
        <v>0</v>
      </c>
      <c r="AF516" s="391">
        <v>0</v>
      </c>
      <c r="AG516" s="391">
        <v>0</v>
      </c>
      <c r="AH516" s="391">
        <v>0</v>
      </c>
      <c r="AI516" s="391">
        <v>4.0000000000000001E-3</v>
      </c>
      <c r="AJ516" s="391">
        <v>4.0000000000000001E-3</v>
      </c>
      <c r="AK516" s="391">
        <v>4.0000000000000001E-3</v>
      </c>
      <c r="AL516" s="391">
        <v>4.0000000000000001E-3</v>
      </c>
      <c r="AM516" s="391">
        <v>4.0000000000000001E-3</v>
      </c>
      <c r="AN516" s="391">
        <v>2E-3</v>
      </c>
      <c r="AO516" s="391">
        <v>2E-3</v>
      </c>
      <c r="AP516" s="391">
        <v>2E-3</v>
      </c>
      <c r="AQ516" s="391">
        <v>2E-3</v>
      </c>
      <c r="AR516" s="391">
        <v>2E-3</v>
      </c>
      <c r="AS516" s="391">
        <v>4.0000000000000001E-3</v>
      </c>
      <c r="AT516" s="391">
        <v>4.0000000000000001E-3</v>
      </c>
      <c r="AU516" s="391">
        <v>4.0000000000000001E-3</v>
      </c>
      <c r="AV516" s="391">
        <v>4.0000000000000001E-3</v>
      </c>
      <c r="AW516" s="391">
        <v>4.0000000000000001E-3</v>
      </c>
      <c r="AX516" s="391">
        <v>0</v>
      </c>
      <c r="AY516" s="391">
        <v>0</v>
      </c>
      <c r="AZ516" s="391">
        <v>0</v>
      </c>
      <c r="BA516" s="391">
        <v>0</v>
      </c>
      <c r="BB516" s="391">
        <v>0</v>
      </c>
      <c r="BC516" s="391">
        <v>0</v>
      </c>
      <c r="BD516" s="391">
        <v>0</v>
      </c>
      <c r="BE516" s="391">
        <v>0</v>
      </c>
      <c r="BF516" s="391">
        <v>0</v>
      </c>
      <c r="BG516" s="391">
        <v>0</v>
      </c>
      <c r="BH516" s="391">
        <v>0.15</v>
      </c>
      <c r="BI516" s="391">
        <v>0.15</v>
      </c>
      <c r="BJ516" s="391">
        <v>0.15</v>
      </c>
      <c r="BK516" s="391">
        <v>0.15</v>
      </c>
      <c r="BL516" s="391">
        <v>0.15</v>
      </c>
      <c r="BM516" s="391">
        <v>0</v>
      </c>
      <c r="BN516" s="391">
        <v>0</v>
      </c>
      <c r="BO516" s="391">
        <v>0</v>
      </c>
      <c r="BP516" s="391">
        <v>0</v>
      </c>
      <c r="BQ516" s="391">
        <v>0</v>
      </c>
    </row>
    <row r="517" spans="1:69">
      <c r="A517" s="388" t="s">
        <v>910</v>
      </c>
      <c r="B517" s="389">
        <v>1.0233333333333332E-2</v>
      </c>
      <c r="C517" s="389">
        <v>0.05</v>
      </c>
      <c r="D517" s="389">
        <v>0</v>
      </c>
      <c r="E517" s="389"/>
      <c r="F517" s="390">
        <v>216</v>
      </c>
      <c r="G517" s="391">
        <v>8.9999999999999993E-3</v>
      </c>
      <c r="H517" s="391">
        <v>5.0000000000000001E-4</v>
      </c>
      <c r="I517" s="391">
        <v>2.9999999999999997E-4</v>
      </c>
      <c r="J517" s="391">
        <v>1E-4</v>
      </c>
      <c r="K517" s="391">
        <v>1E-4</v>
      </c>
      <c r="L517" s="391">
        <v>2.3333333333333366E-4</v>
      </c>
      <c r="M517" s="392">
        <v>41.666666666666664</v>
      </c>
      <c r="N517" s="390">
        <v>216</v>
      </c>
      <c r="O517" s="390">
        <v>216</v>
      </c>
      <c r="P517" s="390">
        <v>216</v>
      </c>
      <c r="Q517" s="390">
        <v>216</v>
      </c>
      <c r="R517" s="390">
        <v>216</v>
      </c>
      <c r="S517" s="390" t="s">
        <v>186</v>
      </c>
      <c r="T517" s="391">
        <v>8.9999999999999993E-3</v>
      </c>
      <c r="U517" s="391">
        <v>8.9999999999999993E-3</v>
      </c>
      <c r="V517" s="391">
        <v>8.9999999999999993E-3</v>
      </c>
      <c r="W517" s="391">
        <v>8.9999999999999993E-3</v>
      </c>
      <c r="X517" s="391">
        <v>8.9999999999999993E-3</v>
      </c>
      <c r="Y517" s="391">
        <v>5.0000000000000001E-4</v>
      </c>
      <c r="Z517" s="391">
        <v>5.0000000000000001E-4</v>
      </c>
      <c r="AA517" s="391">
        <v>5.0000000000000001E-4</v>
      </c>
      <c r="AB517" s="391">
        <v>5.0000000000000001E-4</v>
      </c>
      <c r="AC517" s="391">
        <v>5.0000000000000001E-4</v>
      </c>
      <c r="AD517" s="391">
        <v>2.9999999999999997E-4</v>
      </c>
      <c r="AE517" s="391">
        <v>2.9999999999999997E-4</v>
      </c>
      <c r="AF517" s="391">
        <v>2.9999999999999997E-4</v>
      </c>
      <c r="AG517" s="391">
        <v>2.9999999999999997E-4</v>
      </c>
      <c r="AH517" s="391">
        <v>2.9999999999999997E-4</v>
      </c>
      <c r="AI517" s="391">
        <v>1E-4</v>
      </c>
      <c r="AJ517" s="391">
        <v>1E-4</v>
      </c>
      <c r="AK517" s="391">
        <v>1E-4</v>
      </c>
      <c r="AL517" s="391">
        <v>1E-4</v>
      </c>
      <c r="AM517" s="391">
        <v>1E-4</v>
      </c>
      <c r="AN517" s="391">
        <v>1E-4</v>
      </c>
      <c r="AO517" s="391">
        <v>1E-4</v>
      </c>
      <c r="AP517" s="391">
        <v>1E-4</v>
      </c>
      <c r="AQ517" s="391">
        <v>1E-4</v>
      </c>
      <c r="AR517" s="391">
        <v>1E-4</v>
      </c>
      <c r="AS517" s="391">
        <v>0</v>
      </c>
      <c r="AT517" s="391">
        <v>0</v>
      </c>
      <c r="AU517" s="391">
        <v>0</v>
      </c>
      <c r="AV517" s="391">
        <v>0</v>
      </c>
      <c r="AW517" s="391">
        <v>0</v>
      </c>
      <c r="AX517" s="391">
        <v>0</v>
      </c>
      <c r="AY517" s="391">
        <v>0</v>
      </c>
      <c r="AZ517" s="391">
        <v>0</v>
      </c>
      <c r="BA517" s="391">
        <v>0</v>
      </c>
      <c r="BB517" s="391">
        <v>0</v>
      </c>
      <c r="BC517" s="391">
        <v>0</v>
      </c>
      <c r="BD517" s="391">
        <v>0</v>
      </c>
      <c r="BE517" s="391">
        <v>0</v>
      </c>
      <c r="BF517" s="391">
        <v>0</v>
      </c>
      <c r="BG517" s="391">
        <v>0</v>
      </c>
      <c r="BH517" s="391">
        <v>0.05</v>
      </c>
      <c r="BI517" s="391">
        <v>0.05</v>
      </c>
      <c r="BJ517" s="391">
        <v>0.05</v>
      </c>
      <c r="BK517" s="391">
        <v>0.05</v>
      </c>
      <c r="BL517" s="391">
        <v>0.05</v>
      </c>
      <c r="BM517" s="391">
        <v>0</v>
      </c>
      <c r="BN517" s="391">
        <v>0</v>
      </c>
      <c r="BO517" s="391">
        <v>0</v>
      </c>
      <c r="BP517" s="391">
        <v>0</v>
      </c>
      <c r="BQ517" s="391">
        <v>0</v>
      </c>
    </row>
    <row r="518" spans="1:69">
      <c r="A518" s="388" t="s">
        <v>911</v>
      </c>
      <c r="B518" s="389">
        <v>1.0639999999999998</v>
      </c>
      <c r="C518" s="389">
        <v>2</v>
      </c>
      <c r="D518" s="389">
        <v>0.28888931506849314</v>
      </c>
      <c r="E518" s="389"/>
      <c r="F518" s="390">
        <v>9654</v>
      </c>
      <c r="G518" s="391">
        <v>0.45029999999999998</v>
      </c>
      <c r="H518" s="391">
        <v>9.5999999999999992E-3</v>
      </c>
      <c r="I518" s="391">
        <v>3.32E-2</v>
      </c>
      <c r="J518" s="391">
        <v>0.13189999999999999</v>
      </c>
      <c r="K518" s="391">
        <v>3.1699999999999999E-2</v>
      </c>
      <c r="L518" s="391">
        <v>0.11841068493150675</v>
      </c>
      <c r="M518" s="392">
        <v>46.643878185208202</v>
      </c>
      <c r="N518" s="390">
        <v>9693</v>
      </c>
      <c r="O518" s="390">
        <v>9888</v>
      </c>
      <c r="P518" s="390">
        <v>10068</v>
      </c>
      <c r="Q518" s="390">
        <v>10250</v>
      </c>
      <c r="R518" s="390">
        <v>10436</v>
      </c>
      <c r="S518" s="390" t="s">
        <v>133</v>
      </c>
      <c r="T518" s="391">
        <v>0.4521</v>
      </c>
      <c r="U518" s="391">
        <v>0.4612</v>
      </c>
      <c r="V518" s="391">
        <v>0.46949999999999997</v>
      </c>
      <c r="W518" s="391">
        <v>0.47799999999999998</v>
      </c>
      <c r="X518" s="391">
        <v>0.48659999999999998</v>
      </c>
      <c r="Y518" s="391">
        <v>9.5999999999999992E-3</v>
      </c>
      <c r="Z518" s="391">
        <v>9.7999999999999997E-3</v>
      </c>
      <c r="AA518" s="391">
        <v>0.01</v>
      </c>
      <c r="AB518" s="391">
        <v>1.01E-2</v>
      </c>
      <c r="AC518" s="391">
        <v>1.03E-2</v>
      </c>
      <c r="AD518" s="391">
        <v>3.32E-2</v>
      </c>
      <c r="AE518" s="391">
        <v>3.32E-2</v>
      </c>
      <c r="AF518" s="391">
        <v>3.32E-2</v>
      </c>
      <c r="AG518" s="391">
        <v>3.32E-2</v>
      </c>
      <c r="AH518" s="391">
        <v>3.32E-2</v>
      </c>
      <c r="AI518" s="391">
        <v>0.13239999999999999</v>
      </c>
      <c r="AJ518" s="391">
        <v>0.13500000000000001</v>
      </c>
      <c r="AK518" s="391">
        <v>0.13750000000000001</v>
      </c>
      <c r="AL518" s="391">
        <v>0.14000000000000001</v>
      </c>
      <c r="AM518" s="391">
        <v>0.14249999999999999</v>
      </c>
      <c r="AN518" s="391">
        <v>0.03</v>
      </c>
      <c r="AO518" s="391">
        <v>0.03</v>
      </c>
      <c r="AP518" s="391">
        <v>0.03</v>
      </c>
      <c r="AQ518" s="391">
        <v>0.03</v>
      </c>
      <c r="AR518" s="391">
        <v>0.03</v>
      </c>
      <c r="AS518" s="391">
        <v>0.1363</v>
      </c>
      <c r="AT518" s="391">
        <v>0.13880000000000001</v>
      </c>
      <c r="AU518" s="391">
        <v>0.1411</v>
      </c>
      <c r="AV518" s="391">
        <v>0.1434</v>
      </c>
      <c r="AW518" s="391">
        <v>0.1457</v>
      </c>
      <c r="AX518" s="391">
        <v>0</v>
      </c>
      <c r="AY518" s="391">
        <v>0</v>
      </c>
      <c r="AZ518" s="391">
        <v>0</v>
      </c>
      <c r="BA518" s="391">
        <v>0</v>
      </c>
      <c r="BB518" s="391">
        <v>0</v>
      </c>
      <c r="BC518" s="391">
        <v>0</v>
      </c>
      <c r="BD518" s="391">
        <v>0</v>
      </c>
      <c r="BE518" s="391">
        <v>0</v>
      </c>
      <c r="BF518" s="391">
        <v>0</v>
      </c>
      <c r="BG518" s="391">
        <v>0</v>
      </c>
      <c r="BH518" s="391">
        <v>2</v>
      </c>
      <c r="BI518" s="391">
        <v>2</v>
      </c>
      <c r="BJ518" s="391">
        <v>2</v>
      </c>
      <c r="BK518" s="391">
        <v>2</v>
      </c>
      <c r="BL518" s="391">
        <v>2</v>
      </c>
      <c r="BM518" s="391">
        <v>0.60000000000000009</v>
      </c>
      <c r="BN518" s="391">
        <v>0.60000000000000009</v>
      </c>
      <c r="BO518" s="391">
        <v>0.60000000000000009</v>
      </c>
      <c r="BP518" s="391">
        <v>0.60000000000000009</v>
      </c>
      <c r="BQ518" s="391">
        <v>0.60000000000000009</v>
      </c>
    </row>
    <row r="519" spans="1:69">
      <c r="A519" s="388" t="s">
        <v>913</v>
      </c>
      <c r="B519" s="389">
        <v>0.19257500000000002</v>
      </c>
      <c r="C519" s="389">
        <v>0.4</v>
      </c>
      <c r="D519" s="389">
        <v>0</v>
      </c>
      <c r="E519" s="389"/>
      <c r="F519" s="390">
        <v>2250</v>
      </c>
      <c r="G519" s="391">
        <v>7.2599999999999998E-2</v>
      </c>
      <c r="H519" s="391">
        <v>1.4999999999999999E-2</v>
      </c>
      <c r="I519" s="391">
        <v>1.18E-2</v>
      </c>
      <c r="J519" s="391">
        <v>3.0800000000000001E-2</v>
      </c>
      <c r="K519" s="391">
        <v>0.01</v>
      </c>
      <c r="L519" s="391">
        <v>5.2375000000000005E-2</v>
      </c>
      <c r="M519" s="392">
        <v>32.266666666666666</v>
      </c>
      <c r="N519" s="390">
        <v>2250</v>
      </c>
      <c r="O519" s="390">
        <v>2250</v>
      </c>
      <c r="P519" s="390">
        <v>2250</v>
      </c>
      <c r="Q519" s="390">
        <v>2250</v>
      </c>
      <c r="R519" s="390">
        <v>2250</v>
      </c>
      <c r="S519" s="390" t="s">
        <v>133</v>
      </c>
      <c r="T519" s="391">
        <v>0.08</v>
      </c>
      <c r="U519" s="391">
        <v>0.08</v>
      </c>
      <c r="V519" s="391">
        <v>0.08</v>
      </c>
      <c r="W519" s="391">
        <v>0.08</v>
      </c>
      <c r="X519" s="391">
        <v>0.08</v>
      </c>
      <c r="Y519" s="391">
        <v>0.02</v>
      </c>
      <c r="Z519" s="391">
        <v>0.02</v>
      </c>
      <c r="AA519" s="391">
        <v>0.02</v>
      </c>
      <c r="AB519" s="391">
        <v>0.02</v>
      </c>
      <c r="AC519" s="391">
        <v>0.02</v>
      </c>
      <c r="AD519" s="391">
        <v>1.4999999999999999E-2</v>
      </c>
      <c r="AE519" s="391">
        <v>1.4999999999999999E-2</v>
      </c>
      <c r="AF519" s="391">
        <v>1.4999999999999999E-2</v>
      </c>
      <c r="AG519" s="391">
        <v>1.4999999999999999E-2</v>
      </c>
      <c r="AH519" s="391">
        <v>1.4999999999999999E-2</v>
      </c>
      <c r="AI519" s="391">
        <v>0.03</v>
      </c>
      <c r="AJ519" s="391">
        <v>0.03</v>
      </c>
      <c r="AK519" s="391">
        <v>0.03</v>
      </c>
      <c r="AL519" s="391">
        <v>0.03</v>
      </c>
      <c r="AM519" s="391">
        <v>0.03</v>
      </c>
      <c r="AN519" s="391">
        <v>0.01</v>
      </c>
      <c r="AO519" s="391">
        <v>0.01</v>
      </c>
      <c r="AP519" s="391">
        <v>0.01</v>
      </c>
      <c r="AQ519" s="391">
        <v>0.01</v>
      </c>
      <c r="AR519" s="391">
        <v>0.01</v>
      </c>
      <c r="AS519" s="391">
        <v>5.4600000000000003E-2</v>
      </c>
      <c r="AT519" s="391">
        <v>5.4600000000000003E-2</v>
      </c>
      <c r="AU519" s="391">
        <v>5.4600000000000003E-2</v>
      </c>
      <c r="AV519" s="391">
        <v>5.4600000000000003E-2</v>
      </c>
      <c r="AW519" s="391">
        <v>5.4600000000000003E-2</v>
      </c>
      <c r="AX519" s="391">
        <v>0</v>
      </c>
      <c r="AY519" s="391">
        <v>0</v>
      </c>
      <c r="AZ519" s="391">
        <v>0</v>
      </c>
      <c r="BA519" s="391">
        <v>0</v>
      </c>
      <c r="BB519" s="391">
        <v>0</v>
      </c>
      <c r="BC519" s="391">
        <v>0</v>
      </c>
      <c r="BD519" s="391">
        <v>0</v>
      </c>
      <c r="BE519" s="391">
        <v>0</v>
      </c>
      <c r="BF519" s="391">
        <v>0</v>
      </c>
      <c r="BG519" s="391">
        <v>0</v>
      </c>
      <c r="BH519" s="391">
        <v>0.4</v>
      </c>
      <c r="BI519" s="391">
        <v>0.4</v>
      </c>
      <c r="BJ519" s="391">
        <v>0.4</v>
      </c>
      <c r="BK519" s="391">
        <v>0.4</v>
      </c>
      <c r="BL519" s="391">
        <v>0.4</v>
      </c>
      <c r="BM519" s="391">
        <v>0</v>
      </c>
      <c r="BN519" s="391">
        <v>0</v>
      </c>
      <c r="BO519" s="391">
        <v>0</v>
      </c>
      <c r="BP519" s="391">
        <v>0</v>
      </c>
      <c r="BQ519" s="391">
        <v>0</v>
      </c>
    </row>
    <row r="520" spans="1:69">
      <c r="A520" s="388" t="s">
        <v>914</v>
      </c>
      <c r="B520" s="389">
        <v>0.3876666666666666</v>
      </c>
      <c r="C520" s="389">
        <v>1.1339999999999999</v>
      </c>
      <c r="D520" s="389">
        <v>0</v>
      </c>
      <c r="E520" s="389"/>
      <c r="F520" s="390">
        <v>3100</v>
      </c>
      <c r="G520" s="391">
        <v>0.13700000000000001</v>
      </c>
      <c r="H520" s="391">
        <v>8.6999999999999994E-2</v>
      </c>
      <c r="I520" s="391">
        <v>5.2999999999999999E-2</v>
      </c>
      <c r="J520" s="391">
        <v>1.7000000000000001E-2</v>
      </c>
      <c r="K520" s="391">
        <v>1.9E-2</v>
      </c>
      <c r="L520" s="391">
        <v>7.4666666666666548E-2</v>
      </c>
      <c r="M520" s="392">
        <v>44.193548387096776</v>
      </c>
      <c r="N520" s="390">
        <v>3150</v>
      </c>
      <c r="O520" s="390">
        <v>3190</v>
      </c>
      <c r="P520" s="390">
        <v>3200</v>
      </c>
      <c r="Q520" s="390">
        <v>3300</v>
      </c>
      <c r="R520" s="390">
        <v>3400</v>
      </c>
      <c r="S520" s="390" t="s">
        <v>195</v>
      </c>
      <c r="T520" s="391">
        <v>0.14000000000000001</v>
      </c>
      <c r="U520" s="391">
        <v>0.14199999999999999</v>
      </c>
      <c r="V520" s="391">
        <v>0.14399999999999999</v>
      </c>
      <c r="W520" s="391">
        <v>0.14399999999999999</v>
      </c>
      <c r="X520" s="391">
        <v>0.14599999999999999</v>
      </c>
      <c r="Y520" s="391">
        <v>0.09</v>
      </c>
      <c r="Z520" s="391">
        <v>9.4E-2</v>
      </c>
      <c r="AA520" s="391">
        <v>9.8000000000000004E-2</v>
      </c>
      <c r="AB520" s="391">
        <v>0.1</v>
      </c>
      <c r="AC520" s="391">
        <v>0.12</v>
      </c>
      <c r="AD520" s="391">
        <v>5.2999999999999999E-2</v>
      </c>
      <c r="AE520" s="391">
        <v>5.3999999999999999E-2</v>
      </c>
      <c r="AF520" s="391">
        <v>5.5E-2</v>
      </c>
      <c r="AG520" s="391">
        <v>5.5E-2</v>
      </c>
      <c r="AH520" s="391">
        <v>5.6000000000000001E-2</v>
      </c>
      <c r="AI520" s="391">
        <v>1.7999999999999999E-2</v>
      </c>
      <c r="AJ520" s="391">
        <v>1.9E-2</v>
      </c>
      <c r="AK520" s="391">
        <v>1.9E-2</v>
      </c>
      <c r="AL520" s="391">
        <v>1.9E-2</v>
      </c>
      <c r="AM520" s="391">
        <v>0.02</v>
      </c>
      <c r="AN520" s="391">
        <v>0.02</v>
      </c>
      <c r="AO520" s="391">
        <v>0.02</v>
      </c>
      <c r="AP520" s="391">
        <v>0.02</v>
      </c>
      <c r="AQ520" s="391">
        <v>0.02</v>
      </c>
      <c r="AR520" s="391">
        <v>2.5000000000000001E-2</v>
      </c>
      <c r="AS520" s="391">
        <v>5.4100000000000002E-2</v>
      </c>
      <c r="AT520" s="391">
        <v>5.4800000000000001E-2</v>
      </c>
      <c r="AU520" s="391">
        <v>5.6800000000000003E-2</v>
      </c>
      <c r="AV520" s="391">
        <v>5.7000000000000002E-2</v>
      </c>
      <c r="AW520" s="391">
        <v>6.1899999999999997E-2</v>
      </c>
      <c r="AX520" s="391">
        <v>0</v>
      </c>
      <c r="AY520" s="391">
        <v>0</v>
      </c>
      <c r="AZ520" s="391">
        <v>0</v>
      </c>
      <c r="BA520" s="391">
        <v>0</v>
      </c>
      <c r="BB520" s="391">
        <v>0</v>
      </c>
      <c r="BC520" s="391">
        <v>0</v>
      </c>
      <c r="BD520" s="391">
        <v>0</v>
      </c>
      <c r="BE520" s="391">
        <v>0</v>
      </c>
      <c r="BF520" s="391">
        <v>0</v>
      </c>
      <c r="BG520" s="391">
        <v>0</v>
      </c>
      <c r="BH520" s="391">
        <v>0</v>
      </c>
      <c r="BI520" s="391">
        <v>0</v>
      </c>
      <c r="BJ520" s="391">
        <v>0</v>
      </c>
      <c r="BK520" s="391">
        <v>0</v>
      </c>
      <c r="BL520" s="391">
        <v>0</v>
      </c>
      <c r="BM520" s="391">
        <v>0</v>
      </c>
      <c r="BN520" s="391">
        <v>0</v>
      </c>
      <c r="BO520" s="391">
        <v>0</v>
      </c>
      <c r="BP520" s="391">
        <v>0</v>
      </c>
      <c r="BQ520" s="391">
        <v>0</v>
      </c>
    </row>
    <row r="521" spans="1:69">
      <c r="A521" s="388" t="s">
        <v>132</v>
      </c>
      <c r="B521" s="389">
        <v>2.9990166666666664</v>
      </c>
      <c r="C521" s="389">
        <v>6.2</v>
      </c>
      <c r="D521" s="389">
        <v>1.2459572602739726</v>
      </c>
      <c r="E521" s="389"/>
      <c r="F521" s="390">
        <v>13112</v>
      </c>
      <c r="G521" s="391">
        <v>0.4491</v>
      </c>
      <c r="H521" s="391">
        <v>0.33200000000000002</v>
      </c>
      <c r="I521" s="391">
        <v>2.5899999999999999E-2</v>
      </c>
      <c r="J521" s="391">
        <v>8.1000000000000003E-2</v>
      </c>
      <c r="K521" s="391">
        <v>0.36349999999999999</v>
      </c>
      <c r="L521" s="391">
        <v>0.50155940639269359</v>
      </c>
      <c r="M521" s="392">
        <v>34.251067724222089</v>
      </c>
      <c r="N521" s="390">
        <v>13374</v>
      </c>
      <c r="O521" s="390">
        <v>13642</v>
      </c>
      <c r="P521" s="390">
        <v>13915</v>
      </c>
      <c r="Q521" s="390">
        <v>14193</v>
      </c>
      <c r="R521" s="390">
        <v>14477</v>
      </c>
      <c r="S521" s="390" t="s">
        <v>219</v>
      </c>
      <c r="T521" s="391">
        <v>0.45810000000000001</v>
      </c>
      <c r="U521" s="391">
        <v>0.4672</v>
      </c>
      <c r="V521" s="391">
        <v>0.47660000000000002</v>
      </c>
      <c r="W521" s="391">
        <v>0.48609999999999998</v>
      </c>
      <c r="X521" s="391">
        <v>0.49580000000000002</v>
      </c>
      <c r="Y521" s="391">
        <v>0.33860000000000001</v>
      </c>
      <c r="Z521" s="391">
        <v>0.34539999999999998</v>
      </c>
      <c r="AA521" s="391">
        <v>0.3523</v>
      </c>
      <c r="AB521" s="391">
        <v>0.3594</v>
      </c>
      <c r="AC521" s="391">
        <v>0.36659999999999998</v>
      </c>
      <c r="AD521" s="391">
        <v>2.64E-2</v>
      </c>
      <c r="AE521" s="391">
        <v>2.69E-2</v>
      </c>
      <c r="AF521" s="391">
        <v>2.75E-2</v>
      </c>
      <c r="AG521" s="391">
        <v>2.8000000000000001E-2</v>
      </c>
      <c r="AH521" s="391">
        <v>2.86E-2</v>
      </c>
      <c r="AI521" s="391">
        <v>8.2600000000000007E-2</v>
      </c>
      <c r="AJ521" s="391">
        <v>8.43E-2</v>
      </c>
      <c r="AK521" s="391">
        <v>8.5999999999999993E-2</v>
      </c>
      <c r="AL521" s="391">
        <v>8.77E-2</v>
      </c>
      <c r="AM521" s="391">
        <v>8.9399999999999993E-2</v>
      </c>
      <c r="AN521" s="391">
        <v>0.37080000000000002</v>
      </c>
      <c r="AO521" s="391">
        <v>0.37819999999999998</v>
      </c>
      <c r="AP521" s="391">
        <v>0.38569999999999999</v>
      </c>
      <c r="AQ521" s="391">
        <v>0.39350000000000002</v>
      </c>
      <c r="AR521" s="391">
        <v>0.40129999999999999</v>
      </c>
      <c r="AS521" s="391">
        <v>0.5837</v>
      </c>
      <c r="AT521" s="391">
        <v>0.59540000000000004</v>
      </c>
      <c r="AU521" s="391">
        <v>0.60729999999999995</v>
      </c>
      <c r="AV521" s="391">
        <v>0.61950000000000005</v>
      </c>
      <c r="AW521" s="391">
        <v>0.63190000000000002</v>
      </c>
      <c r="AX521" s="391">
        <v>0</v>
      </c>
      <c r="AY521" s="391">
        <v>0</v>
      </c>
      <c r="AZ521" s="391">
        <v>0</v>
      </c>
      <c r="BA521" s="391">
        <v>0</v>
      </c>
      <c r="BB521" s="391">
        <v>0</v>
      </c>
      <c r="BC521" s="391">
        <v>0</v>
      </c>
      <c r="BD521" s="391">
        <v>0</v>
      </c>
      <c r="BE521" s="391">
        <v>0</v>
      </c>
      <c r="BF521" s="391">
        <v>0</v>
      </c>
      <c r="BG521" s="391">
        <v>0</v>
      </c>
      <c r="BH521" s="391">
        <v>0</v>
      </c>
      <c r="BI521" s="391">
        <v>0</v>
      </c>
      <c r="BJ521" s="391">
        <v>0</v>
      </c>
      <c r="BK521" s="391">
        <v>0</v>
      </c>
      <c r="BL521" s="391">
        <v>0</v>
      </c>
      <c r="BM521" s="391">
        <v>1.6479999999999999</v>
      </c>
      <c r="BN521" s="391">
        <v>1.6479999999999999</v>
      </c>
      <c r="BO521" s="391">
        <v>1.6479999999999999</v>
      </c>
      <c r="BP521" s="391">
        <v>1.6479999999999999</v>
      </c>
      <c r="BQ521" s="391">
        <v>1.6479999999999999</v>
      </c>
    </row>
    <row r="522" spans="1:69">
      <c r="A522" s="388" t="s">
        <v>915</v>
      </c>
      <c r="B522" s="389">
        <v>0.43838333333333335</v>
      </c>
      <c r="C522" s="389">
        <v>1</v>
      </c>
      <c r="D522" s="389">
        <v>2.4867945205479452E-2</v>
      </c>
      <c r="E522" s="389"/>
      <c r="F522" s="390">
        <v>6413</v>
      </c>
      <c r="G522" s="391">
        <v>0.2303</v>
      </c>
      <c r="H522" s="391">
        <v>3.3999999999999998E-3</v>
      </c>
      <c r="I522" s="391">
        <v>2.0999999999999999E-3</v>
      </c>
      <c r="J522" s="391">
        <v>4.7000000000000002E-3</v>
      </c>
      <c r="K522" s="391">
        <v>7.2999999999999995E-2</v>
      </c>
      <c r="L522" s="391">
        <v>0.10001538812785388</v>
      </c>
      <c r="M522" s="392">
        <v>35.911429907999377</v>
      </c>
      <c r="N522" s="390">
        <v>6206</v>
      </c>
      <c r="O522" s="390">
        <v>5265</v>
      </c>
      <c r="P522" s="390">
        <v>4541</v>
      </c>
      <c r="Q522" s="390">
        <v>3917</v>
      </c>
      <c r="R522" s="390">
        <v>3378</v>
      </c>
      <c r="S522" s="390" t="s">
        <v>132</v>
      </c>
      <c r="T522" s="391">
        <v>0.2228</v>
      </c>
      <c r="U522" s="391">
        <v>0.189</v>
      </c>
      <c r="V522" s="391">
        <v>0.16300000000000001</v>
      </c>
      <c r="W522" s="391">
        <v>0.14050000000000001</v>
      </c>
      <c r="X522" s="391">
        <v>0.1211</v>
      </c>
      <c r="Y522" s="391">
        <v>3.3E-3</v>
      </c>
      <c r="Z522" s="391">
        <v>2.8E-3</v>
      </c>
      <c r="AA522" s="391">
        <v>2.3999999999999998E-3</v>
      </c>
      <c r="AB522" s="391">
        <v>2.0999999999999999E-3</v>
      </c>
      <c r="AC522" s="391">
        <v>1.8E-3</v>
      </c>
      <c r="AD522" s="391">
        <v>2E-3</v>
      </c>
      <c r="AE522" s="391">
        <v>1.6999999999999999E-3</v>
      </c>
      <c r="AF522" s="391">
        <v>1.5E-3</v>
      </c>
      <c r="AG522" s="391">
        <v>1.2999999999999999E-3</v>
      </c>
      <c r="AH522" s="391">
        <v>1.1000000000000001E-3</v>
      </c>
      <c r="AI522" s="391">
        <v>4.4999999999999997E-3</v>
      </c>
      <c r="AJ522" s="391">
        <v>3.8999999999999998E-3</v>
      </c>
      <c r="AK522" s="391">
        <v>3.3E-3</v>
      </c>
      <c r="AL522" s="391">
        <v>2.8999999999999998E-3</v>
      </c>
      <c r="AM522" s="391">
        <v>2.5000000000000001E-3</v>
      </c>
      <c r="AN522" s="391">
        <v>7.0599999999999996E-2</v>
      </c>
      <c r="AO522" s="391">
        <v>5.9900000000000002E-2</v>
      </c>
      <c r="AP522" s="391">
        <v>5.16E-2</v>
      </c>
      <c r="AQ522" s="391">
        <v>4.4499999999999998E-2</v>
      </c>
      <c r="AR522" s="391">
        <v>3.8300000000000001E-2</v>
      </c>
      <c r="AS522" s="391">
        <v>9.7000000000000003E-2</v>
      </c>
      <c r="AT522" s="391">
        <v>8.2299999999999998E-2</v>
      </c>
      <c r="AU522" s="391">
        <v>7.0999999999999994E-2</v>
      </c>
      <c r="AV522" s="391">
        <v>6.1199999999999997E-2</v>
      </c>
      <c r="AW522" s="391">
        <v>5.2699999999999997E-2</v>
      </c>
      <c r="AX522" s="391">
        <v>0</v>
      </c>
      <c r="AY522" s="391">
        <v>0</v>
      </c>
      <c r="AZ522" s="391">
        <v>0</v>
      </c>
      <c r="BA522" s="391">
        <v>0</v>
      </c>
      <c r="BB522" s="391">
        <v>0</v>
      </c>
      <c r="BC522" s="391">
        <v>0</v>
      </c>
      <c r="BD522" s="391">
        <v>0</v>
      </c>
      <c r="BE522" s="391">
        <v>0</v>
      </c>
      <c r="BF522" s="391">
        <v>0</v>
      </c>
      <c r="BG522" s="391">
        <v>0</v>
      </c>
      <c r="BH522" s="391">
        <v>0</v>
      </c>
      <c r="BI522" s="391">
        <v>0</v>
      </c>
      <c r="BJ522" s="391">
        <v>0</v>
      </c>
      <c r="BK522" s="391">
        <v>0</v>
      </c>
      <c r="BL522" s="391">
        <v>0</v>
      </c>
      <c r="BM522" s="391">
        <v>3.3000000000000002E-2</v>
      </c>
      <c r="BN522" s="391">
        <v>3.3000000000000002E-2</v>
      </c>
      <c r="BO522" s="391">
        <v>3.3000000000000002E-2</v>
      </c>
      <c r="BP522" s="391">
        <v>3.3000000000000002E-2</v>
      </c>
      <c r="BQ522" s="391">
        <v>3.3000000000000002E-2</v>
      </c>
    </row>
    <row r="523" spans="1:69">
      <c r="A523" s="388" t="s">
        <v>916</v>
      </c>
      <c r="B523" s="389">
        <v>0</v>
      </c>
      <c r="C523" s="389">
        <v>16.2</v>
      </c>
      <c r="D523" s="389">
        <v>0</v>
      </c>
      <c r="E523" s="389"/>
      <c r="F523" s="390">
        <v>0</v>
      </c>
      <c r="G523" s="391">
        <v>0</v>
      </c>
      <c r="H523" s="391">
        <v>0</v>
      </c>
      <c r="I523" s="391">
        <v>0</v>
      </c>
      <c r="J523" s="391">
        <v>0</v>
      </c>
      <c r="K523" s="391">
        <v>0</v>
      </c>
      <c r="L523" s="391">
        <v>0</v>
      </c>
      <c r="M523" s="392" t="s">
        <v>395</v>
      </c>
      <c r="N523" s="390">
        <v>0</v>
      </c>
      <c r="O523" s="390">
        <v>0</v>
      </c>
      <c r="P523" s="390">
        <v>0</v>
      </c>
      <c r="Q523" s="390">
        <v>0</v>
      </c>
      <c r="R523" s="390">
        <v>0</v>
      </c>
      <c r="S523" s="390" t="s">
        <v>213</v>
      </c>
      <c r="T523" s="391">
        <v>0</v>
      </c>
      <c r="U523" s="391">
        <v>0</v>
      </c>
      <c r="V523" s="391">
        <v>0</v>
      </c>
      <c r="W523" s="391">
        <v>0</v>
      </c>
      <c r="X523" s="391">
        <v>0</v>
      </c>
      <c r="Y523" s="391">
        <v>0</v>
      </c>
      <c r="Z523" s="391">
        <v>0</v>
      </c>
      <c r="AA523" s="391">
        <v>0</v>
      </c>
      <c r="AB523" s="391">
        <v>0</v>
      </c>
      <c r="AC523" s="391">
        <v>0</v>
      </c>
      <c r="AD523" s="391">
        <v>0</v>
      </c>
      <c r="AE523" s="391">
        <v>0</v>
      </c>
      <c r="AF523" s="391">
        <v>0</v>
      </c>
      <c r="AG523" s="391">
        <v>0</v>
      </c>
      <c r="AH523" s="391">
        <v>0</v>
      </c>
      <c r="AI523" s="391">
        <v>0</v>
      </c>
      <c r="AJ523" s="391">
        <v>0</v>
      </c>
      <c r="AK523" s="391">
        <v>0</v>
      </c>
      <c r="AL523" s="391">
        <v>0</v>
      </c>
      <c r="AM523" s="391">
        <v>0</v>
      </c>
      <c r="AN523" s="391">
        <v>0</v>
      </c>
      <c r="AO523" s="391">
        <v>0</v>
      </c>
      <c r="AP523" s="391">
        <v>0</v>
      </c>
      <c r="AQ523" s="391">
        <v>0</v>
      </c>
      <c r="AR523" s="391">
        <v>0</v>
      </c>
      <c r="AS523" s="391">
        <v>0</v>
      </c>
      <c r="AT523" s="391">
        <v>0</v>
      </c>
      <c r="AU523" s="391">
        <v>0</v>
      </c>
      <c r="AV523" s="391">
        <v>0</v>
      </c>
      <c r="AW523" s="391">
        <v>0</v>
      </c>
      <c r="AX523" s="391">
        <v>0</v>
      </c>
      <c r="AY523" s="391">
        <v>0</v>
      </c>
      <c r="AZ523" s="391">
        <v>0</v>
      </c>
      <c r="BA523" s="391">
        <v>0</v>
      </c>
      <c r="BB523" s="391">
        <v>0</v>
      </c>
      <c r="BC523" s="391">
        <v>0</v>
      </c>
      <c r="BD523" s="391">
        <v>0</v>
      </c>
      <c r="BE523" s="391">
        <v>0</v>
      </c>
      <c r="BF523" s="391">
        <v>0</v>
      </c>
      <c r="BG523" s="391">
        <v>0</v>
      </c>
      <c r="BH523" s="391">
        <v>0</v>
      </c>
      <c r="BI523" s="391">
        <v>0</v>
      </c>
      <c r="BJ523" s="391">
        <v>0</v>
      </c>
      <c r="BK523" s="391">
        <v>0</v>
      </c>
      <c r="BL523" s="391">
        <v>0</v>
      </c>
      <c r="BM523" s="391">
        <v>0</v>
      </c>
      <c r="BN523" s="391">
        <v>0</v>
      </c>
      <c r="BO523" s="391">
        <v>0</v>
      </c>
      <c r="BP523" s="391">
        <v>0</v>
      </c>
      <c r="BQ523" s="391">
        <v>0</v>
      </c>
    </row>
    <row r="524" spans="1:69">
      <c r="A524" s="388" t="s">
        <v>1061</v>
      </c>
      <c r="B524" s="389">
        <v>1.02955</v>
      </c>
      <c r="C524" s="389">
        <v>2</v>
      </c>
      <c r="D524" s="389">
        <v>0</v>
      </c>
      <c r="E524" s="389"/>
      <c r="F524" s="390">
        <v>15437</v>
      </c>
      <c r="G524" s="391">
        <v>0.73199999999999998</v>
      </c>
      <c r="H524" s="391">
        <v>0.1767</v>
      </c>
      <c r="I524" s="391">
        <v>0</v>
      </c>
      <c r="J524" s="391">
        <v>0</v>
      </c>
      <c r="K524" s="391">
        <v>0.1096</v>
      </c>
      <c r="L524" s="391">
        <v>1.1249999999999982E-2</v>
      </c>
      <c r="M524" s="392">
        <v>47.418539871736733</v>
      </c>
      <c r="N524" s="390">
        <v>17915</v>
      </c>
      <c r="O524" s="390">
        <v>20791</v>
      </c>
      <c r="P524" s="390">
        <v>24129</v>
      </c>
      <c r="Q524" s="390">
        <v>28003</v>
      </c>
      <c r="R524" s="390">
        <v>32499</v>
      </c>
      <c r="S524" s="390" t="s">
        <v>130</v>
      </c>
      <c r="T524" s="391">
        <v>0.84950000000000003</v>
      </c>
      <c r="U524" s="391">
        <v>0.9859</v>
      </c>
      <c r="V524" s="391">
        <v>1.1442000000000001</v>
      </c>
      <c r="W524" s="391">
        <v>1.3279000000000001</v>
      </c>
      <c r="X524" s="391">
        <v>1.5409999999999999</v>
      </c>
      <c r="Y524" s="391">
        <v>0.2051</v>
      </c>
      <c r="Z524" s="391">
        <v>0.23799999999999999</v>
      </c>
      <c r="AA524" s="391">
        <v>0.2762</v>
      </c>
      <c r="AB524" s="391">
        <v>0.32050000000000001</v>
      </c>
      <c r="AC524" s="391">
        <v>0.372</v>
      </c>
      <c r="AD524" s="391">
        <v>0</v>
      </c>
      <c r="AE524" s="391">
        <v>0</v>
      </c>
      <c r="AF524" s="391">
        <v>0</v>
      </c>
      <c r="AG524" s="391">
        <v>0</v>
      </c>
      <c r="AH524" s="391">
        <v>0</v>
      </c>
      <c r="AI524" s="391">
        <v>0</v>
      </c>
      <c r="AJ524" s="391">
        <v>0</v>
      </c>
      <c r="AK524" s="391">
        <v>0</v>
      </c>
      <c r="AL524" s="391">
        <v>0</v>
      </c>
      <c r="AM524" s="391">
        <v>0</v>
      </c>
      <c r="AN524" s="391">
        <v>0.1096</v>
      </c>
      <c r="AO524" s="391">
        <v>0.1096</v>
      </c>
      <c r="AP524" s="391">
        <v>0.1096</v>
      </c>
      <c r="AQ524" s="391">
        <v>0.1096</v>
      </c>
      <c r="AR524" s="391">
        <v>0.1096</v>
      </c>
      <c r="AS524" s="391">
        <v>1.09E-2</v>
      </c>
      <c r="AT524" s="391">
        <v>1.24E-2</v>
      </c>
      <c r="AU524" s="391">
        <v>1.43E-2</v>
      </c>
      <c r="AV524" s="391">
        <v>1.6400000000000001E-2</v>
      </c>
      <c r="AW524" s="391">
        <v>1.89E-2</v>
      </c>
      <c r="AX524" s="391">
        <v>0</v>
      </c>
      <c r="AY524" s="391">
        <v>0</v>
      </c>
      <c r="AZ524" s="391">
        <v>0</v>
      </c>
      <c r="BA524" s="391">
        <v>0</v>
      </c>
      <c r="BB524" s="391">
        <v>0</v>
      </c>
      <c r="BC524" s="391">
        <v>0</v>
      </c>
      <c r="BD524" s="391">
        <v>0</v>
      </c>
      <c r="BE524" s="391">
        <v>0</v>
      </c>
      <c r="BF524" s="391">
        <v>0</v>
      </c>
      <c r="BG524" s="391">
        <v>0</v>
      </c>
      <c r="BH524" s="391">
        <v>2</v>
      </c>
      <c r="BI524" s="391">
        <v>2</v>
      </c>
      <c r="BJ524" s="391">
        <v>2</v>
      </c>
      <c r="BK524" s="391">
        <v>2</v>
      </c>
      <c r="BL524" s="391">
        <v>2</v>
      </c>
      <c r="BM524" s="391">
        <v>0</v>
      </c>
      <c r="BN524" s="391">
        <v>0</v>
      </c>
      <c r="BO524" s="391">
        <v>0</v>
      </c>
      <c r="BP524" s="391">
        <v>0</v>
      </c>
      <c r="BQ524" s="391">
        <v>0</v>
      </c>
    </row>
    <row r="525" spans="1:69">
      <c r="A525" s="388" t="s">
        <v>917</v>
      </c>
      <c r="B525" s="389">
        <v>4.0231666666666666</v>
      </c>
      <c r="C525" s="389">
        <v>6.1679000000000004</v>
      </c>
      <c r="D525" s="389">
        <v>1.3776410958904108</v>
      </c>
      <c r="E525" s="389"/>
      <c r="F525" s="390">
        <v>37651</v>
      </c>
      <c r="G525" s="391">
        <v>1.9074</v>
      </c>
      <c r="H525" s="391">
        <v>0.38440000000000002</v>
      </c>
      <c r="I525" s="391">
        <v>0</v>
      </c>
      <c r="J525" s="391">
        <v>0</v>
      </c>
      <c r="K525" s="391">
        <v>0.34660000000000002</v>
      </c>
      <c r="L525" s="391">
        <v>7.1255707762558629E-3</v>
      </c>
      <c r="M525" s="392">
        <v>50.660009030304643</v>
      </c>
      <c r="N525" s="390">
        <v>43696</v>
      </c>
      <c r="O525" s="390">
        <v>50710</v>
      </c>
      <c r="P525" s="390">
        <v>58852</v>
      </c>
      <c r="Q525" s="390">
        <v>68300</v>
      </c>
      <c r="R525" s="390">
        <v>79264</v>
      </c>
      <c r="S525" s="390" t="s">
        <v>130</v>
      </c>
      <c r="T525" s="391">
        <v>2.2136</v>
      </c>
      <c r="U525" s="391">
        <v>2.569</v>
      </c>
      <c r="V525" s="391">
        <v>2.9813999999999998</v>
      </c>
      <c r="W525" s="391">
        <v>3.4601000000000002</v>
      </c>
      <c r="X525" s="391">
        <v>4.0155000000000003</v>
      </c>
      <c r="Y525" s="391">
        <v>0.4461</v>
      </c>
      <c r="Z525" s="391">
        <v>0.51770000000000005</v>
      </c>
      <c r="AA525" s="391">
        <v>0.6008</v>
      </c>
      <c r="AB525" s="391">
        <v>0.69730000000000003</v>
      </c>
      <c r="AC525" s="391">
        <v>0.80930000000000002</v>
      </c>
      <c r="AD525" s="391">
        <v>0</v>
      </c>
      <c r="AE525" s="391">
        <v>0</v>
      </c>
      <c r="AF525" s="391">
        <v>0</v>
      </c>
      <c r="AG525" s="391">
        <v>0</v>
      </c>
      <c r="AH525" s="391">
        <v>0</v>
      </c>
      <c r="AI525" s="391">
        <v>0</v>
      </c>
      <c r="AJ525" s="391">
        <v>0</v>
      </c>
      <c r="AK525" s="391">
        <v>0</v>
      </c>
      <c r="AL525" s="391">
        <v>0</v>
      </c>
      <c r="AM525" s="391">
        <v>0</v>
      </c>
      <c r="AN525" s="391">
        <v>0.4022</v>
      </c>
      <c r="AO525" s="391">
        <v>0.46679999999999999</v>
      </c>
      <c r="AP525" s="391">
        <v>0.54179999999999995</v>
      </c>
      <c r="AQ525" s="391">
        <v>0.62870000000000004</v>
      </c>
      <c r="AR525" s="391">
        <v>0.72970000000000002</v>
      </c>
      <c r="AS525" s="391">
        <v>0.1578</v>
      </c>
      <c r="AT525" s="391">
        <v>0.1832</v>
      </c>
      <c r="AU525" s="391">
        <v>0.21260000000000001</v>
      </c>
      <c r="AV525" s="391">
        <v>0.2467</v>
      </c>
      <c r="AW525" s="391">
        <v>0.2863</v>
      </c>
      <c r="AX525" s="391">
        <v>0</v>
      </c>
      <c r="AY525" s="391">
        <v>0</v>
      </c>
      <c r="AZ525" s="391">
        <v>0</v>
      </c>
      <c r="BA525" s="391">
        <v>0</v>
      </c>
      <c r="BB525" s="391">
        <v>0</v>
      </c>
      <c r="BC525" s="391">
        <v>0</v>
      </c>
      <c r="BD525" s="391">
        <v>0</v>
      </c>
      <c r="BE525" s="391">
        <v>0</v>
      </c>
      <c r="BF525" s="391">
        <v>0</v>
      </c>
      <c r="BG525" s="391">
        <v>0</v>
      </c>
      <c r="BH525" s="391">
        <v>3.6500000000000004</v>
      </c>
      <c r="BI525" s="391">
        <v>3.6500000000000004</v>
      </c>
      <c r="BJ525" s="391">
        <v>3.6500000000000004</v>
      </c>
      <c r="BK525" s="391">
        <v>3.6500000000000004</v>
      </c>
      <c r="BL525" s="391">
        <v>3.6500000000000004</v>
      </c>
      <c r="BM525" s="391">
        <v>2.7124000000000001</v>
      </c>
      <c r="BN525" s="391">
        <v>2.7124000000000001</v>
      </c>
      <c r="BO525" s="391">
        <v>2.7124000000000001</v>
      </c>
      <c r="BP525" s="391">
        <v>2.7124000000000001</v>
      </c>
      <c r="BQ525" s="391">
        <v>2.7124000000000001</v>
      </c>
    </row>
    <row r="526" spans="1:69">
      <c r="A526" s="388" t="s">
        <v>918</v>
      </c>
      <c r="B526" s="389">
        <v>3.3484166666666666</v>
      </c>
      <c r="C526" s="389">
        <v>10.5</v>
      </c>
      <c r="D526" s="389">
        <v>0.50403835616438353</v>
      </c>
      <c r="E526" s="389"/>
      <c r="F526" s="390">
        <v>17000</v>
      </c>
      <c r="G526" s="391">
        <v>0.65100000000000002</v>
      </c>
      <c r="H526" s="391">
        <v>0.32300000000000001</v>
      </c>
      <c r="I526" s="391">
        <v>0.65600000000000003</v>
      </c>
      <c r="J526" s="391">
        <v>0</v>
      </c>
      <c r="K526" s="391">
        <v>6.5000000000000002E-2</v>
      </c>
      <c r="L526" s="391">
        <v>1.1493783105022835</v>
      </c>
      <c r="M526" s="392">
        <v>38.294117647058826</v>
      </c>
      <c r="N526" s="390">
        <v>19000</v>
      </c>
      <c r="O526" s="390">
        <v>20800</v>
      </c>
      <c r="P526" s="390">
        <v>22600</v>
      </c>
      <c r="Q526" s="390">
        <v>24500</v>
      </c>
      <c r="R526" s="390">
        <v>26000</v>
      </c>
      <c r="S526" s="390" t="s">
        <v>182</v>
      </c>
      <c r="T526" s="391">
        <v>0.75</v>
      </c>
      <c r="U526" s="391">
        <v>0.81</v>
      </c>
      <c r="V526" s="391">
        <v>0.9</v>
      </c>
      <c r="W526" s="391">
        <v>0.98</v>
      </c>
      <c r="X526" s="391">
        <v>1.05</v>
      </c>
      <c r="Y526" s="391">
        <v>0.35</v>
      </c>
      <c r="Z526" s="391">
        <v>0.39</v>
      </c>
      <c r="AA526" s="391">
        <v>0.42</v>
      </c>
      <c r="AB526" s="391">
        <v>0.44</v>
      </c>
      <c r="AC526" s="391">
        <v>0.46</v>
      </c>
      <c r="AD526" s="391">
        <v>0.69</v>
      </c>
      <c r="AE526" s="391">
        <v>0.72</v>
      </c>
      <c r="AF526" s="391">
        <v>0.76</v>
      </c>
      <c r="AG526" s="391">
        <v>0.8</v>
      </c>
      <c r="AH526" s="391">
        <v>0.84</v>
      </c>
      <c r="AI526" s="391">
        <v>0</v>
      </c>
      <c r="AJ526" s="391">
        <v>0</v>
      </c>
      <c r="AK526" s="391">
        <v>0</v>
      </c>
      <c r="AL526" s="391">
        <v>0</v>
      </c>
      <c r="AM526" s="391">
        <v>0</v>
      </c>
      <c r="AN526" s="391">
        <v>6.5000000000000002E-2</v>
      </c>
      <c r="AO526" s="391">
        <v>6.9000000000000006E-2</v>
      </c>
      <c r="AP526" s="391">
        <v>7.1999999999999995E-2</v>
      </c>
      <c r="AQ526" s="391">
        <v>7.4999999999999997E-2</v>
      </c>
      <c r="AR526" s="391">
        <v>7.9000000000000001E-2</v>
      </c>
      <c r="AS526" s="391">
        <v>1.5</v>
      </c>
      <c r="AT526" s="391">
        <v>1.6</v>
      </c>
      <c r="AU526" s="391">
        <v>1.7</v>
      </c>
      <c r="AV526" s="391">
        <v>1.8</v>
      </c>
      <c r="AW526" s="391">
        <v>1.9</v>
      </c>
      <c r="AX526" s="391">
        <v>0</v>
      </c>
      <c r="AY526" s="391">
        <v>0</v>
      </c>
      <c r="AZ526" s="391">
        <v>0</v>
      </c>
      <c r="BA526" s="391">
        <v>0</v>
      </c>
      <c r="BB526" s="391">
        <v>0</v>
      </c>
      <c r="BC526" s="391">
        <v>0</v>
      </c>
      <c r="BD526" s="391">
        <v>0</v>
      </c>
      <c r="BE526" s="391">
        <v>0</v>
      </c>
      <c r="BF526" s="391">
        <v>0</v>
      </c>
      <c r="BG526" s="391">
        <v>0</v>
      </c>
      <c r="BH526" s="391">
        <v>0</v>
      </c>
      <c r="BI526" s="391">
        <v>0</v>
      </c>
      <c r="BJ526" s="391">
        <v>0</v>
      </c>
      <c r="BK526" s="391">
        <v>0</v>
      </c>
      <c r="BL526" s="391">
        <v>0</v>
      </c>
      <c r="BM526" s="391">
        <v>1.05</v>
      </c>
      <c r="BN526" s="391">
        <v>1.05</v>
      </c>
      <c r="BO526" s="391">
        <v>1.05</v>
      </c>
      <c r="BP526" s="391">
        <v>1.05</v>
      </c>
      <c r="BQ526" s="391">
        <v>1.05</v>
      </c>
    </row>
    <row r="527" spans="1:69">
      <c r="A527" s="388" t="s">
        <v>919</v>
      </c>
      <c r="B527" s="389">
        <v>0.6030833333333333</v>
      </c>
      <c r="C527" s="389">
        <v>1.5</v>
      </c>
      <c r="D527" s="389">
        <v>0</v>
      </c>
      <c r="E527" s="389"/>
      <c r="F527" s="390">
        <v>7050</v>
      </c>
      <c r="G527" s="391">
        <v>0.312</v>
      </c>
      <c r="H527" s="391">
        <v>6.5000000000000002E-2</v>
      </c>
      <c r="I527" s="391">
        <v>0.03</v>
      </c>
      <c r="J527" s="391">
        <v>1.2E-2</v>
      </c>
      <c r="K527" s="391">
        <v>0.1</v>
      </c>
      <c r="L527" s="391">
        <v>8.4083333333333288E-2</v>
      </c>
      <c r="M527" s="392">
        <v>44.255319148936174</v>
      </c>
      <c r="N527" s="390">
        <v>8050</v>
      </c>
      <c r="O527" s="390">
        <v>9050</v>
      </c>
      <c r="P527" s="390">
        <v>10050</v>
      </c>
      <c r="Q527" s="390">
        <v>11050</v>
      </c>
      <c r="R527" s="390">
        <v>12050</v>
      </c>
      <c r="S527" s="390" t="s">
        <v>215</v>
      </c>
      <c r="T527" s="391">
        <v>0.41199999999999998</v>
      </c>
      <c r="U527" s="391">
        <v>0.51200000000000001</v>
      </c>
      <c r="V527" s="391">
        <v>0.56000000000000005</v>
      </c>
      <c r="W527" s="391">
        <v>0.66</v>
      </c>
      <c r="X527" s="391">
        <v>0.77</v>
      </c>
      <c r="Y527" s="391">
        <v>0.08</v>
      </c>
      <c r="Z527" s="391">
        <v>0.09</v>
      </c>
      <c r="AA527" s="391">
        <v>0.1053</v>
      </c>
      <c r="AB527" s="391">
        <v>0.1153</v>
      </c>
      <c r="AC527" s="391">
        <v>0.12529999999999999</v>
      </c>
      <c r="AD527" s="391">
        <v>0.05</v>
      </c>
      <c r="AE527" s="391">
        <v>0.06</v>
      </c>
      <c r="AF527" s="391">
        <v>6.5000000000000002E-2</v>
      </c>
      <c r="AG527" s="391">
        <v>7.4999999999999997E-2</v>
      </c>
      <c r="AH527" s="391">
        <v>8.5000000000000006E-2</v>
      </c>
      <c r="AI527" s="391">
        <v>0.04</v>
      </c>
      <c r="AJ527" s="391">
        <v>0.05</v>
      </c>
      <c r="AK527" s="391">
        <v>5.1999999999999998E-2</v>
      </c>
      <c r="AL527" s="391">
        <v>6.2E-2</v>
      </c>
      <c r="AM527" s="391">
        <v>7.1999999999999995E-2</v>
      </c>
      <c r="AN527" s="391">
        <v>0.10100000000000001</v>
      </c>
      <c r="AO527" s="391">
        <v>0.10299999999999999</v>
      </c>
      <c r="AP527" s="391">
        <v>0.104</v>
      </c>
      <c r="AQ527" s="391">
        <v>0.105</v>
      </c>
      <c r="AR527" s="391">
        <v>0.106</v>
      </c>
      <c r="AS527" s="391">
        <v>0.1086</v>
      </c>
      <c r="AT527" s="391">
        <v>0.12959999999999999</v>
      </c>
      <c r="AU527" s="391">
        <v>0.1409</v>
      </c>
      <c r="AV527" s="391">
        <v>0.16170000000000001</v>
      </c>
      <c r="AW527" s="391">
        <v>0.18410000000000001</v>
      </c>
      <c r="AX527" s="391">
        <v>1.5</v>
      </c>
      <c r="AY527" s="391">
        <v>1.5</v>
      </c>
      <c r="AZ527" s="391">
        <v>1.5</v>
      </c>
      <c r="BA527" s="391">
        <v>1.5</v>
      </c>
      <c r="BB527" s="391">
        <v>1.5</v>
      </c>
      <c r="BC527" s="391">
        <v>0</v>
      </c>
      <c r="BD527" s="391">
        <v>0</v>
      </c>
      <c r="BE527" s="391">
        <v>0</v>
      </c>
      <c r="BF527" s="391">
        <v>0</v>
      </c>
      <c r="BG527" s="391">
        <v>0</v>
      </c>
      <c r="BH527" s="391">
        <v>0</v>
      </c>
      <c r="BI527" s="391">
        <v>0</v>
      </c>
      <c r="BJ527" s="391">
        <v>0</v>
      </c>
      <c r="BK527" s="391">
        <v>0</v>
      </c>
      <c r="BL527" s="391">
        <v>0</v>
      </c>
      <c r="BM527" s="391">
        <v>0</v>
      </c>
      <c r="BN527" s="391">
        <v>0</v>
      </c>
      <c r="BO527" s="391">
        <v>0</v>
      </c>
      <c r="BP527" s="391">
        <v>0</v>
      </c>
      <c r="BQ527" s="391">
        <v>0</v>
      </c>
    </row>
    <row r="528" spans="1:69">
      <c r="A528" s="388" t="s">
        <v>920</v>
      </c>
      <c r="B528" s="389">
        <v>1.1243333333333332</v>
      </c>
      <c r="C528" s="389">
        <v>14</v>
      </c>
      <c r="D528" s="389">
        <v>0.90200000000000002</v>
      </c>
      <c r="E528" s="389"/>
      <c r="F528" s="390">
        <v>1470</v>
      </c>
      <c r="G528" s="391">
        <v>5.5E-2</v>
      </c>
      <c r="H528" s="391">
        <v>0.06</v>
      </c>
      <c r="I528" s="391">
        <v>0</v>
      </c>
      <c r="J528" s="391">
        <v>0</v>
      </c>
      <c r="K528" s="391">
        <v>2.5999999999999999E-2</v>
      </c>
      <c r="L528" s="391">
        <v>8.1333333333333258E-2</v>
      </c>
      <c r="M528" s="392">
        <v>37.414965986394556</v>
      </c>
      <c r="N528" s="390">
        <v>1462</v>
      </c>
      <c r="O528" s="390">
        <v>1457</v>
      </c>
      <c r="P528" s="390">
        <v>1449</v>
      </c>
      <c r="Q528" s="390">
        <v>1445</v>
      </c>
      <c r="R528" s="390">
        <v>1428</v>
      </c>
      <c r="S528" s="390" t="s">
        <v>184</v>
      </c>
      <c r="T528" s="391">
        <v>5.5E-2</v>
      </c>
      <c r="U528" s="391">
        <v>5.3999999999999999E-2</v>
      </c>
      <c r="V528" s="391">
        <v>5.3999999999999999E-2</v>
      </c>
      <c r="W528" s="391">
        <v>5.2999999999999999E-2</v>
      </c>
      <c r="X528" s="391">
        <v>5.1999999999999998E-2</v>
      </c>
      <c r="Y528" s="391">
        <v>0.06</v>
      </c>
      <c r="Z528" s="391">
        <v>5.8999999999999997E-2</v>
      </c>
      <c r="AA528" s="391">
        <v>5.8000000000000003E-2</v>
      </c>
      <c r="AB528" s="391">
        <v>5.8000000000000003E-2</v>
      </c>
      <c r="AC528" s="391">
        <v>5.7000000000000002E-2</v>
      </c>
      <c r="AD528" s="391">
        <v>0</v>
      </c>
      <c r="AE528" s="391">
        <v>0</v>
      </c>
      <c r="AF528" s="391">
        <v>0</v>
      </c>
      <c r="AG528" s="391">
        <v>0</v>
      </c>
      <c r="AH528" s="391">
        <v>0</v>
      </c>
      <c r="AI528" s="391">
        <v>0</v>
      </c>
      <c r="AJ528" s="391">
        <v>0</v>
      </c>
      <c r="AK528" s="391">
        <v>0</v>
      </c>
      <c r="AL528" s="391">
        <v>0</v>
      </c>
      <c r="AM528" s="391">
        <v>0</v>
      </c>
      <c r="AN528" s="391">
        <v>2.5999999999999999E-2</v>
      </c>
      <c r="AO528" s="391">
        <v>2.7E-2</v>
      </c>
      <c r="AP528" s="391">
        <v>2.8000000000000001E-2</v>
      </c>
      <c r="AQ528" s="391">
        <v>2.8000000000000001E-2</v>
      </c>
      <c r="AR528" s="391">
        <v>2.9000000000000001E-2</v>
      </c>
      <c r="AS528" s="391">
        <v>8.0399999999999999E-2</v>
      </c>
      <c r="AT528" s="391">
        <v>7.9799999999999996E-2</v>
      </c>
      <c r="AU528" s="391">
        <v>7.9799999999999996E-2</v>
      </c>
      <c r="AV528" s="391">
        <v>7.9299999999999995E-2</v>
      </c>
      <c r="AW528" s="391">
        <v>7.8700000000000006E-2</v>
      </c>
      <c r="AX528" s="391">
        <v>0</v>
      </c>
      <c r="AY528" s="391">
        <v>0</v>
      </c>
      <c r="AZ528" s="391">
        <v>0</v>
      </c>
      <c r="BA528" s="391">
        <v>0</v>
      </c>
      <c r="BB528" s="391">
        <v>0</v>
      </c>
      <c r="BC528" s="391">
        <v>0</v>
      </c>
      <c r="BD528" s="391">
        <v>0</v>
      </c>
      <c r="BE528" s="391">
        <v>0</v>
      </c>
      <c r="BF528" s="391">
        <v>0</v>
      </c>
      <c r="BG528" s="391">
        <v>0</v>
      </c>
      <c r="BH528" s="391">
        <v>0</v>
      </c>
      <c r="BI528" s="391">
        <v>0</v>
      </c>
      <c r="BJ528" s="391">
        <v>0</v>
      </c>
      <c r="BK528" s="391">
        <v>0</v>
      </c>
      <c r="BL528" s="391">
        <v>0</v>
      </c>
      <c r="BM528" s="391">
        <v>1.038</v>
      </c>
      <c r="BN528" s="391">
        <v>1.038</v>
      </c>
      <c r="BO528" s="391">
        <v>1.038</v>
      </c>
      <c r="BP528" s="391">
        <v>1.038</v>
      </c>
      <c r="BQ528" s="391">
        <v>1.038</v>
      </c>
    </row>
    <row r="529" spans="1:69">
      <c r="A529" s="388" t="s">
        <v>921</v>
      </c>
      <c r="B529" s="389">
        <v>1.1335416666666667</v>
      </c>
      <c r="C529" s="389">
        <v>3.3264</v>
      </c>
      <c r="D529" s="389">
        <v>0</v>
      </c>
      <c r="E529" s="389"/>
      <c r="F529" s="390">
        <v>17512</v>
      </c>
      <c r="G529" s="391">
        <v>0.80900000000000005</v>
      </c>
      <c r="H529" s="391">
        <v>0.106</v>
      </c>
      <c r="I529" s="391">
        <v>0</v>
      </c>
      <c r="J529" s="391">
        <v>3.6999999999999998E-2</v>
      </c>
      <c r="K529" s="391">
        <v>0.19800000000000001</v>
      </c>
      <c r="L529" s="391">
        <v>-1.6458333333333464E-2</v>
      </c>
      <c r="M529" s="392">
        <v>46.196893558702605</v>
      </c>
      <c r="N529" s="390">
        <v>18300</v>
      </c>
      <c r="O529" s="390">
        <v>19200</v>
      </c>
      <c r="P529" s="390">
        <v>19900</v>
      </c>
      <c r="Q529" s="390">
        <v>20900</v>
      </c>
      <c r="R529" s="390">
        <v>21800</v>
      </c>
      <c r="S529" s="390" t="s">
        <v>210</v>
      </c>
      <c r="T529" s="391">
        <v>0.84499999999999997</v>
      </c>
      <c r="U529" s="391">
        <v>0.88300000000000001</v>
      </c>
      <c r="V529" s="391">
        <v>0.92300000000000004</v>
      </c>
      <c r="W529" s="391">
        <v>0.96399999999999997</v>
      </c>
      <c r="X529" s="391">
        <v>1.008</v>
      </c>
      <c r="Y529" s="391">
        <v>0.111</v>
      </c>
      <c r="Z529" s="391">
        <v>0.11600000000000001</v>
      </c>
      <c r="AA529" s="391">
        <v>0.121</v>
      </c>
      <c r="AB529" s="391">
        <v>0.126</v>
      </c>
      <c r="AC529" s="391">
        <v>0.13200000000000001</v>
      </c>
      <c r="AD529" s="391">
        <v>0</v>
      </c>
      <c r="AE529" s="391">
        <v>0</v>
      </c>
      <c r="AF529" s="391">
        <v>0</v>
      </c>
      <c r="AG529" s="391">
        <v>0</v>
      </c>
      <c r="AH529" s="391">
        <v>0</v>
      </c>
      <c r="AI529" s="391">
        <v>3.9E-2</v>
      </c>
      <c r="AJ529" s="391">
        <v>4.1000000000000002E-2</v>
      </c>
      <c r="AK529" s="391">
        <v>4.2000000000000003E-2</v>
      </c>
      <c r="AL529" s="391">
        <v>4.3999999999999997E-2</v>
      </c>
      <c r="AM529" s="391">
        <v>4.5999999999999999E-2</v>
      </c>
      <c r="AN529" s="391">
        <v>0.10299999999999999</v>
      </c>
      <c r="AO529" s="391">
        <v>0.108</v>
      </c>
      <c r="AP529" s="391">
        <v>0.113</v>
      </c>
      <c r="AQ529" s="391">
        <v>0.11799999999999999</v>
      </c>
      <c r="AR529" s="391">
        <v>0.123</v>
      </c>
      <c r="AS529" s="391">
        <v>8.43E-2</v>
      </c>
      <c r="AT529" s="391">
        <v>8.8099999999999998E-2</v>
      </c>
      <c r="AU529" s="391">
        <v>9.2100000000000001E-2</v>
      </c>
      <c r="AV529" s="391">
        <v>9.6100000000000005E-2</v>
      </c>
      <c r="AW529" s="391">
        <v>0.10050000000000001</v>
      </c>
      <c r="AX529" s="391">
        <v>0.432</v>
      </c>
      <c r="AY529" s="391">
        <v>0.432</v>
      </c>
      <c r="AZ529" s="391">
        <v>0.432</v>
      </c>
      <c r="BA529" s="391">
        <v>0.432</v>
      </c>
      <c r="BB529" s="391">
        <v>0.432</v>
      </c>
      <c r="BC529" s="391">
        <v>0</v>
      </c>
      <c r="BD529" s="391">
        <v>0</v>
      </c>
      <c r="BE529" s="391">
        <v>0</v>
      </c>
      <c r="BF529" s="391">
        <v>0</v>
      </c>
      <c r="BG529" s="391">
        <v>0</v>
      </c>
      <c r="BH529" s="391">
        <v>0</v>
      </c>
      <c r="BI529" s="391">
        <v>0</v>
      </c>
      <c r="BJ529" s="391">
        <v>0</v>
      </c>
      <c r="BK529" s="391">
        <v>0</v>
      </c>
      <c r="BL529" s="391">
        <v>0</v>
      </c>
      <c r="BM529" s="391">
        <v>0</v>
      </c>
      <c r="BN529" s="391">
        <v>0</v>
      </c>
      <c r="BO529" s="391">
        <v>0</v>
      </c>
      <c r="BP529" s="391">
        <v>0</v>
      </c>
      <c r="BQ529" s="391">
        <v>0</v>
      </c>
    </row>
    <row r="530" spans="1:69">
      <c r="A530" s="388" t="s">
        <v>922</v>
      </c>
      <c r="B530" s="389">
        <v>0.36749999999999999</v>
      </c>
      <c r="C530" s="389">
        <v>1.2</v>
      </c>
      <c r="D530" s="389">
        <v>0</v>
      </c>
      <c r="E530" s="389"/>
      <c r="F530" s="390">
        <v>5926</v>
      </c>
      <c r="G530" s="391">
        <v>0.27800000000000002</v>
      </c>
      <c r="H530" s="391">
        <v>0.01</v>
      </c>
      <c r="I530" s="391">
        <v>1.7000000000000001E-2</v>
      </c>
      <c r="J530" s="391">
        <v>1.2999999999999999E-2</v>
      </c>
      <c r="K530" s="391">
        <v>8.9999999999999993E-3</v>
      </c>
      <c r="L530" s="391">
        <v>4.0499999999999925E-2</v>
      </c>
      <c r="M530" s="392">
        <v>46.911913601079988</v>
      </c>
      <c r="N530" s="390">
        <v>7711</v>
      </c>
      <c r="O530" s="390">
        <v>9253</v>
      </c>
      <c r="P530" s="390">
        <v>11104</v>
      </c>
      <c r="Q530" s="390">
        <v>13325</v>
      </c>
      <c r="R530" s="390">
        <v>15590</v>
      </c>
      <c r="S530" s="390" t="s">
        <v>177</v>
      </c>
      <c r="T530" s="391">
        <v>0.36799999999999999</v>
      </c>
      <c r="U530" s="391">
        <v>0.434</v>
      </c>
      <c r="V530" s="391">
        <v>0.51200000000000001</v>
      </c>
      <c r="W530" s="391">
        <v>0.60399999999999998</v>
      </c>
      <c r="X530" s="391">
        <v>0.69399999999999995</v>
      </c>
      <c r="Y530" s="391">
        <v>8.0000000000000002E-3</v>
      </c>
      <c r="Z530" s="391">
        <v>8.9999999999999993E-3</v>
      </c>
      <c r="AA530" s="391">
        <v>1.0999999999999999E-2</v>
      </c>
      <c r="AB530" s="391">
        <v>1.2999999999999999E-2</v>
      </c>
      <c r="AC530" s="391">
        <v>1.4999999999999999E-2</v>
      </c>
      <c r="AD530" s="391">
        <v>8.0000000000000002E-3</v>
      </c>
      <c r="AE530" s="391">
        <v>8.9999999999999993E-3</v>
      </c>
      <c r="AF530" s="391">
        <v>1.0999999999999999E-2</v>
      </c>
      <c r="AG530" s="391">
        <v>1.2999999999999999E-2</v>
      </c>
      <c r="AH530" s="391">
        <v>1.4999999999999999E-2</v>
      </c>
      <c r="AI530" s="391">
        <v>2.1000000000000001E-2</v>
      </c>
      <c r="AJ530" s="391">
        <v>2.5000000000000001E-2</v>
      </c>
      <c r="AK530" s="391">
        <v>0.03</v>
      </c>
      <c r="AL530" s="391">
        <v>3.5000000000000003E-2</v>
      </c>
      <c r="AM530" s="391">
        <v>0.04</v>
      </c>
      <c r="AN530" s="391">
        <v>3.0000000000000001E-3</v>
      </c>
      <c r="AO530" s="391">
        <v>4.0000000000000001E-3</v>
      </c>
      <c r="AP530" s="391">
        <v>4.0000000000000001E-3</v>
      </c>
      <c r="AQ530" s="391">
        <v>4.0000000000000001E-3</v>
      </c>
      <c r="AR530" s="391">
        <v>4.0000000000000001E-3</v>
      </c>
      <c r="AS530" s="391">
        <v>5.2400000000000002E-2</v>
      </c>
      <c r="AT530" s="391">
        <v>6.1800000000000001E-2</v>
      </c>
      <c r="AU530" s="391">
        <v>7.2999999999999995E-2</v>
      </c>
      <c r="AV530" s="391">
        <v>8.5900000000000004E-2</v>
      </c>
      <c r="AW530" s="391">
        <v>9.8599999999999993E-2</v>
      </c>
      <c r="AX530" s="391">
        <v>0</v>
      </c>
      <c r="AY530" s="391">
        <v>0</v>
      </c>
      <c r="AZ530" s="391">
        <v>0</v>
      </c>
      <c r="BA530" s="391">
        <v>0</v>
      </c>
      <c r="BB530" s="391">
        <v>0</v>
      </c>
      <c r="BC530" s="391">
        <v>0</v>
      </c>
      <c r="BD530" s="391">
        <v>0</v>
      </c>
      <c r="BE530" s="391">
        <v>0</v>
      </c>
      <c r="BF530" s="391">
        <v>0</v>
      </c>
      <c r="BG530" s="391">
        <v>0</v>
      </c>
      <c r="BH530" s="391">
        <v>1</v>
      </c>
      <c r="BI530" s="391">
        <v>1</v>
      </c>
      <c r="BJ530" s="391">
        <v>1</v>
      </c>
      <c r="BK530" s="391">
        <v>1</v>
      </c>
      <c r="BL530" s="391">
        <v>1</v>
      </c>
      <c r="BM530" s="391">
        <v>0</v>
      </c>
      <c r="BN530" s="391">
        <v>0</v>
      </c>
      <c r="BO530" s="391">
        <v>0</v>
      </c>
      <c r="BP530" s="391">
        <v>0</v>
      </c>
      <c r="BQ530" s="391">
        <v>0</v>
      </c>
    </row>
    <row r="531" spans="1:69">
      <c r="A531" s="388" t="s">
        <v>923</v>
      </c>
      <c r="B531" s="389">
        <v>0.2075916666666667</v>
      </c>
      <c r="C531" s="389">
        <v>0.70640000000000003</v>
      </c>
      <c r="D531" s="389">
        <v>0</v>
      </c>
      <c r="E531" s="389"/>
      <c r="F531" s="390">
        <v>1305</v>
      </c>
      <c r="G531" s="391">
        <v>5.7599999999999998E-2</v>
      </c>
      <c r="H531" s="391">
        <v>5.8200000000000002E-2</v>
      </c>
      <c r="I531" s="391">
        <v>2.93E-2</v>
      </c>
      <c r="J531" s="391">
        <v>0</v>
      </c>
      <c r="K531" s="391">
        <v>1.4999999999999999E-2</v>
      </c>
      <c r="L531" s="391">
        <v>4.7491666666666682E-2</v>
      </c>
      <c r="M531" s="392">
        <v>44.137931034482762</v>
      </c>
      <c r="N531" s="390">
        <v>1370</v>
      </c>
      <c r="O531" s="390">
        <v>1438</v>
      </c>
      <c r="P531" s="390">
        <v>1509</v>
      </c>
      <c r="Q531" s="390">
        <v>1584</v>
      </c>
      <c r="R531" s="390">
        <v>1663</v>
      </c>
      <c r="S531" s="390" t="s">
        <v>221</v>
      </c>
      <c r="T531" s="391">
        <v>5.8599999999999999E-2</v>
      </c>
      <c r="U531" s="391">
        <v>6.1499999999999999E-2</v>
      </c>
      <c r="V531" s="391">
        <v>6.4600000000000005E-2</v>
      </c>
      <c r="W531" s="391">
        <v>6.7799999999999999E-2</v>
      </c>
      <c r="X531" s="391">
        <v>7.1199999999999999E-2</v>
      </c>
      <c r="Y531" s="391">
        <v>6.0900000000000003E-2</v>
      </c>
      <c r="Z531" s="391">
        <v>6.3899999999999998E-2</v>
      </c>
      <c r="AA531" s="391">
        <v>6.7100000000000007E-2</v>
      </c>
      <c r="AB531" s="391">
        <v>7.0499999999999993E-2</v>
      </c>
      <c r="AC531" s="391">
        <v>7.3999999999999996E-2</v>
      </c>
      <c r="AD531" s="391">
        <v>3.0700000000000002E-2</v>
      </c>
      <c r="AE531" s="391">
        <v>3.2199999999999999E-2</v>
      </c>
      <c r="AF531" s="391">
        <v>3.3799999999999997E-2</v>
      </c>
      <c r="AG531" s="391">
        <v>3.5499999999999997E-2</v>
      </c>
      <c r="AH531" s="391">
        <v>3.73E-2</v>
      </c>
      <c r="AI531" s="391">
        <v>0</v>
      </c>
      <c r="AJ531" s="391">
        <v>0</v>
      </c>
      <c r="AK531" s="391">
        <v>0</v>
      </c>
      <c r="AL531" s="391">
        <v>0</v>
      </c>
      <c r="AM531" s="391">
        <v>0</v>
      </c>
      <c r="AN531" s="391">
        <v>1.5800000000000002E-2</v>
      </c>
      <c r="AO531" s="391">
        <v>1.6500000000000001E-2</v>
      </c>
      <c r="AP531" s="391">
        <v>1.7399999999999999E-2</v>
      </c>
      <c r="AQ531" s="391">
        <v>1.8200000000000001E-2</v>
      </c>
      <c r="AR531" s="391">
        <v>1.9099999999999999E-2</v>
      </c>
      <c r="AS531" s="391">
        <v>5.1900000000000002E-2</v>
      </c>
      <c r="AT531" s="391">
        <v>5.4399999999999997E-2</v>
      </c>
      <c r="AU531" s="391">
        <v>5.7200000000000001E-2</v>
      </c>
      <c r="AV531" s="391">
        <v>0.06</v>
      </c>
      <c r="AW531" s="391">
        <v>6.3E-2</v>
      </c>
      <c r="AX531" s="391">
        <v>0</v>
      </c>
      <c r="AY531" s="391">
        <v>0</v>
      </c>
      <c r="AZ531" s="391">
        <v>0</v>
      </c>
      <c r="BA531" s="391">
        <v>0</v>
      </c>
      <c r="BB531" s="391">
        <v>0</v>
      </c>
      <c r="BC531" s="391">
        <v>0</v>
      </c>
      <c r="BD531" s="391">
        <v>0</v>
      </c>
      <c r="BE531" s="391">
        <v>0</v>
      </c>
      <c r="BF531" s="391">
        <v>0</v>
      </c>
      <c r="BG531" s="391">
        <v>0</v>
      </c>
      <c r="BH531" s="391">
        <v>0</v>
      </c>
      <c r="BI531" s="391">
        <v>0</v>
      </c>
      <c r="BJ531" s="391">
        <v>0</v>
      </c>
      <c r="BK531" s="391">
        <v>0</v>
      </c>
      <c r="BL531" s="391">
        <v>0</v>
      </c>
      <c r="BM531" s="391">
        <v>0</v>
      </c>
      <c r="BN531" s="391">
        <v>0</v>
      </c>
      <c r="BO531" s="391">
        <v>0</v>
      </c>
      <c r="BP531" s="391">
        <v>0</v>
      </c>
      <c r="BQ531" s="391">
        <v>0</v>
      </c>
    </row>
    <row r="532" spans="1:69">
      <c r="A532" s="388" t="s">
        <v>924</v>
      </c>
      <c r="B532" s="389">
        <v>0.88334166666666658</v>
      </c>
      <c r="C532" s="389">
        <v>2.17</v>
      </c>
      <c r="D532" s="389">
        <v>2.7073972602739724E-2</v>
      </c>
      <c r="E532" s="389"/>
      <c r="F532" s="390">
        <v>12202</v>
      </c>
      <c r="G532" s="391">
        <v>0.55410000000000004</v>
      </c>
      <c r="H532" s="391">
        <v>9.1800000000000007E-2</v>
      </c>
      <c r="I532" s="391">
        <v>0</v>
      </c>
      <c r="J532" s="391">
        <v>1.11E-2</v>
      </c>
      <c r="K532" s="391">
        <v>0.04</v>
      </c>
      <c r="L532" s="391">
        <v>0.15926769406392682</v>
      </c>
      <c r="M532" s="392">
        <v>45.410588428126538</v>
      </c>
      <c r="N532" s="390">
        <v>12324</v>
      </c>
      <c r="O532" s="390">
        <v>12477</v>
      </c>
      <c r="P532" s="390">
        <v>12601</v>
      </c>
      <c r="Q532" s="390">
        <v>12727</v>
      </c>
      <c r="R532" s="390">
        <v>12930</v>
      </c>
      <c r="S532" s="390" t="s">
        <v>129</v>
      </c>
      <c r="T532" s="391">
        <v>0.59640000000000004</v>
      </c>
      <c r="U532" s="391">
        <v>0.60240000000000005</v>
      </c>
      <c r="V532" s="391">
        <v>0.60840000000000005</v>
      </c>
      <c r="W532" s="391">
        <v>0.61450000000000005</v>
      </c>
      <c r="X532" s="391">
        <v>0.62060000000000004</v>
      </c>
      <c r="Y532" s="391">
        <v>9.9099999999999994E-2</v>
      </c>
      <c r="Z532" s="391">
        <v>9.9099999999999994E-2</v>
      </c>
      <c r="AA532" s="391">
        <v>0.01</v>
      </c>
      <c r="AB532" s="391">
        <v>0.10100000000000001</v>
      </c>
      <c r="AC532" s="391">
        <v>0.10199999999999999</v>
      </c>
      <c r="AD532" s="391">
        <v>0</v>
      </c>
      <c r="AE532" s="391">
        <v>0</v>
      </c>
      <c r="AF532" s="391">
        <v>0</v>
      </c>
      <c r="AG532" s="391">
        <v>0</v>
      </c>
      <c r="AH532" s="391">
        <v>0</v>
      </c>
      <c r="AI532" s="391">
        <v>1.12E-2</v>
      </c>
      <c r="AJ532" s="391">
        <v>1.1299999999999999E-2</v>
      </c>
      <c r="AK532" s="391">
        <v>1.14E-2</v>
      </c>
      <c r="AL532" s="391">
        <v>1.6000000000000001E-3</v>
      </c>
      <c r="AM532" s="391">
        <v>1.6999999999999999E-3</v>
      </c>
      <c r="AN532" s="391">
        <v>4.5499999999999999E-2</v>
      </c>
      <c r="AO532" s="391">
        <v>4.5999999999999999E-2</v>
      </c>
      <c r="AP532" s="391">
        <v>4.65E-2</v>
      </c>
      <c r="AQ532" s="391">
        <v>4.7E-2</v>
      </c>
      <c r="AR532" s="391">
        <v>4.7600000000000003E-2</v>
      </c>
      <c r="AS532" s="391">
        <v>0.1217</v>
      </c>
      <c r="AT532" s="391">
        <v>0.12280000000000001</v>
      </c>
      <c r="AU532" s="391">
        <v>0.1094</v>
      </c>
      <c r="AV532" s="391">
        <v>0.1236</v>
      </c>
      <c r="AW532" s="391">
        <v>0.1249</v>
      </c>
      <c r="AX532" s="391">
        <v>0</v>
      </c>
      <c r="AY532" s="391">
        <v>0</v>
      </c>
      <c r="AZ532" s="391">
        <v>0</v>
      </c>
      <c r="BA532" s="391">
        <v>0</v>
      </c>
      <c r="BB532" s="391">
        <v>0</v>
      </c>
      <c r="BC532" s="391">
        <v>0</v>
      </c>
      <c r="BD532" s="391">
        <v>0</v>
      </c>
      <c r="BE532" s="391">
        <v>0</v>
      </c>
      <c r="BF532" s="391">
        <v>0</v>
      </c>
      <c r="BG532" s="391">
        <v>0</v>
      </c>
      <c r="BH532" s="391">
        <v>2.17</v>
      </c>
      <c r="BI532" s="391">
        <v>2.17</v>
      </c>
      <c r="BJ532" s="391">
        <v>2.17</v>
      </c>
      <c r="BK532" s="391">
        <v>2.17</v>
      </c>
      <c r="BL532" s="391">
        <v>2.17</v>
      </c>
      <c r="BM532" s="391">
        <v>1.6E-2</v>
      </c>
      <c r="BN532" s="391">
        <v>1.6E-2</v>
      </c>
      <c r="BO532" s="391">
        <v>1.6E-2</v>
      </c>
      <c r="BP532" s="391">
        <v>1.6E-2</v>
      </c>
      <c r="BQ532" s="391">
        <v>1.6E-2</v>
      </c>
    </row>
    <row r="533" spans="1:69">
      <c r="A533" s="388" t="s">
        <v>925</v>
      </c>
      <c r="B533" s="389">
        <v>0.22862499999999997</v>
      </c>
      <c r="C533" s="389">
        <v>12</v>
      </c>
      <c r="D533" s="389">
        <v>0</v>
      </c>
      <c r="E533" s="389"/>
      <c r="F533" s="390">
        <v>7800</v>
      </c>
      <c r="G533" s="391">
        <v>0</v>
      </c>
      <c r="H533" s="391">
        <v>0</v>
      </c>
      <c r="I533" s="391">
        <v>0</v>
      </c>
      <c r="J533" s="391">
        <v>0.20300000000000001</v>
      </c>
      <c r="K533" s="391">
        <v>8.9999999999999993E-3</v>
      </c>
      <c r="L533" s="391">
        <v>1.6624999999999945E-2</v>
      </c>
      <c r="M533" s="392">
        <v>0</v>
      </c>
      <c r="N533" s="390">
        <v>9600</v>
      </c>
      <c r="O533" s="390">
        <v>11200</v>
      </c>
      <c r="P533" s="390">
        <v>12900</v>
      </c>
      <c r="Q533" s="390">
        <v>14440</v>
      </c>
      <c r="R533" s="390">
        <v>15800</v>
      </c>
      <c r="S533" s="390" t="s">
        <v>176</v>
      </c>
      <c r="T533" s="391">
        <v>0</v>
      </c>
      <c r="U533" s="391">
        <v>0</v>
      </c>
      <c r="V533" s="391">
        <v>0</v>
      </c>
      <c r="W533" s="391">
        <v>0</v>
      </c>
      <c r="X533" s="391">
        <v>0</v>
      </c>
      <c r="Y533" s="391">
        <v>0</v>
      </c>
      <c r="Z533" s="391">
        <v>0</v>
      </c>
      <c r="AA533" s="391">
        <v>0</v>
      </c>
      <c r="AB533" s="391">
        <v>0</v>
      </c>
      <c r="AC533" s="391">
        <v>0</v>
      </c>
      <c r="AD533" s="391">
        <v>0</v>
      </c>
      <c r="AE533" s="391">
        <v>0</v>
      </c>
      <c r="AF533" s="391">
        <v>0</v>
      </c>
      <c r="AG533" s="391">
        <v>0</v>
      </c>
      <c r="AH533" s="391">
        <v>0</v>
      </c>
      <c r="AI533" s="391">
        <v>0.28799999999999998</v>
      </c>
      <c r="AJ533" s="391">
        <v>0.33600000000000002</v>
      </c>
      <c r="AK533" s="391">
        <v>0.38700000000000001</v>
      </c>
      <c r="AL533" s="391">
        <v>0.432</v>
      </c>
      <c r="AM533" s="391">
        <v>0.47399999999999998</v>
      </c>
      <c r="AN533" s="391">
        <v>0.01</v>
      </c>
      <c r="AO533" s="391">
        <v>1.0999999999999999E-2</v>
      </c>
      <c r="AP533" s="391">
        <v>1.2E-2</v>
      </c>
      <c r="AQ533" s="391">
        <v>1.2999999999999999E-2</v>
      </c>
      <c r="AR533" s="391">
        <v>1.4E-2</v>
      </c>
      <c r="AS533" s="391">
        <v>2.5100000000000001E-2</v>
      </c>
      <c r="AT533" s="391">
        <v>3.2000000000000001E-2</v>
      </c>
      <c r="AU533" s="391">
        <v>3.8899999999999997E-2</v>
      </c>
      <c r="AV533" s="391">
        <v>4.5699999999999998E-2</v>
      </c>
      <c r="AW533" s="391">
        <v>5.2600000000000001E-2</v>
      </c>
      <c r="AX533" s="391">
        <v>0</v>
      </c>
      <c r="AY533" s="391">
        <v>0</v>
      </c>
      <c r="AZ533" s="391">
        <v>0</v>
      </c>
      <c r="BA533" s="391">
        <v>0</v>
      </c>
      <c r="BB533" s="391">
        <v>0</v>
      </c>
      <c r="BC533" s="391">
        <v>0</v>
      </c>
      <c r="BD533" s="391">
        <v>0</v>
      </c>
      <c r="BE533" s="391">
        <v>0</v>
      </c>
      <c r="BF533" s="391">
        <v>0</v>
      </c>
      <c r="BG533" s="391">
        <v>0</v>
      </c>
      <c r="BH533" s="391">
        <v>0</v>
      </c>
      <c r="BI533" s="391">
        <v>0</v>
      </c>
      <c r="BJ533" s="391">
        <v>0</v>
      </c>
      <c r="BK533" s="391">
        <v>0</v>
      </c>
      <c r="BL533" s="391">
        <v>0</v>
      </c>
      <c r="BM533" s="391">
        <v>0</v>
      </c>
      <c r="BN533" s="391">
        <v>0</v>
      </c>
      <c r="BO533" s="391">
        <v>0</v>
      </c>
      <c r="BP533" s="391">
        <v>0</v>
      </c>
      <c r="BQ533" s="391">
        <v>0</v>
      </c>
    </row>
    <row r="534" spans="1:69">
      <c r="A534" s="388" t="s">
        <v>926</v>
      </c>
      <c r="B534" s="389">
        <v>0.27996666666666664</v>
      </c>
      <c r="C534" s="389">
        <v>0.6</v>
      </c>
      <c r="D534" s="389">
        <v>0</v>
      </c>
      <c r="E534" s="389"/>
      <c r="F534" s="390">
        <v>4027</v>
      </c>
      <c r="G534" s="391">
        <v>0.25590000000000002</v>
      </c>
      <c r="H534" s="391">
        <v>6.1999999999999998E-3</v>
      </c>
      <c r="I534" s="391">
        <v>0</v>
      </c>
      <c r="J534" s="391">
        <v>0</v>
      </c>
      <c r="K534" s="391">
        <v>1.4999999999999999E-2</v>
      </c>
      <c r="L534" s="391">
        <v>2.8666666666666285E-3</v>
      </c>
      <c r="M534" s="392">
        <v>63.546064067544087</v>
      </c>
      <c r="N534" s="390">
        <v>4408</v>
      </c>
      <c r="O534" s="390">
        <v>4836</v>
      </c>
      <c r="P534" s="390">
        <v>5307</v>
      </c>
      <c r="Q534" s="390">
        <v>5823</v>
      </c>
      <c r="R534" s="390">
        <v>6347</v>
      </c>
      <c r="S534" s="390" t="s">
        <v>163</v>
      </c>
      <c r="T534" s="391">
        <v>0.27300000000000002</v>
      </c>
      <c r="U534" s="391">
        <v>0.3</v>
      </c>
      <c r="V534" s="391">
        <v>0.32900000000000001</v>
      </c>
      <c r="W534" s="391">
        <v>0.36099999999999999</v>
      </c>
      <c r="X534" s="391">
        <v>0.39300000000000002</v>
      </c>
      <c r="Y534" s="391">
        <v>8.0000000000000002E-3</v>
      </c>
      <c r="Z534" s="391">
        <v>8.9999999999999993E-3</v>
      </c>
      <c r="AA534" s="391">
        <v>8.9999999999999993E-3</v>
      </c>
      <c r="AB534" s="391">
        <v>0.01</v>
      </c>
      <c r="AC534" s="391">
        <v>0.01</v>
      </c>
      <c r="AD534" s="391">
        <v>0</v>
      </c>
      <c r="AE534" s="391">
        <v>0</v>
      </c>
      <c r="AF534" s="391">
        <v>0</v>
      </c>
      <c r="AG534" s="391">
        <v>0</v>
      </c>
      <c r="AH534" s="391">
        <v>0</v>
      </c>
      <c r="AI534" s="391">
        <v>0</v>
      </c>
      <c r="AJ534" s="391">
        <v>0</v>
      </c>
      <c r="AK534" s="391">
        <v>0</v>
      </c>
      <c r="AL534" s="391">
        <v>0</v>
      </c>
      <c r="AM534" s="391">
        <v>0</v>
      </c>
      <c r="AN534" s="391">
        <v>2.5000000000000001E-2</v>
      </c>
      <c r="AO534" s="391">
        <v>2.5999999999999999E-2</v>
      </c>
      <c r="AP534" s="391">
        <v>2.8000000000000001E-2</v>
      </c>
      <c r="AQ534" s="391">
        <v>0.03</v>
      </c>
      <c r="AR534" s="391">
        <v>3.0499999999999999E-2</v>
      </c>
      <c r="AS534" s="391">
        <v>3.7600000000000001E-2</v>
      </c>
      <c r="AT534" s="391">
        <v>4.1099999999999998E-2</v>
      </c>
      <c r="AU534" s="391">
        <v>4.4900000000000002E-2</v>
      </c>
      <c r="AV534" s="391">
        <v>4.9200000000000001E-2</v>
      </c>
      <c r="AW534" s="391">
        <v>5.3100000000000001E-2</v>
      </c>
      <c r="AX534" s="391">
        <v>0</v>
      </c>
      <c r="AY534" s="391">
        <v>0</v>
      </c>
      <c r="AZ534" s="391">
        <v>0</v>
      </c>
      <c r="BA534" s="391">
        <v>0</v>
      </c>
      <c r="BB534" s="391">
        <v>0</v>
      </c>
      <c r="BC534" s="391">
        <v>0</v>
      </c>
      <c r="BD534" s="391">
        <v>0</v>
      </c>
      <c r="BE534" s="391">
        <v>0</v>
      </c>
      <c r="BF534" s="391">
        <v>0</v>
      </c>
      <c r="BG534" s="391">
        <v>0</v>
      </c>
      <c r="BH534" s="391">
        <v>0.6</v>
      </c>
      <c r="BI534" s="391">
        <v>0.6</v>
      </c>
      <c r="BJ534" s="391">
        <v>0.6</v>
      </c>
      <c r="BK534" s="391">
        <v>0.6</v>
      </c>
      <c r="BL534" s="391">
        <v>0.6</v>
      </c>
      <c r="BM534" s="391">
        <v>0</v>
      </c>
      <c r="BN534" s="391">
        <v>0</v>
      </c>
      <c r="BO534" s="391">
        <v>0</v>
      </c>
      <c r="BP534" s="391">
        <v>0</v>
      </c>
      <c r="BQ534" s="391">
        <v>0</v>
      </c>
    </row>
    <row r="535" spans="1:69">
      <c r="A535" s="388" t="s">
        <v>927</v>
      </c>
      <c r="B535" s="389">
        <v>7.3441666666666669E-2</v>
      </c>
      <c r="C535" s="389">
        <v>0.1</v>
      </c>
      <c r="D535" s="389">
        <v>0</v>
      </c>
      <c r="E535" s="389"/>
      <c r="F535" s="390">
        <v>869</v>
      </c>
      <c r="G535" s="391">
        <v>0</v>
      </c>
      <c r="H535" s="391">
        <v>0</v>
      </c>
      <c r="I535" s="391">
        <v>0</v>
      </c>
      <c r="J535" s="391">
        <v>0</v>
      </c>
      <c r="K535" s="391">
        <v>0</v>
      </c>
      <c r="L535" s="391">
        <v>7.3441666666666669E-2</v>
      </c>
      <c r="M535" s="392">
        <v>0</v>
      </c>
      <c r="N535" s="390">
        <v>802</v>
      </c>
      <c r="O535" s="390">
        <v>812</v>
      </c>
      <c r="P535" s="390">
        <v>822</v>
      </c>
      <c r="Q535" s="390">
        <v>832</v>
      </c>
      <c r="R535" s="390">
        <v>0</v>
      </c>
      <c r="S535" s="390" t="s">
        <v>193</v>
      </c>
      <c r="T535" s="391">
        <v>0.05</v>
      </c>
      <c r="U535" s="391">
        <v>5.0999999999999997E-2</v>
      </c>
      <c r="V535" s="391">
        <v>5.1999999999999998E-2</v>
      </c>
      <c r="W535" s="391">
        <v>5.2999999999999999E-2</v>
      </c>
      <c r="X535" s="391">
        <v>0</v>
      </c>
      <c r="Y535" s="391">
        <v>4.0000000000000001E-3</v>
      </c>
      <c r="Z535" s="391">
        <v>4.4999999999999997E-3</v>
      </c>
      <c r="AA535" s="391">
        <v>5.0000000000000001E-3</v>
      </c>
      <c r="AB535" s="391">
        <v>5.4999999999999997E-3</v>
      </c>
      <c r="AC535" s="391">
        <v>0</v>
      </c>
      <c r="AD535" s="391">
        <v>0</v>
      </c>
      <c r="AE535" s="391">
        <v>0</v>
      </c>
      <c r="AF535" s="391">
        <v>0</v>
      </c>
      <c r="AG535" s="391">
        <v>0</v>
      </c>
      <c r="AH535" s="391">
        <v>0</v>
      </c>
      <c r="AI535" s="391">
        <v>2.5000000000000001E-3</v>
      </c>
      <c r="AJ535" s="391">
        <v>3.0000000000000001E-3</v>
      </c>
      <c r="AK535" s="391">
        <v>3.5000000000000001E-3</v>
      </c>
      <c r="AL535" s="391">
        <v>4.0000000000000001E-3</v>
      </c>
      <c r="AM535" s="391">
        <v>0</v>
      </c>
      <c r="AN535" s="391">
        <v>5.0000000000000001E-4</v>
      </c>
      <c r="AO535" s="391">
        <v>5.0000000000000001E-4</v>
      </c>
      <c r="AP535" s="391">
        <v>5.0000000000000001E-4</v>
      </c>
      <c r="AQ535" s="391">
        <v>5.0000000000000001E-4</v>
      </c>
      <c r="AR535" s="391">
        <v>0</v>
      </c>
      <c r="AS535" s="391">
        <v>3.7000000000000002E-3</v>
      </c>
      <c r="AT535" s="391">
        <v>3.8E-3</v>
      </c>
      <c r="AU535" s="391">
        <v>3.8999999999999998E-3</v>
      </c>
      <c r="AV535" s="391">
        <v>4.0000000000000001E-3</v>
      </c>
      <c r="AW535" s="391">
        <v>0</v>
      </c>
      <c r="AX535" s="391">
        <v>0</v>
      </c>
      <c r="AY535" s="391">
        <v>0</v>
      </c>
      <c r="AZ535" s="391">
        <v>0</v>
      </c>
      <c r="BA535" s="391">
        <v>0</v>
      </c>
      <c r="BB535" s="391">
        <v>0</v>
      </c>
      <c r="BC535" s="391">
        <v>0</v>
      </c>
      <c r="BD535" s="391">
        <v>0</v>
      </c>
      <c r="BE535" s="391">
        <v>0</v>
      </c>
      <c r="BF535" s="391">
        <v>0</v>
      </c>
      <c r="BG535" s="391">
        <v>0</v>
      </c>
      <c r="BH535" s="391">
        <v>0.13100000000000001</v>
      </c>
      <c r="BI535" s="391">
        <v>0.13100000000000001</v>
      </c>
      <c r="BJ535" s="391">
        <v>0.13100000000000001</v>
      </c>
      <c r="BK535" s="391">
        <v>0.13100000000000001</v>
      </c>
      <c r="BL535" s="391">
        <v>0.13100000000000001</v>
      </c>
      <c r="BM535" s="391">
        <v>0</v>
      </c>
      <c r="BN535" s="391">
        <v>0</v>
      </c>
      <c r="BO535" s="391">
        <v>0</v>
      </c>
      <c r="BP535" s="391">
        <v>0</v>
      </c>
      <c r="BQ535" s="391">
        <v>0</v>
      </c>
    </row>
    <row r="536" spans="1:69">
      <c r="A536" s="388" t="s">
        <v>928</v>
      </c>
      <c r="B536" s="389">
        <v>0.20341666666666669</v>
      </c>
      <c r="C536" s="389">
        <v>0.95</v>
      </c>
      <c r="D536" s="389">
        <v>0</v>
      </c>
      <c r="E536" s="389"/>
      <c r="F536" s="390">
        <v>862</v>
      </c>
      <c r="G536" s="391">
        <v>0.113</v>
      </c>
      <c r="H536" s="391">
        <v>0.02</v>
      </c>
      <c r="I536" s="391">
        <v>6.0000000000000001E-3</v>
      </c>
      <c r="J536" s="391">
        <v>0</v>
      </c>
      <c r="K536" s="391">
        <v>1.4999999999999999E-2</v>
      </c>
      <c r="L536" s="391">
        <v>4.9416666666666664E-2</v>
      </c>
      <c r="M536" s="392">
        <v>131.09048723897911</v>
      </c>
      <c r="N536" s="390">
        <v>862</v>
      </c>
      <c r="O536" s="390">
        <v>862</v>
      </c>
      <c r="P536" s="390">
        <v>862</v>
      </c>
      <c r="Q536" s="390">
        <v>862</v>
      </c>
      <c r="R536" s="390">
        <v>862</v>
      </c>
      <c r="S536" s="390" t="s">
        <v>217</v>
      </c>
      <c r="T536" s="391">
        <v>0.113</v>
      </c>
      <c r="U536" s="391">
        <v>0.113</v>
      </c>
      <c r="V536" s="391">
        <v>0.113</v>
      </c>
      <c r="W536" s="391">
        <v>0.113</v>
      </c>
      <c r="X536" s="391">
        <v>0.113</v>
      </c>
      <c r="Y536" s="391">
        <v>2.0500000000000001E-2</v>
      </c>
      <c r="Z536" s="391">
        <v>2.0500000000000001E-2</v>
      </c>
      <c r="AA536" s="391">
        <v>2.0500000000000001E-2</v>
      </c>
      <c r="AB536" s="391">
        <v>2.0500000000000001E-2</v>
      </c>
      <c r="AC536" s="391">
        <v>2.0500000000000001E-2</v>
      </c>
      <c r="AD536" s="391">
        <v>0</v>
      </c>
      <c r="AE536" s="391">
        <v>0</v>
      </c>
      <c r="AF536" s="391">
        <v>0</v>
      </c>
      <c r="AG536" s="391">
        <v>0</v>
      </c>
      <c r="AH536" s="391">
        <v>0</v>
      </c>
      <c r="AI536" s="391">
        <v>0</v>
      </c>
      <c r="AJ536" s="391">
        <v>0</v>
      </c>
      <c r="AK536" s="391">
        <v>0</v>
      </c>
      <c r="AL536" s="391">
        <v>0</v>
      </c>
      <c r="AM536" s="391">
        <v>0</v>
      </c>
      <c r="AN536" s="391">
        <v>0</v>
      </c>
      <c r="AO536" s="391">
        <v>0</v>
      </c>
      <c r="AP536" s="391">
        <v>0</v>
      </c>
      <c r="AQ536" s="391">
        <v>0</v>
      </c>
      <c r="AR536" s="391">
        <v>0</v>
      </c>
      <c r="AS536" s="391">
        <v>3.9600000000000003E-2</v>
      </c>
      <c r="AT536" s="391">
        <v>3.9600000000000003E-2</v>
      </c>
      <c r="AU536" s="391">
        <v>3.9600000000000003E-2</v>
      </c>
      <c r="AV536" s="391">
        <v>3.9600000000000003E-2</v>
      </c>
      <c r="AW536" s="391">
        <v>3.9600000000000003E-2</v>
      </c>
      <c r="AX536" s="391">
        <v>0</v>
      </c>
      <c r="AY536" s="391">
        <v>0</v>
      </c>
      <c r="AZ536" s="391">
        <v>0</v>
      </c>
      <c r="BA536" s="391">
        <v>0</v>
      </c>
      <c r="BB536" s="391">
        <v>0</v>
      </c>
      <c r="BC536" s="391">
        <v>0</v>
      </c>
      <c r="BD536" s="391">
        <v>0</v>
      </c>
      <c r="BE536" s="391">
        <v>0</v>
      </c>
      <c r="BF536" s="391">
        <v>0</v>
      </c>
      <c r="BG536" s="391">
        <v>0</v>
      </c>
      <c r="BH536" s="391">
        <v>0</v>
      </c>
      <c r="BI536" s="391">
        <v>0</v>
      </c>
      <c r="BJ536" s="391">
        <v>0</v>
      </c>
      <c r="BK536" s="391">
        <v>0</v>
      </c>
      <c r="BL536" s="391">
        <v>0</v>
      </c>
      <c r="BM536" s="391">
        <v>0</v>
      </c>
      <c r="BN536" s="391">
        <v>0</v>
      </c>
      <c r="BO536" s="391">
        <v>0</v>
      </c>
      <c r="BP536" s="391">
        <v>0</v>
      </c>
      <c r="BQ536" s="391">
        <v>0</v>
      </c>
    </row>
    <row r="537" spans="1:69">
      <c r="A537" s="388" t="s">
        <v>929</v>
      </c>
      <c r="B537" s="389">
        <v>0.95633333333333326</v>
      </c>
      <c r="C537" s="389">
        <v>2.2970000000000002</v>
      </c>
      <c r="D537" s="389">
        <v>4.9315068493150684E-4</v>
      </c>
      <c r="E537" s="389"/>
      <c r="F537" s="390">
        <v>5424</v>
      </c>
      <c r="G537" s="391">
        <v>0.21</v>
      </c>
      <c r="H537" s="391">
        <v>0.39700000000000002</v>
      </c>
      <c r="I537" s="391">
        <v>1.1000000000000001E-3</v>
      </c>
      <c r="J537" s="391">
        <v>4.4900000000000002E-2</v>
      </c>
      <c r="K537" s="391">
        <v>0.1125</v>
      </c>
      <c r="L537" s="391">
        <v>0.19034018264840169</v>
      </c>
      <c r="M537" s="392">
        <v>38.716814159292035</v>
      </c>
      <c r="N537" s="390">
        <v>5430</v>
      </c>
      <c r="O537" s="390">
        <v>5480</v>
      </c>
      <c r="P537" s="390">
        <v>5540</v>
      </c>
      <c r="Q537" s="390">
        <v>5600</v>
      </c>
      <c r="R537" s="390">
        <v>5650</v>
      </c>
      <c r="S537" s="390" t="s">
        <v>202</v>
      </c>
      <c r="T537" s="391">
        <v>0.23400000000000001</v>
      </c>
      <c r="U537" s="391">
        <v>0.2369</v>
      </c>
      <c r="V537" s="391">
        <v>0.23980000000000001</v>
      </c>
      <c r="W537" s="391">
        <v>0.24279999999999999</v>
      </c>
      <c r="X537" s="391">
        <v>0.2452</v>
      </c>
      <c r="Y537" s="391">
        <v>0.44230000000000003</v>
      </c>
      <c r="Z537" s="391">
        <v>0.45079999999999998</v>
      </c>
      <c r="AA537" s="391">
        <v>0.45639999999999997</v>
      </c>
      <c r="AB537" s="391">
        <v>0.46210000000000001</v>
      </c>
      <c r="AC537" s="391">
        <v>0.46779999999999999</v>
      </c>
      <c r="AD537" s="391">
        <v>1.1999999999999999E-3</v>
      </c>
      <c r="AE537" s="391">
        <v>1.2999999999999999E-3</v>
      </c>
      <c r="AF537" s="391">
        <v>1.4E-3</v>
      </c>
      <c r="AG537" s="391">
        <v>1.5E-3</v>
      </c>
      <c r="AH537" s="391">
        <v>1.6000000000000001E-3</v>
      </c>
      <c r="AI537" s="391">
        <v>4.5999999999999999E-2</v>
      </c>
      <c r="AJ537" s="391">
        <v>4.7E-2</v>
      </c>
      <c r="AK537" s="391">
        <v>4.8000000000000001E-2</v>
      </c>
      <c r="AL537" s="391">
        <v>4.9000000000000002E-2</v>
      </c>
      <c r="AM537" s="391">
        <v>0.05</v>
      </c>
      <c r="AN537" s="391">
        <v>0.113</v>
      </c>
      <c r="AO537" s="391">
        <v>0.114</v>
      </c>
      <c r="AP537" s="391">
        <v>0.115</v>
      </c>
      <c r="AQ537" s="391">
        <v>0.11600000000000001</v>
      </c>
      <c r="AR537" s="391">
        <v>0.11700000000000001</v>
      </c>
      <c r="AS537" s="391">
        <v>0.1109</v>
      </c>
      <c r="AT537" s="391">
        <v>0.11269999999999999</v>
      </c>
      <c r="AU537" s="391">
        <v>0.11409999999999999</v>
      </c>
      <c r="AV537" s="391">
        <v>0.11550000000000001</v>
      </c>
      <c r="AW537" s="391">
        <v>0.1183</v>
      </c>
      <c r="AX537" s="391">
        <v>0</v>
      </c>
      <c r="AY537" s="391">
        <v>0</v>
      </c>
      <c r="AZ537" s="391">
        <v>0</v>
      </c>
      <c r="BA537" s="391">
        <v>0</v>
      </c>
      <c r="BB537" s="391">
        <v>0</v>
      </c>
      <c r="BC537" s="391">
        <v>0</v>
      </c>
      <c r="BD537" s="391">
        <v>0</v>
      </c>
      <c r="BE537" s="391">
        <v>0</v>
      </c>
      <c r="BF537" s="391">
        <v>0</v>
      </c>
      <c r="BG537" s="391">
        <v>0</v>
      </c>
      <c r="BH537" s="391">
        <v>0</v>
      </c>
      <c r="BI537" s="391">
        <v>0</v>
      </c>
      <c r="BJ537" s="391">
        <v>0</v>
      </c>
      <c r="BK537" s="391">
        <v>0</v>
      </c>
      <c r="BL537" s="391">
        <v>0</v>
      </c>
      <c r="BM537" s="391">
        <v>0</v>
      </c>
      <c r="BN537" s="391">
        <v>0</v>
      </c>
      <c r="BO537" s="391">
        <v>0</v>
      </c>
      <c r="BP537" s="391">
        <v>0</v>
      </c>
      <c r="BQ537" s="391">
        <v>0</v>
      </c>
    </row>
    <row r="538" spans="1:69">
      <c r="A538" s="388" t="s">
        <v>931</v>
      </c>
      <c r="B538" s="389" t="s">
        <v>395</v>
      </c>
      <c r="C538" s="389">
        <v>0</v>
      </c>
      <c r="D538" s="389">
        <v>0</v>
      </c>
      <c r="E538" s="389"/>
      <c r="F538" s="390" t="e">
        <v>#N/A</v>
      </c>
      <c r="G538" s="391">
        <v>0</v>
      </c>
      <c r="H538" s="391">
        <v>0</v>
      </c>
      <c r="I538" s="391">
        <v>0</v>
      </c>
      <c r="J538" s="391">
        <v>0</v>
      </c>
      <c r="K538" s="391">
        <v>0</v>
      </c>
      <c r="L538" s="391" t="e">
        <v>#VALUE!</v>
      </c>
      <c r="M538" s="392" t="s">
        <v>395</v>
      </c>
      <c r="N538" s="390">
        <v>0</v>
      </c>
      <c r="O538" s="390">
        <v>0</v>
      </c>
      <c r="P538" s="390">
        <v>0</v>
      </c>
      <c r="Q538" s="390">
        <v>0</v>
      </c>
      <c r="R538" s="390">
        <v>0</v>
      </c>
      <c r="S538" s="390" t="s">
        <v>139</v>
      </c>
      <c r="T538" s="391">
        <v>0</v>
      </c>
      <c r="U538" s="391">
        <v>0</v>
      </c>
      <c r="V538" s="391">
        <v>0</v>
      </c>
      <c r="W538" s="391">
        <v>0</v>
      </c>
      <c r="X538" s="391">
        <v>0</v>
      </c>
      <c r="Y538" s="391">
        <v>0</v>
      </c>
      <c r="Z538" s="391">
        <v>0</v>
      </c>
      <c r="AA538" s="391">
        <v>0</v>
      </c>
      <c r="AB538" s="391">
        <v>0</v>
      </c>
      <c r="AC538" s="391">
        <v>0</v>
      </c>
      <c r="AD538" s="391">
        <v>0</v>
      </c>
      <c r="AE538" s="391">
        <v>0</v>
      </c>
      <c r="AF538" s="391">
        <v>0</v>
      </c>
      <c r="AG538" s="391">
        <v>0</v>
      </c>
      <c r="AH538" s="391">
        <v>0</v>
      </c>
      <c r="AI538" s="391">
        <v>0</v>
      </c>
      <c r="AJ538" s="391">
        <v>0</v>
      </c>
      <c r="AK538" s="391">
        <v>0</v>
      </c>
      <c r="AL538" s="391">
        <v>0</v>
      </c>
      <c r="AM538" s="391">
        <v>0</v>
      </c>
      <c r="AN538" s="391">
        <v>0</v>
      </c>
      <c r="AO538" s="391">
        <v>0</v>
      </c>
      <c r="AP538" s="391">
        <v>0</v>
      </c>
      <c r="AQ538" s="391">
        <v>0</v>
      </c>
      <c r="AR538" s="391">
        <v>0</v>
      </c>
      <c r="AS538" s="391">
        <v>0</v>
      </c>
      <c r="AT538" s="391">
        <v>0</v>
      </c>
      <c r="AU538" s="391">
        <v>0</v>
      </c>
      <c r="AV538" s="391">
        <v>0</v>
      </c>
      <c r="AW538" s="391">
        <v>0</v>
      </c>
      <c r="AX538" s="391">
        <v>0</v>
      </c>
      <c r="AY538" s="391">
        <v>0</v>
      </c>
      <c r="AZ538" s="391">
        <v>0</v>
      </c>
      <c r="BA538" s="391">
        <v>0</v>
      </c>
      <c r="BB538" s="391">
        <v>0</v>
      </c>
      <c r="BC538" s="391">
        <v>0</v>
      </c>
      <c r="BD538" s="391">
        <v>0</v>
      </c>
      <c r="BE538" s="391">
        <v>0</v>
      </c>
      <c r="BF538" s="391">
        <v>0</v>
      </c>
      <c r="BG538" s="391">
        <v>0</v>
      </c>
      <c r="BH538" s="391">
        <v>0</v>
      </c>
      <c r="BI538" s="391">
        <v>0</v>
      </c>
      <c r="BJ538" s="391">
        <v>0</v>
      </c>
      <c r="BK538" s="391">
        <v>0</v>
      </c>
      <c r="BL538" s="391">
        <v>0</v>
      </c>
      <c r="BM538" s="391">
        <v>0</v>
      </c>
      <c r="BN538" s="391">
        <v>0</v>
      </c>
      <c r="BO538" s="391">
        <v>0</v>
      </c>
      <c r="BP538" s="391">
        <v>0</v>
      </c>
      <c r="BQ538" s="391">
        <v>0</v>
      </c>
    </row>
    <row r="539" spans="1:69">
      <c r="A539" s="388" t="s">
        <v>932</v>
      </c>
      <c r="B539" s="389">
        <v>5.0076500000000008</v>
      </c>
      <c r="C539" s="389">
        <v>16</v>
      </c>
      <c r="D539" s="389">
        <v>0.7988827397260273</v>
      </c>
      <c r="E539" s="389"/>
      <c r="F539" s="390">
        <v>3698</v>
      </c>
      <c r="G539" s="391">
        <v>0.16930000000000001</v>
      </c>
      <c r="H539" s="391">
        <v>0.1573</v>
      </c>
      <c r="I539" s="391">
        <v>2.9971999999999999</v>
      </c>
      <c r="J539" s="391">
        <v>0.3422</v>
      </c>
      <c r="K539" s="391">
        <v>0.1144</v>
      </c>
      <c r="L539" s="391">
        <v>0.42836726027397365</v>
      </c>
      <c r="M539" s="392">
        <v>45.781503515413739</v>
      </c>
      <c r="N539" s="390">
        <v>3698</v>
      </c>
      <c r="O539" s="390">
        <v>3828</v>
      </c>
      <c r="P539" s="390">
        <v>4211</v>
      </c>
      <c r="Q539" s="390">
        <v>4632</v>
      </c>
      <c r="R539" s="390">
        <v>5095</v>
      </c>
      <c r="S539" s="390" t="s">
        <v>129</v>
      </c>
      <c r="T539" s="391">
        <v>0.214</v>
      </c>
      <c r="U539" s="391">
        <v>0.23599999999999999</v>
      </c>
      <c r="V539" s="391">
        <v>0.25900000000000001</v>
      </c>
      <c r="W539" s="391">
        <v>0.28499999999999998</v>
      </c>
      <c r="X539" s="391">
        <v>0.314</v>
      </c>
      <c r="Y539" s="391">
        <v>0.183</v>
      </c>
      <c r="Z539" s="391">
        <v>0.26300000000000001</v>
      </c>
      <c r="AA539" s="391">
        <v>0.28899999999999998</v>
      </c>
      <c r="AB539" s="391">
        <v>0.318</v>
      </c>
      <c r="AC539" s="391">
        <v>0.35</v>
      </c>
      <c r="AD539" s="391">
        <v>3.01</v>
      </c>
      <c r="AE539" s="391">
        <v>3.161</v>
      </c>
      <c r="AF539" s="391">
        <v>3.319</v>
      </c>
      <c r="AG539" s="391">
        <v>3.4</v>
      </c>
      <c r="AH539" s="391">
        <v>3.4119999999999999</v>
      </c>
      <c r="AI539" s="391">
        <v>0.05</v>
      </c>
      <c r="AJ539" s="391">
        <v>5.1200000000000002E-2</v>
      </c>
      <c r="AK539" s="391">
        <v>5.1999999999999998E-2</v>
      </c>
      <c r="AL539" s="391">
        <v>5.2400000000000002E-2</v>
      </c>
      <c r="AM539" s="391">
        <v>5.2999999999999999E-2</v>
      </c>
      <c r="AN539" s="391">
        <v>0.115</v>
      </c>
      <c r="AO539" s="391">
        <v>0.12</v>
      </c>
      <c r="AP539" s="391">
        <v>0.125</v>
      </c>
      <c r="AQ539" s="391">
        <v>0.13</v>
      </c>
      <c r="AR539" s="391">
        <v>0.13500000000000001</v>
      </c>
      <c r="AS539" s="391">
        <v>0.25030000000000002</v>
      </c>
      <c r="AT539" s="391">
        <v>0.44600000000000001</v>
      </c>
      <c r="AU539" s="391">
        <v>0.47299999999999998</v>
      </c>
      <c r="AV539" s="391">
        <v>0.501</v>
      </c>
      <c r="AW539" s="391">
        <v>0.53200000000000003</v>
      </c>
      <c r="AX539" s="391">
        <v>16</v>
      </c>
      <c r="AY539" s="391">
        <v>16</v>
      </c>
      <c r="AZ539" s="391">
        <v>16</v>
      </c>
      <c r="BA539" s="391">
        <v>16</v>
      </c>
      <c r="BB539" s="391">
        <v>16</v>
      </c>
      <c r="BC539" s="391">
        <v>0</v>
      </c>
      <c r="BD539" s="391">
        <v>0</v>
      </c>
      <c r="BE539" s="391">
        <v>0</v>
      </c>
      <c r="BF539" s="391">
        <v>0</v>
      </c>
      <c r="BG539" s="391">
        <v>0</v>
      </c>
      <c r="BH539" s="391">
        <v>1.6E-2</v>
      </c>
      <c r="BI539" s="391">
        <v>1.6E-2</v>
      </c>
      <c r="BJ539" s="391">
        <v>1.6E-2</v>
      </c>
      <c r="BK539" s="391">
        <v>1.6E-2</v>
      </c>
      <c r="BL539" s="391">
        <v>1.6E-2</v>
      </c>
      <c r="BM539" s="391">
        <v>1.17</v>
      </c>
      <c r="BN539" s="391">
        <v>1.17</v>
      </c>
      <c r="BO539" s="391">
        <v>1.17</v>
      </c>
      <c r="BP539" s="391">
        <v>1.17</v>
      </c>
      <c r="BQ539" s="391">
        <v>1.17</v>
      </c>
    </row>
    <row r="540" spans="1:69">
      <c r="A540" s="388" t="s">
        <v>933</v>
      </c>
      <c r="B540" s="389">
        <v>0.56629166666666675</v>
      </c>
      <c r="C540" s="389">
        <v>1.2146999999999999</v>
      </c>
      <c r="D540" s="389">
        <v>0</v>
      </c>
      <c r="E540" s="389"/>
      <c r="F540" s="390">
        <v>8200</v>
      </c>
      <c r="G540" s="391">
        <v>0.30370000000000003</v>
      </c>
      <c r="H540" s="391">
        <v>0.128</v>
      </c>
      <c r="I540" s="391">
        <v>5.9999999999999995E-4</v>
      </c>
      <c r="J540" s="391">
        <v>1.24E-2</v>
      </c>
      <c r="K540" s="391">
        <v>2.76E-2</v>
      </c>
      <c r="L540" s="391">
        <v>9.3991666666666696E-2</v>
      </c>
      <c r="M540" s="392">
        <v>37.036585365853661</v>
      </c>
      <c r="N540" s="390">
        <v>8600</v>
      </c>
      <c r="O540" s="390">
        <v>8800</v>
      </c>
      <c r="P540" s="390">
        <v>9000</v>
      </c>
      <c r="Q540" s="390">
        <v>9200</v>
      </c>
      <c r="R540" s="390">
        <v>9300</v>
      </c>
      <c r="S540" s="390" t="s">
        <v>168</v>
      </c>
      <c r="T540" s="391">
        <v>0.34</v>
      </c>
      <c r="U540" s="391">
        <v>0.36</v>
      </c>
      <c r="V540" s="391">
        <v>0.38</v>
      </c>
      <c r="W540" s="391">
        <v>0.4</v>
      </c>
      <c r="X540" s="391">
        <v>0.41</v>
      </c>
      <c r="Y540" s="391">
        <v>0.19</v>
      </c>
      <c r="Z540" s="391">
        <v>0.19500000000000001</v>
      </c>
      <c r="AA540" s="391">
        <v>0.2</v>
      </c>
      <c r="AB540" s="391">
        <v>0.20499999999999999</v>
      </c>
      <c r="AC540" s="391">
        <v>0.21</v>
      </c>
      <c r="AD540" s="391">
        <v>9.4999999999999998E-3</v>
      </c>
      <c r="AE540" s="391">
        <v>0.01</v>
      </c>
      <c r="AF540" s="391">
        <v>0.01</v>
      </c>
      <c r="AG540" s="391">
        <v>1.0500000000000001E-2</v>
      </c>
      <c r="AH540" s="391">
        <v>1.0500000000000001E-2</v>
      </c>
      <c r="AI540" s="391">
        <v>3.5000000000000003E-2</v>
      </c>
      <c r="AJ540" s="391">
        <v>3.5000000000000003E-2</v>
      </c>
      <c r="AK540" s="391">
        <v>0.04</v>
      </c>
      <c r="AL540" s="391">
        <v>0.04</v>
      </c>
      <c r="AM540" s="391">
        <v>4.2500000000000003E-2</v>
      </c>
      <c r="AN540" s="391">
        <v>2.5000000000000001E-2</v>
      </c>
      <c r="AO540" s="391">
        <v>2.5999999999999999E-2</v>
      </c>
      <c r="AP540" s="391">
        <v>2.7E-2</v>
      </c>
      <c r="AQ540" s="391">
        <v>2.8000000000000001E-2</v>
      </c>
      <c r="AR540" s="391">
        <v>2.9000000000000001E-2</v>
      </c>
      <c r="AS540" s="391">
        <v>0.1202</v>
      </c>
      <c r="AT540" s="391">
        <v>0.1255</v>
      </c>
      <c r="AU540" s="391">
        <v>0.13170000000000001</v>
      </c>
      <c r="AV540" s="391">
        <v>0.13700000000000001</v>
      </c>
      <c r="AW540" s="391">
        <v>0.14080000000000001</v>
      </c>
      <c r="AX540" s="391">
        <v>0</v>
      </c>
      <c r="AY540" s="391">
        <v>0</v>
      </c>
      <c r="AZ540" s="391">
        <v>0</v>
      </c>
      <c r="BA540" s="391">
        <v>0</v>
      </c>
      <c r="BB540" s="391">
        <v>0</v>
      </c>
      <c r="BC540" s="391">
        <v>0</v>
      </c>
      <c r="BD540" s="391">
        <v>0</v>
      </c>
      <c r="BE540" s="391">
        <v>0</v>
      </c>
      <c r="BF540" s="391">
        <v>0</v>
      </c>
      <c r="BG540" s="391">
        <v>0</v>
      </c>
      <c r="BH540" s="391">
        <v>0.94499999999999995</v>
      </c>
      <c r="BI540" s="391">
        <v>0.94499999999999995</v>
      </c>
      <c r="BJ540" s="391">
        <v>0.94499999999999995</v>
      </c>
      <c r="BK540" s="391">
        <v>0.94499999999999995</v>
      </c>
      <c r="BL540" s="391">
        <v>0.94499999999999995</v>
      </c>
      <c r="BM540" s="391">
        <v>0</v>
      </c>
      <c r="BN540" s="391">
        <v>0</v>
      </c>
      <c r="BO540" s="391">
        <v>0</v>
      </c>
      <c r="BP540" s="391">
        <v>0</v>
      </c>
      <c r="BQ540" s="391">
        <v>0</v>
      </c>
    </row>
    <row r="541" spans="1:69">
      <c r="A541" s="388" t="s">
        <v>128</v>
      </c>
      <c r="B541" s="389">
        <v>8.8773333333333344</v>
      </c>
      <c r="C541" s="389">
        <v>28.9</v>
      </c>
      <c r="D541" s="389">
        <v>0.66098630136986303</v>
      </c>
      <c r="E541" s="389"/>
      <c r="F541" s="390">
        <v>53000</v>
      </c>
      <c r="G541" s="391">
        <v>2.64</v>
      </c>
      <c r="H541" s="391">
        <v>0.99</v>
      </c>
      <c r="I541" s="391">
        <v>1.62</v>
      </c>
      <c r="J541" s="391">
        <v>0.04</v>
      </c>
      <c r="K541" s="391">
        <v>1.8</v>
      </c>
      <c r="L541" s="391">
        <v>1.1263470319634719</v>
      </c>
      <c r="M541" s="392">
        <v>49.811320754716981</v>
      </c>
      <c r="N541" s="390">
        <v>55000</v>
      </c>
      <c r="O541" s="390">
        <v>57000</v>
      </c>
      <c r="P541" s="390">
        <v>59000</v>
      </c>
      <c r="Q541" s="390">
        <v>61000</v>
      </c>
      <c r="R541" s="390">
        <v>63000</v>
      </c>
      <c r="S541" s="390" t="s">
        <v>128</v>
      </c>
      <c r="T541" s="391">
        <v>2.74</v>
      </c>
      <c r="U541" s="391">
        <v>2.84</v>
      </c>
      <c r="V541" s="391">
        <v>2.94</v>
      </c>
      <c r="W541" s="391">
        <v>3.04</v>
      </c>
      <c r="X541" s="391">
        <v>3.14</v>
      </c>
      <c r="Y541" s="391">
        <v>1.03</v>
      </c>
      <c r="Z541" s="391">
        <v>1.07</v>
      </c>
      <c r="AA541" s="391">
        <v>1.1100000000000001</v>
      </c>
      <c r="AB541" s="391">
        <v>1.1499999999999999</v>
      </c>
      <c r="AC541" s="391">
        <v>1.19</v>
      </c>
      <c r="AD541" s="391">
        <v>1.1599999999999999</v>
      </c>
      <c r="AE541" s="391">
        <v>1.2</v>
      </c>
      <c r="AF541" s="391">
        <v>1.25</v>
      </c>
      <c r="AG541" s="391">
        <v>1.3</v>
      </c>
      <c r="AH541" s="391">
        <v>1.35</v>
      </c>
      <c r="AI541" s="391">
        <v>0.04</v>
      </c>
      <c r="AJ541" s="391">
        <v>0.04</v>
      </c>
      <c r="AK541" s="391">
        <v>0.04</v>
      </c>
      <c r="AL541" s="391">
        <v>0.05</v>
      </c>
      <c r="AM541" s="391">
        <v>0.05</v>
      </c>
      <c r="AN541" s="391">
        <v>1.7</v>
      </c>
      <c r="AO541" s="391">
        <v>1.7</v>
      </c>
      <c r="AP541" s="391">
        <v>1.7</v>
      </c>
      <c r="AQ541" s="391">
        <v>1.7</v>
      </c>
      <c r="AR541" s="391">
        <v>1.7</v>
      </c>
      <c r="AS541" s="391">
        <v>1.0381</v>
      </c>
      <c r="AT541" s="391">
        <v>1.0661</v>
      </c>
      <c r="AU541" s="391">
        <v>1.0956999999999999</v>
      </c>
      <c r="AV541" s="391">
        <v>1.1268</v>
      </c>
      <c r="AW541" s="391">
        <v>1.1564000000000001</v>
      </c>
      <c r="AX541" s="391">
        <v>0</v>
      </c>
      <c r="AY541" s="391">
        <v>0</v>
      </c>
      <c r="AZ541" s="391">
        <v>0</v>
      </c>
      <c r="BA541" s="391">
        <v>0</v>
      </c>
      <c r="BB541" s="391">
        <v>0</v>
      </c>
      <c r="BC541" s="391">
        <v>0</v>
      </c>
      <c r="BD541" s="391">
        <v>0</v>
      </c>
      <c r="BE541" s="391">
        <v>0</v>
      </c>
      <c r="BF541" s="391">
        <v>0</v>
      </c>
      <c r="BG541" s="391">
        <v>0</v>
      </c>
      <c r="BH541" s="391">
        <v>0</v>
      </c>
      <c r="BI541" s="391">
        <v>0</v>
      </c>
      <c r="BJ541" s="391">
        <v>0</v>
      </c>
      <c r="BK541" s="391">
        <v>0</v>
      </c>
      <c r="BL541" s="391">
        <v>0</v>
      </c>
      <c r="BM541" s="391">
        <v>1.851</v>
      </c>
      <c r="BN541" s="391">
        <v>0.35099999999999998</v>
      </c>
      <c r="BO541" s="391">
        <v>0</v>
      </c>
      <c r="BP541" s="391">
        <v>0</v>
      </c>
      <c r="BQ541" s="391">
        <v>0</v>
      </c>
    </row>
    <row r="542" spans="1:69">
      <c r="A542" s="388" t="s">
        <v>934</v>
      </c>
      <c r="B542" s="389" t="s">
        <v>395</v>
      </c>
      <c r="C542" s="389">
        <v>0.32900000000000001</v>
      </c>
      <c r="D542" s="389">
        <v>0</v>
      </c>
      <c r="E542" s="389"/>
      <c r="F542" s="390">
        <v>0</v>
      </c>
      <c r="G542" s="391">
        <v>0</v>
      </c>
      <c r="H542" s="391">
        <v>0</v>
      </c>
      <c r="I542" s="391">
        <v>0</v>
      </c>
      <c r="J542" s="391">
        <v>0</v>
      </c>
      <c r="K542" s="391">
        <v>0</v>
      </c>
      <c r="L542" s="391" t="e">
        <v>#VALUE!</v>
      </c>
      <c r="M542" s="392" t="s">
        <v>395</v>
      </c>
      <c r="N542" s="390">
        <v>0</v>
      </c>
      <c r="O542" s="390">
        <v>0</v>
      </c>
      <c r="P542" s="390">
        <v>0</v>
      </c>
      <c r="Q542" s="390">
        <v>0</v>
      </c>
      <c r="R542" s="390">
        <v>0</v>
      </c>
      <c r="S542" s="390" t="s">
        <v>128</v>
      </c>
      <c r="T542" s="391">
        <v>0</v>
      </c>
      <c r="U542" s="391">
        <v>0</v>
      </c>
      <c r="V542" s="391">
        <v>0</v>
      </c>
      <c r="W542" s="391">
        <v>0</v>
      </c>
      <c r="X542" s="391">
        <v>0</v>
      </c>
      <c r="Y542" s="391">
        <v>0</v>
      </c>
      <c r="Z542" s="391">
        <v>0</v>
      </c>
      <c r="AA542" s="391">
        <v>0</v>
      </c>
      <c r="AB542" s="391">
        <v>0</v>
      </c>
      <c r="AC542" s="391">
        <v>0</v>
      </c>
      <c r="AD542" s="391">
        <v>0</v>
      </c>
      <c r="AE542" s="391">
        <v>0</v>
      </c>
      <c r="AF542" s="391">
        <v>0</v>
      </c>
      <c r="AG542" s="391">
        <v>0</v>
      </c>
      <c r="AH542" s="391">
        <v>0</v>
      </c>
      <c r="AI542" s="391">
        <v>0</v>
      </c>
      <c r="AJ542" s="391">
        <v>0</v>
      </c>
      <c r="AK542" s="391">
        <v>0</v>
      </c>
      <c r="AL542" s="391">
        <v>0</v>
      </c>
      <c r="AM542" s="391">
        <v>0</v>
      </c>
      <c r="AN542" s="391">
        <v>0</v>
      </c>
      <c r="AO542" s="391">
        <v>0</v>
      </c>
      <c r="AP542" s="391">
        <v>0</v>
      </c>
      <c r="AQ542" s="391">
        <v>0</v>
      </c>
      <c r="AR542" s="391">
        <v>0</v>
      </c>
      <c r="AS542" s="391">
        <v>0</v>
      </c>
      <c r="AT542" s="391">
        <v>0</v>
      </c>
      <c r="AU542" s="391">
        <v>0</v>
      </c>
      <c r="AV542" s="391">
        <v>0</v>
      </c>
      <c r="AW542" s="391">
        <v>0</v>
      </c>
      <c r="AX542" s="391">
        <v>0</v>
      </c>
      <c r="AY542" s="391">
        <v>0</v>
      </c>
      <c r="AZ542" s="391">
        <v>0</v>
      </c>
      <c r="BA542" s="391">
        <v>0</v>
      </c>
      <c r="BB542" s="391">
        <v>0</v>
      </c>
      <c r="BC542" s="391">
        <v>0</v>
      </c>
      <c r="BD542" s="391">
        <v>0</v>
      </c>
      <c r="BE542" s="391">
        <v>0</v>
      </c>
      <c r="BF542" s="391">
        <v>0</v>
      </c>
      <c r="BG542" s="391">
        <v>0</v>
      </c>
      <c r="BH542" s="391">
        <v>0.32900000000000001</v>
      </c>
      <c r="BI542" s="391">
        <v>0.32900000000000001</v>
      </c>
      <c r="BJ542" s="391">
        <v>0.32900000000000001</v>
      </c>
      <c r="BK542" s="391">
        <v>0.32900000000000001</v>
      </c>
      <c r="BL542" s="391">
        <v>0.32900000000000001</v>
      </c>
      <c r="BM542" s="391">
        <v>0</v>
      </c>
      <c r="BN542" s="391">
        <v>0</v>
      </c>
      <c r="BO542" s="391">
        <v>0</v>
      </c>
      <c r="BP542" s="391">
        <v>0</v>
      </c>
      <c r="BQ542" s="391">
        <v>0</v>
      </c>
    </row>
    <row r="543" spans="1:69">
      <c r="A543" s="388" t="s">
        <v>935</v>
      </c>
      <c r="B543" s="389" t="s">
        <v>395</v>
      </c>
      <c r="C543" s="389">
        <v>0.72100000000000009</v>
      </c>
      <c r="D543" s="389">
        <v>0</v>
      </c>
      <c r="E543" s="389"/>
      <c r="F543" s="390">
        <v>0</v>
      </c>
      <c r="G543" s="391">
        <v>0</v>
      </c>
      <c r="H543" s="391">
        <v>0</v>
      </c>
      <c r="I543" s="391">
        <v>0</v>
      </c>
      <c r="J543" s="391">
        <v>0</v>
      </c>
      <c r="K543" s="391">
        <v>0</v>
      </c>
      <c r="L543" s="391" t="e">
        <v>#VALUE!</v>
      </c>
      <c r="M543" s="392" t="s">
        <v>395</v>
      </c>
      <c r="N543" s="390">
        <v>0</v>
      </c>
      <c r="O543" s="390">
        <v>0</v>
      </c>
      <c r="P543" s="390">
        <v>0</v>
      </c>
      <c r="Q543" s="390">
        <v>0</v>
      </c>
      <c r="R543" s="390">
        <v>0</v>
      </c>
      <c r="S543" s="390" t="s">
        <v>128</v>
      </c>
      <c r="T543" s="391">
        <v>0</v>
      </c>
      <c r="U543" s="391">
        <v>0</v>
      </c>
      <c r="V543" s="391">
        <v>0</v>
      </c>
      <c r="W543" s="391">
        <v>0</v>
      </c>
      <c r="X543" s="391">
        <v>0</v>
      </c>
      <c r="Y543" s="391">
        <v>0</v>
      </c>
      <c r="Z543" s="391">
        <v>0</v>
      </c>
      <c r="AA543" s="391">
        <v>0</v>
      </c>
      <c r="AB543" s="391">
        <v>0</v>
      </c>
      <c r="AC543" s="391">
        <v>0</v>
      </c>
      <c r="AD543" s="391">
        <v>0</v>
      </c>
      <c r="AE543" s="391">
        <v>0</v>
      </c>
      <c r="AF543" s="391">
        <v>0</v>
      </c>
      <c r="AG543" s="391">
        <v>0</v>
      </c>
      <c r="AH543" s="391">
        <v>0</v>
      </c>
      <c r="AI543" s="391">
        <v>0</v>
      </c>
      <c r="AJ543" s="391">
        <v>0</v>
      </c>
      <c r="AK543" s="391">
        <v>0</v>
      </c>
      <c r="AL543" s="391">
        <v>0</v>
      </c>
      <c r="AM543" s="391">
        <v>0</v>
      </c>
      <c r="AN543" s="391">
        <v>0</v>
      </c>
      <c r="AO543" s="391">
        <v>0</v>
      </c>
      <c r="AP543" s="391">
        <v>0</v>
      </c>
      <c r="AQ543" s="391">
        <v>0</v>
      </c>
      <c r="AR543" s="391">
        <v>0</v>
      </c>
      <c r="AS543" s="391">
        <v>0</v>
      </c>
      <c r="AT543" s="391">
        <v>0</v>
      </c>
      <c r="AU543" s="391">
        <v>0</v>
      </c>
      <c r="AV543" s="391">
        <v>0</v>
      </c>
      <c r="AW543" s="391">
        <v>0</v>
      </c>
      <c r="AX543" s="391">
        <v>0</v>
      </c>
      <c r="AY543" s="391">
        <v>0</v>
      </c>
      <c r="AZ543" s="391">
        <v>0</v>
      </c>
      <c r="BA543" s="391">
        <v>0</v>
      </c>
      <c r="BB543" s="391">
        <v>0</v>
      </c>
      <c r="BC543" s="391">
        <v>0</v>
      </c>
      <c r="BD543" s="391">
        <v>0</v>
      </c>
      <c r="BE543" s="391">
        <v>0</v>
      </c>
      <c r="BF543" s="391">
        <v>0</v>
      </c>
      <c r="BG543" s="391">
        <v>0</v>
      </c>
      <c r="BH543" s="391">
        <v>0.72100000000000009</v>
      </c>
      <c r="BI543" s="391">
        <v>0.72100000000000009</v>
      </c>
      <c r="BJ543" s="391">
        <v>0.72100000000000009</v>
      </c>
      <c r="BK543" s="391">
        <v>0.72100000000000009</v>
      </c>
      <c r="BL543" s="391">
        <v>0.72100000000000009</v>
      </c>
      <c r="BM543" s="391">
        <v>3.5999999999999997E-2</v>
      </c>
      <c r="BN543" s="391">
        <v>3.5999999999999997E-2</v>
      </c>
      <c r="BO543" s="391">
        <v>3.5999999999999997E-2</v>
      </c>
      <c r="BP543" s="391">
        <v>3.5999999999999997E-2</v>
      </c>
      <c r="BQ543" s="391">
        <v>3.5999999999999997E-2</v>
      </c>
    </row>
    <row r="544" spans="1:69">
      <c r="A544" s="388" t="s">
        <v>937</v>
      </c>
      <c r="B544" s="389">
        <v>0.27733333333333338</v>
      </c>
      <c r="C544" s="389">
        <v>0.95799999999999996</v>
      </c>
      <c r="D544" s="389">
        <v>0</v>
      </c>
      <c r="E544" s="389"/>
      <c r="F544" s="390">
        <v>2523</v>
      </c>
      <c r="G544" s="391">
        <v>0.13300000000000001</v>
      </c>
      <c r="H544" s="391">
        <v>0.04</v>
      </c>
      <c r="I544" s="391">
        <v>0.02</v>
      </c>
      <c r="J544" s="391">
        <v>3.2000000000000001E-2</v>
      </c>
      <c r="K544" s="391">
        <v>0.03</v>
      </c>
      <c r="L544" s="391">
        <v>2.2333333333333372E-2</v>
      </c>
      <c r="M544" s="392">
        <v>52.715021799445104</v>
      </c>
      <c r="N544" s="390">
        <v>2480</v>
      </c>
      <c r="O544" s="390">
        <v>2277</v>
      </c>
      <c r="P544" s="390">
        <v>2109</v>
      </c>
      <c r="Q544" s="390">
        <v>1953</v>
      </c>
      <c r="R544" s="390">
        <v>1809</v>
      </c>
      <c r="S544" s="390" t="s">
        <v>218</v>
      </c>
      <c r="T544" s="391">
        <v>0.12</v>
      </c>
      <c r="U544" s="391">
        <v>0.1111</v>
      </c>
      <c r="V544" s="391">
        <v>0.1028</v>
      </c>
      <c r="W544" s="391">
        <v>9.5100000000000004E-2</v>
      </c>
      <c r="X544" s="391">
        <v>8.7999999999999995E-2</v>
      </c>
      <c r="Y544" s="391">
        <v>3.61E-2</v>
      </c>
      <c r="Z544" s="391">
        <v>3.3399999999999999E-2</v>
      </c>
      <c r="AA544" s="391">
        <v>3.09E-2</v>
      </c>
      <c r="AB544" s="391">
        <v>2.86E-2</v>
      </c>
      <c r="AC544" s="391">
        <v>2.6499999999999999E-2</v>
      </c>
      <c r="AD544" s="391">
        <v>0.02</v>
      </c>
      <c r="AE544" s="391">
        <v>0.02</v>
      </c>
      <c r="AF544" s="391">
        <v>0.02</v>
      </c>
      <c r="AG544" s="391">
        <v>0.02</v>
      </c>
      <c r="AH544" s="391">
        <v>0.02</v>
      </c>
      <c r="AI544" s="391">
        <v>2.8899999999999999E-2</v>
      </c>
      <c r="AJ544" s="391">
        <v>2.6700000000000002E-2</v>
      </c>
      <c r="AK544" s="391">
        <v>2.47E-2</v>
      </c>
      <c r="AL544" s="391">
        <v>2.29E-2</v>
      </c>
      <c r="AM544" s="391">
        <v>2.12E-2</v>
      </c>
      <c r="AN544" s="391">
        <v>0.03</v>
      </c>
      <c r="AO544" s="391">
        <v>0.03</v>
      </c>
      <c r="AP544" s="391">
        <v>0.03</v>
      </c>
      <c r="AQ544" s="391">
        <v>0.03</v>
      </c>
      <c r="AR544" s="391">
        <v>0.03</v>
      </c>
      <c r="AS544" s="391">
        <v>2.0299999999999999E-2</v>
      </c>
      <c r="AT544" s="391">
        <v>1.9099999999999999E-2</v>
      </c>
      <c r="AU544" s="391">
        <v>1.7999999999999999E-2</v>
      </c>
      <c r="AV544" s="391">
        <v>1.7000000000000001E-2</v>
      </c>
      <c r="AW544" s="391">
        <v>1.6E-2</v>
      </c>
      <c r="AX544" s="391">
        <v>0</v>
      </c>
      <c r="AY544" s="391">
        <v>0</v>
      </c>
      <c r="AZ544" s="391">
        <v>0</v>
      </c>
      <c r="BA544" s="391">
        <v>0</v>
      </c>
      <c r="BB544" s="391">
        <v>0</v>
      </c>
      <c r="BC544" s="391">
        <v>0</v>
      </c>
      <c r="BD544" s="391">
        <v>0</v>
      </c>
      <c r="BE544" s="391">
        <v>0</v>
      </c>
      <c r="BF544" s="391">
        <v>0</v>
      </c>
      <c r="BG544" s="391">
        <v>0</v>
      </c>
      <c r="BH544" s="391">
        <v>0</v>
      </c>
      <c r="BI544" s="391">
        <v>0</v>
      </c>
      <c r="BJ544" s="391">
        <v>0</v>
      </c>
      <c r="BK544" s="391">
        <v>0</v>
      </c>
      <c r="BL544" s="391">
        <v>0</v>
      </c>
      <c r="BM544" s="391">
        <v>0</v>
      </c>
      <c r="BN544" s="391">
        <v>0</v>
      </c>
      <c r="BO544" s="391">
        <v>0</v>
      </c>
      <c r="BP544" s="391">
        <v>0</v>
      </c>
      <c r="BQ544" s="391">
        <v>0</v>
      </c>
    </row>
    <row r="545" spans="1:69">
      <c r="A545" s="388" t="s">
        <v>938</v>
      </c>
      <c r="B545" s="389">
        <v>0.26418333333333338</v>
      </c>
      <c r="C545" s="389">
        <v>0.7</v>
      </c>
      <c r="D545" s="389">
        <v>0</v>
      </c>
      <c r="E545" s="389"/>
      <c r="F545" s="390">
        <v>3950</v>
      </c>
      <c r="G545" s="391">
        <v>0.1158</v>
      </c>
      <c r="H545" s="391">
        <v>2.7900000000000001E-2</v>
      </c>
      <c r="I545" s="391">
        <v>1.5900000000000001E-2</v>
      </c>
      <c r="J545" s="391">
        <v>9.1300000000000006E-2</v>
      </c>
      <c r="K545" s="391">
        <v>1E-3</v>
      </c>
      <c r="L545" s="391">
        <v>1.2283333333333368E-2</v>
      </c>
      <c r="M545" s="392">
        <v>29.316455696202532</v>
      </c>
      <c r="N545" s="390">
        <v>4835</v>
      </c>
      <c r="O545" s="390">
        <v>5802</v>
      </c>
      <c r="P545" s="390">
        <v>6962</v>
      </c>
      <c r="Q545" s="390">
        <v>8355</v>
      </c>
      <c r="R545" s="390">
        <v>10025</v>
      </c>
      <c r="S545" s="390" t="s">
        <v>136</v>
      </c>
      <c r="T545" s="391">
        <v>0.182</v>
      </c>
      <c r="U545" s="391">
        <v>0.218</v>
      </c>
      <c r="V545" s="391">
        <v>0.26200000000000001</v>
      </c>
      <c r="W545" s="391">
        <v>0.314</v>
      </c>
      <c r="X545" s="391">
        <v>0.377</v>
      </c>
      <c r="Y545" s="391">
        <v>1.6799999999999999E-2</v>
      </c>
      <c r="Z545" s="391">
        <v>2.12E-2</v>
      </c>
      <c r="AA545" s="391">
        <v>2.52E-2</v>
      </c>
      <c r="AB545" s="391">
        <v>3.0200000000000001E-2</v>
      </c>
      <c r="AC545" s="391">
        <v>3.6200000000000003E-2</v>
      </c>
      <c r="AD545" s="391">
        <v>1E-4</v>
      </c>
      <c r="AE545" s="391">
        <v>1E-4</v>
      </c>
      <c r="AF545" s="391">
        <v>1E-4</v>
      </c>
      <c r="AG545" s="391">
        <v>2.0000000000000001E-4</v>
      </c>
      <c r="AH545" s="391">
        <v>2.0000000000000001E-4</v>
      </c>
      <c r="AI545" s="391">
        <v>8.4000000000000005E-2</v>
      </c>
      <c r="AJ545" s="391">
        <v>0.1008</v>
      </c>
      <c r="AK545" s="391">
        <v>0.121</v>
      </c>
      <c r="AL545" s="391">
        <v>0.1452</v>
      </c>
      <c r="AM545" s="391">
        <v>0.17419999999999999</v>
      </c>
      <c r="AN545" s="391">
        <v>1E-3</v>
      </c>
      <c r="AO545" s="391">
        <v>1E-3</v>
      </c>
      <c r="AP545" s="391">
        <v>1.1999999999999999E-3</v>
      </c>
      <c r="AQ545" s="391">
        <v>1.4E-3</v>
      </c>
      <c r="AR545" s="391">
        <v>1.6000000000000001E-3</v>
      </c>
      <c r="AS545" s="391">
        <v>3.49E-2</v>
      </c>
      <c r="AT545" s="391">
        <v>4.19E-2</v>
      </c>
      <c r="AU545" s="391">
        <v>5.0200000000000002E-2</v>
      </c>
      <c r="AV545" s="391">
        <v>6.0199999999999997E-2</v>
      </c>
      <c r="AW545" s="391">
        <v>7.22E-2</v>
      </c>
      <c r="AX545" s="391">
        <v>0</v>
      </c>
      <c r="AY545" s="391">
        <v>0</v>
      </c>
      <c r="AZ545" s="391">
        <v>0</v>
      </c>
      <c r="BA545" s="391">
        <v>0</v>
      </c>
      <c r="BB545" s="391">
        <v>0</v>
      </c>
      <c r="BC545" s="391">
        <v>0</v>
      </c>
      <c r="BD545" s="391">
        <v>0</v>
      </c>
      <c r="BE545" s="391">
        <v>0</v>
      </c>
      <c r="BF545" s="391">
        <v>0</v>
      </c>
      <c r="BG545" s="391">
        <v>0</v>
      </c>
      <c r="BH545" s="391">
        <v>0.7</v>
      </c>
      <c r="BI545" s="391">
        <v>0.7</v>
      </c>
      <c r="BJ545" s="391">
        <v>0.7</v>
      </c>
      <c r="BK545" s="391">
        <v>0.7</v>
      </c>
      <c r="BL545" s="391">
        <v>0.7</v>
      </c>
      <c r="BM545" s="391">
        <v>0</v>
      </c>
      <c r="BN545" s="391">
        <v>0</v>
      </c>
      <c r="BO545" s="391">
        <v>0</v>
      </c>
      <c r="BP545" s="391">
        <v>0</v>
      </c>
      <c r="BQ545" s="391">
        <v>0</v>
      </c>
    </row>
    <row r="546" spans="1:69">
      <c r="A546" s="388" t="s">
        <v>940</v>
      </c>
      <c r="B546" s="389" t="s">
        <v>395</v>
      </c>
      <c r="C546" s="389">
        <v>0.2475</v>
      </c>
      <c r="D546" s="389">
        <v>0</v>
      </c>
      <c r="E546" s="389"/>
      <c r="F546" s="390" t="e">
        <v>#N/A</v>
      </c>
      <c r="G546" s="391">
        <v>0</v>
      </c>
      <c r="H546" s="391">
        <v>0</v>
      </c>
      <c r="I546" s="391">
        <v>0</v>
      </c>
      <c r="J546" s="391">
        <v>0</v>
      </c>
      <c r="K546" s="391">
        <v>0</v>
      </c>
      <c r="L546" s="391" t="e">
        <v>#VALUE!</v>
      </c>
      <c r="M546" s="392" t="s">
        <v>395</v>
      </c>
      <c r="N546" s="390">
        <v>0</v>
      </c>
      <c r="O546" s="390">
        <v>0</v>
      </c>
      <c r="P546" s="390">
        <v>0</v>
      </c>
      <c r="Q546" s="390">
        <v>0</v>
      </c>
      <c r="R546" s="390">
        <v>0</v>
      </c>
      <c r="S546" s="390" t="s">
        <v>152</v>
      </c>
      <c r="T546" s="391">
        <v>0</v>
      </c>
      <c r="U546" s="391">
        <v>0</v>
      </c>
      <c r="V546" s="391">
        <v>0</v>
      </c>
      <c r="W546" s="391">
        <v>0</v>
      </c>
      <c r="X546" s="391">
        <v>0</v>
      </c>
      <c r="Y546" s="391">
        <v>0</v>
      </c>
      <c r="Z546" s="391">
        <v>0</v>
      </c>
      <c r="AA546" s="391">
        <v>0</v>
      </c>
      <c r="AB546" s="391">
        <v>0</v>
      </c>
      <c r="AC546" s="391">
        <v>0</v>
      </c>
      <c r="AD546" s="391">
        <v>0</v>
      </c>
      <c r="AE546" s="391">
        <v>0</v>
      </c>
      <c r="AF546" s="391">
        <v>0</v>
      </c>
      <c r="AG546" s="391">
        <v>0</v>
      </c>
      <c r="AH546" s="391">
        <v>0</v>
      </c>
      <c r="AI546" s="391">
        <v>0</v>
      </c>
      <c r="AJ546" s="391">
        <v>0</v>
      </c>
      <c r="AK546" s="391">
        <v>0</v>
      </c>
      <c r="AL546" s="391">
        <v>0</v>
      </c>
      <c r="AM546" s="391">
        <v>0</v>
      </c>
      <c r="AN546" s="391">
        <v>0</v>
      </c>
      <c r="AO546" s="391">
        <v>0</v>
      </c>
      <c r="AP546" s="391">
        <v>0</v>
      </c>
      <c r="AQ546" s="391">
        <v>0</v>
      </c>
      <c r="AR546" s="391">
        <v>0</v>
      </c>
      <c r="AS546" s="391">
        <v>0</v>
      </c>
      <c r="AT546" s="391">
        <v>0</v>
      </c>
      <c r="AU546" s="391">
        <v>0</v>
      </c>
      <c r="AV546" s="391">
        <v>0</v>
      </c>
      <c r="AW546" s="391">
        <v>0</v>
      </c>
      <c r="AX546" s="391">
        <v>0</v>
      </c>
      <c r="AY546" s="391">
        <v>0</v>
      </c>
      <c r="AZ546" s="391">
        <v>0</v>
      </c>
      <c r="BA546" s="391">
        <v>0</v>
      </c>
      <c r="BB546" s="391">
        <v>0</v>
      </c>
      <c r="BC546" s="391">
        <v>0</v>
      </c>
      <c r="BD546" s="391">
        <v>0</v>
      </c>
      <c r="BE546" s="391">
        <v>0</v>
      </c>
      <c r="BF546" s="391">
        <v>0</v>
      </c>
      <c r="BG546" s="391">
        <v>0</v>
      </c>
      <c r="BH546" s="391">
        <v>0</v>
      </c>
      <c r="BI546" s="391">
        <v>0</v>
      </c>
      <c r="BJ546" s="391">
        <v>0</v>
      </c>
      <c r="BK546" s="391">
        <v>0</v>
      </c>
      <c r="BL546" s="391">
        <v>0</v>
      </c>
      <c r="BM546" s="391">
        <v>0</v>
      </c>
      <c r="BN546" s="391">
        <v>0</v>
      </c>
      <c r="BO546" s="391">
        <v>0</v>
      </c>
      <c r="BP546" s="391">
        <v>0</v>
      </c>
      <c r="BQ546" s="391">
        <v>0</v>
      </c>
    </row>
    <row r="547" spans="1:69">
      <c r="A547" s="388" t="s">
        <v>941</v>
      </c>
      <c r="B547" s="389">
        <v>6.5000000000000016E-2</v>
      </c>
      <c r="C547" s="389">
        <v>0.51400000000000001</v>
      </c>
      <c r="D547" s="389">
        <v>0</v>
      </c>
      <c r="E547" s="389"/>
      <c r="F547" s="390">
        <v>756</v>
      </c>
      <c r="G547" s="391">
        <v>3.5999999999999997E-2</v>
      </c>
      <c r="H547" s="391">
        <v>4.0000000000000001E-3</v>
      </c>
      <c r="I547" s="391">
        <v>0.01</v>
      </c>
      <c r="J547" s="391">
        <v>4.0000000000000001E-3</v>
      </c>
      <c r="K547" s="391">
        <v>0</v>
      </c>
      <c r="L547" s="391">
        <v>1.1000000000000024E-2</v>
      </c>
      <c r="M547" s="392">
        <v>47.61904761904762</v>
      </c>
      <c r="N547" s="390">
        <v>756</v>
      </c>
      <c r="O547" s="390">
        <v>756</v>
      </c>
      <c r="P547" s="390">
        <v>756</v>
      </c>
      <c r="Q547" s="390">
        <v>756</v>
      </c>
      <c r="R547" s="390">
        <v>756</v>
      </c>
      <c r="S547" s="390" t="s">
        <v>180</v>
      </c>
      <c r="T547" s="391">
        <v>3.5999999999999997E-2</v>
      </c>
      <c r="U547" s="391">
        <v>3.5999999999999997E-2</v>
      </c>
      <c r="V547" s="391">
        <v>3.5999999999999997E-2</v>
      </c>
      <c r="W547" s="391">
        <v>3.5999999999999997E-2</v>
      </c>
      <c r="X547" s="391">
        <v>3.5999999999999997E-2</v>
      </c>
      <c r="Y547" s="391">
        <v>4.0000000000000001E-3</v>
      </c>
      <c r="Z547" s="391">
        <v>4.0000000000000001E-3</v>
      </c>
      <c r="AA547" s="391">
        <v>4.0000000000000001E-3</v>
      </c>
      <c r="AB547" s="391">
        <v>4.0000000000000001E-3</v>
      </c>
      <c r="AC547" s="391">
        <v>4.0000000000000001E-3</v>
      </c>
      <c r="AD547" s="391">
        <v>0.01</v>
      </c>
      <c r="AE547" s="391">
        <v>0.01</v>
      </c>
      <c r="AF547" s="391">
        <v>0.01</v>
      </c>
      <c r="AG547" s="391">
        <v>0.01</v>
      </c>
      <c r="AH547" s="391">
        <v>0.01</v>
      </c>
      <c r="AI547" s="391">
        <v>4.0000000000000001E-3</v>
      </c>
      <c r="AJ547" s="391">
        <v>4.0000000000000001E-3</v>
      </c>
      <c r="AK547" s="391">
        <v>4.0000000000000001E-3</v>
      </c>
      <c r="AL547" s="391">
        <v>4.0000000000000001E-3</v>
      </c>
      <c r="AM547" s="391">
        <v>4.0000000000000001E-3</v>
      </c>
      <c r="AN547" s="391">
        <v>0</v>
      </c>
      <c r="AO547" s="391">
        <v>0</v>
      </c>
      <c r="AP547" s="391">
        <v>0</v>
      </c>
      <c r="AQ547" s="391">
        <v>0</v>
      </c>
      <c r="AR547" s="391">
        <v>0</v>
      </c>
      <c r="AS547" s="391">
        <v>9.1000000000000004E-3</v>
      </c>
      <c r="AT547" s="391">
        <v>9.1000000000000004E-3</v>
      </c>
      <c r="AU547" s="391">
        <v>9.1000000000000004E-3</v>
      </c>
      <c r="AV547" s="391">
        <v>9.1000000000000004E-3</v>
      </c>
      <c r="AW547" s="391">
        <v>9.1000000000000004E-3</v>
      </c>
      <c r="AX547" s="391">
        <v>0</v>
      </c>
      <c r="AY547" s="391">
        <v>0</v>
      </c>
      <c r="AZ547" s="391">
        <v>0</v>
      </c>
      <c r="BA547" s="391">
        <v>0</v>
      </c>
      <c r="BB547" s="391">
        <v>0</v>
      </c>
      <c r="BC547" s="391">
        <v>0</v>
      </c>
      <c r="BD547" s="391">
        <v>0</v>
      </c>
      <c r="BE547" s="391">
        <v>0</v>
      </c>
      <c r="BF547" s="391">
        <v>0</v>
      </c>
      <c r="BG547" s="391">
        <v>0</v>
      </c>
      <c r="BH547" s="391">
        <v>0</v>
      </c>
      <c r="BI547" s="391">
        <v>0</v>
      </c>
      <c r="BJ547" s="391">
        <v>0</v>
      </c>
      <c r="BK547" s="391">
        <v>0</v>
      </c>
      <c r="BL547" s="391">
        <v>0</v>
      </c>
      <c r="BM547" s="391">
        <v>0</v>
      </c>
      <c r="BN547" s="391">
        <v>0</v>
      </c>
      <c r="BO547" s="391">
        <v>0</v>
      </c>
      <c r="BP547" s="391">
        <v>0</v>
      </c>
      <c r="BQ547" s="391">
        <v>0</v>
      </c>
    </row>
    <row r="548" spans="1:69">
      <c r="A548" s="388" t="s">
        <v>942</v>
      </c>
      <c r="B548" s="389">
        <v>1.046</v>
      </c>
      <c r="C548" s="389">
        <v>1.6600000000000001</v>
      </c>
      <c r="D548" s="389">
        <v>0</v>
      </c>
      <c r="E548" s="389"/>
      <c r="F548" s="390">
        <v>9500</v>
      </c>
      <c r="G548" s="391">
        <v>0.72499999999999998</v>
      </c>
      <c r="H548" s="391">
        <v>0.12</v>
      </c>
      <c r="I548" s="391">
        <v>2.5000000000000001E-2</v>
      </c>
      <c r="J548" s="391">
        <v>0.04</v>
      </c>
      <c r="K548" s="391">
        <v>0.03</v>
      </c>
      <c r="L548" s="391">
        <v>0.10599999999999998</v>
      </c>
      <c r="M548" s="392">
        <v>76.315789473684205</v>
      </c>
      <c r="N548" s="390">
        <v>10000</v>
      </c>
      <c r="O548" s="390">
        <v>12000</v>
      </c>
      <c r="P548" s="390">
        <v>13000</v>
      </c>
      <c r="Q548" s="390">
        <v>14000</v>
      </c>
      <c r="R548" s="390">
        <v>15000</v>
      </c>
      <c r="S548" s="390" t="s">
        <v>215</v>
      </c>
      <c r="T548" s="391">
        <v>0.77</v>
      </c>
      <c r="U548" s="391">
        <v>0.82</v>
      </c>
      <c r="V548" s="391">
        <v>0.87</v>
      </c>
      <c r="W548" s="391">
        <v>0.92</v>
      </c>
      <c r="X548" s="391">
        <v>0.94</v>
      </c>
      <c r="Y548" s="391">
        <v>0.125</v>
      </c>
      <c r="Z548" s="391">
        <v>0.125</v>
      </c>
      <c r="AA548" s="391">
        <v>0.125</v>
      </c>
      <c r="AB548" s="391">
        <v>0.13</v>
      </c>
      <c r="AC548" s="391">
        <v>0.13</v>
      </c>
      <c r="AD548" s="391">
        <v>0.03</v>
      </c>
      <c r="AE548" s="391">
        <v>0.03</v>
      </c>
      <c r="AF548" s="391">
        <v>0.03</v>
      </c>
      <c r="AG548" s="391">
        <v>0.03</v>
      </c>
      <c r="AH548" s="391">
        <v>0.03</v>
      </c>
      <c r="AI548" s="391">
        <v>0.04</v>
      </c>
      <c r="AJ548" s="391">
        <v>0.04</v>
      </c>
      <c r="AK548" s="391">
        <v>0.04</v>
      </c>
      <c r="AL548" s="391">
        <v>0.04</v>
      </c>
      <c r="AM548" s="391">
        <v>0.04</v>
      </c>
      <c r="AN548" s="391">
        <v>4.2000000000000003E-2</v>
      </c>
      <c r="AO548" s="391">
        <v>4.2000000000000003E-2</v>
      </c>
      <c r="AP548" s="391">
        <v>4.4999999999999998E-2</v>
      </c>
      <c r="AQ548" s="391">
        <v>4.4999999999999998E-2</v>
      </c>
      <c r="AR548" s="391">
        <v>4.4999999999999998E-2</v>
      </c>
      <c r="AS548" s="391">
        <v>7.0999999999999994E-2</v>
      </c>
      <c r="AT548" s="391">
        <v>7.4999999999999997E-2</v>
      </c>
      <c r="AU548" s="391">
        <v>7.8E-2</v>
      </c>
      <c r="AV548" s="391">
        <v>8.2000000000000003E-2</v>
      </c>
      <c r="AW548" s="391">
        <v>8.5000000000000006E-2</v>
      </c>
      <c r="AX548" s="391">
        <v>0</v>
      </c>
      <c r="AY548" s="391">
        <v>0</v>
      </c>
      <c r="AZ548" s="391">
        <v>0</v>
      </c>
      <c r="BA548" s="391">
        <v>0</v>
      </c>
      <c r="BB548" s="391">
        <v>0</v>
      </c>
      <c r="BC548" s="391">
        <v>0</v>
      </c>
      <c r="BD548" s="391">
        <v>0</v>
      </c>
      <c r="BE548" s="391">
        <v>0</v>
      </c>
      <c r="BF548" s="391">
        <v>0</v>
      </c>
      <c r="BG548" s="391">
        <v>0</v>
      </c>
      <c r="BH548" s="391">
        <v>1</v>
      </c>
      <c r="BI548" s="391">
        <v>1</v>
      </c>
      <c r="BJ548" s="391">
        <v>1</v>
      </c>
      <c r="BK548" s="391">
        <v>1</v>
      </c>
      <c r="BL548" s="391">
        <v>1</v>
      </c>
      <c r="BM548" s="391">
        <v>0</v>
      </c>
      <c r="BN548" s="391">
        <v>0</v>
      </c>
      <c r="BO548" s="391">
        <v>0</v>
      </c>
      <c r="BP548" s="391">
        <v>0</v>
      </c>
      <c r="BQ548" s="391">
        <v>0</v>
      </c>
    </row>
    <row r="549" spans="1:69">
      <c r="A549" s="388" t="s">
        <v>943</v>
      </c>
      <c r="B549" s="389">
        <v>6.6666666666666666E-2</v>
      </c>
      <c r="C549" s="389">
        <v>0.16200000000000001</v>
      </c>
      <c r="D549" s="389">
        <v>0</v>
      </c>
      <c r="E549" s="389"/>
      <c r="F549" s="390">
        <v>767</v>
      </c>
      <c r="G549" s="391">
        <v>4.53E-2</v>
      </c>
      <c r="H549" s="391">
        <v>1.6000000000000001E-3</v>
      </c>
      <c r="I549" s="391">
        <v>0</v>
      </c>
      <c r="J549" s="391">
        <v>4.0000000000000002E-4</v>
      </c>
      <c r="K549" s="391">
        <v>1E-3</v>
      </c>
      <c r="L549" s="391">
        <v>1.836666666666667E-2</v>
      </c>
      <c r="M549" s="392">
        <v>59.061277705345503</v>
      </c>
      <c r="N549" s="390">
        <v>780</v>
      </c>
      <c r="O549" s="390">
        <v>811</v>
      </c>
      <c r="P549" s="390">
        <v>843</v>
      </c>
      <c r="Q549" s="390">
        <v>876</v>
      </c>
      <c r="R549" s="390">
        <v>911</v>
      </c>
      <c r="S549" s="390" t="s">
        <v>160</v>
      </c>
      <c r="T549" s="391">
        <v>4.36E-2</v>
      </c>
      <c r="U549" s="391">
        <v>4.53E-2</v>
      </c>
      <c r="V549" s="391">
        <v>4.7100000000000003E-2</v>
      </c>
      <c r="W549" s="391">
        <v>4.8899999999999999E-2</v>
      </c>
      <c r="X549" s="391">
        <v>5.0799999999999998E-2</v>
      </c>
      <c r="Y549" s="391">
        <v>1E-4</v>
      </c>
      <c r="Z549" s="391">
        <v>1E-4</v>
      </c>
      <c r="AA549" s="391">
        <v>1E-4</v>
      </c>
      <c r="AB549" s="391">
        <v>1E-4</v>
      </c>
      <c r="AC549" s="391">
        <v>1E-4</v>
      </c>
      <c r="AD549" s="391">
        <v>0</v>
      </c>
      <c r="AE549" s="391">
        <v>0</v>
      </c>
      <c r="AF549" s="391">
        <v>0</v>
      </c>
      <c r="AG549" s="391">
        <v>0</v>
      </c>
      <c r="AH549" s="391">
        <v>0</v>
      </c>
      <c r="AI549" s="391">
        <v>1E-4</v>
      </c>
      <c r="AJ549" s="391">
        <v>1E-4</v>
      </c>
      <c r="AK549" s="391">
        <v>1E-4</v>
      </c>
      <c r="AL549" s="391">
        <v>1E-4</v>
      </c>
      <c r="AM549" s="391">
        <v>1E-4</v>
      </c>
      <c r="AN549" s="391">
        <v>1E-3</v>
      </c>
      <c r="AO549" s="391">
        <v>1E-3</v>
      </c>
      <c r="AP549" s="391">
        <v>1E-3</v>
      </c>
      <c r="AQ549" s="391">
        <v>1E-3</v>
      </c>
      <c r="AR549" s="391">
        <v>1E-3</v>
      </c>
      <c r="AS549" s="391">
        <v>2.3699999999999999E-2</v>
      </c>
      <c r="AT549" s="391">
        <v>2.46E-2</v>
      </c>
      <c r="AU549" s="391">
        <v>2.5600000000000001E-2</v>
      </c>
      <c r="AV549" s="391">
        <v>2.6499999999999999E-2</v>
      </c>
      <c r="AW549" s="391">
        <v>2.75E-2</v>
      </c>
      <c r="AX549" s="391">
        <v>0</v>
      </c>
      <c r="AY549" s="391">
        <v>0</v>
      </c>
      <c r="AZ549" s="391">
        <v>0</v>
      </c>
      <c r="BA549" s="391">
        <v>0</v>
      </c>
      <c r="BB549" s="391">
        <v>0</v>
      </c>
      <c r="BC549" s="391">
        <v>0</v>
      </c>
      <c r="BD549" s="391">
        <v>0</v>
      </c>
      <c r="BE549" s="391">
        <v>0</v>
      </c>
      <c r="BF549" s="391">
        <v>0</v>
      </c>
      <c r="BG549" s="391">
        <v>0</v>
      </c>
      <c r="BH549" s="391">
        <v>0</v>
      </c>
      <c r="BI549" s="391">
        <v>0</v>
      </c>
      <c r="BJ549" s="391">
        <v>0</v>
      </c>
      <c r="BK549" s="391">
        <v>0</v>
      </c>
      <c r="BL549" s="391">
        <v>0</v>
      </c>
      <c r="BM549" s="391">
        <v>0</v>
      </c>
      <c r="BN549" s="391">
        <v>0</v>
      </c>
      <c r="BO549" s="391">
        <v>0</v>
      </c>
      <c r="BP549" s="391">
        <v>0</v>
      </c>
      <c r="BQ549" s="391">
        <v>0</v>
      </c>
    </row>
    <row r="550" spans="1:69">
      <c r="A550" s="388" t="s">
        <v>944</v>
      </c>
      <c r="B550" s="389">
        <v>0.83699999999999986</v>
      </c>
      <c r="C550" s="389">
        <v>1.7710000000000001</v>
      </c>
      <c r="D550" s="389">
        <v>0</v>
      </c>
      <c r="E550" s="389"/>
      <c r="F550" s="390">
        <v>2546</v>
      </c>
      <c r="G550" s="391">
        <v>0.42970000000000003</v>
      </c>
      <c r="H550" s="391">
        <v>0.3634</v>
      </c>
      <c r="I550" s="391">
        <v>0</v>
      </c>
      <c r="J550" s="391">
        <v>8.9999999999999998E-4</v>
      </c>
      <c r="K550" s="391">
        <v>1E-3</v>
      </c>
      <c r="L550" s="391">
        <v>4.1999999999999815E-2</v>
      </c>
      <c r="M550" s="392">
        <v>168.77454831107619</v>
      </c>
      <c r="N550" s="390">
        <v>2600</v>
      </c>
      <c r="O550" s="390">
        <v>2700</v>
      </c>
      <c r="P550" s="390">
        <v>2700</v>
      </c>
      <c r="Q550" s="390">
        <v>2700</v>
      </c>
      <c r="R550" s="390">
        <v>2700</v>
      </c>
      <c r="S550" s="390" t="s">
        <v>161</v>
      </c>
      <c r="T550" s="391">
        <v>0.49</v>
      </c>
      <c r="U550" s="391">
        <v>0.495</v>
      </c>
      <c r="V550" s="391">
        <v>0.495</v>
      </c>
      <c r="W550" s="391">
        <v>0.495</v>
      </c>
      <c r="X550" s="391">
        <v>0.495</v>
      </c>
      <c r="Y550" s="391">
        <v>0.36499999999999999</v>
      </c>
      <c r="Z550" s="391">
        <v>0.37</v>
      </c>
      <c r="AA550" s="391">
        <v>0.37</v>
      </c>
      <c r="AB550" s="391">
        <v>3.6999999999999998E-2</v>
      </c>
      <c r="AC550" s="391">
        <v>0.37</v>
      </c>
      <c r="AD550" s="391">
        <v>0</v>
      </c>
      <c r="AE550" s="391">
        <v>0</v>
      </c>
      <c r="AF550" s="391">
        <v>0</v>
      </c>
      <c r="AG550" s="391">
        <v>0</v>
      </c>
      <c r="AH550" s="391">
        <v>0</v>
      </c>
      <c r="AI550" s="391">
        <v>1E-3</v>
      </c>
      <c r="AJ550" s="391">
        <v>1E-3</v>
      </c>
      <c r="AK550" s="391">
        <v>1E-3</v>
      </c>
      <c r="AL550" s="391">
        <v>1E-3</v>
      </c>
      <c r="AM550" s="391">
        <v>1E-3</v>
      </c>
      <c r="AN550" s="391">
        <v>1E-3</v>
      </c>
      <c r="AO550" s="391">
        <v>1E-3</v>
      </c>
      <c r="AP550" s="391">
        <v>1E-3</v>
      </c>
      <c r="AQ550" s="391">
        <v>1E-3</v>
      </c>
      <c r="AR550" s="391">
        <v>1E-3</v>
      </c>
      <c r="AS550" s="391">
        <v>5.2999999999999999E-2</v>
      </c>
      <c r="AT550" s="391">
        <v>5.3699999999999998E-2</v>
      </c>
      <c r="AU550" s="391">
        <v>5.3699999999999998E-2</v>
      </c>
      <c r="AV550" s="391">
        <v>3.3000000000000002E-2</v>
      </c>
      <c r="AW550" s="391">
        <v>5.3699999999999998E-2</v>
      </c>
      <c r="AX550" s="391">
        <v>0</v>
      </c>
      <c r="AY550" s="391">
        <v>0</v>
      </c>
      <c r="AZ550" s="391">
        <v>0</v>
      </c>
      <c r="BA550" s="391">
        <v>0</v>
      </c>
      <c r="BB550" s="391">
        <v>0</v>
      </c>
      <c r="BC550" s="391">
        <v>0</v>
      </c>
      <c r="BD550" s="391">
        <v>0</v>
      </c>
      <c r="BE550" s="391">
        <v>0</v>
      </c>
      <c r="BF550" s="391">
        <v>0</v>
      </c>
      <c r="BG550" s="391">
        <v>0</v>
      </c>
      <c r="BH550" s="391">
        <v>0</v>
      </c>
      <c r="BI550" s="391">
        <v>0</v>
      </c>
      <c r="BJ550" s="391">
        <v>0</v>
      </c>
      <c r="BK550" s="391">
        <v>0</v>
      </c>
      <c r="BL550" s="391">
        <v>0</v>
      </c>
      <c r="BM550" s="391">
        <v>0</v>
      </c>
      <c r="BN550" s="391">
        <v>0</v>
      </c>
      <c r="BO550" s="391">
        <v>0</v>
      </c>
      <c r="BP550" s="391">
        <v>0</v>
      </c>
      <c r="BQ550" s="391">
        <v>0</v>
      </c>
    </row>
    <row r="551" spans="1:69">
      <c r="A551" s="388" t="s">
        <v>1062</v>
      </c>
      <c r="B551" s="389">
        <v>5.1983333333333347E-2</v>
      </c>
      <c r="C551" s="389">
        <v>2</v>
      </c>
      <c r="D551" s="389">
        <v>4.6800000000000001E-2</v>
      </c>
      <c r="E551" s="389"/>
      <c r="F551" s="390">
        <v>92</v>
      </c>
      <c r="G551" s="391">
        <v>2.2000000000000001E-3</v>
      </c>
      <c r="H551" s="391">
        <v>5.0000000000000001E-4</v>
      </c>
      <c r="I551" s="391">
        <v>0</v>
      </c>
      <c r="J551" s="391">
        <v>6.9999999999999999E-4</v>
      </c>
      <c r="K551" s="391">
        <v>1E-4</v>
      </c>
      <c r="L551" s="391">
        <v>1.6833333333333422E-3</v>
      </c>
      <c r="M551" s="392">
        <v>23.913043478260871</v>
      </c>
      <c r="N551" s="390">
        <v>74</v>
      </c>
      <c r="O551" s="390">
        <v>81</v>
      </c>
      <c r="P551" s="390">
        <v>89</v>
      </c>
      <c r="Q551" s="390">
        <v>98</v>
      </c>
      <c r="R551" s="390">
        <v>100</v>
      </c>
      <c r="S551" s="390" t="s">
        <v>127</v>
      </c>
      <c r="T551" s="391">
        <v>2E-3</v>
      </c>
      <c r="U551" s="391">
        <v>2.2000000000000001E-3</v>
      </c>
      <c r="V551" s="391">
        <v>2.3999999999999998E-3</v>
      </c>
      <c r="W551" s="391">
        <v>2.7000000000000001E-3</v>
      </c>
      <c r="X551" s="391">
        <v>2.7000000000000001E-3</v>
      </c>
      <c r="Y551" s="391">
        <v>4.0000000000000002E-4</v>
      </c>
      <c r="Z551" s="391">
        <v>4.0000000000000002E-4</v>
      </c>
      <c r="AA551" s="391">
        <v>4.0000000000000002E-4</v>
      </c>
      <c r="AB551" s="391">
        <v>4.0000000000000002E-4</v>
      </c>
      <c r="AC551" s="391">
        <v>4.0000000000000002E-4</v>
      </c>
      <c r="AD551" s="391">
        <v>0</v>
      </c>
      <c r="AE551" s="391">
        <v>0</v>
      </c>
      <c r="AF551" s="391">
        <v>0</v>
      </c>
      <c r="AG551" s="391">
        <v>0</v>
      </c>
      <c r="AH551" s="391">
        <v>0</v>
      </c>
      <c r="AI551" s="391">
        <v>5.9999999999999995E-4</v>
      </c>
      <c r="AJ551" s="391">
        <v>5.9999999999999995E-4</v>
      </c>
      <c r="AK551" s="391">
        <v>6.9999999999999999E-4</v>
      </c>
      <c r="AL551" s="391">
        <v>6.9999999999999999E-4</v>
      </c>
      <c r="AM551" s="391">
        <v>6.9999999999999999E-4</v>
      </c>
      <c r="AN551" s="391">
        <v>1E-4</v>
      </c>
      <c r="AO551" s="391">
        <v>1E-4</v>
      </c>
      <c r="AP551" s="391">
        <v>1E-4</v>
      </c>
      <c r="AQ551" s="391">
        <v>1E-4</v>
      </c>
      <c r="AR551" s="391">
        <v>1E-4</v>
      </c>
      <c r="AS551" s="391">
        <v>0.03</v>
      </c>
      <c r="AT551" s="391">
        <v>0.03</v>
      </c>
      <c r="AU551" s="391">
        <v>0.03</v>
      </c>
      <c r="AV551" s="391">
        <v>0.03</v>
      </c>
      <c r="AW551" s="391">
        <v>0.03</v>
      </c>
      <c r="AX551" s="391">
        <v>0</v>
      </c>
      <c r="AY551" s="391">
        <v>0</v>
      </c>
      <c r="AZ551" s="391">
        <v>0</v>
      </c>
      <c r="BA551" s="391">
        <v>0</v>
      </c>
      <c r="BB551" s="391">
        <v>0</v>
      </c>
      <c r="BC551" s="391">
        <v>0</v>
      </c>
      <c r="BD551" s="391">
        <v>0</v>
      </c>
      <c r="BE551" s="391">
        <v>0</v>
      </c>
      <c r="BF551" s="391">
        <v>0</v>
      </c>
      <c r="BG551" s="391">
        <v>0</v>
      </c>
      <c r="BH551" s="391">
        <v>2</v>
      </c>
      <c r="BI551" s="391">
        <v>2</v>
      </c>
      <c r="BJ551" s="391">
        <v>2</v>
      </c>
      <c r="BK551" s="391">
        <v>2</v>
      </c>
      <c r="BL551" s="391">
        <v>2</v>
      </c>
      <c r="BM551" s="391">
        <v>1</v>
      </c>
      <c r="BN551" s="391">
        <v>1</v>
      </c>
      <c r="BO551" s="391">
        <v>1</v>
      </c>
      <c r="BP551" s="391">
        <v>1</v>
      </c>
      <c r="BQ551" s="391">
        <v>1</v>
      </c>
    </row>
    <row r="552" spans="1:69">
      <c r="A552" s="388" t="s">
        <v>946</v>
      </c>
      <c r="B552" s="389">
        <v>4.1699999999999994E-2</v>
      </c>
      <c r="C552" s="389">
        <v>0.2</v>
      </c>
      <c r="D552" s="389">
        <v>0</v>
      </c>
      <c r="E552" s="389"/>
      <c r="F552" s="390">
        <v>279</v>
      </c>
      <c r="G552" s="391">
        <v>7.7000000000000002E-3</v>
      </c>
      <c r="H552" s="391">
        <v>5.0000000000000001E-3</v>
      </c>
      <c r="I552" s="391">
        <v>4.8999999999999998E-3</v>
      </c>
      <c r="J552" s="391">
        <v>6.6E-3</v>
      </c>
      <c r="K552" s="391">
        <v>1.4E-2</v>
      </c>
      <c r="L552" s="391">
        <v>3.4999999999999962E-3</v>
      </c>
      <c r="M552" s="392">
        <v>27.598566308243729</v>
      </c>
      <c r="N552" s="390">
        <v>290</v>
      </c>
      <c r="O552" s="390">
        <v>300</v>
      </c>
      <c r="P552" s="390">
        <v>310</v>
      </c>
      <c r="Q552" s="390">
        <v>320</v>
      </c>
      <c r="R552" s="390">
        <v>330</v>
      </c>
      <c r="S552" s="390" t="s">
        <v>127</v>
      </c>
      <c r="T552" s="391">
        <v>8.0000000000000002E-3</v>
      </c>
      <c r="U552" s="391">
        <v>8.9999999999999993E-3</v>
      </c>
      <c r="V552" s="391">
        <v>0.01</v>
      </c>
      <c r="W552" s="391">
        <v>1.0999999999999999E-2</v>
      </c>
      <c r="X552" s="391">
        <v>1.2E-2</v>
      </c>
      <c r="Y552" s="391">
        <v>6.0000000000000001E-3</v>
      </c>
      <c r="Z552" s="391">
        <v>7.0000000000000001E-3</v>
      </c>
      <c r="AA552" s="391">
        <v>8.0000000000000002E-3</v>
      </c>
      <c r="AB552" s="391">
        <v>8.9999999999999993E-3</v>
      </c>
      <c r="AC552" s="391">
        <v>0.01</v>
      </c>
      <c r="AD552" s="391">
        <v>5.0000000000000001E-3</v>
      </c>
      <c r="AE552" s="391">
        <v>7.0000000000000001E-3</v>
      </c>
      <c r="AF552" s="391">
        <v>8.9999999999999993E-3</v>
      </c>
      <c r="AG552" s="391">
        <v>1.0999999999999999E-2</v>
      </c>
      <c r="AH552" s="391">
        <v>1.2999999999999999E-2</v>
      </c>
      <c r="AI552" s="391">
        <v>7.0000000000000001E-3</v>
      </c>
      <c r="AJ552" s="391">
        <v>7.4999999999999997E-3</v>
      </c>
      <c r="AK552" s="391">
        <v>8.0000000000000002E-3</v>
      </c>
      <c r="AL552" s="391">
        <v>8.5000000000000006E-3</v>
      </c>
      <c r="AM552" s="391">
        <v>8.9999999999999993E-3</v>
      </c>
      <c r="AN552" s="391">
        <v>1.35E-2</v>
      </c>
      <c r="AO552" s="391">
        <v>1.4E-2</v>
      </c>
      <c r="AP552" s="391">
        <v>1.4500000000000001E-2</v>
      </c>
      <c r="AQ552" s="391">
        <v>1.4999999999999999E-2</v>
      </c>
      <c r="AR552" s="391">
        <v>1.55E-2</v>
      </c>
      <c r="AS552" s="391">
        <v>1.5E-3</v>
      </c>
      <c r="AT552" s="391">
        <v>1.5E-3</v>
      </c>
      <c r="AU552" s="391">
        <v>1.5E-3</v>
      </c>
      <c r="AV552" s="391">
        <v>1.5E-3</v>
      </c>
      <c r="AW552" s="391">
        <v>1.5E-3</v>
      </c>
      <c r="AX552" s="391">
        <v>0</v>
      </c>
      <c r="AY552" s="391">
        <v>0</v>
      </c>
      <c r="AZ552" s="391">
        <v>0</v>
      </c>
      <c r="BA552" s="391">
        <v>0</v>
      </c>
      <c r="BB552" s="391">
        <v>0</v>
      </c>
      <c r="BC552" s="391">
        <v>0</v>
      </c>
      <c r="BD552" s="391">
        <v>0</v>
      </c>
      <c r="BE552" s="391">
        <v>0</v>
      </c>
      <c r="BF552" s="391">
        <v>0</v>
      </c>
      <c r="BG552" s="391">
        <v>0</v>
      </c>
      <c r="BH552" s="391">
        <v>0.2</v>
      </c>
      <c r="BI552" s="391">
        <v>0.2</v>
      </c>
      <c r="BJ552" s="391">
        <v>0.2</v>
      </c>
      <c r="BK552" s="391">
        <v>0.2</v>
      </c>
      <c r="BL552" s="391">
        <v>0.2</v>
      </c>
      <c r="BM552" s="391">
        <v>0</v>
      </c>
      <c r="BN552" s="391">
        <v>0</v>
      </c>
      <c r="BO552" s="391">
        <v>0</v>
      </c>
      <c r="BP552" s="391">
        <v>0</v>
      </c>
      <c r="BQ552" s="391">
        <v>0</v>
      </c>
    </row>
    <row r="553" spans="1:69">
      <c r="A553" s="388" t="s">
        <v>947</v>
      </c>
      <c r="B553" s="389">
        <v>0.85591666666666655</v>
      </c>
      <c r="C553" s="389">
        <v>1.7</v>
      </c>
      <c r="D553" s="389">
        <v>0</v>
      </c>
      <c r="E553" s="389"/>
      <c r="F553" s="390">
        <v>2938</v>
      </c>
      <c r="G553" s="391">
        <v>0.153</v>
      </c>
      <c r="H553" s="391">
        <v>8.5999999999999993E-2</v>
      </c>
      <c r="I553" s="391">
        <v>0.26200000000000001</v>
      </c>
      <c r="J553" s="391">
        <v>5.7000000000000002E-2</v>
      </c>
      <c r="K553" s="391">
        <v>0.156</v>
      </c>
      <c r="L553" s="391">
        <v>0.14191666666666647</v>
      </c>
      <c r="M553" s="392">
        <v>52.076242341729071</v>
      </c>
      <c r="N553" s="390">
        <v>2950</v>
      </c>
      <c r="O553" s="390">
        <v>3000</v>
      </c>
      <c r="P553" s="390">
        <v>3050</v>
      </c>
      <c r="Q553" s="390">
        <v>3090</v>
      </c>
      <c r="R553" s="390">
        <v>4015</v>
      </c>
      <c r="S553" s="390" t="s">
        <v>127</v>
      </c>
      <c r="T553" s="391">
        <v>0.13</v>
      </c>
      <c r="U553" s="391">
        <v>0.13200000000000001</v>
      </c>
      <c r="V553" s="391">
        <v>0.13400000000000001</v>
      </c>
      <c r="W553" s="391">
        <v>0.13400000000000001</v>
      </c>
      <c r="X553" s="391">
        <v>0.13700000000000001</v>
      </c>
      <c r="Y553" s="391">
        <v>8.6999999999999994E-2</v>
      </c>
      <c r="Z553" s="391">
        <v>8.8999999999999996E-2</v>
      </c>
      <c r="AA553" s="391">
        <v>9.0999999999999998E-2</v>
      </c>
      <c r="AB553" s="391">
        <v>0.1</v>
      </c>
      <c r="AC553" s="391">
        <v>0.10249999999999999</v>
      </c>
      <c r="AD553" s="391">
        <v>0.28000000000000003</v>
      </c>
      <c r="AE553" s="391">
        <v>0.28199999999999997</v>
      </c>
      <c r="AF553" s="391">
        <v>0.28399999999999997</v>
      </c>
      <c r="AG553" s="391">
        <v>0.28399999999999997</v>
      </c>
      <c r="AH553" s="391">
        <v>0.28699999999999998</v>
      </c>
      <c r="AI553" s="391">
        <v>6.5000000000000002E-2</v>
      </c>
      <c r="AJ553" s="391">
        <v>6.8000000000000005E-2</v>
      </c>
      <c r="AK553" s="391">
        <v>7.0999999999999994E-2</v>
      </c>
      <c r="AL553" s="391">
        <v>7.1499999999999994E-2</v>
      </c>
      <c r="AM553" s="391">
        <v>7.3499999999999996E-2</v>
      </c>
      <c r="AN553" s="391">
        <v>0.156</v>
      </c>
      <c r="AO553" s="391">
        <v>0.157</v>
      </c>
      <c r="AP553" s="391">
        <v>0.158</v>
      </c>
      <c r="AQ553" s="391">
        <v>0.158</v>
      </c>
      <c r="AR553" s="391">
        <v>0.16</v>
      </c>
      <c r="AS553" s="391">
        <v>0.15939999999999999</v>
      </c>
      <c r="AT553" s="391">
        <v>0.16170000000000001</v>
      </c>
      <c r="AU553" s="391">
        <v>0.16389999999999999</v>
      </c>
      <c r="AV553" s="391">
        <v>0.16600000000000001</v>
      </c>
      <c r="AW553" s="391">
        <v>0.16880000000000001</v>
      </c>
      <c r="AX553" s="391">
        <v>0</v>
      </c>
      <c r="AY553" s="391">
        <v>0</v>
      </c>
      <c r="AZ553" s="391">
        <v>0</v>
      </c>
      <c r="BA553" s="391">
        <v>0</v>
      </c>
      <c r="BB553" s="391">
        <v>0</v>
      </c>
      <c r="BC553" s="391">
        <v>0</v>
      </c>
      <c r="BD553" s="391">
        <v>0</v>
      </c>
      <c r="BE553" s="391">
        <v>0</v>
      </c>
      <c r="BF553" s="391">
        <v>0</v>
      </c>
      <c r="BG553" s="391">
        <v>0</v>
      </c>
      <c r="BH553" s="391">
        <v>0</v>
      </c>
      <c r="BI553" s="391">
        <v>0</v>
      </c>
      <c r="BJ553" s="391">
        <v>0</v>
      </c>
      <c r="BK553" s="391">
        <v>0</v>
      </c>
      <c r="BL553" s="391">
        <v>0</v>
      </c>
      <c r="BM553" s="391">
        <v>0</v>
      </c>
      <c r="BN553" s="391">
        <v>0</v>
      </c>
      <c r="BO553" s="391">
        <v>0</v>
      </c>
      <c r="BP553" s="391">
        <v>0</v>
      </c>
      <c r="BQ553" s="391">
        <v>0</v>
      </c>
    </row>
    <row r="554" spans="1:69">
      <c r="A554" s="388" t="s">
        <v>948</v>
      </c>
      <c r="B554" s="389">
        <v>0.43658333333333338</v>
      </c>
      <c r="C554" s="389">
        <v>6.3</v>
      </c>
      <c r="D554" s="389">
        <v>0</v>
      </c>
      <c r="E554" s="389"/>
      <c r="F554" s="390">
        <v>2248</v>
      </c>
      <c r="G554" s="391">
        <v>6.4199999999999993E-2</v>
      </c>
      <c r="H554" s="391">
        <v>2.5399999999999999E-2</v>
      </c>
      <c r="I554" s="391">
        <v>1.8E-3</v>
      </c>
      <c r="J554" s="391">
        <v>0.1535</v>
      </c>
      <c r="K554" s="391">
        <v>0.1</v>
      </c>
      <c r="L554" s="391">
        <v>9.1683333333333394E-2</v>
      </c>
      <c r="M554" s="392">
        <v>28.558718861209961</v>
      </c>
      <c r="N554" s="390">
        <v>2400</v>
      </c>
      <c r="O554" s="390">
        <v>2400</v>
      </c>
      <c r="P554" s="390">
        <v>2450</v>
      </c>
      <c r="Q554" s="390">
        <v>2450</v>
      </c>
      <c r="R554" s="390">
        <v>2450</v>
      </c>
      <c r="S554" s="390" t="s">
        <v>209</v>
      </c>
      <c r="T554" s="391">
        <v>6.5000000000000002E-2</v>
      </c>
      <c r="U554" s="391">
        <v>6.5000000000000002E-2</v>
      </c>
      <c r="V554" s="391">
        <v>6.5000000000000002E-2</v>
      </c>
      <c r="W554" s="391">
        <v>6.5000000000000002E-2</v>
      </c>
      <c r="X554" s="391">
        <v>6.5000000000000002E-2</v>
      </c>
      <c r="Y554" s="391">
        <v>2.5499999999999998E-2</v>
      </c>
      <c r="Z554" s="391">
        <v>2.5499999999999998E-2</v>
      </c>
      <c r="AA554" s="391">
        <v>2.5499999999999998E-2</v>
      </c>
      <c r="AB554" s="391">
        <v>2.5499999999999998E-2</v>
      </c>
      <c r="AC554" s="391">
        <v>2.5499999999999998E-2</v>
      </c>
      <c r="AD554" s="391">
        <v>5.0000000000000001E-3</v>
      </c>
      <c r="AE554" s="391">
        <v>6.0000000000000001E-3</v>
      </c>
      <c r="AF554" s="391">
        <v>6.0000000000000001E-3</v>
      </c>
      <c r="AG554" s="391">
        <v>7.0000000000000001E-3</v>
      </c>
      <c r="AH554" s="391">
        <v>7.0000000000000007E-2</v>
      </c>
      <c r="AI554" s="391">
        <v>0.15</v>
      </c>
      <c r="AJ554" s="391">
        <v>0.15</v>
      </c>
      <c r="AK554" s="391">
        <v>0.15</v>
      </c>
      <c r="AL554" s="391">
        <v>0.15</v>
      </c>
      <c r="AM554" s="391">
        <v>0.15</v>
      </c>
      <c r="AN554" s="391">
        <v>0.1</v>
      </c>
      <c r="AO554" s="391">
        <v>0.1</v>
      </c>
      <c r="AP554" s="391">
        <v>0.1</v>
      </c>
      <c r="AQ554" s="391">
        <v>0.1</v>
      </c>
      <c r="AR554" s="391">
        <v>0.1</v>
      </c>
      <c r="AS554" s="391">
        <v>7.0000000000000007E-2</v>
      </c>
      <c r="AT554" s="391">
        <v>7.0000000000000007E-2</v>
      </c>
      <c r="AU554" s="391">
        <v>7.0999999999999994E-2</v>
      </c>
      <c r="AV554" s="391">
        <v>7.0999999999999994E-2</v>
      </c>
      <c r="AW554" s="391">
        <v>7.1999999999999995E-2</v>
      </c>
      <c r="AX554" s="391">
        <v>0</v>
      </c>
      <c r="AY554" s="391">
        <v>0</v>
      </c>
      <c r="AZ554" s="391">
        <v>0</v>
      </c>
      <c r="BA554" s="391">
        <v>0</v>
      </c>
      <c r="BB554" s="391">
        <v>0</v>
      </c>
      <c r="BC554" s="391">
        <v>0</v>
      </c>
      <c r="BD554" s="391">
        <v>0</v>
      </c>
      <c r="BE554" s="391">
        <v>0</v>
      </c>
      <c r="BF554" s="391">
        <v>0</v>
      </c>
      <c r="BG554" s="391">
        <v>0</v>
      </c>
      <c r="BH554" s="391">
        <v>0</v>
      </c>
      <c r="BI554" s="391">
        <v>0</v>
      </c>
      <c r="BJ554" s="391">
        <v>0</v>
      </c>
      <c r="BK554" s="391">
        <v>0</v>
      </c>
      <c r="BL554" s="391">
        <v>0</v>
      </c>
      <c r="BM554" s="391">
        <v>0</v>
      </c>
      <c r="BN554" s="391">
        <v>0</v>
      </c>
      <c r="BO554" s="391">
        <v>0</v>
      </c>
      <c r="BP554" s="391">
        <v>0</v>
      </c>
      <c r="BQ554" s="391">
        <v>0</v>
      </c>
    </row>
    <row r="555" spans="1:69">
      <c r="A555" s="393" t="e">
        <v>#REF!</v>
      </c>
      <c r="B555" s="394" t="e">
        <v>#REF!</v>
      </c>
      <c r="C555" s="394" t="e">
        <v>#REF!</v>
      </c>
      <c r="D555" s="394" t="e">
        <v>#REF!</v>
      </c>
      <c r="E555" s="394"/>
      <c r="F555" s="395" t="e">
        <v>#REF!</v>
      </c>
      <c r="G555" s="396" t="e">
        <v>#REF!</v>
      </c>
      <c r="H555" s="396" t="e">
        <v>#REF!</v>
      </c>
      <c r="I555" s="396" t="e">
        <v>#REF!</v>
      </c>
      <c r="J555" s="396" t="e">
        <v>#REF!</v>
      </c>
      <c r="K555" s="396" t="e">
        <v>#REF!</v>
      </c>
      <c r="L555" s="396" t="e">
        <v>#REF!</v>
      </c>
      <c r="M555" s="397" t="e">
        <v>#REF!</v>
      </c>
      <c r="N555" s="395" t="e">
        <v>#REF!</v>
      </c>
      <c r="O555" s="395" t="e">
        <v>#REF!</v>
      </c>
      <c r="P555" s="395" t="e">
        <v>#REF!</v>
      </c>
      <c r="Q555" s="395" t="e">
        <v>#REF!</v>
      </c>
      <c r="R555" s="395" t="e">
        <v>#REF!</v>
      </c>
      <c r="S555" s="395" t="e">
        <v>#REF!</v>
      </c>
      <c r="T555" s="396" t="e">
        <v>#REF!</v>
      </c>
      <c r="U555" s="396" t="e">
        <v>#REF!</v>
      </c>
      <c r="V555" s="396" t="e">
        <v>#REF!</v>
      </c>
      <c r="W555" s="396" t="e">
        <v>#REF!</v>
      </c>
      <c r="X555" s="396" t="e">
        <v>#REF!</v>
      </c>
      <c r="Y555" s="396" t="e">
        <v>#REF!</v>
      </c>
      <c r="Z555" s="396" t="e">
        <v>#REF!</v>
      </c>
      <c r="AA555" s="396" t="e">
        <v>#REF!</v>
      </c>
      <c r="AB555" s="396" t="e">
        <v>#REF!</v>
      </c>
      <c r="AC555" s="396" t="e">
        <v>#REF!</v>
      </c>
      <c r="AD555" s="396" t="e">
        <v>#REF!</v>
      </c>
      <c r="AE555" s="396" t="e">
        <v>#REF!</v>
      </c>
      <c r="AF555" s="396" t="e">
        <v>#REF!</v>
      </c>
      <c r="AG555" s="396" t="e">
        <v>#REF!</v>
      </c>
      <c r="AH555" s="396" t="e">
        <v>#REF!</v>
      </c>
      <c r="AI555" s="396" t="e">
        <v>#REF!</v>
      </c>
      <c r="AJ555" s="396" t="e">
        <v>#REF!</v>
      </c>
      <c r="AK555" s="396" t="e">
        <v>#REF!</v>
      </c>
      <c r="AL555" s="396" t="e">
        <v>#REF!</v>
      </c>
      <c r="AM555" s="396" t="e">
        <v>#REF!</v>
      </c>
      <c r="AN555" s="396" t="e">
        <v>#REF!</v>
      </c>
      <c r="AO555" s="396" t="e">
        <v>#REF!</v>
      </c>
      <c r="AP555" s="396" t="e">
        <v>#REF!</v>
      </c>
      <c r="AQ555" s="396" t="e">
        <v>#REF!</v>
      </c>
      <c r="AR555" s="396" t="e">
        <v>#REF!</v>
      </c>
      <c r="AS555" s="396" t="e">
        <v>#REF!</v>
      </c>
      <c r="AT555" s="396" t="e">
        <v>#REF!</v>
      </c>
      <c r="AU555" s="396" t="e">
        <v>#REF!</v>
      </c>
      <c r="AV555" s="396" t="e">
        <v>#REF!</v>
      </c>
      <c r="AW555" s="396" t="e">
        <v>#REF!</v>
      </c>
      <c r="AX555" s="396" t="e">
        <v>#REF!</v>
      </c>
      <c r="AY555" s="396" t="e">
        <v>#REF!</v>
      </c>
      <c r="AZ555" s="396" t="e">
        <v>#REF!</v>
      </c>
      <c r="BA555" s="396" t="e">
        <v>#REF!</v>
      </c>
      <c r="BB555" s="396" t="e">
        <v>#REF!</v>
      </c>
      <c r="BC555" s="396" t="e">
        <v>#REF!</v>
      </c>
      <c r="BD555" s="396" t="e">
        <v>#REF!</v>
      </c>
      <c r="BE555" s="396" t="e">
        <v>#REF!</v>
      </c>
      <c r="BF555" s="396" t="e">
        <v>#REF!</v>
      </c>
      <c r="BG555" s="396" t="e">
        <v>#REF!</v>
      </c>
      <c r="BH555" s="396" t="e">
        <v>#REF!</v>
      </c>
      <c r="BI555" s="396" t="e">
        <v>#REF!</v>
      </c>
      <c r="BJ555" s="396" t="e">
        <v>#REF!</v>
      </c>
      <c r="BK555" s="396" t="e">
        <v>#REF!</v>
      </c>
      <c r="BL555" s="396" t="e">
        <v>#REF!</v>
      </c>
      <c r="BM555" s="396" t="e">
        <v>#REF!</v>
      </c>
      <c r="BN555" s="396" t="e">
        <v>#REF!</v>
      </c>
      <c r="BO555" s="396" t="e">
        <v>#REF!</v>
      </c>
      <c r="BP555" s="396" t="e">
        <v>#REF!</v>
      </c>
      <c r="BQ555" s="396" t="e">
        <v>#REF!</v>
      </c>
    </row>
    <row r="556" spans="1:69">
      <c r="A556" s="393" t="e">
        <v>#REF!</v>
      </c>
      <c r="B556" s="394" t="e">
        <v>#REF!</v>
      </c>
      <c r="C556" s="394" t="e">
        <v>#REF!</v>
      </c>
      <c r="D556" s="394" t="e">
        <v>#REF!</v>
      </c>
      <c r="E556" s="394"/>
      <c r="F556" s="395" t="e">
        <v>#REF!</v>
      </c>
      <c r="G556" s="396" t="e">
        <v>#REF!</v>
      </c>
      <c r="H556" s="396" t="e">
        <v>#REF!</v>
      </c>
      <c r="I556" s="396" t="e">
        <v>#REF!</v>
      </c>
      <c r="J556" s="396" t="e">
        <v>#REF!</v>
      </c>
      <c r="K556" s="396" t="e">
        <v>#REF!</v>
      </c>
      <c r="L556" s="396" t="e">
        <v>#REF!</v>
      </c>
      <c r="M556" s="397" t="e">
        <v>#REF!</v>
      </c>
      <c r="N556" s="395" t="e">
        <v>#REF!</v>
      </c>
      <c r="O556" s="395" t="e">
        <v>#REF!</v>
      </c>
      <c r="P556" s="395" t="e">
        <v>#REF!</v>
      </c>
      <c r="Q556" s="395" t="e">
        <v>#REF!</v>
      </c>
      <c r="R556" s="395" t="e">
        <v>#REF!</v>
      </c>
      <c r="S556" s="395" t="e">
        <v>#REF!</v>
      </c>
      <c r="T556" s="396" t="e">
        <v>#REF!</v>
      </c>
      <c r="U556" s="396" t="e">
        <v>#REF!</v>
      </c>
      <c r="V556" s="396" t="e">
        <v>#REF!</v>
      </c>
      <c r="W556" s="396" t="e">
        <v>#REF!</v>
      </c>
      <c r="X556" s="396" t="e">
        <v>#REF!</v>
      </c>
      <c r="Y556" s="396" t="e">
        <v>#REF!</v>
      </c>
      <c r="Z556" s="396" t="e">
        <v>#REF!</v>
      </c>
      <c r="AA556" s="396" t="e">
        <v>#REF!</v>
      </c>
      <c r="AB556" s="396" t="e">
        <v>#REF!</v>
      </c>
      <c r="AC556" s="396" t="e">
        <v>#REF!</v>
      </c>
      <c r="AD556" s="396" t="e">
        <v>#REF!</v>
      </c>
      <c r="AE556" s="396" t="e">
        <v>#REF!</v>
      </c>
      <c r="AF556" s="396" t="e">
        <v>#REF!</v>
      </c>
      <c r="AG556" s="396" t="e">
        <v>#REF!</v>
      </c>
      <c r="AH556" s="396" t="e">
        <v>#REF!</v>
      </c>
      <c r="AI556" s="396" t="e">
        <v>#REF!</v>
      </c>
      <c r="AJ556" s="396" t="e">
        <v>#REF!</v>
      </c>
      <c r="AK556" s="396" t="e">
        <v>#REF!</v>
      </c>
      <c r="AL556" s="396" t="e">
        <v>#REF!</v>
      </c>
      <c r="AM556" s="396" t="e">
        <v>#REF!</v>
      </c>
      <c r="AN556" s="396" t="e">
        <v>#REF!</v>
      </c>
      <c r="AO556" s="396" t="e">
        <v>#REF!</v>
      </c>
      <c r="AP556" s="396" t="e">
        <v>#REF!</v>
      </c>
      <c r="AQ556" s="396" t="e">
        <v>#REF!</v>
      </c>
      <c r="AR556" s="396" t="e">
        <v>#REF!</v>
      </c>
      <c r="AS556" s="396" t="e">
        <v>#REF!</v>
      </c>
      <c r="AT556" s="396" t="e">
        <v>#REF!</v>
      </c>
      <c r="AU556" s="396" t="e">
        <v>#REF!</v>
      </c>
      <c r="AV556" s="396" t="e">
        <v>#REF!</v>
      </c>
      <c r="AW556" s="396" t="e">
        <v>#REF!</v>
      </c>
      <c r="AX556" s="396" t="e">
        <v>#REF!</v>
      </c>
      <c r="AY556" s="396" t="e">
        <v>#REF!</v>
      </c>
      <c r="AZ556" s="396" t="e">
        <v>#REF!</v>
      </c>
      <c r="BA556" s="396" t="e">
        <v>#REF!</v>
      </c>
      <c r="BB556" s="396" t="e">
        <v>#REF!</v>
      </c>
      <c r="BC556" s="396" t="e">
        <v>#REF!</v>
      </c>
      <c r="BD556" s="396" t="e">
        <v>#REF!</v>
      </c>
      <c r="BE556" s="396" t="e">
        <v>#REF!</v>
      </c>
      <c r="BF556" s="396" t="e">
        <v>#REF!</v>
      </c>
      <c r="BG556" s="396" t="e">
        <v>#REF!</v>
      </c>
      <c r="BH556" s="396" t="e">
        <v>#REF!</v>
      </c>
      <c r="BI556" s="396" t="e">
        <v>#REF!</v>
      </c>
      <c r="BJ556" s="396" t="e">
        <v>#REF!</v>
      </c>
      <c r="BK556" s="396" t="e">
        <v>#REF!</v>
      </c>
      <c r="BL556" s="396" t="e">
        <v>#REF!</v>
      </c>
      <c r="BM556" s="396" t="e">
        <v>#REF!</v>
      </c>
      <c r="BN556" s="396" t="e">
        <v>#REF!</v>
      </c>
      <c r="BO556" s="396" t="e">
        <v>#REF!</v>
      </c>
      <c r="BP556" s="396" t="e">
        <v>#REF!</v>
      </c>
      <c r="BQ556" s="396" t="e">
        <v>#REF!</v>
      </c>
    </row>
    <row r="557" spans="1:69">
      <c r="A557" s="393" t="e">
        <v>#REF!</v>
      </c>
      <c r="B557" s="394" t="e">
        <v>#REF!</v>
      </c>
      <c r="C557" s="394" t="e">
        <v>#REF!</v>
      </c>
      <c r="D557" s="394" t="e">
        <v>#REF!</v>
      </c>
      <c r="E557" s="394"/>
      <c r="F557" s="395" t="e">
        <v>#REF!</v>
      </c>
      <c r="G557" s="396" t="e">
        <v>#REF!</v>
      </c>
      <c r="H557" s="396" t="e">
        <v>#REF!</v>
      </c>
      <c r="I557" s="396" t="e">
        <v>#REF!</v>
      </c>
      <c r="J557" s="396" t="e">
        <v>#REF!</v>
      </c>
      <c r="K557" s="396" t="e">
        <v>#REF!</v>
      </c>
      <c r="L557" s="396" t="e">
        <v>#REF!</v>
      </c>
      <c r="M557" s="397" t="e">
        <v>#REF!</v>
      </c>
      <c r="N557" s="395" t="e">
        <v>#REF!</v>
      </c>
      <c r="O557" s="395" t="e">
        <v>#REF!</v>
      </c>
      <c r="P557" s="395" t="e">
        <v>#REF!</v>
      </c>
      <c r="Q557" s="395" t="e">
        <v>#REF!</v>
      </c>
      <c r="R557" s="395" t="e">
        <v>#REF!</v>
      </c>
      <c r="S557" s="395" t="e">
        <v>#REF!</v>
      </c>
      <c r="T557" s="396" t="e">
        <v>#REF!</v>
      </c>
      <c r="U557" s="396" t="e">
        <v>#REF!</v>
      </c>
      <c r="V557" s="396" t="e">
        <v>#REF!</v>
      </c>
      <c r="W557" s="396" t="e">
        <v>#REF!</v>
      </c>
      <c r="X557" s="396" t="e">
        <v>#REF!</v>
      </c>
      <c r="Y557" s="396" t="e">
        <v>#REF!</v>
      </c>
      <c r="Z557" s="396" t="e">
        <v>#REF!</v>
      </c>
      <c r="AA557" s="396" t="e">
        <v>#REF!</v>
      </c>
      <c r="AB557" s="396" t="e">
        <v>#REF!</v>
      </c>
      <c r="AC557" s="396" t="e">
        <v>#REF!</v>
      </c>
      <c r="AD557" s="396" t="e">
        <v>#REF!</v>
      </c>
      <c r="AE557" s="396" t="e">
        <v>#REF!</v>
      </c>
      <c r="AF557" s="396" t="e">
        <v>#REF!</v>
      </c>
      <c r="AG557" s="396" t="e">
        <v>#REF!</v>
      </c>
      <c r="AH557" s="396" t="e">
        <v>#REF!</v>
      </c>
      <c r="AI557" s="396" t="e">
        <v>#REF!</v>
      </c>
      <c r="AJ557" s="396" t="e">
        <v>#REF!</v>
      </c>
      <c r="AK557" s="396" t="e">
        <v>#REF!</v>
      </c>
      <c r="AL557" s="396" t="e">
        <v>#REF!</v>
      </c>
      <c r="AM557" s="396" t="e">
        <v>#REF!</v>
      </c>
      <c r="AN557" s="396" t="e">
        <v>#REF!</v>
      </c>
      <c r="AO557" s="396" t="e">
        <v>#REF!</v>
      </c>
      <c r="AP557" s="396" t="e">
        <v>#REF!</v>
      </c>
      <c r="AQ557" s="396" t="e">
        <v>#REF!</v>
      </c>
      <c r="AR557" s="396" t="e">
        <v>#REF!</v>
      </c>
      <c r="AS557" s="396" t="e">
        <v>#REF!</v>
      </c>
      <c r="AT557" s="396" t="e">
        <v>#REF!</v>
      </c>
      <c r="AU557" s="396" t="e">
        <v>#REF!</v>
      </c>
      <c r="AV557" s="396" t="e">
        <v>#REF!</v>
      </c>
      <c r="AW557" s="396" t="e">
        <v>#REF!</v>
      </c>
      <c r="AX557" s="396" t="e">
        <v>#REF!</v>
      </c>
      <c r="AY557" s="396" t="e">
        <v>#REF!</v>
      </c>
      <c r="AZ557" s="396" t="e">
        <v>#REF!</v>
      </c>
      <c r="BA557" s="396" t="e">
        <v>#REF!</v>
      </c>
      <c r="BB557" s="396" t="e">
        <v>#REF!</v>
      </c>
      <c r="BC557" s="396" t="e">
        <v>#REF!</v>
      </c>
      <c r="BD557" s="396" t="e">
        <v>#REF!</v>
      </c>
      <c r="BE557" s="396" t="e">
        <v>#REF!</v>
      </c>
      <c r="BF557" s="396" t="e">
        <v>#REF!</v>
      </c>
      <c r="BG557" s="396" t="e">
        <v>#REF!</v>
      </c>
      <c r="BH557" s="396" t="e">
        <v>#REF!</v>
      </c>
      <c r="BI557" s="396" t="e">
        <v>#REF!</v>
      </c>
      <c r="BJ557" s="396" t="e">
        <v>#REF!</v>
      </c>
      <c r="BK557" s="396" t="e">
        <v>#REF!</v>
      </c>
      <c r="BL557" s="396" t="e">
        <v>#REF!</v>
      </c>
      <c r="BM557" s="396" t="e">
        <v>#REF!</v>
      </c>
      <c r="BN557" s="396" t="e">
        <v>#REF!</v>
      </c>
      <c r="BO557" s="396" t="e">
        <v>#REF!</v>
      </c>
      <c r="BP557" s="396" t="e">
        <v>#REF!</v>
      </c>
      <c r="BQ557" s="396" t="e">
        <v>#REF!</v>
      </c>
    </row>
    <row r="558" spans="1:69">
      <c r="A558" s="393" t="e">
        <v>#REF!</v>
      </c>
      <c r="B558" s="394" t="e">
        <v>#REF!</v>
      </c>
      <c r="C558" s="394" t="e">
        <v>#REF!</v>
      </c>
      <c r="D558" s="394" t="e">
        <v>#REF!</v>
      </c>
      <c r="E558" s="394"/>
      <c r="F558" s="395" t="e">
        <v>#REF!</v>
      </c>
      <c r="G558" s="396" t="e">
        <v>#REF!</v>
      </c>
      <c r="H558" s="396" t="e">
        <v>#REF!</v>
      </c>
      <c r="I558" s="396" t="e">
        <v>#REF!</v>
      </c>
      <c r="J558" s="396" t="e">
        <v>#REF!</v>
      </c>
      <c r="K558" s="396" t="e">
        <v>#REF!</v>
      </c>
      <c r="L558" s="396" t="e">
        <v>#REF!</v>
      </c>
      <c r="M558" s="397" t="e">
        <v>#REF!</v>
      </c>
      <c r="N558" s="395" t="e">
        <v>#REF!</v>
      </c>
      <c r="O558" s="395" t="e">
        <v>#REF!</v>
      </c>
      <c r="P558" s="395" t="e">
        <v>#REF!</v>
      </c>
      <c r="Q558" s="395" t="e">
        <v>#REF!</v>
      </c>
      <c r="R558" s="395" t="e">
        <v>#REF!</v>
      </c>
      <c r="S558" s="395" t="e">
        <v>#REF!</v>
      </c>
      <c r="T558" s="396" t="e">
        <v>#REF!</v>
      </c>
      <c r="U558" s="396" t="e">
        <v>#REF!</v>
      </c>
      <c r="V558" s="396" t="e">
        <v>#REF!</v>
      </c>
      <c r="W558" s="396" t="e">
        <v>#REF!</v>
      </c>
      <c r="X558" s="396" t="e">
        <v>#REF!</v>
      </c>
      <c r="Y558" s="396" t="e">
        <v>#REF!</v>
      </c>
      <c r="Z558" s="396" t="e">
        <v>#REF!</v>
      </c>
      <c r="AA558" s="396" t="e">
        <v>#REF!</v>
      </c>
      <c r="AB558" s="396" t="e">
        <v>#REF!</v>
      </c>
      <c r="AC558" s="396" t="e">
        <v>#REF!</v>
      </c>
      <c r="AD558" s="396" t="e">
        <v>#REF!</v>
      </c>
      <c r="AE558" s="396" t="e">
        <v>#REF!</v>
      </c>
      <c r="AF558" s="396" t="e">
        <v>#REF!</v>
      </c>
      <c r="AG558" s="396" t="e">
        <v>#REF!</v>
      </c>
      <c r="AH558" s="396" t="e">
        <v>#REF!</v>
      </c>
      <c r="AI558" s="396" t="e">
        <v>#REF!</v>
      </c>
      <c r="AJ558" s="396" t="e">
        <v>#REF!</v>
      </c>
      <c r="AK558" s="396" t="e">
        <v>#REF!</v>
      </c>
      <c r="AL558" s="396" t="e">
        <v>#REF!</v>
      </c>
      <c r="AM558" s="396" t="e">
        <v>#REF!</v>
      </c>
      <c r="AN558" s="396" t="e">
        <v>#REF!</v>
      </c>
      <c r="AO558" s="396" t="e">
        <v>#REF!</v>
      </c>
      <c r="AP558" s="396" t="e">
        <v>#REF!</v>
      </c>
      <c r="AQ558" s="396" t="e">
        <v>#REF!</v>
      </c>
      <c r="AR558" s="396" t="e">
        <v>#REF!</v>
      </c>
      <c r="AS558" s="396" t="e">
        <v>#REF!</v>
      </c>
      <c r="AT558" s="396" t="e">
        <v>#REF!</v>
      </c>
      <c r="AU558" s="396" t="e">
        <v>#REF!</v>
      </c>
      <c r="AV558" s="396" t="e">
        <v>#REF!</v>
      </c>
      <c r="AW558" s="396" t="e">
        <v>#REF!</v>
      </c>
      <c r="AX558" s="396" t="e">
        <v>#REF!</v>
      </c>
      <c r="AY558" s="396" t="e">
        <v>#REF!</v>
      </c>
      <c r="AZ558" s="396" t="e">
        <v>#REF!</v>
      </c>
      <c r="BA558" s="396" t="e">
        <v>#REF!</v>
      </c>
      <c r="BB558" s="396" t="e">
        <v>#REF!</v>
      </c>
      <c r="BC558" s="396" t="e">
        <v>#REF!</v>
      </c>
      <c r="BD558" s="396" t="e">
        <v>#REF!</v>
      </c>
      <c r="BE558" s="396" t="e">
        <v>#REF!</v>
      </c>
      <c r="BF558" s="396" t="e">
        <v>#REF!</v>
      </c>
      <c r="BG558" s="396" t="e">
        <v>#REF!</v>
      </c>
      <c r="BH558" s="396" t="e">
        <v>#REF!</v>
      </c>
      <c r="BI558" s="396" t="e">
        <v>#REF!</v>
      </c>
      <c r="BJ558" s="396" t="e">
        <v>#REF!</v>
      </c>
      <c r="BK558" s="396" t="e">
        <v>#REF!</v>
      </c>
      <c r="BL558" s="396" t="e">
        <v>#REF!</v>
      </c>
      <c r="BM558" s="396" t="e">
        <v>#REF!</v>
      </c>
      <c r="BN558" s="396" t="e">
        <v>#REF!</v>
      </c>
      <c r="BO558" s="396" t="e">
        <v>#REF!</v>
      </c>
      <c r="BP558" s="396" t="e">
        <v>#REF!</v>
      </c>
      <c r="BQ558" s="396" t="e">
        <v>#REF!</v>
      </c>
    </row>
    <row r="559" spans="1:69">
      <c r="A559" s="393" t="e">
        <v>#REF!</v>
      </c>
      <c r="B559" s="394" t="e">
        <v>#REF!</v>
      </c>
      <c r="C559" s="394" t="e">
        <v>#REF!</v>
      </c>
      <c r="D559" s="394" t="e">
        <v>#REF!</v>
      </c>
      <c r="E559" s="394"/>
      <c r="F559" s="395" t="e">
        <v>#REF!</v>
      </c>
      <c r="G559" s="396" t="e">
        <v>#REF!</v>
      </c>
      <c r="H559" s="396" t="e">
        <v>#REF!</v>
      </c>
      <c r="I559" s="396" t="e">
        <v>#REF!</v>
      </c>
      <c r="J559" s="396" t="e">
        <v>#REF!</v>
      </c>
      <c r="K559" s="396" t="e">
        <v>#REF!</v>
      </c>
      <c r="L559" s="396" t="e">
        <v>#REF!</v>
      </c>
      <c r="M559" s="397" t="e">
        <v>#REF!</v>
      </c>
      <c r="N559" s="395" t="e">
        <v>#REF!</v>
      </c>
      <c r="O559" s="395" t="e">
        <v>#REF!</v>
      </c>
      <c r="P559" s="395" t="e">
        <v>#REF!</v>
      </c>
      <c r="Q559" s="395" t="e">
        <v>#REF!</v>
      </c>
      <c r="R559" s="395" t="e">
        <v>#REF!</v>
      </c>
      <c r="S559" s="395" t="e">
        <v>#REF!</v>
      </c>
      <c r="T559" s="396" t="e">
        <v>#REF!</v>
      </c>
      <c r="U559" s="396" t="e">
        <v>#REF!</v>
      </c>
      <c r="V559" s="396" t="e">
        <v>#REF!</v>
      </c>
      <c r="W559" s="396" t="e">
        <v>#REF!</v>
      </c>
      <c r="X559" s="396" t="e">
        <v>#REF!</v>
      </c>
      <c r="Y559" s="396" t="e">
        <v>#REF!</v>
      </c>
      <c r="Z559" s="396" t="e">
        <v>#REF!</v>
      </c>
      <c r="AA559" s="396" t="e">
        <v>#REF!</v>
      </c>
      <c r="AB559" s="396" t="e">
        <v>#REF!</v>
      </c>
      <c r="AC559" s="396" t="e">
        <v>#REF!</v>
      </c>
      <c r="AD559" s="396" t="e">
        <v>#REF!</v>
      </c>
      <c r="AE559" s="396" t="e">
        <v>#REF!</v>
      </c>
      <c r="AF559" s="396" t="e">
        <v>#REF!</v>
      </c>
      <c r="AG559" s="396" t="e">
        <v>#REF!</v>
      </c>
      <c r="AH559" s="396" t="e">
        <v>#REF!</v>
      </c>
      <c r="AI559" s="396" t="e">
        <v>#REF!</v>
      </c>
      <c r="AJ559" s="396" t="e">
        <v>#REF!</v>
      </c>
      <c r="AK559" s="396" t="e">
        <v>#REF!</v>
      </c>
      <c r="AL559" s="396" t="e">
        <v>#REF!</v>
      </c>
      <c r="AM559" s="396" t="e">
        <v>#REF!</v>
      </c>
      <c r="AN559" s="396" t="e">
        <v>#REF!</v>
      </c>
      <c r="AO559" s="396" t="e">
        <v>#REF!</v>
      </c>
      <c r="AP559" s="396" t="e">
        <v>#REF!</v>
      </c>
      <c r="AQ559" s="396" t="e">
        <v>#REF!</v>
      </c>
      <c r="AR559" s="396" t="e">
        <v>#REF!</v>
      </c>
      <c r="AS559" s="396" t="e">
        <v>#REF!</v>
      </c>
      <c r="AT559" s="396" t="e">
        <v>#REF!</v>
      </c>
      <c r="AU559" s="396" t="e">
        <v>#REF!</v>
      </c>
      <c r="AV559" s="396" t="e">
        <v>#REF!</v>
      </c>
      <c r="AW559" s="396" t="e">
        <v>#REF!</v>
      </c>
      <c r="AX559" s="396" t="e">
        <v>#REF!</v>
      </c>
      <c r="AY559" s="396" t="e">
        <v>#REF!</v>
      </c>
      <c r="AZ559" s="396" t="e">
        <v>#REF!</v>
      </c>
      <c r="BA559" s="396" t="e">
        <v>#REF!</v>
      </c>
      <c r="BB559" s="396" t="e">
        <v>#REF!</v>
      </c>
      <c r="BC559" s="396" t="e">
        <v>#REF!</v>
      </c>
      <c r="BD559" s="396" t="e">
        <v>#REF!</v>
      </c>
      <c r="BE559" s="396" t="e">
        <v>#REF!</v>
      </c>
      <c r="BF559" s="396" t="e">
        <v>#REF!</v>
      </c>
      <c r="BG559" s="396" t="e">
        <v>#REF!</v>
      </c>
      <c r="BH559" s="396" t="e">
        <v>#REF!</v>
      </c>
      <c r="BI559" s="396" t="e">
        <v>#REF!</v>
      </c>
      <c r="BJ559" s="396" t="e">
        <v>#REF!</v>
      </c>
      <c r="BK559" s="396" t="e">
        <v>#REF!</v>
      </c>
      <c r="BL559" s="396" t="e">
        <v>#REF!</v>
      </c>
      <c r="BM559" s="396" t="e">
        <v>#REF!</v>
      </c>
      <c r="BN559" s="396" t="e">
        <v>#REF!</v>
      </c>
      <c r="BO559" s="396" t="e">
        <v>#REF!</v>
      </c>
      <c r="BP559" s="396" t="e">
        <v>#REF!</v>
      </c>
      <c r="BQ559" s="396" t="e">
        <v>#REF!</v>
      </c>
    </row>
    <row r="560" spans="1:69">
      <c r="A560" s="393" t="e">
        <v>#REF!</v>
      </c>
      <c r="B560" s="394" t="e">
        <v>#REF!</v>
      </c>
      <c r="C560" s="394" t="e">
        <v>#REF!</v>
      </c>
      <c r="D560" s="394" t="e">
        <v>#REF!</v>
      </c>
      <c r="E560" s="394"/>
      <c r="F560" s="395" t="e">
        <v>#REF!</v>
      </c>
      <c r="G560" s="396" t="e">
        <v>#REF!</v>
      </c>
      <c r="H560" s="396" t="e">
        <v>#REF!</v>
      </c>
      <c r="I560" s="396" t="e">
        <v>#REF!</v>
      </c>
      <c r="J560" s="396" t="e">
        <v>#REF!</v>
      </c>
      <c r="K560" s="396" t="e">
        <v>#REF!</v>
      </c>
      <c r="L560" s="396" t="e">
        <v>#REF!</v>
      </c>
      <c r="M560" s="397" t="e">
        <v>#REF!</v>
      </c>
      <c r="N560" s="395" t="e">
        <v>#REF!</v>
      </c>
      <c r="O560" s="395" t="e">
        <v>#REF!</v>
      </c>
      <c r="P560" s="395" t="e">
        <v>#REF!</v>
      </c>
      <c r="Q560" s="395" t="e">
        <v>#REF!</v>
      </c>
      <c r="R560" s="395" t="e">
        <v>#REF!</v>
      </c>
      <c r="S560" s="395" t="e">
        <v>#REF!</v>
      </c>
      <c r="T560" s="396" t="e">
        <v>#REF!</v>
      </c>
      <c r="U560" s="396" t="e">
        <v>#REF!</v>
      </c>
      <c r="V560" s="396" t="e">
        <v>#REF!</v>
      </c>
      <c r="W560" s="396" t="e">
        <v>#REF!</v>
      </c>
      <c r="X560" s="396" t="e">
        <v>#REF!</v>
      </c>
      <c r="Y560" s="396" t="e">
        <v>#REF!</v>
      </c>
      <c r="Z560" s="396" t="e">
        <v>#REF!</v>
      </c>
      <c r="AA560" s="396" t="e">
        <v>#REF!</v>
      </c>
      <c r="AB560" s="396" t="e">
        <v>#REF!</v>
      </c>
      <c r="AC560" s="396" t="e">
        <v>#REF!</v>
      </c>
      <c r="AD560" s="396" t="e">
        <v>#REF!</v>
      </c>
      <c r="AE560" s="396" t="e">
        <v>#REF!</v>
      </c>
      <c r="AF560" s="396" t="e">
        <v>#REF!</v>
      </c>
      <c r="AG560" s="396" t="e">
        <v>#REF!</v>
      </c>
      <c r="AH560" s="396" t="e">
        <v>#REF!</v>
      </c>
      <c r="AI560" s="396" t="e">
        <v>#REF!</v>
      </c>
      <c r="AJ560" s="396" t="e">
        <v>#REF!</v>
      </c>
      <c r="AK560" s="396" t="e">
        <v>#REF!</v>
      </c>
      <c r="AL560" s="396" t="e">
        <v>#REF!</v>
      </c>
      <c r="AM560" s="396" t="e">
        <v>#REF!</v>
      </c>
      <c r="AN560" s="396" t="e">
        <v>#REF!</v>
      </c>
      <c r="AO560" s="396" t="e">
        <v>#REF!</v>
      </c>
      <c r="AP560" s="396" t="e">
        <v>#REF!</v>
      </c>
      <c r="AQ560" s="396" t="e">
        <v>#REF!</v>
      </c>
      <c r="AR560" s="396" t="e">
        <v>#REF!</v>
      </c>
      <c r="AS560" s="396" t="e">
        <v>#REF!</v>
      </c>
      <c r="AT560" s="396" t="e">
        <v>#REF!</v>
      </c>
      <c r="AU560" s="396" t="e">
        <v>#REF!</v>
      </c>
      <c r="AV560" s="396" t="e">
        <v>#REF!</v>
      </c>
      <c r="AW560" s="396" t="e">
        <v>#REF!</v>
      </c>
      <c r="AX560" s="396" t="e">
        <v>#REF!</v>
      </c>
      <c r="AY560" s="396" t="e">
        <v>#REF!</v>
      </c>
      <c r="AZ560" s="396" t="e">
        <v>#REF!</v>
      </c>
      <c r="BA560" s="396" t="e">
        <v>#REF!</v>
      </c>
      <c r="BB560" s="396" t="e">
        <v>#REF!</v>
      </c>
      <c r="BC560" s="396" t="e">
        <v>#REF!</v>
      </c>
      <c r="BD560" s="396" t="e">
        <v>#REF!</v>
      </c>
      <c r="BE560" s="396" t="e">
        <v>#REF!</v>
      </c>
      <c r="BF560" s="396" t="e">
        <v>#REF!</v>
      </c>
      <c r="BG560" s="396" t="e">
        <v>#REF!</v>
      </c>
      <c r="BH560" s="396" t="e">
        <v>#REF!</v>
      </c>
      <c r="BI560" s="396" t="e">
        <v>#REF!</v>
      </c>
      <c r="BJ560" s="396" t="e">
        <v>#REF!</v>
      </c>
      <c r="BK560" s="396" t="e">
        <v>#REF!</v>
      </c>
      <c r="BL560" s="396" t="e">
        <v>#REF!</v>
      </c>
      <c r="BM560" s="396" t="e">
        <v>#REF!</v>
      </c>
      <c r="BN560" s="396" t="e">
        <v>#REF!</v>
      </c>
      <c r="BO560" s="396" t="e">
        <v>#REF!</v>
      </c>
      <c r="BP560" s="396" t="e">
        <v>#REF!</v>
      </c>
      <c r="BQ560" s="396" t="e">
        <v>#REF!</v>
      </c>
    </row>
    <row r="561" spans="1:69">
      <c r="A561" s="393" t="e">
        <v>#REF!</v>
      </c>
      <c r="B561" s="394" t="e">
        <v>#REF!</v>
      </c>
      <c r="C561" s="394" t="e">
        <v>#REF!</v>
      </c>
      <c r="D561" s="394" t="e">
        <v>#REF!</v>
      </c>
      <c r="E561" s="394"/>
      <c r="F561" s="395" t="e">
        <v>#REF!</v>
      </c>
      <c r="G561" s="396" t="e">
        <v>#REF!</v>
      </c>
      <c r="H561" s="396" t="e">
        <v>#REF!</v>
      </c>
      <c r="I561" s="396" t="e">
        <v>#REF!</v>
      </c>
      <c r="J561" s="396" t="e">
        <v>#REF!</v>
      </c>
      <c r="K561" s="396" t="e">
        <v>#REF!</v>
      </c>
      <c r="L561" s="396" t="e">
        <v>#REF!</v>
      </c>
      <c r="M561" s="397" t="e">
        <v>#REF!</v>
      </c>
      <c r="N561" s="395" t="e">
        <v>#REF!</v>
      </c>
      <c r="O561" s="395" t="e">
        <v>#REF!</v>
      </c>
      <c r="P561" s="395" t="e">
        <v>#REF!</v>
      </c>
      <c r="Q561" s="395" t="e">
        <v>#REF!</v>
      </c>
      <c r="R561" s="395" t="e">
        <v>#REF!</v>
      </c>
      <c r="S561" s="395" t="e">
        <v>#REF!</v>
      </c>
      <c r="T561" s="396" t="e">
        <v>#REF!</v>
      </c>
      <c r="U561" s="396" t="e">
        <v>#REF!</v>
      </c>
      <c r="V561" s="396" t="e">
        <v>#REF!</v>
      </c>
      <c r="W561" s="396" t="e">
        <v>#REF!</v>
      </c>
      <c r="X561" s="396" t="e">
        <v>#REF!</v>
      </c>
      <c r="Y561" s="396" t="e">
        <v>#REF!</v>
      </c>
      <c r="Z561" s="396" t="e">
        <v>#REF!</v>
      </c>
      <c r="AA561" s="396" t="e">
        <v>#REF!</v>
      </c>
      <c r="AB561" s="396" t="e">
        <v>#REF!</v>
      </c>
      <c r="AC561" s="396" t="e">
        <v>#REF!</v>
      </c>
      <c r="AD561" s="396" t="e">
        <v>#REF!</v>
      </c>
      <c r="AE561" s="396" t="e">
        <v>#REF!</v>
      </c>
      <c r="AF561" s="396" t="e">
        <v>#REF!</v>
      </c>
      <c r="AG561" s="396" t="e">
        <v>#REF!</v>
      </c>
      <c r="AH561" s="396" t="e">
        <v>#REF!</v>
      </c>
      <c r="AI561" s="396" t="e">
        <v>#REF!</v>
      </c>
      <c r="AJ561" s="396" t="e">
        <v>#REF!</v>
      </c>
      <c r="AK561" s="396" t="e">
        <v>#REF!</v>
      </c>
      <c r="AL561" s="396" t="e">
        <v>#REF!</v>
      </c>
      <c r="AM561" s="396" t="e">
        <v>#REF!</v>
      </c>
      <c r="AN561" s="396" t="e">
        <v>#REF!</v>
      </c>
      <c r="AO561" s="396" t="e">
        <v>#REF!</v>
      </c>
      <c r="AP561" s="396" t="e">
        <v>#REF!</v>
      </c>
      <c r="AQ561" s="396" t="e">
        <v>#REF!</v>
      </c>
      <c r="AR561" s="396" t="e">
        <v>#REF!</v>
      </c>
      <c r="AS561" s="396" t="e">
        <v>#REF!</v>
      </c>
      <c r="AT561" s="396" t="e">
        <v>#REF!</v>
      </c>
      <c r="AU561" s="396" t="e">
        <v>#REF!</v>
      </c>
      <c r="AV561" s="396" t="e">
        <v>#REF!</v>
      </c>
      <c r="AW561" s="396" t="e">
        <v>#REF!</v>
      </c>
      <c r="AX561" s="396" t="e">
        <v>#REF!</v>
      </c>
      <c r="AY561" s="396" t="e">
        <v>#REF!</v>
      </c>
      <c r="AZ561" s="396" t="e">
        <v>#REF!</v>
      </c>
      <c r="BA561" s="396" t="e">
        <v>#REF!</v>
      </c>
      <c r="BB561" s="396" t="e">
        <v>#REF!</v>
      </c>
      <c r="BC561" s="396" t="e">
        <v>#REF!</v>
      </c>
      <c r="BD561" s="396" t="e">
        <v>#REF!</v>
      </c>
      <c r="BE561" s="396" t="e">
        <v>#REF!</v>
      </c>
      <c r="BF561" s="396" t="e">
        <v>#REF!</v>
      </c>
      <c r="BG561" s="396" t="e">
        <v>#REF!</v>
      </c>
      <c r="BH561" s="396" t="e">
        <v>#REF!</v>
      </c>
      <c r="BI561" s="396" t="e">
        <v>#REF!</v>
      </c>
      <c r="BJ561" s="396" t="e">
        <v>#REF!</v>
      </c>
      <c r="BK561" s="396" t="e">
        <v>#REF!</v>
      </c>
      <c r="BL561" s="396" t="e">
        <v>#REF!</v>
      </c>
      <c r="BM561" s="396" t="e">
        <v>#REF!</v>
      </c>
      <c r="BN561" s="396" t="e">
        <v>#REF!</v>
      </c>
      <c r="BO561" s="396" t="e">
        <v>#REF!</v>
      </c>
      <c r="BP561" s="396" t="e">
        <v>#REF!</v>
      </c>
      <c r="BQ561" s="396" t="e">
        <v>#REF!</v>
      </c>
    </row>
    <row r="562" spans="1:69">
      <c r="A562" s="393" t="e">
        <v>#REF!</v>
      </c>
      <c r="B562" s="394" t="e">
        <v>#REF!</v>
      </c>
      <c r="C562" s="394" t="e">
        <v>#REF!</v>
      </c>
      <c r="D562" s="394" t="e">
        <v>#REF!</v>
      </c>
      <c r="E562" s="394"/>
      <c r="F562" s="395" t="e">
        <v>#REF!</v>
      </c>
      <c r="G562" s="396" t="e">
        <v>#REF!</v>
      </c>
      <c r="H562" s="396" t="e">
        <v>#REF!</v>
      </c>
      <c r="I562" s="396" t="e">
        <v>#REF!</v>
      </c>
      <c r="J562" s="396" t="e">
        <v>#REF!</v>
      </c>
      <c r="K562" s="396" t="e">
        <v>#REF!</v>
      </c>
      <c r="L562" s="396" t="e">
        <v>#REF!</v>
      </c>
      <c r="M562" s="397" t="e">
        <v>#REF!</v>
      </c>
      <c r="N562" s="395" t="e">
        <v>#REF!</v>
      </c>
      <c r="O562" s="395" t="e">
        <v>#REF!</v>
      </c>
      <c r="P562" s="395" t="e">
        <v>#REF!</v>
      </c>
      <c r="Q562" s="395" t="e">
        <v>#REF!</v>
      </c>
      <c r="R562" s="395" t="e">
        <v>#REF!</v>
      </c>
      <c r="S562" s="395" t="e">
        <v>#REF!</v>
      </c>
      <c r="T562" s="396" t="e">
        <v>#REF!</v>
      </c>
      <c r="U562" s="396" t="e">
        <v>#REF!</v>
      </c>
      <c r="V562" s="396" t="e">
        <v>#REF!</v>
      </c>
      <c r="W562" s="396" t="e">
        <v>#REF!</v>
      </c>
      <c r="X562" s="396" t="e">
        <v>#REF!</v>
      </c>
      <c r="Y562" s="396" t="e">
        <v>#REF!</v>
      </c>
      <c r="Z562" s="396" t="e">
        <v>#REF!</v>
      </c>
      <c r="AA562" s="396" t="e">
        <v>#REF!</v>
      </c>
      <c r="AB562" s="396" t="e">
        <v>#REF!</v>
      </c>
      <c r="AC562" s="396" t="e">
        <v>#REF!</v>
      </c>
      <c r="AD562" s="396" t="e">
        <v>#REF!</v>
      </c>
      <c r="AE562" s="396" t="e">
        <v>#REF!</v>
      </c>
      <c r="AF562" s="396" t="e">
        <v>#REF!</v>
      </c>
      <c r="AG562" s="396" t="e">
        <v>#REF!</v>
      </c>
      <c r="AH562" s="396" t="e">
        <v>#REF!</v>
      </c>
      <c r="AI562" s="396" t="e">
        <v>#REF!</v>
      </c>
      <c r="AJ562" s="396" t="e">
        <v>#REF!</v>
      </c>
      <c r="AK562" s="396" t="e">
        <v>#REF!</v>
      </c>
      <c r="AL562" s="396" t="e">
        <v>#REF!</v>
      </c>
      <c r="AM562" s="396" t="e">
        <v>#REF!</v>
      </c>
      <c r="AN562" s="396" t="e">
        <v>#REF!</v>
      </c>
      <c r="AO562" s="396" t="e">
        <v>#REF!</v>
      </c>
      <c r="AP562" s="396" t="e">
        <v>#REF!</v>
      </c>
      <c r="AQ562" s="396" t="e">
        <v>#REF!</v>
      </c>
      <c r="AR562" s="396" t="e">
        <v>#REF!</v>
      </c>
      <c r="AS562" s="396" t="e">
        <v>#REF!</v>
      </c>
      <c r="AT562" s="396" t="e">
        <v>#REF!</v>
      </c>
      <c r="AU562" s="396" t="e">
        <v>#REF!</v>
      </c>
      <c r="AV562" s="396" t="e">
        <v>#REF!</v>
      </c>
      <c r="AW562" s="396" t="e">
        <v>#REF!</v>
      </c>
      <c r="AX562" s="396" t="e">
        <v>#REF!</v>
      </c>
      <c r="AY562" s="396" t="e">
        <v>#REF!</v>
      </c>
      <c r="AZ562" s="396" t="e">
        <v>#REF!</v>
      </c>
      <c r="BA562" s="396" t="e">
        <v>#REF!</v>
      </c>
      <c r="BB562" s="396" t="e">
        <v>#REF!</v>
      </c>
      <c r="BC562" s="396" t="e">
        <v>#REF!</v>
      </c>
      <c r="BD562" s="396" t="e">
        <v>#REF!</v>
      </c>
      <c r="BE562" s="396" t="e">
        <v>#REF!</v>
      </c>
      <c r="BF562" s="396" t="e">
        <v>#REF!</v>
      </c>
      <c r="BG562" s="396" t="e">
        <v>#REF!</v>
      </c>
      <c r="BH562" s="396" t="e">
        <v>#REF!</v>
      </c>
      <c r="BI562" s="396" t="e">
        <v>#REF!</v>
      </c>
      <c r="BJ562" s="396" t="e">
        <v>#REF!</v>
      </c>
      <c r="BK562" s="396" t="e">
        <v>#REF!</v>
      </c>
      <c r="BL562" s="396" t="e">
        <v>#REF!</v>
      </c>
      <c r="BM562" s="396" t="e">
        <v>#REF!</v>
      </c>
      <c r="BN562" s="396" t="e">
        <v>#REF!</v>
      </c>
      <c r="BO562" s="396" t="e">
        <v>#REF!</v>
      </c>
      <c r="BP562" s="396" t="e">
        <v>#REF!</v>
      </c>
      <c r="BQ562" s="396" t="e">
        <v>#REF!</v>
      </c>
    </row>
    <row r="563" spans="1:69">
      <c r="A563" s="393" t="e">
        <v>#REF!</v>
      </c>
      <c r="B563" s="394" t="e">
        <v>#REF!</v>
      </c>
      <c r="C563" s="394" t="e">
        <v>#REF!</v>
      </c>
      <c r="D563" s="394" t="e">
        <v>#REF!</v>
      </c>
      <c r="E563" s="394"/>
      <c r="F563" s="395" t="e">
        <v>#REF!</v>
      </c>
      <c r="G563" s="396" t="e">
        <v>#REF!</v>
      </c>
      <c r="H563" s="396" t="e">
        <v>#REF!</v>
      </c>
      <c r="I563" s="396" t="e">
        <v>#REF!</v>
      </c>
      <c r="J563" s="396" t="e">
        <v>#REF!</v>
      </c>
      <c r="K563" s="396" t="e">
        <v>#REF!</v>
      </c>
      <c r="L563" s="396" t="e">
        <v>#REF!</v>
      </c>
      <c r="M563" s="397" t="e">
        <v>#REF!</v>
      </c>
      <c r="N563" s="395" t="e">
        <v>#REF!</v>
      </c>
      <c r="O563" s="395" t="e">
        <v>#REF!</v>
      </c>
      <c r="P563" s="395" t="e">
        <v>#REF!</v>
      </c>
      <c r="Q563" s="395" t="e">
        <v>#REF!</v>
      </c>
      <c r="R563" s="395" t="e">
        <v>#REF!</v>
      </c>
      <c r="S563" s="395" t="e">
        <v>#REF!</v>
      </c>
      <c r="T563" s="396" t="e">
        <v>#REF!</v>
      </c>
      <c r="U563" s="396" t="e">
        <v>#REF!</v>
      </c>
      <c r="V563" s="396" t="e">
        <v>#REF!</v>
      </c>
      <c r="W563" s="396" t="e">
        <v>#REF!</v>
      </c>
      <c r="X563" s="396" t="e">
        <v>#REF!</v>
      </c>
      <c r="Y563" s="396" t="e">
        <v>#REF!</v>
      </c>
      <c r="Z563" s="396" t="e">
        <v>#REF!</v>
      </c>
      <c r="AA563" s="396" t="e">
        <v>#REF!</v>
      </c>
      <c r="AB563" s="396" t="e">
        <v>#REF!</v>
      </c>
      <c r="AC563" s="396" t="e">
        <v>#REF!</v>
      </c>
      <c r="AD563" s="396" t="e">
        <v>#REF!</v>
      </c>
      <c r="AE563" s="396" t="e">
        <v>#REF!</v>
      </c>
      <c r="AF563" s="396" t="e">
        <v>#REF!</v>
      </c>
      <c r="AG563" s="396" t="e">
        <v>#REF!</v>
      </c>
      <c r="AH563" s="396" t="e">
        <v>#REF!</v>
      </c>
      <c r="AI563" s="396" t="e">
        <v>#REF!</v>
      </c>
      <c r="AJ563" s="396" t="e">
        <v>#REF!</v>
      </c>
      <c r="AK563" s="396" t="e">
        <v>#REF!</v>
      </c>
      <c r="AL563" s="396" t="e">
        <v>#REF!</v>
      </c>
      <c r="AM563" s="396" t="e">
        <v>#REF!</v>
      </c>
      <c r="AN563" s="396" t="e">
        <v>#REF!</v>
      </c>
      <c r="AO563" s="396" t="e">
        <v>#REF!</v>
      </c>
      <c r="AP563" s="396" t="e">
        <v>#REF!</v>
      </c>
      <c r="AQ563" s="396" t="e">
        <v>#REF!</v>
      </c>
      <c r="AR563" s="396" t="e">
        <v>#REF!</v>
      </c>
      <c r="AS563" s="396" t="e">
        <v>#REF!</v>
      </c>
      <c r="AT563" s="396" t="e">
        <v>#REF!</v>
      </c>
      <c r="AU563" s="396" t="e">
        <v>#REF!</v>
      </c>
      <c r="AV563" s="396" t="e">
        <v>#REF!</v>
      </c>
      <c r="AW563" s="396" t="e">
        <v>#REF!</v>
      </c>
      <c r="AX563" s="396" t="e">
        <v>#REF!</v>
      </c>
      <c r="AY563" s="396" t="e">
        <v>#REF!</v>
      </c>
      <c r="AZ563" s="396" t="e">
        <v>#REF!</v>
      </c>
      <c r="BA563" s="396" t="e">
        <v>#REF!</v>
      </c>
      <c r="BB563" s="396" t="e">
        <v>#REF!</v>
      </c>
      <c r="BC563" s="396" t="e">
        <v>#REF!</v>
      </c>
      <c r="BD563" s="396" t="e">
        <v>#REF!</v>
      </c>
      <c r="BE563" s="396" t="e">
        <v>#REF!</v>
      </c>
      <c r="BF563" s="396" t="e">
        <v>#REF!</v>
      </c>
      <c r="BG563" s="396" t="e">
        <v>#REF!</v>
      </c>
      <c r="BH563" s="396" t="e">
        <v>#REF!</v>
      </c>
      <c r="BI563" s="396" t="e">
        <v>#REF!</v>
      </c>
      <c r="BJ563" s="396" t="e">
        <v>#REF!</v>
      </c>
      <c r="BK563" s="396" t="e">
        <v>#REF!</v>
      </c>
      <c r="BL563" s="396" t="e">
        <v>#REF!</v>
      </c>
      <c r="BM563" s="396" t="e">
        <v>#REF!</v>
      </c>
      <c r="BN563" s="396" t="e">
        <v>#REF!</v>
      </c>
      <c r="BO563" s="396" t="e">
        <v>#REF!</v>
      </c>
      <c r="BP563" s="396" t="e">
        <v>#REF!</v>
      </c>
      <c r="BQ563" s="396" t="e">
        <v>#REF!</v>
      </c>
    </row>
    <row r="564" spans="1:69">
      <c r="A564" s="393" t="e">
        <v>#REF!</v>
      </c>
      <c r="B564" s="394" t="e">
        <v>#REF!</v>
      </c>
      <c r="C564" s="394" t="e">
        <v>#REF!</v>
      </c>
      <c r="D564" s="394" t="e">
        <v>#REF!</v>
      </c>
      <c r="E564" s="394"/>
      <c r="F564" s="395" t="e">
        <v>#REF!</v>
      </c>
      <c r="G564" s="396" t="e">
        <v>#REF!</v>
      </c>
      <c r="H564" s="396" t="e">
        <v>#REF!</v>
      </c>
      <c r="I564" s="396" t="e">
        <v>#REF!</v>
      </c>
      <c r="J564" s="396" t="e">
        <v>#REF!</v>
      </c>
      <c r="K564" s="396" t="e">
        <v>#REF!</v>
      </c>
      <c r="L564" s="396" t="e">
        <v>#REF!</v>
      </c>
      <c r="M564" s="397" t="e">
        <v>#REF!</v>
      </c>
      <c r="N564" s="395" t="e">
        <v>#REF!</v>
      </c>
      <c r="O564" s="395" t="e">
        <v>#REF!</v>
      </c>
      <c r="P564" s="395" t="e">
        <v>#REF!</v>
      </c>
      <c r="Q564" s="395" t="e">
        <v>#REF!</v>
      </c>
      <c r="R564" s="395" t="e">
        <v>#REF!</v>
      </c>
      <c r="S564" s="395" t="e">
        <v>#REF!</v>
      </c>
      <c r="T564" s="396" t="e">
        <v>#REF!</v>
      </c>
      <c r="U564" s="396" t="e">
        <v>#REF!</v>
      </c>
      <c r="V564" s="396" t="e">
        <v>#REF!</v>
      </c>
      <c r="W564" s="396" t="e">
        <v>#REF!</v>
      </c>
      <c r="X564" s="396" t="e">
        <v>#REF!</v>
      </c>
      <c r="Y564" s="396" t="e">
        <v>#REF!</v>
      </c>
      <c r="Z564" s="396" t="e">
        <v>#REF!</v>
      </c>
      <c r="AA564" s="396" t="e">
        <v>#REF!</v>
      </c>
      <c r="AB564" s="396" t="e">
        <v>#REF!</v>
      </c>
      <c r="AC564" s="396" t="e">
        <v>#REF!</v>
      </c>
      <c r="AD564" s="396" t="e">
        <v>#REF!</v>
      </c>
      <c r="AE564" s="396" t="e">
        <v>#REF!</v>
      </c>
      <c r="AF564" s="396" t="e">
        <v>#REF!</v>
      </c>
      <c r="AG564" s="396" t="e">
        <v>#REF!</v>
      </c>
      <c r="AH564" s="396" t="e">
        <v>#REF!</v>
      </c>
      <c r="AI564" s="396" t="e">
        <v>#REF!</v>
      </c>
      <c r="AJ564" s="396" t="e">
        <v>#REF!</v>
      </c>
      <c r="AK564" s="396" t="e">
        <v>#REF!</v>
      </c>
      <c r="AL564" s="396" t="e">
        <v>#REF!</v>
      </c>
      <c r="AM564" s="396" t="e">
        <v>#REF!</v>
      </c>
      <c r="AN564" s="396" t="e">
        <v>#REF!</v>
      </c>
      <c r="AO564" s="396" t="e">
        <v>#REF!</v>
      </c>
      <c r="AP564" s="396" t="e">
        <v>#REF!</v>
      </c>
      <c r="AQ564" s="396" t="e">
        <v>#REF!</v>
      </c>
      <c r="AR564" s="396" t="e">
        <v>#REF!</v>
      </c>
      <c r="AS564" s="396" t="e">
        <v>#REF!</v>
      </c>
      <c r="AT564" s="396" t="e">
        <v>#REF!</v>
      </c>
      <c r="AU564" s="396" t="e">
        <v>#REF!</v>
      </c>
      <c r="AV564" s="396" t="e">
        <v>#REF!</v>
      </c>
      <c r="AW564" s="396" t="e">
        <v>#REF!</v>
      </c>
      <c r="AX564" s="396" t="e">
        <v>#REF!</v>
      </c>
      <c r="AY564" s="396" t="e">
        <v>#REF!</v>
      </c>
      <c r="AZ564" s="396" t="e">
        <v>#REF!</v>
      </c>
      <c r="BA564" s="396" t="e">
        <v>#REF!</v>
      </c>
      <c r="BB564" s="396" t="e">
        <v>#REF!</v>
      </c>
      <c r="BC564" s="396" t="e">
        <v>#REF!</v>
      </c>
      <c r="BD564" s="396" t="e">
        <v>#REF!</v>
      </c>
      <c r="BE564" s="396" t="e">
        <v>#REF!</v>
      </c>
      <c r="BF564" s="396" t="e">
        <v>#REF!</v>
      </c>
      <c r="BG564" s="396" t="e">
        <v>#REF!</v>
      </c>
      <c r="BH564" s="396" t="e">
        <v>#REF!</v>
      </c>
      <c r="BI564" s="396" t="e">
        <v>#REF!</v>
      </c>
      <c r="BJ564" s="396" t="e">
        <v>#REF!</v>
      </c>
      <c r="BK564" s="396" t="e">
        <v>#REF!</v>
      </c>
      <c r="BL564" s="396" t="e">
        <v>#REF!</v>
      </c>
      <c r="BM564" s="396" t="e">
        <v>#REF!</v>
      </c>
      <c r="BN564" s="396" t="e">
        <v>#REF!</v>
      </c>
      <c r="BO564" s="396" t="e">
        <v>#REF!</v>
      </c>
      <c r="BP564" s="396" t="e">
        <v>#REF!</v>
      </c>
      <c r="BQ564" s="396" t="e">
        <v>#REF!</v>
      </c>
    </row>
    <row r="565" spans="1:69">
      <c r="A565" s="393" t="e">
        <v>#REF!</v>
      </c>
      <c r="B565" s="394" t="e">
        <v>#REF!</v>
      </c>
      <c r="C565" s="394" t="e">
        <v>#REF!</v>
      </c>
      <c r="D565" s="394" t="e">
        <v>#REF!</v>
      </c>
      <c r="E565" s="394"/>
      <c r="F565" s="395" t="e">
        <v>#REF!</v>
      </c>
      <c r="G565" s="396" t="e">
        <v>#REF!</v>
      </c>
      <c r="H565" s="396" t="e">
        <v>#REF!</v>
      </c>
      <c r="I565" s="396" t="e">
        <v>#REF!</v>
      </c>
      <c r="J565" s="396" t="e">
        <v>#REF!</v>
      </c>
      <c r="K565" s="396" t="e">
        <v>#REF!</v>
      </c>
      <c r="L565" s="396" t="e">
        <v>#REF!</v>
      </c>
      <c r="M565" s="397" t="e">
        <v>#REF!</v>
      </c>
      <c r="N565" s="395" t="e">
        <v>#REF!</v>
      </c>
      <c r="O565" s="395" t="e">
        <v>#REF!</v>
      </c>
      <c r="P565" s="395" t="e">
        <v>#REF!</v>
      </c>
      <c r="Q565" s="395" t="e">
        <v>#REF!</v>
      </c>
      <c r="R565" s="395" t="e">
        <v>#REF!</v>
      </c>
      <c r="S565" s="395" t="e">
        <v>#REF!</v>
      </c>
      <c r="T565" s="396" t="e">
        <v>#REF!</v>
      </c>
      <c r="U565" s="396" t="e">
        <v>#REF!</v>
      </c>
      <c r="V565" s="396" t="e">
        <v>#REF!</v>
      </c>
      <c r="W565" s="396" t="e">
        <v>#REF!</v>
      </c>
      <c r="X565" s="396" t="e">
        <v>#REF!</v>
      </c>
      <c r="Y565" s="396" t="e">
        <v>#REF!</v>
      </c>
      <c r="Z565" s="396" t="e">
        <v>#REF!</v>
      </c>
      <c r="AA565" s="396" t="e">
        <v>#REF!</v>
      </c>
      <c r="AB565" s="396" t="e">
        <v>#REF!</v>
      </c>
      <c r="AC565" s="396" t="e">
        <v>#REF!</v>
      </c>
      <c r="AD565" s="396" t="e">
        <v>#REF!</v>
      </c>
      <c r="AE565" s="396" t="e">
        <v>#REF!</v>
      </c>
      <c r="AF565" s="396" t="e">
        <v>#REF!</v>
      </c>
      <c r="AG565" s="396" t="e">
        <v>#REF!</v>
      </c>
      <c r="AH565" s="396" t="e">
        <v>#REF!</v>
      </c>
      <c r="AI565" s="396" t="e">
        <v>#REF!</v>
      </c>
      <c r="AJ565" s="396" t="e">
        <v>#REF!</v>
      </c>
      <c r="AK565" s="396" t="e">
        <v>#REF!</v>
      </c>
      <c r="AL565" s="396" t="e">
        <v>#REF!</v>
      </c>
      <c r="AM565" s="396" t="e">
        <v>#REF!</v>
      </c>
      <c r="AN565" s="396" t="e">
        <v>#REF!</v>
      </c>
      <c r="AO565" s="396" t="e">
        <v>#REF!</v>
      </c>
      <c r="AP565" s="396" t="e">
        <v>#REF!</v>
      </c>
      <c r="AQ565" s="396" t="e">
        <v>#REF!</v>
      </c>
      <c r="AR565" s="396" t="e">
        <v>#REF!</v>
      </c>
      <c r="AS565" s="396" t="e">
        <v>#REF!</v>
      </c>
      <c r="AT565" s="396" t="e">
        <v>#REF!</v>
      </c>
      <c r="AU565" s="396" t="e">
        <v>#REF!</v>
      </c>
      <c r="AV565" s="396" t="e">
        <v>#REF!</v>
      </c>
      <c r="AW565" s="396" t="e">
        <v>#REF!</v>
      </c>
      <c r="AX565" s="396" t="e">
        <v>#REF!</v>
      </c>
      <c r="AY565" s="396" t="e">
        <v>#REF!</v>
      </c>
      <c r="AZ565" s="396" t="e">
        <v>#REF!</v>
      </c>
      <c r="BA565" s="396" t="e">
        <v>#REF!</v>
      </c>
      <c r="BB565" s="396" t="e">
        <v>#REF!</v>
      </c>
      <c r="BC565" s="396" t="e">
        <v>#REF!</v>
      </c>
      <c r="BD565" s="396" t="e">
        <v>#REF!</v>
      </c>
      <c r="BE565" s="396" t="e">
        <v>#REF!</v>
      </c>
      <c r="BF565" s="396" t="e">
        <v>#REF!</v>
      </c>
      <c r="BG565" s="396" t="e">
        <v>#REF!</v>
      </c>
      <c r="BH565" s="396" t="e">
        <v>#REF!</v>
      </c>
      <c r="BI565" s="396" t="e">
        <v>#REF!</v>
      </c>
      <c r="BJ565" s="396" t="e">
        <v>#REF!</v>
      </c>
      <c r="BK565" s="396" t="e">
        <v>#REF!</v>
      </c>
      <c r="BL565" s="396" t="e">
        <v>#REF!</v>
      </c>
      <c r="BM565" s="396" t="e">
        <v>#REF!</v>
      </c>
      <c r="BN565" s="396" t="e">
        <v>#REF!</v>
      </c>
      <c r="BO565" s="396" t="e">
        <v>#REF!</v>
      </c>
      <c r="BP565" s="396" t="e">
        <v>#REF!</v>
      </c>
      <c r="BQ565" s="396" t="e">
        <v>#REF!</v>
      </c>
    </row>
    <row r="566" spans="1:69">
      <c r="A566" s="393" t="e">
        <v>#REF!</v>
      </c>
      <c r="B566" s="394" t="e">
        <v>#REF!</v>
      </c>
      <c r="C566" s="394" t="e">
        <v>#REF!</v>
      </c>
      <c r="D566" s="394" t="e">
        <v>#REF!</v>
      </c>
      <c r="E566" s="394"/>
      <c r="F566" s="395" t="e">
        <v>#REF!</v>
      </c>
      <c r="G566" s="396" t="e">
        <v>#REF!</v>
      </c>
      <c r="H566" s="396" t="e">
        <v>#REF!</v>
      </c>
      <c r="I566" s="396" t="e">
        <v>#REF!</v>
      </c>
      <c r="J566" s="396" t="e">
        <v>#REF!</v>
      </c>
      <c r="K566" s="396" t="e">
        <v>#REF!</v>
      </c>
      <c r="L566" s="396" t="e">
        <v>#REF!</v>
      </c>
      <c r="M566" s="397" t="e">
        <v>#REF!</v>
      </c>
      <c r="N566" s="395" t="e">
        <v>#REF!</v>
      </c>
      <c r="O566" s="395" t="e">
        <v>#REF!</v>
      </c>
      <c r="P566" s="395" t="e">
        <v>#REF!</v>
      </c>
      <c r="Q566" s="395" t="e">
        <v>#REF!</v>
      </c>
      <c r="R566" s="395" t="e">
        <v>#REF!</v>
      </c>
      <c r="S566" s="395" t="e">
        <v>#REF!</v>
      </c>
      <c r="T566" s="396" t="e">
        <v>#REF!</v>
      </c>
      <c r="U566" s="396" t="e">
        <v>#REF!</v>
      </c>
      <c r="V566" s="396" t="e">
        <v>#REF!</v>
      </c>
      <c r="W566" s="396" t="e">
        <v>#REF!</v>
      </c>
      <c r="X566" s="396" t="e">
        <v>#REF!</v>
      </c>
      <c r="Y566" s="396" t="e">
        <v>#REF!</v>
      </c>
      <c r="Z566" s="396" t="e">
        <v>#REF!</v>
      </c>
      <c r="AA566" s="396" t="e">
        <v>#REF!</v>
      </c>
      <c r="AB566" s="396" t="e">
        <v>#REF!</v>
      </c>
      <c r="AC566" s="396" t="e">
        <v>#REF!</v>
      </c>
      <c r="AD566" s="396" t="e">
        <v>#REF!</v>
      </c>
      <c r="AE566" s="396" t="e">
        <v>#REF!</v>
      </c>
      <c r="AF566" s="396" t="e">
        <v>#REF!</v>
      </c>
      <c r="AG566" s="396" t="e">
        <v>#REF!</v>
      </c>
      <c r="AH566" s="396" t="e">
        <v>#REF!</v>
      </c>
      <c r="AI566" s="396" t="e">
        <v>#REF!</v>
      </c>
      <c r="AJ566" s="396" t="e">
        <v>#REF!</v>
      </c>
      <c r="AK566" s="396" t="e">
        <v>#REF!</v>
      </c>
      <c r="AL566" s="396" t="e">
        <v>#REF!</v>
      </c>
      <c r="AM566" s="396" t="e">
        <v>#REF!</v>
      </c>
      <c r="AN566" s="396" t="e">
        <v>#REF!</v>
      </c>
      <c r="AO566" s="396" t="e">
        <v>#REF!</v>
      </c>
      <c r="AP566" s="396" t="e">
        <v>#REF!</v>
      </c>
      <c r="AQ566" s="396" t="e">
        <v>#REF!</v>
      </c>
      <c r="AR566" s="396" t="e">
        <v>#REF!</v>
      </c>
      <c r="AS566" s="396" t="e">
        <v>#REF!</v>
      </c>
      <c r="AT566" s="396" t="e">
        <v>#REF!</v>
      </c>
      <c r="AU566" s="396" t="e">
        <v>#REF!</v>
      </c>
      <c r="AV566" s="396" t="e">
        <v>#REF!</v>
      </c>
      <c r="AW566" s="396" t="e">
        <v>#REF!</v>
      </c>
      <c r="AX566" s="396" t="e">
        <v>#REF!</v>
      </c>
      <c r="AY566" s="396" t="e">
        <v>#REF!</v>
      </c>
      <c r="AZ566" s="396" t="e">
        <v>#REF!</v>
      </c>
      <c r="BA566" s="396" t="e">
        <v>#REF!</v>
      </c>
      <c r="BB566" s="396" t="e">
        <v>#REF!</v>
      </c>
      <c r="BC566" s="396" t="e">
        <v>#REF!</v>
      </c>
      <c r="BD566" s="396" t="e">
        <v>#REF!</v>
      </c>
      <c r="BE566" s="396" t="e">
        <v>#REF!</v>
      </c>
      <c r="BF566" s="396" t="e">
        <v>#REF!</v>
      </c>
      <c r="BG566" s="396" t="e">
        <v>#REF!</v>
      </c>
      <c r="BH566" s="396" t="e">
        <v>#REF!</v>
      </c>
      <c r="BI566" s="396" t="e">
        <v>#REF!</v>
      </c>
      <c r="BJ566" s="396" t="e">
        <v>#REF!</v>
      </c>
      <c r="BK566" s="396" t="e">
        <v>#REF!</v>
      </c>
      <c r="BL566" s="396" t="e">
        <v>#REF!</v>
      </c>
      <c r="BM566" s="396" t="e">
        <v>#REF!</v>
      </c>
      <c r="BN566" s="396" t="e">
        <v>#REF!</v>
      </c>
      <c r="BO566" s="396" t="e">
        <v>#REF!</v>
      </c>
      <c r="BP566" s="396" t="e">
        <v>#REF!</v>
      </c>
      <c r="BQ566" s="396" t="e">
        <v>#REF!</v>
      </c>
    </row>
  </sheetData>
  <pageMargins left="0.7" right="0.7" top="0.75" bottom="0.75" header="0.3" footer="0.3"/>
  <pageSetup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dimension ref="A1:I54"/>
  <sheetViews>
    <sheetView showGridLines="0" zoomScaleNormal="100" workbookViewId="0"/>
  </sheetViews>
  <sheetFormatPr defaultRowHeight="15"/>
  <cols>
    <col min="1" max="1" width="28.7109375" style="340" customWidth="1"/>
    <col min="2" max="7" width="11.7109375" style="340" customWidth="1"/>
    <col min="8" max="16384" width="9.140625" style="340"/>
  </cols>
  <sheetData>
    <row r="1" spans="1:9" ht="21.75" thickBot="1">
      <c r="A1" s="338" t="s">
        <v>315</v>
      </c>
      <c r="B1" s="339"/>
      <c r="C1" s="339"/>
      <c r="D1" s="339"/>
      <c r="I1" s="375" t="s">
        <v>328</v>
      </c>
    </row>
    <row r="2" spans="1:9">
      <c r="A2" s="377" t="s">
        <v>329</v>
      </c>
      <c r="B2" s="378">
        <f ca="1">IF(I2=2021,2020,IF(I2=2031,2030,IF(I2=2041,2040,IF(I2=2051,2050,0))))</f>
        <v>0</v>
      </c>
      <c r="C2" s="341" t="str">
        <f ca="1">IF(B2=2019,2020,IF(AND(B2&lt;2030,B2&gt;2019),2030,IF(AND(B2&gt;=2030,B2&lt;2040),2040,IF(AND(B2&gt;=2040,B2&lt;2050),2050,IF(AND(B2&gt;=2050,B2&lt;2060),2060,"ERROR")))))</f>
        <v>ERROR</v>
      </c>
      <c r="D2" s="341" t="str">
        <f ca="1">IFERROR(C2+10,"ERROR")</f>
        <v>ERROR</v>
      </c>
      <c r="E2" s="341" t="str">
        <f t="shared" ref="E2:G2" ca="1" si="0">IFERROR(D2+10,"ERROR")</f>
        <v>ERROR</v>
      </c>
      <c r="F2" s="341" t="str">
        <f t="shared" ca="1" si="0"/>
        <v>ERROR</v>
      </c>
      <c r="G2" s="342" t="str">
        <f t="shared" ca="1" si="0"/>
        <v>ERROR</v>
      </c>
      <c r="I2" s="376">
        <f ca="1">YEAR(TODAY())</f>
        <v>2022</v>
      </c>
    </row>
    <row r="3" spans="1:9" hidden="1">
      <c r="A3" s="343" t="s">
        <v>19</v>
      </c>
      <c r="B3" s="344">
        <v>0</v>
      </c>
      <c r="C3" s="344">
        <v>0</v>
      </c>
      <c r="D3" s="344">
        <v>0</v>
      </c>
      <c r="E3" s="344">
        <v>0</v>
      </c>
      <c r="F3" s="344">
        <v>0</v>
      </c>
      <c r="G3" s="345">
        <v>0</v>
      </c>
    </row>
    <row r="4" spans="1:9" hidden="1">
      <c r="A4" s="343" t="s">
        <v>316</v>
      </c>
      <c r="B4" s="346"/>
      <c r="C4" s="347" t="str">
        <f ca="1">IFERROR((C3-B3)/B3/(C2-B2),"ERROR")</f>
        <v>ERROR</v>
      </c>
      <c r="D4" s="347" t="str">
        <f t="shared" ref="D4:G4" ca="1" si="1">IFERROR((D3-C3)/C3/(D2-C2),"ERROR")</f>
        <v>ERROR</v>
      </c>
      <c r="E4" s="347" t="str">
        <f t="shared" ca="1" si="1"/>
        <v>ERROR</v>
      </c>
      <c r="F4" s="347" t="str">
        <f t="shared" ca="1" si="1"/>
        <v>ERROR</v>
      </c>
      <c r="G4" s="348" t="str">
        <f t="shared" ca="1" si="1"/>
        <v>ERROR</v>
      </c>
    </row>
    <row r="5" spans="1:9">
      <c r="A5" s="343" t="s">
        <v>317</v>
      </c>
      <c r="B5" s="363" t="str">
        <f>IF('Projections WKSHT'!H14="",'Projections WKSHT'!G14,'Projections WKSHT'!H14)</f>
        <v>ERROR</v>
      </c>
      <c r="C5" s="363" t="str">
        <f>B5</f>
        <v>ERROR</v>
      </c>
      <c r="D5" s="363" t="str">
        <f t="shared" ref="D5:G5" si="2">C5</f>
        <v>ERROR</v>
      </c>
      <c r="E5" s="363" t="str">
        <f t="shared" si="2"/>
        <v>ERROR</v>
      </c>
      <c r="F5" s="363" t="str">
        <f t="shared" si="2"/>
        <v>ERROR</v>
      </c>
      <c r="G5" s="364" t="str">
        <f t="shared" si="2"/>
        <v>ERROR</v>
      </c>
    </row>
    <row r="6" spans="1:9" ht="15.75" thickBot="1">
      <c r="A6" s="349" t="s">
        <v>52</v>
      </c>
      <c r="B6" s="365" t="str">
        <f>'Projections WKSHT'!C19</f>
        <v>ERROR</v>
      </c>
      <c r="C6" s="350" t="str">
        <f ca="1">IFERROR((B6*C5*(C2-B2))+B6,"----")</f>
        <v>----</v>
      </c>
      <c r="D6" s="350" t="str">
        <f ca="1">IFERROR((C6*D5*(D2-C2))+C6,"----")</f>
        <v>----</v>
      </c>
      <c r="E6" s="350" t="str">
        <f ca="1">IFERROR((D6*E5*(E2-D2))+D6,"----")</f>
        <v>----</v>
      </c>
      <c r="F6" s="350" t="str">
        <f ca="1">IFERROR((E6*F5*(F2-E2))+E6,"----")</f>
        <v>----</v>
      </c>
      <c r="G6" s="351" t="str">
        <f ca="1">IFERROR((F6*G5*(G2-F2))+F6,"----")</f>
        <v>----</v>
      </c>
    </row>
    <row r="7" spans="1:9">
      <c r="B7" s="352"/>
      <c r="C7" s="353"/>
      <c r="D7" s="353"/>
      <c r="E7" s="353"/>
      <c r="F7" s="353"/>
      <c r="G7" s="353"/>
    </row>
    <row r="9" spans="1:9" ht="21.75" thickBot="1">
      <c r="A9" s="338" t="s">
        <v>318</v>
      </c>
      <c r="B9" s="339"/>
      <c r="C9" s="339"/>
      <c r="D9" s="339"/>
      <c r="E9" s="339"/>
    </row>
    <row r="10" spans="1:9">
      <c r="A10" s="374"/>
      <c r="B10" s="373">
        <f ca="1">B2</f>
        <v>0</v>
      </c>
      <c r="C10" s="341" t="str">
        <f ca="1">IF(B10=2019,2020,IF(AND(B10&lt;2030,B10&gt;2019),2030,IF(AND(B10&gt;=2030,B10&lt;2040),2040,IF(AND(B10&gt;=2040,B10&lt;2050),2050,IF(AND(B10&gt;=2050,B10&lt;2060),2060,"ERROR")))))</f>
        <v>ERROR</v>
      </c>
      <c r="D10" s="341" t="str">
        <f ca="1">IFERROR(C10+10,"ERROR")</f>
        <v>ERROR</v>
      </c>
      <c r="E10" s="341" t="str">
        <f t="shared" ref="E10:G10" ca="1" si="3">IFERROR(D10+10,"ERROR")</f>
        <v>ERROR</v>
      </c>
      <c r="F10" s="341" t="str">
        <f t="shared" ca="1" si="3"/>
        <v>ERROR</v>
      </c>
      <c r="G10" s="342" t="str">
        <f t="shared" ca="1" si="3"/>
        <v>ERROR</v>
      </c>
    </row>
    <row r="11" spans="1:9" hidden="1">
      <c r="A11" s="343" t="s">
        <v>319</v>
      </c>
      <c r="B11" s="354">
        <v>0</v>
      </c>
      <c r="C11" s="354">
        <v>0</v>
      </c>
      <c r="D11" s="354">
        <v>0</v>
      </c>
      <c r="E11" s="354">
        <v>0</v>
      </c>
      <c r="F11" s="354">
        <v>0</v>
      </c>
      <c r="G11" s="355">
        <v>0</v>
      </c>
    </row>
    <row r="12" spans="1:9" hidden="1">
      <c r="A12" s="343" t="s">
        <v>316</v>
      </c>
      <c r="B12" s="346"/>
      <c r="C12" s="347" t="str">
        <f ca="1">IFERROR((C11-B11)/B11/(C10-B10),"ERROR")</f>
        <v>ERROR</v>
      </c>
      <c r="D12" s="347" t="str">
        <f t="shared" ref="D12:G12" ca="1" si="4">IFERROR((D11-C11)/C11/(D10-C10),"ERROR")</f>
        <v>ERROR</v>
      </c>
      <c r="E12" s="347" t="str">
        <f t="shared" ca="1" si="4"/>
        <v>ERROR</v>
      </c>
      <c r="F12" s="347" t="str">
        <f t="shared" ca="1" si="4"/>
        <v>ERROR</v>
      </c>
      <c r="G12" s="348" t="str">
        <f t="shared" ca="1" si="4"/>
        <v>ERROR</v>
      </c>
    </row>
    <row r="13" spans="1:9">
      <c r="A13" s="343" t="s">
        <v>317</v>
      </c>
      <c r="B13" s="363" t="str">
        <f>IF('Projections WKSHT'!M42="b",'Projections WKSHT'!L42,'Projections WKSHT'!L43)</f>
        <v>ERROR</v>
      </c>
      <c r="C13" s="363" t="str">
        <f>B13</f>
        <v>ERROR</v>
      </c>
      <c r="D13" s="363" t="str">
        <f t="shared" ref="D13:G13" si="5">C13</f>
        <v>ERROR</v>
      </c>
      <c r="E13" s="363" t="str">
        <f t="shared" si="5"/>
        <v>ERROR</v>
      </c>
      <c r="F13" s="363" t="str">
        <f t="shared" si="5"/>
        <v>ERROR</v>
      </c>
      <c r="G13" s="364" t="str">
        <f t="shared" si="5"/>
        <v>ERROR</v>
      </c>
    </row>
    <row r="14" spans="1:9" ht="15.75" thickBot="1">
      <c r="A14" s="349" t="s">
        <v>320</v>
      </c>
      <c r="B14" s="366" t="str">
        <f>IF('Projections WKSHT'!M42="b",'Projections WKSHT'!C42,'Projections WKSHT'!C43)</f>
        <v>ERROR</v>
      </c>
      <c r="C14" s="356" t="str">
        <f ca="1">IFERROR((B14*C13*(C10-B10))+B14,"----")</f>
        <v>----</v>
      </c>
      <c r="D14" s="356" t="str">
        <f ca="1">IFERROR((C14*D13*(D10-C10))+C14,"----")</f>
        <v>----</v>
      </c>
      <c r="E14" s="356" t="str">
        <f ca="1">IFERROR((D14*E13*(E10-D10))+D14,"----")</f>
        <v>----</v>
      </c>
      <c r="F14" s="356" t="str">
        <f ca="1">IFERROR((E14*F13*(F10-E10))+E14,"----")</f>
        <v>----</v>
      </c>
      <c r="G14" s="357" t="str">
        <f ca="1">IFERROR((F14*G13*(G10-F10))+F14,"----")</f>
        <v>----</v>
      </c>
    </row>
    <row r="15" spans="1:9">
      <c r="B15" s="358"/>
      <c r="C15" s="359"/>
      <c r="D15" s="359"/>
      <c r="E15" s="359"/>
      <c r="F15" s="359"/>
      <c r="G15" s="359"/>
    </row>
    <row r="16" spans="1:9">
      <c r="A16" s="367"/>
      <c r="G16" s="367"/>
    </row>
    <row r="17" spans="1:7" ht="21.75" thickBot="1">
      <c r="A17" s="338" t="s">
        <v>321</v>
      </c>
      <c r="B17" s="339"/>
      <c r="C17" s="339"/>
      <c r="D17" s="339"/>
      <c r="E17" s="339"/>
    </row>
    <row r="18" spans="1:7">
      <c r="A18" s="374"/>
      <c r="B18" s="369">
        <f ca="1">B10</f>
        <v>0</v>
      </c>
      <c r="C18" s="341" t="str">
        <f ca="1">IF(B18=2019,2020,IF(AND(B18&lt;2030,B18&gt;2019),2030,IF(AND(B18&gt;=2030,B18&lt;2040),2040,IF(AND(B18&gt;=2040,B18&lt;2050),2050,IF(AND(B18&gt;=2050,B18&lt;2060),2060,"ERROR")))))</f>
        <v>ERROR</v>
      </c>
      <c r="D18" s="341" t="str">
        <f ca="1">IFERROR(C18+10,"ERROR")</f>
        <v>ERROR</v>
      </c>
      <c r="E18" s="341" t="str">
        <f t="shared" ref="E18:G18" ca="1" si="6">IFERROR(D18+10,"ERROR")</f>
        <v>ERROR</v>
      </c>
      <c r="F18" s="341" t="str">
        <f t="shared" ca="1" si="6"/>
        <v>ERROR</v>
      </c>
      <c r="G18" s="342" t="str">
        <f t="shared" ca="1" si="6"/>
        <v>ERROR</v>
      </c>
    </row>
    <row r="19" spans="1:7" hidden="1">
      <c r="A19" s="343" t="s">
        <v>319</v>
      </c>
      <c r="B19" s="354">
        <v>0</v>
      </c>
      <c r="C19" s="354">
        <v>0</v>
      </c>
      <c r="D19" s="354">
        <v>0</v>
      </c>
      <c r="E19" s="354">
        <v>0</v>
      </c>
      <c r="F19" s="354">
        <v>0</v>
      </c>
      <c r="G19" s="355">
        <v>0</v>
      </c>
    </row>
    <row r="20" spans="1:7" hidden="1">
      <c r="A20" s="343" t="s">
        <v>316</v>
      </c>
      <c r="B20" s="346"/>
      <c r="C20" s="347" t="str">
        <f ca="1">IFERROR((C19/B19)^(1/(C18-B18))-1,"ERROR")</f>
        <v>ERROR</v>
      </c>
      <c r="D20" s="347" t="str">
        <f t="shared" ref="D20:G20" ca="1" si="7">IFERROR((D19/C19)^(1/(D18-C18))-1,"ERROR")</f>
        <v>ERROR</v>
      </c>
      <c r="E20" s="347" t="str">
        <f t="shared" ca="1" si="7"/>
        <v>ERROR</v>
      </c>
      <c r="F20" s="347" t="str">
        <f t="shared" ca="1" si="7"/>
        <v>ERROR</v>
      </c>
      <c r="G20" s="348" t="str">
        <f t="shared" ca="1" si="7"/>
        <v>ERROR</v>
      </c>
    </row>
    <row r="21" spans="1:7">
      <c r="A21" s="343" t="s">
        <v>317</v>
      </c>
      <c r="B21" s="363">
        <f>IF('Projections WKSHT'!T26=1,'Projections WKSHT'!P29,IF('Projections WKSHT'!T26=2,'Projections WKSHT'!Q29,IF('Projections WKSHT'!T26=3,'Projections WKSHT'!R29,IF('Projections WKSHT'!T26=4,'Projections WKSHT'!C48,0))))</f>
        <v>2.1000000000000001E-2</v>
      </c>
      <c r="C21" s="363">
        <f>IF('Projections WKSHT'!T26=1,'Projections WKSHT'!P29,IF('Projections WKSHT'!T26=2,'Projections WKSHT'!Q29,IF('Projections WKSHT'!T26=3,'Projections WKSHT'!R29,IF('Projections WKSHT'!T26=4,'Projections WKSHT'!E48,0))))</f>
        <v>2.1000000000000001E-2</v>
      </c>
      <c r="D21" s="363">
        <f>IF('Projections WKSHT'!T26=1,'Projections WKSHT'!P29,IF('Projections WKSHT'!T26=2,'Projections WKSHT'!Q29,IF('Projections WKSHT'!T26=3,'Projections WKSHT'!R29,IF('Projections WKSHT'!T26=4,'Projections WKSHT'!G48,0))))</f>
        <v>2.1000000000000001E-2</v>
      </c>
      <c r="E21" s="363">
        <f>IF('Projections WKSHT'!T26=1,'Projections WKSHT'!P29,IF('Projections WKSHT'!T26=2,'Projections WKSHT'!Q29,IF('Projections WKSHT'!T26=3,'Projections WKSHT'!R29,IF('Projections WKSHT'!T26=4,'Projections WKSHT'!I48,0))))</f>
        <v>2.1000000000000001E-2</v>
      </c>
      <c r="F21" s="363">
        <f>IF('Projections WKSHT'!T26=1,'Projections WKSHT'!P29,IF('Projections WKSHT'!T26=2,'Projections WKSHT'!Q29,IF('Projections WKSHT'!T26=3,'Projections WKSHT'!R29,IF('Projections WKSHT'!T26=4,'Projections WKSHT'!K48,0))))</f>
        <v>2.1000000000000001E-2</v>
      </c>
      <c r="G21" s="364">
        <f>IF('Projections WKSHT'!T26=1,'Projections WKSHT'!P29,IF('Projections WKSHT'!T26=2,'Projections WKSHT'!Q29,IF('Projections WKSHT'!T26=3,'Projections WKSHT'!R29,IF('Projections WKSHT'!T26=4,'Projections WKSHT'!K48,0))))</f>
        <v>2.1000000000000001E-2</v>
      </c>
    </row>
    <row r="22" spans="1:7" ht="15.75" thickBot="1">
      <c r="A22" s="349" t="s">
        <v>320</v>
      </c>
      <c r="B22" s="366" t="str">
        <f>'Projections WKSHT'!C51</f>
        <v>ERROR</v>
      </c>
      <c r="C22" s="356" t="str">
        <f ca="1">IFERROR((B22*(1+C21)^(C18-B18)),"----")</f>
        <v>----</v>
      </c>
      <c r="D22" s="356" t="str">
        <f ca="1">IFERROR((C22*(1+D21)^(D18-C18)),"----")</f>
        <v>----</v>
      </c>
      <c r="E22" s="356" t="str">
        <f ca="1">IFERROR((D22*(1+E21)^(E18-D18)),"----")</f>
        <v>----</v>
      </c>
      <c r="F22" s="356" t="str">
        <f ca="1">IFERROR((E22*(1+F21)^(F18-E18)),"----")</f>
        <v>----</v>
      </c>
      <c r="G22" s="357" t="str">
        <f ca="1">IFERROR((F22*(1+G21)^(G18-F18)),"----")</f>
        <v>----</v>
      </c>
    </row>
    <row r="23" spans="1:7">
      <c r="B23" s="358"/>
      <c r="C23" s="359"/>
      <c r="D23" s="359"/>
      <c r="E23" s="359"/>
      <c r="F23" s="359"/>
      <c r="G23" s="359"/>
    </row>
    <row r="25" spans="1:7" ht="21.75" thickBot="1">
      <c r="A25" s="338" t="s">
        <v>322</v>
      </c>
      <c r="B25" s="339"/>
      <c r="C25" s="339"/>
      <c r="D25" s="339"/>
      <c r="E25" s="339"/>
    </row>
    <row r="26" spans="1:7">
      <c r="A26" s="374"/>
      <c r="B26" s="369">
        <f ca="1">B18</f>
        <v>0</v>
      </c>
      <c r="C26" s="341" t="str">
        <f ca="1">IF(B26=2019,2020,IF(AND(B26&lt;2030,B26&gt;2019),2030,IF(AND(B26&gt;=2030,B26&lt;2040),2040,IF(AND(B26&gt;=2040,B26&lt;2050),2050,IF(AND(B26&gt;=2050,B26&lt;2060),2060,"ERROR")))))</f>
        <v>ERROR</v>
      </c>
      <c r="D26" s="341" t="str">
        <f ca="1">IFERROR(C26+10,"ERROR")</f>
        <v>ERROR</v>
      </c>
      <c r="E26" s="341" t="str">
        <f t="shared" ref="E26:G26" ca="1" si="8">IFERROR(D26+10,"ERROR")</f>
        <v>ERROR</v>
      </c>
      <c r="F26" s="341" t="str">
        <f t="shared" ca="1" si="8"/>
        <v>ERROR</v>
      </c>
      <c r="G26" s="342" t="str">
        <f t="shared" ca="1" si="8"/>
        <v>ERROR</v>
      </c>
    </row>
    <row r="27" spans="1:7" hidden="1">
      <c r="A27" s="343" t="s">
        <v>319</v>
      </c>
      <c r="B27" s="354">
        <v>0</v>
      </c>
      <c r="C27" s="354">
        <v>0</v>
      </c>
      <c r="D27" s="354">
        <v>0</v>
      </c>
      <c r="E27" s="354">
        <v>0</v>
      </c>
      <c r="F27" s="354">
        <v>0</v>
      </c>
      <c r="G27" s="355">
        <v>0</v>
      </c>
    </row>
    <row r="28" spans="1:7" hidden="1">
      <c r="A28" s="343" t="s">
        <v>316</v>
      </c>
      <c r="B28" s="346"/>
      <c r="C28" s="347" t="str">
        <f ca="1">IFERROR((C27/B27)^(1/(C26-B26))-1,"ERROR")</f>
        <v>ERROR</v>
      </c>
      <c r="D28" s="347" t="str">
        <f t="shared" ref="D28:G28" ca="1" si="9">IFERROR((D27/C27)^(1/(D26-C26))-1,"ERROR")</f>
        <v>ERROR</v>
      </c>
      <c r="E28" s="347" t="str">
        <f t="shared" ca="1" si="9"/>
        <v>ERROR</v>
      </c>
      <c r="F28" s="347" t="str">
        <f t="shared" ca="1" si="9"/>
        <v>ERROR</v>
      </c>
      <c r="G28" s="348" t="str">
        <f t="shared" ca="1" si="9"/>
        <v>ERROR</v>
      </c>
    </row>
    <row r="29" spans="1:7">
      <c r="A29" s="343" t="s">
        <v>317</v>
      </c>
      <c r="B29" s="363">
        <f>IF('Projections WKSHT'!U26=1,'Projections WKSHT'!P30,IF('Projections WKSHT'!U26=2,'Projections WKSHT'!Q30,IF('Projections WKSHT'!U26=3,'Projections WKSHT'!R30,IF('Projections WKSHT'!U26=4,'Projections WKSHT'!C56,0))))</f>
        <v>0</v>
      </c>
      <c r="C29" s="363">
        <f>IF('Projections WKSHT'!U26=1,'Projections WKSHT'!P30,IF('Projections WKSHT'!U26=2,'Projections WKSHT'!Q30,IF('Projections WKSHT'!U26=3,'Projections WKSHT'!R30,IF('Projections WKSHT'!U26=4,'Projections WKSHT'!E56,0))))</f>
        <v>0</v>
      </c>
      <c r="D29" s="363">
        <f>IF('Projections WKSHT'!U26=1,'Projections WKSHT'!P30,IF('Projections WKSHT'!U26=2,'Projections WKSHT'!Q30,IF('Projections WKSHT'!U26=3,'Projections WKSHT'!R30,IF('Projections WKSHT'!U26=4,'Projections WKSHT'!G56,0))))</f>
        <v>0</v>
      </c>
      <c r="E29" s="363">
        <f>IF('Projections WKSHT'!U26=1,'Projections WKSHT'!P30,IF('Projections WKSHT'!U26=2,'Projections WKSHT'!Q30,IF('Projections WKSHT'!U26=3,'Projections WKSHT'!R30,IF('Projections WKSHT'!U26=4,'Projections WKSHT'!I56,0))))</f>
        <v>0</v>
      </c>
      <c r="F29" s="363">
        <f>IF('Projections WKSHT'!U26=1,'Projections WKSHT'!P30,IF('Projections WKSHT'!U26=2,'Projections WKSHT'!Q30,IF('Projections WKSHT'!U26=3,'Projections WKSHT'!R30,IF('Projections WKSHT'!U26=4,'Projections WKSHT'!K56,0))))</f>
        <v>0</v>
      </c>
      <c r="G29" s="364">
        <f>IF('Projections WKSHT'!U26=1,'Projections WKSHT'!P30,IF('Projections WKSHT'!U26=2,'Projections WKSHT'!Q30,IF('Projections WKSHT'!U26=3,'Projections WKSHT'!R30,IF('Projections WKSHT'!U26=4,'Projections WKSHT'!K56,0))))</f>
        <v>0</v>
      </c>
    </row>
    <row r="30" spans="1:7" ht="15.75" thickBot="1">
      <c r="A30" s="349" t="s">
        <v>320</v>
      </c>
      <c r="B30" s="366" t="str">
        <f>'Projections WKSHT'!C59</f>
        <v>ERROR</v>
      </c>
      <c r="C30" s="356" t="str">
        <f ca="1">IFERROR((B30*(1+C29)^(C26-B26)),"----")</f>
        <v>----</v>
      </c>
      <c r="D30" s="356" t="str">
        <f ca="1">IFERROR((C30*(1+D29)^(D26-C26)),"----")</f>
        <v>----</v>
      </c>
      <c r="E30" s="356" t="str">
        <f ca="1">IFERROR((D30*(1+E29)^(E26-D26)),"----")</f>
        <v>----</v>
      </c>
      <c r="F30" s="356" t="str">
        <f ca="1">IFERROR((E30*(1+F29)^(F26-E26)),"----")</f>
        <v>----</v>
      </c>
      <c r="G30" s="357" t="str">
        <f ca="1">IFERROR((F30*(1+G29)^(G26-F26)),"----")</f>
        <v>----</v>
      </c>
    </row>
    <row r="31" spans="1:7">
      <c r="B31" s="358"/>
      <c r="C31" s="359"/>
      <c r="D31" s="359"/>
      <c r="E31" s="359"/>
      <c r="F31" s="359"/>
      <c r="G31" s="359"/>
    </row>
    <row r="33" spans="1:7" ht="21.75" thickBot="1">
      <c r="A33" s="338" t="s">
        <v>323</v>
      </c>
      <c r="B33" s="339"/>
      <c r="C33" s="339"/>
      <c r="D33" s="339"/>
      <c r="E33" s="339"/>
    </row>
    <row r="34" spans="1:7">
      <c r="A34" s="374"/>
      <c r="B34" s="369">
        <f ca="1">B26</f>
        <v>0</v>
      </c>
      <c r="C34" s="341" t="str">
        <f ca="1">IF(B34=2019,2020,IF(AND(B34&lt;2030,B34&gt;2019),2030,IF(AND(B34&gt;=2030,B34&lt;2040),2040,IF(AND(B34&gt;=2040,B34&lt;2050),2050,IF(AND(B34&gt;=2050,B34&lt;2060),2060,"ERROR")))))</f>
        <v>ERROR</v>
      </c>
      <c r="D34" s="341" t="str">
        <f ca="1">IFERROR(C34+10,"ERROR")</f>
        <v>ERROR</v>
      </c>
      <c r="E34" s="341" t="str">
        <f t="shared" ref="E34:G34" ca="1" si="10">IFERROR(D34+10,"ERROR")</f>
        <v>ERROR</v>
      </c>
      <c r="F34" s="341" t="str">
        <f t="shared" ca="1" si="10"/>
        <v>ERROR</v>
      </c>
      <c r="G34" s="342" t="str">
        <f t="shared" ca="1" si="10"/>
        <v>ERROR</v>
      </c>
    </row>
    <row r="35" spans="1:7" hidden="1">
      <c r="A35" s="343" t="s">
        <v>319</v>
      </c>
      <c r="B35" s="354">
        <v>0</v>
      </c>
      <c r="C35" s="354">
        <v>0</v>
      </c>
      <c r="D35" s="354">
        <v>0</v>
      </c>
      <c r="E35" s="354">
        <v>0</v>
      </c>
      <c r="F35" s="354">
        <v>0</v>
      </c>
      <c r="G35" s="355">
        <v>0</v>
      </c>
    </row>
    <row r="36" spans="1:7" hidden="1">
      <c r="A36" s="343" t="s">
        <v>316</v>
      </c>
      <c r="B36" s="346"/>
      <c r="C36" s="347" t="str">
        <f ca="1">IFERROR((C35/B35)^(1/(C34-B34))-1,"ERROR")</f>
        <v>ERROR</v>
      </c>
      <c r="D36" s="347" t="str">
        <f t="shared" ref="D36:G36" ca="1" si="11">IFERROR((D35/C35)^(1/(D34-C34))-1,"ERROR")</f>
        <v>ERROR</v>
      </c>
      <c r="E36" s="347" t="str">
        <f t="shared" ca="1" si="11"/>
        <v>ERROR</v>
      </c>
      <c r="F36" s="347" t="str">
        <f t="shared" ca="1" si="11"/>
        <v>ERROR</v>
      </c>
      <c r="G36" s="348" t="str">
        <f t="shared" ca="1" si="11"/>
        <v>ERROR</v>
      </c>
    </row>
    <row r="37" spans="1:7">
      <c r="A37" s="343" t="s">
        <v>317</v>
      </c>
      <c r="B37" s="363">
        <f>IF('Projections WKSHT'!V26=1,'Projections WKSHT'!P31,IF('Projections WKSHT'!V26=2,'Projections WKSHT'!Q31,IF('Projections WKSHT'!V26=3,'Projections WKSHT'!R31,IF('Projections WKSHT'!V26=4,'Projections WKSHT'!C64,0))))</f>
        <v>0</v>
      </c>
      <c r="C37" s="363">
        <f>IF('Projections WKSHT'!V26=1,'Projections WKSHT'!P31,IF('Projections WKSHT'!V26=2,'Projections WKSHT'!Q31,IF('Projections WKSHT'!V26=3,'Projections WKSHT'!R31,IF('Projections WKSHT'!V26=4,'Projections WKSHT'!E64,0))))</f>
        <v>0</v>
      </c>
      <c r="D37" s="363">
        <f>IF('Projections WKSHT'!V26=1,'Projections WKSHT'!P31,IF('Projections WKSHT'!V26=2,'Projections WKSHT'!Q31,IF('Projections WKSHT'!V26=3,'Projections WKSHT'!R31,IF('Projections WKSHT'!V26=4,'Projections WKSHT'!G64,0))))</f>
        <v>0</v>
      </c>
      <c r="E37" s="363">
        <f>IF('Projections WKSHT'!V26=1,'Projections WKSHT'!P31,IF('Projections WKSHT'!V26=2,'Projections WKSHT'!Q31,IF('Projections WKSHT'!V26=3,'Projections WKSHT'!R31,IF('Projections WKSHT'!V26=4,'Projections WKSHT'!I64,0))))</f>
        <v>0</v>
      </c>
      <c r="F37" s="363">
        <f>IF('Projections WKSHT'!V26=1,'Projections WKSHT'!P31,IF('Projections WKSHT'!V26=2,'Projections WKSHT'!Q31,IF('Projections WKSHT'!V26=3,'Projections WKSHT'!R31,IF('Projections WKSHT'!V26=4,'Projections WKSHT'!K64,0))))</f>
        <v>0</v>
      </c>
      <c r="G37" s="364">
        <f>IF('Projections WKSHT'!V26=1,'Projections WKSHT'!P31,IF('Projections WKSHT'!V26=2,'Projections WKSHT'!Q31,IF('Projections WKSHT'!V26=3,'Projections WKSHT'!R31,IF('Projections WKSHT'!V26=4,'Projections WKSHT'!K64,0))))</f>
        <v>0</v>
      </c>
    </row>
    <row r="38" spans="1:7" ht="15.75" thickBot="1">
      <c r="A38" s="349" t="s">
        <v>320</v>
      </c>
      <c r="B38" s="366" t="str">
        <f>'Projections WKSHT'!C67</f>
        <v>ERROR</v>
      </c>
      <c r="C38" s="356" t="str">
        <f ca="1">IFERROR((B38*(1+C37)^(C34-B34)),"----")</f>
        <v>----</v>
      </c>
      <c r="D38" s="356" t="str">
        <f ca="1">IFERROR((C38*(1+D37)^(D34-C34)),"----")</f>
        <v>----</v>
      </c>
      <c r="E38" s="356" t="str">
        <f ca="1">IFERROR((D38*(1+E37)^(E34-D34)),"----")</f>
        <v>----</v>
      </c>
      <c r="F38" s="356" t="str">
        <f ca="1">IFERROR((E38*(1+F37)^(F34-E34)),"----")</f>
        <v>----</v>
      </c>
      <c r="G38" s="357" t="str">
        <f ca="1">IFERROR((F38*(1+G37)^(G34-F34)),"----")</f>
        <v>----</v>
      </c>
    </row>
    <row r="39" spans="1:7">
      <c r="B39" s="358"/>
      <c r="C39" s="359"/>
      <c r="D39" s="359"/>
      <c r="E39" s="359"/>
      <c r="F39" s="359"/>
      <c r="G39" s="359"/>
    </row>
    <row r="41" spans="1:7" ht="21.75" thickBot="1">
      <c r="A41" s="338" t="s">
        <v>324</v>
      </c>
      <c r="B41" s="339"/>
      <c r="C41" s="339"/>
      <c r="D41" s="339"/>
      <c r="E41" s="339"/>
    </row>
    <row r="42" spans="1:7">
      <c r="A42" s="374"/>
      <c r="B42" s="369">
        <f ca="1">B34</f>
        <v>0</v>
      </c>
      <c r="C42" s="341" t="str">
        <f ca="1">IF(B42=2019,2020,IF(AND(B42&lt;2030,B42&gt;2019),2030,IF(AND(B42&gt;=2030,B42&lt;2040),2040,IF(AND(B42&gt;=2040,B42&lt;2050),2050,IF(AND(B42&gt;=2050,B42&lt;2060),2060,"ERROR")))))</f>
        <v>ERROR</v>
      </c>
      <c r="D42" s="341" t="str">
        <f ca="1">IFERROR(C42+10,"ERROR")</f>
        <v>ERROR</v>
      </c>
      <c r="E42" s="341" t="str">
        <f t="shared" ref="E42:G42" ca="1" si="12">IFERROR(D42+10,"ERROR")</f>
        <v>ERROR</v>
      </c>
      <c r="F42" s="341" t="str">
        <f t="shared" ca="1" si="12"/>
        <v>ERROR</v>
      </c>
      <c r="G42" s="342" t="str">
        <f t="shared" ca="1" si="12"/>
        <v>ERROR</v>
      </c>
    </row>
    <row r="43" spans="1:7" hidden="1">
      <c r="A43" s="343" t="s">
        <v>319</v>
      </c>
      <c r="B43" s="354">
        <v>0</v>
      </c>
      <c r="C43" s="354">
        <v>0</v>
      </c>
      <c r="D43" s="354">
        <v>0</v>
      </c>
      <c r="E43" s="354">
        <v>0</v>
      </c>
      <c r="F43" s="354">
        <v>0</v>
      </c>
      <c r="G43" s="355">
        <v>0</v>
      </c>
    </row>
    <row r="44" spans="1:7" hidden="1">
      <c r="A44" s="343" t="s">
        <v>316</v>
      </c>
      <c r="B44" s="346"/>
      <c r="C44" s="347" t="str">
        <f ca="1">IFERROR((C43/B43)^(1/(C42-B42))-1,"ERROR")</f>
        <v>ERROR</v>
      </c>
      <c r="D44" s="347" t="str">
        <f t="shared" ref="D44:G44" ca="1" si="13">IFERROR((D43/C43)^(1/(D42-C42))-1,"ERROR")</f>
        <v>ERROR</v>
      </c>
      <c r="E44" s="347" t="str">
        <f t="shared" ca="1" si="13"/>
        <v>ERROR</v>
      </c>
      <c r="F44" s="347" t="str">
        <f t="shared" ca="1" si="13"/>
        <v>ERROR</v>
      </c>
      <c r="G44" s="348" t="str">
        <f t="shared" ca="1" si="13"/>
        <v>ERROR</v>
      </c>
    </row>
    <row r="45" spans="1:7">
      <c r="A45" s="343" t="s">
        <v>317</v>
      </c>
      <c r="B45" s="363">
        <f>IF('Projections WKSHT'!W26=1,'Projections WKSHT'!P32,IF('Projections WKSHT'!W26=2,'Projections WKSHT'!Q32,IF('Projections WKSHT'!W26=4,'Projections WKSHT'!C72,0)))</f>
        <v>0</v>
      </c>
      <c r="C45" s="363">
        <f>IF('Projections WKSHT'!W26=1,'Projections WKSHT'!P32,IF('Projections WKSHT'!W26=2,'Projections WKSHT'!Q32,IF('Projections WKSHT'!W26=4,'Projections WKSHT'!E72,0)))</f>
        <v>0</v>
      </c>
      <c r="D45" s="363">
        <f>IF('Projections WKSHT'!W26=1,'Projections WKSHT'!P32,IF('Projections WKSHT'!W26=2,'Projections WKSHT'!Q32,IF('Projections WKSHT'!W26=4,'Projections WKSHT'!G72,0)))</f>
        <v>0</v>
      </c>
      <c r="E45" s="363">
        <f>IF('Projections WKSHT'!W26=1,'Projections WKSHT'!P32,IF('Projections WKSHT'!W26=2,'Projections WKSHT'!Q32,IF('Projections WKSHT'!W26=4,'Projections WKSHT'!I72,0)))</f>
        <v>0</v>
      </c>
      <c r="F45" s="363">
        <f>IF('Projections WKSHT'!W26=1,'Projections WKSHT'!P32,IF('Projections WKSHT'!W26=2,'Projections WKSHT'!Q32,IF('Projections WKSHT'!W26=4,'Projections WKSHT'!K72,0)))</f>
        <v>0</v>
      </c>
      <c r="G45" s="364">
        <f>IF('Projections WKSHT'!W26=1,'Projections WKSHT'!P32,IF('Projections WKSHT'!W26=2,'Projections WKSHT'!Q32,IF('Projections WKSHT'!W26=4,'Projections WKSHT'!K72,0)))</f>
        <v>0</v>
      </c>
    </row>
    <row r="46" spans="1:7" ht="15.75" thickBot="1">
      <c r="A46" s="349" t="s">
        <v>320</v>
      </c>
      <c r="B46" s="366" t="str">
        <f>'Projections WKSHT'!C75</f>
        <v>ERROR</v>
      </c>
      <c r="C46" s="356" t="str">
        <f ca="1">IFERROR((B46*(1+C45)^(C42-B42)),"----")</f>
        <v>----</v>
      </c>
      <c r="D46" s="356" t="str">
        <f ca="1">IFERROR((C46*(1+D45)^(D42-C42)),"----")</f>
        <v>----</v>
      </c>
      <c r="E46" s="356" t="str">
        <f ca="1">IFERROR((D46*(1+E45)^(E42-D42)),"----")</f>
        <v>----</v>
      </c>
      <c r="F46" s="356" t="str">
        <f ca="1">IFERROR((E46*(1+F45)^(F42-E42)),"----")</f>
        <v>----</v>
      </c>
      <c r="G46" s="357" t="str">
        <f ca="1">IFERROR((F46*(1+G45)^(G42-F42)),"----")</f>
        <v>----</v>
      </c>
    </row>
    <row r="47" spans="1:7">
      <c r="B47" s="358"/>
      <c r="C47" s="359"/>
      <c r="D47" s="359"/>
      <c r="E47" s="359"/>
      <c r="F47" s="359"/>
      <c r="G47" s="359"/>
    </row>
    <row r="49" spans="1:7" ht="21.75" thickBot="1">
      <c r="A49" s="338" t="s">
        <v>325</v>
      </c>
      <c r="B49" s="339"/>
      <c r="C49" s="339"/>
      <c r="D49" s="339"/>
      <c r="E49" s="339"/>
      <c r="F49" s="339"/>
    </row>
    <row r="50" spans="1:7">
      <c r="A50" s="374"/>
      <c r="B50" s="369">
        <f ca="1">B42</f>
        <v>0</v>
      </c>
      <c r="C50" s="341" t="str">
        <f ca="1">IF(B50=2019,2020,IF(AND(B50&lt;2030,B50&gt;2019),2030,IF(AND(B50&gt;=2030,B50&lt;2040),2040,IF(AND(B50&gt;=2040,B50&lt;2050),2050,IF(AND(B50&gt;=2050,B50&lt;2060),2060,"ERROR")))))</f>
        <v>ERROR</v>
      </c>
      <c r="D50" s="360" t="str">
        <f ca="1">IFERROR(C50+10,"ERROR")</f>
        <v>ERROR</v>
      </c>
      <c r="E50" s="360" t="str">
        <f t="shared" ref="E50:G50" ca="1" si="14">IFERROR(D50+10,"ERROR")</f>
        <v>ERROR</v>
      </c>
      <c r="F50" s="360" t="str">
        <f t="shared" ca="1" si="14"/>
        <v>ERROR</v>
      </c>
      <c r="G50" s="361" t="str">
        <f t="shared" ca="1" si="14"/>
        <v>ERROR</v>
      </c>
    </row>
    <row r="51" spans="1:7" hidden="1">
      <c r="A51" s="362" t="s">
        <v>319</v>
      </c>
      <c r="B51" s="354">
        <v>0</v>
      </c>
      <c r="C51" s="354">
        <v>0</v>
      </c>
      <c r="D51" s="354">
        <v>0</v>
      </c>
      <c r="E51" s="354">
        <v>0</v>
      </c>
      <c r="F51" s="354">
        <v>0</v>
      </c>
      <c r="G51" s="355">
        <v>0</v>
      </c>
    </row>
    <row r="52" spans="1:7" hidden="1">
      <c r="A52" s="343" t="s">
        <v>316</v>
      </c>
      <c r="B52" s="346"/>
      <c r="C52" s="347" t="str">
        <f ca="1">IFERROR((C51/B51)^(1/(C50-B50))-1,"ERROR")</f>
        <v>ERROR</v>
      </c>
      <c r="D52" s="347" t="str">
        <f t="shared" ref="D52:G52" ca="1" si="15">IFERROR((D51/C51)^(1/(D50-C50))-1,"ERROR")</f>
        <v>ERROR</v>
      </c>
      <c r="E52" s="347" t="str">
        <f t="shared" ca="1" si="15"/>
        <v>ERROR</v>
      </c>
      <c r="F52" s="347" t="str">
        <f t="shared" ca="1" si="15"/>
        <v>ERROR</v>
      </c>
      <c r="G52" s="348" t="str">
        <f t="shared" ca="1" si="15"/>
        <v>ERROR</v>
      </c>
    </row>
    <row r="53" spans="1:7">
      <c r="A53" s="343" t="s">
        <v>317</v>
      </c>
      <c r="B53" s="363">
        <f>IF('Projections WKSHT'!X26=1,'Projections WKSHT'!P34,IF('Projections WKSHT'!X26="","N/A",IF('Projections WKSHT'!X26=4,'Projections WKSHT'!C80,0)))</f>
        <v>0</v>
      </c>
      <c r="C53" s="363">
        <f>IF('Projections WKSHT'!X26=1,'Projections WKSHT'!P34,IF('Projections WKSHT'!X26="","N/A",IF('Projections WKSHT'!X26=4,'Projections WKSHT'!E80,0)))</f>
        <v>0</v>
      </c>
      <c r="D53" s="363">
        <f>IF('Projections WKSHT'!X26=1,'Projections WKSHT'!P34,IF('Projections WKSHT'!X26="","N/A",IF('Projections WKSHT'!X26=4,'Projections WKSHT'!G80,0)))</f>
        <v>0</v>
      </c>
      <c r="E53" s="363">
        <f>IF('Projections WKSHT'!X26=1,'Projections WKSHT'!P34,IF('Projections WKSHT'!X26="","N/A",IF('Projections WKSHT'!X26=4,'Projections WKSHT'!I80,0)))</f>
        <v>0</v>
      </c>
      <c r="F53" s="363">
        <f>IF('Projections WKSHT'!X26=1,'Projections WKSHT'!P34,IF('Projections WKSHT'!X26="","N/A",IF('Projections WKSHT'!X26=4,'Projections WKSHT'!K80,0)))</f>
        <v>0</v>
      </c>
      <c r="G53" s="364">
        <f>IF('Projections WKSHT'!X26=1,'Projections WKSHT'!P34,IF('Projections WKSHT'!X26="","N/A",IF('Projections WKSHT'!X26=4,'Projections WKSHT'!K80,0)))</f>
        <v>0</v>
      </c>
    </row>
    <row r="54" spans="1:7" ht="15.75" thickBot="1">
      <c r="A54" s="349" t="s">
        <v>320</v>
      </c>
      <c r="B54" s="366" t="str">
        <f>'Projections WKSHT'!C83</f>
        <v>ERROR</v>
      </c>
      <c r="C54" s="356" t="str">
        <f ca="1">IFERROR(IF(B53="N/A",UAFW!D17,(B54*(1+C53)^(C50-B50))),"----")</f>
        <v>----</v>
      </c>
      <c r="D54" s="356" t="str">
        <f ca="1">IFERROR(IF(C53="N/A",UAFW!E17,(C54*(1+D53)^(D50-C50))),"----")</f>
        <v>----</v>
      </c>
      <c r="E54" s="356" t="str">
        <f ca="1">IFERROR(IF(D53="N/A",UAFW!F17,(D54*(1+E53)^(E50-D50))),"----")</f>
        <v>----</v>
      </c>
      <c r="F54" s="356" t="str">
        <f ca="1">IFERROR(IF(E53="N/A",UAFW!G17,(E54*(1+F53)^(F50-E50))),"----")</f>
        <v>----</v>
      </c>
      <c r="G54" s="357" t="str">
        <f ca="1">IFERROR(IF(F53="N/A",UAFW!H17,(F54*(1+G53)^(G50-F50))),"----")</f>
        <v>----</v>
      </c>
    </row>
  </sheetData>
  <sheetProtection algorithmName="SHA-512" hashValue="gZ6Zw+w77c1xWR79stx0GUGEKdq2THjuUQpFArYWREz7KZMdLsX/BGYlO/K3SsyTu+AFcnDgwEy28hjLMciPcg==" saltValue="gx9BXsZ0xHNT+t055trjvw==" spinCount="100000" sheet="1" objects="1" scenarios="1"/>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7:B571"/>
  <sheetViews>
    <sheetView workbookViewId="0"/>
  </sheetViews>
  <sheetFormatPr defaultRowHeight="12.75"/>
  <cols>
    <col min="1" max="1" width="16.7109375" style="399" customWidth="1"/>
    <col min="2" max="2" width="37.85546875" style="399" customWidth="1"/>
    <col min="3" max="16384" width="9.140625" style="399"/>
  </cols>
  <sheetData>
    <row r="7" spans="1:2">
      <c r="A7" s="398" t="s">
        <v>294</v>
      </c>
      <c r="B7" s="398" t="s">
        <v>234</v>
      </c>
    </row>
    <row r="8" spans="1:2">
      <c r="A8" s="324" t="s">
        <v>1073</v>
      </c>
      <c r="B8" s="324" t="s">
        <v>391</v>
      </c>
    </row>
    <row r="9" spans="1:2">
      <c r="A9" s="324" t="s">
        <v>1074</v>
      </c>
      <c r="B9" s="324" t="s">
        <v>392</v>
      </c>
    </row>
    <row r="10" spans="1:2">
      <c r="A10" s="324" t="s">
        <v>1075</v>
      </c>
      <c r="B10" s="324" t="s">
        <v>225</v>
      </c>
    </row>
    <row r="11" spans="1:2">
      <c r="A11" s="324" t="s">
        <v>1076</v>
      </c>
      <c r="B11" s="324" t="s">
        <v>393</v>
      </c>
    </row>
    <row r="12" spans="1:2">
      <c r="A12" s="324" t="s">
        <v>1077</v>
      </c>
      <c r="B12" s="324" t="s">
        <v>396</v>
      </c>
    </row>
    <row r="13" spans="1:2">
      <c r="A13" s="324" t="s">
        <v>1078</v>
      </c>
      <c r="B13" s="324" t="s">
        <v>397</v>
      </c>
    </row>
    <row r="14" spans="1:2">
      <c r="A14" s="324" t="s">
        <v>1079</v>
      </c>
      <c r="B14" s="324" t="s">
        <v>398</v>
      </c>
    </row>
    <row r="15" spans="1:2">
      <c r="A15" s="324" t="s">
        <v>1080</v>
      </c>
      <c r="B15" s="324" t="s">
        <v>399</v>
      </c>
    </row>
    <row r="16" spans="1:2">
      <c r="A16" s="324" t="s">
        <v>1081</v>
      </c>
      <c r="B16" s="324" t="s">
        <v>400</v>
      </c>
    </row>
    <row r="17" spans="1:2">
      <c r="A17" s="324" t="s">
        <v>1082</v>
      </c>
      <c r="B17" s="324" t="s">
        <v>401</v>
      </c>
    </row>
    <row r="18" spans="1:2">
      <c r="A18" s="324" t="s">
        <v>1083</v>
      </c>
      <c r="B18" s="324" t="s">
        <v>402</v>
      </c>
    </row>
    <row r="19" spans="1:2">
      <c r="A19" s="324" t="s">
        <v>1084</v>
      </c>
      <c r="B19" s="324" t="s">
        <v>403</v>
      </c>
    </row>
    <row r="20" spans="1:2">
      <c r="A20" s="324" t="s">
        <v>1085</v>
      </c>
      <c r="B20" s="324" t="s">
        <v>404</v>
      </c>
    </row>
    <row r="21" spans="1:2">
      <c r="A21" s="324" t="s">
        <v>345</v>
      </c>
      <c r="B21" s="324" t="s">
        <v>405</v>
      </c>
    </row>
    <row r="22" spans="1:2">
      <c r="A22" s="324" t="s">
        <v>1086</v>
      </c>
      <c r="B22" s="324" t="s">
        <v>406</v>
      </c>
    </row>
    <row r="23" spans="1:2">
      <c r="A23" s="324" t="s">
        <v>1087</v>
      </c>
      <c r="B23" s="324" t="s">
        <v>407</v>
      </c>
    </row>
    <row r="24" spans="1:2">
      <c r="A24" s="324" t="s">
        <v>1088</v>
      </c>
      <c r="B24" s="324" t="s">
        <v>408</v>
      </c>
    </row>
    <row r="25" spans="1:2">
      <c r="A25" s="324" t="s">
        <v>1089</v>
      </c>
      <c r="B25" s="324" t="s">
        <v>409</v>
      </c>
    </row>
    <row r="26" spans="1:2">
      <c r="A26" s="324" t="s">
        <v>1090</v>
      </c>
      <c r="B26" s="324" t="s">
        <v>410</v>
      </c>
    </row>
    <row r="27" spans="1:2">
      <c r="A27" s="324" t="s">
        <v>1091</v>
      </c>
      <c r="B27" s="324" t="s">
        <v>411</v>
      </c>
    </row>
    <row r="28" spans="1:2">
      <c r="A28" s="324" t="s">
        <v>1092</v>
      </c>
      <c r="B28" s="324" t="s">
        <v>412</v>
      </c>
    </row>
    <row r="29" spans="1:2">
      <c r="A29" s="324" t="s">
        <v>1093</v>
      </c>
      <c r="B29" s="324" t="s">
        <v>413</v>
      </c>
    </row>
    <row r="30" spans="1:2">
      <c r="A30" s="324" t="s">
        <v>1094</v>
      </c>
      <c r="B30" s="324" t="s">
        <v>952</v>
      </c>
    </row>
    <row r="31" spans="1:2">
      <c r="A31" s="324" t="s">
        <v>1095</v>
      </c>
      <c r="B31" s="324" t="s">
        <v>414</v>
      </c>
    </row>
    <row r="32" spans="1:2">
      <c r="A32" s="324" t="s">
        <v>1096</v>
      </c>
      <c r="B32" s="324" t="s">
        <v>415</v>
      </c>
    </row>
    <row r="33" spans="1:2">
      <c r="A33" s="324" t="s">
        <v>1097</v>
      </c>
      <c r="B33" s="324" t="s">
        <v>953</v>
      </c>
    </row>
    <row r="34" spans="1:2">
      <c r="A34" s="324" t="s">
        <v>1098</v>
      </c>
      <c r="B34" s="324" t="s">
        <v>417</v>
      </c>
    </row>
    <row r="35" spans="1:2">
      <c r="A35" s="324" t="s">
        <v>1099</v>
      </c>
      <c r="B35" s="324" t="s">
        <v>219</v>
      </c>
    </row>
    <row r="36" spans="1:2">
      <c r="A36" s="324" t="s">
        <v>1100</v>
      </c>
      <c r="B36" s="324" t="s">
        <v>418</v>
      </c>
    </row>
    <row r="37" spans="1:2">
      <c r="A37" s="324" t="s">
        <v>1101</v>
      </c>
      <c r="B37" s="324" t="s">
        <v>419</v>
      </c>
    </row>
    <row r="38" spans="1:2">
      <c r="A38" s="324" t="s">
        <v>1102</v>
      </c>
      <c r="B38" s="324" t="s">
        <v>420</v>
      </c>
    </row>
    <row r="39" spans="1:2">
      <c r="A39" s="324" t="s">
        <v>1103</v>
      </c>
      <c r="B39" s="324" t="s">
        <v>421</v>
      </c>
    </row>
    <row r="40" spans="1:2">
      <c r="A40" s="324" t="s">
        <v>1104</v>
      </c>
      <c r="B40" s="324" t="s">
        <v>422</v>
      </c>
    </row>
    <row r="41" spans="1:2">
      <c r="A41" s="324" t="s">
        <v>1105</v>
      </c>
      <c r="B41" s="324" t="s">
        <v>423</v>
      </c>
    </row>
    <row r="42" spans="1:2">
      <c r="A42" s="324" t="s">
        <v>1106</v>
      </c>
      <c r="B42" s="324" t="s">
        <v>424</v>
      </c>
    </row>
    <row r="43" spans="1:2">
      <c r="A43" s="324" t="s">
        <v>1107</v>
      </c>
      <c r="B43" s="324" t="s">
        <v>425</v>
      </c>
    </row>
    <row r="44" spans="1:2">
      <c r="A44" s="324" t="s">
        <v>1108</v>
      </c>
      <c r="B44" s="324" t="s">
        <v>426</v>
      </c>
    </row>
    <row r="45" spans="1:2">
      <c r="A45" s="324" t="s">
        <v>1109</v>
      </c>
      <c r="B45" s="324" t="s">
        <v>427</v>
      </c>
    </row>
    <row r="46" spans="1:2">
      <c r="A46" s="324" t="s">
        <v>1110</v>
      </c>
      <c r="B46" s="324" t="s">
        <v>429</v>
      </c>
    </row>
    <row r="47" spans="1:2">
      <c r="A47" s="324" t="s">
        <v>1111</v>
      </c>
      <c r="B47" s="324" t="s">
        <v>430</v>
      </c>
    </row>
    <row r="48" spans="1:2">
      <c r="A48" s="324" t="s">
        <v>1112</v>
      </c>
      <c r="B48" s="324" t="s">
        <v>431</v>
      </c>
    </row>
    <row r="49" spans="1:2">
      <c r="A49" s="324" t="s">
        <v>1113</v>
      </c>
      <c r="B49" s="324" t="s">
        <v>432</v>
      </c>
    </row>
    <row r="50" spans="1:2">
      <c r="A50" s="324" t="s">
        <v>1114</v>
      </c>
      <c r="B50" s="324" t="s">
        <v>433</v>
      </c>
    </row>
    <row r="51" spans="1:2">
      <c r="A51" s="324" t="s">
        <v>1115</v>
      </c>
      <c r="B51" s="324" t="s">
        <v>434</v>
      </c>
    </row>
    <row r="52" spans="1:2">
      <c r="A52" s="324" t="s">
        <v>1116</v>
      </c>
      <c r="B52" s="324" t="s">
        <v>435</v>
      </c>
    </row>
    <row r="53" spans="1:2">
      <c r="A53" s="324" t="s">
        <v>1117</v>
      </c>
      <c r="B53" s="324" t="s">
        <v>436</v>
      </c>
    </row>
    <row r="54" spans="1:2">
      <c r="A54" s="324" t="s">
        <v>1118</v>
      </c>
      <c r="B54" s="324" t="s">
        <v>437</v>
      </c>
    </row>
    <row r="55" spans="1:2">
      <c r="A55" s="324" t="s">
        <v>1119</v>
      </c>
      <c r="B55" s="324" t="s">
        <v>438</v>
      </c>
    </row>
    <row r="56" spans="1:2">
      <c r="A56" s="324" t="s">
        <v>1120</v>
      </c>
      <c r="B56" s="324" t="s">
        <v>439</v>
      </c>
    </row>
    <row r="57" spans="1:2">
      <c r="A57" s="324" t="s">
        <v>1121</v>
      </c>
      <c r="B57" s="324" t="s">
        <v>440</v>
      </c>
    </row>
    <row r="58" spans="1:2">
      <c r="A58" s="324" t="s">
        <v>1122</v>
      </c>
      <c r="B58" s="324" t="s">
        <v>441</v>
      </c>
    </row>
    <row r="59" spans="1:2">
      <c r="A59" s="324" t="s">
        <v>1123</v>
      </c>
      <c r="B59" s="324" t="s">
        <v>442</v>
      </c>
    </row>
    <row r="60" spans="1:2">
      <c r="A60" s="324" t="s">
        <v>1124</v>
      </c>
      <c r="B60" s="324" t="s">
        <v>443</v>
      </c>
    </row>
    <row r="61" spans="1:2">
      <c r="A61" s="324" t="s">
        <v>1125</v>
      </c>
      <c r="B61" s="324" t="s">
        <v>444</v>
      </c>
    </row>
    <row r="62" spans="1:2">
      <c r="A62" s="324" t="s">
        <v>1126</v>
      </c>
      <c r="B62" s="324" t="s">
        <v>445</v>
      </c>
    </row>
    <row r="63" spans="1:2">
      <c r="A63" s="324" t="s">
        <v>1127</v>
      </c>
      <c r="B63" s="324" t="s">
        <v>446</v>
      </c>
    </row>
    <row r="64" spans="1:2">
      <c r="A64" s="324" t="s">
        <v>1128</v>
      </c>
      <c r="B64" s="324" t="s">
        <v>447</v>
      </c>
    </row>
    <row r="65" spans="1:2">
      <c r="A65" s="324" t="s">
        <v>1129</v>
      </c>
      <c r="B65" s="324" t="s">
        <v>962</v>
      </c>
    </row>
    <row r="66" spans="1:2">
      <c r="A66" s="324" t="s">
        <v>1130</v>
      </c>
      <c r="B66" s="324" t="s">
        <v>449</v>
      </c>
    </row>
    <row r="67" spans="1:2">
      <c r="A67" s="324" t="s">
        <v>1131</v>
      </c>
      <c r="B67" s="324" t="s">
        <v>450</v>
      </c>
    </row>
    <row r="68" spans="1:2">
      <c r="A68" s="324" t="s">
        <v>1132</v>
      </c>
      <c r="B68" s="324" t="s">
        <v>451</v>
      </c>
    </row>
    <row r="69" spans="1:2">
      <c r="A69" s="324" t="s">
        <v>1133</v>
      </c>
      <c r="B69" s="324" t="s">
        <v>452</v>
      </c>
    </row>
    <row r="70" spans="1:2">
      <c r="A70" s="324" t="s">
        <v>1134</v>
      </c>
      <c r="B70" s="324" t="s">
        <v>453</v>
      </c>
    </row>
    <row r="71" spans="1:2">
      <c r="A71" s="324" t="s">
        <v>1135</v>
      </c>
      <c r="B71" s="324" t="s">
        <v>454</v>
      </c>
    </row>
    <row r="72" spans="1:2">
      <c r="A72" s="324" t="s">
        <v>1136</v>
      </c>
      <c r="B72" s="324" t="s">
        <v>455</v>
      </c>
    </row>
    <row r="73" spans="1:2">
      <c r="A73" s="324" t="s">
        <v>1137</v>
      </c>
      <c r="B73" s="324" t="s">
        <v>216</v>
      </c>
    </row>
    <row r="74" spans="1:2">
      <c r="A74" s="324" t="s">
        <v>1138</v>
      </c>
      <c r="B74" s="324" t="s">
        <v>456</v>
      </c>
    </row>
    <row r="75" spans="1:2">
      <c r="A75" s="324" t="s">
        <v>1139</v>
      </c>
      <c r="B75" s="324" t="s">
        <v>457</v>
      </c>
    </row>
    <row r="76" spans="1:2">
      <c r="A76" s="324" t="s">
        <v>1140</v>
      </c>
      <c r="B76" s="324" t="s">
        <v>966</v>
      </c>
    </row>
    <row r="77" spans="1:2">
      <c r="A77" s="324" t="s">
        <v>1141</v>
      </c>
      <c r="B77" s="324" t="s">
        <v>459</v>
      </c>
    </row>
    <row r="78" spans="1:2">
      <c r="A78" s="324" t="s">
        <v>1142</v>
      </c>
      <c r="B78" s="324" t="s">
        <v>460</v>
      </c>
    </row>
    <row r="79" spans="1:2">
      <c r="A79" s="324" t="s">
        <v>1143</v>
      </c>
      <c r="B79" s="324" t="s">
        <v>461</v>
      </c>
    </row>
    <row r="80" spans="1:2">
      <c r="A80" s="324" t="s">
        <v>1144</v>
      </c>
      <c r="B80" s="324" t="s">
        <v>462</v>
      </c>
    </row>
    <row r="81" spans="1:2">
      <c r="A81" s="324" t="s">
        <v>1145</v>
      </c>
      <c r="B81" s="324" t="s">
        <v>463</v>
      </c>
    </row>
    <row r="82" spans="1:2">
      <c r="A82" s="324" t="s">
        <v>1146</v>
      </c>
      <c r="B82" s="324" t="s">
        <v>464</v>
      </c>
    </row>
    <row r="83" spans="1:2">
      <c r="A83" s="324" t="s">
        <v>1147</v>
      </c>
      <c r="B83" s="324" t="s">
        <v>465</v>
      </c>
    </row>
    <row r="84" spans="1:2">
      <c r="A84" s="324" t="s">
        <v>1148</v>
      </c>
      <c r="B84" s="324" t="s">
        <v>466</v>
      </c>
    </row>
    <row r="85" spans="1:2">
      <c r="A85" s="324" t="s">
        <v>1149</v>
      </c>
      <c r="B85" s="324" t="s">
        <v>467</v>
      </c>
    </row>
    <row r="86" spans="1:2">
      <c r="A86" s="324" t="s">
        <v>1150</v>
      </c>
      <c r="B86" s="324" t="s">
        <v>468</v>
      </c>
    </row>
    <row r="87" spans="1:2">
      <c r="A87" s="324" t="s">
        <v>1151</v>
      </c>
      <c r="B87" s="324" t="s">
        <v>469</v>
      </c>
    </row>
    <row r="88" spans="1:2">
      <c r="A88" s="324" t="s">
        <v>1152</v>
      </c>
      <c r="B88" s="324" t="s">
        <v>470</v>
      </c>
    </row>
    <row r="89" spans="1:2">
      <c r="A89" s="324" t="s">
        <v>1153</v>
      </c>
      <c r="B89" s="324" t="s">
        <v>471</v>
      </c>
    </row>
    <row r="90" spans="1:2">
      <c r="A90" s="324" t="s">
        <v>1154</v>
      </c>
      <c r="B90" s="324" t="s">
        <v>472</v>
      </c>
    </row>
    <row r="91" spans="1:2">
      <c r="A91" s="324" t="s">
        <v>1155</v>
      </c>
      <c r="B91" s="324" t="s">
        <v>474</v>
      </c>
    </row>
    <row r="92" spans="1:2">
      <c r="A92" s="324" t="s">
        <v>1156</v>
      </c>
      <c r="B92" s="324" t="s">
        <v>476</v>
      </c>
    </row>
    <row r="93" spans="1:2">
      <c r="A93" s="324" t="s">
        <v>1157</v>
      </c>
      <c r="B93" s="324" t="s">
        <v>477</v>
      </c>
    </row>
    <row r="94" spans="1:2">
      <c r="A94" s="324" t="s">
        <v>1158</v>
      </c>
      <c r="B94" s="324" t="s">
        <v>478</v>
      </c>
    </row>
    <row r="95" spans="1:2">
      <c r="A95" s="324" t="s">
        <v>1159</v>
      </c>
      <c r="B95" s="324" t="s">
        <v>479</v>
      </c>
    </row>
    <row r="96" spans="1:2">
      <c r="A96" s="324" t="s">
        <v>1160</v>
      </c>
      <c r="B96" s="324" t="s">
        <v>480</v>
      </c>
    </row>
    <row r="97" spans="1:2">
      <c r="A97" s="324" t="s">
        <v>1161</v>
      </c>
      <c r="B97" s="324" t="s">
        <v>481</v>
      </c>
    </row>
    <row r="98" spans="1:2">
      <c r="A98" s="324" t="s">
        <v>1162</v>
      </c>
      <c r="B98" s="324" t="s">
        <v>482</v>
      </c>
    </row>
    <row r="99" spans="1:2">
      <c r="A99" s="324" t="s">
        <v>1163</v>
      </c>
      <c r="B99" s="324" t="s">
        <v>485</v>
      </c>
    </row>
    <row r="100" spans="1:2">
      <c r="A100" s="324" t="s">
        <v>1164</v>
      </c>
      <c r="B100" s="324" t="s">
        <v>972</v>
      </c>
    </row>
    <row r="101" spans="1:2">
      <c r="A101" s="324" t="s">
        <v>1165</v>
      </c>
      <c r="B101" s="324" t="s">
        <v>486</v>
      </c>
    </row>
    <row r="102" spans="1:2">
      <c r="A102" s="324" t="s">
        <v>1166</v>
      </c>
      <c r="B102" s="324" t="s">
        <v>487</v>
      </c>
    </row>
    <row r="103" spans="1:2">
      <c r="A103" s="324" t="s">
        <v>1167</v>
      </c>
      <c r="B103" s="324" t="s">
        <v>489</v>
      </c>
    </row>
    <row r="104" spans="1:2">
      <c r="A104" s="324" t="s">
        <v>1168</v>
      </c>
      <c r="B104" s="324" t="s">
        <v>490</v>
      </c>
    </row>
    <row r="105" spans="1:2">
      <c r="A105" s="324" t="s">
        <v>1169</v>
      </c>
      <c r="B105" s="324" t="s">
        <v>491</v>
      </c>
    </row>
    <row r="106" spans="1:2">
      <c r="A106" s="324" t="s">
        <v>1170</v>
      </c>
      <c r="B106" s="324" t="s">
        <v>492</v>
      </c>
    </row>
    <row r="107" spans="1:2">
      <c r="A107" s="324" t="s">
        <v>1171</v>
      </c>
      <c r="B107" s="324" t="s">
        <v>493</v>
      </c>
    </row>
    <row r="108" spans="1:2">
      <c r="A108" s="324" t="s">
        <v>1172</v>
      </c>
      <c r="B108" s="324" t="s">
        <v>494</v>
      </c>
    </row>
    <row r="109" spans="1:2">
      <c r="A109" s="324" t="s">
        <v>1173</v>
      </c>
      <c r="B109" s="324" t="s">
        <v>495</v>
      </c>
    </row>
    <row r="110" spans="1:2">
      <c r="A110" s="324" t="s">
        <v>1174</v>
      </c>
      <c r="B110" s="324" t="s">
        <v>496</v>
      </c>
    </row>
    <row r="111" spans="1:2">
      <c r="A111" s="324" t="s">
        <v>1175</v>
      </c>
      <c r="B111" s="324" t="s">
        <v>497</v>
      </c>
    </row>
    <row r="112" spans="1:2">
      <c r="A112" s="324" t="s">
        <v>1176</v>
      </c>
      <c r="B112" s="324" t="s">
        <v>498</v>
      </c>
    </row>
    <row r="113" spans="1:2">
      <c r="A113" s="324" t="s">
        <v>1177</v>
      </c>
      <c r="B113" s="324" t="s">
        <v>973</v>
      </c>
    </row>
    <row r="114" spans="1:2">
      <c r="A114" s="324" t="s">
        <v>1178</v>
      </c>
      <c r="B114" s="324" t="s">
        <v>974</v>
      </c>
    </row>
    <row r="115" spans="1:2">
      <c r="A115" s="324" t="s">
        <v>1179</v>
      </c>
      <c r="B115" s="324" t="s">
        <v>499</v>
      </c>
    </row>
    <row r="116" spans="1:2">
      <c r="A116" s="324" t="s">
        <v>1180</v>
      </c>
      <c r="B116" s="324" t="s">
        <v>500</v>
      </c>
    </row>
    <row r="117" spans="1:2">
      <c r="A117" s="324" t="s">
        <v>1181</v>
      </c>
      <c r="B117" s="324" t="s">
        <v>501</v>
      </c>
    </row>
    <row r="118" spans="1:2">
      <c r="A118" s="324" t="s">
        <v>1182</v>
      </c>
      <c r="B118" s="324" t="s">
        <v>502</v>
      </c>
    </row>
    <row r="119" spans="1:2">
      <c r="A119" s="324" t="s">
        <v>1183</v>
      </c>
      <c r="B119" s="324" t="s">
        <v>203</v>
      </c>
    </row>
    <row r="120" spans="1:2">
      <c r="A120" s="324" t="s">
        <v>1184</v>
      </c>
      <c r="B120" s="324" t="s">
        <v>503</v>
      </c>
    </row>
    <row r="121" spans="1:2">
      <c r="A121" s="324" t="s">
        <v>1185</v>
      </c>
      <c r="B121" s="324" t="s">
        <v>504</v>
      </c>
    </row>
    <row r="122" spans="1:2">
      <c r="A122" s="324" t="s">
        <v>1186</v>
      </c>
      <c r="B122" s="324" t="s">
        <v>505</v>
      </c>
    </row>
    <row r="123" spans="1:2">
      <c r="A123" s="324" t="s">
        <v>1187</v>
      </c>
      <c r="B123" s="324" t="s">
        <v>506</v>
      </c>
    </row>
    <row r="124" spans="1:2">
      <c r="A124" s="324" t="s">
        <v>1188</v>
      </c>
      <c r="B124" s="324" t="s">
        <v>507</v>
      </c>
    </row>
    <row r="125" spans="1:2">
      <c r="A125" s="324" t="s">
        <v>1189</v>
      </c>
      <c r="B125" s="324" t="s">
        <v>508</v>
      </c>
    </row>
    <row r="126" spans="1:2">
      <c r="A126" s="324" t="s">
        <v>1190</v>
      </c>
      <c r="B126" s="324" t="s">
        <v>509</v>
      </c>
    </row>
    <row r="127" spans="1:2">
      <c r="A127" s="324" t="s">
        <v>1191</v>
      </c>
      <c r="B127" s="324" t="s">
        <v>202</v>
      </c>
    </row>
    <row r="128" spans="1:2">
      <c r="A128" s="324" t="s">
        <v>1192</v>
      </c>
      <c r="B128" s="324" t="s">
        <v>510</v>
      </c>
    </row>
    <row r="129" spans="1:2">
      <c r="A129" s="324" t="s">
        <v>1193</v>
      </c>
      <c r="B129" s="324" t="s">
        <v>511</v>
      </c>
    </row>
    <row r="130" spans="1:2">
      <c r="A130" s="324" t="s">
        <v>1194</v>
      </c>
      <c r="B130" s="324" t="s">
        <v>512</v>
      </c>
    </row>
    <row r="131" spans="1:2">
      <c r="A131" s="324" t="s">
        <v>1195</v>
      </c>
      <c r="B131" s="324" t="s">
        <v>513</v>
      </c>
    </row>
    <row r="132" spans="1:2">
      <c r="A132" s="324" t="s">
        <v>1196</v>
      </c>
      <c r="B132" s="324" t="s">
        <v>514</v>
      </c>
    </row>
    <row r="133" spans="1:2">
      <c r="A133" s="324" t="s">
        <v>1197</v>
      </c>
      <c r="B133" s="324" t="s">
        <v>515</v>
      </c>
    </row>
    <row r="134" spans="1:2">
      <c r="A134" s="324" t="s">
        <v>1198</v>
      </c>
      <c r="B134" s="324" t="s">
        <v>516</v>
      </c>
    </row>
    <row r="135" spans="1:2">
      <c r="A135" s="324" t="s">
        <v>1199</v>
      </c>
      <c r="B135" s="324" t="s">
        <v>517</v>
      </c>
    </row>
    <row r="136" spans="1:2">
      <c r="A136" s="324" t="s">
        <v>1200</v>
      </c>
      <c r="B136" s="324" t="s">
        <v>518</v>
      </c>
    </row>
    <row r="137" spans="1:2">
      <c r="A137" s="324" t="s">
        <v>1201</v>
      </c>
      <c r="B137" s="324" t="s">
        <v>519</v>
      </c>
    </row>
    <row r="138" spans="1:2">
      <c r="A138" s="324" t="s">
        <v>1202</v>
      </c>
      <c r="B138" s="324" t="s">
        <v>520</v>
      </c>
    </row>
    <row r="139" spans="1:2">
      <c r="A139" s="324" t="s">
        <v>1203</v>
      </c>
      <c r="B139" s="324" t="s">
        <v>522</v>
      </c>
    </row>
    <row r="140" spans="1:2">
      <c r="A140" s="324" t="s">
        <v>1204</v>
      </c>
      <c r="B140" s="324" t="s">
        <v>523</v>
      </c>
    </row>
    <row r="141" spans="1:2">
      <c r="A141" s="324" t="s">
        <v>1205</v>
      </c>
      <c r="B141" s="324" t="s">
        <v>524</v>
      </c>
    </row>
    <row r="142" spans="1:2">
      <c r="A142" s="324" t="s">
        <v>1206</v>
      </c>
      <c r="B142" s="324" t="s">
        <v>525</v>
      </c>
    </row>
    <row r="143" spans="1:2">
      <c r="A143" s="324" t="s">
        <v>1207</v>
      </c>
      <c r="B143" s="324" t="s">
        <v>526</v>
      </c>
    </row>
    <row r="144" spans="1:2">
      <c r="A144" s="324" t="s">
        <v>1208</v>
      </c>
      <c r="B144" s="324" t="s">
        <v>527</v>
      </c>
    </row>
    <row r="145" spans="1:2">
      <c r="A145" s="324" t="s">
        <v>1209</v>
      </c>
      <c r="B145" s="324" t="s">
        <v>528</v>
      </c>
    </row>
    <row r="146" spans="1:2">
      <c r="A146" s="324" t="s">
        <v>1210</v>
      </c>
      <c r="B146" s="324" t="s">
        <v>529</v>
      </c>
    </row>
    <row r="147" spans="1:2">
      <c r="A147" s="324" t="s">
        <v>1211</v>
      </c>
      <c r="B147" s="324" t="s">
        <v>530</v>
      </c>
    </row>
    <row r="148" spans="1:2">
      <c r="A148" s="324" t="s">
        <v>1212</v>
      </c>
      <c r="B148" s="324" t="s">
        <v>531</v>
      </c>
    </row>
    <row r="149" spans="1:2">
      <c r="A149" s="324" t="s">
        <v>1213</v>
      </c>
      <c r="B149" s="324" t="s">
        <v>532</v>
      </c>
    </row>
    <row r="150" spans="1:2">
      <c r="A150" s="324" t="s">
        <v>1214</v>
      </c>
      <c r="B150" s="324" t="s">
        <v>533</v>
      </c>
    </row>
    <row r="151" spans="1:2">
      <c r="A151" s="324" t="s">
        <v>1215</v>
      </c>
      <c r="B151" s="324" t="s">
        <v>534</v>
      </c>
    </row>
    <row r="152" spans="1:2">
      <c r="A152" s="324" t="s">
        <v>1216</v>
      </c>
      <c r="B152" s="324" t="s">
        <v>535</v>
      </c>
    </row>
    <row r="153" spans="1:2">
      <c r="A153" s="324" t="s">
        <v>1217</v>
      </c>
      <c r="B153" s="324" t="s">
        <v>537</v>
      </c>
    </row>
    <row r="154" spans="1:2">
      <c r="A154" s="324" t="s">
        <v>1218</v>
      </c>
      <c r="B154" s="324" t="s">
        <v>538</v>
      </c>
    </row>
    <row r="155" spans="1:2">
      <c r="A155" s="324" t="s">
        <v>1219</v>
      </c>
      <c r="B155" s="324" t="s">
        <v>539</v>
      </c>
    </row>
    <row r="156" spans="1:2">
      <c r="A156" s="324" t="s">
        <v>1220</v>
      </c>
      <c r="B156" s="324" t="s">
        <v>540</v>
      </c>
    </row>
    <row r="157" spans="1:2">
      <c r="A157" s="324" t="s">
        <v>1221</v>
      </c>
      <c r="B157" s="324" t="s">
        <v>541</v>
      </c>
    </row>
    <row r="158" spans="1:2">
      <c r="A158" s="324" t="s">
        <v>1222</v>
      </c>
      <c r="B158" s="324" t="s">
        <v>194</v>
      </c>
    </row>
    <row r="159" spans="1:2">
      <c r="A159" s="324" t="s">
        <v>1223</v>
      </c>
      <c r="B159" s="324" t="s">
        <v>982</v>
      </c>
    </row>
    <row r="160" spans="1:2">
      <c r="A160" s="324" t="s">
        <v>1224</v>
      </c>
      <c r="B160" s="324" t="s">
        <v>544</v>
      </c>
    </row>
    <row r="161" spans="1:2">
      <c r="A161" s="324" t="s">
        <v>1225</v>
      </c>
      <c r="B161" s="324" t="s">
        <v>545</v>
      </c>
    </row>
    <row r="162" spans="1:2">
      <c r="A162" s="324" t="s">
        <v>1226</v>
      </c>
      <c r="B162" s="324" t="s">
        <v>546</v>
      </c>
    </row>
    <row r="163" spans="1:2">
      <c r="A163" s="324" t="s">
        <v>1227</v>
      </c>
      <c r="B163" s="324" t="s">
        <v>547</v>
      </c>
    </row>
    <row r="164" spans="1:2">
      <c r="A164" s="324" t="s">
        <v>1228</v>
      </c>
      <c r="B164" s="324" t="s">
        <v>548</v>
      </c>
    </row>
    <row r="165" spans="1:2">
      <c r="A165" s="324" t="s">
        <v>1229</v>
      </c>
      <c r="B165" s="324" t="s">
        <v>549</v>
      </c>
    </row>
    <row r="166" spans="1:2">
      <c r="A166" s="324" t="s">
        <v>1230</v>
      </c>
      <c r="B166" s="324" t="s">
        <v>550</v>
      </c>
    </row>
    <row r="167" spans="1:2">
      <c r="A167" s="324" t="s">
        <v>1231</v>
      </c>
      <c r="B167" s="324" t="s">
        <v>551</v>
      </c>
    </row>
    <row r="168" spans="1:2">
      <c r="A168" s="324" t="s">
        <v>1232</v>
      </c>
      <c r="B168" s="324" t="s">
        <v>552</v>
      </c>
    </row>
    <row r="169" spans="1:2">
      <c r="A169" s="324" t="s">
        <v>1233</v>
      </c>
      <c r="B169" s="324" t="s">
        <v>554</v>
      </c>
    </row>
    <row r="170" spans="1:2">
      <c r="A170" s="324" t="s">
        <v>1234</v>
      </c>
      <c r="B170" s="324" t="s">
        <v>988</v>
      </c>
    </row>
    <row r="171" spans="1:2">
      <c r="A171" s="324" t="s">
        <v>1235</v>
      </c>
      <c r="B171" s="324" t="s">
        <v>555</v>
      </c>
    </row>
    <row r="172" spans="1:2">
      <c r="A172" s="324" t="s">
        <v>1236</v>
      </c>
      <c r="B172" s="324" t="s">
        <v>556</v>
      </c>
    </row>
    <row r="173" spans="1:2">
      <c r="A173" s="324" t="s">
        <v>1237</v>
      </c>
      <c r="B173" s="324" t="s">
        <v>557</v>
      </c>
    </row>
    <row r="174" spans="1:2">
      <c r="A174" s="324" t="s">
        <v>1238</v>
      </c>
      <c r="B174" s="324" t="s">
        <v>558</v>
      </c>
    </row>
    <row r="175" spans="1:2">
      <c r="A175" s="324" t="s">
        <v>1239</v>
      </c>
      <c r="B175" s="324" t="s">
        <v>559</v>
      </c>
    </row>
    <row r="176" spans="1:2">
      <c r="A176" s="324" t="s">
        <v>1240</v>
      </c>
      <c r="B176" s="324" t="s">
        <v>560</v>
      </c>
    </row>
    <row r="177" spans="1:2">
      <c r="A177" s="324" t="s">
        <v>1241</v>
      </c>
      <c r="B177" s="324" t="s">
        <v>561</v>
      </c>
    </row>
    <row r="178" spans="1:2">
      <c r="A178" s="324" t="s">
        <v>1242</v>
      </c>
      <c r="B178" s="324" t="s">
        <v>562</v>
      </c>
    </row>
    <row r="179" spans="1:2">
      <c r="A179" s="324" t="s">
        <v>1243</v>
      </c>
      <c r="B179" s="324" t="s">
        <v>563</v>
      </c>
    </row>
    <row r="180" spans="1:2">
      <c r="A180" s="324" t="s">
        <v>1244</v>
      </c>
      <c r="B180" s="324" t="s">
        <v>564</v>
      </c>
    </row>
    <row r="181" spans="1:2">
      <c r="A181" s="324" t="s">
        <v>1245</v>
      </c>
      <c r="B181" s="324" t="s">
        <v>565</v>
      </c>
    </row>
    <row r="182" spans="1:2">
      <c r="A182" s="324" t="s">
        <v>1246</v>
      </c>
      <c r="B182" s="324" t="s">
        <v>566</v>
      </c>
    </row>
    <row r="183" spans="1:2">
      <c r="A183" s="324" t="s">
        <v>1247</v>
      </c>
      <c r="B183" s="324" t="s">
        <v>567</v>
      </c>
    </row>
    <row r="184" spans="1:2">
      <c r="A184" s="324" t="s">
        <v>1248</v>
      </c>
      <c r="B184" s="324" t="s">
        <v>568</v>
      </c>
    </row>
    <row r="185" spans="1:2">
      <c r="A185" s="324" t="s">
        <v>1249</v>
      </c>
      <c r="B185" s="324" t="s">
        <v>569</v>
      </c>
    </row>
    <row r="186" spans="1:2">
      <c r="A186" s="324" t="s">
        <v>1250</v>
      </c>
      <c r="B186" s="324" t="s">
        <v>570</v>
      </c>
    </row>
    <row r="187" spans="1:2">
      <c r="A187" s="324" t="s">
        <v>1251</v>
      </c>
      <c r="B187" s="324" t="s">
        <v>571</v>
      </c>
    </row>
    <row r="188" spans="1:2">
      <c r="A188" s="324" t="s">
        <v>1252</v>
      </c>
      <c r="B188" s="324" t="s">
        <v>572</v>
      </c>
    </row>
    <row r="189" spans="1:2">
      <c r="A189" s="324" t="s">
        <v>1253</v>
      </c>
      <c r="B189" s="324" t="s">
        <v>573</v>
      </c>
    </row>
    <row r="190" spans="1:2">
      <c r="A190" s="324" t="s">
        <v>1254</v>
      </c>
      <c r="B190" s="324" t="s">
        <v>574</v>
      </c>
    </row>
    <row r="191" spans="1:2">
      <c r="A191" s="324" t="s">
        <v>1255</v>
      </c>
      <c r="B191" s="324" t="s">
        <v>575</v>
      </c>
    </row>
    <row r="192" spans="1:2">
      <c r="A192" s="324" t="s">
        <v>1256</v>
      </c>
      <c r="B192" s="324" t="s">
        <v>576</v>
      </c>
    </row>
    <row r="193" spans="1:2">
      <c r="A193" s="324" t="s">
        <v>1257</v>
      </c>
      <c r="B193" s="324" t="s">
        <v>577</v>
      </c>
    </row>
    <row r="194" spans="1:2">
      <c r="A194" s="324" t="s">
        <v>1258</v>
      </c>
      <c r="B194" s="324" t="s">
        <v>578</v>
      </c>
    </row>
    <row r="195" spans="1:2">
      <c r="A195" s="324" t="s">
        <v>1259</v>
      </c>
      <c r="B195" s="324" t="s">
        <v>991</v>
      </c>
    </row>
    <row r="196" spans="1:2">
      <c r="A196" s="324" t="s">
        <v>1260</v>
      </c>
      <c r="B196" s="324" t="s">
        <v>580</v>
      </c>
    </row>
    <row r="197" spans="1:2">
      <c r="A197" s="324" t="s">
        <v>1261</v>
      </c>
      <c r="B197" s="324" t="s">
        <v>581</v>
      </c>
    </row>
    <row r="198" spans="1:2">
      <c r="A198" s="324" t="s">
        <v>1262</v>
      </c>
      <c r="B198" s="324" t="s">
        <v>582</v>
      </c>
    </row>
    <row r="199" spans="1:2">
      <c r="A199" s="324" t="s">
        <v>1263</v>
      </c>
      <c r="B199" s="324" t="s">
        <v>191</v>
      </c>
    </row>
    <row r="200" spans="1:2">
      <c r="A200" s="324" t="s">
        <v>1264</v>
      </c>
      <c r="B200" s="324" t="s">
        <v>583</v>
      </c>
    </row>
    <row r="201" spans="1:2">
      <c r="A201" s="324" t="s">
        <v>1265</v>
      </c>
      <c r="B201" s="324" t="s">
        <v>585</v>
      </c>
    </row>
    <row r="202" spans="1:2">
      <c r="A202" s="324" t="s">
        <v>1266</v>
      </c>
      <c r="B202" s="324" t="s">
        <v>586</v>
      </c>
    </row>
    <row r="203" spans="1:2">
      <c r="A203" s="324" t="s">
        <v>1267</v>
      </c>
      <c r="B203" s="324" t="s">
        <v>587</v>
      </c>
    </row>
    <row r="204" spans="1:2">
      <c r="A204" s="324" t="s">
        <v>1268</v>
      </c>
      <c r="B204" s="324" t="s">
        <v>588</v>
      </c>
    </row>
    <row r="205" spans="1:2">
      <c r="A205" s="324" t="s">
        <v>1269</v>
      </c>
      <c r="B205" s="324" t="s">
        <v>589</v>
      </c>
    </row>
    <row r="206" spans="1:2">
      <c r="A206" s="324" t="s">
        <v>1270</v>
      </c>
      <c r="B206" s="324" t="s">
        <v>591</v>
      </c>
    </row>
    <row r="207" spans="1:2">
      <c r="A207" s="324" t="s">
        <v>1271</v>
      </c>
      <c r="B207" s="324" t="s">
        <v>592</v>
      </c>
    </row>
    <row r="208" spans="1:2">
      <c r="A208" s="324" t="s">
        <v>1272</v>
      </c>
      <c r="B208" s="324" t="s">
        <v>593</v>
      </c>
    </row>
    <row r="209" spans="1:2">
      <c r="A209" s="324" t="s">
        <v>1273</v>
      </c>
      <c r="B209" s="324" t="s">
        <v>594</v>
      </c>
    </row>
    <row r="210" spans="1:2">
      <c r="A210" s="324" t="s">
        <v>1274</v>
      </c>
      <c r="B210" s="324" t="s">
        <v>595</v>
      </c>
    </row>
    <row r="211" spans="1:2">
      <c r="A211" s="324" t="s">
        <v>1275</v>
      </c>
      <c r="B211" s="324" t="s">
        <v>188</v>
      </c>
    </row>
    <row r="212" spans="1:2">
      <c r="A212" s="324" t="s">
        <v>1276</v>
      </c>
      <c r="B212" s="324" t="s">
        <v>596</v>
      </c>
    </row>
    <row r="213" spans="1:2">
      <c r="A213" s="324" t="s">
        <v>1277</v>
      </c>
      <c r="B213" s="324" t="s">
        <v>597</v>
      </c>
    </row>
    <row r="214" spans="1:2">
      <c r="A214" s="324" t="s">
        <v>1278</v>
      </c>
      <c r="B214" s="324" t="s">
        <v>598</v>
      </c>
    </row>
    <row r="215" spans="1:2">
      <c r="A215" s="324" t="s">
        <v>1279</v>
      </c>
      <c r="B215" s="324" t="s">
        <v>599</v>
      </c>
    </row>
    <row r="216" spans="1:2">
      <c r="A216" s="324" t="s">
        <v>1280</v>
      </c>
      <c r="B216" s="324" t="s">
        <v>600</v>
      </c>
    </row>
    <row r="217" spans="1:2">
      <c r="A217" s="324" t="s">
        <v>1281</v>
      </c>
      <c r="B217" s="324" t="s">
        <v>601</v>
      </c>
    </row>
    <row r="218" spans="1:2">
      <c r="A218" s="324" t="s">
        <v>1282</v>
      </c>
      <c r="B218" s="324" t="s">
        <v>602</v>
      </c>
    </row>
    <row r="219" spans="1:2">
      <c r="A219" s="324" t="s">
        <v>1283</v>
      </c>
      <c r="B219" s="324" t="s">
        <v>603</v>
      </c>
    </row>
    <row r="220" spans="1:2">
      <c r="A220" s="324" t="s">
        <v>1284</v>
      </c>
      <c r="B220" s="324" t="s">
        <v>604</v>
      </c>
    </row>
    <row r="221" spans="1:2">
      <c r="A221" s="324" t="s">
        <v>1285</v>
      </c>
      <c r="B221" s="324" t="s">
        <v>184</v>
      </c>
    </row>
    <row r="222" spans="1:2">
      <c r="A222" s="324" t="s">
        <v>1286</v>
      </c>
      <c r="B222" s="324" t="s">
        <v>605</v>
      </c>
    </row>
    <row r="223" spans="1:2">
      <c r="A223" s="324" t="s">
        <v>1287</v>
      </c>
      <c r="B223" s="324" t="s">
        <v>606</v>
      </c>
    </row>
    <row r="224" spans="1:2">
      <c r="A224" s="324" t="s">
        <v>1288</v>
      </c>
      <c r="B224" s="324" t="s">
        <v>607</v>
      </c>
    </row>
    <row r="225" spans="1:2">
      <c r="A225" s="324" t="s">
        <v>1289</v>
      </c>
      <c r="B225" s="324" t="s">
        <v>608</v>
      </c>
    </row>
    <row r="226" spans="1:2">
      <c r="A226" s="324" t="s">
        <v>1290</v>
      </c>
      <c r="B226" s="324" t="s">
        <v>609</v>
      </c>
    </row>
    <row r="227" spans="1:2">
      <c r="A227" s="324" t="s">
        <v>1291</v>
      </c>
      <c r="B227" s="324" t="s">
        <v>610</v>
      </c>
    </row>
    <row r="228" spans="1:2">
      <c r="A228" s="324" t="s">
        <v>1292</v>
      </c>
      <c r="B228" s="324" t="s">
        <v>611</v>
      </c>
    </row>
    <row r="229" spans="1:2">
      <c r="A229" s="324" t="s">
        <v>1293</v>
      </c>
      <c r="B229" s="324" t="s">
        <v>612</v>
      </c>
    </row>
    <row r="230" spans="1:2">
      <c r="A230" s="324" t="s">
        <v>1294</v>
      </c>
      <c r="B230" s="324" t="s">
        <v>613</v>
      </c>
    </row>
    <row r="231" spans="1:2">
      <c r="A231" s="324" t="s">
        <v>1295</v>
      </c>
      <c r="B231" s="324" t="s">
        <v>614</v>
      </c>
    </row>
    <row r="232" spans="1:2">
      <c r="A232" s="324" t="s">
        <v>1296</v>
      </c>
      <c r="B232" s="324" t="s">
        <v>615</v>
      </c>
    </row>
    <row r="233" spans="1:2">
      <c r="A233" s="324" t="s">
        <v>1297</v>
      </c>
      <c r="B233" s="324" t="s">
        <v>180</v>
      </c>
    </row>
    <row r="234" spans="1:2">
      <c r="A234" s="324" t="s">
        <v>1298</v>
      </c>
      <c r="B234" s="324" t="s">
        <v>616</v>
      </c>
    </row>
    <row r="235" spans="1:2">
      <c r="A235" s="324" t="s">
        <v>1299</v>
      </c>
      <c r="B235" s="324" t="s">
        <v>999</v>
      </c>
    </row>
    <row r="236" spans="1:2">
      <c r="A236" s="324" t="s">
        <v>1300</v>
      </c>
      <c r="B236" s="324" t="s">
        <v>618</v>
      </c>
    </row>
    <row r="237" spans="1:2">
      <c r="A237" s="324" t="s">
        <v>1301</v>
      </c>
      <c r="B237" s="324" t="s">
        <v>620</v>
      </c>
    </row>
    <row r="238" spans="1:2">
      <c r="A238" s="324" t="s">
        <v>1302</v>
      </c>
      <c r="B238" s="324" t="s">
        <v>621</v>
      </c>
    </row>
    <row r="239" spans="1:2">
      <c r="A239" s="324" t="s">
        <v>1303</v>
      </c>
      <c r="B239" s="324" t="s">
        <v>622</v>
      </c>
    </row>
    <row r="240" spans="1:2">
      <c r="A240" s="324" t="s">
        <v>1304</v>
      </c>
      <c r="B240" s="324" t="s">
        <v>623</v>
      </c>
    </row>
    <row r="241" spans="1:2">
      <c r="A241" s="324" t="s">
        <v>1305</v>
      </c>
      <c r="B241" s="324" t="s">
        <v>624</v>
      </c>
    </row>
    <row r="242" spans="1:2">
      <c r="A242" s="324" t="s">
        <v>1306</v>
      </c>
      <c r="B242" s="324" t="s">
        <v>625</v>
      </c>
    </row>
    <row r="243" spans="1:2">
      <c r="A243" s="324" t="s">
        <v>1307</v>
      </c>
      <c r="B243" s="324" t="s">
        <v>627</v>
      </c>
    </row>
    <row r="244" spans="1:2">
      <c r="A244" s="324" t="s">
        <v>1308</v>
      </c>
      <c r="B244" s="324" t="s">
        <v>628</v>
      </c>
    </row>
    <row r="245" spans="1:2">
      <c r="A245" s="324" t="s">
        <v>1309</v>
      </c>
      <c r="B245" s="324" t="s">
        <v>629</v>
      </c>
    </row>
    <row r="246" spans="1:2">
      <c r="A246" s="324" t="s">
        <v>1310</v>
      </c>
      <c r="B246" s="324" t="s">
        <v>630</v>
      </c>
    </row>
    <row r="247" spans="1:2">
      <c r="A247" s="324" t="s">
        <v>1311</v>
      </c>
      <c r="B247" s="324" t="s">
        <v>631</v>
      </c>
    </row>
    <row r="248" spans="1:2">
      <c r="A248" s="324" t="s">
        <v>1312</v>
      </c>
      <c r="B248" s="324" t="s">
        <v>632</v>
      </c>
    </row>
    <row r="249" spans="1:2">
      <c r="A249" s="324" t="s">
        <v>1313</v>
      </c>
      <c r="B249" s="324" t="s">
        <v>633</v>
      </c>
    </row>
    <row r="250" spans="1:2">
      <c r="A250" s="324" t="s">
        <v>1314</v>
      </c>
      <c r="B250" s="324" t="s">
        <v>176</v>
      </c>
    </row>
    <row r="251" spans="1:2">
      <c r="A251" s="324" t="s">
        <v>1315</v>
      </c>
      <c r="B251" s="324" t="s">
        <v>634</v>
      </c>
    </row>
    <row r="252" spans="1:2">
      <c r="A252" s="324" t="s">
        <v>1316</v>
      </c>
      <c r="B252" s="324" t="s">
        <v>635</v>
      </c>
    </row>
    <row r="253" spans="1:2">
      <c r="A253" s="324" t="s">
        <v>1317</v>
      </c>
      <c r="B253" s="324" t="s">
        <v>636</v>
      </c>
    </row>
    <row r="254" spans="1:2">
      <c r="A254" s="324" t="s">
        <v>1318</v>
      </c>
      <c r="B254" s="324" t="s">
        <v>638</v>
      </c>
    </row>
    <row r="255" spans="1:2">
      <c r="A255" s="324" t="s">
        <v>1319</v>
      </c>
      <c r="B255" s="324" t="s">
        <v>640</v>
      </c>
    </row>
    <row r="256" spans="1:2">
      <c r="A256" s="324" t="s">
        <v>1320</v>
      </c>
      <c r="B256" s="324" t="s">
        <v>641</v>
      </c>
    </row>
    <row r="257" spans="1:2">
      <c r="A257" s="324" t="s">
        <v>1321</v>
      </c>
      <c r="B257" s="324" t="s">
        <v>642</v>
      </c>
    </row>
    <row r="258" spans="1:2">
      <c r="A258" s="324" t="s">
        <v>1322</v>
      </c>
      <c r="B258" s="324" t="s">
        <v>643</v>
      </c>
    </row>
    <row r="259" spans="1:2">
      <c r="A259" s="324" t="s">
        <v>1323</v>
      </c>
      <c r="B259" s="324" t="s">
        <v>644</v>
      </c>
    </row>
    <row r="260" spans="1:2">
      <c r="A260" s="324" t="s">
        <v>1324</v>
      </c>
      <c r="B260" s="324" t="s">
        <v>645</v>
      </c>
    </row>
    <row r="261" spans="1:2">
      <c r="A261" s="324" t="s">
        <v>1325</v>
      </c>
      <c r="B261" s="324" t="s">
        <v>646</v>
      </c>
    </row>
    <row r="262" spans="1:2">
      <c r="A262" s="324" t="s">
        <v>1326</v>
      </c>
      <c r="B262" s="324" t="s">
        <v>647</v>
      </c>
    </row>
    <row r="263" spans="1:2">
      <c r="A263" s="324" t="s">
        <v>1327</v>
      </c>
      <c r="B263" s="324" t="s">
        <v>648</v>
      </c>
    </row>
    <row r="264" spans="1:2">
      <c r="A264" s="324" t="s">
        <v>1328</v>
      </c>
      <c r="B264" s="324" t="s">
        <v>649</v>
      </c>
    </row>
    <row r="265" spans="1:2">
      <c r="A265" s="324" t="s">
        <v>1329</v>
      </c>
      <c r="B265" s="324" t="s">
        <v>650</v>
      </c>
    </row>
    <row r="266" spans="1:2">
      <c r="A266" s="324" t="s">
        <v>1330</v>
      </c>
      <c r="B266" s="324" t="s">
        <v>651</v>
      </c>
    </row>
    <row r="267" spans="1:2">
      <c r="A267" s="324" t="s">
        <v>1331</v>
      </c>
      <c r="B267" s="324" t="s">
        <v>653</v>
      </c>
    </row>
    <row r="268" spans="1:2">
      <c r="A268" s="324" t="s">
        <v>1332</v>
      </c>
      <c r="B268" s="324" t="s">
        <v>654</v>
      </c>
    </row>
    <row r="269" spans="1:2">
      <c r="A269" s="324" t="s">
        <v>1333</v>
      </c>
      <c r="B269" s="324" t="s">
        <v>656</v>
      </c>
    </row>
    <row r="270" spans="1:2">
      <c r="A270" s="324" t="s">
        <v>1334</v>
      </c>
      <c r="B270" s="324" t="s">
        <v>657</v>
      </c>
    </row>
    <row r="271" spans="1:2">
      <c r="A271" s="324" t="s">
        <v>1335</v>
      </c>
      <c r="B271" s="324" t="s">
        <v>658</v>
      </c>
    </row>
    <row r="272" spans="1:2">
      <c r="A272" s="324" t="s">
        <v>1336</v>
      </c>
      <c r="B272" s="324" t="s">
        <v>659</v>
      </c>
    </row>
    <row r="273" spans="1:2">
      <c r="A273" s="324" t="s">
        <v>1337</v>
      </c>
      <c r="B273" s="324" t="s">
        <v>660</v>
      </c>
    </row>
    <row r="274" spans="1:2">
      <c r="A274" s="324" t="s">
        <v>1338</v>
      </c>
      <c r="B274" s="324" t="s">
        <v>661</v>
      </c>
    </row>
    <row r="275" spans="1:2">
      <c r="A275" s="324" t="s">
        <v>1339</v>
      </c>
      <c r="B275" s="324" t="s">
        <v>662</v>
      </c>
    </row>
    <row r="276" spans="1:2">
      <c r="A276" s="324" t="s">
        <v>1340</v>
      </c>
      <c r="B276" s="324" t="s">
        <v>663</v>
      </c>
    </row>
    <row r="277" spans="1:2">
      <c r="A277" s="324" t="s">
        <v>1341</v>
      </c>
      <c r="B277" s="324" t="s">
        <v>664</v>
      </c>
    </row>
    <row r="278" spans="1:2">
      <c r="A278" s="324" t="s">
        <v>1342</v>
      </c>
      <c r="B278" s="324" t="s">
        <v>666</v>
      </c>
    </row>
    <row r="279" spans="1:2">
      <c r="A279" s="324" t="s">
        <v>1343</v>
      </c>
      <c r="B279" s="324" t="s">
        <v>667</v>
      </c>
    </row>
    <row r="280" spans="1:2">
      <c r="A280" s="324" t="s">
        <v>1344</v>
      </c>
      <c r="B280" s="324" t="s">
        <v>172</v>
      </c>
    </row>
    <row r="281" spans="1:2">
      <c r="A281" s="324" t="s">
        <v>1345</v>
      </c>
      <c r="B281" s="324" t="s">
        <v>670</v>
      </c>
    </row>
    <row r="282" spans="1:2">
      <c r="A282" s="324" t="s">
        <v>1346</v>
      </c>
      <c r="B282" s="324" t="s">
        <v>671</v>
      </c>
    </row>
    <row r="283" spans="1:2">
      <c r="A283" s="324" t="s">
        <v>1347</v>
      </c>
      <c r="B283" s="324" t="s">
        <v>672</v>
      </c>
    </row>
    <row r="284" spans="1:2">
      <c r="A284" s="324" t="s">
        <v>1348</v>
      </c>
      <c r="B284" s="324" t="s">
        <v>673</v>
      </c>
    </row>
    <row r="285" spans="1:2">
      <c r="A285" s="324" t="s">
        <v>1349</v>
      </c>
      <c r="B285" s="324" t="s">
        <v>674</v>
      </c>
    </row>
    <row r="286" spans="1:2">
      <c r="A286" s="324" t="s">
        <v>1350</v>
      </c>
      <c r="B286" s="324" t="s">
        <v>675</v>
      </c>
    </row>
    <row r="287" spans="1:2">
      <c r="A287" s="324" t="s">
        <v>1351</v>
      </c>
      <c r="B287" s="324" t="s">
        <v>676</v>
      </c>
    </row>
    <row r="288" spans="1:2">
      <c r="A288" s="324" t="s">
        <v>1352</v>
      </c>
      <c r="B288" s="324" t="s">
        <v>677</v>
      </c>
    </row>
    <row r="289" spans="1:2">
      <c r="A289" s="324" t="s">
        <v>1353</v>
      </c>
      <c r="B289" s="324" t="s">
        <v>678</v>
      </c>
    </row>
    <row r="290" spans="1:2">
      <c r="A290" s="324" t="s">
        <v>1354</v>
      </c>
      <c r="B290" s="324" t="s">
        <v>679</v>
      </c>
    </row>
    <row r="291" spans="1:2">
      <c r="A291" s="324" t="s">
        <v>1355</v>
      </c>
      <c r="B291" s="324" t="s">
        <v>680</v>
      </c>
    </row>
    <row r="292" spans="1:2">
      <c r="A292" s="324" t="s">
        <v>1356</v>
      </c>
      <c r="B292" s="324" t="s">
        <v>681</v>
      </c>
    </row>
    <row r="293" spans="1:2">
      <c r="A293" s="324" t="s">
        <v>1357</v>
      </c>
      <c r="B293" s="324" t="s">
        <v>682</v>
      </c>
    </row>
    <row r="294" spans="1:2">
      <c r="A294" s="324" t="s">
        <v>1358</v>
      </c>
      <c r="B294" s="324" t="s">
        <v>683</v>
      </c>
    </row>
    <row r="295" spans="1:2">
      <c r="A295" s="324" t="s">
        <v>1359</v>
      </c>
      <c r="B295" s="324" t="s">
        <v>684</v>
      </c>
    </row>
    <row r="296" spans="1:2">
      <c r="A296" s="324" t="s">
        <v>1360</v>
      </c>
      <c r="B296" s="324" t="s">
        <v>169</v>
      </c>
    </row>
    <row r="297" spans="1:2">
      <c r="A297" s="324" t="s">
        <v>1361</v>
      </c>
      <c r="B297" s="324" t="s">
        <v>685</v>
      </c>
    </row>
    <row r="298" spans="1:2">
      <c r="A298" s="324" t="s">
        <v>1362</v>
      </c>
      <c r="B298" s="324" t="s">
        <v>686</v>
      </c>
    </row>
    <row r="299" spans="1:2">
      <c r="A299" s="324" t="s">
        <v>1363</v>
      </c>
      <c r="B299" s="324" t="s">
        <v>687</v>
      </c>
    </row>
    <row r="300" spans="1:2">
      <c r="A300" s="324" t="s">
        <v>1364</v>
      </c>
      <c r="B300" s="324" t="s">
        <v>688</v>
      </c>
    </row>
    <row r="301" spans="1:2">
      <c r="A301" s="324" t="s">
        <v>1365</v>
      </c>
      <c r="B301" s="324" t="s">
        <v>689</v>
      </c>
    </row>
    <row r="302" spans="1:2">
      <c r="A302" s="324" t="s">
        <v>1366</v>
      </c>
      <c r="B302" s="324" t="s">
        <v>690</v>
      </c>
    </row>
    <row r="303" spans="1:2">
      <c r="A303" s="324" t="s">
        <v>1367</v>
      </c>
      <c r="B303" s="324" t="s">
        <v>691</v>
      </c>
    </row>
    <row r="304" spans="1:2">
      <c r="A304" s="324" t="s">
        <v>1368</v>
      </c>
      <c r="B304" s="324" t="s">
        <v>692</v>
      </c>
    </row>
    <row r="305" spans="1:2">
      <c r="A305" s="324" t="s">
        <v>1369</v>
      </c>
      <c r="B305" s="324" t="s">
        <v>693</v>
      </c>
    </row>
    <row r="306" spans="1:2">
      <c r="A306" s="324" t="s">
        <v>1370</v>
      </c>
      <c r="B306" s="324" t="s">
        <v>1017</v>
      </c>
    </row>
    <row r="307" spans="1:2">
      <c r="A307" s="324" t="s">
        <v>1371</v>
      </c>
      <c r="B307" s="324" t="s">
        <v>694</v>
      </c>
    </row>
    <row r="308" spans="1:2">
      <c r="A308" s="324" t="s">
        <v>1372</v>
      </c>
      <c r="B308" s="324" t="s">
        <v>695</v>
      </c>
    </row>
    <row r="309" spans="1:2">
      <c r="A309" s="324" t="s">
        <v>1373</v>
      </c>
      <c r="B309" s="324" t="s">
        <v>696</v>
      </c>
    </row>
    <row r="310" spans="1:2">
      <c r="A310" s="324" t="s">
        <v>1374</v>
      </c>
      <c r="B310" s="324" t="s">
        <v>697</v>
      </c>
    </row>
    <row r="311" spans="1:2">
      <c r="A311" s="324" t="s">
        <v>1375</v>
      </c>
      <c r="B311" s="324" t="s">
        <v>1018</v>
      </c>
    </row>
    <row r="312" spans="1:2">
      <c r="A312" s="324" t="s">
        <v>1376</v>
      </c>
      <c r="B312" s="324" t="s">
        <v>698</v>
      </c>
    </row>
    <row r="313" spans="1:2">
      <c r="A313" s="324" t="s">
        <v>1377</v>
      </c>
      <c r="B313" s="324" t="s">
        <v>699</v>
      </c>
    </row>
    <row r="314" spans="1:2">
      <c r="A314" s="324" t="s">
        <v>1378</v>
      </c>
      <c r="B314" s="324" t="s">
        <v>700</v>
      </c>
    </row>
    <row r="315" spans="1:2">
      <c r="A315" s="324" t="s">
        <v>1379</v>
      </c>
      <c r="B315" s="324" t="s">
        <v>701</v>
      </c>
    </row>
    <row r="316" spans="1:2">
      <c r="A316" s="324" t="s">
        <v>1380</v>
      </c>
      <c r="B316" s="324" t="s">
        <v>702</v>
      </c>
    </row>
    <row r="317" spans="1:2">
      <c r="A317" s="324" t="s">
        <v>1381</v>
      </c>
      <c r="B317" s="324" t="s">
        <v>703</v>
      </c>
    </row>
    <row r="318" spans="1:2">
      <c r="A318" s="324" t="s">
        <v>1382</v>
      </c>
      <c r="B318" s="324" t="s">
        <v>704</v>
      </c>
    </row>
    <row r="319" spans="1:2">
      <c r="A319" s="324" t="s">
        <v>1383</v>
      </c>
      <c r="B319" s="324" t="s">
        <v>705</v>
      </c>
    </row>
    <row r="320" spans="1:2">
      <c r="A320" s="324" t="s">
        <v>1384</v>
      </c>
      <c r="B320" s="324" t="s">
        <v>706</v>
      </c>
    </row>
    <row r="321" spans="1:2">
      <c r="A321" s="324" t="s">
        <v>1385</v>
      </c>
      <c r="B321" s="324" t="s">
        <v>707</v>
      </c>
    </row>
    <row r="322" spans="1:2">
      <c r="A322" s="324" t="s">
        <v>1386</v>
      </c>
      <c r="B322" s="324" t="s">
        <v>708</v>
      </c>
    </row>
    <row r="323" spans="1:2">
      <c r="A323" s="324" t="s">
        <v>1387</v>
      </c>
      <c r="B323" s="324" t="s">
        <v>709</v>
      </c>
    </row>
    <row r="324" spans="1:2">
      <c r="A324" s="324" t="s">
        <v>1388</v>
      </c>
      <c r="B324" s="324" t="s">
        <v>710</v>
      </c>
    </row>
    <row r="325" spans="1:2">
      <c r="A325" s="324" t="s">
        <v>1389</v>
      </c>
      <c r="B325" s="324" t="s">
        <v>711</v>
      </c>
    </row>
    <row r="326" spans="1:2">
      <c r="A326" s="324" t="s">
        <v>1390</v>
      </c>
      <c r="B326" s="324" t="s">
        <v>712</v>
      </c>
    </row>
    <row r="327" spans="1:2">
      <c r="A327" s="324" t="s">
        <v>1391</v>
      </c>
      <c r="B327" s="324" t="s">
        <v>713</v>
      </c>
    </row>
    <row r="328" spans="1:2">
      <c r="A328" s="324" t="s">
        <v>1392</v>
      </c>
      <c r="B328" s="324" t="s">
        <v>714</v>
      </c>
    </row>
    <row r="329" spans="1:2">
      <c r="A329" s="324" t="s">
        <v>1393</v>
      </c>
      <c r="B329" s="324" t="s">
        <v>715</v>
      </c>
    </row>
    <row r="330" spans="1:2">
      <c r="A330" s="324" t="s">
        <v>1394</v>
      </c>
      <c r="B330" s="324" t="s">
        <v>716</v>
      </c>
    </row>
    <row r="331" spans="1:2">
      <c r="A331" s="324" t="s">
        <v>1395</v>
      </c>
      <c r="B331" s="324" t="s">
        <v>717</v>
      </c>
    </row>
    <row r="332" spans="1:2">
      <c r="A332" s="324" t="s">
        <v>1396</v>
      </c>
      <c r="B332" s="324" t="s">
        <v>718</v>
      </c>
    </row>
    <row r="333" spans="1:2">
      <c r="A333" s="324" t="s">
        <v>1397</v>
      </c>
      <c r="B333" s="324" t="s">
        <v>719</v>
      </c>
    </row>
    <row r="334" spans="1:2">
      <c r="A334" s="324" t="s">
        <v>1398</v>
      </c>
      <c r="B334" s="324" t="s">
        <v>720</v>
      </c>
    </row>
    <row r="335" spans="1:2">
      <c r="A335" s="324" t="s">
        <v>1399</v>
      </c>
      <c r="B335" s="324" t="s">
        <v>721</v>
      </c>
    </row>
    <row r="336" spans="1:2">
      <c r="A336" s="324" t="s">
        <v>1400</v>
      </c>
      <c r="B336" s="324" t="s">
        <v>722</v>
      </c>
    </row>
    <row r="337" spans="1:2">
      <c r="A337" s="324" t="s">
        <v>1401</v>
      </c>
      <c r="B337" s="324" t="s">
        <v>723</v>
      </c>
    </row>
    <row r="338" spans="1:2">
      <c r="A338" s="324" t="s">
        <v>1402</v>
      </c>
      <c r="B338" s="324" t="s">
        <v>724</v>
      </c>
    </row>
    <row r="339" spans="1:2">
      <c r="A339" s="324" t="s">
        <v>1403</v>
      </c>
      <c r="B339" s="324" t="s">
        <v>725</v>
      </c>
    </row>
    <row r="340" spans="1:2">
      <c r="A340" s="324" t="s">
        <v>1404</v>
      </c>
      <c r="B340" s="324" t="s">
        <v>726</v>
      </c>
    </row>
    <row r="341" spans="1:2">
      <c r="A341" s="324" t="s">
        <v>1405</v>
      </c>
      <c r="B341" s="324" t="s">
        <v>727</v>
      </c>
    </row>
    <row r="342" spans="1:2">
      <c r="A342" s="324" t="s">
        <v>1406</v>
      </c>
      <c r="B342" s="324" t="s">
        <v>728</v>
      </c>
    </row>
    <row r="343" spans="1:2">
      <c r="A343" s="324" t="s">
        <v>1407</v>
      </c>
      <c r="B343" s="324" t="s">
        <v>729</v>
      </c>
    </row>
    <row r="344" spans="1:2">
      <c r="A344" s="324" t="s">
        <v>1408</v>
      </c>
      <c r="B344" s="324" t="s">
        <v>730</v>
      </c>
    </row>
    <row r="345" spans="1:2">
      <c r="A345" s="324" t="s">
        <v>1409</v>
      </c>
      <c r="B345" s="324" t="s">
        <v>731</v>
      </c>
    </row>
    <row r="346" spans="1:2">
      <c r="A346" s="324" t="s">
        <v>1410</v>
      </c>
      <c r="B346" s="324" t="s">
        <v>732</v>
      </c>
    </row>
    <row r="347" spans="1:2">
      <c r="A347" s="324" t="s">
        <v>1411</v>
      </c>
      <c r="B347" s="324" t="s">
        <v>733</v>
      </c>
    </row>
    <row r="348" spans="1:2">
      <c r="A348" s="324" t="s">
        <v>1412</v>
      </c>
      <c r="B348" s="324" t="s">
        <v>734</v>
      </c>
    </row>
    <row r="349" spans="1:2">
      <c r="A349" s="324" t="s">
        <v>1413</v>
      </c>
      <c r="B349" s="324" t="s">
        <v>736</v>
      </c>
    </row>
    <row r="350" spans="1:2">
      <c r="A350" s="324" t="s">
        <v>1414</v>
      </c>
      <c r="B350" s="324" t="s">
        <v>737</v>
      </c>
    </row>
    <row r="351" spans="1:2">
      <c r="A351" s="324" t="s">
        <v>1415</v>
      </c>
      <c r="B351" s="324" t="s">
        <v>738</v>
      </c>
    </row>
    <row r="352" spans="1:2">
      <c r="A352" s="324" t="s">
        <v>1416</v>
      </c>
      <c r="B352" s="324" t="s">
        <v>739</v>
      </c>
    </row>
    <row r="353" spans="1:2">
      <c r="A353" s="324" t="s">
        <v>1417</v>
      </c>
      <c r="B353" s="324" t="s">
        <v>740</v>
      </c>
    </row>
    <row r="354" spans="1:2">
      <c r="A354" s="324" t="s">
        <v>1418</v>
      </c>
      <c r="B354" s="324" t="s">
        <v>741</v>
      </c>
    </row>
    <row r="355" spans="1:2">
      <c r="A355" s="324" t="s">
        <v>1419</v>
      </c>
      <c r="B355" s="324" t="s">
        <v>742</v>
      </c>
    </row>
    <row r="356" spans="1:2">
      <c r="A356" s="324" t="s">
        <v>1420</v>
      </c>
      <c r="B356" s="324" t="s">
        <v>743</v>
      </c>
    </row>
    <row r="357" spans="1:2">
      <c r="A357" s="324" t="s">
        <v>1421</v>
      </c>
      <c r="B357" s="324" t="s">
        <v>744</v>
      </c>
    </row>
    <row r="358" spans="1:2">
      <c r="A358" s="324" t="s">
        <v>1422</v>
      </c>
      <c r="B358" s="324" t="s">
        <v>745</v>
      </c>
    </row>
    <row r="359" spans="1:2">
      <c r="A359" s="324" t="s">
        <v>1423</v>
      </c>
      <c r="B359" s="324" t="s">
        <v>746</v>
      </c>
    </row>
    <row r="360" spans="1:2">
      <c r="A360" s="324" t="s">
        <v>1424</v>
      </c>
      <c r="B360" s="324" t="s">
        <v>747</v>
      </c>
    </row>
    <row r="361" spans="1:2">
      <c r="A361" s="324" t="s">
        <v>1425</v>
      </c>
      <c r="B361" s="324" t="s">
        <v>748</v>
      </c>
    </row>
    <row r="362" spans="1:2">
      <c r="A362" s="324" t="s">
        <v>1426</v>
      </c>
      <c r="B362" s="324" t="s">
        <v>749</v>
      </c>
    </row>
    <row r="363" spans="1:2">
      <c r="A363" s="324" t="s">
        <v>1427</v>
      </c>
      <c r="B363" s="324" t="s">
        <v>750</v>
      </c>
    </row>
    <row r="364" spans="1:2">
      <c r="A364" s="324" t="s">
        <v>1428</v>
      </c>
      <c r="B364" s="324" t="s">
        <v>751</v>
      </c>
    </row>
    <row r="365" spans="1:2">
      <c r="A365" s="324" t="s">
        <v>1429</v>
      </c>
      <c r="B365" s="324" t="s">
        <v>752</v>
      </c>
    </row>
    <row r="366" spans="1:2">
      <c r="A366" s="324" t="s">
        <v>1430</v>
      </c>
      <c r="B366" s="324" t="s">
        <v>753</v>
      </c>
    </row>
    <row r="367" spans="1:2">
      <c r="A367" s="324" t="s">
        <v>1431</v>
      </c>
      <c r="B367" s="324" t="s">
        <v>1033</v>
      </c>
    </row>
    <row r="368" spans="1:2">
      <c r="A368" s="324" t="s">
        <v>1432</v>
      </c>
      <c r="B368" s="324" t="s">
        <v>755</v>
      </c>
    </row>
    <row r="369" spans="1:2">
      <c r="A369" s="324" t="s">
        <v>1433</v>
      </c>
      <c r="B369" s="324" t="s">
        <v>756</v>
      </c>
    </row>
    <row r="370" spans="1:2">
      <c r="A370" s="324" t="s">
        <v>1434</v>
      </c>
      <c r="B370" s="324" t="s">
        <v>757</v>
      </c>
    </row>
    <row r="371" spans="1:2">
      <c r="A371" s="324" t="s">
        <v>1435</v>
      </c>
      <c r="B371" s="324" t="s">
        <v>758</v>
      </c>
    </row>
    <row r="372" spans="1:2">
      <c r="A372" s="324" t="s">
        <v>1436</v>
      </c>
      <c r="B372" s="324" t="s">
        <v>759</v>
      </c>
    </row>
    <row r="373" spans="1:2">
      <c r="A373" s="324" t="s">
        <v>1437</v>
      </c>
      <c r="B373" s="324" t="s">
        <v>1037</v>
      </c>
    </row>
    <row r="374" spans="1:2">
      <c r="A374" s="324" t="s">
        <v>1438</v>
      </c>
      <c r="B374" s="324" t="s">
        <v>761</v>
      </c>
    </row>
    <row r="375" spans="1:2">
      <c r="A375" s="324" t="s">
        <v>1439</v>
      </c>
      <c r="B375" s="324" t="s">
        <v>762</v>
      </c>
    </row>
    <row r="376" spans="1:2">
      <c r="A376" s="324" t="s">
        <v>1440</v>
      </c>
      <c r="B376" s="324" t="s">
        <v>763</v>
      </c>
    </row>
    <row r="377" spans="1:2">
      <c r="A377" s="324" t="s">
        <v>1441</v>
      </c>
      <c r="B377" s="324" t="s">
        <v>764</v>
      </c>
    </row>
    <row r="378" spans="1:2">
      <c r="A378" s="324" t="s">
        <v>1442</v>
      </c>
      <c r="B378" s="324" t="s">
        <v>765</v>
      </c>
    </row>
    <row r="379" spans="1:2">
      <c r="A379" s="324" t="s">
        <v>1443</v>
      </c>
      <c r="B379" s="324" t="s">
        <v>766</v>
      </c>
    </row>
    <row r="380" spans="1:2">
      <c r="A380" s="324" t="s">
        <v>1444</v>
      </c>
      <c r="B380" s="324" t="s">
        <v>767</v>
      </c>
    </row>
    <row r="381" spans="1:2">
      <c r="A381" s="324" t="s">
        <v>1445</v>
      </c>
      <c r="B381" s="324" t="s">
        <v>768</v>
      </c>
    </row>
    <row r="382" spans="1:2">
      <c r="A382" s="324" t="s">
        <v>1446</v>
      </c>
      <c r="B382" s="324" t="s">
        <v>769</v>
      </c>
    </row>
    <row r="383" spans="1:2">
      <c r="A383" s="324" t="s">
        <v>1447</v>
      </c>
      <c r="B383" s="324" t="s">
        <v>770</v>
      </c>
    </row>
    <row r="384" spans="1:2">
      <c r="A384" s="324" t="s">
        <v>1448</v>
      </c>
      <c r="B384" s="324" t="s">
        <v>771</v>
      </c>
    </row>
    <row r="385" spans="1:2">
      <c r="A385" s="324" t="s">
        <v>1449</v>
      </c>
      <c r="B385" s="324" t="s">
        <v>772</v>
      </c>
    </row>
    <row r="386" spans="1:2">
      <c r="A386" s="324" t="s">
        <v>1450</v>
      </c>
      <c r="B386" s="324" t="s">
        <v>773</v>
      </c>
    </row>
    <row r="387" spans="1:2">
      <c r="A387" s="324" t="s">
        <v>1451</v>
      </c>
      <c r="B387" s="324" t="s">
        <v>774</v>
      </c>
    </row>
    <row r="388" spans="1:2">
      <c r="A388" s="324" t="s">
        <v>1452</v>
      </c>
      <c r="B388" s="324" t="s">
        <v>775</v>
      </c>
    </row>
    <row r="389" spans="1:2">
      <c r="A389" s="324" t="s">
        <v>1453</v>
      </c>
      <c r="B389" s="324" t="s">
        <v>776</v>
      </c>
    </row>
    <row r="390" spans="1:2">
      <c r="A390" s="324" t="s">
        <v>1454</v>
      </c>
      <c r="B390" s="324" t="s">
        <v>777</v>
      </c>
    </row>
    <row r="391" spans="1:2">
      <c r="A391" s="324" t="s">
        <v>1455</v>
      </c>
      <c r="B391" s="324" t="s">
        <v>778</v>
      </c>
    </row>
    <row r="392" spans="1:2">
      <c r="A392" s="324" t="s">
        <v>1456</v>
      </c>
      <c r="B392" s="324" t="s">
        <v>779</v>
      </c>
    </row>
    <row r="393" spans="1:2">
      <c r="A393" s="324" t="s">
        <v>1457</v>
      </c>
      <c r="B393" s="324" t="s">
        <v>1038</v>
      </c>
    </row>
    <row r="394" spans="1:2">
      <c r="A394" s="324" t="s">
        <v>1458</v>
      </c>
      <c r="B394" s="324" t="s">
        <v>781</v>
      </c>
    </row>
    <row r="395" spans="1:2">
      <c r="A395" s="324" t="s">
        <v>1459</v>
      </c>
      <c r="B395" s="324" t="s">
        <v>782</v>
      </c>
    </row>
    <row r="396" spans="1:2">
      <c r="A396" s="324" t="s">
        <v>1460</v>
      </c>
      <c r="B396" s="324" t="s">
        <v>783</v>
      </c>
    </row>
    <row r="397" spans="1:2">
      <c r="A397" s="324" t="s">
        <v>1461</v>
      </c>
      <c r="B397" s="324" t="s">
        <v>784</v>
      </c>
    </row>
    <row r="398" spans="1:2">
      <c r="A398" s="324" t="s">
        <v>1462</v>
      </c>
      <c r="B398" s="324" t="s">
        <v>785</v>
      </c>
    </row>
    <row r="399" spans="1:2">
      <c r="A399" s="324" t="s">
        <v>1463</v>
      </c>
      <c r="B399" s="324" t="s">
        <v>786</v>
      </c>
    </row>
    <row r="400" spans="1:2">
      <c r="A400" s="324" t="s">
        <v>1464</v>
      </c>
      <c r="B400" s="324" t="s">
        <v>787</v>
      </c>
    </row>
    <row r="401" spans="1:2">
      <c r="A401" s="324" t="s">
        <v>1465</v>
      </c>
      <c r="B401" s="324" t="s">
        <v>788</v>
      </c>
    </row>
    <row r="402" spans="1:2">
      <c r="A402" s="324" t="s">
        <v>1466</v>
      </c>
      <c r="B402" s="324" t="s">
        <v>789</v>
      </c>
    </row>
    <row r="403" spans="1:2">
      <c r="A403" s="324" t="s">
        <v>1467</v>
      </c>
      <c r="B403" s="324" t="s">
        <v>790</v>
      </c>
    </row>
    <row r="404" spans="1:2">
      <c r="A404" s="324" t="s">
        <v>1468</v>
      </c>
      <c r="B404" s="324" t="s">
        <v>791</v>
      </c>
    </row>
    <row r="405" spans="1:2">
      <c r="A405" s="324" t="s">
        <v>1469</v>
      </c>
      <c r="B405" s="324" t="s">
        <v>792</v>
      </c>
    </row>
    <row r="406" spans="1:2">
      <c r="A406" s="324" t="s">
        <v>1470</v>
      </c>
      <c r="B406" s="324" t="s">
        <v>793</v>
      </c>
    </row>
    <row r="407" spans="1:2">
      <c r="A407" s="324" t="s">
        <v>1471</v>
      </c>
      <c r="B407" s="324" t="s">
        <v>794</v>
      </c>
    </row>
    <row r="408" spans="1:2">
      <c r="A408" s="324" t="s">
        <v>1472</v>
      </c>
      <c r="B408" s="324" t="s">
        <v>795</v>
      </c>
    </row>
    <row r="409" spans="1:2">
      <c r="A409" s="324" t="s">
        <v>1473</v>
      </c>
      <c r="B409" s="324" t="s">
        <v>796</v>
      </c>
    </row>
    <row r="410" spans="1:2">
      <c r="A410" s="324" t="s">
        <v>1474</v>
      </c>
      <c r="B410" s="324" t="s">
        <v>797</v>
      </c>
    </row>
    <row r="411" spans="1:2">
      <c r="A411" s="324" t="s">
        <v>1475</v>
      </c>
      <c r="B411" s="324" t="s">
        <v>799</v>
      </c>
    </row>
    <row r="412" spans="1:2">
      <c r="A412" s="324" t="s">
        <v>1476</v>
      </c>
      <c r="B412" s="324" t="s">
        <v>800</v>
      </c>
    </row>
    <row r="413" spans="1:2">
      <c r="A413" s="324" t="s">
        <v>1477</v>
      </c>
      <c r="B413" s="324" t="s">
        <v>801</v>
      </c>
    </row>
    <row r="414" spans="1:2">
      <c r="A414" s="324" t="s">
        <v>1478</v>
      </c>
      <c r="B414" s="324" t="s">
        <v>802</v>
      </c>
    </row>
    <row r="415" spans="1:2">
      <c r="A415" s="324" t="s">
        <v>1479</v>
      </c>
      <c r="B415" s="324" t="s">
        <v>803</v>
      </c>
    </row>
    <row r="416" spans="1:2">
      <c r="A416" s="324" t="s">
        <v>1480</v>
      </c>
      <c r="B416" s="324" t="s">
        <v>804</v>
      </c>
    </row>
    <row r="417" spans="1:2">
      <c r="A417" s="324" t="s">
        <v>1481</v>
      </c>
      <c r="B417" s="324" t="s">
        <v>806</v>
      </c>
    </row>
    <row r="418" spans="1:2">
      <c r="A418" s="324" t="s">
        <v>1482</v>
      </c>
      <c r="B418" s="324" t="s">
        <v>807</v>
      </c>
    </row>
    <row r="419" spans="1:2">
      <c r="A419" s="324" t="s">
        <v>1483</v>
      </c>
      <c r="B419" s="324" t="s">
        <v>808</v>
      </c>
    </row>
    <row r="420" spans="1:2">
      <c r="A420" s="324" t="s">
        <v>1484</v>
      </c>
      <c r="B420" s="324" t="s">
        <v>1044</v>
      </c>
    </row>
    <row r="421" spans="1:2">
      <c r="A421" s="324" t="s">
        <v>1485</v>
      </c>
      <c r="B421" s="324" t="s">
        <v>809</v>
      </c>
    </row>
    <row r="422" spans="1:2">
      <c r="A422" s="324" t="s">
        <v>1486</v>
      </c>
      <c r="B422" s="324" t="s">
        <v>810</v>
      </c>
    </row>
    <row r="423" spans="1:2">
      <c r="A423" s="324" t="s">
        <v>1487</v>
      </c>
      <c r="B423" s="324" t="s">
        <v>147</v>
      </c>
    </row>
    <row r="424" spans="1:2">
      <c r="A424" s="324" t="s">
        <v>1488</v>
      </c>
      <c r="B424" s="324" t="s">
        <v>811</v>
      </c>
    </row>
    <row r="425" spans="1:2">
      <c r="A425" s="324" t="s">
        <v>1489</v>
      </c>
      <c r="B425" s="324" t="s">
        <v>812</v>
      </c>
    </row>
    <row r="426" spans="1:2">
      <c r="A426" s="324" t="s">
        <v>1490</v>
      </c>
      <c r="B426" s="324" t="s">
        <v>813</v>
      </c>
    </row>
    <row r="427" spans="1:2">
      <c r="A427" s="324" t="s">
        <v>1491</v>
      </c>
      <c r="B427" s="324" t="s">
        <v>814</v>
      </c>
    </row>
    <row r="428" spans="1:2">
      <c r="A428" s="324" t="s">
        <v>1492</v>
      </c>
      <c r="B428" s="324" t="s">
        <v>815</v>
      </c>
    </row>
    <row r="429" spans="1:2">
      <c r="A429" s="324" t="s">
        <v>1493</v>
      </c>
      <c r="B429" s="324" t="s">
        <v>816</v>
      </c>
    </row>
    <row r="430" spans="1:2">
      <c r="A430" s="324" t="s">
        <v>1494</v>
      </c>
      <c r="B430" s="324" t="s">
        <v>817</v>
      </c>
    </row>
    <row r="431" spans="1:2">
      <c r="A431" s="324" t="s">
        <v>1495</v>
      </c>
      <c r="B431" s="324" t="s">
        <v>818</v>
      </c>
    </row>
    <row r="432" spans="1:2">
      <c r="A432" s="324" t="s">
        <v>1496</v>
      </c>
      <c r="B432" s="324" t="s">
        <v>819</v>
      </c>
    </row>
    <row r="433" spans="1:2">
      <c r="A433" s="324" t="s">
        <v>1497</v>
      </c>
      <c r="B433" s="324" t="s">
        <v>821</v>
      </c>
    </row>
    <row r="434" spans="1:2">
      <c r="A434" s="324" t="s">
        <v>1498</v>
      </c>
      <c r="B434" s="324" t="s">
        <v>822</v>
      </c>
    </row>
    <row r="435" spans="1:2">
      <c r="A435" s="324" t="s">
        <v>1499</v>
      </c>
      <c r="B435" s="324" t="s">
        <v>823</v>
      </c>
    </row>
    <row r="436" spans="1:2">
      <c r="A436" s="324" t="s">
        <v>1500</v>
      </c>
      <c r="B436" s="324" t="s">
        <v>824</v>
      </c>
    </row>
    <row r="437" spans="1:2">
      <c r="A437" s="324" t="s">
        <v>1501</v>
      </c>
      <c r="B437" s="324" t="s">
        <v>825</v>
      </c>
    </row>
    <row r="438" spans="1:2">
      <c r="A438" s="324" t="s">
        <v>1502</v>
      </c>
      <c r="B438" s="324" t="s">
        <v>828</v>
      </c>
    </row>
    <row r="439" spans="1:2">
      <c r="A439" s="324" t="s">
        <v>1503</v>
      </c>
      <c r="B439" s="324" t="s">
        <v>1050</v>
      </c>
    </row>
    <row r="440" spans="1:2">
      <c r="A440" s="324" t="s">
        <v>1504</v>
      </c>
      <c r="B440" s="324" t="s">
        <v>830</v>
      </c>
    </row>
    <row r="441" spans="1:2">
      <c r="A441" s="324" t="s">
        <v>1505</v>
      </c>
      <c r="B441" s="324" t="s">
        <v>831</v>
      </c>
    </row>
    <row r="442" spans="1:2">
      <c r="A442" s="324" t="s">
        <v>1506</v>
      </c>
      <c r="B442" s="324" t="s">
        <v>832</v>
      </c>
    </row>
    <row r="443" spans="1:2">
      <c r="A443" s="324" t="s">
        <v>1507</v>
      </c>
      <c r="B443" s="324" t="s">
        <v>833</v>
      </c>
    </row>
    <row r="444" spans="1:2">
      <c r="A444" s="324" t="s">
        <v>1508</v>
      </c>
      <c r="B444" s="324" t="s">
        <v>1052</v>
      </c>
    </row>
    <row r="445" spans="1:2">
      <c r="A445" s="324" t="s">
        <v>1509</v>
      </c>
      <c r="B445" s="324" t="s">
        <v>1053</v>
      </c>
    </row>
    <row r="446" spans="1:2">
      <c r="A446" s="324" t="s">
        <v>1510</v>
      </c>
      <c r="B446" s="324" t="s">
        <v>1054</v>
      </c>
    </row>
    <row r="447" spans="1:2">
      <c r="A447" s="324" t="s">
        <v>1511</v>
      </c>
      <c r="B447" s="324" t="s">
        <v>1055</v>
      </c>
    </row>
    <row r="448" spans="1:2">
      <c r="A448" s="324" t="s">
        <v>1512</v>
      </c>
      <c r="B448" s="324" t="s">
        <v>1056</v>
      </c>
    </row>
    <row r="449" spans="1:2">
      <c r="A449" s="324" t="s">
        <v>1513</v>
      </c>
      <c r="B449" s="324" t="s">
        <v>836</v>
      </c>
    </row>
    <row r="450" spans="1:2">
      <c r="A450" s="324" t="s">
        <v>1514</v>
      </c>
      <c r="B450" s="324" t="s">
        <v>837</v>
      </c>
    </row>
    <row r="451" spans="1:2">
      <c r="A451" s="324" t="s">
        <v>1515</v>
      </c>
      <c r="B451" s="324" t="s">
        <v>838</v>
      </c>
    </row>
    <row r="452" spans="1:2">
      <c r="A452" s="324" t="s">
        <v>1516</v>
      </c>
      <c r="B452" s="324" t="s">
        <v>1057</v>
      </c>
    </row>
    <row r="453" spans="1:2">
      <c r="A453" s="324" t="s">
        <v>1517</v>
      </c>
      <c r="B453" s="324" t="s">
        <v>1058</v>
      </c>
    </row>
    <row r="454" spans="1:2">
      <c r="A454" s="324" t="s">
        <v>1518</v>
      </c>
      <c r="B454" s="324" t="s">
        <v>840</v>
      </c>
    </row>
    <row r="455" spans="1:2">
      <c r="A455" s="324" t="s">
        <v>1519</v>
      </c>
      <c r="B455" s="324" t="s">
        <v>841</v>
      </c>
    </row>
    <row r="456" spans="1:2">
      <c r="A456" s="324" t="s">
        <v>1520</v>
      </c>
      <c r="B456" s="324" t="s">
        <v>843</v>
      </c>
    </row>
    <row r="457" spans="1:2">
      <c r="A457" s="324" t="s">
        <v>1521</v>
      </c>
      <c r="B457" s="324" t="s">
        <v>844</v>
      </c>
    </row>
    <row r="458" spans="1:2">
      <c r="A458" s="324" t="s">
        <v>1522</v>
      </c>
      <c r="B458" s="324" t="s">
        <v>845</v>
      </c>
    </row>
    <row r="459" spans="1:2">
      <c r="A459" s="324" t="s">
        <v>1523</v>
      </c>
      <c r="B459" s="324" t="s">
        <v>846</v>
      </c>
    </row>
    <row r="460" spans="1:2">
      <c r="A460" s="324" t="s">
        <v>1524</v>
      </c>
      <c r="B460" s="324" t="s">
        <v>847</v>
      </c>
    </row>
    <row r="461" spans="1:2">
      <c r="A461" s="324" t="s">
        <v>1525</v>
      </c>
      <c r="B461" s="324" t="s">
        <v>848</v>
      </c>
    </row>
    <row r="462" spans="1:2">
      <c r="A462" s="324" t="s">
        <v>1526</v>
      </c>
      <c r="B462" s="324" t="s">
        <v>849</v>
      </c>
    </row>
    <row r="463" spans="1:2">
      <c r="A463" s="324" t="s">
        <v>1527</v>
      </c>
      <c r="B463" s="324" t="s">
        <v>850</v>
      </c>
    </row>
    <row r="464" spans="1:2">
      <c r="A464" s="324" t="s">
        <v>1528</v>
      </c>
      <c r="B464" s="324" t="s">
        <v>851</v>
      </c>
    </row>
    <row r="465" spans="1:2">
      <c r="A465" s="324" t="s">
        <v>1529</v>
      </c>
      <c r="B465" s="324" t="s">
        <v>852</v>
      </c>
    </row>
    <row r="466" spans="1:2">
      <c r="A466" s="324" t="s">
        <v>1530</v>
      </c>
      <c r="B466" s="324" t="s">
        <v>853</v>
      </c>
    </row>
    <row r="467" spans="1:2">
      <c r="A467" s="324" t="s">
        <v>1531</v>
      </c>
      <c r="B467" s="324" t="s">
        <v>854</v>
      </c>
    </row>
    <row r="468" spans="1:2">
      <c r="A468" s="324" t="s">
        <v>1532</v>
      </c>
      <c r="B468" s="324" t="s">
        <v>855</v>
      </c>
    </row>
    <row r="469" spans="1:2">
      <c r="A469" s="324" t="s">
        <v>1533</v>
      </c>
      <c r="B469" s="324" t="s">
        <v>1059</v>
      </c>
    </row>
    <row r="470" spans="1:2">
      <c r="A470" s="324" t="s">
        <v>1534</v>
      </c>
      <c r="B470" s="324" t="s">
        <v>856</v>
      </c>
    </row>
    <row r="471" spans="1:2">
      <c r="A471" s="324" t="s">
        <v>1535</v>
      </c>
      <c r="B471" s="324" t="s">
        <v>857</v>
      </c>
    </row>
    <row r="472" spans="1:2">
      <c r="A472" s="324" t="s">
        <v>1536</v>
      </c>
      <c r="B472" s="324" t="s">
        <v>858</v>
      </c>
    </row>
    <row r="473" spans="1:2">
      <c r="A473" s="324" t="s">
        <v>1537</v>
      </c>
      <c r="B473" s="324" t="s">
        <v>859</v>
      </c>
    </row>
    <row r="474" spans="1:2">
      <c r="A474" s="324" t="s">
        <v>1538</v>
      </c>
      <c r="B474" s="324" t="s">
        <v>860</v>
      </c>
    </row>
    <row r="475" spans="1:2">
      <c r="A475" s="324" t="s">
        <v>1539</v>
      </c>
      <c r="B475" s="324" t="s">
        <v>861</v>
      </c>
    </row>
    <row r="476" spans="1:2">
      <c r="A476" s="324" t="s">
        <v>1540</v>
      </c>
      <c r="B476" s="324" t="s">
        <v>862</v>
      </c>
    </row>
    <row r="477" spans="1:2">
      <c r="A477" s="324" t="s">
        <v>1541</v>
      </c>
      <c r="B477" s="324" t="s">
        <v>863</v>
      </c>
    </row>
    <row r="478" spans="1:2">
      <c r="A478" s="324" t="s">
        <v>1542</v>
      </c>
      <c r="B478" s="324" t="s">
        <v>864</v>
      </c>
    </row>
    <row r="479" spans="1:2">
      <c r="A479" s="324" t="s">
        <v>1543</v>
      </c>
      <c r="B479" s="324" t="s">
        <v>865</v>
      </c>
    </row>
    <row r="480" spans="1:2">
      <c r="A480" s="324" t="s">
        <v>1544</v>
      </c>
      <c r="B480" s="324" t="s">
        <v>866</v>
      </c>
    </row>
    <row r="481" spans="1:2">
      <c r="A481" s="324" t="s">
        <v>1545</v>
      </c>
      <c r="B481" s="324" t="s">
        <v>867</v>
      </c>
    </row>
    <row r="482" spans="1:2">
      <c r="A482" s="324" t="s">
        <v>1546</v>
      </c>
      <c r="B482" s="324" t="s">
        <v>868</v>
      </c>
    </row>
    <row r="483" spans="1:2">
      <c r="A483" s="324" t="s">
        <v>1547</v>
      </c>
      <c r="B483" s="324" t="s">
        <v>869</v>
      </c>
    </row>
    <row r="484" spans="1:2">
      <c r="A484" s="324" t="s">
        <v>1548</v>
      </c>
      <c r="B484" s="324" t="s">
        <v>870</v>
      </c>
    </row>
    <row r="485" spans="1:2">
      <c r="A485" s="324" t="s">
        <v>1549</v>
      </c>
      <c r="B485" s="324" t="s">
        <v>871</v>
      </c>
    </row>
    <row r="486" spans="1:2">
      <c r="A486" s="324" t="s">
        <v>1550</v>
      </c>
      <c r="B486" s="324" t="s">
        <v>872</v>
      </c>
    </row>
    <row r="487" spans="1:2">
      <c r="A487" s="324" t="s">
        <v>1551</v>
      </c>
      <c r="B487" s="324" t="s">
        <v>873</v>
      </c>
    </row>
    <row r="488" spans="1:2">
      <c r="A488" s="324" t="s">
        <v>1552</v>
      </c>
      <c r="B488" s="324" t="s">
        <v>874</v>
      </c>
    </row>
    <row r="489" spans="1:2">
      <c r="A489" s="324" t="s">
        <v>1553</v>
      </c>
      <c r="B489" s="324" t="s">
        <v>875</v>
      </c>
    </row>
    <row r="490" spans="1:2">
      <c r="A490" s="324" t="s">
        <v>1554</v>
      </c>
      <c r="B490" s="324" t="s">
        <v>876</v>
      </c>
    </row>
    <row r="491" spans="1:2">
      <c r="A491" s="324" t="s">
        <v>1555</v>
      </c>
      <c r="B491" s="324" t="s">
        <v>877</v>
      </c>
    </row>
    <row r="492" spans="1:2">
      <c r="A492" s="324" t="s">
        <v>1556</v>
      </c>
      <c r="B492" s="324" t="s">
        <v>878</v>
      </c>
    </row>
    <row r="493" spans="1:2">
      <c r="A493" s="324" t="s">
        <v>1557</v>
      </c>
      <c r="B493" s="324" t="s">
        <v>879</v>
      </c>
    </row>
    <row r="494" spans="1:2">
      <c r="A494" s="324" t="s">
        <v>1558</v>
      </c>
      <c r="B494" s="324" t="s">
        <v>880</v>
      </c>
    </row>
    <row r="495" spans="1:2">
      <c r="A495" s="324" t="s">
        <v>1559</v>
      </c>
      <c r="B495" s="324" t="s">
        <v>881</v>
      </c>
    </row>
    <row r="496" spans="1:2">
      <c r="A496" s="324" t="s">
        <v>1560</v>
      </c>
      <c r="B496" s="324" t="s">
        <v>882</v>
      </c>
    </row>
    <row r="497" spans="1:2">
      <c r="A497" s="324" t="s">
        <v>1561</v>
      </c>
      <c r="B497" s="324" t="s">
        <v>883</v>
      </c>
    </row>
    <row r="498" spans="1:2">
      <c r="A498" s="324" t="s">
        <v>1562</v>
      </c>
      <c r="B498" s="324" t="s">
        <v>1060</v>
      </c>
    </row>
    <row r="499" spans="1:2">
      <c r="A499" s="324" t="s">
        <v>1563</v>
      </c>
      <c r="B499" s="324" t="s">
        <v>884</v>
      </c>
    </row>
    <row r="500" spans="1:2">
      <c r="A500" s="324" t="s">
        <v>1564</v>
      </c>
      <c r="B500" s="324" t="s">
        <v>885</v>
      </c>
    </row>
    <row r="501" spans="1:2">
      <c r="A501" s="324" t="s">
        <v>1565</v>
      </c>
      <c r="B501" s="324" t="s">
        <v>886</v>
      </c>
    </row>
    <row r="502" spans="1:2">
      <c r="A502" s="324" t="s">
        <v>1566</v>
      </c>
      <c r="B502" s="324" t="s">
        <v>887</v>
      </c>
    </row>
    <row r="503" spans="1:2">
      <c r="A503" s="324" t="s">
        <v>1567</v>
      </c>
      <c r="B503" s="324" t="s">
        <v>889</v>
      </c>
    </row>
    <row r="504" spans="1:2">
      <c r="A504" s="324" t="s">
        <v>1568</v>
      </c>
      <c r="B504" s="324" t="s">
        <v>891</v>
      </c>
    </row>
    <row r="505" spans="1:2">
      <c r="A505" s="324" t="s">
        <v>1569</v>
      </c>
      <c r="B505" s="324" t="s">
        <v>892</v>
      </c>
    </row>
    <row r="506" spans="1:2">
      <c r="A506" s="324" t="s">
        <v>1570</v>
      </c>
      <c r="B506" s="324" t="s">
        <v>893</v>
      </c>
    </row>
    <row r="507" spans="1:2">
      <c r="A507" s="324" t="s">
        <v>1571</v>
      </c>
      <c r="B507" s="324" t="s">
        <v>894</v>
      </c>
    </row>
    <row r="508" spans="1:2">
      <c r="A508" s="324" t="s">
        <v>1572</v>
      </c>
      <c r="B508" s="324" t="s">
        <v>895</v>
      </c>
    </row>
    <row r="509" spans="1:2">
      <c r="A509" s="324" t="s">
        <v>1573</v>
      </c>
      <c r="B509" s="324" t="s">
        <v>896</v>
      </c>
    </row>
    <row r="510" spans="1:2">
      <c r="A510" s="324" t="s">
        <v>1574</v>
      </c>
      <c r="B510" s="324" t="s">
        <v>897</v>
      </c>
    </row>
    <row r="511" spans="1:2">
      <c r="A511" s="324" t="s">
        <v>1575</v>
      </c>
      <c r="B511" s="324" t="s">
        <v>898</v>
      </c>
    </row>
    <row r="512" spans="1:2">
      <c r="A512" s="324" t="s">
        <v>1576</v>
      </c>
      <c r="B512" s="324" t="s">
        <v>899</v>
      </c>
    </row>
    <row r="513" spans="1:2">
      <c r="A513" s="324" t="s">
        <v>1577</v>
      </c>
      <c r="B513" s="324" t="s">
        <v>900</v>
      </c>
    </row>
    <row r="514" spans="1:2">
      <c r="A514" s="324" t="s">
        <v>1578</v>
      </c>
      <c r="B514" s="324" t="s">
        <v>901</v>
      </c>
    </row>
    <row r="515" spans="1:2">
      <c r="A515" s="324" t="s">
        <v>1579</v>
      </c>
      <c r="B515" s="324" t="s">
        <v>902</v>
      </c>
    </row>
    <row r="516" spans="1:2">
      <c r="A516" s="324" t="s">
        <v>1580</v>
      </c>
      <c r="B516" s="324" t="s">
        <v>904</v>
      </c>
    </row>
    <row r="517" spans="1:2">
      <c r="A517" s="324" t="s">
        <v>1581</v>
      </c>
      <c r="B517" s="324" t="s">
        <v>905</v>
      </c>
    </row>
    <row r="518" spans="1:2">
      <c r="A518" s="324" t="s">
        <v>1582</v>
      </c>
      <c r="B518" s="324" t="s">
        <v>906</v>
      </c>
    </row>
    <row r="519" spans="1:2">
      <c r="A519" s="324" t="s">
        <v>1583</v>
      </c>
      <c r="B519" s="324" t="s">
        <v>907</v>
      </c>
    </row>
    <row r="520" spans="1:2">
      <c r="A520" s="324" t="s">
        <v>1584</v>
      </c>
      <c r="B520" s="324" t="s">
        <v>908</v>
      </c>
    </row>
    <row r="521" spans="1:2">
      <c r="A521" s="324" t="s">
        <v>1585</v>
      </c>
      <c r="B521" s="324" t="s">
        <v>909</v>
      </c>
    </row>
    <row r="522" spans="1:2">
      <c r="A522" s="324" t="s">
        <v>1586</v>
      </c>
      <c r="B522" s="324" t="s">
        <v>910</v>
      </c>
    </row>
    <row r="523" spans="1:2">
      <c r="A523" s="324" t="s">
        <v>1587</v>
      </c>
      <c r="B523" s="324" t="s">
        <v>911</v>
      </c>
    </row>
    <row r="524" spans="1:2">
      <c r="A524" s="324" t="s">
        <v>1588</v>
      </c>
      <c r="B524" s="324" t="s">
        <v>913</v>
      </c>
    </row>
    <row r="525" spans="1:2">
      <c r="A525" s="324" t="s">
        <v>1589</v>
      </c>
      <c r="B525" s="324" t="s">
        <v>914</v>
      </c>
    </row>
    <row r="526" spans="1:2">
      <c r="A526" s="324" t="s">
        <v>1590</v>
      </c>
      <c r="B526" s="324" t="s">
        <v>132</v>
      </c>
    </row>
    <row r="527" spans="1:2">
      <c r="A527" s="324" t="s">
        <v>1591</v>
      </c>
      <c r="B527" s="324" t="s">
        <v>915</v>
      </c>
    </row>
    <row r="528" spans="1:2">
      <c r="A528" s="324" t="s">
        <v>1592</v>
      </c>
      <c r="B528" s="324" t="s">
        <v>916</v>
      </c>
    </row>
    <row r="529" spans="1:2">
      <c r="A529" s="324" t="s">
        <v>1593</v>
      </c>
      <c r="B529" s="324" t="s">
        <v>1061</v>
      </c>
    </row>
    <row r="530" spans="1:2">
      <c r="A530" s="324" t="s">
        <v>1594</v>
      </c>
      <c r="B530" s="324" t="s">
        <v>917</v>
      </c>
    </row>
    <row r="531" spans="1:2">
      <c r="A531" s="324" t="s">
        <v>1595</v>
      </c>
      <c r="B531" s="324" t="s">
        <v>918</v>
      </c>
    </row>
    <row r="532" spans="1:2">
      <c r="A532" s="324" t="s">
        <v>1596</v>
      </c>
      <c r="B532" s="324" t="s">
        <v>919</v>
      </c>
    </row>
    <row r="533" spans="1:2">
      <c r="A533" s="324" t="s">
        <v>1597</v>
      </c>
      <c r="B533" s="324" t="s">
        <v>920</v>
      </c>
    </row>
    <row r="534" spans="1:2">
      <c r="A534" s="324" t="s">
        <v>1598</v>
      </c>
      <c r="B534" s="324" t="s">
        <v>921</v>
      </c>
    </row>
    <row r="535" spans="1:2">
      <c r="A535" s="324" t="s">
        <v>1599</v>
      </c>
      <c r="B535" s="324" t="s">
        <v>922</v>
      </c>
    </row>
    <row r="536" spans="1:2">
      <c r="A536" s="324" t="s">
        <v>1600</v>
      </c>
      <c r="B536" s="324" t="s">
        <v>923</v>
      </c>
    </row>
    <row r="537" spans="1:2">
      <c r="A537" s="324" t="s">
        <v>1601</v>
      </c>
      <c r="B537" s="324" t="s">
        <v>924</v>
      </c>
    </row>
    <row r="538" spans="1:2">
      <c r="A538" s="324" t="s">
        <v>1602</v>
      </c>
      <c r="B538" s="324" t="s">
        <v>925</v>
      </c>
    </row>
    <row r="539" spans="1:2">
      <c r="A539" s="324" t="s">
        <v>1603</v>
      </c>
      <c r="B539" s="324" t="s">
        <v>926</v>
      </c>
    </row>
    <row r="540" spans="1:2">
      <c r="A540" s="324" t="s">
        <v>1604</v>
      </c>
      <c r="B540" s="324" t="s">
        <v>927</v>
      </c>
    </row>
    <row r="541" spans="1:2">
      <c r="A541" s="324" t="s">
        <v>1605</v>
      </c>
      <c r="B541" s="324" t="s">
        <v>928</v>
      </c>
    </row>
    <row r="542" spans="1:2">
      <c r="A542" s="324" t="s">
        <v>1606</v>
      </c>
      <c r="B542" s="324" t="s">
        <v>929</v>
      </c>
    </row>
    <row r="543" spans="1:2">
      <c r="A543" s="324" t="s">
        <v>1607</v>
      </c>
      <c r="B543" s="324" t="s">
        <v>931</v>
      </c>
    </row>
    <row r="544" spans="1:2">
      <c r="A544" s="324" t="s">
        <v>1608</v>
      </c>
      <c r="B544" s="324" t="s">
        <v>932</v>
      </c>
    </row>
    <row r="545" spans="1:2">
      <c r="A545" s="324" t="s">
        <v>1609</v>
      </c>
      <c r="B545" s="324" t="s">
        <v>933</v>
      </c>
    </row>
    <row r="546" spans="1:2">
      <c r="A546" s="324" t="s">
        <v>1610</v>
      </c>
      <c r="B546" s="324" t="s">
        <v>128</v>
      </c>
    </row>
    <row r="547" spans="1:2">
      <c r="A547" s="324" t="s">
        <v>1611</v>
      </c>
      <c r="B547" s="324" t="s">
        <v>934</v>
      </c>
    </row>
    <row r="548" spans="1:2">
      <c r="A548" s="324" t="s">
        <v>1612</v>
      </c>
      <c r="B548" s="324" t="s">
        <v>935</v>
      </c>
    </row>
    <row r="549" spans="1:2">
      <c r="A549" s="324" t="s">
        <v>1613</v>
      </c>
      <c r="B549" s="324" t="s">
        <v>937</v>
      </c>
    </row>
    <row r="550" spans="1:2">
      <c r="A550" s="324" t="s">
        <v>1614</v>
      </c>
      <c r="B550" s="324" t="s">
        <v>938</v>
      </c>
    </row>
    <row r="551" spans="1:2">
      <c r="A551" s="324" t="s">
        <v>1615</v>
      </c>
      <c r="B551" s="324" t="s">
        <v>940</v>
      </c>
    </row>
    <row r="552" spans="1:2">
      <c r="A552" s="324" t="s">
        <v>1616</v>
      </c>
      <c r="B552" s="324" t="s">
        <v>941</v>
      </c>
    </row>
    <row r="553" spans="1:2">
      <c r="A553" s="324" t="s">
        <v>1617</v>
      </c>
      <c r="B553" s="324" t="s">
        <v>942</v>
      </c>
    </row>
    <row r="554" spans="1:2">
      <c r="A554" s="324" t="s">
        <v>1618</v>
      </c>
      <c r="B554" s="324" t="s">
        <v>943</v>
      </c>
    </row>
    <row r="555" spans="1:2">
      <c r="A555" s="324" t="s">
        <v>1619</v>
      </c>
      <c r="B555" s="324" t="s">
        <v>944</v>
      </c>
    </row>
    <row r="556" spans="1:2">
      <c r="A556" s="324" t="s">
        <v>1620</v>
      </c>
      <c r="B556" s="324" t="s">
        <v>1062</v>
      </c>
    </row>
    <row r="557" spans="1:2">
      <c r="A557" s="324" t="s">
        <v>1621</v>
      </c>
      <c r="B557" s="324" t="s">
        <v>946</v>
      </c>
    </row>
    <row r="558" spans="1:2">
      <c r="A558" s="324" t="s">
        <v>1622</v>
      </c>
      <c r="B558" s="324" t="s">
        <v>947</v>
      </c>
    </row>
    <row r="559" spans="1:2">
      <c r="A559" s="324" t="s">
        <v>1623</v>
      </c>
      <c r="B559" s="324" t="s">
        <v>948</v>
      </c>
    </row>
    <row r="560" spans="1:2">
      <c r="A560" s="324" t="e">
        <v>#REF!</v>
      </c>
      <c r="B560" s="324" t="e">
        <v>#REF!</v>
      </c>
    </row>
    <row r="561" spans="1:2">
      <c r="A561" s="324" t="e">
        <v>#REF!</v>
      </c>
      <c r="B561" s="324" t="e">
        <v>#REF!</v>
      </c>
    </row>
    <row r="562" spans="1:2">
      <c r="A562" s="324" t="e">
        <v>#REF!</v>
      </c>
      <c r="B562" s="324" t="e">
        <v>#REF!</v>
      </c>
    </row>
    <row r="563" spans="1:2">
      <c r="A563" s="324" t="e">
        <v>#REF!</v>
      </c>
      <c r="B563" s="324" t="e">
        <v>#REF!</v>
      </c>
    </row>
    <row r="564" spans="1:2">
      <c r="A564" s="324" t="e">
        <v>#REF!</v>
      </c>
      <c r="B564" s="324" t="e">
        <v>#REF!</v>
      </c>
    </row>
    <row r="565" spans="1:2">
      <c r="A565" s="324" t="e">
        <v>#REF!</v>
      </c>
      <c r="B565" s="324" t="e">
        <v>#REF!</v>
      </c>
    </row>
    <row r="566" spans="1:2">
      <c r="A566" s="324" t="e">
        <v>#REF!</v>
      </c>
      <c r="B566" s="324" t="e">
        <v>#REF!</v>
      </c>
    </row>
    <row r="567" spans="1:2">
      <c r="A567" s="324" t="e">
        <v>#REF!</v>
      </c>
      <c r="B567" s="324" t="e">
        <v>#REF!</v>
      </c>
    </row>
    <row r="568" spans="1:2">
      <c r="A568" s="324" t="e">
        <v>#REF!</v>
      </c>
      <c r="B568" s="324" t="e">
        <v>#REF!</v>
      </c>
    </row>
    <row r="569" spans="1:2">
      <c r="A569" s="324" t="e">
        <v>#REF!</v>
      </c>
      <c r="B569" s="324" t="e">
        <v>#REF!</v>
      </c>
    </row>
    <row r="570" spans="1:2">
      <c r="A570" s="324" t="e">
        <v>#REF!</v>
      </c>
      <c r="B570" s="324" t="e">
        <v>#REF!</v>
      </c>
    </row>
    <row r="571" spans="1:2">
      <c r="A571" s="324" t="e">
        <v>#REF!</v>
      </c>
      <c r="B571" s="324" t="e">
        <v>#REF!</v>
      </c>
    </row>
  </sheetData>
  <sheetProtection formatCells="0" formatColumns="0" formatRows="0"/>
  <pageMargins left="0.7" right="0.7" top="0.75" bottom="0.75" header="0.3" footer="0.3"/>
  <pageSetup orientation="portrait" horizontalDpi="1200" verticalDpi="1200"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21"/>
  </sheetPr>
  <dimension ref="A1:R106"/>
  <sheetViews>
    <sheetView workbookViewId="0">
      <pane ySplit="4" topLeftCell="A5" activePane="bottomLeft" state="frozen"/>
      <selection pane="bottomLeft" activeCell="J4" sqref="J4"/>
    </sheetView>
  </sheetViews>
  <sheetFormatPr defaultColWidth="8.85546875" defaultRowHeight="12.75"/>
  <cols>
    <col min="1" max="1" width="16.7109375" style="178" bestFit="1" customWidth="1"/>
    <col min="2" max="4" width="13.85546875" style="178" customWidth="1"/>
    <col min="5" max="8" width="13.85546875" style="178" bestFit="1" customWidth="1"/>
    <col min="9" max="10" width="13.85546875" style="178" customWidth="1"/>
    <col min="11" max="11" width="19.7109375" style="178" customWidth="1"/>
    <col min="12" max="12" width="8.85546875" style="178"/>
    <col min="13" max="13" width="18.28515625" style="178" customWidth="1"/>
    <col min="14" max="14" width="8.85546875" style="178"/>
    <col min="15" max="15" width="19.140625" style="178" customWidth="1"/>
    <col min="16" max="16" width="8.85546875" style="178"/>
    <col min="17" max="17" width="19.85546875" style="178" customWidth="1"/>
    <col min="18" max="258" width="8.85546875" style="178"/>
    <col min="259" max="259" width="16.7109375" style="178" bestFit="1" customWidth="1"/>
    <col min="260" max="266" width="13.85546875" style="178" bestFit="1" customWidth="1"/>
    <col min="267" max="514" width="8.85546875" style="178"/>
    <col min="515" max="515" width="16.7109375" style="178" bestFit="1" customWidth="1"/>
    <col min="516" max="522" width="13.85546875" style="178" bestFit="1" customWidth="1"/>
    <col min="523" max="770" width="8.85546875" style="178"/>
    <col min="771" max="771" width="16.7109375" style="178" bestFit="1" customWidth="1"/>
    <col min="772" max="778" width="13.85546875" style="178" bestFit="1" customWidth="1"/>
    <col min="779" max="1026" width="8.85546875" style="178"/>
    <col min="1027" max="1027" width="16.7109375" style="178" bestFit="1" customWidth="1"/>
    <col min="1028" max="1034" width="13.85546875" style="178" bestFit="1" customWidth="1"/>
    <col min="1035" max="1282" width="8.85546875" style="178"/>
    <col min="1283" max="1283" width="16.7109375" style="178" bestFit="1" customWidth="1"/>
    <col min="1284" max="1290" width="13.85546875" style="178" bestFit="1" customWidth="1"/>
    <col min="1291" max="1538" width="8.85546875" style="178"/>
    <col min="1539" max="1539" width="16.7109375" style="178" bestFit="1" customWidth="1"/>
    <col min="1540" max="1546" width="13.85546875" style="178" bestFit="1" customWidth="1"/>
    <col min="1547" max="1794" width="8.85546875" style="178"/>
    <col min="1795" max="1795" width="16.7109375" style="178" bestFit="1" customWidth="1"/>
    <col min="1796" max="1802" width="13.85546875" style="178" bestFit="1" customWidth="1"/>
    <col min="1803" max="2050" width="8.85546875" style="178"/>
    <col min="2051" max="2051" width="16.7109375" style="178" bestFit="1" customWidth="1"/>
    <col min="2052" max="2058" width="13.85546875" style="178" bestFit="1" customWidth="1"/>
    <col min="2059" max="2306" width="8.85546875" style="178"/>
    <col min="2307" max="2307" width="16.7109375" style="178" bestFit="1" customWidth="1"/>
    <col min="2308" max="2314" width="13.85546875" style="178" bestFit="1" customWidth="1"/>
    <col min="2315" max="2562" width="8.85546875" style="178"/>
    <col min="2563" max="2563" width="16.7109375" style="178" bestFit="1" customWidth="1"/>
    <col min="2564" max="2570" width="13.85546875" style="178" bestFit="1" customWidth="1"/>
    <col min="2571" max="2818" width="8.85546875" style="178"/>
    <col min="2819" max="2819" width="16.7109375" style="178" bestFit="1" customWidth="1"/>
    <col min="2820" max="2826" width="13.85546875" style="178" bestFit="1" customWidth="1"/>
    <col min="2827" max="3074" width="8.85546875" style="178"/>
    <col min="3075" max="3075" width="16.7109375" style="178" bestFit="1" customWidth="1"/>
    <col min="3076" max="3082" width="13.85546875" style="178" bestFit="1" customWidth="1"/>
    <col min="3083" max="3330" width="8.85546875" style="178"/>
    <col min="3331" max="3331" width="16.7109375" style="178" bestFit="1" customWidth="1"/>
    <col min="3332" max="3338" width="13.85546875" style="178" bestFit="1" customWidth="1"/>
    <col min="3339" max="3586" width="8.85546875" style="178"/>
    <col min="3587" max="3587" width="16.7109375" style="178" bestFit="1" customWidth="1"/>
    <col min="3588" max="3594" width="13.85546875" style="178" bestFit="1" customWidth="1"/>
    <col min="3595" max="3842" width="8.85546875" style="178"/>
    <col min="3843" max="3843" width="16.7109375" style="178" bestFit="1" customWidth="1"/>
    <col min="3844" max="3850" width="13.85546875" style="178" bestFit="1" customWidth="1"/>
    <col min="3851" max="4098" width="8.85546875" style="178"/>
    <col min="4099" max="4099" width="16.7109375" style="178" bestFit="1" customWidth="1"/>
    <col min="4100" max="4106" width="13.85546875" style="178" bestFit="1" customWidth="1"/>
    <col min="4107" max="4354" width="8.85546875" style="178"/>
    <col min="4355" max="4355" width="16.7109375" style="178" bestFit="1" customWidth="1"/>
    <col min="4356" max="4362" width="13.85546875" style="178" bestFit="1" customWidth="1"/>
    <col min="4363" max="4610" width="8.85546875" style="178"/>
    <col min="4611" max="4611" width="16.7109375" style="178" bestFit="1" customWidth="1"/>
    <col min="4612" max="4618" width="13.85546875" style="178" bestFit="1" customWidth="1"/>
    <col min="4619" max="4866" width="8.85546875" style="178"/>
    <col min="4867" max="4867" width="16.7109375" style="178" bestFit="1" customWidth="1"/>
    <col min="4868" max="4874" width="13.85546875" style="178" bestFit="1" customWidth="1"/>
    <col min="4875" max="5122" width="8.85546875" style="178"/>
    <col min="5123" max="5123" width="16.7109375" style="178" bestFit="1" customWidth="1"/>
    <col min="5124" max="5130" width="13.85546875" style="178" bestFit="1" customWidth="1"/>
    <col min="5131" max="5378" width="8.85546875" style="178"/>
    <col min="5379" max="5379" width="16.7109375" style="178" bestFit="1" customWidth="1"/>
    <col min="5380" max="5386" width="13.85546875" style="178" bestFit="1" customWidth="1"/>
    <col min="5387" max="5634" width="8.85546875" style="178"/>
    <col min="5635" max="5635" width="16.7109375" style="178" bestFit="1" customWidth="1"/>
    <col min="5636" max="5642" width="13.85546875" style="178" bestFit="1" customWidth="1"/>
    <col min="5643" max="5890" width="8.85546875" style="178"/>
    <col min="5891" max="5891" width="16.7109375" style="178" bestFit="1" customWidth="1"/>
    <col min="5892" max="5898" width="13.85546875" style="178" bestFit="1" customWidth="1"/>
    <col min="5899" max="6146" width="8.85546875" style="178"/>
    <col min="6147" max="6147" width="16.7109375" style="178" bestFit="1" customWidth="1"/>
    <col min="6148" max="6154" width="13.85546875" style="178" bestFit="1" customWidth="1"/>
    <col min="6155" max="6402" width="8.85546875" style="178"/>
    <col min="6403" max="6403" width="16.7109375" style="178" bestFit="1" customWidth="1"/>
    <col min="6404" max="6410" width="13.85546875" style="178" bestFit="1" customWidth="1"/>
    <col min="6411" max="6658" width="8.85546875" style="178"/>
    <col min="6659" max="6659" width="16.7109375" style="178" bestFit="1" customWidth="1"/>
    <col min="6660" max="6666" width="13.85546875" style="178" bestFit="1" customWidth="1"/>
    <col min="6667" max="6914" width="8.85546875" style="178"/>
    <col min="6915" max="6915" width="16.7109375" style="178" bestFit="1" customWidth="1"/>
    <col min="6916" max="6922" width="13.85546875" style="178" bestFit="1" customWidth="1"/>
    <col min="6923" max="7170" width="8.85546875" style="178"/>
    <col min="7171" max="7171" width="16.7109375" style="178" bestFit="1" customWidth="1"/>
    <col min="7172" max="7178" width="13.85546875" style="178" bestFit="1" customWidth="1"/>
    <col min="7179" max="7426" width="8.85546875" style="178"/>
    <col min="7427" max="7427" width="16.7109375" style="178" bestFit="1" customWidth="1"/>
    <col min="7428" max="7434" width="13.85546875" style="178" bestFit="1" customWidth="1"/>
    <col min="7435" max="7682" width="8.85546875" style="178"/>
    <col min="7683" max="7683" width="16.7109375" style="178" bestFit="1" customWidth="1"/>
    <col min="7684" max="7690" width="13.85546875" style="178" bestFit="1" customWidth="1"/>
    <col min="7691" max="7938" width="8.85546875" style="178"/>
    <col min="7939" max="7939" width="16.7109375" style="178" bestFit="1" customWidth="1"/>
    <col min="7940" max="7946" width="13.85546875" style="178" bestFit="1" customWidth="1"/>
    <col min="7947" max="8194" width="8.85546875" style="178"/>
    <col min="8195" max="8195" width="16.7109375" style="178" bestFit="1" customWidth="1"/>
    <col min="8196" max="8202" width="13.85546875" style="178" bestFit="1" customWidth="1"/>
    <col min="8203" max="8450" width="8.85546875" style="178"/>
    <col min="8451" max="8451" width="16.7109375" style="178" bestFit="1" customWidth="1"/>
    <col min="8452" max="8458" width="13.85546875" style="178" bestFit="1" customWidth="1"/>
    <col min="8459" max="8706" width="8.85546875" style="178"/>
    <col min="8707" max="8707" width="16.7109375" style="178" bestFit="1" customWidth="1"/>
    <col min="8708" max="8714" width="13.85546875" style="178" bestFit="1" customWidth="1"/>
    <col min="8715" max="8962" width="8.85546875" style="178"/>
    <col min="8963" max="8963" width="16.7109375" style="178" bestFit="1" customWidth="1"/>
    <col min="8964" max="8970" width="13.85546875" style="178" bestFit="1" customWidth="1"/>
    <col min="8971" max="9218" width="8.85546875" style="178"/>
    <col min="9219" max="9219" width="16.7109375" style="178" bestFit="1" customWidth="1"/>
    <col min="9220" max="9226" width="13.85546875" style="178" bestFit="1" customWidth="1"/>
    <col min="9227" max="9474" width="8.85546875" style="178"/>
    <col min="9475" max="9475" width="16.7109375" style="178" bestFit="1" customWidth="1"/>
    <col min="9476" max="9482" width="13.85546875" style="178" bestFit="1" customWidth="1"/>
    <col min="9483" max="9730" width="8.85546875" style="178"/>
    <col min="9731" max="9731" width="16.7109375" style="178" bestFit="1" customWidth="1"/>
    <col min="9732" max="9738" width="13.85546875" style="178" bestFit="1" customWidth="1"/>
    <col min="9739" max="9986" width="8.85546875" style="178"/>
    <col min="9987" max="9987" width="16.7109375" style="178" bestFit="1" customWidth="1"/>
    <col min="9988" max="9994" width="13.85546875" style="178" bestFit="1" customWidth="1"/>
    <col min="9995" max="10242" width="8.85546875" style="178"/>
    <col min="10243" max="10243" width="16.7109375" style="178" bestFit="1" customWidth="1"/>
    <col min="10244" max="10250" width="13.85546875" style="178" bestFit="1" customWidth="1"/>
    <col min="10251" max="10498" width="8.85546875" style="178"/>
    <col min="10499" max="10499" width="16.7109375" style="178" bestFit="1" customWidth="1"/>
    <col min="10500" max="10506" width="13.85546875" style="178" bestFit="1" customWidth="1"/>
    <col min="10507" max="10754" width="8.85546875" style="178"/>
    <col min="10755" max="10755" width="16.7109375" style="178" bestFit="1" customWidth="1"/>
    <col min="10756" max="10762" width="13.85546875" style="178" bestFit="1" customWidth="1"/>
    <col min="10763" max="11010" width="8.85546875" style="178"/>
    <col min="11011" max="11011" width="16.7109375" style="178" bestFit="1" customWidth="1"/>
    <col min="11012" max="11018" width="13.85546875" style="178" bestFit="1" customWidth="1"/>
    <col min="11019" max="11266" width="8.85546875" style="178"/>
    <col min="11267" max="11267" width="16.7109375" style="178" bestFit="1" customWidth="1"/>
    <col min="11268" max="11274" width="13.85546875" style="178" bestFit="1" customWidth="1"/>
    <col min="11275" max="11522" width="8.85546875" style="178"/>
    <col min="11523" max="11523" width="16.7109375" style="178" bestFit="1" customWidth="1"/>
    <col min="11524" max="11530" width="13.85546875" style="178" bestFit="1" customWidth="1"/>
    <col min="11531" max="11778" width="8.85546875" style="178"/>
    <col min="11779" max="11779" width="16.7109375" style="178" bestFit="1" customWidth="1"/>
    <col min="11780" max="11786" width="13.85546875" style="178" bestFit="1" customWidth="1"/>
    <col min="11787" max="12034" width="8.85546875" style="178"/>
    <col min="12035" max="12035" width="16.7109375" style="178" bestFit="1" customWidth="1"/>
    <col min="12036" max="12042" width="13.85546875" style="178" bestFit="1" customWidth="1"/>
    <col min="12043" max="12290" width="8.85546875" style="178"/>
    <col min="12291" max="12291" width="16.7109375" style="178" bestFit="1" customWidth="1"/>
    <col min="12292" max="12298" width="13.85546875" style="178" bestFit="1" customWidth="1"/>
    <col min="12299" max="12546" width="8.85546875" style="178"/>
    <col min="12547" max="12547" width="16.7109375" style="178" bestFit="1" customWidth="1"/>
    <col min="12548" max="12554" width="13.85546875" style="178" bestFit="1" customWidth="1"/>
    <col min="12555" max="12802" width="8.85546875" style="178"/>
    <col min="12803" max="12803" width="16.7109375" style="178" bestFit="1" customWidth="1"/>
    <col min="12804" max="12810" width="13.85546875" style="178" bestFit="1" customWidth="1"/>
    <col min="12811" max="13058" width="8.85546875" style="178"/>
    <col min="13059" max="13059" width="16.7109375" style="178" bestFit="1" customWidth="1"/>
    <col min="13060" max="13066" width="13.85546875" style="178" bestFit="1" customWidth="1"/>
    <col min="13067" max="13314" width="8.85546875" style="178"/>
    <col min="13315" max="13315" width="16.7109375" style="178" bestFit="1" customWidth="1"/>
    <col min="13316" max="13322" width="13.85546875" style="178" bestFit="1" customWidth="1"/>
    <col min="13323" max="13570" width="8.85546875" style="178"/>
    <col min="13571" max="13571" width="16.7109375" style="178" bestFit="1" customWidth="1"/>
    <col min="13572" max="13578" width="13.85546875" style="178" bestFit="1" customWidth="1"/>
    <col min="13579" max="13826" width="8.85546875" style="178"/>
    <col min="13827" max="13827" width="16.7109375" style="178" bestFit="1" customWidth="1"/>
    <col min="13828" max="13834" width="13.85546875" style="178" bestFit="1" customWidth="1"/>
    <col min="13835" max="14082" width="8.85546875" style="178"/>
    <col min="14083" max="14083" width="16.7109375" style="178" bestFit="1" customWidth="1"/>
    <col min="14084" max="14090" width="13.85546875" style="178" bestFit="1" customWidth="1"/>
    <col min="14091" max="14338" width="8.85546875" style="178"/>
    <col min="14339" max="14339" width="16.7109375" style="178" bestFit="1" customWidth="1"/>
    <col min="14340" max="14346" width="13.85546875" style="178" bestFit="1" customWidth="1"/>
    <col min="14347" max="14594" width="8.85546875" style="178"/>
    <col min="14595" max="14595" width="16.7109375" style="178" bestFit="1" customWidth="1"/>
    <col min="14596" max="14602" width="13.85546875" style="178" bestFit="1" customWidth="1"/>
    <col min="14603" max="14850" width="8.85546875" style="178"/>
    <col min="14851" max="14851" width="16.7109375" style="178" bestFit="1" customWidth="1"/>
    <col min="14852" max="14858" width="13.85546875" style="178" bestFit="1" customWidth="1"/>
    <col min="14859" max="15106" width="8.85546875" style="178"/>
    <col min="15107" max="15107" width="16.7109375" style="178" bestFit="1" customWidth="1"/>
    <col min="15108" max="15114" width="13.85546875" style="178" bestFit="1" customWidth="1"/>
    <col min="15115" max="15362" width="8.85546875" style="178"/>
    <col min="15363" max="15363" width="16.7109375" style="178" bestFit="1" customWidth="1"/>
    <col min="15364" max="15370" width="13.85546875" style="178" bestFit="1" customWidth="1"/>
    <col min="15371" max="15618" width="8.85546875" style="178"/>
    <col min="15619" max="15619" width="16.7109375" style="178" bestFit="1" customWidth="1"/>
    <col min="15620" max="15626" width="13.85546875" style="178" bestFit="1" customWidth="1"/>
    <col min="15627" max="15874" width="8.85546875" style="178"/>
    <col min="15875" max="15875" width="16.7109375" style="178" bestFit="1" customWidth="1"/>
    <col min="15876" max="15882" width="13.85546875" style="178" bestFit="1" customWidth="1"/>
    <col min="15883" max="16130" width="8.85546875" style="178"/>
    <col min="16131" max="16131" width="16.7109375" style="178" bestFit="1" customWidth="1"/>
    <col min="16132" max="16138" width="13.85546875" style="178" bestFit="1" customWidth="1"/>
    <col min="16139" max="16384" width="8.85546875" style="178"/>
  </cols>
  <sheetData>
    <row r="1" spans="1:18" ht="16.149999999999999" customHeight="1">
      <c r="A1" s="514" t="s">
        <v>262</v>
      </c>
      <c r="B1" s="514"/>
      <c r="C1" s="514"/>
      <c r="D1" s="514"/>
      <c r="E1" s="514"/>
      <c r="F1" s="514"/>
      <c r="G1" s="514"/>
      <c r="H1" s="514"/>
      <c r="I1" s="514"/>
      <c r="J1" s="514"/>
    </row>
    <row r="2" spans="1:18" ht="13.9" customHeight="1">
      <c r="A2" s="294"/>
      <c r="B2" s="293"/>
      <c r="C2" s="293"/>
      <c r="D2" s="293"/>
      <c r="E2" s="293"/>
      <c r="F2" s="293"/>
      <c r="G2" s="293"/>
      <c r="H2" s="293"/>
      <c r="I2" s="293"/>
      <c r="J2" s="293"/>
    </row>
    <row r="3" spans="1:18" ht="13.9" customHeight="1">
      <c r="A3" s="295" t="s">
        <v>229</v>
      </c>
      <c r="B3" s="515" t="s">
        <v>19</v>
      </c>
      <c r="C3" s="516"/>
      <c r="D3" s="516"/>
      <c r="E3" s="516"/>
      <c r="F3" s="516"/>
      <c r="G3" s="516"/>
      <c r="H3" s="516"/>
      <c r="I3" s="516"/>
      <c r="J3" s="517"/>
    </row>
    <row r="4" spans="1:18" ht="13.9" customHeight="1">
      <c r="A4" s="295" t="s">
        <v>24</v>
      </c>
      <c r="B4" s="295" t="s">
        <v>228</v>
      </c>
      <c r="C4" s="295" t="s">
        <v>227</v>
      </c>
      <c r="D4" s="295" t="s">
        <v>226</v>
      </c>
      <c r="E4" s="295">
        <v>2025</v>
      </c>
      <c r="F4" s="295">
        <v>2030</v>
      </c>
      <c r="G4" s="295">
        <v>2035</v>
      </c>
      <c r="H4" s="295">
        <v>2040</v>
      </c>
      <c r="I4" s="295">
        <v>2045</v>
      </c>
      <c r="J4" s="295">
        <v>2050</v>
      </c>
    </row>
    <row r="5" spans="1:18" ht="16.149999999999999" customHeight="1">
      <c r="A5" s="296" t="s">
        <v>225</v>
      </c>
      <c r="B5" s="297">
        <v>151431</v>
      </c>
      <c r="C5" s="297">
        <v>156496</v>
      </c>
      <c r="D5" s="297">
        <v>170698</v>
      </c>
      <c r="E5" s="297">
        <v>178981</v>
      </c>
      <c r="F5" s="297">
        <v>188660</v>
      </c>
      <c r="G5" s="297">
        <v>198339</v>
      </c>
      <c r="H5" s="297">
        <v>208019</v>
      </c>
      <c r="I5" s="297">
        <v>217696</v>
      </c>
      <c r="J5" s="297">
        <v>227378</v>
      </c>
      <c r="K5" s="245" t="str">
        <f t="shared" ref="K5:K36" si="0">A5&amp;$E$4</f>
        <v>Alamance2025</v>
      </c>
      <c r="L5" s="245">
        <f>E5</f>
        <v>178981</v>
      </c>
      <c r="M5" s="245" t="str">
        <f t="shared" ref="M5:M36" si="1">A5&amp;$G$4</f>
        <v>Alamance2035</v>
      </c>
      <c r="N5" s="245">
        <f>G5</f>
        <v>198339</v>
      </c>
      <c r="O5" s="245" t="str">
        <f>A5&amp;$I$4</f>
        <v>Alamance2045</v>
      </c>
      <c r="P5" s="245">
        <f>I5</f>
        <v>217696</v>
      </c>
      <c r="Q5" s="178" t="str">
        <f>A5&amp;$J$4</f>
        <v>Alamance2050</v>
      </c>
      <c r="R5" s="178">
        <f>J5</f>
        <v>227378</v>
      </c>
    </row>
    <row r="6" spans="1:18" ht="16.149999999999999" customHeight="1">
      <c r="A6" s="296" t="s">
        <v>224</v>
      </c>
      <c r="B6" s="297">
        <v>37233</v>
      </c>
      <c r="C6" s="297">
        <v>37548</v>
      </c>
      <c r="D6" s="297">
        <v>38524</v>
      </c>
      <c r="E6" s="297">
        <v>39324</v>
      </c>
      <c r="F6" s="297">
        <v>40286</v>
      </c>
      <c r="G6" s="297">
        <v>41248</v>
      </c>
      <c r="H6" s="297">
        <v>42211</v>
      </c>
      <c r="I6" s="297">
        <v>43172</v>
      </c>
      <c r="J6" s="297">
        <v>44135</v>
      </c>
      <c r="K6" s="245" t="str">
        <f t="shared" si="0"/>
        <v>Alexander2025</v>
      </c>
      <c r="L6" s="245">
        <f t="shared" ref="L6:L69" si="2">E6</f>
        <v>39324</v>
      </c>
      <c r="M6" s="245" t="str">
        <f t="shared" si="1"/>
        <v>Alexander2035</v>
      </c>
      <c r="N6" s="245">
        <f t="shared" ref="N6:N69" si="3">G6</f>
        <v>41248</v>
      </c>
      <c r="O6" s="245" t="str">
        <f t="shared" ref="O6:O69" si="4">A6&amp;$I$4</f>
        <v>Alexander2045</v>
      </c>
      <c r="P6" s="245">
        <f t="shared" ref="P6:P69" si="5">I6</f>
        <v>43172</v>
      </c>
      <c r="Q6" s="178" t="str">
        <f t="shared" ref="Q6:Q69" si="6">A6&amp;$J$4</f>
        <v>Alexander2050</v>
      </c>
      <c r="R6" s="178">
        <f t="shared" ref="R6:R69" si="7">J6</f>
        <v>44135</v>
      </c>
    </row>
    <row r="7" spans="1:18" ht="16.149999999999999" customHeight="1">
      <c r="A7" s="296" t="s">
        <v>223</v>
      </c>
      <c r="B7" s="297">
        <v>11137</v>
      </c>
      <c r="C7" s="297">
        <v>11230</v>
      </c>
      <c r="D7" s="297">
        <v>11558</v>
      </c>
      <c r="E7" s="297">
        <v>11911</v>
      </c>
      <c r="F7" s="297">
        <v>12302</v>
      </c>
      <c r="G7" s="297">
        <v>12695</v>
      </c>
      <c r="H7" s="297">
        <v>13087</v>
      </c>
      <c r="I7" s="297">
        <v>13479</v>
      </c>
      <c r="J7" s="297">
        <v>13873</v>
      </c>
      <c r="K7" s="245" t="str">
        <f t="shared" si="0"/>
        <v>Alleghany2025</v>
      </c>
      <c r="L7" s="245">
        <f t="shared" si="2"/>
        <v>11911</v>
      </c>
      <c r="M7" s="245" t="str">
        <f t="shared" si="1"/>
        <v>Alleghany2035</v>
      </c>
      <c r="N7" s="245">
        <f t="shared" si="3"/>
        <v>12695</v>
      </c>
      <c r="O7" s="245" t="str">
        <f t="shared" si="4"/>
        <v>Alleghany2045</v>
      </c>
      <c r="P7" s="245">
        <f t="shared" si="5"/>
        <v>13479</v>
      </c>
      <c r="Q7" s="178" t="str">
        <f t="shared" si="6"/>
        <v>Alleghany2050</v>
      </c>
      <c r="R7" s="178">
        <f t="shared" si="7"/>
        <v>13873</v>
      </c>
    </row>
    <row r="8" spans="1:18" ht="16.149999999999999" customHeight="1">
      <c r="A8" s="296" t="s">
        <v>222</v>
      </c>
      <c r="B8" s="297">
        <v>26852</v>
      </c>
      <c r="C8" s="297">
        <v>26020</v>
      </c>
      <c r="D8" s="297">
        <v>23889</v>
      </c>
      <c r="E8" s="297">
        <v>23527</v>
      </c>
      <c r="F8" s="297">
        <v>23277</v>
      </c>
      <c r="G8" s="297">
        <v>23032</v>
      </c>
      <c r="H8" s="297">
        <v>22786</v>
      </c>
      <c r="I8" s="297">
        <v>22544</v>
      </c>
      <c r="J8" s="297">
        <v>22300</v>
      </c>
      <c r="K8" s="245" t="str">
        <f t="shared" si="0"/>
        <v>Anson2025</v>
      </c>
      <c r="L8" s="245">
        <f t="shared" si="2"/>
        <v>23527</v>
      </c>
      <c r="M8" s="245" t="str">
        <f t="shared" si="1"/>
        <v>Anson2035</v>
      </c>
      <c r="N8" s="245">
        <f t="shared" si="3"/>
        <v>23032</v>
      </c>
      <c r="O8" s="245" t="str">
        <f t="shared" si="4"/>
        <v>Anson2045</v>
      </c>
      <c r="P8" s="245">
        <f t="shared" si="5"/>
        <v>22544</v>
      </c>
      <c r="Q8" s="178" t="str">
        <f t="shared" si="6"/>
        <v>Anson2050</v>
      </c>
      <c r="R8" s="178">
        <f t="shared" si="7"/>
        <v>22300</v>
      </c>
    </row>
    <row r="9" spans="1:18" ht="16.149999999999999" customHeight="1">
      <c r="A9" s="296" t="s">
        <v>221</v>
      </c>
      <c r="B9" s="297">
        <v>27228</v>
      </c>
      <c r="C9" s="297">
        <v>26986</v>
      </c>
      <c r="D9" s="297">
        <v>28020</v>
      </c>
      <c r="E9" s="297">
        <v>29104</v>
      </c>
      <c r="F9" s="297">
        <v>30294</v>
      </c>
      <c r="G9" s="297">
        <v>31481</v>
      </c>
      <c r="H9" s="297">
        <v>32673</v>
      </c>
      <c r="I9" s="297">
        <v>33864</v>
      </c>
      <c r="J9" s="297">
        <v>35056</v>
      </c>
      <c r="K9" s="245" t="str">
        <f t="shared" si="0"/>
        <v>Ashe2025</v>
      </c>
      <c r="L9" s="245">
        <f t="shared" si="2"/>
        <v>29104</v>
      </c>
      <c r="M9" s="245" t="str">
        <f t="shared" si="1"/>
        <v>Ashe2035</v>
      </c>
      <c r="N9" s="245">
        <f t="shared" si="3"/>
        <v>31481</v>
      </c>
      <c r="O9" s="245" t="str">
        <f t="shared" si="4"/>
        <v>Ashe2045</v>
      </c>
      <c r="P9" s="245">
        <f t="shared" si="5"/>
        <v>33864</v>
      </c>
      <c r="Q9" s="178" t="str">
        <f t="shared" si="6"/>
        <v>Ashe2050</v>
      </c>
      <c r="R9" s="178">
        <f t="shared" si="7"/>
        <v>35056</v>
      </c>
    </row>
    <row r="10" spans="1:18" ht="16.149999999999999" customHeight="1">
      <c r="A10" s="296" t="s">
        <v>220</v>
      </c>
      <c r="B10" s="297">
        <v>17799</v>
      </c>
      <c r="C10" s="297">
        <v>17776</v>
      </c>
      <c r="D10" s="297">
        <v>18182</v>
      </c>
      <c r="E10" s="297">
        <v>18445</v>
      </c>
      <c r="F10" s="297">
        <v>18780</v>
      </c>
      <c r="G10" s="297">
        <v>19112</v>
      </c>
      <c r="H10" s="297">
        <v>19449</v>
      </c>
      <c r="I10" s="297">
        <v>19787</v>
      </c>
      <c r="J10" s="297">
        <v>20123</v>
      </c>
      <c r="K10" s="245" t="str">
        <f t="shared" si="0"/>
        <v>Avery2025</v>
      </c>
      <c r="L10" s="245">
        <f t="shared" si="2"/>
        <v>18445</v>
      </c>
      <c r="M10" s="245" t="str">
        <f t="shared" si="1"/>
        <v>Avery2035</v>
      </c>
      <c r="N10" s="245">
        <f t="shared" si="3"/>
        <v>19112</v>
      </c>
      <c r="O10" s="245" t="str">
        <f t="shared" si="4"/>
        <v>Avery2045</v>
      </c>
      <c r="P10" s="245">
        <f t="shared" si="5"/>
        <v>19787</v>
      </c>
      <c r="Q10" s="178" t="str">
        <f t="shared" si="6"/>
        <v>Avery2050</v>
      </c>
      <c r="R10" s="178">
        <f t="shared" si="7"/>
        <v>20123</v>
      </c>
    </row>
    <row r="11" spans="1:18" ht="16.149999999999999" customHeight="1">
      <c r="A11" s="296" t="s">
        <v>219</v>
      </c>
      <c r="B11" s="297">
        <v>47822</v>
      </c>
      <c r="C11" s="297">
        <v>47617</v>
      </c>
      <c r="D11" s="297">
        <v>47400</v>
      </c>
      <c r="E11" s="297">
        <v>47128</v>
      </c>
      <c r="F11" s="297">
        <v>47069</v>
      </c>
      <c r="G11" s="297">
        <v>47012</v>
      </c>
      <c r="H11" s="297">
        <v>46955</v>
      </c>
      <c r="I11" s="297">
        <v>46897</v>
      </c>
      <c r="J11" s="297">
        <v>46838</v>
      </c>
      <c r="K11" s="245" t="str">
        <f t="shared" si="0"/>
        <v>Beaufort2025</v>
      </c>
      <c r="L11" s="245">
        <f t="shared" si="2"/>
        <v>47128</v>
      </c>
      <c r="M11" s="245" t="str">
        <f t="shared" si="1"/>
        <v>Beaufort2035</v>
      </c>
      <c r="N11" s="245">
        <f t="shared" si="3"/>
        <v>47012</v>
      </c>
      <c r="O11" s="245" t="str">
        <f t="shared" si="4"/>
        <v>Beaufort2045</v>
      </c>
      <c r="P11" s="245">
        <f t="shared" si="5"/>
        <v>46897</v>
      </c>
      <c r="Q11" s="178" t="str">
        <f t="shared" si="6"/>
        <v>Beaufort2050</v>
      </c>
      <c r="R11" s="178">
        <f t="shared" si="7"/>
        <v>46838</v>
      </c>
    </row>
    <row r="12" spans="1:18" ht="16.149999999999999" customHeight="1">
      <c r="A12" s="296" t="s">
        <v>218</v>
      </c>
      <c r="B12" s="297">
        <v>21245</v>
      </c>
      <c r="C12" s="297">
        <v>20405</v>
      </c>
      <c r="D12" s="297">
        <v>19496</v>
      </c>
      <c r="E12" s="297">
        <v>18930</v>
      </c>
      <c r="F12" s="297">
        <v>18496</v>
      </c>
      <c r="G12" s="297">
        <v>18059</v>
      </c>
      <c r="H12" s="297">
        <v>17625</v>
      </c>
      <c r="I12" s="297">
        <v>17189</v>
      </c>
      <c r="J12" s="297">
        <v>16757</v>
      </c>
      <c r="K12" s="245" t="str">
        <f t="shared" si="0"/>
        <v>Bertie2025</v>
      </c>
      <c r="L12" s="245">
        <f t="shared" si="2"/>
        <v>18930</v>
      </c>
      <c r="M12" s="245" t="str">
        <f t="shared" si="1"/>
        <v>Bertie2035</v>
      </c>
      <c r="N12" s="245">
        <f t="shared" si="3"/>
        <v>18059</v>
      </c>
      <c r="O12" s="245" t="str">
        <f t="shared" si="4"/>
        <v>Bertie2045</v>
      </c>
      <c r="P12" s="245">
        <f t="shared" si="5"/>
        <v>17189</v>
      </c>
      <c r="Q12" s="178" t="str">
        <f t="shared" si="6"/>
        <v>Bertie2050</v>
      </c>
      <c r="R12" s="178">
        <f t="shared" si="7"/>
        <v>16757</v>
      </c>
    </row>
    <row r="13" spans="1:18" ht="16.149999999999999" customHeight="1">
      <c r="A13" s="296" t="s">
        <v>217</v>
      </c>
      <c r="B13" s="297">
        <v>35181</v>
      </c>
      <c r="C13" s="297">
        <v>34854</v>
      </c>
      <c r="D13" s="297">
        <v>34421</v>
      </c>
      <c r="E13" s="297">
        <v>34034</v>
      </c>
      <c r="F13" s="297">
        <v>33813</v>
      </c>
      <c r="G13" s="297">
        <v>33592</v>
      </c>
      <c r="H13" s="297">
        <v>33367</v>
      </c>
      <c r="I13" s="297">
        <v>33148</v>
      </c>
      <c r="J13" s="297">
        <v>32925</v>
      </c>
      <c r="K13" s="245" t="str">
        <f t="shared" si="0"/>
        <v>Bladen2025</v>
      </c>
      <c r="L13" s="245">
        <f t="shared" si="2"/>
        <v>34034</v>
      </c>
      <c r="M13" s="245" t="str">
        <f t="shared" si="1"/>
        <v>Bladen2035</v>
      </c>
      <c r="N13" s="245">
        <f t="shared" si="3"/>
        <v>33592</v>
      </c>
      <c r="O13" s="245" t="str">
        <f t="shared" si="4"/>
        <v>Bladen2045</v>
      </c>
      <c r="P13" s="245">
        <f t="shared" si="5"/>
        <v>33148</v>
      </c>
      <c r="Q13" s="178" t="str">
        <f t="shared" si="6"/>
        <v>Bladen2050</v>
      </c>
      <c r="R13" s="178">
        <f t="shared" si="7"/>
        <v>32925</v>
      </c>
    </row>
    <row r="14" spans="1:18" ht="16.149999999999999" customHeight="1">
      <c r="A14" s="296" t="s">
        <v>216</v>
      </c>
      <c r="B14" s="297">
        <v>108069</v>
      </c>
      <c r="C14" s="297">
        <v>122956</v>
      </c>
      <c r="D14" s="297">
        <v>147644</v>
      </c>
      <c r="E14" s="297">
        <v>164483</v>
      </c>
      <c r="F14" s="297">
        <v>180776</v>
      </c>
      <c r="G14" s="297">
        <v>197075</v>
      </c>
      <c r="H14" s="297">
        <v>213371</v>
      </c>
      <c r="I14" s="297">
        <v>229666</v>
      </c>
      <c r="J14" s="297">
        <v>245966</v>
      </c>
      <c r="K14" s="245" t="str">
        <f t="shared" si="0"/>
        <v>Brunswick2025</v>
      </c>
      <c r="L14" s="245">
        <f t="shared" si="2"/>
        <v>164483</v>
      </c>
      <c r="M14" s="245" t="str">
        <f t="shared" si="1"/>
        <v>Brunswick2035</v>
      </c>
      <c r="N14" s="245">
        <f t="shared" si="3"/>
        <v>197075</v>
      </c>
      <c r="O14" s="245" t="str">
        <f t="shared" si="4"/>
        <v>Brunswick2045</v>
      </c>
      <c r="P14" s="245">
        <f t="shared" si="5"/>
        <v>229666</v>
      </c>
      <c r="Q14" s="178" t="str">
        <f t="shared" si="6"/>
        <v>Brunswick2050</v>
      </c>
      <c r="R14" s="178">
        <f t="shared" si="7"/>
        <v>245966</v>
      </c>
    </row>
    <row r="15" spans="1:18" ht="16.149999999999999" customHeight="1">
      <c r="A15" s="296" t="s">
        <v>215</v>
      </c>
      <c r="B15" s="297">
        <v>238738</v>
      </c>
      <c r="C15" s="297">
        <v>253716</v>
      </c>
      <c r="D15" s="297">
        <v>264408</v>
      </c>
      <c r="E15" s="297">
        <v>273348</v>
      </c>
      <c r="F15" s="297">
        <v>283363</v>
      </c>
      <c r="G15" s="297">
        <v>293380</v>
      </c>
      <c r="H15" s="297">
        <v>303393</v>
      </c>
      <c r="I15" s="297">
        <v>313408</v>
      </c>
      <c r="J15" s="297">
        <v>323423</v>
      </c>
      <c r="K15" s="245" t="str">
        <f t="shared" si="0"/>
        <v>Buncombe2025</v>
      </c>
      <c r="L15" s="245">
        <f t="shared" si="2"/>
        <v>273348</v>
      </c>
      <c r="M15" s="245" t="str">
        <f t="shared" si="1"/>
        <v>Buncombe2035</v>
      </c>
      <c r="N15" s="245">
        <f t="shared" si="3"/>
        <v>293380</v>
      </c>
      <c r="O15" s="245" t="str">
        <f t="shared" si="4"/>
        <v>Buncombe2045</v>
      </c>
      <c r="P15" s="245">
        <f t="shared" si="5"/>
        <v>313408</v>
      </c>
      <c r="Q15" s="178" t="str">
        <f t="shared" si="6"/>
        <v>Buncombe2050</v>
      </c>
      <c r="R15" s="178">
        <f t="shared" si="7"/>
        <v>323423</v>
      </c>
    </row>
    <row r="16" spans="1:18" ht="16.149999999999999" customHeight="1">
      <c r="A16" s="296" t="s">
        <v>214</v>
      </c>
      <c r="B16" s="297">
        <v>90580</v>
      </c>
      <c r="C16" s="297">
        <v>89308</v>
      </c>
      <c r="D16" s="297">
        <v>91708</v>
      </c>
      <c r="E16" s="297">
        <v>92465</v>
      </c>
      <c r="F16" s="297">
        <v>93787</v>
      </c>
      <c r="G16" s="297">
        <v>95107</v>
      </c>
      <c r="H16" s="297">
        <v>96431</v>
      </c>
      <c r="I16" s="297">
        <v>97750</v>
      </c>
      <c r="J16" s="297">
        <v>99073</v>
      </c>
      <c r="K16" s="245" t="str">
        <f t="shared" si="0"/>
        <v>Burke2025</v>
      </c>
      <c r="L16" s="245">
        <f t="shared" si="2"/>
        <v>92465</v>
      </c>
      <c r="M16" s="245" t="str">
        <f t="shared" si="1"/>
        <v>Burke2035</v>
      </c>
      <c r="N16" s="245">
        <f t="shared" si="3"/>
        <v>95107</v>
      </c>
      <c r="O16" s="245" t="str">
        <f t="shared" si="4"/>
        <v>Burke2045</v>
      </c>
      <c r="P16" s="245">
        <f t="shared" si="5"/>
        <v>97750</v>
      </c>
      <c r="Q16" s="178" t="str">
        <f t="shared" si="6"/>
        <v>Burke2050</v>
      </c>
      <c r="R16" s="178">
        <f t="shared" si="7"/>
        <v>99073</v>
      </c>
    </row>
    <row r="17" spans="1:18" ht="16.149999999999999" customHeight="1">
      <c r="A17" s="296" t="s">
        <v>213</v>
      </c>
      <c r="B17" s="297">
        <v>178562</v>
      </c>
      <c r="C17" s="297">
        <v>195076</v>
      </c>
      <c r="D17" s="297">
        <v>216841</v>
      </c>
      <c r="E17" s="297">
        <v>237030</v>
      </c>
      <c r="F17" s="297">
        <v>257692</v>
      </c>
      <c r="G17" s="297">
        <v>278824</v>
      </c>
      <c r="H17" s="297">
        <v>299548</v>
      </c>
      <c r="I17" s="297">
        <v>320542</v>
      </c>
      <c r="J17" s="297">
        <v>341397</v>
      </c>
      <c r="K17" s="245" t="str">
        <f t="shared" si="0"/>
        <v>Cabarrus2025</v>
      </c>
      <c r="L17" s="245">
        <f t="shared" si="2"/>
        <v>237030</v>
      </c>
      <c r="M17" s="245" t="str">
        <f t="shared" si="1"/>
        <v>Cabarrus2035</v>
      </c>
      <c r="N17" s="245">
        <f t="shared" si="3"/>
        <v>278824</v>
      </c>
      <c r="O17" s="245" t="str">
        <f t="shared" si="4"/>
        <v>Cabarrus2045</v>
      </c>
      <c r="P17" s="245">
        <f t="shared" si="5"/>
        <v>320542</v>
      </c>
      <c r="Q17" s="178" t="str">
        <f t="shared" si="6"/>
        <v>Cabarrus2050</v>
      </c>
      <c r="R17" s="178">
        <f t="shared" si="7"/>
        <v>341397</v>
      </c>
    </row>
    <row r="18" spans="1:18" ht="16.149999999999999" customHeight="1">
      <c r="A18" s="296" t="s">
        <v>212</v>
      </c>
      <c r="B18" s="297">
        <v>83022</v>
      </c>
      <c r="C18" s="297">
        <v>82748</v>
      </c>
      <c r="D18" s="297">
        <v>84230</v>
      </c>
      <c r="E18" s="297">
        <v>86200</v>
      </c>
      <c r="F18" s="297">
        <v>88161</v>
      </c>
      <c r="G18" s="297">
        <v>90192</v>
      </c>
      <c r="H18" s="297">
        <v>92212</v>
      </c>
      <c r="I18" s="297">
        <v>94234</v>
      </c>
      <c r="J18" s="297">
        <v>96253</v>
      </c>
      <c r="K18" s="245" t="str">
        <f t="shared" si="0"/>
        <v>Caldwell2025</v>
      </c>
      <c r="L18" s="245">
        <f t="shared" si="2"/>
        <v>86200</v>
      </c>
      <c r="M18" s="245" t="str">
        <f t="shared" si="1"/>
        <v>Caldwell2035</v>
      </c>
      <c r="N18" s="245">
        <f t="shared" si="3"/>
        <v>90192</v>
      </c>
      <c r="O18" s="245" t="str">
        <f t="shared" si="4"/>
        <v>Caldwell2045</v>
      </c>
      <c r="P18" s="245">
        <f t="shared" si="5"/>
        <v>94234</v>
      </c>
      <c r="Q18" s="178" t="str">
        <f t="shared" si="6"/>
        <v>Caldwell2050</v>
      </c>
      <c r="R18" s="178">
        <f t="shared" si="7"/>
        <v>96253</v>
      </c>
    </row>
    <row r="19" spans="1:18" ht="16.149999999999999" customHeight="1">
      <c r="A19" s="296" t="s">
        <v>211</v>
      </c>
      <c r="B19" s="297">
        <v>10009</v>
      </c>
      <c r="C19" s="297">
        <v>10212</v>
      </c>
      <c r="D19" s="297">
        <v>10575</v>
      </c>
      <c r="E19" s="297">
        <v>10585</v>
      </c>
      <c r="F19" s="297">
        <v>10617</v>
      </c>
      <c r="G19" s="297">
        <v>10633</v>
      </c>
      <c r="H19" s="297">
        <v>10644</v>
      </c>
      <c r="I19" s="297">
        <v>10647</v>
      </c>
      <c r="J19" s="297">
        <v>10647</v>
      </c>
      <c r="K19" s="245" t="str">
        <f t="shared" si="0"/>
        <v>Camden2025</v>
      </c>
      <c r="L19" s="245">
        <f t="shared" si="2"/>
        <v>10585</v>
      </c>
      <c r="M19" s="245" t="str">
        <f t="shared" si="1"/>
        <v>Camden2035</v>
      </c>
      <c r="N19" s="245">
        <f t="shared" si="3"/>
        <v>10633</v>
      </c>
      <c r="O19" s="245" t="str">
        <f t="shared" si="4"/>
        <v>Camden2045</v>
      </c>
      <c r="P19" s="245">
        <f t="shared" si="5"/>
        <v>10647</v>
      </c>
      <c r="Q19" s="178" t="str">
        <f t="shared" si="6"/>
        <v>Camden2050</v>
      </c>
      <c r="R19" s="178">
        <f t="shared" si="7"/>
        <v>10647</v>
      </c>
    </row>
    <row r="20" spans="1:18" ht="16.149999999999999" customHeight="1">
      <c r="A20" s="296" t="s">
        <v>210</v>
      </c>
      <c r="B20" s="297">
        <v>66700</v>
      </c>
      <c r="C20" s="297">
        <v>69726</v>
      </c>
      <c r="D20" s="297">
        <v>71352</v>
      </c>
      <c r="E20" s="297">
        <v>73594</v>
      </c>
      <c r="F20" s="297">
        <v>76159</v>
      </c>
      <c r="G20" s="297">
        <v>78728</v>
      </c>
      <c r="H20" s="297">
        <v>81302</v>
      </c>
      <c r="I20" s="297">
        <v>83869</v>
      </c>
      <c r="J20" s="297">
        <v>86439</v>
      </c>
      <c r="K20" s="245" t="str">
        <f t="shared" si="0"/>
        <v>Carteret2025</v>
      </c>
      <c r="L20" s="245">
        <f t="shared" si="2"/>
        <v>73594</v>
      </c>
      <c r="M20" s="245" t="str">
        <f t="shared" si="1"/>
        <v>Carteret2035</v>
      </c>
      <c r="N20" s="245">
        <f t="shared" si="3"/>
        <v>78728</v>
      </c>
      <c r="O20" s="245" t="str">
        <f t="shared" si="4"/>
        <v>Carteret2045</v>
      </c>
      <c r="P20" s="245">
        <f t="shared" si="5"/>
        <v>83869</v>
      </c>
      <c r="Q20" s="178" t="str">
        <f t="shared" si="6"/>
        <v>Carteret2050</v>
      </c>
      <c r="R20" s="178">
        <f t="shared" si="7"/>
        <v>86439</v>
      </c>
    </row>
    <row r="21" spans="1:18" ht="16.149999999999999" customHeight="1">
      <c r="A21" s="296" t="s">
        <v>209</v>
      </c>
      <c r="B21" s="297">
        <v>23750</v>
      </c>
      <c r="C21" s="297">
        <v>23477</v>
      </c>
      <c r="D21" s="297">
        <v>23462</v>
      </c>
      <c r="E21" s="297">
        <v>23347</v>
      </c>
      <c r="F21" s="297">
        <v>23348</v>
      </c>
      <c r="G21" s="297">
        <v>23349</v>
      </c>
      <c r="H21" s="297">
        <v>23349</v>
      </c>
      <c r="I21" s="297">
        <v>23347</v>
      </c>
      <c r="J21" s="297">
        <v>23349</v>
      </c>
      <c r="K21" s="245" t="str">
        <f t="shared" si="0"/>
        <v>Caswell2025</v>
      </c>
      <c r="L21" s="245">
        <f t="shared" si="2"/>
        <v>23347</v>
      </c>
      <c r="M21" s="245" t="str">
        <f t="shared" si="1"/>
        <v>Caswell2035</v>
      </c>
      <c r="N21" s="245">
        <f t="shared" si="3"/>
        <v>23349</v>
      </c>
      <c r="O21" s="245" t="str">
        <f t="shared" si="4"/>
        <v>Caswell2045</v>
      </c>
      <c r="P21" s="245">
        <f t="shared" si="5"/>
        <v>23347</v>
      </c>
      <c r="Q21" s="178" t="str">
        <f t="shared" si="6"/>
        <v>Caswell2050</v>
      </c>
      <c r="R21" s="178">
        <f t="shared" si="7"/>
        <v>23349</v>
      </c>
    </row>
    <row r="22" spans="1:18" ht="16.149999999999999" customHeight="1">
      <c r="A22" s="296" t="s">
        <v>208</v>
      </c>
      <c r="B22" s="297">
        <v>154730</v>
      </c>
      <c r="C22" s="297">
        <v>156125</v>
      </c>
      <c r="D22" s="297">
        <v>160732</v>
      </c>
      <c r="E22" s="297">
        <v>166352</v>
      </c>
      <c r="F22" s="297">
        <v>172637</v>
      </c>
      <c r="G22" s="297">
        <v>178918</v>
      </c>
      <c r="H22" s="297">
        <v>185203</v>
      </c>
      <c r="I22" s="297">
        <v>191487</v>
      </c>
      <c r="J22" s="297">
        <v>197768</v>
      </c>
      <c r="K22" s="245" t="str">
        <f t="shared" si="0"/>
        <v>Catawba2025</v>
      </c>
      <c r="L22" s="245">
        <f t="shared" si="2"/>
        <v>166352</v>
      </c>
      <c r="M22" s="245" t="str">
        <f t="shared" si="1"/>
        <v>Catawba2035</v>
      </c>
      <c r="N22" s="245">
        <f t="shared" si="3"/>
        <v>178918</v>
      </c>
      <c r="O22" s="245" t="str">
        <f t="shared" si="4"/>
        <v>Catawba2045</v>
      </c>
      <c r="P22" s="245">
        <f t="shared" si="5"/>
        <v>191487</v>
      </c>
      <c r="Q22" s="178" t="str">
        <f t="shared" si="6"/>
        <v>Catawba2050</v>
      </c>
      <c r="R22" s="178">
        <f t="shared" si="7"/>
        <v>197768</v>
      </c>
    </row>
    <row r="23" spans="1:18" ht="16.149999999999999" customHeight="1">
      <c r="A23" s="296" t="s">
        <v>207</v>
      </c>
      <c r="B23" s="297">
        <v>63845</v>
      </c>
      <c r="C23" s="297">
        <v>69240</v>
      </c>
      <c r="D23" s="297">
        <v>77061</v>
      </c>
      <c r="E23" s="297">
        <v>84330</v>
      </c>
      <c r="F23" s="297">
        <v>91813</v>
      </c>
      <c r="G23" s="297">
        <v>99298</v>
      </c>
      <c r="H23" s="297">
        <v>106778</v>
      </c>
      <c r="I23" s="297">
        <v>114263</v>
      </c>
      <c r="J23" s="297">
        <v>121744</v>
      </c>
      <c r="K23" s="245" t="str">
        <f t="shared" si="0"/>
        <v>Chatham2025</v>
      </c>
      <c r="L23" s="245">
        <f t="shared" si="2"/>
        <v>84330</v>
      </c>
      <c r="M23" s="245" t="str">
        <f t="shared" si="1"/>
        <v>Chatham2035</v>
      </c>
      <c r="N23" s="245">
        <f t="shared" si="3"/>
        <v>99298</v>
      </c>
      <c r="O23" s="245" t="str">
        <f t="shared" si="4"/>
        <v>Chatham2045</v>
      </c>
      <c r="P23" s="245">
        <f t="shared" si="5"/>
        <v>114263</v>
      </c>
      <c r="Q23" s="178" t="str">
        <f t="shared" si="6"/>
        <v>Chatham2050</v>
      </c>
      <c r="R23" s="178">
        <f t="shared" si="7"/>
        <v>121744</v>
      </c>
    </row>
    <row r="24" spans="1:18" ht="16.149999999999999" customHeight="1">
      <c r="A24" s="296" t="s">
        <v>206</v>
      </c>
      <c r="B24" s="297">
        <v>27435</v>
      </c>
      <c r="C24" s="297">
        <v>27731</v>
      </c>
      <c r="D24" s="297">
        <v>29610</v>
      </c>
      <c r="E24" s="297">
        <v>30803</v>
      </c>
      <c r="F24" s="297">
        <v>32106</v>
      </c>
      <c r="G24" s="297">
        <v>33408</v>
      </c>
      <c r="H24" s="297">
        <v>34705</v>
      </c>
      <c r="I24" s="297">
        <v>36008</v>
      </c>
      <c r="J24" s="297">
        <v>37307</v>
      </c>
      <c r="K24" s="245" t="str">
        <f t="shared" si="0"/>
        <v>Cherokee2025</v>
      </c>
      <c r="L24" s="245">
        <f t="shared" si="2"/>
        <v>30803</v>
      </c>
      <c r="M24" s="245" t="str">
        <f t="shared" si="1"/>
        <v>Cherokee2035</v>
      </c>
      <c r="N24" s="245">
        <f t="shared" si="3"/>
        <v>33408</v>
      </c>
      <c r="O24" s="245" t="str">
        <f t="shared" si="4"/>
        <v>Cherokee2045</v>
      </c>
      <c r="P24" s="245">
        <f t="shared" si="5"/>
        <v>36008</v>
      </c>
      <c r="Q24" s="178" t="str">
        <f t="shared" si="6"/>
        <v>Cherokee2050</v>
      </c>
      <c r="R24" s="178">
        <f t="shared" si="7"/>
        <v>37307</v>
      </c>
    </row>
    <row r="25" spans="1:18" ht="16.149999999999999" customHeight="1">
      <c r="A25" s="296" t="s">
        <v>205</v>
      </c>
      <c r="B25" s="297">
        <v>14738</v>
      </c>
      <c r="C25" s="297">
        <v>14427</v>
      </c>
      <c r="D25" s="297">
        <v>14114</v>
      </c>
      <c r="E25" s="297">
        <v>13905</v>
      </c>
      <c r="F25" s="297">
        <v>13767</v>
      </c>
      <c r="G25" s="297">
        <v>13625</v>
      </c>
      <c r="H25" s="297">
        <v>13485</v>
      </c>
      <c r="I25" s="297">
        <v>13346</v>
      </c>
      <c r="J25" s="297">
        <v>13204</v>
      </c>
      <c r="K25" s="245" t="str">
        <f t="shared" si="0"/>
        <v>Chowan2025</v>
      </c>
      <c r="L25" s="245">
        <f t="shared" si="2"/>
        <v>13905</v>
      </c>
      <c r="M25" s="245" t="str">
        <f t="shared" si="1"/>
        <v>Chowan2035</v>
      </c>
      <c r="N25" s="245">
        <f t="shared" si="3"/>
        <v>13625</v>
      </c>
      <c r="O25" s="245" t="str">
        <f t="shared" si="4"/>
        <v>Chowan2045</v>
      </c>
      <c r="P25" s="245">
        <f t="shared" si="5"/>
        <v>13346</v>
      </c>
      <c r="Q25" s="178" t="str">
        <f t="shared" si="6"/>
        <v>Chowan2050</v>
      </c>
      <c r="R25" s="178">
        <f t="shared" si="7"/>
        <v>13204</v>
      </c>
    </row>
    <row r="26" spans="1:18" ht="16.149999999999999" customHeight="1">
      <c r="A26" s="296" t="s">
        <v>204</v>
      </c>
      <c r="B26" s="297">
        <v>10608</v>
      </c>
      <c r="C26" s="297">
        <v>10970</v>
      </c>
      <c r="D26" s="297">
        <v>11759</v>
      </c>
      <c r="E26" s="297">
        <v>12324</v>
      </c>
      <c r="F26" s="297">
        <v>12870</v>
      </c>
      <c r="G26" s="297">
        <v>13367</v>
      </c>
      <c r="H26" s="297">
        <v>13813</v>
      </c>
      <c r="I26" s="297">
        <v>14219</v>
      </c>
      <c r="J26" s="297">
        <v>14583</v>
      </c>
      <c r="K26" s="245" t="str">
        <f t="shared" si="0"/>
        <v>Clay2025</v>
      </c>
      <c r="L26" s="245">
        <f t="shared" si="2"/>
        <v>12324</v>
      </c>
      <c r="M26" s="245" t="str">
        <f t="shared" si="1"/>
        <v>Clay2035</v>
      </c>
      <c r="N26" s="245">
        <f t="shared" si="3"/>
        <v>13367</v>
      </c>
      <c r="O26" s="245" t="str">
        <f t="shared" si="4"/>
        <v>Clay2045</v>
      </c>
      <c r="P26" s="245">
        <f t="shared" si="5"/>
        <v>14219</v>
      </c>
      <c r="Q26" s="178" t="str">
        <f t="shared" si="6"/>
        <v>Clay2050</v>
      </c>
      <c r="R26" s="178">
        <f t="shared" si="7"/>
        <v>14583</v>
      </c>
    </row>
    <row r="27" spans="1:18" ht="16.149999999999999" customHeight="1">
      <c r="A27" s="296" t="s">
        <v>203</v>
      </c>
      <c r="B27" s="297">
        <v>97917</v>
      </c>
      <c r="C27" s="297">
        <v>97715</v>
      </c>
      <c r="D27" s="297">
        <v>100814</v>
      </c>
      <c r="E27" s="297">
        <v>102959</v>
      </c>
      <c r="F27" s="297">
        <v>103964</v>
      </c>
      <c r="G27" s="297">
        <v>104362</v>
      </c>
      <c r="H27" s="297">
        <v>104521</v>
      </c>
      <c r="I27" s="297">
        <v>104584</v>
      </c>
      <c r="J27" s="297">
        <v>104605</v>
      </c>
      <c r="K27" s="245" t="str">
        <f t="shared" si="0"/>
        <v>Cleveland2025</v>
      </c>
      <c r="L27" s="245">
        <f t="shared" si="2"/>
        <v>102959</v>
      </c>
      <c r="M27" s="245" t="str">
        <f t="shared" si="1"/>
        <v>Cleveland2035</v>
      </c>
      <c r="N27" s="245">
        <f t="shared" si="3"/>
        <v>104362</v>
      </c>
      <c r="O27" s="245" t="str">
        <f t="shared" si="4"/>
        <v>Cleveland2045</v>
      </c>
      <c r="P27" s="245">
        <f t="shared" si="5"/>
        <v>104584</v>
      </c>
      <c r="Q27" s="178" t="str">
        <f t="shared" si="6"/>
        <v>Cleveland2050</v>
      </c>
      <c r="R27" s="178">
        <f t="shared" si="7"/>
        <v>104605</v>
      </c>
    </row>
    <row r="28" spans="1:18" ht="16.149999999999999" customHeight="1">
      <c r="A28" s="296" t="s">
        <v>202</v>
      </c>
      <c r="B28" s="297">
        <v>57992</v>
      </c>
      <c r="C28" s="297">
        <v>57188</v>
      </c>
      <c r="D28" s="297">
        <v>56002</v>
      </c>
      <c r="E28" s="297">
        <v>54597</v>
      </c>
      <c r="F28" s="297">
        <v>53476</v>
      </c>
      <c r="G28" s="297">
        <v>52351</v>
      </c>
      <c r="H28" s="297">
        <v>51225</v>
      </c>
      <c r="I28" s="297">
        <v>50100</v>
      </c>
      <c r="J28" s="297">
        <v>48978</v>
      </c>
      <c r="K28" s="245" t="str">
        <f t="shared" si="0"/>
        <v>Columbus2025</v>
      </c>
      <c r="L28" s="245">
        <f t="shared" si="2"/>
        <v>54597</v>
      </c>
      <c r="M28" s="245" t="str">
        <f t="shared" si="1"/>
        <v>Columbus2035</v>
      </c>
      <c r="N28" s="245">
        <f t="shared" si="3"/>
        <v>52351</v>
      </c>
      <c r="O28" s="245" t="str">
        <f t="shared" si="4"/>
        <v>Columbus2045</v>
      </c>
      <c r="P28" s="245">
        <f t="shared" si="5"/>
        <v>50100</v>
      </c>
      <c r="Q28" s="178" t="str">
        <f t="shared" si="6"/>
        <v>Columbus2050</v>
      </c>
      <c r="R28" s="178">
        <f t="shared" si="7"/>
        <v>48978</v>
      </c>
    </row>
    <row r="29" spans="1:18" ht="16.149999999999999" customHeight="1">
      <c r="A29" s="296" t="s">
        <v>201</v>
      </c>
      <c r="B29" s="297">
        <v>104171</v>
      </c>
      <c r="C29" s="297">
        <v>103069</v>
      </c>
      <c r="D29" s="297">
        <v>103016</v>
      </c>
      <c r="E29" s="297">
        <v>102434</v>
      </c>
      <c r="F29" s="297">
        <v>102411</v>
      </c>
      <c r="G29" s="297">
        <v>102402</v>
      </c>
      <c r="H29" s="297">
        <v>102396</v>
      </c>
      <c r="I29" s="297">
        <v>102397</v>
      </c>
      <c r="J29" s="297">
        <v>102393</v>
      </c>
      <c r="K29" s="245" t="str">
        <f t="shared" si="0"/>
        <v>Craven2025</v>
      </c>
      <c r="L29" s="245">
        <f t="shared" si="2"/>
        <v>102434</v>
      </c>
      <c r="M29" s="245" t="str">
        <f t="shared" si="1"/>
        <v>Craven2035</v>
      </c>
      <c r="N29" s="245">
        <f t="shared" si="3"/>
        <v>102402</v>
      </c>
      <c r="O29" s="245" t="str">
        <f t="shared" si="4"/>
        <v>Craven2045</v>
      </c>
      <c r="P29" s="245">
        <f t="shared" si="5"/>
        <v>102397</v>
      </c>
      <c r="Q29" s="178" t="str">
        <f t="shared" si="6"/>
        <v>Craven2050</v>
      </c>
      <c r="R29" s="178">
        <f t="shared" si="7"/>
        <v>102393</v>
      </c>
    </row>
    <row r="30" spans="1:18" ht="16.149999999999999" customHeight="1">
      <c r="A30" s="296" t="s">
        <v>200</v>
      </c>
      <c r="B30" s="297">
        <v>327197</v>
      </c>
      <c r="C30" s="297">
        <v>328944</v>
      </c>
      <c r="D30" s="297">
        <v>333531</v>
      </c>
      <c r="E30" s="297">
        <v>334207</v>
      </c>
      <c r="F30" s="297">
        <v>334709</v>
      </c>
      <c r="G30" s="297">
        <v>334812</v>
      </c>
      <c r="H30" s="297">
        <v>334831</v>
      </c>
      <c r="I30" s="297">
        <v>334836</v>
      </c>
      <c r="J30" s="297">
        <v>334835</v>
      </c>
      <c r="K30" s="245" t="str">
        <f t="shared" si="0"/>
        <v>Cumberland2025</v>
      </c>
      <c r="L30" s="245">
        <f t="shared" si="2"/>
        <v>334207</v>
      </c>
      <c r="M30" s="245" t="str">
        <f t="shared" si="1"/>
        <v>Cumberland2035</v>
      </c>
      <c r="N30" s="245">
        <f t="shared" si="3"/>
        <v>334812</v>
      </c>
      <c r="O30" s="245" t="str">
        <f t="shared" si="4"/>
        <v>Cumberland2045</v>
      </c>
      <c r="P30" s="245">
        <f t="shared" si="5"/>
        <v>334836</v>
      </c>
      <c r="Q30" s="178" t="str">
        <f t="shared" si="6"/>
        <v>Cumberland2050</v>
      </c>
      <c r="R30" s="178">
        <f t="shared" si="7"/>
        <v>334835</v>
      </c>
    </row>
    <row r="31" spans="1:18" ht="16.149999999999999" customHeight="1">
      <c r="A31" s="296" t="s">
        <v>199</v>
      </c>
      <c r="B31" s="297">
        <v>23674</v>
      </c>
      <c r="C31" s="297">
        <v>25526</v>
      </c>
      <c r="D31" s="297">
        <v>28048</v>
      </c>
      <c r="E31" s="297">
        <v>29980</v>
      </c>
      <c r="F31" s="297">
        <v>32017</v>
      </c>
      <c r="G31" s="297">
        <v>34055</v>
      </c>
      <c r="H31" s="297">
        <v>36092</v>
      </c>
      <c r="I31" s="297">
        <v>38127</v>
      </c>
      <c r="J31" s="297">
        <v>40168</v>
      </c>
      <c r="K31" s="245" t="str">
        <f t="shared" si="0"/>
        <v>Currituck2025</v>
      </c>
      <c r="L31" s="245">
        <f t="shared" si="2"/>
        <v>29980</v>
      </c>
      <c r="M31" s="245" t="str">
        <f t="shared" si="1"/>
        <v>Currituck2035</v>
      </c>
      <c r="N31" s="245">
        <f t="shared" si="3"/>
        <v>34055</v>
      </c>
      <c r="O31" s="245" t="str">
        <f t="shared" si="4"/>
        <v>Currituck2045</v>
      </c>
      <c r="P31" s="245">
        <f t="shared" si="5"/>
        <v>38127</v>
      </c>
      <c r="Q31" s="178" t="str">
        <f t="shared" si="6"/>
        <v>Currituck2050</v>
      </c>
      <c r="R31" s="178">
        <f t="shared" si="7"/>
        <v>40168</v>
      </c>
    </row>
    <row r="32" spans="1:18" ht="16.149999999999999" customHeight="1">
      <c r="A32" s="296" t="s">
        <v>198</v>
      </c>
      <c r="B32" s="297">
        <v>33982</v>
      </c>
      <c r="C32" s="297">
        <v>35773</v>
      </c>
      <c r="D32" s="297">
        <v>38027</v>
      </c>
      <c r="E32" s="297">
        <v>39864</v>
      </c>
      <c r="F32" s="297">
        <v>41268</v>
      </c>
      <c r="G32" s="297">
        <v>42265</v>
      </c>
      <c r="H32" s="297">
        <v>42975</v>
      </c>
      <c r="I32" s="297">
        <v>43480</v>
      </c>
      <c r="J32" s="297">
        <v>43844</v>
      </c>
      <c r="K32" s="245" t="str">
        <f t="shared" si="0"/>
        <v>Dare2025</v>
      </c>
      <c r="L32" s="245">
        <f t="shared" si="2"/>
        <v>39864</v>
      </c>
      <c r="M32" s="245" t="str">
        <f t="shared" si="1"/>
        <v>Dare2035</v>
      </c>
      <c r="N32" s="245">
        <f t="shared" si="3"/>
        <v>42265</v>
      </c>
      <c r="O32" s="245" t="str">
        <f t="shared" si="4"/>
        <v>Dare2045</v>
      </c>
      <c r="P32" s="245">
        <f t="shared" si="5"/>
        <v>43480</v>
      </c>
      <c r="Q32" s="178" t="str">
        <f t="shared" si="6"/>
        <v>Dare2050</v>
      </c>
      <c r="R32" s="178">
        <f t="shared" si="7"/>
        <v>43844</v>
      </c>
    </row>
    <row r="33" spans="1:18" ht="16.149999999999999" customHeight="1">
      <c r="A33" s="296" t="s">
        <v>197</v>
      </c>
      <c r="B33" s="297">
        <v>162840</v>
      </c>
      <c r="C33" s="297">
        <v>164330</v>
      </c>
      <c r="D33" s="297">
        <v>170370</v>
      </c>
      <c r="E33" s="297">
        <v>176235</v>
      </c>
      <c r="F33" s="297">
        <v>182801</v>
      </c>
      <c r="G33" s="297">
        <v>189368</v>
      </c>
      <c r="H33" s="297">
        <v>195934</v>
      </c>
      <c r="I33" s="297">
        <v>202500</v>
      </c>
      <c r="J33" s="297">
        <v>209066</v>
      </c>
      <c r="K33" s="245" t="str">
        <f t="shared" si="0"/>
        <v>Davidson2025</v>
      </c>
      <c r="L33" s="245">
        <f t="shared" si="2"/>
        <v>176235</v>
      </c>
      <c r="M33" s="245" t="str">
        <f t="shared" si="1"/>
        <v>Davidson2035</v>
      </c>
      <c r="N33" s="245">
        <f t="shared" si="3"/>
        <v>189368</v>
      </c>
      <c r="O33" s="245" t="str">
        <f t="shared" si="4"/>
        <v>Davidson2045</v>
      </c>
      <c r="P33" s="245">
        <f t="shared" si="5"/>
        <v>202500</v>
      </c>
      <c r="Q33" s="178" t="str">
        <f t="shared" si="6"/>
        <v>Davidson2050</v>
      </c>
      <c r="R33" s="178">
        <f t="shared" si="7"/>
        <v>209066</v>
      </c>
    </row>
    <row r="34" spans="1:18" ht="16.149999999999999" customHeight="1">
      <c r="A34" s="296" t="s">
        <v>196</v>
      </c>
      <c r="B34" s="297">
        <v>41254</v>
      </c>
      <c r="C34" s="297">
        <v>41621</v>
      </c>
      <c r="D34" s="297">
        <v>43746</v>
      </c>
      <c r="E34" s="297">
        <v>46453</v>
      </c>
      <c r="F34" s="297">
        <v>49255</v>
      </c>
      <c r="G34" s="297">
        <v>52060</v>
      </c>
      <c r="H34" s="297">
        <v>54867</v>
      </c>
      <c r="I34" s="297">
        <v>57670</v>
      </c>
      <c r="J34" s="297">
        <v>60475</v>
      </c>
      <c r="K34" s="245" t="str">
        <f t="shared" si="0"/>
        <v>Davie2025</v>
      </c>
      <c r="L34" s="245">
        <f t="shared" si="2"/>
        <v>46453</v>
      </c>
      <c r="M34" s="245" t="str">
        <f t="shared" si="1"/>
        <v>Davie2035</v>
      </c>
      <c r="N34" s="245">
        <f t="shared" si="3"/>
        <v>52060</v>
      </c>
      <c r="O34" s="245" t="str">
        <f t="shared" si="4"/>
        <v>Davie2045</v>
      </c>
      <c r="P34" s="245">
        <f t="shared" si="5"/>
        <v>57670</v>
      </c>
      <c r="Q34" s="178" t="str">
        <f t="shared" si="6"/>
        <v>Davie2050</v>
      </c>
      <c r="R34" s="178">
        <f t="shared" si="7"/>
        <v>60475</v>
      </c>
    </row>
    <row r="35" spans="1:18" ht="16.149999999999999" customHeight="1">
      <c r="A35" s="296" t="s">
        <v>195</v>
      </c>
      <c r="B35" s="297">
        <v>58666</v>
      </c>
      <c r="C35" s="297">
        <v>59763</v>
      </c>
      <c r="D35" s="297">
        <v>60177</v>
      </c>
      <c r="E35" s="297">
        <v>60720</v>
      </c>
      <c r="F35" s="297">
        <v>61384</v>
      </c>
      <c r="G35" s="297">
        <v>61904</v>
      </c>
      <c r="H35" s="297">
        <v>62319</v>
      </c>
      <c r="I35" s="297">
        <v>62647</v>
      </c>
      <c r="J35" s="297">
        <v>62907</v>
      </c>
      <c r="K35" s="245" t="str">
        <f t="shared" si="0"/>
        <v>Duplin2025</v>
      </c>
      <c r="L35" s="245">
        <f t="shared" si="2"/>
        <v>60720</v>
      </c>
      <c r="M35" s="245" t="str">
        <f t="shared" si="1"/>
        <v>Duplin2035</v>
      </c>
      <c r="N35" s="245">
        <f t="shared" si="3"/>
        <v>61904</v>
      </c>
      <c r="O35" s="245" t="str">
        <f t="shared" si="4"/>
        <v>Duplin2045</v>
      </c>
      <c r="P35" s="245">
        <f t="shared" si="5"/>
        <v>62647</v>
      </c>
      <c r="Q35" s="178" t="str">
        <f t="shared" si="6"/>
        <v>Duplin2050</v>
      </c>
      <c r="R35" s="178">
        <f t="shared" si="7"/>
        <v>62907</v>
      </c>
    </row>
    <row r="36" spans="1:18" ht="16.149999999999999" customHeight="1">
      <c r="A36" s="296" t="s">
        <v>194</v>
      </c>
      <c r="B36" s="297">
        <v>271357</v>
      </c>
      <c r="C36" s="297">
        <v>296900</v>
      </c>
      <c r="D36" s="297">
        <v>321261</v>
      </c>
      <c r="E36" s="297">
        <v>342889</v>
      </c>
      <c r="F36" s="297">
        <v>365859</v>
      </c>
      <c r="G36" s="297">
        <v>388823</v>
      </c>
      <c r="H36" s="297">
        <v>411793</v>
      </c>
      <c r="I36" s="297">
        <v>434756</v>
      </c>
      <c r="J36" s="297">
        <v>457724</v>
      </c>
      <c r="K36" s="245" t="str">
        <f t="shared" si="0"/>
        <v>Durham2025</v>
      </c>
      <c r="L36" s="245">
        <f t="shared" si="2"/>
        <v>342889</v>
      </c>
      <c r="M36" s="245" t="str">
        <f t="shared" si="1"/>
        <v>Durham2035</v>
      </c>
      <c r="N36" s="245">
        <f t="shared" si="3"/>
        <v>388823</v>
      </c>
      <c r="O36" s="245" t="str">
        <f t="shared" si="4"/>
        <v>Durham2045</v>
      </c>
      <c r="P36" s="245">
        <f t="shared" si="5"/>
        <v>434756</v>
      </c>
      <c r="Q36" s="178" t="str">
        <f t="shared" si="6"/>
        <v>Durham2050</v>
      </c>
      <c r="R36" s="178">
        <f t="shared" si="7"/>
        <v>457724</v>
      </c>
    </row>
    <row r="37" spans="1:18" ht="16.149999999999999" customHeight="1">
      <c r="A37" s="296" t="s">
        <v>193</v>
      </c>
      <c r="B37" s="297">
        <v>56619</v>
      </c>
      <c r="C37" s="297">
        <v>54255</v>
      </c>
      <c r="D37" s="297">
        <v>52024</v>
      </c>
      <c r="E37" s="297">
        <v>49798</v>
      </c>
      <c r="F37" s="297">
        <v>47855</v>
      </c>
      <c r="G37" s="297">
        <v>45910</v>
      </c>
      <c r="H37" s="297">
        <v>43968</v>
      </c>
      <c r="I37" s="297">
        <v>42025</v>
      </c>
      <c r="J37" s="297">
        <v>40083</v>
      </c>
      <c r="K37" s="245" t="str">
        <f t="shared" ref="K37:K68" si="8">A37&amp;$E$4</f>
        <v>Edgecombe2025</v>
      </c>
      <c r="L37" s="245">
        <f t="shared" si="2"/>
        <v>49798</v>
      </c>
      <c r="M37" s="245" t="str">
        <f t="shared" ref="M37:M68" si="9">A37&amp;$G$4</f>
        <v>Edgecombe2035</v>
      </c>
      <c r="N37" s="245">
        <f t="shared" si="3"/>
        <v>45910</v>
      </c>
      <c r="O37" s="245" t="str">
        <f t="shared" si="4"/>
        <v>Edgecombe2045</v>
      </c>
      <c r="P37" s="245">
        <f t="shared" si="5"/>
        <v>42025</v>
      </c>
      <c r="Q37" s="178" t="str">
        <f t="shared" si="6"/>
        <v>Edgecombe2050</v>
      </c>
      <c r="R37" s="178">
        <f t="shared" si="7"/>
        <v>40083</v>
      </c>
    </row>
    <row r="38" spans="1:18" ht="16.149999999999999" customHeight="1">
      <c r="A38" s="296" t="s">
        <v>192</v>
      </c>
      <c r="B38" s="297">
        <v>351374</v>
      </c>
      <c r="C38" s="297">
        <v>365339</v>
      </c>
      <c r="D38" s="297">
        <v>380964</v>
      </c>
      <c r="E38" s="297">
        <v>394665</v>
      </c>
      <c r="F38" s="297">
        <v>411256</v>
      </c>
      <c r="G38" s="297">
        <v>428113</v>
      </c>
      <c r="H38" s="297">
        <v>445036</v>
      </c>
      <c r="I38" s="297">
        <v>461967</v>
      </c>
      <c r="J38" s="297">
        <v>478900</v>
      </c>
      <c r="K38" s="245" t="str">
        <f t="shared" si="8"/>
        <v>Forsyth2025</v>
      </c>
      <c r="L38" s="245">
        <f t="shared" si="2"/>
        <v>394665</v>
      </c>
      <c r="M38" s="245" t="str">
        <f t="shared" si="9"/>
        <v>Forsyth2035</v>
      </c>
      <c r="N38" s="245">
        <f t="shared" si="3"/>
        <v>428113</v>
      </c>
      <c r="O38" s="245" t="str">
        <f t="shared" si="4"/>
        <v>Forsyth2045</v>
      </c>
      <c r="P38" s="245">
        <f t="shared" si="5"/>
        <v>461967</v>
      </c>
      <c r="Q38" s="178" t="str">
        <f t="shared" si="6"/>
        <v>Forsyth2050</v>
      </c>
      <c r="R38" s="178">
        <f t="shared" si="7"/>
        <v>478900</v>
      </c>
    </row>
    <row r="39" spans="1:18" ht="16.149999999999999" customHeight="1">
      <c r="A39" s="296" t="s">
        <v>191</v>
      </c>
      <c r="B39" s="297">
        <v>60835</v>
      </c>
      <c r="C39" s="297">
        <v>64079</v>
      </c>
      <c r="D39" s="297">
        <v>71196</v>
      </c>
      <c r="E39" s="297">
        <v>76685</v>
      </c>
      <c r="F39" s="297">
        <v>82418</v>
      </c>
      <c r="G39" s="297">
        <v>88156</v>
      </c>
      <c r="H39" s="297">
        <v>93888</v>
      </c>
      <c r="I39" s="297">
        <v>99624</v>
      </c>
      <c r="J39" s="297">
        <v>105359</v>
      </c>
      <c r="K39" s="245" t="str">
        <f t="shared" si="8"/>
        <v>Franklin2025</v>
      </c>
      <c r="L39" s="245">
        <f t="shared" si="2"/>
        <v>76685</v>
      </c>
      <c r="M39" s="245" t="str">
        <f t="shared" si="9"/>
        <v>Franklin2035</v>
      </c>
      <c r="N39" s="245">
        <f t="shared" si="3"/>
        <v>88156</v>
      </c>
      <c r="O39" s="245" t="str">
        <f t="shared" si="4"/>
        <v>Franklin2045</v>
      </c>
      <c r="P39" s="245">
        <f t="shared" si="5"/>
        <v>99624</v>
      </c>
      <c r="Q39" s="178" t="str">
        <f t="shared" si="6"/>
        <v>Franklin2050</v>
      </c>
      <c r="R39" s="178">
        <f t="shared" si="7"/>
        <v>105359</v>
      </c>
    </row>
    <row r="40" spans="1:18" ht="16.149999999999999" customHeight="1">
      <c r="A40" s="296" t="s">
        <v>190</v>
      </c>
      <c r="B40" s="297">
        <v>206114</v>
      </c>
      <c r="C40" s="297">
        <v>212125</v>
      </c>
      <c r="D40" s="297">
        <v>224168</v>
      </c>
      <c r="E40" s="297">
        <v>231109</v>
      </c>
      <c r="F40" s="297">
        <v>240069</v>
      </c>
      <c r="G40" s="297">
        <v>248735</v>
      </c>
      <c r="H40" s="297">
        <v>257446</v>
      </c>
      <c r="I40" s="297">
        <v>266175</v>
      </c>
      <c r="J40" s="297">
        <v>274880</v>
      </c>
      <c r="K40" s="245" t="str">
        <f t="shared" si="8"/>
        <v>Gaston2025</v>
      </c>
      <c r="L40" s="245">
        <f t="shared" si="2"/>
        <v>231109</v>
      </c>
      <c r="M40" s="245" t="str">
        <f t="shared" si="9"/>
        <v>Gaston2035</v>
      </c>
      <c r="N40" s="245">
        <f t="shared" si="3"/>
        <v>248735</v>
      </c>
      <c r="O40" s="245" t="str">
        <f t="shared" si="4"/>
        <v>Gaston2045</v>
      </c>
      <c r="P40" s="245">
        <f t="shared" si="5"/>
        <v>266175</v>
      </c>
      <c r="Q40" s="178" t="str">
        <f t="shared" si="6"/>
        <v>Gaston2050</v>
      </c>
      <c r="R40" s="178">
        <f t="shared" si="7"/>
        <v>274880</v>
      </c>
    </row>
    <row r="41" spans="1:18" ht="16.149999999999999" customHeight="1">
      <c r="A41" s="296" t="s">
        <v>189</v>
      </c>
      <c r="B41" s="297">
        <v>12165</v>
      </c>
      <c r="C41" s="297">
        <v>11818</v>
      </c>
      <c r="D41" s="297">
        <v>11908</v>
      </c>
      <c r="E41" s="297">
        <v>11751</v>
      </c>
      <c r="F41" s="297">
        <v>11736</v>
      </c>
      <c r="G41" s="297">
        <v>11734</v>
      </c>
      <c r="H41" s="297">
        <v>11733</v>
      </c>
      <c r="I41" s="297">
        <v>11733</v>
      </c>
      <c r="J41" s="297">
        <v>11731</v>
      </c>
      <c r="K41" s="245" t="str">
        <f t="shared" si="8"/>
        <v>Gates2025</v>
      </c>
      <c r="L41" s="245">
        <f t="shared" si="2"/>
        <v>11751</v>
      </c>
      <c r="M41" s="245" t="str">
        <f t="shared" si="9"/>
        <v>Gates2035</v>
      </c>
      <c r="N41" s="245">
        <f t="shared" si="3"/>
        <v>11734</v>
      </c>
      <c r="O41" s="245" t="str">
        <f t="shared" si="4"/>
        <v>Gates2045</v>
      </c>
      <c r="P41" s="245">
        <f t="shared" si="5"/>
        <v>11733</v>
      </c>
      <c r="Q41" s="178" t="str">
        <f t="shared" si="6"/>
        <v>Gates2050</v>
      </c>
      <c r="R41" s="178">
        <f t="shared" si="7"/>
        <v>11731</v>
      </c>
    </row>
    <row r="42" spans="1:18" ht="16.149999999999999" customHeight="1">
      <c r="A42" s="296" t="s">
        <v>188</v>
      </c>
      <c r="B42" s="297">
        <v>8867</v>
      </c>
      <c r="C42" s="297">
        <v>8743</v>
      </c>
      <c r="D42" s="297">
        <v>8642</v>
      </c>
      <c r="E42" s="297">
        <v>8496</v>
      </c>
      <c r="F42" s="297">
        <v>8450</v>
      </c>
      <c r="G42" s="297">
        <v>8427</v>
      </c>
      <c r="H42" s="297">
        <v>8416</v>
      </c>
      <c r="I42" s="297">
        <v>8411</v>
      </c>
      <c r="J42" s="297">
        <v>8409</v>
      </c>
      <c r="K42" s="245" t="str">
        <f t="shared" si="8"/>
        <v>Graham2025</v>
      </c>
      <c r="L42" s="245">
        <f t="shared" si="2"/>
        <v>8496</v>
      </c>
      <c r="M42" s="245" t="str">
        <f t="shared" si="9"/>
        <v>Graham2035</v>
      </c>
      <c r="N42" s="245">
        <f t="shared" si="3"/>
        <v>8427</v>
      </c>
      <c r="O42" s="245" t="str">
        <f t="shared" si="4"/>
        <v>Graham2045</v>
      </c>
      <c r="P42" s="245">
        <f t="shared" si="5"/>
        <v>8411</v>
      </c>
      <c r="Q42" s="178" t="str">
        <f t="shared" si="6"/>
        <v>Graham2050</v>
      </c>
      <c r="R42" s="178">
        <f t="shared" si="7"/>
        <v>8409</v>
      </c>
    </row>
    <row r="43" spans="1:18" ht="16.149999999999999" customHeight="1">
      <c r="A43" s="296" t="s">
        <v>187</v>
      </c>
      <c r="B43" s="297">
        <v>57673</v>
      </c>
      <c r="C43" s="297">
        <v>58212</v>
      </c>
      <c r="D43" s="297">
        <v>61628</v>
      </c>
      <c r="E43" s="297">
        <v>64730</v>
      </c>
      <c r="F43" s="297">
        <v>68078</v>
      </c>
      <c r="G43" s="297">
        <v>71426</v>
      </c>
      <c r="H43" s="297">
        <v>74774</v>
      </c>
      <c r="I43" s="297">
        <v>78124</v>
      </c>
      <c r="J43" s="297">
        <v>81468</v>
      </c>
      <c r="K43" s="245" t="str">
        <f t="shared" si="8"/>
        <v>Granville2025</v>
      </c>
      <c r="L43" s="245">
        <f t="shared" si="2"/>
        <v>64730</v>
      </c>
      <c r="M43" s="245" t="str">
        <f t="shared" si="9"/>
        <v>Granville2035</v>
      </c>
      <c r="N43" s="245">
        <f t="shared" si="3"/>
        <v>71426</v>
      </c>
      <c r="O43" s="245" t="str">
        <f t="shared" si="4"/>
        <v>Granville2045</v>
      </c>
      <c r="P43" s="245">
        <f t="shared" si="5"/>
        <v>78124</v>
      </c>
      <c r="Q43" s="178" t="str">
        <f t="shared" si="6"/>
        <v>Granville2050</v>
      </c>
      <c r="R43" s="178">
        <f t="shared" si="7"/>
        <v>81468</v>
      </c>
    </row>
    <row r="44" spans="1:18" ht="16.149999999999999" customHeight="1">
      <c r="A44" s="296" t="s">
        <v>186</v>
      </c>
      <c r="B44" s="297">
        <v>21258</v>
      </c>
      <c r="C44" s="297">
        <v>21015</v>
      </c>
      <c r="D44" s="297">
        <v>20951</v>
      </c>
      <c r="E44" s="297">
        <v>20844</v>
      </c>
      <c r="F44" s="297">
        <v>20844</v>
      </c>
      <c r="G44" s="297">
        <v>20842</v>
      </c>
      <c r="H44" s="297">
        <v>20844</v>
      </c>
      <c r="I44" s="297">
        <v>20842</v>
      </c>
      <c r="J44" s="297">
        <v>20843</v>
      </c>
      <c r="K44" s="245" t="str">
        <f t="shared" si="8"/>
        <v>Greene2025</v>
      </c>
      <c r="L44" s="245">
        <f t="shared" si="2"/>
        <v>20844</v>
      </c>
      <c r="M44" s="245" t="str">
        <f t="shared" si="9"/>
        <v>Greene2035</v>
      </c>
      <c r="N44" s="245">
        <f t="shared" si="3"/>
        <v>20842</v>
      </c>
      <c r="O44" s="245" t="str">
        <f t="shared" si="4"/>
        <v>Greene2045</v>
      </c>
      <c r="P44" s="245">
        <f t="shared" si="5"/>
        <v>20842</v>
      </c>
      <c r="Q44" s="178" t="str">
        <f t="shared" si="6"/>
        <v>Greene2050</v>
      </c>
      <c r="R44" s="178">
        <f t="shared" si="7"/>
        <v>20843</v>
      </c>
    </row>
    <row r="45" spans="1:18" ht="16.149999999999999" customHeight="1">
      <c r="A45" s="296" t="s">
        <v>185</v>
      </c>
      <c r="B45" s="297">
        <v>489618</v>
      </c>
      <c r="C45" s="297">
        <v>516237</v>
      </c>
      <c r="D45" s="297">
        <v>538431</v>
      </c>
      <c r="E45" s="297">
        <v>555743</v>
      </c>
      <c r="F45" s="297">
        <v>583552</v>
      </c>
      <c r="G45" s="297">
        <v>615500</v>
      </c>
      <c r="H45" s="297">
        <v>649608</v>
      </c>
      <c r="I45" s="297">
        <v>684841</v>
      </c>
      <c r="J45" s="297">
        <v>720661</v>
      </c>
      <c r="K45" s="245" t="str">
        <f t="shared" si="8"/>
        <v>Guilford2025</v>
      </c>
      <c r="L45" s="245">
        <f t="shared" si="2"/>
        <v>555743</v>
      </c>
      <c r="M45" s="245" t="str">
        <f t="shared" si="9"/>
        <v>Guilford2035</v>
      </c>
      <c r="N45" s="245">
        <f t="shared" si="3"/>
        <v>615500</v>
      </c>
      <c r="O45" s="245" t="str">
        <f t="shared" si="4"/>
        <v>Guilford2045</v>
      </c>
      <c r="P45" s="245">
        <f t="shared" si="5"/>
        <v>684841</v>
      </c>
      <c r="Q45" s="178" t="str">
        <f t="shared" si="6"/>
        <v>Guilford2050</v>
      </c>
      <c r="R45" s="178">
        <f t="shared" si="7"/>
        <v>720661</v>
      </c>
    </row>
    <row r="46" spans="1:18" ht="16.149999999999999" customHeight="1">
      <c r="A46" s="296" t="s">
        <v>184</v>
      </c>
      <c r="B46" s="297">
        <v>54470</v>
      </c>
      <c r="C46" s="297">
        <v>52205</v>
      </c>
      <c r="D46" s="297">
        <v>50898</v>
      </c>
      <c r="E46" s="297">
        <v>48859</v>
      </c>
      <c r="F46" s="297">
        <v>47093</v>
      </c>
      <c r="G46" s="297">
        <v>45327</v>
      </c>
      <c r="H46" s="297">
        <v>43561</v>
      </c>
      <c r="I46" s="297">
        <v>41797</v>
      </c>
      <c r="J46" s="297">
        <v>40031</v>
      </c>
      <c r="K46" s="245" t="str">
        <f t="shared" si="8"/>
        <v>Halifax2025</v>
      </c>
      <c r="L46" s="245">
        <f t="shared" si="2"/>
        <v>48859</v>
      </c>
      <c r="M46" s="245" t="str">
        <f t="shared" si="9"/>
        <v>Halifax2035</v>
      </c>
      <c r="N46" s="245">
        <f t="shared" si="3"/>
        <v>45327</v>
      </c>
      <c r="O46" s="245" t="str">
        <f t="shared" si="4"/>
        <v>Halifax2045</v>
      </c>
      <c r="P46" s="245">
        <f t="shared" si="5"/>
        <v>41797</v>
      </c>
      <c r="Q46" s="178" t="str">
        <f t="shared" si="6"/>
        <v>Halifax2050</v>
      </c>
      <c r="R46" s="178">
        <f t="shared" si="7"/>
        <v>40031</v>
      </c>
    </row>
    <row r="47" spans="1:18" ht="16.149999999999999" customHeight="1">
      <c r="A47" s="296" t="s">
        <v>183</v>
      </c>
      <c r="B47" s="297">
        <v>115753</v>
      </c>
      <c r="C47" s="297">
        <v>127002</v>
      </c>
      <c r="D47" s="297">
        <v>136705</v>
      </c>
      <c r="E47" s="297">
        <v>145536</v>
      </c>
      <c r="F47" s="297">
        <v>154930</v>
      </c>
      <c r="G47" s="297">
        <v>164329</v>
      </c>
      <c r="H47" s="297">
        <v>173721</v>
      </c>
      <c r="I47" s="297">
        <v>183114</v>
      </c>
      <c r="J47" s="297">
        <v>192507</v>
      </c>
      <c r="K47" s="245" t="str">
        <f t="shared" si="8"/>
        <v>Harnett2025</v>
      </c>
      <c r="L47" s="245">
        <f t="shared" si="2"/>
        <v>145536</v>
      </c>
      <c r="M47" s="245" t="str">
        <f t="shared" si="9"/>
        <v>Harnett2035</v>
      </c>
      <c r="N47" s="245">
        <f t="shared" si="3"/>
        <v>164329</v>
      </c>
      <c r="O47" s="245" t="str">
        <f t="shared" si="4"/>
        <v>Harnett2045</v>
      </c>
      <c r="P47" s="245">
        <f t="shared" si="5"/>
        <v>183114</v>
      </c>
      <c r="Q47" s="178" t="str">
        <f t="shared" si="6"/>
        <v>Harnett2050</v>
      </c>
      <c r="R47" s="178">
        <f t="shared" si="7"/>
        <v>192507</v>
      </c>
    </row>
    <row r="48" spans="1:18" ht="16.149999999999999" customHeight="1">
      <c r="A48" s="296" t="s">
        <v>182</v>
      </c>
      <c r="B48" s="297">
        <v>58932</v>
      </c>
      <c r="C48" s="297">
        <v>60445</v>
      </c>
      <c r="D48" s="297">
        <v>63481</v>
      </c>
      <c r="E48" s="297">
        <v>65587</v>
      </c>
      <c r="F48" s="297">
        <v>67931</v>
      </c>
      <c r="G48" s="297">
        <v>70276</v>
      </c>
      <c r="H48" s="297">
        <v>72621</v>
      </c>
      <c r="I48" s="297">
        <v>74966</v>
      </c>
      <c r="J48" s="297">
        <v>77308</v>
      </c>
      <c r="K48" s="245" t="str">
        <f t="shared" si="8"/>
        <v>Haywood2025</v>
      </c>
      <c r="L48" s="245">
        <f t="shared" si="2"/>
        <v>65587</v>
      </c>
      <c r="M48" s="245" t="str">
        <f t="shared" si="9"/>
        <v>Haywood2035</v>
      </c>
      <c r="N48" s="245">
        <f t="shared" si="3"/>
        <v>70276</v>
      </c>
      <c r="O48" s="245" t="str">
        <f t="shared" si="4"/>
        <v>Haywood2045</v>
      </c>
      <c r="P48" s="245">
        <f t="shared" si="5"/>
        <v>74966</v>
      </c>
      <c r="Q48" s="178" t="str">
        <f t="shared" si="6"/>
        <v>Haywood2050</v>
      </c>
      <c r="R48" s="178">
        <f t="shared" si="7"/>
        <v>77308</v>
      </c>
    </row>
    <row r="49" spans="1:18" ht="16.149999999999999" customHeight="1">
      <c r="A49" s="296" t="s">
        <v>181</v>
      </c>
      <c r="B49" s="297">
        <v>106891</v>
      </c>
      <c r="C49" s="297">
        <v>111803</v>
      </c>
      <c r="D49" s="297">
        <v>118563</v>
      </c>
      <c r="E49" s="297">
        <v>125351</v>
      </c>
      <c r="F49" s="297">
        <v>133007</v>
      </c>
      <c r="G49" s="297">
        <v>140450</v>
      </c>
      <c r="H49" s="297">
        <v>148116</v>
      </c>
      <c r="I49" s="297">
        <v>155554</v>
      </c>
      <c r="J49" s="297">
        <v>163221</v>
      </c>
      <c r="K49" s="245" t="str">
        <f t="shared" si="8"/>
        <v>Henderson2025</v>
      </c>
      <c r="L49" s="245">
        <f t="shared" si="2"/>
        <v>125351</v>
      </c>
      <c r="M49" s="245" t="str">
        <f t="shared" si="9"/>
        <v>Henderson2035</v>
      </c>
      <c r="N49" s="245">
        <f t="shared" si="3"/>
        <v>140450</v>
      </c>
      <c r="O49" s="245" t="str">
        <f t="shared" si="4"/>
        <v>Henderson2045</v>
      </c>
      <c r="P49" s="245">
        <f t="shared" si="5"/>
        <v>155554</v>
      </c>
      <c r="Q49" s="178" t="str">
        <f t="shared" si="6"/>
        <v>Henderson2050</v>
      </c>
      <c r="R49" s="178">
        <f t="shared" si="7"/>
        <v>163221</v>
      </c>
    </row>
    <row r="50" spans="1:18" ht="16.149999999999999" customHeight="1">
      <c r="A50" s="296" t="s">
        <v>180</v>
      </c>
      <c r="B50" s="297">
        <v>24764</v>
      </c>
      <c r="C50" s="297">
        <v>24499</v>
      </c>
      <c r="D50" s="297">
        <v>23720</v>
      </c>
      <c r="E50" s="297">
        <v>23349</v>
      </c>
      <c r="F50" s="297">
        <v>23310</v>
      </c>
      <c r="G50" s="297">
        <v>23302</v>
      </c>
      <c r="H50" s="297">
        <v>23300</v>
      </c>
      <c r="I50" s="297">
        <v>23304</v>
      </c>
      <c r="J50" s="297">
        <v>23301</v>
      </c>
      <c r="K50" s="245" t="str">
        <f t="shared" si="8"/>
        <v>Hertford2025</v>
      </c>
      <c r="L50" s="245">
        <f t="shared" si="2"/>
        <v>23349</v>
      </c>
      <c r="M50" s="245" t="str">
        <f t="shared" si="9"/>
        <v>Hertford2035</v>
      </c>
      <c r="N50" s="245">
        <f t="shared" si="3"/>
        <v>23302</v>
      </c>
      <c r="O50" s="245" t="str">
        <f t="shared" si="4"/>
        <v>Hertford2045</v>
      </c>
      <c r="P50" s="245">
        <f t="shared" si="5"/>
        <v>23304</v>
      </c>
      <c r="Q50" s="178" t="str">
        <f t="shared" si="6"/>
        <v>Hertford2050</v>
      </c>
      <c r="R50" s="178">
        <f t="shared" si="7"/>
        <v>23301</v>
      </c>
    </row>
    <row r="51" spans="1:18" ht="16.149999999999999" customHeight="1">
      <c r="A51" s="296" t="s">
        <v>179</v>
      </c>
      <c r="B51" s="297">
        <v>47496</v>
      </c>
      <c r="C51" s="297">
        <v>51728</v>
      </c>
      <c r="D51" s="297">
        <v>54682</v>
      </c>
      <c r="E51" s="297">
        <v>56236</v>
      </c>
      <c r="F51" s="297">
        <v>57946</v>
      </c>
      <c r="G51" s="297">
        <v>59575</v>
      </c>
      <c r="H51" s="297">
        <v>61150</v>
      </c>
      <c r="I51" s="297">
        <v>62685</v>
      </c>
      <c r="J51" s="297">
        <v>64201</v>
      </c>
      <c r="K51" s="245" t="str">
        <f t="shared" si="8"/>
        <v>Hoke2025</v>
      </c>
      <c r="L51" s="245">
        <f t="shared" si="2"/>
        <v>56236</v>
      </c>
      <c r="M51" s="245" t="str">
        <f t="shared" si="9"/>
        <v>Hoke2035</v>
      </c>
      <c r="N51" s="245">
        <f t="shared" si="3"/>
        <v>59575</v>
      </c>
      <c r="O51" s="245" t="str">
        <f t="shared" si="4"/>
        <v>Hoke2045</v>
      </c>
      <c r="P51" s="245">
        <f t="shared" si="5"/>
        <v>62685</v>
      </c>
      <c r="Q51" s="178" t="str">
        <f t="shared" si="6"/>
        <v>Hoke2050</v>
      </c>
      <c r="R51" s="178">
        <f t="shared" si="7"/>
        <v>64201</v>
      </c>
    </row>
    <row r="52" spans="1:18" ht="16.149999999999999" customHeight="1">
      <c r="A52" s="296" t="s">
        <v>178</v>
      </c>
      <c r="B52" s="297">
        <v>5811</v>
      </c>
      <c r="C52" s="297">
        <v>5569</v>
      </c>
      <c r="D52" s="297">
        <v>5119</v>
      </c>
      <c r="E52" s="297">
        <v>4975</v>
      </c>
      <c r="F52" s="297">
        <v>4853</v>
      </c>
      <c r="G52" s="297">
        <v>4729</v>
      </c>
      <c r="H52" s="297">
        <v>4609</v>
      </c>
      <c r="I52" s="297">
        <v>4487</v>
      </c>
      <c r="J52" s="297">
        <v>4363</v>
      </c>
      <c r="K52" s="245" t="str">
        <f t="shared" si="8"/>
        <v>Hyde2025</v>
      </c>
      <c r="L52" s="245">
        <f t="shared" si="2"/>
        <v>4975</v>
      </c>
      <c r="M52" s="245" t="str">
        <f t="shared" si="9"/>
        <v>Hyde2035</v>
      </c>
      <c r="N52" s="245">
        <f t="shared" si="3"/>
        <v>4729</v>
      </c>
      <c r="O52" s="245" t="str">
        <f t="shared" si="4"/>
        <v>Hyde2045</v>
      </c>
      <c r="P52" s="245">
        <f t="shared" si="5"/>
        <v>4487</v>
      </c>
      <c r="Q52" s="178" t="str">
        <f t="shared" si="6"/>
        <v>Hyde2050</v>
      </c>
      <c r="R52" s="178">
        <f t="shared" si="7"/>
        <v>4363</v>
      </c>
    </row>
    <row r="53" spans="1:18" ht="16.149999999999999" customHeight="1">
      <c r="A53" s="296" t="s">
        <v>177</v>
      </c>
      <c r="B53" s="297">
        <v>159778</v>
      </c>
      <c r="C53" s="297">
        <v>169730</v>
      </c>
      <c r="D53" s="297">
        <v>183309</v>
      </c>
      <c r="E53" s="297">
        <v>194916</v>
      </c>
      <c r="F53" s="297">
        <v>207217</v>
      </c>
      <c r="G53" s="297">
        <v>219516</v>
      </c>
      <c r="H53" s="297">
        <v>231817</v>
      </c>
      <c r="I53" s="297">
        <v>244117</v>
      </c>
      <c r="J53" s="297">
        <v>256414</v>
      </c>
      <c r="K53" s="245" t="str">
        <f t="shared" si="8"/>
        <v>Iredell2025</v>
      </c>
      <c r="L53" s="245">
        <f t="shared" si="2"/>
        <v>194916</v>
      </c>
      <c r="M53" s="245" t="str">
        <f t="shared" si="9"/>
        <v>Iredell2035</v>
      </c>
      <c r="N53" s="245">
        <f t="shared" si="3"/>
        <v>219516</v>
      </c>
      <c r="O53" s="245" t="str">
        <f t="shared" si="4"/>
        <v>Iredell2045</v>
      </c>
      <c r="P53" s="245">
        <f t="shared" si="5"/>
        <v>244117</v>
      </c>
      <c r="Q53" s="178" t="str">
        <f t="shared" si="6"/>
        <v>Iredell2050</v>
      </c>
      <c r="R53" s="178">
        <f t="shared" si="7"/>
        <v>256414</v>
      </c>
    </row>
    <row r="54" spans="1:18" ht="16.149999999999999" customHeight="1">
      <c r="A54" s="296" t="s">
        <v>176</v>
      </c>
      <c r="B54" s="297">
        <v>40368</v>
      </c>
      <c r="C54" s="297">
        <v>41608</v>
      </c>
      <c r="D54" s="297">
        <v>44354</v>
      </c>
      <c r="E54" s="297">
        <v>46172</v>
      </c>
      <c r="F54" s="297">
        <v>48165</v>
      </c>
      <c r="G54" s="297">
        <v>50159</v>
      </c>
      <c r="H54" s="297">
        <v>52154</v>
      </c>
      <c r="I54" s="297">
        <v>54145</v>
      </c>
      <c r="J54" s="297">
        <v>56138</v>
      </c>
      <c r="K54" s="245" t="str">
        <f t="shared" si="8"/>
        <v>Jackson2025</v>
      </c>
      <c r="L54" s="245">
        <f t="shared" si="2"/>
        <v>46172</v>
      </c>
      <c r="M54" s="245" t="str">
        <f t="shared" si="9"/>
        <v>Jackson2035</v>
      </c>
      <c r="N54" s="245">
        <f t="shared" si="3"/>
        <v>50159</v>
      </c>
      <c r="O54" s="245" t="str">
        <f t="shared" si="4"/>
        <v>Jackson2045</v>
      </c>
      <c r="P54" s="245">
        <f t="shared" si="5"/>
        <v>54145</v>
      </c>
      <c r="Q54" s="178" t="str">
        <f t="shared" si="6"/>
        <v>Jackson2050</v>
      </c>
      <c r="R54" s="178">
        <f t="shared" si="7"/>
        <v>56138</v>
      </c>
    </row>
    <row r="55" spans="1:18" ht="16.149999999999999" customHeight="1">
      <c r="A55" s="296" t="s">
        <v>175</v>
      </c>
      <c r="B55" s="297">
        <v>169678</v>
      </c>
      <c r="C55" s="297">
        <v>183584</v>
      </c>
      <c r="D55" s="297">
        <v>211626</v>
      </c>
      <c r="E55" s="297">
        <v>239055</v>
      </c>
      <c r="F55" s="297">
        <v>264618</v>
      </c>
      <c r="G55" s="297">
        <v>289846</v>
      </c>
      <c r="H55" s="297">
        <v>315026</v>
      </c>
      <c r="I55" s="297">
        <v>340202</v>
      </c>
      <c r="J55" s="297">
        <v>365374</v>
      </c>
      <c r="K55" s="245" t="str">
        <f t="shared" si="8"/>
        <v>Johnston2025</v>
      </c>
      <c r="L55" s="245">
        <f t="shared" si="2"/>
        <v>239055</v>
      </c>
      <c r="M55" s="245" t="str">
        <f t="shared" si="9"/>
        <v>Johnston2035</v>
      </c>
      <c r="N55" s="245">
        <f t="shared" si="3"/>
        <v>289846</v>
      </c>
      <c r="O55" s="245" t="str">
        <f t="shared" si="4"/>
        <v>Johnston2045</v>
      </c>
      <c r="P55" s="245">
        <f t="shared" si="5"/>
        <v>340202</v>
      </c>
      <c r="Q55" s="178" t="str">
        <f t="shared" si="6"/>
        <v>Johnston2050</v>
      </c>
      <c r="R55" s="178">
        <f t="shared" si="7"/>
        <v>365374</v>
      </c>
    </row>
    <row r="56" spans="1:18" ht="16.149999999999999" customHeight="1">
      <c r="A56" s="296" t="s">
        <v>174</v>
      </c>
      <c r="B56" s="297">
        <v>10143</v>
      </c>
      <c r="C56" s="297">
        <v>10198</v>
      </c>
      <c r="D56" s="297">
        <v>10067</v>
      </c>
      <c r="E56" s="297">
        <v>10012</v>
      </c>
      <c r="F56" s="297">
        <v>10006</v>
      </c>
      <c r="G56" s="297">
        <v>10000</v>
      </c>
      <c r="H56" s="297">
        <v>9986</v>
      </c>
      <c r="I56" s="297">
        <v>9977</v>
      </c>
      <c r="J56" s="297">
        <v>9971</v>
      </c>
      <c r="K56" s="245" t="str">
        <f t="shared" si="8"/>
        <v>Jones2025</v>
      </c>
      <c r="L56" s="245">
        <f t="shared" si="2"/>
        <v>10012</v>
      </c>
      <c r="M56" s="245" t="str">
        <f t="shared" si="9"/>
        <v>Jones2035</v>
      </c>
      <c r="N56" s="245">
        <f t="shared" si="3"/>
        <v>10000</v>
      </c>
      <c r="O56" s="245" t="str">
        <f t="shared" si="4"/>
        <v>Jones2045</v>
      </c>
      <c r="P56" s="245">
        <f t="shared" si="5"/>
        <v>9977</v>
      </c>
      <c r="Q56" s="178" t="str">
        <f t="shared" si="6"/>
        <v>Jones2050</v>
      </c>
      <c r="R56" s="178">
        <f t="shared" si="7"/>
        <v>9971</v>
      </c>
    </row>
    <row r="57" spans="1:18" ht="16.149999999999999" customHeight="1">
      <c r="A57" s="296" t="s">
        <v>173</v>
      </c>
      <c r="B57" s="297">
        <v>57877</v>
      </c>
      <c r="C57" s="297">
        <v>58667</v>
      </c>
      <c r="D57" s="297">
        <v>61663</v>
      </c>
      <c r="E57" s="297">
        <v>64083</v>
      </c>
      <c r="F57" s="297">
        <v>66893</v>
      </c>
      <c r="G57" s="297">
        <v>69706</v>
      </c>
      <c r="H57" s="297">
        <v>72513</v>
      </c>
      <c r="I57" s="297">
        <v>75325</v>
      </c>
      <c r="J57" s="297">
        <v>78135</v>
      </c>
      <c r="K57" s="245" t="str">
        <f t="shared" si="8"/>
        <v>Lee2025</v>
      </c>
      <c r="L57" s="245">
        <f t="shared" si="2"/>
        <v>64083</v>
      </c>
      <c r="M57" s="245" t="str">
        <f t="shared" si="9"/>
        <v>Lee2035</v>
      </c>
      <c r="N57" s="245">
        <f t="shared" si="3"/>
        <v>69706</v>
      </c>
      <c r="O57" s="245" t="str">
        <f t="shared" si="4"/>
        <v>Lee2045</v>
      </c>
      <c r="P57" s="245">
        <f t="shared" si="5"/>
        <v>75325</v>
      </c>
      <c r="Q57" s="178" t="str">
        <f t="shared" si="6"/>
        <v>Lee2050</v>
      </c>
      <c r="R57" s="178">
        <f t="shared" si="7"/>
        <v>78135</v>
      </c>
    </row>
    <row r="58" spans="1:18" ht="16.149999999999999" customHeight="1">
      <c r="A58" s="296" t="s">
        <v>172</v>
      </c>
      <c r="B58" s="297">
        <v>59488</v>
      </c>
      <c r="C58" s="297">
        <v>58208</v>
      </c>
      <c r="D58" s="297">
        <v>56876</v>
      </c>
      <c r="E58" s="297">
        <v>56175</v>
      </c>
      <c r="F58" s="297">
        <v>55751</v>
      </c>
      <c r="G58" s="297">
        <v>55325</v>
      </c>
      <c r="H58" s="297">
        <v>54901</v>
      </c>
      <c r="I58" s="297">
        <v>54473</v>
      </c>
      <c r="J58" s="297">
        <v>54050</v>
      </c>
      <c r="K58" s="245" t="str">
        <f t="shared" si="8"/>
        <v>Lenoir2025</v>
      </c>
      <c r="L58" s="245">
        <f t="shared" si="2"/>
        <v>56175</v>
      </c>
      <c r="M58" s="245" t="str">
        <f t="shared" si="9"/>
        <v>Lenoir2035</v>
      </c>
      <c r="N58" s="245">
        <f t="shared" si="3"/>
        <v>55325</v>
      </c>
      <c r="O58" s="245" t="str">
        <f t="shared" si="4"/>
        <v>Lenoir2045</v>
      </c>
      <c r="P58" s="245">
        <f t="shared" si="5"/>
        <v>54473</v>
      </c>
      <c r="Q58" s="178" t="str">
        <f t="shared" si="6"/>
        <v>Lenoir2050</v>
      </c>
      <c r="R58" s="178">
        <f t="shared" si="7"/>
        <v>54050</v>
      </c>
    </row>
    <row r="59" spans="1:18" ht="16.149999999999999" customHeight="1">
      <c r="A59" s="296" t="s">
        <v>171</v>
      </c>
      <c r="B59" s="297">
        <v>78134</v>
      </c>
      <c r="C59" s="297">
        <v>80978</v>
      </c>
      <c r="D59" s="297">
        <v>88699</v>
      </c>
      <c r="E59" s="297">
        <v>94437</v>
      </c>
      <c r="F59" s="297">
        <v>101026</v>
      </c>
      <c r="G59" s="297">
        <v>107458</v>
      </c>
      <c r="H59" s="297">
        <v>113855</v>
      </c>
      <c r="I59" s="297">
        <v>120354</v>
      </c>
      <c r="J59" s="297">
        <v>126743</v>
      </c>
      <c r="K59" s="245" t="str">
        <f t="shared" si="8"/>
        <v>Lincoln2025</v>
      </c>
      <c r="L59" s="245">
        <f t="shared" si="2"/>
        <v>94437</v>
      </c>
      <c r="M59" s="245" t="str">
        <f t="shared" si="9"/>
        <v>Lincoln2035</v>
      </c>
      <c r="N59" s="245">
        <f t="shared" si="3"/>
        <v>107458</v>
      </c>
      <c r="O59" s="245" t="str">
        <f t="shared" si="4"/>
        <v>Lincoln2045</v>
      </c>
      <c r="P59" s="245">
        <f t="shared" si="5"/>
        <v>120354</v>
      </c>
      <c r="Q59" s="178" t="str">
        <f t="shared" si="6"/>
        <v>Lincoln2050</v>
      </c>
      <c r="R59" s="178">
        <f t="shared" si="7"/>
        <v>126743</v>
      </c>
    </row>
    <row r="60" spans="1:18" ht="16.149999999999999" customHeight="1">
      <c r="A60" s="296" t="s">
        <v>170</v>
      </c>
      <c r="B60" s="297">
        <v>33959</v>
      </c>
      <c r="C60" s="297">
        <v>34708</v>
      </c>
      <c r="D60" s="297">
        <v>37014</v>
      </c>
      <c r="E60" s="297">
        <v>39642</v>
      </c>
      <c r="F60" s="297">
        <v>42382</v>
      </c>
      <c r="G60" s="297">
        <v>45123</v>
      </c>
      <c r="H60" s="297">
        <v>47862</v>
      </c>
      <c r="I60" s="297">
        <v>50599</v>
      </c>
      <c r="J60" s="297">
        <v>53340</v>
      </c>
      <c r="K60" s="245" t="str">
        <f t="shared" si="8"/>
        <v>Macon2025</v>
      </c>
      <c r="L60" s="245">
        <f t="shared" si="2"/>
        <v>39642</v>
      </c>
      <c r="M60" s="245" t="str">
        <f t="shared" si="9"/>
        <v>Macon2035</v>
      </c>
      <c r="N60" s="245">
        <f t="shared" si="3"/>
        <v>45123</v>
      </c>
      <c r="O60" s="245" t="str">
        <f t="shared" si="4"/>
        <v>Macon2045</v>
      </c>
      <c r="P60" s="245">
        <f t="shared" si="5"/>
        <v>50599</v>
      </c>
      <c r="Q60" s="178" t="str">
        <f t="shared" si="6"/>
        <v>Macon2050</v>
      </c>
      <c r="R60" s="178">
        <f t="shared" si="7"/>
        <v>53340</v>
      </c>
    </row>
    <row r="61" spans="1:18" ht="16.149999999999999" customHeight="1">
      <c r="A61" s="296" t="s">
        <v>169</v>
      </c>
      <c r="B61" s="297">
        <v>20777</v>
      </c>
      <c r="C61" s="297">
        <v>21751</v>
      </c>
      <c r="D61" s="297">
        <v>22500</v>
      </c>
      <c r="E61" s="297">
        <v>23130</v>
      </c>
      <c r="F61" s="297">
        <v>23843</v>
      </c>
      <c r="G61" s="297">
        <v>24562</v>
      </c>
      <c r="H61" s="297">
        <v>25276</v>
      </c>
      <c r="I61" s="297">
        <v>25998</v>
      </c>
      <c r="J61" s="297">
        <v>26713</v>
      </c>
      <c r="K61" s="245" t="str">
        <f t="shared" si="8"/>
        <v>Madison2025</v>
      </c>
      <c r="L61" s="245">
        <f t="shared" si="2"/>
        <v>23130</v>
      </c>
      <c r="M61" s="245" t="str">
        <f t="shared" si="9"/>
        <v>Madison2035</v>
      </c>
      <c r="N61" s="245">
        <f t="shared" si="3"/>
        <v>24562</v>
      </c>
      <c r="O61" s="245" t="str">
        <f t="shared" si="4"/>
        <v>Madison2045</v>
      </c>
      <c r="P61" s="245">
        <f t="shared" si="5"/>
        <v>25998</v>
      </c>
      <c r="Q61" s="178" t="str">
        <f t="shared" si="6"/>
        <v>Madison2050</v>
      </c>
      <c r="R61" s="178">
        <f t="shared" si="7"/>
        <v>26713</v>
      </c>
    </row>
    <row r="62" spans="1:18" ht="16.149999999999999" customHeight="1">
      <c r="A62" s="296" t="s">
        <v>168</v>
      </c>
      <c r="B62" s="297">
        <v>24506</v>
      </c>
      <c r="C62" s="297">
        <v>23626</v>
      </c>
      <c r="D62" s="297">
        <v>22904</v>
      </c>
      <c r="E62" s="297">
        <v>22148</v>
      </c>
      <c r="F62" s="297">
        <v>21511</v>
      </c>
      <c r="G62" s="297">
        <v>20869</v>
      </c>
      <c r="H62" s="297">
        <v>20230</v>
      </c>
      <c r="I62" s="297">
        <v>19590</v>
      </c>
      <c r="J62" s="297">
        <v>18951</v>
      </c>
      <c r="K62" s="245" t="str">
        <f t="shared" si="8"/>
        <v>Martin2025</v>
      </c>
      <c r="L62" s="245">
        <f t="shared" si="2"/>
        <v>22148</v>
      </c>
      <c r="M62" s="245" t="str">
        <f t="shared" si="9"/>
        <v>Martin2035</v>
      </c>
      <c r="N62" s="245">
        <f t="shared" si="3"/>
        <v>20869</v>
      </c>
      <c r="O62" s="245" t="str">
        <f t="shared" si="4"/>
        <v>Martin2045</v>
      </c>
      <c r="P62" s="245">
        <f t="shared" si="5"/>
        <v>19590</v>
      </c>
      <c r="Q62" s="178" t="str">
        <f t="shared" si="6"/>
        <v>Martin2050</v>
      </c>
      <c r="R62" s="178">
        <f t="shared" si="7"/>
        <v>18951</v>
      </c>
    </row>
    <row r="63" spans="1:18" ht="16.149999999999999" customHeight="1">
      <c r="A63" s="296" t="s">
        <v>167</v>
      </c>
      <c r="B63" s="297">
        <v>45102</v>
      </c>
      <c r="C63" s="297">
        <v>45422</v>
      </c>
      <c r="D63" s="297">
        <v>46530</v>
      </c>
      <c r="E63" s="297">
        <v>47021</v>
      </c>
      <c r="F63" s="297">
        <v>47712</v>
      </c>
      <c r="G63" s="297">
        <v>48406</v>
      </c>
      <c r="H63" s="297">
        <v>49097</v>
      </c>
      <c r="I63" s="297">
        <v>49793</v>
      </c>
      <c r="J63" s="297">
        <v>50482</v>
      </c>
      <c r="K63" s="245" t="str">
        <f t="shared" si="8"/>
        <v>McDowell2025</v>
      </c>
      <c r="L63" s="245">
        <f t="shared" si="2"/>
        <v>47021</v>
      </c>
      <c r="M63" s="245" t="str">
        <f t="shared" si="9"/>
        <v>McDowell2035</v>
      </c>
      <c r="N63" s="245">
        <f t="shared" si="3"/>
        <v>48406</v>
      </c>
      <c r="O63" s="245" t="str">
        <f t="shared" si="4"/>
        <v>McDowell2045</v>
      </c>
      <c r="P63" s="245">
        <f t="shared" si="5"/>
        <v>49793</v>
      </c>
      <c r="Q63" s="178" t="str">
        <f t="shared" si="6"/>
        <v>McDowell2050</v>
      </c>
      <c r="R63" s="178">
        <f t="shared" si="7"/>
        <v>50482</v>
      </c>
    </row>
    <row r="64" spans="1:18" ht="16.149999999999999" customHeight="1">
      <c r="A64" s="296" t="s">
        <v>166</v>
      </c>
      <c r="B64" s="297">
        <v>923242</v>
      </c>
      <c r="C64" s="297">
        <v>1032629</v>
      </c>
      <c r="D64" s="297">
        <v>1118775</v>
      </c>
      <c r="E64" s="297">
        <v>1223734</v>
      </c>
      <c r="F64" s="297">
        <v>1329914</v>
      </c>
      <c r="G64" s="297">
        <v>1435145</v>
      </c>
      <c r="H64" s="297">
        <v>1540320</v>
      </c>
      <c r="I64" s="297">
        <v>1645554</v>
      </c>
      <c r="J64" s="297">
        <v>1750805</v>
      </c>
      <c r="K64" s="245" t="str">
        <f t="shared" si="8"/>
        <v>Mecklenburg2025</v>
      </c>
      <c r="L64" s="245">
        <f t="shared" si="2"/>
        <v>1223734</v>
      </c>
      <c r="M64" s="245" t="str">
        <f t="shared" si="9"/>
        <v>Mecklenburg2035</v>
      </c>
      <c r="N64" s="245">
        <f t="shared" si="3"/>
        <v>1435145</v>
      </c>
      <c r="O64" s="245" t="str">
        <f t="shared" si="4"/>
        <v>Mecklenburg2045</v>
      </c>
      <c r="P64" s="245">
        <f t="shared" si="5"/>
        <v>1645554</v>
      </c>
      <c r="Q64" s="178" t="str">
        <f t="shared" si="6"/>
        <v>Mecklenburg2050</v>
      </c>
      <c r="R64" s="178">
        <f t="shared" si="7"/>
        <v>1750805</v>
      </c>
    </row>
    <row r="65" spans="1:18" ht="16.149999999999999" customHeight="1">
      <c r="A65" s="296" t="s">
        <v>165</v>
      </c>
      <c r="B65" s="297">
        <v>15512</v>
      </c>
      <c r="C65" s="297">
        <v>15193</v>
      </c>
      <c r="D65" s="297">
        <v>15112</v>
      </c>
      <c r="E65" s="297">
        <v>14924</v>
      </c>
      <c r="F65" s="297">
        <v>14805</v>
      </c>
      <c r="G65" s="297">
        <v>14694</v>
      </c>
      <c r="H65" s="297">
        <v>14583</v>
      </c>
      <c r="I65" s="297">
        <v>14478</v>
      </c>
      <c r="J65" s="297">
        <v>14378</v>
      </c>
      <c r="K65" s="245" t="str">
        <f t="shared" si="8"/>
        <v>Mitchell2025</v>
      </c>
      <c r="L65" s="245">
        <f t="shared" si="2"/>
        <v>14924</v>
      </c>
      <c r="M65" s="245" t="str">
        <f t="shared" si="9"/>
        <v>Mitchell2035</v>
      </c>
      <c r="N65" s="245">
        <f t="shared" si="3"/>
        <v>14694</v>
      </c>
      <c r="O65" s="245" t="str">
        <f t="shared" si="4"/>
        <v>Mitchell2045</v>
      </c>
      <c r="P65" s="245">
        <f t="shared" si="5"/>
        <v>14478</v>
      </c>
      <c r="Q65" s="178" t="str">
        <f t="shared" si="6"/>
        <v>Mitchell2050</v>
      </c>
      <c r="R65" s="178">
        <f t="shared" si="7"/>
        <v>14378</v>
      </c>
    </row>
    <row r="66" spans="1:18" ht="16.149999999999999" customHeight="1">
      <c r="A66" s="296" t="s">
        <v>164</v>
      </c>
      <c r="B66" s="297">
        <v>27729</v>
      </c>
      <c r="C66" s="297">
        <v>27729</v>
      </c>
      <c r="D66" s="297">
        <v>27753</v>
      </c>
      <c r="E66" s="297">
        <v>27814</v>
      </c>
      <c r="F66" s="297">
        <v>28006</v>
      </c>
      <c r="G66" s="297">
        <v>28203</v>
      </c>
      <c r="H66" s="297">
        <v>28393</v>
      </c>
      <c r="I66" s="297">
        <v>28587</v>
      </c>
      <c r="J66" s="297">
        <v>28779</v>
      </c>
      <c r="K66" s="245" t="str">
        <f t="shared" si="8"/>
        <v>Montgomery2025</v>
      </c>
      <c r="L66" s="245">
        <f t="shared" si="2"/>
        <v>27814</v>
      </c>
      <c r="M66" s="245" t="str">
        <f t="shared" si="9"/>
        <v>Montgomery2035</v>
      </c>
      <c r="N66" s="245">
        <f t="shared" si="3"/>
        <v>28203</v>
      </c>
      <c r="O66" s="245" t="str">
        <f t="shared" si="4"/>
        <v>Montgomery2045</v>
      </c>
      <c r="P66" s="245">
        <f t="shared" si="5"/>
        <v>28587</v>
      </c>
      <c r="Q66" s="178" t="str">
        <f t="shared" si="6"/>
        <v>Montgomery2050</v>
      </c>
      <c r="R66" s="178">
        <f t="shared" si="7"/>
        <v>28779</v>
      </c>
    </row>
    <row r="67" spans="1:18" ht="16.149999999999999" customHeight="1">
      <c r="A67" s="296" t="s">
        <v>163</v>
      </c>
      <c r="B67" s="297">
        <v>88594</v>
      </c>
      <c r="C67" s="297">
        <v>94136</v>
      </c>
      <c r="D67" s="297">
        <v>102814</v>
      </c>
      <c r="E67" s="297">
        <v>111395</v>
      </c>
      <c r="F67" s="297">
        <v>120258</v>
      </c>
      <c r="G67" s="297">
        <v>129075</v>
      </c>
      <c r="H67" s="297">
        <v>137848</v>
      </c>
      <c r="I67" s="297">
        <v>146574</v>
      </c>
      <c r="J67" s="297">
        <v>155261</v>
      </c>
      <c r="K67" s="245" t="str">
        <f t="shared" si="8"/>
        <v>Moore2025</v>
      </c>
      <c r="L67" s="245">
        <f t="shared" si="2"/>
        <v>111395</v>
      </c>
      <c r="M67" s="245" t="str">
        <f t="shared" si="9"/>
        <v>Moore2035</v>
      </c>
      <c r="N67" s="245">
        <f t="shared" si="3"/>
        <v>129075</v>
      </c>
      <c r="O67" s="245" t="str">
        <f t="shared" si="4"/>
        <v>Moore2045</v>
      </c>
      <c r="P67" s="245">
        <f t="shared" si="5"/>
        <v>146574</v>
      </c>
      <c r="Q67" s="178" t="str">
        <f t="shared" si="6"/>
        <v>Moore2050</v>
      </c>
      <c r="R67" s="178">
        <f t="shared" si="7"/>
        <v>155261</v>
      </c>
    </row>
    <row r="68" spans="1:18" ht="16.149999999999999" customHeight="1">
      <c r="A68" s="296" t="s">
        <v>162</v>
      </c>
      <c r="B68" s="297">
        <v>95786</v>
      </c>
      <c r="C68" s="297">
        <v>94138</v>
      </c>
      <c r="D68" s="297">
        <v>96669</v>
      </c>
      <c r="E68" s="297">
        <v>98652</v>
      </c>
      <c r="F68" s="297">
        <v>99926</v>
      </c>
      <c r="G68" s="297">
        <v>100608</v>
      </c>
      <c r="H68" s="297">
        <v>100977</v>
      </c>
      <c r="I68" s="297">
        <v>101170</v>
      </c>
      <c r="J68" s="297">
        <v>101274</v>
      </c>
      <c r="K68" s="245" t="str">
        <f t="shared" si="8"/>
        <v>Nash2025</v>
      </c>
      <c r="L68" s="245">
        <f t="shared" si="2"/>
        <v>98652</v>
      </c>
      <c r="M68" s="245" t="str">
        <f t="shared" si="9"/>
        <v>Nash2035</v>
      </c>
      <c r="N68" s="245">
        <f t="shared" si="3"/>
        <v>100608</v>
      </c>
      <c r="O68" s="245" t="str">
        <f t="shared" si="4"/>
        <v>Nash2045</v>
      </c>
      <c r="P68" s="245">
        <f t="shared" si="5"/>
        <v>101170</v>
      </c>
      <c r="Q68" s="178" t="str">
        <f t="shared" si="6"/>
        <v>Nash2050</v>
      </c>
      <c r="R68" s="178">
        <f t="shared" si="7"/>
        <v>101274</v>
      </c>
    </row>
    <row r="69" spans="1:18" ht="16.149999999999999" customHeight="1">
      <c r="A69" s="296" t="s">
        <v>161</v>
      </c>
      <c r="B69" s="297">
        <v>203284</v>
      </c>
      <c r="C69" s="297">
        <v>219554</v>
      </c>
      <c r="D69" s="297">
        <v>235231</v>
      </c>
      <c r="E69" s="297">
        <v>250814</v>
      </c>
      <c r="F69" s="297">
        <v>267340</v>
      </c>
      <c r="G69" s="297">
        <v>283865</v>
      </c>
      <c r="H69" s="297">
        <v>300389</v>
      </c>
      <c r="I69" s="297">
        <v>316914</v>
      </c>
      <c r="J69" s="297">
        <v>333439</v>
      </c>
      <c r="K69" s="245" t="str">
        <f t="shared" ref="K69:K104" si="10">A69&amp;$E$4</f>
        <v>New Hanover2025</v>
      </c>
      <c r="L69" s="245">
        <f t="shared" si="2"/>
        <v>250814</v>
      </c>
      <c r="M69" s="245" t="str">
        <f t="shared" ref="M69:M104" si="11">A69&amp;$G$4</f>
        <v>New Hanover2035</v>
      </c>
      <c r="N69" s="245">
        <f t="shared" si="3"/>
        <v>283865</v>
      </c>
      <c r="O69" s="245" t="str">
        <f t="shared" si="4"/>
        <v>New Hanover2045</v>
      </c>
      <c r="P69" s="245">
        <f t="shared" si="5"/>
        <v>316914</v>
      </c>
      <c r="Q69" s="178" t="str">
        <f t="shared" si="6"/>
        <v>New Hanover2050</v>
      </c>
      <c r="R69" s="178">
        <f t="shared" si="7"/>
        <v>333439</v>
      </c>
    </row>
    <row r="70" spans="1:18" ht="16.149999999999999" customHeight="1">
      <c r="A70" s="296" t="s">
        <v>160</v>
      </c>
      <c r="B70" s="297">
        <v>22039</v>
      </c>
      <c r="C70" s="297">
        <v>21137</v>
      </c>
      <c r="D70" s="297">
        <v>20054</v>
      </c>
      <c r="E70" s="297">
        <v>18529</v>
      </c>
      <c r="F70" s="297">
        <v>17124</v>
      </c>
      <c r="G70" s="297">
        <v>15716</v>
      </c>
      <c r="H70" s="297">
        <v>14310</v>
      </c>
      <c r="I70" s="297">
        <v>12906</v>
      </c>
      <c r="J70" s="297">
        <v>11499</v>
      </c>
      <c r="K70" s="245" t="str">
        <f t="shared" si="10"/>
        <v>Northampton2025</v>
      </c>
      <c r="L70" s="245">
        <f t="shared" ref="L70:L104" si="12">E70</f>
        <v>18529</v>
      </c>
      <c r="M70" s="245" t="str">
        <f t="shared" si="11"/>
        <v>Northampton2035</v>
      </c>
      <c r="N70" s="245">
        <f t="shared" ref="N70:N104" si="13">G70</f>
        <v>15716</v>
      </c>
      <c r="O70" s="245" t="str">
        <f t="shared" ref="O70:O104" si="14">A70&amp;$I$4</f>
        <v>Northampton2045</v>
      </c>
      <c r="P70" s="245">
        <f t="shared" ref="P70:P104" si="15">I70</f>
        <v>12906</v>
      </c>
      <c r="Q70" s="178" t="str">
        <f t="shared" ref="Q70:Q104" si="16">A70&amp;$J$4</f>
        <v>Northampton2050</v>
      </c>
      <c r="R70" s="178">
        <f t="shared" ref="R70:R104" si="17">J70</f>
        <v>11499</v>
      </c>
    </row>
    <row r="71" spans="1:18" ht="16.149999999999999" customHeight="1">
      <c r="A71" s="296" t="s">
        <v>159</v>
      </c>
      <c r="B71" s="297">
        <v>186892</v>
      </c>
      <c r="C71" s="297">
        <v>193949</v>
      </c>
      <c r="D71" s="297">
        <v>210056</v>
      </c>
      <c r="E71" s="297">
        <v>220451</v>
      </c>
      <c r="F71" s="297">
        <v>231558</v>
      </c>
      <c r="G71" s="297">
        <v>242666</v>
      </c>
      <c r="H71" s="297">
        <v>253774</v>
      </c>
      <c r="I71" s="297">
        <v>264883</v>
      </c>
      <c r="J71" s="297">
        <v>275992</v>
      </c>
      <c r="K71" s="245" t="str">
        <f t="shared" si="10"/>
        <v>Onslow2025</v>
      </c>
      <c r="L71" s="245">
        <f t="shared" si="12"/>
        <v>220451</v>
      </c>
      <c r="M71" s="245" t="str">
        <f t="shared" si="11"/>
        <v>Onslow2035</v>
      </c>
      <c r="N71" s="245">
        <f t="shared" si="13"/>
        <v>242666</v>
      </c>
      <c r="O71" s="245" t="str">
        <f t="shared" si="14"/>
        <v>Onslow2045</v>
      </c>
      <c r="P71" s="245">
        <f t="shared" si="15"/>
        <v>264883</v>
      </c>
      <c r="Q71" s="178" t="str">
        <f t="shared" si="16"/>
        <v>Onslow2050</v>
      </c>
      <c r="R71" s="178">
        <f t="shared" si="17"/>
        <v>275992</v>
      </c>
    </row>
    <row r="72" spans="1:18" ht="16.149999999999999" customHeight="1">
      <c r="A72" s="296" t="s">
        <v>158</v>
      </c>
      <c r="B72" s="297">
        <v>133981</v>
      </c>
      <c r="C72" s="297">
        <v>140615</v>
      </c>
      <c r="D72" s="297">
        <v>147907</v>
      </c>
      <c r="E72" s="297">
        <v>154796</v>
      </c>
      <c r="F72" s="297">
        <v>162267</v>
      </c>
      <c r="G72" s="297">
        <v>169701</v>
      </c>
      <c r="H72" s="297">
        <v>177101</v>
      </c>
      <c r="I72" s="297">
        <v>184459</v>
      </c>
      <c r="J72" s="297">
        <v>191784</v>
      </c>
      <c r="K72" s="245" t="str">
        <f t="shared" si="10"/>
        <v>Orange2025</v>
      </c>
      <c r="L72" s="245">
        <f t="shared" si="12"/>
        <v>154796</v>
      </c>
      <c r="M72" s="245" t="str">
        <f t="shared" si="11"/>
        <v>Orange2035</v>
      </c>
      <c r="N72" s="245">
        <f t="shared" si="13"/>
        <v>169701</v>
      </c>
      <c r="O72" s="245" t="str">
        <f t="shared" si="14"/>
        <v>Orange2045</v>
      </c>
      <c r="P72" s="245">
        <f t="shared" si="15"/>
        <v>184459</v>
      </c>
      <c r="Q72" s="178" t="str">
        <f t="shared" si="16"/>
        <v>Orange2050</v>
      </c>
      <c r="R72" s="178">
        <f t="shared" si="17"/>
        <v>191784</v>
      </c>
    </row>
    <row r="73" spans="1:18" ht="16.149999999999999" customHeight="1">
      <c r="A73" s="296" t="s">
        <v>157</v>
      </c>
      <c r="B73" s="297">
        <v>13109</v>
      </c>
      <c r="C73" s="297">
        <v>13122</v>
      </c>
      <c r="D73" s="297">
        <v>13277</v>
      </c>
      <c r="E73" s="297">
        <v>13302</v>
      </c>
      <c r="F73" s="297">
        <v>13392</v>
      </c>
      <c r="G73" s="297">
        <v>13476</v>
      </c>
      <c r="H73" s="297">
        <v>13559</v>
      </c>
      <c r="I73" s="297">
        <v>13644</v>
      </c>
      <c r="J73" s="297">
        <v>13729</v>
      </c>
      <c r="K73" s="245" t="str">
        <f t="shared" si="10"/>
        <v>Pamlico2025</v>
      </c>
      <c r="L73" s="245">
        <f t="shared" si="12"/>
        <v>13302</v>
      </c>
      <c r="M73" s="245" t="str">
        <f t="shared" si="11"/>
        <v>Pamlico2035</v>
      </c>
      <c r="N73" s="245">
        <f t="shared" si="13"/>
        <v>13476</v>
      </c>
      <c r="O73" s="245" t="str">
        <f t="shared" si="14"/>
        <v>Pamlico2045</v>
      </c>
      <c r="P73" s="245">
        <f t="shared" si="15"/>
        <v>13644</v>
      </c>
      <c r="Q73" s="178" t="str">
        <f t="shared" si="16"/>
        <v>Pamlico2050</v>
      </c>
      <c r="R73" s="178">
        <f t="shared" si="17"/>
        <v>13729</v>
      </c>
    </row>
    <row r="74" spans="1:18" ht="16.149999999999999" customHeight="1">
      <c r="A74" s="296" t="s">
        <v>156</v>
      </c>
      <c r="B74" s="297">
        <v>40626</v>
      </c>
      <c r="C74" s="297">
        <v>39532</v>
      </c>
      <c r="D74" s="297">
        <v>39952</v>
      </c>
      <c r="E74" s="297">
        <v>39734</v>
      </c>
      <c r="F74" s="297">
        <v>39729</v>
      </c>
      <c r="G74" s="297">
        <v>39728</v>
      </c>
      <c r="H74" s="297">
        <v>39727</v>
      </c>
      <c r="I74" s="297">
        <v>39728</v>
      </c>
      <c r="J74" s="297">
        <v>39727</v>
      </c>
      <c r="K74" s="245" t="str">
        <f t="shared" si="10"/>
        <v>Pasquotank2025</v>
      </c>
      <c r="L74" s="245">
        <f t="shared" si="12"/>
        <v>39734</v>
      </c>
      <c r="M74" s="245" t="str">
        <f t="shared" si="11"/>
        <v>Pasquotank2035</v>
      </c>
      <c r="N74" s="245">
        <f t="shared" si="13"/>
        <v>39728</v>
      </c>
      <c r="O74" s="245" t="str">
        <f t="shared" si="14"/>
        <v>Pasquotank2045</v>
      </c>
      <c r="P74" s="245">
        <f t="shared" si="15"/>
        <v>39728</v>
      </c>
      <c r="Q74" s="178" t="str">
        <f t="shared" si="16"/>
        <v>Pasquotank2050</v>
      </c>
      <c r="R74" s="178">
        <f t="shared" si="17"/>
        <v>39727</v>
      </c>
    </row>
    <row r="75" spans="1:18" ht="16.149999999999999" customHeight="1">
      <c r="A75" s="296" t="s">
        <v>155</v>
      </c>
      <c r="B75" s="297">
        <v>52415</v>
      </c>
      <c r="C75" s="297">
        <v>57735</v>
      </c>
      <c r="D75" s="297">
        <v>63949</v>
      </c>
      <c r="E75" s="297">
        <v>67936</v>
      </c>
      <c r="F75" s="297">
        <v>72153</v>
      </c>
      <c r="G75" s="297">
        <v>76376</v>
      </c>
      <c r="H75" s="297">
        <v>80591</v>
      </c>
      <c r="I75" s="297">
        <v>84809</v>
      </c>
      <c r="J75" s="297">
        <v>89028</v>
      </c>
      <c r="K75" s="245" t="str">
        <f t="shared" si="10"/>
        <v>Pender2025</v>
      </c>
      <c r="L75" s="245">
        <f t="shared" si="12"/>
        <v>67936</v>
      </c>
      <c r="M75" s="245" t="str">
        <f t="shared" si="11"/>
        <v>Pender2035</v>
      </c>
      <c r="N75" s="245">
        <f t="shared" si="13"/>
        <v>76376</v>
      </c>
      <c r="O75" s="245" t="str">
        <f t="shared" si="14"/>
        <v>Pender2045</v>
      </c>
      <c r="P75" s="245">
        <f t="shared" si="15"/>
        <v>84809</v>
      </c>
      <c r="Q75" s="178" t="str">
        <f t="shared" si="16"/>
        <v>Pender2050</v>
      </c>
      <c r="R75" s="178">
        <f t="shared" si="17"/>
        <v>89028</v>
      </c>
    </row>
    <row r="76" spans="1:18" ht="16.149999999999999" customHeight="1">
      <c r="A76" s="296" t="s">
        <v>154</v>
      </c>
      <c r="B76" s="297">
        <v>13480</v>
      </c>
      <c r="C76" s="297">
        <v>13696</v>
      </c>
      <c r="D76" s="297">
        <v>13807</v>
      </c>
      <c r="E76" s="297">
        <v>14258</v>
      </c>
      <c r="F76" s="297">
        <v>14826</v>
      </c>
      <c r="G76" s="297">
        <v>15416</v>
      </c>
      <c r="H76" s="297">
        <v>16012</v>
      </c>
      <c r="I76" s="297">
        <v>16611</v>
      </c>
      <c r="J76" s="297">
        <v>17207</v>
      </c>
      <c r="K76" s="245" t="str">
        <f t="shared" si="10"/>
        <v>Perquimans2025</v>
      </c>
      <c r="L76" s="245">
        <f t="shared" si="12"/>
        <v>14258</v>
      </c>
      <c r="M76" s="245" t="str">
        <f t="shared" si="11"/>
        <v>Perquimans2035</v>
      </c>
      <c r="N76" s="245">
        <f t="shared" si="13"/>
        <v>15416</v>
      </c>
      <c r="O76" s="245" t="str">
        <f t="shared" si="14"/>
        <v>Perquimans2045</v>
      </c>
      <c r="P76" s="245">
        <f t="shared" si="15"/>
        <v>16611</v>
      </c>
      <c r="Q76" s="178" t="str">
        <f t="shared" si="16"/>
        <v>Perquimans2050</v>
      </c>
      <c r="R76" s="178">
        <f t="shared" si="17"/>
        <v>17207</v>
      </c>
    </row>
    <row r="77" spans="1:18" ht="16.149999999999999" customHeight="1">
      <c r="A77" s="296" t="s">
        <v>153</v>
      </c>
      <c r="B77" s="297">
        <v>39411</v>
      </c>
      <c r="C77" s="297">
        <v>39520</v>
      </c>
      <c r="D77" s="297">
        <v>40450</v>
      </c>
      <c r="E77" s="297">
        <v>40964</v>
      </c>
      <c r="F77" s="297">
        <v>41560</v>
      </c>
      <c r="G77" s="297">
        <v>42066</v>
      </c>
      <c r="H77" s="297">
        <v>42498</v>
      </c>
      <c r="I77" s="297">
        <v>42860</v>
      </c>
      <c r="J77" s="297">
        <v>43171</v>
      </c>
      <c r="K77" s="245" t="str">
        <f t="shared" si="10"/>
        <v>Person2025</v>
      </c>
      <c r="L77" s="245">
        <f t="shared" si="12"/>
        <v>40964</v>
      </c>
      <c r="M77" s="245" t="str">
        <f t="shared" si="11"/>
        <v>Person2035</v>
      </c>
      <c r="N77" s="245">
        <f t="shared" si="13"/>
        <v>42066</v>
      </c>
      <c r="O77" s="245" t="str">
        <f t="shared" si="14"/>
        <v>Person2045</v>
      </c>
      <c r="P77" s="245">
        <f t="shared" si="15"/>
        <v>42860</v>
      </c>
      <c r="Q77" s="178" t="str">
        <f t="shared" si="16"/>
        <v>Person2050</v>
      </c>
      <c r="R77" s="178">
        <f t="shared" si="17"/>
        <v>43171</v>
      </c>
    </row>
    <row r="78" spans="1:18" ht="16.149999999999999" customHeight="1">
      <c r="A78" s="296" t="s">
        <v>152</v>
      </c>
      <c r="B78" s="297">
        <v>168863</v>
      </c>
      <c r="C78" s="297">
        <v>175433</v>
      </c>
      <c r="D78" s="297">
        <v>183285</v>
      </c>
      <c r="E78" s="297">
        <v>194033</v>
      </c>
      <c r="F78" s="297">
        <v>205556</v>
      </c>
      <c r="G78" s="297">
        <v>217075</v>
      </c>
      <c r="H78" s="297">
        <v>228596</v>
      </c>
      <c r="I78" s="297">
        <v>240113</v>
      </c>
      <c r="J78" s="297">
        <v>251634</v>
      </c>
      <c r="K78" s="245" t="str">
        <f t="shared" si="10"/>
        <v>Pitt2025</v>
      </c>
      <c r="L78" s="245">
        <f t="shared" si="12"/>
        <v>194033</v>
      </c>
      <c r="M78" s="245" t="str">
        <f t="shared" si="11"/>
        <v>Pitt2035</v>
      </c>
      <c r="N78" s="245">
        <f t="shared" si="13"/>
        <v>217075</v>
      </c>
      <c r="O78" s="245" t="str">
        <f t="shared" si="14"/>
        <v>Pitt2045</v>
      </c>
      <c r="P78" s="245">
        <f t="shared" si="15"/>
        <v>240113</v>
      </c>
      <c r="Q78" s="178" t="str">
        <f t="shared" si="16"/>
        <v>Pitt2050</v>
      </c>
      <c r="R78" s="178">
        <f t="shared" si="17"/>
        <v>251634</v>
      </c>
    </row>
    <row r="79" spans="1:18" ht="16.149999999999999" customHeight="1">
      <c r="A79" s="296" t="s">
        <v>151</v>
      </c>
      <c r="B79" s="297">
        <v>20475</v>
      </c>
      <c r="C79" s="297">
        <v>20899</v>
      </c>
      <c r="D79" s="297">
        <v>21923</v>
      </c>
      <c r="E79" s="297">
        <v>22700</v>
      </c>
      <c r="F79" s="297">
        <v>23544</v>
      </c>
      <c r="G79" s="297">
        <v>24386</v>
      </c>
      <c r="H79" s="297">
        <v>25224</v>
      </c>
      <c r="I79" s="297">
        <v>26062</v>
      </c>
      <c r="J79" s="297">
        <v>26892</v>
      </c>
      <c r="K79" s="245" t="str">
        <f t="shared" si="10"/>
        <v>Polk2025</v>
      </c>
      <c r="L79" s="245">
        <f t="shared" si="12"/>
        <v>22700</v>
      </c>
      <c r="M79" s="245" t="str">
        <f t="shared" si="11"/>
        <v>Polk2035</v>
      </c>
      <c r="N79" s="245">
        <f t="shared" si="13"/>
        <v>24386</v>
      </c>
      <c r="O79" s="245" t="str">
        <f t="shared" si="14"/>
        <v>Polk2045</v>
      </c>
      <c r="P79" s="245">
        <f t="shared" si="15"/>
        <v>26062</v>
      </c>
      <c r="Q79" s="178" t="str">
        <f t="shared" si="16"/>
        <v>Polk2050</v>
      </c>
      <c r="R79" s="178">
        <f t="shared" si="17"/>
        <v>26892</v>
      </c>
    </row>
    <row r="80" spans="1:18" ht="16.149999999999999" customHeight="1">
      <c r="A80" s="296" t="s">
        <v>150</v>
      </c>
      <c r="B80" s="297">
        <v>141985</v>
      </c>
      <c r="C80" s="297">
        <v>142757</v>
      </c>
      <c r="D80" s="297">
        <v>145246</v>
      </c>
      <c r="E80" s="297">
        <v>148513</v>
      </c>
      <c r="F80" s="297">
        <v>152412</v>
      </c>
      <c r="G80" s="297">
        <v>156314</v>
      </c>
      <c r="H80" s="297">
        <v>160215</v>
      </c>
      <c r="I80" s="297">
        <v>164116</v>
      </c>
      <c r="J80" s="297">
        <v>168016</v>
      </c>
      <c r="K80" s="245" t="str">
        <f t="shared" si="10"/>
        <v>Randolph2025</v>
      </c>
      <c r="L80" s="245">
        <f t="shared" si="12"/>
        <v>148513</v>
      </c>
      <c r="M80" s="245" t="str">
        <f t="shared" si="11"/>
        <v>Randolph2035</v>
      </c>
      <c r="N80" s="245">
        <f t="shared" si="13"/>
        <v>156314</v>
      </c>
      <c r="O80" s="245" t="str">
        <f t="shared" si="14"/>
        <v>Randolph2045</v>
      </c>
      <c r="P80" s="245">
        <f t="shared" si="15"/>
        <v>164116</v>
      </c>
      <c r="Q80" s="178" t="str">
        <f t="shared" si="16"/>
        <v>Randolph2050</v>
      </c>
      <c r="R80" s="178">
        <f t="shared" si="17"/>
        <v>168016</v>
      </c>
    </row>
    <row r="81" spans="1:18" ht="16.149999999999999" customHeight="1">
      <c r="A81" s="296" t="s">
        <v>149</v>
      </c>
      <c r="B81" s="297">
        <v>46635</v>
      </c>
      <c r="C81" s="297">
        <v>45346</v>
      </c>
      <c r="D81" s="297">
        <v>45014</v>
      </c>
      <c r="E81" s="297">
        <v>44352</v>
      </c>
      <c r="F81" s="297">
        <v>43921</v>
      </c>
      <c r="G81" s="297">
        <v>43489</v>
      </c>
      <c r="H81" s="297">
        <v>43057</v>
      </c>
      <c r="I81" s="297">
        <v>42626</v>
      </c>
      <c r="J81" s="297">
        <v>42192</v>
      </c>
      <c r="K81" s="245" t="str">
        <f t="shared" si="10"/>
        <v>Richmond2025</v>
      </c>
      <c r="L81" s="245">
        <f t="shared" si="12"/>
        <v>44352</v>
      </c>
      <c r="M81" s="245" t="str">
        <f t="shared" si="11"/>
        <v>Richmond2035</v>
      </c>
      <c r="N81" s="245">
        <f t="shared" si="13"/>
        <v>43489</v>
      </c>
      <c r="O81" s="245" t="str">
        <f t="shared" si="14"/>
        <v>Richmond2045</v>
      </c>
      <c r="P81" s="245">
        <f t="shared" si="15"/>
        <v>42626</v>
      </c>
      <c r="Q81" s="178" t="str">
        <f t="shared" si="16"/>
        <v>Richmond2050</v>
      </c>
      <c r="R81" s="178">
        <f t="shared" si="17"/>
        <v>42192</v>
      </c>
    </row>
    <row r="82" spans="1:18" ht="16.149999999999999" customHeight="1">
      <c r="A82" s="296" t="s">
        <v>148</v>
      </c>
      <c r="B82" s="297">
        <v>134493</v>
      </c>
      <c r="C82" s="297">
        <v>133468</v>
      </c>
      <c r="D82" s="297">
        <v>131238</v>
      </c>
      <c r="E82" s="297">
        <v>130094</v>
      </c>
      <c r="F82" s="297">
        <v>129627</v>
      </c>
      <c r="G82" s="297">
        <v>129158</v>
      </c>
      <c r="H82" s="297">
        <v>128698</v>
      </c>
      <c r="I82" s="297">
        <v>128232</v>
      </c>
      <c r="J82" s="297">
        <v>127765</v>
      </c>
      <c r="K82" s="245" t="str">
        <f t="shared" si="10"/>
        <v>Robeson2025</v>
      </c>
      <c r="L82" s="245">
        <f t="shared" si="12"/>
        <v>130094</v>
      </c>
      <c r="M82" s="245" t="str">
        <f t="shared" si="11"/>
        <v>Robeson2035</v>
      </c>
      <c r="N82" s="245">
        <f t="shared" si="13"/>
        <v>129158</v>
      </c>
      <c r="O82" s="245" t="str">
        <f t="shared" si="14"/>
        <v>Robeson2045</v>
      </c>
      <c r="P82" s="245">
        <f t="shared" si="15"/>
        <v>128232</v>
      </c>
      <c r="Q82" s="178" t="str">
        <f t="shared" si="16"/>
        <v>Robeson2050</v>
      </c>
      <c r="R82" s="178">
        <f t="shared" si="17"/>
        <v>127765</v>
      </c>
    </row>
    <row r="83" spans="1:18" ht="16.149999999999999" customHeight="1">
      <c r="A83" s="296" t="s">
        <v>147</v>
      </c>
      <c r="B83" s="297">
        <v>93661</v>
      </c>
      <c r="C83" s="297">
        <v>92025</v>
      </c>
      <c r="D83" s="297">
        <v>91915</v>
      </c>
      <c r="E83" s="297">
        <v>91585</v>
      </c>
      <c r="F83" s="297">
        <v>91586</v>
      </c>
      <c r="G83" s="297">
        <v>91586</v>
      </c>
      <c r="H83" s="297">
        <v>91587</v>
      </c>
      <c r="I83" s="297">
        <v>91584</v>
      </c>
      <c r="J83" s="297">
        <v>91586</v>
      </c>
      <c r="K83" s="245" t="str">
        <f t="shared" si="10"/>
        <v>Rockingham2025</v>
      </c>
      <c r="L83" s="245">
        <f t="shared" si="12"/>
        <v>91585</v>
      </c>
      <c r="M83" s="245" t="str">
        <f t="shared" si="11"/>
        <v>Rockingham2035</v>
      </c>
      <c r="N83" s="245">
        <f t="shared" si="13"/>
        <v>91586</v>
      </c>
      <c r="O83" s="245" t="str">
        <f t="shared" si="14"/>
        <v>Rockingham2045</v>
      </c>
      <c r="P83" s="245">
        <f t="shared" si="15"/>
        <v>91584</v>
      </c>
      <c r="Q83" s="178" t="str">
        <f t="shared" si="16"/>
        <v>Rockingham2050</v>
      </c>
      <c r="R83" s="178">
        <f t="shared" si="17"/>
        <v>91586</v>
      </c>
    </row>
    <row r="84" spans="1:18" ht="16.149999999999999" customHeight="1">
      <c r="A84" s="296" t="s">
        <v>146</v>
      </c>
      <c r="B84" s="297">
        <v>138331</v>
      </c>
      <c r="C84" s="297">
        <v>139542</v>
      </c>
      <c r="D84" s="297">
        <v>143274</v>
      </c>
      <c r="E84" s="297">
        <v>145376</v>
      </c>
      <c r="F84" s="297">
        <v>148482</v>
      </c>
      <c r="G84" s="297">
        <v>152444</v>
      </c>
      <c r="H84" s="297">
        <v>155315</v>
      </c>
      <c r="I84" s="297">
        <v>158824</v>
      </c>
      <c r="J84" s="297">
        <v>162309</v>
      </c>
      <c r="K84" s="245" t="str">
        <f t="shared" si="10"/>
        <v>Rowan2025</v>
      </c>
      <c r="L84" s="245">
        <f t="shared" si="12"/>
        <v>145376</v>
      </c>
      <c r="M84" s="245" t="str">
        <f t="shared" si="11"/>
        <v>Rowan2035</v>
      </c>
      <c r="N84" s="245">
        <f t="shared" si="13"/>
        <v>152444</v>
      </c>
      <c r="O84" s="245" t="str">
        <f t="shared" si="14"/>
        <v>Rowan2045</v>
      </c>
      <c r="P84" s="245">
        <f t="shared" si="15"/>
        <v>158824</v>
      </c>
      <c r="Q84" s="178" t="str">
        <f t="shared" si="16"/>
        <v>Rowan2050</v>
      </c>
      <c r="R84" s="178">
        <f t="shared" si="17"/>
        <v>162309</v>
      </c>
    </row>
    <row r="85" spans="1:18" ht="16.149999999999999" customHeight="1">
      <c r="A85" s="296" t="s">
        <v>145</v>
      </c>
      <c r="B85" s="297">
        <v>67740</v>
      </c>
      <c r="C85" s="297">
        <v>67609</v>
      </c>
      <c r="D85" s="297">
        <v>69049</v>
      </c>
      <c r="E85" s="297">
        <v>70734</v>
      </c>
      <c r="F85" s="297">
        <v>72706</v>
      </c>
      <c r="G85" s="297">
        <v>74680</v>
      </c>
      <c r="H85" s="297">
        <v>76657</v>
      </c>
      <c r="I85" s="297">
        <v>78631</v>
      </c>
      <c r="J85" s="297">
        <v>80605</v>
      </c>
      <c r="K85" s="245" t="str">
        <f t="shared" si="10"/>
        <v>Rutherford2025</v>
      </c>
      <c r="L85" s="245">
        <f t="shared" si="12"/>
        <v>70734</v>
      </c>
      <c r="M85" s="245" t="str">
        <f t="shared" si="11"/>
        <v>Rutherford2035</v>
      </c>
      <c r="N85" s="245">
        <f t="shared" si="13"/>
        <v>74680</v>
      </c>
      <c r="O85" s="245" t="str">
        <f t="shared" si="14"/>
        <v>Rutherford2045</v>
      </c>
      <c r="P85" s="245">
        <f t="shared" si="15"/>
        <v>78631</v>
      </c>
      <c r="Q85" s="178" t="str">
        <f t="shared" si="16"/>
        <v>Rutherford2050</v>
      </c>
      <c r="R85" s="178">
        <f t="shared" si="17"/>
        <v>80605</v>
      </c>
    </row>
    <row r="86" spans="1:18" ht="16.149999999999999" customHeight="1">
      <c r="A86" s="296" t="s">
        <v>144</v>
      </c>
      <c r="B86" s="297">
        <v>63532</v>
      </c>
      <c r="C86" s="297">
        <v>63863</v>
      </c>
      <c r="D86" s="297">
        <v>64053</v>
      </c>
      <c r="E86" s="297">
        <v>63967</v>
      </c>
      <c r="F86" s="297">
        <v>64058</v>
      </c>
      <c r="G86" s="297">
        <v>64091</v>
      </c>
      <c r="H86" s="297">
        <v>64108</v>
      </c>
      <c r="I86" s="297">
        <v>64116</v>
      </c>
      <c r="J86" s="297">
        <v>64118</v>
      </c>
      <c r="K86" s="245" t="str">
        <f t="shared" si="10"/>
        <v>Sampson2025</v>
      </c>
      <c r="L86" s="245">
        <f t="shared" si="12"/>
        <v>63967</v>
      </c>
      <c r="M86" s="245" t="str">
        <f t="shared" si="11"/>
        <v>Sampson2035</v>
      </c>
      <c r="N86" s="245">
        <f t="shared" si="13"/>
        <v>64091</v>
      </c>
      <c r="O86" s="245" t="str">
        <f t="shared" si="14"/>
        <v>Sampson2045</v>
      </c>
      <c r="P86" s="245">
        <f t="shared" si="15"/>
        <v>64116</v>
      </c>
      <c r="Q86" s="178" t="str">
        <f t="shared" si="16"/>
        <v>Sampson2050</v>
      </c>
      <c r="R86" s="178">
        <f t="shared" si="17"/>
        <v>64118</v>
      </c>
    </row>
    <row r="87" spans="1:18" ht="16.149999999999999" customHeight="1">
      <c r="A87" s="296" t="s">
        <v>143</v>
      </c>
      <c r="B87" s="297">
        <v>36062</v>
      </c>
      <c r="C87" s="297">
        <v>35705</v>
      </c>
      <c r="D87" s="297">
        <v>35724</v>
      </c>
      <c r="E87" s="297">
        <v>35471</v>
      </c>
      <c r="F87" s="297">
        <v>35389</v>
      </c>
      <c r="G87" s="297">
        <v>35306</v>
      </c>
      <c r="H87" s="297">
        <v>35225</v>
      </c>
      <c r="I87" s="297">
        <v>35141</v>
      </c>
      <c r="J87" s="297">
        <v>35059</v>
      </c>
      <c r="K87" s="245" t="str">
        <f t="shared" si="10"/>
        <v>Scotland2025</v>
      </c>
      <c r="L87" s="245">
        <f t="shared" si="12"/>
        <v>35471</v>
      </c>
      <c r="M87" s="245" t="str">
        <f t="shared" si="11"/>
        <v>Scotland2035</v>
      </c>
      <c r="N87" s="245">
        <f t="shared" si="13"/>
        <v>35306</v>
      </c>
      <c r="O87" s="245" t="str">
        <f t="shared" si="14"/>
        <v>Scotland2045</v>
      </c>
      <c r="P87" s="245">
        <f t="shared" si="15"/>
        <v>35141</v>
      </c>
      <c r="Q87" s="178" t="str">
        <f t="shared" si="16"/>
        <v>Scotland2050</v>
      </c>
      <c r="R87" s="178">
        <f t="shared" si="17"/>
        <v>35059</v>
      </c>
    </row>
    <row r="88" spans="1:18" ht="16.149999999999999" customHeight="1">
      <c r="A88" s="296" t="s">
        <v>142</v>
      </c>
      <c r="B88" s="297">
        <v>60579</v>
      </c>
      <c r="C88" s="297">
        <v>61196</v>
      </c>
      <c r="D88" s="297">
        <v>64691</v>
      </c>
      <c r="E88" s="297">
        <v>66127</v>
      </c>
      <c r="F88" s="297">
        <v>67759</v>
      </c>
      <c r="G88" s="297">
        <v>69389</v>
      </c>
      <c r="H88" s="297">
        <v>71024</v>
      </c>
      <c r="I88" s="297">
        <v>72653</v>
      </c>
      <c r="J88" s="297">
        <v>74286</v>
      </c>
      <c r="K88" s="245" t="str">
        <f t="shared" si="10"/>
        <v>Stanly2025</v>
      </c>
      <c r="L88" s="245">
        <f t="shared" si="12"/>
        <v>66127</v>
      </c>
      <c r="M88" s="245" t="str">
        <f t="shared" si="11"/>
        <v>Stanly2035</v>
      </c>
      <c r="N88" s="245">
        <f t="shared" si="13"/>
        <v>69389</v>
      </c>
      <c r="O88" s="245" t="str">
        <f t="shared" si="14"/>
        <v>Stanly2045</v>
      </c>
      <c r="P88" s="245">
        <f t="shared" si="15"/>
        <v>72653</v>
      </c>
      <c r="Q88" s="178" t="str">
        <f t="shared" si="16"/>
        <v>Stanly2050</v>
      </c>
      <c r="R88" s="178">
        <f t="shared" si="17"/>
        <v>74286</v>
      </c>
    </row>
    <row r="89" spans="1:18" ht="16.149999999999999" customHeight="1">
      <c r="A89" s="296" t="s">
        <v>141</v>
      </c>
      <c r="B89" s="297">
        <v>47344</v>
      </c>
      <c r="C89" s="297">
        <v>46557</v>
      </c>
      <c r="D89" s="297">
        <v>46684</v>
      </c>
      <c r="E89" s="297">
        <v>46700</v>
      </c>
      <c r="F89" s="297">
        <v>46804</v>
      </c>
      <c r="G89" s="297">
        <v>46851</v>
      </c>
      <c r="H89" s="297">
        <v>46875</v>
      </c>
      <c r="I89" s="297">
        <v>46888</v>
      </c>
      <c r="J89" s="297">
        <v>46892</v>
      </c>
      <c r="K89" s="245" t="str">
        <f t="shared" si="10"/>
        <v>Stokes2025</v>
      </c>
      <c r="L89" s="245">
        <f t="shared" si="12"/>
        <v>46700</v>
      </c>
      <c r="M89" s="245" t="str">
        <f t="shared" si="11"/>
        <v>Stokes2035</v>
      </c>
      <c r="N89" s="245">
        <f t="shared" si="13"/>
        <v>46851</v>
      </c>
      <c r="O89" s="245" t="str">
        <f t="shared" si="14"/>
        <v>Stokes2045</v>
      </c>
      <c r="P89" s="245">
        <f t="shared" si="15"/>
        <v>46888</v>
      </c>
      <c r="Q89" s="178" t="str">
        <f t="shared" si="16"/>
        <v>Stokes2050</v>
      </c>
      <c r="R89" s="178">
        <f t="shared" si="17"/>
        <v>46892</v>
      </c>
    </row>
    <row r="90" spans="1:18" ht="16.149999999999999" customHeight="1">
      <c r="A90" s="296" t="s">
        <v>140</v>
      </c>
      <c r="B90" s="297">
        <v>73775</v>
      </c>
      <c r="C90" s="297">
        <v>72546</v>
      </c>
      <c r="D90" s="297">
        <v>73548</v>
      </c>
      <c r="E90" s="297">
        <v>73801</v>
      </c>
      <c r="F90" s="297">
        <v>74383</v>
      </c>
      <c r="G90" s="297">
        <v>74970</v>
      </c>
      <c r="H90" s="297">
        <v>75551</v>
      </c>
      <c r="I90" s="297">
        <v>76136</v>
      </c>
      <c r="J90" s="297">
        <v>76720</v>
      </c>
      <c r="K90" s="245" t="str">
        <f t="shared" si="10"/>
        <v>Surry2025</v>
      </c>
      <c r="L90" s="245">
        <f t="shared" si="12"/>
        <v>73801</v>
      </c>
      <c r="M90" s="245" t="str">
        <f t="shared" si="11"/>
        <v>Surry2035</v>
      </c>
      <c r="N90" s="245">
        <f t="shared" si="13"/>
        <v>74970</v>
      </c>
      <c r="O90" s="245" t="str">
        <f t="shared" si="14"/>
        <v>Surry2045</v>
      </c>
      <c r="P90" s="245">
        <f t="shared" si="15"/>
        <v>76136</v>
      </c>
      <c r="Q90" s="178" t="str">
        <f t="shared" si="16"/>
        <v>Surry2050</v>
      </c>
      <c r="R90" s="178">
        <f t="shared" si="17"/>
        <v>76720</v>
      </c>
    </row>
    <row r="91" spans="1:18" ht="16.149999999999999" customHeight="1">
      <c r="A91" s="296" t="s">
        <v>139</v>
      </c>
      <c r="B91" s="297">
        <v>14006</v>
      </c>
      <c r="C91" s="297">
        <v>14856</v>
      </c>
      <c r="D91" s="297">
        <v>14489</v>
      </c>
      <c r="E91" s="297">
        <v>14616</v>
      </c>
      <c r="F91" s="297">
        <v>14838</v>
      </c>
      <c r="G91" s="297">
        <v>15072</v>
      </c>
      <c r="H91" s="297">
        <v>15309</v>
      </c>
      <c r="I91" s="297">
        <v>15545</v>
      </c>
      <c r="J91" s="297">
        <v>15783</v>
      </c>
      <c r="K91" s="245" t="str">
        <f t="shared" si="10"/>
        <v>Swain2025</v>
      </c>
      <c r="L91" s="245">
        <f t="shared" si="12"/>
        <v>14616</v>
      </c>
      <c r="M91" s="245" t="str">
        <f t="shared" si="11"/>
        <v>Swain2035</v>
      </c>
      <c r="N91" s="245">
        <f t="shared" si="13"/>
        <v>15072</v>
      </c>
      <c r="O91" s="245" t="str">
        <f t="shared" si="14"/>
        <v>Swain2045</v>
      </c>
      <c r="P91" s="245">
        <f t="shared" si="15"/>
        <v>15545</v>
      </c>
      <c r="Q91" s="178" t="str">
        <f t="shared" si="16"/>
        <v>Swain2050</v>
      </c>
      <c r="R91" s="178">
        <f t="shared" si="17"/>
        <v>15783</v>
      </c>
    </row>
    <row r="92" spans="1:18" ht="16.149999999999999" customHeight="1">
      <c r="A92" s="296" t="s">
        <v>138</v>
      </c>
      <c r="B92" s="297">
        <v>33085</v>
      </c>
      <c r="C92" s="297">
        <v>33715</v>
      </c>
      <c r="D92" s="297">
        <v>35511</v>
      </c>
      <c r="E92" s="297">
        <v>36862</v>
      </c>
      <c r="F92" s="297">
        <v>38352</v>
      </c>
      <c r="G92" s="297">
        <v>39840</v>
      </c>
      <c r="H92" s="297">
        <v>41331</v>
      </c>
      <c r="I92" s="297">
        <v>42823</v>
      </c>
      <c r="J92" s="297">
        <v>44310</v>
      </c>
      <c r="K92" s="245" t="str">
        <f t="shared" si="10"/>
        <v>Transylvania2025</v>
      </c>
      <c r="L92" s="245">
        <f t="shared" si="12"/>
        <v>36862</v>
      </c>
      <c r="M92" s="245" t="str">
        <f t="shared" si="11"/>
        <v>Transylvania2035</v>
      </c>
      <c r="N92" s="245">
        <f t="shared" si="13"/>
        <v>39840</v>
      </c>
      <c r="O92" s="245" t="str">
        <f t="shared" si="14"/>
        <v>Transylvania2045</v>
      </c>
      <c r="P92" s="245">
        <f t="shared" si="15"/>
        <v>42823</v>
      </c>
      <c r="Q92" s="178" t="str">
        <f t="shared" si="16"/>
        <v>Transylvania2050</v>
      </c>
      <c r="R92" s="178">
        <f t="shared" si="17"/>
        <v>44310</v>
      </c>
    </row>
    <row r="93" spans="1:18" ht="16.149999999999999" customHeight="1">
      <c r="A93" s="296" t="s">
        <v>137</v>
      </c>
      <c r="B93" s="297">
        <v>4415</v>
      </c>
      <c r="C93" s="297">
        <v>4219</v>
      </c>
      <c r="D93" s="297">
        <v>3767</v>
      </c>
      <c r="E93" s="297">
        <v>3727</v>
      </c>
      <c r="F93" s="297">
        <v>3701</v>
      </c>
      <c r="G93" s="297">
        <v>3681</v>
      </c>
      <c r="H93" s="297">
        <v>3655</v>
      </c>
      <c r="I93" s="297">
        <v>3631</v>
      </c>
      <c r="J93" s="297">
        <v>3608</v>
      </c>
      <c r="K93" s="245" t="str">
        <f t="shared" si="10"/>
        <v>Tyrrell2025</v>
      </c>
      <c r="L93" s="245">
        <f t="shared" si="12"/>
        <v>3727</v>
      </c>
      <c r="M93" s="245" t="str">
        <f t="shared" si="11"/>
        <v>Tyrrell2035</v>
      </c>
      <c r="N93" s="245">
        <f t="shared" si="13"/>
        <v>3681</v>
      </c>
      <c r="O93" s="245" t="str">
        <f t="shared" si="14"/>
        <v>Tyrrell2045</v>
      </c>
      <c r="P93" s="245">
        <f t="shared" si="15"/>
        <v>3631</v>
      </c>
      <c r="Q93" s="178" t="str">
        <f t="shared" si="16"/>
        <v>Tyrrell2050</v>
      </c>
      <c r="R93" s="178">
        <f t="shared" si="17"/>
        <v>3608</v>
      </c>
    </row>
    <row r="94" spans="1:18" ht="16.149999999999999" customHeight="1">
      <c r="A94" s="296" t="s">
        <v>136</v>
      </c>
      <c r="B94" s="297">
        <v>202109</v>
      </c>
      <c r="C94" s="297">
        <v>219196</v>
      </c>
      <c r="D94" s="297">
        <v>238740</v>
      </c>
      <c r="E94" s="297">
        <v>260936</v>
      </c>
      <c r="F94" s="297">
        <v>286899</v>
      </c>
      <c r="G94" s="297">
        <v>312490</v>
      </c>
      <c r="H94" s="297">
        <v>338092</v>
      </c>
      <c r="I94" s="297">
        <v>363704</v>
      </c>
      <c r="J94" s="297">
        <v>389312</v>
      </c>
      <c r="K94" s="245" t="str">
        <f t="shared" si="10"/>
        <v>Union2025</v>
      </c>
      <c r="L94" s="245">
        <f t="shared" si="12"/>
        <v>260936</v>
      </c>
      <c r="M94" s="245" t="str">
        <f t="shared" si="11"/>
        <v>Union2035</v>
      </c>
      <c r="N94" s="245">
        <f t="shared" si="13"/>
        <v>312490</v>
      </c>
      <c r="O94" s="245" t="str">
        <f t="shared" si="14"/>
        <v>Union2045</v>
      </c>
      <c r="P94" s="245">
        <f t="shared" si="15"/>
        <v>363704</v>
      </c>
      <c r="Q94" s="178" t="str">
        <f t="shared" si="16"/>
        <v>Union2050</v>
      </c>
      <c r="R94" s="178">
        <f t="shared" si="17"/>
        <v>389312</v>
      </c>
    </row>
    <row r="95" spans="1:18" ht="16.149999999999999" customHeight="1">
      <c r="A95" s="296" t="s">
        <v>135</v>
      </c>
      <c r="B95" s="297">
        <v>45289</v>
      </c>
      <c r="C95" s="297">
        <v>44979</v>
      </c>
      <c r="D95" s="297">
        <v>45435</v>
      </c>
      <c r="E95" s="297">
        <v>45373</v>
      </c>
      <c r="F95" s="297">
        <v>45431</v>
      </c>
      <c r="G95" s="297">
        <v>45460</v>
      </c>
      <c r="H95" s="297">
        <v>45466</v>
      </c>
      <c r="I95" s="297">
        <v>45470</v>
      </c>
      <c r="J95" s="297">
        <v>45471</v>
      </c>
      <c r="K95" s="245" t="str">
        <f t="shared" si="10"/>
        <v>Vance2025</v>
      </c>
      <c r="L95" s="245">
        <f t="shared" si="12"/>
        <v>45373</v>
      </c>
      <c r="M95" s="245" t="str">
        <f t="shared" si="11"/>
        <v>Vance2035</v>
      </c>
      <c r="N95" s="245">
        <f t="shared" si="13"/>
        <v>45460</v>
      </c>
      <c r="O95" s="245" t="str">
        <f t="shared" si="14"/>
        <v>Vance2045</v>
      </c>
      <c r="P95" s="245">
        <f t="shared" si="15"/>
        <v>45470</v>
      </c>
      <c r="Q95" s="178" t="str">
        <f t="shared" si="16"/>
        <v>Vance2050</v>
      </c>
      <c r="R95" s="178">
        <f t="shared" si="17"/>
        <v>45471</v>
      </c>
    </row>
    <row r="96" spans="1:18" ht="16.149999999999999" customHeight="1">
      <c r="A96" s="296" t="s">
        <v>134</v>
      </c>
      <c r="B96" s="297">
        <v>906870</v>
      </c>
      <c r="C96" s="297">
        <v>1005995</v>
      </c>
      <c r="D96" s="297">
        <v>1102782</v>
      </c>
      <c r="E96" s="297">
        <v>1199735</v>
      </c>
      <c r="F96" s="297">
        <v>1305154</v>
      </c>
      <c r="G96" s="297">
        <v>1411282</v>
      </c>
      <c r="H96" s="297">
        <v>1517529</v>
      </c>
      <c r="I96" s="297">
        <v>1623795</v>
      </c>
      <c r="J96" s="297">
        <v>1730067</v>
      </c>
      <c r="K96" s="245" t="str">
        <f t="shared" si="10"/>
        <v>Wake2025</v>
      </c>
      <c r="L96" s="245">
        <f t="shared" si="12"/>
        <v>1199735</v>
      </c>
      <c r="M96" s="245" t="str">
        <f t="shared" si="11"/>
        <v>Wake2035</v>
      </c>
      <c r="N96" s="245">
        <f t="shared" si="13"/>
        <v>1411282</v>
      </c>
      <c r="O96" s="245" t="str">
        <f t="shared" si="14"/>
        <v>Wake2045</v>
      </c>
      <c r="P96" s="245">
        <f t="shared" si="15"/>
        <v>1623795</v>
      </c>
      <c r="Q96" s="178" t="str">
        <f t="shared" si="16"/>
        <v>Wake2050</v>
      </c>
      <c r="R96" s="178">
        <f t="shared" si="17"/>
        <v>1730067</v>
      </c>
    </row>
    <row r="97" spans="1:18" ht="16.149999999999999" customHeight="1">
      <c r="A97" s="296" t="s">
        <v>133</v>
      </c>
      <c r="B97" s="297">
        <v>20987</v>
      </c>
      <c r="C97" s="297">
        <v>20591</v>
      </c>
      <c r="D97" s="297">
        <v>19767</v>
      </c>
      <c r="E97" s="297">
        <v>18820</v>
      </c>
      <c r="F97" s="297">
        <v>17972</v>
      </c>
      <c r="G97" s="297">
        <v>17128</v>
      </c>
      <c r="H97" s="297">
        <v>16289</v>
      </c>
      <c r="I97" s="297">
        <v>15455</v>
      </c>
      <c r="J97" s="297">
        <v>14625</v>
      </c>
      <c r="K97" s="245" t="str">
        <f t="shared" si="10"/>
        <v>Warren2025</v>
      </c>
      <c r="L97" s="245">
        <f t="shared" si="12"/>
        <v>18820</v>
      </c>
      <c r="M97" s="245" t="str">
        <f t="shared" si="11"/>
        <v>Warren2035</v>
      </c>
      <c r="N97" s="245">
        <f t="shared" si="13"/>
        <v>17128</v>
      </c>
      <c r="O97" s="245" t="str">
        <f t="shared" si="14"/>
        <v>Warren2045</v>
      </c>
      <c r="P97" s="245">
        <f t="shared" si="15"/>
        <v>15455</v>
      </c>
      <c r="Q97" s="178" t="str">
        <f t="shared" si="16"/>
        <v>Warren2050</v>
      </c>
      <c r="R97" s="178">
        <f t="shared" si="17"/>
        <v>14625</v>
      </c>
    </row>
    <row r="98" spans="1:18" ht="16.149999999999999" customHeight="1">
      <c r="A98" s="296" t="s">
        <v>132</v>
      </c>
      <c r="B98" s="297">
        <v>13119</v>
      </c>
      <c r="C98" s="297">
        <v>12498</v>
      </c>
      <c r="D98" s="297">
        <v>12039</v>
      </c>
      <c r="E98" s="297">
        <v>11584</v>
      </c>
      <c r="F98" s="297">
        <v>11194</v>
      </c>
      <c r="G98" s="297">
        <v>10802</v>
      </c>
      <c r="H98" s="297">
        <v>10412</v>
      </c>
      <c r="I98" s="297">
        <v>10021</v>
      </c>
      <c r="J98" s="297">
        <v>9630</v>
      </c>
      <c r="K98" s="245" t="str">
        <f t="shared" si="10"/>
        <v>Washington2025</v>
      </c>
      <c r="L98" s="245">
        <f t="shared" si="12"/>
        <v>11584</v>
      </c>
      <c r="M98" s="245" t="str">
        <f t="shared" si="11"/>
        <v>Washington2035</v>
      </c>
      <c r="N98" s="245">
        <f t="shared" si="13"/>
        <v>10802</v>
      </c>
      <c r="O98" s="245" t="str">
        <f t="shared" si="14"/>
        <v>Washington2045</v>
      </c>
      <c r="P98" s="245">
        <f t="shared" si="15"/>
        <v>10021</v>
      </c>
      <c r="Q98" s="178" t="str">
        <f t="shared" si="16"/>
        <v>Washington2050</v>
      </c>
      <c r="R98" s="178">
        <f t="shared" si="17"/>
        <v>9630</v>
      </c>
    </row>
    <row r="99" spans="1:18" ht="16.149999999999999" customHeight="1">
      <c r="A99" s="296" t="s">
        <v>131</v>
      </c>
      <c r="B99" s="297">
        <v>50972</v>
      </c>
      <c r="C99" s="297">
        <v>53789</v>
      </c>
      <c r="D99" s="297">
        <v>57011</v>
      </c>
      <c r="E99" s="297">
        <v>60968</v>
      </c>
      <c r="F99" s="297">
        <v>63224</v>
      </c>
      <c r="G99" s="297">
        <v>67545</v>
      </c>
      <c r="H99" s="297">
        <v>70705</v>
      </c>
      <c r="I99" s="297">
        <v>73939</v>
      </c>
      <c r="J99" s="297">
        <v>77837</v>
      </c>
      <c r="K99" s="245" t="str">
        <f t="shared" si="10"/>
        <v>Watauga2025</v>
      </c>
      <c r="L99" s="245">
        <f t="shared" si="12"/>
        <v>60968</v>
      </c>
      <c r="M99" s="245" t="str">
        <f t="shared" si="11"/>
        <v>Watauga2035</v>
      </c>
      <c r="N99" s="245">
        <f t="shared" si="13"/>
        <v>67545</v>
      </c>
      <c r="O99" s="245" t="str">
        <f t="shared" si="14"/>
        <v>Watauga2045</v>
      </c>
      <c r="P99" s="245">
        <f t="shared" si="15"/>
        <v>73939</v>
      </c>
      <c r="Q99" s="178" t="str">
        <f t="shared" si="16"/>
        <v>Watauga2050</v>
      </c>
      <c r="R99" s="178">
        <f t="shared" si="17"/>
        <v>77837</v>
      </c>
    </row>
    <row r="100" spans="1:18" ht="16.149999999999999" customHeight="1">
      <c r="A100" s="296" t="s">
        <v>130</v>
      </c>
      <c r="B100" s="297">
        <v>122886</v>
      </c>
      <c r="C100" s="297">
        <v>125129</v>
      </c>
      <c r="D100" s="297">
        <v>126339</v>
      </c>
      <c r="E100" s="297">
        <v>128239</v>
      </c>
      <c r="F100" s="297">
        <v>130737</v>
      </c>
      <c r="G100" s="297">
        <v>133231</v>
      </c>
      <c r="H100" s="297">
        <v>135727</v>
      </c>
      <c r="I100" s="297">
        <v>138225</v>
      </c>
      <c r="J100" s="297">
        <v>140722</v>
      </c>
      <c r="K100" s="245" t="str">
        <f t="shared" si="10"/>
        <v>Wayne2025</v>
      </c>
      <c r="L100" s="245">
        <f t="shared" si="12"/>
        <v>128239</v>
      </c>
      <c r="M100" s="245" t="str">
        <f t="shared" si="11"/>
        <v>Wayne2035</v>
      </c>
      <c r="N100" s="245">
        <f t="shared" si="13"/>
        <v>133231</v>
      </c>
      <c r="O100" s="245" t="str">
        <f t="shared" si="14"/>
        <v>Wayne2045</v>
      </c>
      <c r="P100" s="245">
        <f t="shared" si="15"/>
        <v>138225</v>
      </c>
      <c r="Q100" s="178" t="str">
        <f t="shared" si="16"/>
        <v>Wayne2050</v>
      </c>
      <c r="R100" s="178">
        <f t="shared" si="17"/>
        <v>140722</v>
      </c>
    </row>
    <row r="101" spans="1:18" ht="16.149999999999999" customHeight="1">
      <c r="A101" s="296" t="s">
        <v>129</v>
      </c>
      <c r="B101" s="297">
        <v>69264</v>
      </c>
      <c r="C101" s="297">
        <v>69437</v>
      </c>
      <c r="D101" s="297">
        <v>70263</v>
      </c>
      <c r="E101" s="297">
        <v>71341</v>
      </c>
      <c r="F101" s="297">
        <v>72721</v>
      </c>
      <c r="G101" s="297">
        <v>74100</v>
      </c>
      <c r="H101" s="297">
        <v>75477</v>
      </c>
      <c r="I101" s="297">
        <v>76858</v>
      </c>
      <c r="J101" s="297">
        <v>78236</v>
      </c>
      <c r="K101" s="245" t="str">
        <f t="shared" si="10"/>
        <v>Wilkes2025</v>
      </c>
      <c r="L101" s="245">
        <f t="shared" si="12"/>
        <v>71341</v>
      </c>
      <c r="M101" s="245" t="str">
        <f t="shared" si="11"/>
        <v>Wilkes2035</v>
      </c>
      <c r="N101" s="245">
        <f t="shared" si="13"/>
        <v>74100</v>
      </c>
      <c r="O101" s="245" t="str">
        <f t="shared" si="14"/>
        <v>Wilkes2045</v>
      </c>
      <c r="P101" s="245">
        <f t="shared" si="15"/>
        <v>76858</v>
      </c>
      <c r="Q101" s="178" t="str">
        <f t="shared" si="16"/>
        <v>Wilkes2050</v>
      </c>
      <c r="R101" s="178">
        <f t="shared" si="17"/>
        <v>78236</v>
      </c>
    </row>
    <row r="102" spans="1:18" ht="16.149999999999999" customHeight="1">
      <c r="A102" s="296" t="s">
        <v>128</v>
      </c>
      <c r="B102" s="297">
        <v>81294</v>
      </c>
      <c r="C102" s="297">
        <v>81189</v>
      </c>
      <c r="D102" s="297">
        <v>83495</v>
      </c>
      <c r="E102" s="297">
        <v>86366</v>
      </c>
      <c r="F102" s="297">
        <v>89175</v>
      </c>
      <c r="G102" s="297">
        <v>91910</v>
      </c>
      <c r="H102" s="297">
        <v>94638</v>
      </c>
      <c r="I102" s="297">
        <v>97361</v>
      </c>
      <c r="J102" s="297">
        <v>100083</v>
      </c>
      <c r="K102" s="245" t="str">
        <f t="shared" si="10"/>
        <v>Wilson2025</v>
      </c>
      <c r="L102" s="245">
        <f t="shared" si="12"/>
        <v>86366</v>
      </c>
      <c r="M102" s="245" t="str">
        <f t="shared" si="11"/>
        <v>Wilson2035</v>
      </c>
      <c r="N102" s="245">
        <f t="shared" si="13"/>
        <v>91910</v>
      </c>
      <c r="O102" s="245" t="str">
        <f t="shared" si="14"/>
        <v>Wilson2045</v>
      </c>
      <c r="P102" s="245">
        <f t="shared" si="15"/>
        <v>97361</v>
      </c>
      <c r="Q102" s="178" t="str">
        <f t="shared" si="16"/>
        <v>Wilson2050</v>
      </c>
      <c r="R102" s="178">
        <f t="shared" si="17"/>
        <v>100083</v>
      </c>
    </row>
    <row r="103" spans="1:18" ht="16.149999999999999" customHeight="1">
      <c r="A103" s="296" t="s">
        <v>127</v>
      </c>
      <c r="B103" s="297">
        <v>38433</v>
      </c>
      <c r="C103" s="297">
        <v>37725</v>
      </c>
      <c r="D103" s="297">
        <v>38145</v>
      </c>
      <c r="E103" s="297">
        <v>38049</v>
      </c>
      <c r="F103" s="297">
        <v>38070</v>
      </c>
      <c r="G103" s="297">
        <v>38073</v>
      </c>
      <c r="H103" s="297">
        <v>38076</v>
      </c>
      <c r="I103" s="297">
        <v>38078</v>
      </c>
      <c r="J103" s="297">
        <v>38077</v>
      </c>
      <c r="K103" s="245" t="str">
        <f t="shared" si="10"/>
        <v>Yadkin2025</v>
      </c>
      <c r="L103" s="245">
        <f t="shared" si="12"/>
        <v>38049</v>
      </c>
      <c r="M103" s="245" t="str">
        <f t="shared" si="11"/>
        <v>Yadkin2035</v>
      </c>
      <c r="N103" s="245">
        <f t="shared" si="13"/>
        <v>38073</v>
      </c>
      <c r="O103" s="245" t="str">
        <f t="shared" si="14"/>
        <v>Yadkin2045</v>
      </c>
      <c r="P103" s="245">
        <f t="shared" si="15"/>
        <v>38078</v>
      </c>
      <c r="Q103" s="178" t="str">
        <f t="shared" si="16"/>
        <v>Yadkin2050</v>
      </c>
      <c r="R103" s="178">
        <f t="shared" si="17"/>
        <v>38077</v>
      </c>
    </row>
    <row r="104" spans="1:18" ht="16.149999999999999" customHeight="1">
      <c r="A104" s="296" t="s">
        <v>126</v>
      </c>
      <c r="B104" s="297">
        <v>17805</v>
      </c>
      <c r="C104" s="297">
        <v>17928</v>
      </c>
      <c r="D104" s="297">
        <v>18909</v>
      </c>
      <c r="E104" s="297">
        <v>20114</v>
      </c>
      <c r="F104" s="297">
        <v>21381</v>
      </c>
      <c r="G104" s="297">
        <v>22650</v>
      </c>
      <c r="H104" s="297">
        <v>23921</v>
      </c>
      <c r="I104" s="297">
        <v>25188</v>
      </c>
      <c r="J104" s="297">
        <v>26455</v>
      </c>
      <c r="K104" s="245" t="str">
        <f t="shared" si="10"/>
        <v>Yancey2025</v>
      </c>
      <c r="L104" s="245">
        <f t="shared" si="12"/>
        <v>20114</v>
      </c>
      <c r="M104" s="245" t="str">
        <f t="shared" si="11"/>
        <v>Yancey2035</v>
      </c>
      <c r="N104" s="245">
        <f t="shared" si="13"/>
        <v>22650</v>
      </c>
      <c r="O104" s="245" t="str">
        <f t="shared" si="14"/>
        <v>Yancey2045</v>
      </c>
      <c r="P104" s="245">
        <f t="shared" si="15"/>
        <v>25188</v>
      </c>
      <c r="Q104" s="178" t="str">
        <f t="shared" si="16"/>
        <v>Yancey2050</v>
      </c>
      <c r="R104" s="178">
        <f t="shared" si="17"/>
        <v>26455</v>
      </c>
    </row>
    <row r="105" spans="1:18" ht="16.149999999999999" customHeight="1" thickBot="1">
      <c r="A105" s="296" t="s">
        <v>125</v>
      </c>
      <c r="B105" s="297">
        <v>9574323</v>
      </c>
      <c r="C105" s="297">
        <v>10029904</v>
      </c>
      <c r="D105" s="297">
        <v>10587440</v>
      </c>
      <c r="E105" s="297">
        <v>11108479</v>
      </c>
      <c r="F105" s="297">
        <v>11677603</v>
      </c>
      <c r="G105" s="297">
        <v>12250415</v>
      </c>
      <c r="H105" s="297">
        <v>12821708</v>
      </c>
      <c r="I105" s="297">
        <v>13394273</v>
      </c>
      <c r="J105" s="297">
        <v>13967473</v>
      </c>
    </row>
    <row r="106" spans="1:18" ht="52.15" customHeight="1">
      <c r="A106" s="518" t="s">
        <v>263</v>
      </c>
      <c r="B106" s="518"/>
      <c r="C106" s="518"/>
      <c r="D106" s="518"/>
      <c r="E106" s="518"/>
      <c r="F106" s="518"/>
      <c r="G106" s="518"/>
      <c r="H106" s="518"/>
      <c r="I106" s="518"/>
      <c r="J106" s="518"/>
    </row>
  </sheetData>
  <sheetProtection formatCells="0" formatColumns="0" formatRows="0"/>
  <mergeCells count="3">
    <mergeCell ref="A1:J1"/>
    <mergeCell ref="B3:J3"/>
    <mergeCell ref="A106:J106"/>
  </mergeCells>
  <pageMargins left="0.08" right="0.08" top="1" bottom="1" header="0.5" footer="0.5"/>
  <pageSetup orientation="portrait" horizontalDpi="300" verticalDpi="300" r:id="rId1"/>
  <headerFooter>
    <oddFooter>Last updated  November 15, 2019</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BG570"/>
  <sheetViews>
    <sheetView workbookViewId="0">
      <pane ySplit="2" topLeftCell="A529" activePane="bottomLeft" state="frozen"/>
      <selection pane="bottomLeft" activeCell="A572" sqref="A572"/>
    </sheetView>
  </sheetViews>
  <sheetFormatPr defaultRowHeight="15"/>
  <cols>
    <col min="1" max="1" width="44.140625" style="264" customWidth="1"/>
    <col min="2" max="2" width="33.7109375" style="264" customWidth="1"/>
    <col min="3" max="3" width="36.28515625" style="264" customWidth="1"/>
    <col min="4" max="4" width="12.85546875" style="264" customWidth="1"/>
    <col min="5" max="5" width="21.85546875" style="264" customWidth="1"/>
    <col min="6" max="6" width="15.7109375" style="264" customWidth="1"/>
    <col min="7" max="7" width="17" style="264" customWidth="1"/>
    <col min="8" max="12" width="18.7109375" style="264" customWidth="1"/>
    <col min="13" max="13" width="10.7109375" style="264" customWidth="1"/>
    <col min="14" max="88" width="20.7109375" style="264" customWidth="1"/>
    <col min="89" max="16384" width="9.140625" style="264"/>
  </cols>
  <sheetData>
    <row r="1" spans="1:59">
      <c r="A1" s="261" t="s">
        <v>232</v>
      </c>
      <c r="B1" s="262">
        <v>2020</v>
      </c>
      <c r="C1" s="261" t="s">
        <v>256</v>
      </c>
      <c r="D1" s="262">
        <v>2018</v>
      </c>
      <c r="E1" s="261" t="s">
        <v>257</v>
      </c>
      <c r="F1" s="263">
        <f>D1-5</f>
        <v>2013</v>
      </c>
    </row>
    <row r="2" spans="1:59">
      <c r="A2" s="265" t="s">
        <v>234</v>
      </c>
      <c r="B2" s="266" t="s">
        <v>235</v>
      </c>
      <c r="C2" s="266" t="s">
        <v>236</v>
      </c>
      <c r="D2" s="266" t="s">
        <v>237</v>
      </c>
      <c r="E2" s="266" t="s">
        <v>238</v>
      </c>
      <c r="F2" s="266" t="s">
        <v>239</v>
      </c>
      <c r="G2" s="266" t="s">
        <v>240</v>
      </c>
      <c r="H2" s="266" t="s">
        <v>241</v>
      </c>
      <c r="I2" s="266" t="s">
        <v>242</v>
      </c>
      <c r="J2" s="266" t="s">
        <v>243</v>
      </c>
      <c r="K2" s="266" t="s">
        <v>244</v>
      </c>
      <c r="L2" s="266" t="s">
        <v>245</v>
      </c>
      <c r="M2" s="266" t="s">
        <v>246</v>
      </c>
      <c r="N2" s="266" t="s">
        <v>346</v>
      </c>
      <c r="O2" s="266" t="s">
        <v>347</v>
      </c>
      <c r="P2" s="266" t="s">
        <v>348</v>
      </c>
      <c r="Q2" s="266" t="s">
        <v>349</v>
      </c>
      <c r="R2" s="266" t="s">
        <v>350</v>
      </c>
      <c r="S2" s="266" t="s">
        <v>24</v>
      </c>
      <c r="T2" s="266" t="s">
        <v>351</v>
      </c>
      <c r="U2" s="266" t="s">
        <v>352</v>
      </c>
      <c r="V2" s="266" t="s">
        <v>353</v>
      </c>
      <c r="W2" s="266" t="s">
        <v>354</v>
      </c>
      <c r="X2" s="266" t="s">
        <v>355</v>
      </c>
      <c r="Y2" s="266" t="s">
        <v>356</v>
      </c>
      <c r="Z2" s="266" t="s">
        <v>357</v>
      </c>
      <c r="AA2" s="266" t="s">
        <v>358</v>
      </c>
      <c r="AB2" s="266" t="s">
        <v>359</v>
      </c>
      <c r="AC2" s="266" t="s">
        <v>360</v>
      </c>
      <c r="AD2" s="266" t="s">
        <v>361</v>
      </c>
      <c r="AE2" s="266" t="s">
        <v>362</v>
      </c>
      <c r="AF2" s="266" t="s">
        <v>363</v>
      </c>
      <c r="AG2" s="266" t="s">
        <v>364</v>
      </c>
      <c r="AH2" s="266" t="s">
        <v>365</v>
      </c>
      <c r="AI2" s="266" t="s">
        <v>366</v>
      </c>
      <c r="AJ2" s="266" t="s">
        <v>367</v>
      </c>
      <c r="AK2" s="266" t="s">
        <v>368</v>
      </c>
      <c r="AL2" s="266" t="s">
        <v>369</v>
      </c>
      <c r="AM2" s="266" t="s">
        <v>370</v>
      </c>
      <c r="AN2" s="266" t="s">
        <v>371</v>
      </c>
      <c r="AO2" s="266" t="s">
        <v>372</v>
      </c>
      <c r="AP2" s="266" t="s">
        <v>373</v>
      </c>
      <c r="AQ2" s="266" t="s">
        <v>374</v>
      </c>
      <c r="AR2" s="266" t="s">
        <v>375</v>
      </c>
      <c r="AS2" s="266" t="s">
        <v>376</v>
      </c>
      <c r="AT2" s="266" t="s">
        <v>377</v>
      </c>
      <c r="AU2" s="266" t="s">
        <v>378</v>
      </c>
      <c r="AV2" s="266" t="s">
        <v>379</v>
      </c>
      <c r="AW2" s="266" t="s">
        <v>380</v>
      </c>
      <c r="AX2" s="266" t="s">
        <v>381</v>
      </c>
      <c r="AY2" s="266" t="s">
        <v>382</v>
      </c>
      <c r="AZ2" s="266" t="s">
        <v>383</v>
      </c>
      <c r="BA2" s="266" t="s">
        <v>384</v>
      </c>
      <c r="BB2" s="266" t="s">
        <v>385</v>
      </c>
      <c r="BC2" s="266" t="s">
        <v>386</v>
      </c>
      <c r="BD2" s="266" t="s">
        <v>387</v>
      </c>
      <c r="BE2" s="266" t="s">
        <v>388</v>
      </c>
      <c r="BF2" s="266" t="s">
        <v>389</v>
      </c>
      <c r="BG2" s="266" t="s">
        <v>390</v>
      </c>
    </row>
    <row r="3" spans="1:59">
      <c r="A3" s="267" t="s">
        <v>463</v>
      </c>
      <c r="B3" s="268">
        <v>0.69674999999999987</v>
      </c>
      <c r="C3" s="268">
        <v>1.48</v>
      </c>
      <c r="D3" s="268">
        <v>0</v>
      </c>
      <c r="E3" s="268"/>
      <c r="F3" s="269">
        <v>3825</v>
      </c>
      <c r="G3" s="270">
        <v>0.16800000000000001</v>
      </c>
      <c r="H3" s="270">
        <v>0.13900000000000001</v>
      </c>
      <c r="I3" s="270">
        <v>0.14399999999999999</v>
      </c>
      <c r="J3" s="270">
        <v>7.6999999999999999E-2</v>
      </c>
      <c r="K3" s="270">
        <v>3.5000000000000003E-2</v>
      </c>
      <c r="L3" s="270">
        <v>0.13374999999999981</v>
      </c>
      <c r="M3" s="271">
        <v>43.921568627450981</v>
      </c>
      <c r="N3" s="269">
        <v>3840</v>
      </c>
      <c r="O3" s="269">
        <v>3860</v>
      </c>
      <c r="P3" s="269">
        <v>3880</v>
      </c>
      <c r="Q3" s="269">
        <v>3900</v>
      </c>
      <c r="R3" s="269">
        <v>3920</v>
      </c>
      <c r="S3" s="269" t="s">
        <v>126</v>
      </c>
      <c r="T3" s="270">
        <v>0.16200000000000001</v>
      </c>
      <c r="U3" s="270">
        <v>0.17499999999999999</v>
      </c>
      <c r="V3" s="270">
        <v>0.17699999999999999</v>
      </c>
      <c r="W3" s="270">
        <v>0.17899999999999999</v>
      </c>
      <c r="X3" s="270">
        <v>0.18099999999999999</v>
      </c>
      <c r="Y3" s="270">
        <v>0.13900000000000001</v>
      </c>
      <c r="Z3" s="270">
        <v>0.112</v>
      </c>
      <c r="AA3" s="270">
        <v>0.11600000000000001</v>
      </c>
      <c r="AB3" s="270">
        <v>0.12</v>
      </c>
      <c r="AC3" s="270">
        <v>0.122</v>
      </c>
      <c r="AD3" s="270">
        <v>0.14199999999999999</v>
      </c>
      <c r="AE3" s="270">
        <v>9.1999999999999998E-2</v>
      </c>
      <c r="AF3" s="270">
        <v>9.4E-2</v>
      </c>
      <c r="AG3" s="270">
        <v>9.6000000000000002E-2</v>
      </c>
      <c r="AH3" s="270">
        <v>9.8000000000000004E-2</v>
      </c>
      <c r="AI3" s="270">
        <v>7.8E-2</v>
      </c>
      <c r="AJ3" s="270">
        <v>3.6999999999999998E-2</v>
      </c>
      <c r="AK3" s="270">
        <v>3.7999999999999999E-2</v>
      </c>
      <c r="AL3" s="270">
        <v>3.9E-2</v>
      </c>
      <c r="AM3" s="270">
        <v>0.04</v>
      </c>
      <c r="AN3" s="270">
        <v>3.5000000000000003E-2</v>
      </c>
      <c r="AO3" s="270">
        <v>3.5000000000000003E-2</v>
      </c>
      <c r="AP3" s="270">
        <v>3.5000000000000003E-2</v>
      </c>
      <c r="AQ3" s="270">
        <v>3.5000000000000003E-2</v>
      </c>
      <c r="AR3" s="270">
        <v>3.5000000000000003E-2</v>
      </c>
      <c r="AS3" s="270">
        <v>0.16139999999999999</v>
      </c>
      <c r="AT3" s="270">
        <v>0.13100000000000001</v>
      </c>
      <c r="AU3" s="270">
        <v>0.1336</v>
      </c>
      <c r="AV3" s="270">
        <v>0.13619999999999999</v>
      </c>
      <c r="AW3" s="270">
        <v>0.13819999999999999</v>
      </c>
      <c r="AX3" s="270">
        <v>0</v>
      </c>
      <c r="AY3" s="270">
        <v>0</v>
      </c>
      <c r="AZ3" s="270">
        <v>0</v>
      </c>
      <c r="BA3" s="270">
        <v>0</v>
      </c>
      <c r="BB3" s="270">
        <v>0</v>
      </c>
      <c r="BC3" s="270">
        <v>0</v>
      </c>
      <c r="BD3" s="270">
        <v>0</v>
      </c>
      <c r="BE3" s="270">
        <v>0</v>
      </c>
      <c r="BF3" s="270">
        <v>0</v>
      </c>
      <c r="BG3" s="270">
        <v>0</v>
      </c>
    </row>
    <row r="4" spans="1:59">
      <c r="A4" s="267" t="s">
        <v>883</v>
      </c>
      <c r="B4" s="268">
        <v>0.26633333333333331</v>
      </c>
      <c r="C4" s="268">
        <v>0.5</v>
      </c>
      <c r="D4" s="268">
        <v>0</v>
      </c>
      <c r="E4" s="268"/>
      <c r="F4" s="269">
        <v>2500</v>
      </c>
      <c r="G4" s="270">
        <v>0.20899999999999999</v>
      </c>
      <c r="H4" s="270">
        <v>0.03</v>
      </c>
      <c r="I4" s="270">
        <v>0.01</v>
      </c>
      <c r="J4" s="270">
        <v>6.0000000000000001E-3</v>
      </c>
      <c r="K4" s="270">
        <v>1E-3</v>
      </c>
      <c r="L4" s="270">
        <v>1.0333333333333306E-2</v>
      </c>
      <c r="M4" s="271">
        <v>83.6</v>
      </c>
      <c r="N4" s="269">
        <v>2500</v>
      </c>
      <c r="O4" s="269">
        <v>2525</v>
      </c>
      <c r="P4" s="269">
        <v>2550</v>
      </c>
      <c r="Q4" s="269">
        <v>2575</v>
      </c>
      <c r="R4" s="269">
        <v>2600</v>
      </c>
      <c r="S4" s="269" t="s">
        <v>224</v>
      </c>
      <c r="T4" s="270">
        <v>0.2049</v>
      </c>
      <c r="U4" s="270">
        <v>0.2069</v>
      </c>
      <c r="V4" s="270">
        <v>0.20899999999999999</v>
      </c>
      <c r="W4" s="270">
        <v>0.21110000000000001</v>
      </c>
      <c r="X4" s="270">
        <v>0.2132</v>
      </c>
      <c r="Y4" s="270">
        <v>3.5000000000000003E-2</v>
      </c>
      <c r="Z4" s="270">
        <v>3.5499999999999997E-2</v>
      </c>
      <c r="AA4" s="270">
        <v>3.5999999999999997E-2</v>
      </c>
      <c r="AB4" s="270">
        <v>3.6499999999999998E-2</v>
      </c>
      <c r="AC4" s="270">
        <v>3.6999999999999998E-2</v>
      </c>
      <c r="AD4" s="270">
        <v>2.5000000000000001E-2</v>
      </c>
      <c r="AE4" s="270">
        <v>2.5499999999999998E-2</v>
      </c>
      <c r="AF4" s="270">
        <v>2.5999999999999999E-2</v>
      </c>
      <c r="AG4" s="270">
        <v>2.6499999999999999E-2</v>
      </c>
      <c r="AH4" s="270">
        <v>2.7E-2</v>
      </c>
      <c r="AI4" s="270">
        <v>6.4999999999999997E-3</v>
      </c>
      <c r="AJ4" s="270">
        <v>6.6E-3</v>
      </c>
      <c r="AK4" s="270">
        <v>6.7000000000000002E-3</v>
      </c>
      <c r="AL4" s="270">
        <v>6.7999999999999996E-3</v>
      </c>
      <c r="AM4" s="270">
        <v>6.8999999999999999E-3</v>
      </c>
      <c r="AN4" s="270">
        <v>1E-3</v>
      </c>
      <c r="AO4" s="270">
        <v>1E-3</v>
      </c>
      <c r="AP4" s="270">
        <v>1E-3</v>
      </c>
      <c r="AQ4" s="270">
        <v>1E-3</v>
      </c>
      <c r="AR4" s="270">
        <v>1E-3</v>
      </c>
      <c r="AS4" s="270">
        <v>0.04</v>
      </c>
      <c r="AT4" s="270">
        <v>4.1000000000000002E-2</v>
      </c>
      <c r="AU4" s="270">
        <v>4.2000000000000003E-2</v>
      </c>
      <c r="AV4" s="270">
        <v>4.2999999999999997E-2</v>
      </c>
      <c r="AW4" s="270">
        <v>4.3999999999999997E-2</v>
      </c>
      <c r="AX4" s="270">
        <v>0</v>
      </c>
      <c r="AY4" s="270">
        <v>0</v>
      </c>
      <c r="AZ4" s="270">
        <v>0</v>
      </c>
      <c r="BA4" s="270">
        <v>0</v>
      </c>
      <c r="BB4" s="270">
        <v>0</v>
      </c>
      <c r="BC4" s="270">
        <v>0</v>
      </c>
      <c r="BD4" s="270">
        <v>0</v>
      </c>
      <c r="BE4" s="270">
        <v>0</v>
      </c>
      <c r="BF4" s="270">
        <v>0</v>
      </c>
      <c r="BG4" s="270">
        <v>0</v>
      </c>
    </row>
    <row r="5" spans="1:59">
      <c r="A5" s="267" t="s">
        <v>561</v>
      </c>
      <c r="B5" s="268">
        <v>1.8531083333333334</v>
      </c>
      <c r="C5" s="268">
        <v>2.5</v>
      </c>
      <c r="D5" s="268">
        <v>0.92769999999999997</v>
      </c>
      <c r="E5" s="268"/>
      <c r="F5" s="269">
        <v>12342</v>
      </c>
      <c r="G5" s="270">
        <v>0.625</v>
      </c>
      <c r="H5" s="270">
        <v>5.3999999999999999E-2</v>
      </c>
      <c r="I5" s="270">
        <v>0.123</v>
      </c>
      <c r="J5" s="270">
        <v>7.5999999999999998E-2</v>
      </c>
      <c r="K5" s="270">
        <v>5.0000000000000001E-3</v>
      </c>
      <c r="L5" s="270">
        <v>4.2408333333333381E-2</v>
      </c>
      <c r="M5" s="271">
        <v>50.64009074704262</v>
      </c>
      <c r="N5" s="269">
        <v>12450</v>
      </c>
      <c r="O5" s="269">
        <v>13125</v>
      </c>
      <c r="P5" s="269">
        <v>13775</v>
      </c>
      <c r="Q5" s="269">
        <v>14000</v>
      </c>
      <c r="R5" s="269">
        <v>14500</v>
      </c>
      <c r="S5" s="269" t="s">
        <v>224</v>
      </c>
      <c r="T5" s="270">
        <v>0.63500000000000001</v>
      </c>
      <c r="U5" s="270">
        <v>0.65</v>
      </c>
      <c r="V5" s="270">
        <v>0.66500000000000004</v>
      </c>
      <c r="W5" s="270">
        <v>0.68</v>
      </c>
      <c r="X5" s="270">
        <v>0.69499999999999995</v>
      </c>
      <c r="Y5" s="270">
        <v>5.3999999999999999E-2</v>
      </c>
      <c r="Z5" s="270">
        <v>5.6000000000000001E-2</v>
      </c>
      <c r="AA5" s="270">
        <v>5.8999999999999997E-2</v>
      </c>
      <c r="AB5" s="270">
        <v>6.0999999999999999E-2</v>
      </c>
      <c r="AC5" s="270">
        <v>6.3E-2</v>
      </c>
      <c r="AD5" s="270">
        <v>0.121</v>
      </c>
      <c r="AE5" s="270">
        <v>0.123</v>
      </c>
      <c r="AF5" s="270">
        <v>0.125</v>
      </c>
      <c r="AG5" s="270">
        <v>0.13</v>
      </c>
      <c r="AH5" s="270">
        <v>0.13500000000000001</v>
      </c>
      <c r="AI5" s="270">
        <v>0.05</v>
      </c>
      <c r="AJ5" s="270">
        <v>5.5E-2</v>
      </c>
      <c r="AK5" s="270">
        <v>0.06</v>
      </c>
      <c r="AL5" s="270">
        <v>6.5000000000000002E-2</v>
      </c>
      <c r="AM5" s="270">
        <v>7.0000000000000007E-2</v>
      </c>
      <c r="AN5" s="270">
        <v>1E-3</v>
      </c>
      <c r="AO5" s="270">
        <v>1E-3</v>
      </c>
      <c r="AP5" s="270">
        <v>1E-3</v>
      </c>
      <c r="AQ5" s="270">
        <v>1E-3</v>
      </c>
      <c r="AR5" s="270">
        <v>1E-3</v>
      </c>
      <c r="AS5" s="270">
        <v>0.04</v>
      </c>
      <c r="AT5" s="270">
        <v>0.04</v>
      </c>
      <c r="AU5" s="270">
        <v>0.04</v>
      </c>
      <c r="AV5" s="270">
        <v>0.04</v>
      </c>
      <c r="AW5" s="270">
        <v>0.04</v>
      </c>
      <c r="AX5" s="270">
        <v>0</v>
      </c>
      <c r="AY5" s="270">
        <v>0</v>
      </c>
      <c r="AZ5" s="270">
        <v>0</v>
      </c>
      <c r="BA5" s="270">
        <v>0</v>
      </c>
      <c r="BB5" s="270">
        <v>0</v>
      </c>
      <c r="BC5" s="270">
        <v>0</v>
      </c>
      <c r="BD5" s="270">
        <v>0</v>
      </c>
      <c r="BE5" s="270">
        <v>0</v>
      </c>
      <c r="BF5" s="270">
        <v>0</v>
      </c>
      <c r="BG5" s="270">
        <v>0</v>
      </c>
    </row>
    <row r="6" spans="1:59">
      <c r="A6" s="267" t="s">
        <v>396</v>
      </c>
      <c r="B6" s="268">
        <v>0.78877499999999989</v>
      </c>
      <c r="C6" s="268">
        <v>2</v>
      </c>
      <c r="D6" s="268">
        <v>6.9999999999999999E-4</v>
      </c>
      <c r="E6" s="268"/>
      <c r="F6" s="269">
        <v>11646</v>
      </c>
      <c r="G6" s="270">
        <v>0.59899999999999998</v>
      </c>
      <c r="H6" s="270">
        <v>0.25900000000000001</v>
      </c>
      <c r="I6" s="270">
        <v>0</v>
      </c>
      <c r="J6" s="270">
        <v>0</v>
      </c>
      <c r="K6" s="270">
        <v>6.7000000000000004E-2</v>
      </c>
      <c r="L6" s="270">
        <v>-0.13692500000000019</v>
      </c>
      <c r="M6" s="271">
        <v>51.433968744633347</v>
      </c>
      <c r="N6" s="269">
        <v>11957</v>
      </c>
      <c r="O6" s="269">
        <v>12315</v>
      </c>
      <c r="P6" s="269">
        <v>12684</v>
      </c>
      <c r="Q6" s="269">
        <v>13064</v>
      </c>
      <c r="R6" s="269">
        <v>13455</v>
      </c>
      <c r="S6" s="269" t="s">
        <v>224</v>
      </c>
      <c r="T6" s="270">
        <v>0.63300000000000001</v>
      </c>
      <c r="U6" s="270">
        <v>0.65300000000000002</v>
      </c>
      <c r="V6" s="270">
        <v>0.67200000000000004</v>
      </c>
      <c r="W6" s="270">
        <v>0.69199999999999995</v>
      </c>
      <c r="X6" s="270">
        <v>0.71299999999999997</v>
      </c>
      <c r="Y6" s="270">
        <v>0.28599999999999998</v>
      </c>
      <c r="Z6" s="270">
        <v>0.315</v>
      </c>
      <c r="AA6" s="270">
        <v>0.34599999999999997</v>
      </c>
      <c r="AB6" s="270">
        <v>0.38100000000000001</v>
      </c>
      <c r="AC6" s="270">
        <v>0.41899999999999998</v>
      </c>
      <c r="AD6" s="270">
        <v>0</v>
      </c>
      <c r="AE6" s="270">
        <v>0</v>
      </c>
      <c r="AF6" s="270">
        <v>0</v>
      </c>
      <c r="AG6" s="270">
        <v>0</v>
      </c>
      <c r="AH6" s="270">
        <v>0</v>
      </c>
      <c r="AI6" s="270">
        <v>0</v>
      </c>
      <c r="AJ6" s="270">
        <v>0</v>
      </c>
      <c r="AK6" s="270">
        <v>0</v>
      </c>
      <c r="AL6" s="270">
        <v>0</v>
      </c>
      <c r="AM6" s="270">
        <v>0</v>
      </c>
      <c r="AN6" s="270">
        <v>7.0000000000000007E-2</v>
      </c>
      <c r="AO6" s="270">
        <v>7.2099999999999997E-2</v>
      </c>
      <c r="AP6" s="270">
        <v>7.4300000000000005E-2</v>
      </c>
      <c r="AQ6" s="270">
        <v>7.6499999999999999E-2</v>
      </c>
      <c r="AR6" s="270">
        <v>7.8799999999999995E-2</v>
      </c>
      <c r="AS6" s="270">
        <v>7.3999999999999996E-2</v>
      </c>
      <c r="AT6" s="270">
        <v>7.8399999999999997E-2</v>
      </c>
      <c r="AU6" s="270">
        <v>8.3099999999999993E-2</v>
      </c>
      <c r="AV6" s="270">
        <v>8.8099999999999998E-2</v>
      </c>
      <c r="AW6" s="270">
        <v>9.3399999999999997E-2</v>
      </c>
      <c r="AX6" s="270">
        <v>0</v>
      </c>
      <c r="AY6" s="270">
        <v>0</v>
      </c>
      <c r="AZ6" s="270">
        <v>0</v>
      </c>
      <c r="BA6" s="270">
        <v>0</v>
      </c>
      <c r="BB6" s="270">
        <v>0</v>
      </c>
      <c r="BC6" s="270">
        <v>0</v>
      </c>
      <c r="BD6" s="270">
        <v>0</v>
      </c>
      <c r="BE6" s="270">
        <v>0</v>
      </c>
      <c r="BF6" s="270">
        <v>0</v>
      </c>
      <c r="BG6" s="270">
        <v>0</v>
      </c>
    </row>
    <row r="7" spans="1:59">
      <c r="A7" s="267" t="s">
        <v>861</v>
      </c>
      <c r="B7" s="268">
        <v>0.35974166666666668</v>
      </c>
      <c r="C7" s="268">
        <v>0.72599999999999998</v>
      </c>
      <c r="D7" s="268">
        <v>0</v>
      </c>
      <c r="E7" s="268"/>
      <c r="F7" s="269">
        <v>1775</v>
      </c>
      <c r="G7" s="270">
        <v>0.1047</v>
      </c>
      <c r="H7" s="270">
        <v>4.1000000000000002E-2</v>
      </c>
      <c r="I7" s="270">
        <v>8.2799999999999999E-2</v>
      </c>
      <c r="J7" s="270">
        <v>2.0299999999999999E-2</v>
      </c>
      <c r="K7" s="270">
        <v>5.1999999999999998E-3</v>
      </c>
      <c r="L7" s="270">
        <v>0.10574166666666673</v>
      </c>
      <c r="M7" s="271">
        <v>58.985915492957744</v>
      </c>
      <c r="N7" s="269">
        <v>1890</v>
      </c>
      <c r="O7" s="269">
        <v>1928</v>
      </c>
      <c r="P7" s="269">
        <v>1960</v>
      </c>
      <c r="Q7" s="269">
        <v>2000</v>
      </c>
      <c r="R7" s="269">
        <v>2060</v>
      </c>
      <c r="S7" s="269" t="s">
        <v>223</v>
      </c>
      <c r="T7" s="270">
        <v>0.11</v>
      </c>
      <c r="U7" s="270">
        <v>0.113</v>
      </c>
      <c r="V7" s="270">
        <v>0.115</v>
      </c>
      <c r="W7" s="270">
        <v>0.11700000000000001</v>
      </c>
      <c r="X7" s="270">
        <v>0.11899999999999999</v>
      </c>
      <c r="Y7" s="270">
        <v>0.04</v>
      </c>
      <c r="Z7" s="270">
        <v>4.1000000000000002E-2</v>
      </c>
      <c r="AA7" s="270">
        <v>4.2000000000000003E-2</v>
      </c>
      <c r="AB7" s="270">
        <v>4.2999999999999997E-2</v>
      </c>
      <c r="AC7" s="270">
        <v>4.3999999999999997E-2</v>
      </c>
      <c r="AD7" s="270">
        <v>0.09</v>
      </c>
      <c r="AE7" s="270">
        <v>0.09</v>
      </c>
      <c r="AF7" s="270">
        <v>9.5000000000000001E-2</v>
      </c>
      <c r="AG7" s="270">
        <v>9.5000000000000001E-2</v>
      </c>
      <c r="AH7" s="270">
        <v>0.1</v>
      </c>
      <c r="AI7" s="270">
        <v>2.4E-2</v>
      </c>
      <c r="AJ7" s="270">
        <v>2.5999999999999999E-2</v>
      </c>
      <c r="AK7" s="270">
        <v>2.8000000000000001E-2</v>
      </c>
      <c r="AL7" s="270">
        <v>0.03</v>
      </c>
      <c r="AM7" s="270">
        <v>3.2000000000000001E-2</v>
      </c>
      <c r="AN7" s="270">
        <v>1.6E-2</v>
      </c>
      <c r="AO7" s="270">
        <v>1.6E-2</v>
      </c>
      <c r="AP7" s="270">
        <v>1.7000000000000001E-2</v>
      </c>
      <c r="AQ7" s="270">
        <v>1.7999999999999999E-2</v>
      </c>
      <c r="AR7" s="270">
        <v>1.7999999999999999E-2</v>
      </c>
      <c r="AS7" s="270">
        <v>0.12</v>
      </c>
      <c r="AT7" s="270">
        <v>0.121</v>
      </c>
      <c r="AU7" s="270">
        <v>0.122</v>
      </c>
      <c r="AV7" s="270">
        <v>0.123</v>
      </c>
      <c r="AW7" s="270">
        <v>0.124</v>
      </c>
      <c r="AX7" s="270">
        <v>0</v>
      </c>
      <c r="AY7" s="270">
        <v>0</v>
      </c>
      <c r="AZ7" s="270">
        <v>0</v>
      </c>
      <c r="BA7" s="270">
        <v>0</v>
      </c>
      <c r="BB7" s="270">
        <v>0</v>
      </c>
      <c r="BC7" s="270">
        <v>0</v>
      </c>
      <c r="BD7" s="270">
        <v>0</v>
      </c>
      <c r="BE7" s="270">
        <v>0</v>
      </c>
      <c r="BF7" s="270">
        <v>0</v>
      </c>
      <c r="BG7" s="270">
        <v>0</v>
      </c>
    </row>
    <row r="8" spans="1:59">
      <c r="A8" s="267" t="s">
        <v>923</v>
      </c>
      <c r="B8" s="268">
        <v>0.21525000000000002</v>
      </c>
      <c r="C8" s="268">
        <v>0.62</v>
      </c>
      <c r="D8" s="268">
        <v>0</v>
      </c>
      <c r="E8" s="268"/>
      <c r="F8" s="269">
        <v>1305</v>
      </c>
      <c r="G8" s="270">
        <v>5.7800000000000004E-2</v>
      </c>
      <c r="H8" s="270">
        <v>7.2599999999999998E-2</v>
      </c>
      <c r="I8" s="270">
        <v>2.98E-2</v>
      </c>
      <c r="J8" s="270">
        <v>0</v>
      </c>
      <c r="K8" s="270">
        <v>1.4999999999999999E-2</v>
      </c>
      <c r="L8" s="270">
        <v>4.0050000000000002E-2</v>
      </c>
      <c r="M8" s="271">
        <v>44.291187739463609</v>
      </c>
      <c r="N8" s="269">
        <v>1318</v>
      </c>
      <c r="O8" s="269">
        <v>1385</v>
      </c>
      <c r="P8" s="269">
        <v>1449</v>
      </c>
      <c r="Q8" s="269">
        <v>1516</v>
      </c>
      <c r="R8" s="269">
        <v>1585</v>
      </c>
      <c r="S8" s="269" t="s">
        <v>221</v>
      </c>
      <c r="T8" s="270">
        <v>5.8299999999999998E-2</v>
      </c>
      <c r="U8" s="270">
        <v>6.1199999999999997E-2</v>
      </c>
      <c r="V8" s="270">
        <v>6.4000000000000001E-2</v>
      </c>
      <c r="W8" s="270">
        <v>6.6900000000000001E-2</v>
      </c>
      <c r="X8" s="270">
        <v>6.9900000000000004E-2</v>
      </c>
      <c r="Y8" s="270">
        <v>7.3200000000000001E-2</v>
      </c>
      <c r="Z8" s="270">
        <v>7.6799999999999993E-2</v>
      </c>
      <c r="AA8" s="270">
        <v>8.0299999999999996E-2</v>
      </c>
      <c r="AB8" s="270">
        <v>8.4000000000000005E-2</v>
      </c>
      <c r="AC8" s="270">
        <v>8.7800000000000003E-2</v>
      </c>
      <c r="AD8" s="270">
        <v>2.98E-2</v>
      </c>
      <c r="AE8" s="270">
        <v>2.98E-2</v>
      </c>
      <c r="AF8" s="270">
        <v>2.98E-2</v>
      </c>
      <c r="AG8" s="270">
        <v>2.98E-2</v>
      </c>
      <c r="AH8" s="270">
        <v>2.98E-2</v>
      </c>
      <c r="AI8" s="270">
        <v>0</v>
      </c>
      <c r="AJ8" s="270">
        <v>0</v>
      </c>
      <c r="AK8" s="270">
        <v>0</v>
      </c>
      <c r="AL8" s="270">
        <v>0</v>
      </c>
      <c r="AM8" s="270">
        <v>0</v>
      </c>
      <c r="AN8" s="270">
        <v>1.4999999999999999E-2</v>
      </c>
      <c r="AO8" s="270">
        <v>1.4999999999999999E-2</v>
      </c>
      <c r="AP8" s="270">
        <v>1.4999999999999999E-2</v>
      </c>
      <c r="AQ8" s="270">
        <v>1.4999999999999999E-2</v>
      </c>
      <c r="AR8" s="270">
        <v>1.4999999999999999E-2</v>
      </c>
      <c r="AS8" s="270">
        <v>3.9800000000000002E-2</v>
      </c>
      <c r="AT8" s="270">
        <v>4.1300000000000003E-2</v>
      </c>
      <c r="AU8" s="270">
        <v>4.2700000000000002E-2</v>
      </c>
      <c r="AV8" s="270">
        <v>4.4200000000000003E-2</v>
      </c>
      <c r="AW8" s="270">
        <v>4.58E-2</v>
      </c>
      <c r="AX8" s="270">
        <v>0.216</v>
      </c>
      <c r="AY8" s="270">
        <v>0</v>
      </c>
      <c r="AZ8" s="270">
        <v>0</v>
      </c>
      <c r="BA8" s="270">
        <v>0</v>
      </c>
      <c r="BB8" s="270">
        <v>0</v>
      </c>
      <c r="BC8" s="270">
        <v>0</v>
      </c>
      <c r="BD8" s="270">
        <v>0</v>
      </c>
      <c r="BE8" s="270">
        <v>0</v>
      </c>
      <c r="BF8" s="270">
        <v>0</v>
      </c>
      <c r="BG8" s="270">
        <v>0</v>
      </c>
    </row>
    <row r="9" spans="1:59">
      <c r="A9" s="267" t="s">
        <v>638</v>
      </c>
      <c r="B9" s="268" t="s">
        <v>395</v>
      </c>
      <c r="C9" s="268">
        <v>14.186999999999999</v>
      </c>
      <c r="D9" s="268">
        <v>0</v>
      </c>
      <c r="E9" s="268"/>
      <c r="F9" s="269">
        <v>1350</v>
      </c>
      <c r="G9" s="270">
        <v>0</v>
      </c>
      <c r="H9" s="270">
        <v>0</v>
      </c>
      <c r="I9" s="270">
        <v>0</v>
      </c>
      <c r="J9" s="270">
        <v>0</v>
      </c>
      <c r="K9" s="270">
        <v>0</v>
      </c>
      <c r="L9" s="270" t="e">
        <v>#VALUE!</v>
      </c>
      <c r="M9" s="271">
        <v>0</v>
      </c>
      <c r="N9" s="269">
        <v>1750</v>
      </c>
      <c r="O9" s="269">
        <v>1900</v>
      </c>
      <c r="P9" s="269">
        <v>2100</v>
      </c>
      <c r="Q9" s="269">
        <v>2600</v>
      </c>
      <c r="R9" s="269">
        <v>2800</v>
      </c>
      <c r="S9" s="269" t="s">
        <v>221</v>
      </c>
      <c r="T9" s="270">
        <v>0.1</v>
      </c>
      <c r="U9" s="270">
        <v>0.11</v>
      </c>
      <c r="V9" s="270">
        <v>0.12</v>
      </c>
      <c r="W9" s="270">
        <v>0.14000000000000001</v>
      </c>
      <c r="X9" s="270">
        <v>0.15</v>
      </c>
      <c r="Y9" s="270">
        <v>0.03</v>
      </c>
      <c r="Z9" s="270">
        <v>0.04</v>
      </c>
      <c r="AA9" s="270">
        <v>4.4999999999999998E-2</v>
      </c>
      <c r="AB9" s="270">
        <v>0.05</v>
      </c>
      <c r="AC9" s="270">
        <v>5.5E-2</v>
      </c>
      <c r="AD9" s="270">
        <v>0.01</v>
      </c>
      <c r="AE9" s="270">
        <v>1.4999999999999999E-2</v>
      </c>
      <c r="AF9" s="270">
        <v>1.7999999999999999E-2</v>
      </c>
      <c r="AG9" s="270">
        <v>0.02</v>
      </c>
      <c r="AH9" s="270">
        <v>2.5000000000000001E-2</v>
      </c>
      <c r="AI9" s="270">
        <v>5.1999999999999998E-2</v>
      </c>
      <c r="AJ9" s="270">
        <v>5.7000000000000002E-2</v>
      </c>
      <c r="AK9" s="270">
        <v>6.3E-2</v>
      </c>
      <c r="AL9" s="270">
        <v>6.8000000000000005E-2</v>
      </c>
      <c r="AM9" s="270">
        <v>7.2999999999999995E-2</v>
      </c>
      <c r="AN9" s="270">
        <v>5.0000000000000001E-3</v>
      </c>
      <c r="AO9" s="270">
        <v>6.0000000000000001E-3</v>
      </c>
      <c r="AP9" s="270">
        <v>7.0000000000000001E-3</v>
      </c>
      <c r="AQ9" s="270">
        <v>8.0000000000000002E-3</v>
      </c>
      <c r="AR9" s="270">
        <v>8.9999999999999993E-3</v>
      </c>
      <c r="AS9" s="270">
        <v>1.4999999999999999E-2</v>
      </c>
      <c r="AT9" s="270">
        <v>1.7999999999999999E-2</v>
      </c>
      <c r="AU9" s="270">
        <v>1.9E-2</v>
      </c>
      <c r="AV9" s="270">
        <v>2.1999999999999999E-2</v>
      </c>
      <c r="AW9" s="270">
        <v>2.4E-2</v>
      </c>
      <c r="AX9" s="270">
        <v>0</v>
      </c>
      <c r="AY9" s="270">
        <v>0</v>
      </c>
      <c r="AZ9" s="270">
        <v>0</v>
      </c>
      <c r="BA9" s="270">
        <v>0</v>
      </c>
      <c r="BB9" s="270">
        <v>0</v>
      </c>
      <c r="BC9" s="270">
        <v>0</v>
      </c>
      <c r="BD9" s="270">
        <v>0</v>
      </c>
      <c r="BE9" s="270">
        <v>0</v>
      </c>
      <c r="BF9" s="270">
        <v>0</v>
      </c>
      <c r="BG9" s="270">
        <v>0</v>
      </c>
    </row>
    <row r="10" spans="1:59">
      <c r="A10" s="267" t="s">
        <v>662</v>
      </c>
      <c r="B10" s="268" t="s">
        <v>395</v>
      </c>
      <c r="C10" s="268">
        <v>4.2999999999999997E-2</v>
      </c>
      <c r="D10" s="268">
        <v>0</v>
      </c>
      <c r="E10" s="268"/>
      <c r="F10" s="269">
        <v>0</v>
      </c>
      <c r="G10" s="270">
        <v>0</v>
      </c>
      <c r="H10" s="270">
        <v>0</v>
      </c>
      <c r="I10" s="270">
        <v>0</v>
      </c>
      <c r="J10" s="270">
        <v>0</v>
      </c>
      <c r="K10" s="270">
        <v>0</v>
      </c>
      <c r="L10" s="270" t="e">
        <v>#VALUE!</v>
      </c>
      <c r="M10" s="271" t="s">
        <v>395</v>
      </c>
      <c r="N10" s="269">
        <v>217</v>
      </c>
      <c r="O10" s="269">
        <v>300</v>
      </c>
      <c r="P10" s="269">
        <v>310</v>
      </c>
      <c r="Q10" s="269">
        <v>330</v>
      </c>
      <c r="R10" s="269">
        <v>340</v>
      </c>
      <c r="S10" s="269" t="s">
        <v>221</v>
      </c>
      <c r="T10" s="270">
        <v>0.01</v>
      </c>
      <c r="U10" s="270">
        <v>1.0999999999999999E-2</v>
      </c>
      <c r="V10" s="270">
        <v>1.2E-2</v>
      </c>
      <c r="W10" s="270">
        <v>1.2999999999999999E-2</v>
      </c>
      <c r="X10" s="270">
        <v>1.4999999999999999E-2</v>
      </c>
      <c r="Y10" s="270">
        <v>3.0000000000000001E-3</v>
      </c>
      <c r="Z10" s="270">
        <v>6.0000000000000001E-3</v>
      </c>
      <c r="AA10" s="270">
        <v>7.0000000000000001E-3</v>
      </c>
      <c r="AB10" s="270">
        <v>0.01</v>
      </c>
      <c r="AC10" s="270">
        <v>1.2E-2</v>
      </c>
      <c r="AD10" s="270">
        <v>0</v>
      </c>
      <c r="AE10" s="270">
        <v>0</v>
      </c>
      <c r="AF10" s="270">
        <v>0</v>
      </c>
      <c r="AG10" s="270">
        <v>0</v>
      </c>
      <c r="AH10" s="270">
        <v>0</v>
      </c>
      <c r="AI10" s="270">
        <v>1E-3</v>
      </c>
      <c r="AJ10" s="270">
        <v>1E-3</v>
      </c>
      <c r="AK10" s="270">
        <v>2E-3</v>
      </c>
      <c r="AL10" s="270">
        <v>2E-3</v>
      </c>
      <c r="AM10" s="270">
        <v>2E-3</v>
      </c>
      <c r="AN10" s="270">
        <v>0</v>
      </c>
      <c r="AO10" s="270">
        <v>0</v>
      </c>
      <c r="AP10" s="270">
        <v>0</v>
      </c>
      <c r="AQ10" s="270">
        <v>0</v>
      </c>
      <c r="AR10" s="270">
        <v>0</v>
      </c>
      <c r="AS10" s="270">
        <v>1E-3</v>
      </c>
      <c r="AT10" s="270">
        <v>2E-3</v>
      </c>
      <c r="AU10" s="270">
        <v>2E-3</v>
      </c>
      <c r="AV10" s="270">
        <v>3.0000000000000001E-3</v>
      </c>
      <c r="AW10" s="270">
        <v>3.0000000000000001E-3</v>
      </c>
      <c r="AX10" s="270">
        <v>0</v>
      </c>
      <c r="AY10" s="270">
        <v>0</v>
      </c>
      <c r="AZ10" s="270">
        <v>0</v>
      </c>
      <c r="BA10" s="270">
        <v>0</v>
      </c>
      <c r="BB10" s="270">
        <v>0</v>
      </c>
      <c r="BC10" s="270">
        <v>0</v>
      </c>
      <c r="BD10" s="270">
        <v>0</v>
      </c>
      <c r="BE10" s="270">
        <v>0</v>
      </c>
      <c r="BF10" s="270">
        <v>0</v>
      </c>
      <c r="BG10" s="270">
        <v>0</v>
      </c>
    </row>
    <row r="11" spans="1:59">
      <c r="A11" s="267" t="s">
        <v>523</v>
      </c>
      <c r="B11" s="268">
        <v>3.475000000000001E-2</v>
      </c>
      <c r="C11" s="268">
        <v>8.5999999999999993E-2</v>
      </c>
      <c r="D11" s="268">
        <v>0</v>
      </c>
      <c r="E11" s="268"/>
      <c r="F11" s="269">
        <v>200</v>
      </c>
      <c r="G11" s="270">
        <v>1.15E-2</v>
      </c>
      <c r="H11" s="270">
        <v>1.5900000000000001E-2</v>
      </c>
      <c r="I11" s="270">
        <v>0</v>
      </c>
      <c r="J11" s="270">
        <v>0</v>
      </c>
      <c r="K11" s="270">
        <v>1E-4</v>
      </c>
      <c r="L11" s="270">
        <v>7.2500000000000099E-3</v>
      </c>
      <c r="M11" s="271">
        <v>57.5</v>
      </c>
      <c r="N11" s="269">
        <v>201</v>
      </c>
      <c r="O11" s="269">
        <v>205</v>
      </c>
      <c r="P11" s="269">
        <v>209</v>
      </c>
      <c r="Q11" s="269">
        <v>213</v>
      </c>
      <c r="R11" s="269">
        <v>217</v>
      </c>
      <c r="S11" s="269" t="s">
        <v>220</v>
      </c>
      <c r="T11" s="270">
        <v>1.15E-2</v>
      </c>
      <c r="U11" s="270">
        <v>1.17E-2</v>
      </c>
      <c r="V11" s="270">
        <v>1.1900000000000001E-2</v>
      </c>
      <c r="W11" s="270">
        <v>1.21E-2</v>
      </c>
      <c r="X11" s="270">
        <v>1.23E-2</v>
      </c>
      <c r="Y11" s="270">
        <v>1.5900000000000001E-2</v>
      </c>
      <c r="Z11" s="270">
        <v>1.6199999999999999E-2</v>
      </c>
      <c r="AA11" s="270">
        <v>1.6400000000000001E-2</v>
      </c>
      <c r="AB11" s="270">
        <v>1.67E-2</v>
      </c>
      <c r="AC11" s="270">
        <v>1.7000000000000001E-2</v>
      </c>
      <c r="AD11" s="270">
        <v>0</v>
      </c>
      <c r="AE11" s="270">
        <v>0</v>
      </c>
      <c r="AF11" s="270">
        <v>0</v>
      </c>
      <c r="AG11" s="270">
        <v>0</v>
      </c>
      <c r="AH11" s="270">
        <v>0</v>
      </c>
      <c r="AI11" s="270">
        <v>0</v>
      </c>
      <c r="AJ11" s="270">
        <v>0</v>
      </c>
      <c r="AK11" s="270">
        <v>0</v>
      </c>
      <c r="AL11" s="270">
        <v>0</v>
      </c>
      <c r="AM11" s="270">
        <v>0</v>
      </c>
      <c r="AN11" s="270">
        <v>1E-4</v>
      </c>
      <c r="AO11" s="270">
        <v>1E-4</v>
      </c>
      <c r="AP11" s="270">
        <v>1E-4</v>
      </c>
      <c r="AQ11" s="270">
        <v>1E-4</v>
      </c>
      <c r="AR11" s="270">
        <v>1E-4</v>
      </c>
      <c r="AS11" s="270">
        <v>7.1999999999999998E-3</v>
      </c>
      <c r="AT11" s="270">
        <v>7.3000000000000001E-3</v>
      </c>
      <c r="AU11" s="270">
        <v>7.4000000000000003E-3</v>
      </c>
      <c r="AV11" s="270">
        <v>7.6E-3</v>
      </c>
      <c r="AW11" s="270">
        <v>7.7000000000000002E-3</v>
      </c>
      <c r="AX11" s="270">
        <v>4.2999999999999997E-2</v>
      </c>
      <c r="AY11" s="270">
        <v>0</v>
      </c>
      <c r="AZ11" s="270">
        <v>0</v>
      </c>
      <c r="BA11" s="270">
        <v>0</v>
      </c>
      <c r="BB11" s="270">
        <v>0</v>
      </c>
      <c r="BC11" s="270">
        <v>0</v>
      </c>
      <c r="BD11" s="270">
        <v>0</v>
      </c>
      <c r="BE11" s="270">
        <v>0</v>
      </c>
      <c r="BF11" s="270">
        <v>0</v>
      </c>
      <c r="BG11" s="270">
        <v>0</v>
      </c>
    </row>
    <row r="12" spans="1:59">
      <c r="A12" s="267" t="s">
        <v>414</v>
      </c>
      <c r="B12" s="268">
        <v>0.22024999999999997</v>
      </c>
      <c r="C12" s="268">
        <v>0.36599999999999999</v>
      </c>
      <c r="D12" s="268">
        <v>0</v>
      </c>
      <c r="E12" s="268"/>
      <c r="F12" s="269">
        <v>1139</v>
      </c>
      <c r="G12" s="270">
        <v>0.04</v>
      </c>
      <c r="H12" s="270">
        <v>2.9000000000000001E-2</v>
      </c>
      <c r="I12" s="270">
        <v>0</v>
      </c>
      <c r="J12" s="270">
        <v>9.2999999999999999E-2</v>
      </c>
      <c r="K12" s="270">
        <v>1E-3</v>
      </c>
      <c r="L12" s="270">
        <v>5.7249999999999968E-2</v>
      </c>
      <c r="M12" s="271">
        <v>35.118525021949075</v>
      </c>
      <c r="N12" s="269">
        <v>1141</v>
      </c>
      <c r="O12" s="269">
        <v>1151</v>
      </c>
      <c r="P12" s="269">
        <v>1161</v>
      </c>
      <c r="Q12" s="269">
        <v>1171</v>
      </c>
      <c r="R12" s="269">
        <v>1181</v>
      </c>
      <c r="S12" s="269" t="s">
        <v>220</v>
      </c>
      <c r="T12" s="270">
        <v>0.04</v>
      </c>
      <c r="U12" s="270">
        <v>0.04</v>
      </c>
      <c r="V12" s="270">
        <v>0.04</v>
      </c>
      <c r="W12" s="270">
        <v>0.04</v>
      </c>
      <c r="X12" s="270">
        <v>0.04</v>
      </c>
      <c r="Y12" s="270">
        <v>2.9000000000000001E-2</v>
      </c>
      <c r="Z12" s="270">
        <v>5.8999999999999997E-2</v>
      </c>
      <c r="AA12" s="270">
        <v>5.8999999999999997E-2</v>
      </c>
      <c r="AB12" s="270">
        <v>5.8999999999999997E-2</v>
      </c>
      <c r="AC12" s="270">
        <v>5.8999999999999997E-2</v>
      </c>
      <c r="AD12" s="270">
        <v>0</v>
      </c>
      <c r="AE12" s="270">
        <v>0</v>
      </c>
      <c r="AF12" s="270">
        <v>0</v>
      </c>
      <c r="AG12" s="270">
        <v>0</v>
      </c>
      <c r="AH12" s="270">
        <v>0</v>
      </c>
      <c r="AI12" s="270">
        <v>3.5000000000000003E-2</v>
      </c>
      <c r="AJ12" s="270">
        <v>3.5000000000000003E-2</v>
      </c>
      <c r="AK12" s="270">
        <v>3.5000000000000003E-2</v>
      </c>
      <c r="AL12" s="270">
        <v>3.5000000000000003E-2</v>
      </c>
      <c r="AM12" s="270">
        <v>3.5000000000000003E-2</v>
      </c>
      <c r="AN12" s="270">
        <v>1E-3</v>
      </c>
      <c r="AO12" s="270">
        <v>1E-3</v>
      </c>
      <c r="AP12" s="270">
        <v>1E-3</v>
      </c>
      <c r="AQ12" s="270">
        <v>1E-3</v>
      </c>
      <c r="AR12" s="270">
        <v>1E-3</v>
      </c>
      <c r="AS12" s="270">
        <v>0.1232</v>
      </c>
      <c r="AT12" s="270">
        <v>0.1583</v>
      </c>
      <c r="AU12" s="270">
        <v>0.1583</v>
      </c>
      <c r="AV12" s="270">
        <v>0.1583</v>
      </c>
      <c r="AW12" s="270">
        <v>0.1583</v>
      </c>
      <c r="AX12" s="270">
        <v>0</v>
      </c>
      <c r="AY12" s="270">
        <v>0</v>
      </c>
      <c r="AZ12" s="270">
        <v>0</v>
      </c>
      <c r="BA12" s="270">
        <v>0</v>
      </c>
      <c r="BB12" s="270">
        <v>0</v>
      </c>
      <c r="BC12" s="270">
        <v>0</v>
      </c>
      <c r="BD12" s="270">
        <v>0</v>
      </c>
      <c r="BE12" s="270">
        <v>0</v>
      </c>
      <c r="BF12" s="270">
        <v>0</v>
      </c>
      <c r="BG12" s="270">
        <v>0</v>
      </c>
    </row>
    <row r="13" spans="1:59">
      <c r="A13" s="267" t="s">
        <v>740</v>
      </c>
      <c r="B13" s="268">
        <v>0.14799999999999999</v>
      </c>
      <c r="C13" s="268">
        <v>0.39600000000000002</v>
      </c>
      <c r="D13" s="268">
        <v>0</v>
      </c>
      <c r="E13" s="268"/>
      <c r="F13" s="269">
        <v>999</v>
      </c>
      <c r="G13" s="270">
        <v>3.8800000000000001E-2</v>
      </c>
      <c r="H13" s="270">
        <v>4.2299999999999997E-2</v>
      </c>
      <c r="I13" s="270">
        <v>0</v>
      </c>
      <c r="J13" s="270">
        <v>0</v>
      </c>
      <c r="K13" s="270">
        <v>0.01</v>
      </c>
      <c r="L13" s="270">
        <v>5.6899999999999992E-2</v>
      </c>
      <c r="M13" s="271">
        <v>38.838838838838839</v>
      </c>
      <c r="N13" s="269">
        <v>1003</v>
      </c>
      <c r="O13" s="269">
        <v>1013</v>
      </c>
      <c r="P13" s="269">
        <v>1023</v>
      </c>
      <c r="Q13" s="269">
        <v>1033</v>
      </c>
      <c r="R13" s="269">
        <v>1043</v>
      </c>
      <c r="S13" s="269" t="s">
        <v>220</v>
      </c>
      <c r="T13" s="270">
        <v>3.8899999999999997E-2</v>
      </c>
      <c r="U13" s="270">
        <v>3.9199999999999999E-2</v>
      </c>
      <c r="V13" s="270">
        <v>3.95E-2</v>
      </c>
      <c r="W13" s="270">
        <v>3.9800000000000002E-2</v>
      </c>
      <c r="X13" s="270">
        <v>0.04</v>
      </c>
      <c r="Y13" s="270">
        <v>4.2999999999999997E-2</v>
      </c>
      <c r="Z13" s="270">
        <v>4.3999999999999997E-2</v>
      </c>
      <c r="AA13" s="270">
        <v>4.4999999999999998E-2</v>
      </c>
      <c r="AB13" s="270">
        <v>4.5999999999999999E-2</v>
      </c>
      <c r="AC13" s="270">
        <v>4.7E-2</v>
      </c>
      <c r="AD13" s="270">
        <v>0</v>
      </c>
      <c r="AE13" s="270">
        <v>0</v>
      </c>
      <c r="AF13" s="270">
        <v>0</v>
      </c>
      <c r="AG13" s="270">
        <v>0</v>
      </c>
      <c r="AH13" s="270">
        <v>0</v>
      </c>
      <c r="AI13" s="270">
        <v>0</v>
      </c>
      <c r="AJ13" s="270">
        <v>0</v>
      </c>
      <c r="AK13" s="270">
        <v>0</v>
      </c>
      <c r="AL13" s="270">
        <v>0</v>
      </c>
      <c r="AM13" s="270">
        <v>0</v>
      </c>
      <c r="AN13" s="270">
        <v>0.01</v>
      </c>
      <c r="AO13" s="270">
        <v>0.01</v>
      </c>
      <c r="AP13" s="270">
        <v>0.01</v>
      </c>
      <c r="AQ13" s="270">
        <v>0.01</v>
      </c>
      <c r="AR13" s="270">
        <v>0.01</v>
      </c>
      <c r="AS13" s="270">
        <v>5.74E-2</v>
      </c>
      <c r="AT13" s="270">
        <v>5.8200000000000002E-2</v>
      </c>
      <c r="AU13" s="270">
        <v>5.8999999999999997E-2</v>
      </c>
      <c r="AV13" s="270">
        <v>5.9799999999999999E-2</v>
      </c>
      <c r="AW13" s="270">
        <v>6.0600000000000001E-2</v>
      </c>
      <c r="AX13" s="270">
        <v>0</v>
      </c>
      <c r="AY13" s="270">
        <v>0</v>
      </c>
      <c r="AZ13" s="270">
        <v>0</v>
      </c>
      <c r="BA13" s="270">
        <v>0</v>
      </c>
      <c r="BB13" s="270">
        <v>0</v>
      </c>
      <c r="BC13" s="270">
        <v>0</v>
      </c>
      <c r="BD13" s="270">
        <v>0</v>
      </c>
      <c r="BE13" s="270">
        <v>0</v>
      </c>
      <c r="BF13" s="270">
        <v>0</v>
      </c>
      <c r="BG13" s="270">
        <v>0</v>
      </c>
    </row>
    <row r="14" spans="1:59">
      <c r="A14" s="267" t="s">
        <v>555</v>
      </c>
      <c r="B14" s="268">
        <v>8.3958333333333343E-2</v>
      </c>
      <c r="C14" s="268">
        <v>0.23699999999999999</v>
      </c>
      <c r="D14" s="268">
        <v>0</v>
      </c>
      <c r="E14" s="268"/>
      <c r="F14" s="269">
        <v>495</v>
      </c>
      <c r="G14" s="270">
        <v>3.9E-2</v>
      </c>
      <c r="H14" s="270">
        <v>6.0000000000000001E-3</v>
      </c>
      <c r="I14" s="270">
        <v>0</v>
      </c>
      <c r="J14" s="270">
        <v>4.0000000000000001E-3</v>
      </c>
      <c r="K14" s="270">
        <v>1E-3</v>
      </c>
      <c r="L14" s="270">
        <v>3.395833333333334E-2</v>
      </c>
      <c r="M14" s="271">
        <v>78.787878787878782</v>
      </c>
      <c r="N14" s="269">
        <v>497</v>
      </c>
      <c r="O14" s="269">
        <v>508</v>
      </c>
      <c r="P14" s="269">
        <v>517</v>
      </c>
      <c r="Q14" s="269">
        <v>527</v>
      </c>
      <c r="R14" s="269">
        <v>537</v>
      </c>
      <c r="S14" s="269" t="s">
        <v>220</v>
      </c>
      <c r="T14" s="270">
        <v>3.9100000000000003E-2</v>
      </c>
      <c r="U14" s="270">
        <v>3.9899999999999998E-2</v>
      </c>
      <c r="V14" s="270">
        <v>4.0599999999999997E-2</v>
      </c>
      <c r="W14" s="270">
        <v>4.1300000000000003E-2</v>
      </c>
      <c r="X14" s="270">
        <v>4.2000000000000003E-2</v>
      </c>
      <c r="Y14" s="270">
        <v>6.0000000000000001E-3</v>
      </c>
      <c r="Z14" s="270">
        <v>6.1000000000000004E-3</v>
      </c>
      <c r="AA14" s="270">
        <v>6.1999999999999998E-3</v>
      </c>
      <c r="AB14" s="270">
        <v>6.3E-3</v>
      </c>
      <c r="AC14" s="270">
        <v>6.4000000000000003E-3</v>
      </c>
      <c r="AD14" s="270">
        <v>0</v>
      </c>
      <c r="AE14" s="270">
        <v>0</v>
      </c>
      <c r="AF14" s="270">
        <v>0</v>
      </c>
      <c r="AG14" s="270">
        <v>0</v>
      </c>
      <c r="AH14" s="270">
        <v>0</v>
      </c>
      <c r="AI14" s="270">
        <v>4.0000000000000001E-3</v>
      </c>
      <c r="AJ14" s="270">
        <v>4.0000000000000001E-3</v>
      </c>
      <c r="AK14" s="270">
        <v>4.1000000000000003E-3</v>
      </c>
      <c r="AL14" s="270">
        <v>4.1999999999999997E-3</v>
      </c>
      <c r="AM14" s="270">
        <v>4.3E-3</v>
      </c>
      <c r="AN14" s="270">
        <v>1E-3</v>
      </c>
      <c r="AO14" s="270">
        <v>1E-3</v>
      </c>
      <c r="AP14" s="270">
        <v>1E-3</v>
      </c>
      <c r="AQ14" s="270">
        <v>1E-3</v>
      </c>
      <c r="AR14" s="270">
        <v>1E-3</v>
      </c>
      <c r="AS14" s="270">
        <v>3.4000000000000002E-2</v>
      </c>
      <c r="AT14" s="270">
        <v>3.4599999999999999E-2</v>
      </c>
      <c r="AU14" s="270">
        <v>3.5200000000000002E-2</v>
      </c>
      <c r="AV14" s="270">
        <v>3.5799999999999998E-2</v>
      </c>
      <c r="AW14" s="270">
        <v>3.6400000000000002E-2</v>
      </c>
      <c r="AX14" s="270">
        <v>0</v>
      </c>
      <c r="AY14" s="270">
        <v>0</v>
      </c>
      <c r="AZ14" s="270">
        <v>0</v>
      </c>
      <c r="BA14" s="270">
        <v>0</v>
      </c>
      <c r="BB14" s="270">
        <v>0</v>
      </c>
      <c r="BC14" s="270">
        <v>0</v>
      </c>
      <c r="BD14" s="270">
        <v>0</v>
      </c>
      <c r="BE14" s="270">
        <v>0</v>
      </c>
      <c r="BF14" s="270">
        <v>0</v>
      </c>
      <c r="BG14" s="270">
        <v>0</v>
      </c>
    </row>
    <row r="15" spans="1:59">
      <c r="A15" s="267" t="s">
        <v>677</v>
      </c>
      <c r="B15" s="268">
        <v>0.22839166666666669</v>
      </c>
      <c r="C15" s="268">
        <v>0.41100000000000003</v>
      </c>
      <c r="D15" s="268">
        <v>0</v>
      </c>
      <c r="E15" s="268"/>
      <c r="F15" s="269">
        <v>520</v>
      </c>
      <c r="G15" s="270">
        <v>0.19499999999999998</v>
      </c>
      <c r="H15" s="270">
        <v>0</v>
      </c>
      <c r="I15" s="270">
        <v>0</v>
      </c>
      <c r="J15" s="270">
        <v>0</v>
      </c>
      <c r="K15" s="270">
        <v>0.02</v>
      </c>
      <c r="L15" s="270">
        <v>1.3391666666666718E-2</v>
      </c>
      <c r="M15" s="271">
        <v>374.99999999999994</v>
      </c>
      <c r="N15" s="269">
        <v>520</v>
      </c>
      <c r="O15" s="269">
        <v>520</v>
      </c>
      <c r="P15" s="269">
        <v>520</v>
      </c>
      <c r="Q15" s="269">
        <v>520</v>
      </c>
      <c r="R15" s="269">
        <v>520</v>
      </c>
      <c r="S15" s="269" t="s">
        <v>220</v>
      </c>
      <c r="T15" s="270">
        <v>0.182</v>
      </c>
      <c r="U15" s="270">
        <v>0.182</v>
      </c>
      <c r="V15" s="270">
        <v>0.182</v>
      </c>
      <c r="W15" s="270">
        <v>0.182</v>
      </c>
      <c r="X15" s="270">
        <v>0.182</v>
      </c>
      <c r="Y15" s="270">
        <v>0</v>
      </c>
      <c r="Z15" s="270">
        <v>0</v>
      </c>
      <c r="AA15" s="270">
        <v>0</v>
      </c>
      <c r="AB15" s="270">
        <v>0</v>
      </c>
      <c r="AC15" s="270">
        <v>0</v>
      </c>
      <c r="AD15" s="270">
        <v>0</v>
      </c>
      <c r="AE15" s="270">
        <v>0</v>
      </c>
      <c r="AF15" s="270">
        <v>0</v>
      </c>
      <c r="AG15" s="270">
        <v>0</v>
      </c>
      <c r="AH15" s="270">
        <v>0</v>
      </c>
      <c r="AI15" s="270">
        <v>0</v>
      </c>
      <c r="AJ15" s="270">
        <v>0</v>
      </c>
      <c r="AK15" s="270">
        <v>0</v>
      </c>
      <c r="AL15" s="270">
        <v>0</v>
      </c>
      <c r="AM15" s="270">
        <v>0</v>
      </c>
      <c r="AN15" s="270">
        <v>0.02</v>
      </c>
      <c r="AO15" s="270">
        <v>0.02</v>
      </c>
      <c r="AP15" s="270">
        <v>0.02</v>
      </c>
      <c r="AQ15" s="270">
        <v>0.02</v>
      </c>
      <c r="AR15" s="270">
        <v>0.02</v>
      </c>
      <c r="AS15" s="270">
        <v>1.7999999999999999E-2</v>
      </c>
      <c r="AT15" s="270">
        <v>1.7999999999999999E-2</v>
      </c>
      <c r="AU15" s="270">
        <v>1.7999999999999999E-2</v>
      </c>
      <c r="AV15" s="270">
        <v>1.7999999999999999E-2</v>
      </c>
      <c r="AW15" s="270">
        <v>1.7999999999999999E-2</v>
      </c>
      <c r="AX15" s="270">
        <v>0</v>
      </c>
      <c r="AY15" s="270">
        <v>0</v>
      </c>
      <c r="AZ15" s="270">
        <v>0</v>
      </c>
      <c r="BA15" s="270">
        <v>0</v>
      </c>
      <c r="BB15" s="270">
        <v>0</v>
      </c>
      <c r="BC15" s="270">
        <v>0</v>
      </c>
      <c r="BD15" s="270">
        <v>0</v>
      </c>
      <c r="BE15" s="270">
        <v>0</v>
      </c>
      <c r="BF15" s="270">
        <v>0</v>
      </c>
      <c r="BG15" s="270">
        <v>0</v>
      </c>
    </row>
    <row r="16" spans="1:59">
      <c r="A16" s="267" t="s">
        <v>878</v>
      </c>
      <c r="B16" s="268">
        <v>0.23891666666666667</v>
      </c>
      <c r="C16" s="268">
        <v>0.94600000000000017</v>
      </c>
      <c r="D16" s="268">
        <v>0</v>
      </c>
      <c r="E16" s="268"/>
      <c r="F16" s="269">
        <v>2945</v>
      </c>
      <c r="G16" s="270">
        <v>6.9400000000000003E-2</v>
      </c>
      <c r="H16" s="270">
        <v>2.98E-2</v>
      </c>
      <c r="I16" s="270">
        <v>0</v>
      </c>
      <c r="J16" s="270">
        <v>0</v>
      </c>
      <c r="K16" s="270">
        <v>4.1599999999999998E-2</v>
      </c>
      <c r="L16" s="270">
        <v>9.8116666666666658E-2</v>
      </c>
      <c r="M16" s="271">
        <v>23.565365025466892</v>
      </c>
      <c r="N16" s="269">
        <v>3075</v>
      </c>
      <c r="O16" s="269">
        <v>3257</v>
      </c>
      <c r="P16" s="269">
        <v>3439</v>
      </c>
      <c r="Q16" s="269">
        <v>3621</v>
      </c>
      <c r="R16" s="269">
        <v>3803</v>
      </c>
      <c r="S16" s="269" t="s">
        <v>220</v>
      </c>
      <c r="T16" s="270">
        <v>7.2999999999999995E-2</v>
      </c>
      <c r="U16" s="270">
        <v>7.6999999999999999E-2</v>
      </c>
      <c r="V16" s="270">
        <v>8.1000000000000003E-2</v>
      </c>
      <c r="W16" s="270">
        <v>8.5999999999999993E-2</v>
      </c>
      <c r="X16" s="270">
        <v>0.09</v>
      </c>
      <c r="Y16" s="270">
        <v>3.1E-2</v>
      </c>
      <c r="Z16" s="270">
        <v>3.3000000000000002E-2</v>
      </c>
      <c r="AA16" s="270">
        <v>3.5000000000000003E-2</v>
      </c>
      <c r="AB16" s="270">
        <v>3.6999999999999998E-2</v>
      </c>
      <c r="AC16" s="270">
        <v>3.9E-2</v>
      </c>
      <c r="AD16" s="270">
        <v>0</v>
      </c>
      <c r="AE16" s="270">
        <v>0</v>
      </c>
      <c r="AF16" s="270">
        <v>0</v>
      </c>
      <c r="AG16" s="270">
        <v>0</v>
      </c>
      <c r="AH16" s="270">
        <v>0</v>
      </c>
      <c r="AI16" s="270">
        <v>0</v>
      </c>
      <c r="AJ16" s="270">
        <v>0</v>
      </c>
      <c r="AK16" s="270">
        <v>0</v>
      </c>
      <c r="AL16" s="270">
        <v>0</v>
      </c>
      <c r="AM16" s="270">
        <v>0</v>
      </c>
      <c r="AN16" s="270">
        <v>2.5000000000000001E-2</v>
      </c>
      <c r="AO16" s="270">
        <v>0.05</v>
      </c>
      <c r="AP16" s="270">
        <v>0.05</v>
      </c>
      <c r="AQ16" s="270">
        <v>0.05</v>
      </c>
      <c r="AR16" s="270">
        <v>0.05</v>
      </c>
      <c r="AS16" s="270">
        <v>0.12859999999999999</v>
      </c>
      <c r="AT16" s="270">
        <v>0.1595</v>
      </c>
      <c r="AU16" s="270">
        <v>0.16539999999999999</v>
      </c>
      <c r="AV16" s="270">
        <v>0.1724</v>
      </c>
      <c r="AW16" s="270">
        <v>0.1784</v>
      </c>
      <c r="AX16" s="270">
        <v>7.6999999999999999E-2</v>
      </c>
      <c r="AY16" s="270">
        <v>0</v>
      </c>
      <c r="AZ16" s="270">
        <v>0</v>
      </c>
      <c r="BA16" s="270">
        <v>0</v>
      </c>
      <c r="BB16" s="270">
        <v>0</v>
      </c>
      <c r="BC16" s="270">
        <v>0</v>
      </c>
      <c r="BD16" s="270">
        <v>0</v>
      </c>
      <c r="BE16" s="270">
        <v>0</v>
      </c>
      <c r="BF16" s="270">
        <v>0</v>
      </c>
      <c r="BG16" s="270">
        <v>0</v>
      </c>
    </row>
    <row r="17" spans="1:59">
      <c r="A17" s="267" t="s">
        <v>405</v>
      </c>
      <c r="B17" s="268">
        <v>20.301666666666666</v>
      </c>
      <c r="C17" s="268">
        <v>43.5</v>
      </c>
      <c r="D17" s="268">
        <v>0.60519999999999996</v>
      </c>
      <c r="E17" s="268"/>
      <c r="F17" s="269">
        <v>125000</v>
      </c>
      <c r="G17" s="270">
        <v>8.36</v>
      </c>
      <c r="H17" s="270">
        <v>4.0387000000000004</v>
      </c>
      <c r="I17" s="270">
        <v>0.71440000000000003</v>
      </c>
      <c r="J17" s="270">
        <v>1.6496</v>
      </c>
      <c r="K17" s="270">
        <v>0.27679999999999999</v>
      </c>
      <c r="L17" s="270">
        <v>4.6569666666666674</v>
      </c>
      <c r="M17" s="271">
        <v>66.88</v>
      </c>
      <c r="N17" s="269">
        <v>135357</v>
      </c>
      <c r="O17" s="269">
        <v>149518</v>
      </c>
      <c r="P17" s="269">
        <v>165161</v>
      </c>
      <c r="Q17" s="269">
        <v>182441</v>
      </c>
      <c r="R17" s="269">
        <v>201528</v>
      </c>
      <c r="S17" s="269" t="s">
        <v>215</v>
      </c>
      <c r="T17" s="270">
        <v>9.0530000000000008</v>
      </c>
      <c r="U17" s="270">
        <v>10</v>
      </c>
      <c r="V17" s="270">
        <v>11.045999999999999</v>
      </c>
      <c r="W17" s="270">
        <v>12.202</v>
      </c>
      <c r="X17" s="270">
        <v>13.478</v>
      </c>
      <c r="Y17" s="270">
        <v>4.3730000000000002</v>
      </c>
      <c r="Z17" s="270">
        <v>4.8310000000000004</v>
      </c>
      <c r="AA17" s="270">
        <v>5.3360000000000003</v>
      </c>
      <c r="AB17" s="270">
        <v>5.8949999999999996</v>
      </c>
      <c r="AC17" s="270">
        <v>6.5110000000000001</v>
      </c>
      <c r="AD17" s="270">
        <v>0.74299999999999999</v>
      </c>
      <c r="AE17" s="270">
        <v>0.78200000000000003</v>
      </c>
      <c r="AF17" s="270">
        <v>0.82099999999999995</v>
      </c>
      <c r="AG17" s="270">
        <v>0.86299999999999999</v>
      </c>
      <c r="AH17" s="270">
        <v>0.90800000000000003</v>
      </c>
      <c r="AI17" s="270">
        <v>1.786</v>
      </c>
      <c r="AJ17" s="270">
        <v>1.9730000000000001</v>
      </c>
      <c r="AK17" s="270">
        <v>2.1800000000000002</v>
      </c>
      <c r="AL17" s="270">
        <v>2.4079999999999999</v>
      </c>
      <c r="AM17" s="270">
        <v>2.66</v>
      </c>
      <c r="AN17" s="270">
        <v>0.3</v>
      </c>
      <c r="AO17" s="270">
        <v>0.33100000000000002</v>
      </c>
      <c r="AP17" s="270">
        <v>0.36599999999999999</v>
      </c>
      <c r="AQ17" s="270">
        <v>0.40400000000000003</v>
      </c>
      <c r="AR17" s="270">
        <v>0.44600000000000001</v>
      </c>
      <c r="AS17" s="270">
        <v>5.48</v>
      </c>
      <c r="AT17" s="270">
        <v>5.76</v>
      </c>
      <c r="AU17" s="270">
        <v>6.0540000000000003</v>
      </c>
      <c r="AV17" s="270">
        <v>6.3639999999999999</v>
      </c>
      <c r="AW17" s="270">
        <v>6.69</v>
      </c>
      <c r="AX17" s="270">
        <v>0</v>
      </c>
      <c r="AY17" s="270">
        <v>0</v>
      </c>
      <c r="AZ17" s="270">
        <v>0</v>
      </c>
      <c r="BA17" s="270">
        <v>0</v>
      </c>
      <c r="BB17" s="270">
        <v>0</v>
      </c>
      <c r="BC17" s="270">
        <v>0</v>
      </c>
      <c r="BD17" s="270">
        <v>0</v>
      </c>
      <c r="BE17" s="270">
        <v>0</v>
      </c>
      <c r="BF17" s="270">
        <v>0</v>
      </c>
      <c r="BG17" s="270">
        <v>0</v>
      </c>
    </row>
    <row r="18" spans="1:59">
      <c r="A18" s="267" t="s">
        <v>942</v>
      </c>
      <c r="B18" s="268">
        <v>1.0426666666666666</v>
      </c>
      <c r="C18" s="268">
        <v>2</v>
      </c>
      <c r="D18" s="268">
        <v>0</v>
      </c>
      <c r="E18" s="268"/>
      <c r="F18" s="269">
        <v>9000</v>
      </c>
      <c r="G18" s="270">
        <v>0.69</v>
      </c>
      <c r="H18" s="270">
        <v>0.125</v>
      </c>
      <c r="I18" s="270">
        <v>0.03</v>
      </c>
      <c r="J18" s="270">
        <v>0.04</v>
      </c>
      <c r="K18" s="270">
        <v>0.03</v>
      </c>
      <c r="L18" s="270">
        <v>0.1276666666666666</v>
      </c>
      <c r="M18" s="271">
        <v>76.666666666666671</v>
      </c>
      <c r="N18" s="269">
        <v>10000</v>
      </c>
      <c r="O18" s="269">
        <v>11000</v>
      </c>
      <c r="P18" s="269">
        <v>12000</v>
      </c>
      <c r="Q18" s="269">
        <v>13000</v>
      </c>
      <c r="R18" s="269">
        <v>14000</v>
      </c>
      <c r="S18" s="269" t="s">
        <v>215</v>
      </c>
      <c r="T18" s="270">
        <v>0.72</v>
      </c>
      <c r="U18" s="270">
        <v>0.77</v>
      </c>
      <c r="V18" s="270">
        <v>0.82</v>
      </c>
      <c r="W18" s="270">
        <v>0.87</v>
      </c>
      <c r="X18" s="270">
        <v>0.92</v>
      </c>
      <c r="Y18" s="270">
        <v>0.12</v>
      </c>
      <c r="Z18" s="270">
        <v>0.125</v>
      </c>
      <c r="AA18" s="270">
        <v>0.125</v>
      </c>
      <c r="AB18" s="270">
        <v>0.125</v>
      </c>
      <c r="AC18" s="270">
        <v>0.13</v>
      </c>
      <c r="AD18" s="270">
        <v>0.03</v>
      </c>
      <c r="AE18" s="270">
        <v>0.03</v>
      </c>
      <c r="AF18" s="270">
        <v>0.03</v>
      </c>
      <c r="AG18" s="270">
        <v>0.03</v>
      </c>
      <c r="AH18" s="270">
        <v>0.03</v>
      </c>
      <c r="AI18" s="270">
        <v>0.04</v>
      </c>
      <c r="AJ18" s="270">
        <v>0.04</v>
      </c>
      <c r="AK18" s="270">
        <v>0.04</v>
      </c>
      <c r="AL18" s="270">
        <v>0.04</v>
      </c>
      <c r="AM18" s="270">
        <v>0.04</v>
      </c>
      <c r="AN18" s="270">
        <v>3.9E-2</v>
      </c>
      <c r="AO18" s="270">
        <v>4.2000000000000003E-2</v>
      </c>
      <c r="AP18" s="270">
        <v>4.4999999999999998E-2</v>
      </c>
      <c r="AQ18" s="270">
        <v>4.4999999999999998E-2</v>
      </c>
      <c r="AR18" s="270">
        <v>4.4999999999999998E-2</v>
      </c>
      <c r="AS18" s="270">
        <v>6.7000000000000004E-2</v>
      </c>
      <c r="AT18" s="270">
        <v>7.0999999999999994E-2</v>
      </c>
      <c r="AU18" s="270">
        <v>7.4999999999999997E-2</v>
      </c>
      <c r="AV18" s="270">
        <v>7.8E-2</v>
      </c>
      <c r="AW18" s="270">
        <v>8.2000000000000003E-2</v>
      </c>
      <c r="AX18" s="270">
        <v>0</v>
      </c>
      <c r="AY18" s="270">
        <v>0</v>
      </c>
      <c r="AZ18" s="270">
        <v>0</v>
      </c>
      <c r="BA18" s="270">
        <v>0</v>
      </c>
      <c r="BB18" s="270">
        <v>0</v>
      </c>
      <c r="BC18" s="270">
        <v>0</v>
      </c>
      <c r="BD18" s="270">
        <v>0</v>
      </c>
      <c r="BE18" s="270">
        <v>0</v>
      </c>
      <c r="BF18" s="270">
        <v>0</v>
      </c>
      <c r="BG18" s="270">
        <v>0</v>
      </c>
    </row>
    <row r="19" spans="1:59">
      <c r="A19" s="267" t="s">
        <v>434</v>
      </c>
      <c r="B19" s="268">
        <v>0.65440833333333337</v>
      </c>
      <c r="C19" s="268">
        <v>2.0880000000000001</v>
      </c>
      <c r="D19" s="268">
        <v>1.6999999999999999E-3</v>
      </c>
      <c r="E19" s="268"/>
      <c r="F19" s="269">
        <v>9525</v>
      </c>
      <c r="G19" s="270">
        <v>0.2949</v>
      </c>
      <c r="H19" s="270">
        <v>0.13070000000000001</v>
      </c>
      <c r="I19" s="270">
        <v>0</v>
      </c>
      <c r="J19" s="270">
        <v>7.1000000000000004E-3</v>
      </c>
      <c r="K19" s="270">
        <v>1.4E-3</v>
      </c>
      <c r="L19" s="270">
        <v>0.2186083333333334</v>
      </c>
      <c r="M19" s="271">
        <v>30.960629921259841</v>
      </c>
      <c r="N19" s="269">
        <v>9690</v>
      </c>
      <c r="O19" s="269">
        <v>10556</v>
      </c>
      <c r="P19" s="269">
        <v>11402</v>
      </c>
      <c r="Q19" s="269">
        <v>12315</v>
      </c>
      <c r="R19" s="269">
        <v>13302</v>
      </c>
      <c r="S19" s="269" t="s">
        <v>215</v>
      </c>
      <c r="T19" s="270">
        <v>0.2999</v>
      </c>
      <c r="U19" s="270">
        <v>0.32669999999999999</v>
      </c>
      <c r="V19" s="270">
        <v>0.3528</v>
      </c>
      <c r="W19" s="270">
        <v>0.38100000000000001</v>
      </c>
      <c r="X19" s="270">
        <v>0.41149999999999998</v>
      </c>
      <c r="Y19" s="270">
        <v>0.15959999999999999</v>
      </c>
      <c r="Z19" s="270">
        <v>0.1739</v>
      </c>
      <c r="AA19" s="270">
        <v>0.18779999999999999</v>
      </c>
      <c r="AB19" s="270">
        <v>0.20280000000000001</v>
      </c>
      <c r="AC19" s="270">
        <v>0.219</v>
      </c>
      <c r="AD19" s="270">
        <v>0</v>
      </c>
      <c r="AE19" s="270">
        <v>0</v>
      </c>
      <c r="AF19" s="270">
        <v>0</v>
      </c>
      <c r="AG19" s="270">
        <v>0</v>
      </c>
      <c r="AH19" s="270">
        <v>0</v>
      </c>
      <c r="AI19" s="270">
        <v>7.1999999999999998E-3</v>
      </c>
      <c r="AJ19" s="270">
        <v>7.7999999999999996E-3</v>
      </c>
      <c r="AK19" s="270">
        <v>8.3999999999999995E-3</v>
      </c>
      <c r="AL19" s="270">
        <v>9.1000000000000004E-3</v>
      </c>
      <c r="AM19" s="270">
        <v>9.9000000000000008E-3</v>
      </c>
      <c r="AN19" s="270">
        <v>1.4E-3</v>
      </c>
      <c r="AO19" s="270">
        <v>1.5E-3</v>
      </c>
      <c r="AP19" s="270">
        <v>1.6000000000000001E-3</v>
      </c>
      <c r="AQ19" s="270">
        <v>1.6999999999999999E-3</v>
      </c>
      <c r="AR19" s="270">
        <v>1.8E-3</v>
      </c>
      <c r="AS19" s="270">
        <v>0.2351</v>
      </c>
      <c r="AT19" s="270">
        <v>0.25609999999999999</v>
      </c>
      <c r="AU19" s="270">
        <v>0.27650000000000002</v>
      </c>
      <c r="AV19" s="270">
        <v>0.29859999999999998</v>
      </c>
      <c r="AW19" s="270">
        <v>0.32250000000000001</v>
      </c>
      <c r="AX19" s="270">
        <v>0</v>
      </c>
      <c r="AY19" s="270">
        <v>0</v>
      </c>
      <c r="AZ19" s="270">
        <v>0</v>
      </c>
      <c r="BA19" s="270">
        <v>0</v>
      </c>
      <c r="BB19" s="270">
        <v>0</v>
      </c>
      <c r="BC19" s="270">
        <v>0</v>
      </c>
      <c r="BD19" s="270">
        <v>0</v>
      </c>
      <c r="BE19" s="270">
        <v>0</v>
      </c>
      <c r="BF19" s="270">
        <v>0</v>
      </c>
      <c r="BG19" s="270">
        <v>0</v>
      </c>
    </row>
    <row r="20" spans="1:59">
      <c r="A20" s="267" t="s">
        <v>919</v>
      </c>
      <c r="B20" s="268">
        <v>0.79725000000000001</v>
      </c>
      <c r="C20" s="268">
        <v>1.5</v>
      </c>
      <c r="D20" s="268">
        <v>0</v>
      </c>
      <c r="E20" s="268"/>
      <c r="F20" s="269">
        <v>6700</v>
      </c>
      <c r="G20" s="270">
        <v>0.48</v>
      </c>
      <c r="H20" s="270">
        <v>0.1</v>
      </c>
      <c r="I20" s="270">
        <v>0.05</v>
      </c>
      <c r="J20" s="270">
        <v>0.04</v>
      </c>
      <c r="K20" s="270">
        <v>2.5000000000000001E-2</v>
      </c>
      <c r="L20" s="270">
        <v>0.10224999999999995</v>
      </c>
      <c r="M20" s="271">
        <v>71.641791044776113</v>
      </c>
      <c r="N20" s="269">
        <v>7785</v>
      </c>
      <c r="O20" s="269">
        <v>8011</v>
      </c>
      <c r="P20" s="269">
        <v>9445</v>
      </c>
      <c r="Q20" s="269">
        <v>10545</v>
      </c>
      <c r="R20" s="269">
        <v>12000</v>
      </c>
      <c r="S20" s="269" t="s">
        <v>215</v>
      </c>
      <c r="T20" s="270">
        <v>0.54500000000000004</v>
      </c>
      <c r="U20" s="270">
        <v>0.56000000000000005</v>
      </c>
      <c r="V20" s="270">
        <v>0.66</v>
      </c>
      <c r="W20" s="270">
        <v>0.74</v>
      </c>
      <c r="X20" s="270">
        <v>0.84</v>
      </c>
      <c r="Y20" s="270">
        <v>0.112</v>
      </c>
      <c r="Z20" s="270">
        <v>0.128</v>
      </c>
      <c r="AA20" s="270">
        <v>0.14199999999999999</v>
      </c>
      <c r="AB20" s="270">
        <v>0.151</v>
      </c>
      <c r="AC20" s="270">
        <v>0.16400000000000001</v>
      </c>
      <c r="AD20" s="270">
        <v>7.0000000000000007E-2</v>
      </c>
      <c r="AE20" s="270">
        <v>7.1999999999999995E-2</v>
      </c>
      <c r="AF20" s="270">
        <v>8.5000000000000006E-2</v>
      </c>
      <c r="AG20" s="270">
        <v>9.5000000000000001E-2</v>
      </c>
      <c r="AH20" s="270">
        <v>0.108</v>
      </c>
      <c r="AI20" s="270">
        <v>3.5999999999999997E-2</v>
      </c>
      <c r="AJ20" s="270">
        <v>3.7999999999999999E-2</v>
      </c>
      <c r="AK20" s="270">
        <v>4.5999999999999999E-2</v>
      </c>
      <c r="AL20" s="270">
        <v>5.3999999999999999E-2</v>
      </c>
      <c r="AM20" s="270">
        <v>5.8000000000000003E-2</v>
      </c>
      <c r="AN20" s="270">
        <v>3.1E-2</v>
      </c>
      <c r="AO20" s="270">
        <v>3.2000000000000001E-2</v>
      </c>
      <c r="AP20" s="270">
        <v>3.7999999999999999E-2</v>
      </c>
      <c r="AQ20" s="270">
        <v>4.2000000000000003E-2</v>
      </c>
      <c r="AR20" s="270">
        <v>4.8000000000000001E-2</v>
      </c>
      <c r="AS20" s="270">
        <v>4.4999999999999998E-2</v>
      </c>
      <c r="AT20" s="270">
        <v>5.6000000000000001E-2</v>
      </c>
      <c r="AU20" s="270">
        <v>6.4000000000000001E-2</v>
      </c>
      <c r="AV20" s="270">
        <v>7.0000000000000007E-2</v>
      </c>
      <c r="AW20" s="270">
        <v>0.08</v>
      </c>
      <c r="AX20" s="270">
        <v>0</v>
      </c>
      <c r="AY20" s="270">
        <v>0</v>
      </c>
      <c r="AZ20" s="270">
        <v>0</v>
      </c>
      <c r="BA20" s="270">
        <v>0</v>
      </c>
      <c r="BB20" s="270">
        <v>0</v>
      </c>
      <c r="BC20" s="270">
        <v>0</v>
      </c>
      <c r="BD20" s="270">
        <v>0</v>
      </c>
      <c r="BE20" s="270">
        <v>0</v>
      </c>
      <c r="BF20" s="270">
        <v>0</v>
      </c>
      <c r="BG20" s="270">
        <v>0</v>
      </c>
    </row>
    <row r="21" spans="1:59">
      <c r="A21" s="267" t="s">
        <v>431</v>
      </c>
      <c r="B21" s="268">
        <v>0.14409166666666667</v>
      </c>
      <c r="C21" s="268">
        <v>0.35</v>
      </c>
      <c r="D21" s="268">
        <v>0</v>
      </c>
      <c r="E21" s="268"/>
      <c r="F21" s="269">
        <v>1526</v>
      </c>
      <c r="G21" s="270">
        <v>0.1096</v>
      </c>
      <c r="H21" s="270">
        <v>1.0999999999999999E-2</v>
      </c>
      <c r="I21" s="270">
        <v>0</v>
      </c>
      <c r="J21" s="270">
        <v>3.5000000000000001E-3</v>
      </c>
      <c r="K21" s="270">
        <v>0</v>
      </c>
      <c r="L21" s="270">
        <v>1.9991666666666671E-2</v>
      </c>
      <c r="M21" s="271">
        <v>71.821756225425943</v>
      </c>
      <c r="N21" s="269">
        <v>1540</v>
      </c>
      <c r="O21" s="269">
        <v>1571</v>
      </c>
      <c r="P21" s="269">
        <v>1603</v>
      </c>
      <c r="Q21" s="269">
        <v>1635</v>
      </c>
      <c r="R21" s="269">
        <v>1668</v>
      </c>
      <c r="S21" s="269" t="s">
        <v>215</v>
      </c>
      <c r="T21" s="270">
        <v>0.1125</v>
      </c>
      <c r="U21" s="270">
        <v>0.1148</v>
      </c>
      <c r="V21" s="270">
        <v>0.1171</v>
      </c>
      <c r="W21" s="270">
        <v>0.12189999999999999</v>
      </c>
      <c r="X21" s="270">
        <v>0.12429999999999999</v>
      </c>
      <c r="Y21" s="270">
        <v>1.15E-2</v>
      </c>
      <c r="Z21" s="270">
        <v>1.18E-2</v>
      </c>
      <c r="AA21" s="270">
        <v>1.2200000000000001E-2</v>
      </c>
      <c r="AB21" s="270">
        <v>1.26E-2</v>
      </c>
      <c r="AC21" s="270">
        <v>1.2999999999999999E-2</v>
      </c>
      <c r="AD21" s="270">
        <v>0</v>
      </c>
      <c r="AE21" s="270">
        <v>0</v>
      </c>
      <c r="AF21" s="270">
        <v>0</v>
      </c>
      <c r="AG21" s="270">
        <v>0</v>
      </c>
      <c r="AH21" s="270">
        <v>0</v>
      </c>
      <c r="AI21" s="270">
        <v>4.0000000000000001E-3</v>
      </c>
      <c r="AJ21" s="270">
        <v>4.1000000000000003E-3</v>
      </c>
      <c r="AK21" s="270">
        <v>4.1999999999999997E-3</v>
      </c>
      <c r="AL21" s="270">
        <v>4.4000000000000003E-3</v>
      </c>
      <c r="AM21" s="270">
        <v>4.4999999999999997E-3</v>
      </c>
      <c r="AN21" s="270">
        <v>0</v>
      </c>
      <c r="AO21" s="270">
        <v>0</v>
      </c>
      <c r="AP21" s="270">
        <v>0</v>
      </c>
      <c r="AQ21" s="270">
        <v>0</v>
      </c>
      <c r="AR21" s="270">
        <v>0</v>
      </c>
      <c r="AS21" s="270">
        <v>0.02</v>
      </c>
      <c r="AT21" s="270">
        <v>2.1000000000000001E-2</v>
      </c>
      <c r="AU21" s="270">
        <v>2.2100000000000002E-2</v>
      </c>
      <c r="AV21" s="270">
        <v>2.3199999999999998E-2</v>
      </c>
      <c r="AW21" s="270">
        <v>2.4400000000000002E-2</v>
      </c>
      <c r="AX21" s="270">
        <v>0</v>
      </c>
      <c r="AY21" s="270">
        <v>0</v>
      </c>
      <c r="AZ21" s="270">
        <v>0</v>
      </c>
      <c r="BA21" s="270">
        <v>0</v>
      </c>
      <c r="BB21" s="270">
        <v>0</v>
      </c>
      <c r="BC21" s="270">
        <v>0</v>
      </c>
      <c r="BD21" s="270">
        <v>0</v>
      </c>
      <c r="BE21" s="270">
        <v>0</v>
      </c>
      <c r="BF21" s="270">
        <v>0</v>
      </c>
      <c r="BG21" s="270">
        <v>0</v>
      </c>
    </row>
    <row r="22" spans="1:59">
      <c r="A22" s="267" t="s">
        <v>711</v>
      </c>
      <c r="B22" s="268">
        <v>0.13691666666666669</v>
      </c>
      <c r="C22" s="268">
        <v>0.32200000000000001</v>
      </c>
      <c r="D22" s="268">
        <v>0</v>
      </c>
      <c r="E22" s="268"/>
      <c r="F22" s="269">
        <v>798</v>
      </c>
      <c r="G22" s="270">
        <v>5.3999999999999999E-2</v>
      </c>
      <c r="H22" s="270">
        <v>0</v>
      </c>
      <c r="I22" s="270">
        <v>0</v>
      </c>
      <c r="J22" s="270">
        <v>2.1000000000000001E-2</v>
      </c>
      <c r="K22" s="270">
        <v>1E-3</v>
      </c>
      <c r="L22" s="270">
        <v>6.0916666666666688E-2</v>
      </c>
      <c r="M22" s="271">
        <v>67.669172932330824</v>
      </c>
      <c r="N22" s="269">
        <v>812</v>
      </c>
      <c r="O22" s="269">
        <v>888</v>
      </c>
      <c r="P22" s="269">
        <v>961</v>
      </c>
      <c r="Q22" s="269">
        <v>1041</v>
      </c>
      <c r="R22" s="269">
        <v>1127</v>
      </c>
      <c r="S22" s="269" t="s">
        <v>215</v>
      </c>
      <c r="T22" s="270">
        <v>5.4899999999999997E-2</v>
      </c>
      <c r="U22" s="270">
        <v>5.9900000000000002E-2</v>
      </c>
      <c r="V22" s="270">
        <v>6.4799999999999996E-2</v>
      </c>
      <c r="W22" s="270">
        <v>7.0099999999999996E-2</v>
      </c>
      <c r="X22" s="270">
        <v>7.5899999999999995E-2</v>
      </c>
      <c r="Y22" s="270">
        <v>0</v>
      </c>
      <c r="Z22" s="270">
        <v>0</v>
      </c>
      <c r="AA22" s="270">
        <v>0</v>
      </c>
      <c r="AB22" s="270">
        <v>0</v>
      </c>
      <c r="AC22" s="270">
        <v>0</v>
      </c>
      <c r="AD22" s="270">
        <v>0</v>
      </c>
      <c r="AE22" s="270">
        <v>0</v>
      </c>
      <c r="AF22" s="270">
        <v>0</v>
      </c>
      <c r="AG22" s="270">
        <v>0</v>
      </c>
      <c r="AH22" s="270">
        <v>0</v>
      </c>
      <c r="AI22" s="270">
        <v>2.1299999999999999E-2</v>
      </c>
      <c r="AJ22" s="270">
        <v>2.3199999999999998E-2</v>
      </c>
      <c r="AK22" s="270">
        <v>2.52E-2</v>
      </c>
      <c r="AL22" s="270">
        <v>2.7199999999999998E-2</v>
      </c>
      <c r="AM22" s="270">
        <v>2.9499999999999998E-2</v>
      </c>
      <c r="AN22" s="270">
        <v>1E-3</v>
      </c>
      <c r="AO22" s="270">
        <v>1E-3</v>
      </c>
      <c r="AP22" s="270">
        <v>1E-3</v>
      </c>
      <c r="AQ22" s="270">
        <v>1E-3</v>
      </c>
      <c r="AR22" s="270">
        <v>1E-3</v>
      </c>
      <c r="AS22" s="270">
        <v>6.13E-2</v>
      </c>
      <c r="AT22" s="270">
        <v>6.6699999999999995E-2</v>
      </c>
      <c r="AU22" s="270">
        <v>7.22E-2</v>
      </c>
      <c r="AV22" s="270">
        <v>7.8E-2</v>
      </c>
      <c r="AW22" s="270">
        <v>8.4400000000000003E-2</v>
      </c>
      <c r="AX22" s="270">
        <v>0</v>
      </c>
      <c r="AY22" s="270">
        <v>0</v>
      </c>
      <c r="AZ22" s="270">
        <v>0</v>
      </c>
      <c r="BA22" s="270">
        <v>0</v>
      </c>
      <c r="BB22" s="270">
        <v>0</v>
      </c>
      <c r="BC22" s="270">
        <v>0</v>
      </c>
      <c r="BD22" s="270">
        <v>0</v>
      </c>
      <c r="BE22" s="270">
        <v>0</v>
      </c>
      <c r="BF22" s="270">
        <v>0</v>
      </c>
      <c r="BG22" s="270">
        <v>0</v>
      </c>
    </row>
    <row r="23" spans="1:59">
      <c r="A23" s="267" t="s">
        <v>900</v>
      </c>
      <c r="B23" s="268">
        <v>2.7575000000000003</v>
      </c>
      <c r="C23" s="268">
        <v>12</v>
      </c>
      <c r="D23" s="268">
        <v>0.56300000000000006</v>
      </c>
      <c r="E23" s="268"/>
      <c r="F23" s="269">
        <v>12700</v>
      </c>
      <c r="G23" s="270">
        <v>0.67200000000000004</v>
      </c>
      <c r="H23" s="270">
        <v>0.14799999999999999</v>
      </c>
      <c r="I23" s="270">
        <v>0.99</v>
      </c>
      <c r="J23" s="270">
        <v>4.1000000000000002E-2</v>
      </c>
      <c r="K23" s="270">
        <v>0.105</v>
      </c>
      <c r="L23" s="270">
        <v>0.23850000000000016</v>
      </c>
      <c r="M23" s="271">
        <v>52.913385826771652</v>
      </c>
      <c r="N23" s="269">
        <v>12700</v>
      </c>
      <c r="O23" s="269">
        <v>12900</v>
      </c>
      <c r="P23" s="269">
        <v>13100</v>
      </c>
      <c r="Q23" s="269">
        <v>13300</v>
      </c>
      <c r="R23" s="269">
        <v>13500</v>
      </c>
      <c r="S23" s="269" t="s">
        <v>214</v>
      </c>
      <c r="T23" s="270">
        <v>0.67310000000000003</v>
      </c>
      <c r="U23" s="270">
        <v>0.68369999999999997</v>
      </c>
      <c r="V23" s="270">
        <v>0.69740000000000002</v>
      </c>
      <c r="W23" s="270">
        <v>0.70489999999999997</v>
      </c>
      <c r="X23" s="270">
        <v>0.71550000000000002</v>
      </c>
      <c r="Y23" s="270">
        <v>0.14799999999999999</v>
      </c>
      <c r="Z23" s="270">
        <v>0.15</v>
      </c>
      <c r="AA23" s="270">
        <v>0.152</v>
      </c>
      <c r="AB23" s="270">
        <v>0.154</v>
      </c>
      <c r="AC23" s="270">
        <v>0.156</v>
      </c>
      <c r="AD23" s="270">
        <v>1</v>
      </c>
      <c r="AE23" s="270">
        <v>1.02</v>
      </c>
      <c r="AF23" s="270">
        <v>1.04</v>
      </c>
      <c r="AG23" s="270">
        <v>1.06</v>
      </c>
      <c r="AH23" s="270">
        <v>1.08</v>
      </c>
      <c r="AI23" s="270">
        <v>4.1000000000000002E-2</v>
      </c>
      <c r="AJ23" s="270">
        <v>4.2000000000000003E-2</v>
      </c>
      <c r="AK23" s="270">
        <v>4.2999999999999997E-2</v>
      </c>
      <c r="AL23" s="270">
        <v>4.3999999999999997E-2</v>
      </c>
      <c r="AM23" s="270">
        <v>4.4999999999999998E-2</v>
      </c>
      <c r="AN23" s="270">
        <v>0.105</v>
      </c>
      <c r="AO23" s="270">
        <v>0.11</v>
      </c>
      <c r="AP23" s="270">
        <v>0.115</v>
      </c>
      <c r="AQ23" s="270">
        <v>0.121</v>
      </c>
      <c r="AR23" s="270">
        <v>0.127</v>
      </c>
      <c r="AS23" s="270">
        <v>0.36</v>
      </c>
      <c r="AT23" s="270">
        <v>0.36</v>
      </c>
      <c r="AU23" s="270">
        <v>0.36</v>
      </c>
      <c r="AV23" s="270">
        <v>0.36</v>
      </c>
      <c r="AW23" s="270">
        <v>0.36</v>
      </c>
      <c r="AX23" s="270">
        <v>0</v>
      </c>
      <c r="AY23" s="270">
        <v>0</v>
      </c>
      <c r="AZ23" s="270">
        <v>0</v>
      </c>
      <c r="BA23" s="270">
        <v>0</v>
      </c>
      <c r="BB23" s="270">
        <v>0</v>
      </c>
      <c r="BC23" s="270">
        <v>1.133</v>
      </c>
      <c r="BD23" s="270">
        <v>-0.1</v>
      </c>
      <c r="BE23" s="270">
        <v>0</v>
      </c>
      <c r="BF23" s="270">
        <v>0</v>
      </c>
      <c r="BG23" s="270">
        <v>0</v>
      </c>
    </row>
    <row r="24" spans="1:59">
      <c r="A24" s="267" t="s">
        <v>723</v>
      </c>
      <c r="B24" s="268">
        <v>8.7166666666666686</v>
      </c>
      <c r="C24" s="268">
        <v>18</v>
      </c>
      <c r="D24" s="268">
        <v>1.119</v>
      </c>
      <c r="E24" s="268"/>
      <c r="F24" s="269">
        <v>25333</v>
      </c>
      <c r="G24" s="270">
        <v>1.24</v>
      </c>
      <c r="H24" s="270">
        <v>1.4339999999999999</v>
      </c>
      <c r="I24" s="270">
        <v>3.22</v>
      </c>
      <c r="J24" s="270">
        <v>0.38</v>
      </c>
      <c r="K24" s="270">
        <v>0.13</v>
      </c>
      <c r="L24" s="270">
        <v>1.1936666666666689</v>
      </c>
      <c r="M24" s="271">
        <v>48.948012473848337</v>
      </c>
      <c r="N24" s="269">
        <v>27000</v>
      </c>
      <c r="O24" s="269">
        <v>29000</v>
      </c>
      <c r="P24" s="269">
        <v>31000</v>
      </c>
      <c r="Q24" s="269">
        <v>33000</v>
      </c>
      <c r="R24" s="269">
        <v>35000</v>
      </c>
      <c r="S24" s="269" t="s">
        <v>214</v>
      </c>
      <c r="T24" s="270">
        <v>1.5</v>
      </c>
      <c r="U24" s="270">
        <v>1.6</v>
      </c>
      <c r="V24" s="270">
        <v>1.7</v>
      </c>
      <c r="W24" s="270">
        <v>1.8</v>
      </c>
      <c r="X24" s="270">
        <v>1.9</v>
      </c>
      <c r="Y24" s="270">
        <v>1.8</v>
      </c>
      <c r="Z24" s="270">
        <v>1.9</v>
      </c>
      <c r="AA24" s="270">
        <v>2</v>
      </c>
      <c r="AB24" s="270">
        <v>2.1</v>
      </c>
      <c r="AC24" s="270">
        <v>2.2000000000000002</v>
      </c>
      <c r="AD24" s="270">
        <v>3.6</v>
      </c>
      <c r="AE24" s="270">
        <v>3.8</v>
      </c>
      <c r="AF24" s="270">
        <v>3.9</v>
      </c>
      <c r="AG24" s="270">
        <v>4</v>
      </c>
      <c r="AH24" s="270">
        <v>4.0999999999999996</v>
      </c>
      <c r="AI24" s="270">
        <v>0.5</v>
      </c>
      <c r="AJ24" s="270">
        <v>0.6</v>
      </c>
      <c r="AK24" s="270">
        <v>0.7</v>
      </c>
      <c r="AL24" s="270">
        <v>0.8</v>
      </c>
      <c r="AM24" s="270">
        <v>0.9</v>
      </c>
      <c r="AN24" s="270">
        <v>0.2</v>
      </c>
      <c r="AO24" s="270">
        <v>0.22</v>
      </c>
      <c r="AP24" s="270">
        <v>0.25</v>
      </c>
      <c r="AQ24" s="270">
        <v>0.27500000000000002</v>
      </c>
      <c r="AR24" s="270">
        <v>0.3</v>
      </c>
      <c r="AS24" s="270">
        <v>0.53</v>
      </c>
      <c r="AT24" s="270">
        <v>0.53</v>
      </c>
      <c r="AU24" s="270">
        <v>0.53</v>
      </c>
      <c r="AV24" s="270">
        <v>0.53</v>
      </c>
      <c r="AW24" s="270">
        <v>0.53</v>
      </c>
      <c r="AX24" s="270">
        <v>0</v>
      </c>
      <c r="AY24" s="270">
        <v>0</v>
      </c>
      <c r="AZ24" s="270">
        <v>0</v>
      </c>
      <c r="BA24" s="270">
        <v>0</v>
      </c>
      <c r="BB24" s="270">
        <v>0</v>
      </c>
      <c r="BC24" s="270">
        <v>0</v>
      </c>
      <c r="BD24" s="270">
        <v>0</v>
      </c>
      <c r="BE24" s="270">
        <v>0</v>
      </c>
      <c r="BF24" s="270">
        <v>0</v>
      </c>
      <c r="BG24" s="270">
        <v>0</v>
      </c>
    </row>
    <row r="25" spans="1:59">
      <c r="A25" s="267" t="s">
        <v>538</v>
      </c>
      <c r="B25" s="268">
        <v>0.2191666666666667</v>
      </c>
      <c r="C25" s="268">
        <v>0.86</v>
      </c>
      <c r="D25" s="268">
        <v>0</v>
      </c>
      <c r="E25" s="268"/>
      <c r="F25" s="269">
        <v>3200</v>
      </c>
      <c r="G25" s="270">
        <v>0.192</v>
      </c>
      <c r="H25" s="270">
        <v>1.44E-2</v>
      </c>
      <c r="I25" s="270">
        <v>0</v>
      </c>
      <c r="J25" s="270">
        <v>0</v>
      </c>
      <c r="K25" s="270">
        <v>2E-3</v>
      </c>
      <c r="L25" s="270">
        <v>1.0766666666666702E-2</v>
      </c>
      <c r="M25" s="271">
        <v>60</v>
      </c>
      <c r="N25" s="269">
        <v>3264</v>
      </c>
      <c r="O25" s="269">
        <v>3590</v>
      </c>
      <c r="P25" s="269">
        <v>3949</v>
      </c>
      <c r="Q25" s="269">
        <v>4344</v>
      </c>
      <c r="R25" s="269">
        <v>4779</v>
      </c>
      <c r="S25" s="269" t="s">
        <v>214</v>
      </c>
      <c r="T25" s="270">
        <v>0.17949999999999999</v>
      </c>
      <c r="U25" s="270">
        <v>0.19750000000000001</v>
      </c>
      <c r="V25" s="270">
        <v>0.2172</v>
      </c>
      <c r="W25" s="270">
        <v>0.2389</v>
      </c>
      <c r="X25" s="270">
        <v>0.26279999999999998</v>
      </c>
      <c r="Y25" s="270">
        <v>1.6E-2</v>
      </c>
      <c r="Z25" s="270">
        <v>1.7600000000000001E-2</v>
      </c>
      <c r="AA25" s="270">
        <v>1.9400000000000001E-2</v>
      </c>
      <c r="AB25" s="270">
        <v>2.1299999999999999E-2</v>
      </c>
      <c r="AC25" s="270">
        <v>2.3400000000000001E-2</v>
      </c>
      <c r="AD25" s="270">
        <v>0</v>
      </c>
      <c r="AE25" s="270">
        <v>0</v>
      </c>
      <c r="AF25" s="270">
        <v>0</v>
      </c>
      <c r="AG25" s="270">
        <v>0</v>
      </c>
      <c r="AH25" s="270">
        <v>0</v>
      </c>
      <c r="AI25" s="270">
        <v>0</v>
      </c>
      <c r="AJ25" s="270">
        <v>0</v>
      </c>
      <c r="AK25" s="270">
        <v>0</v>
      </c>
      <c r="AL25" s="270">
        <v>0</v>
      </c>
      <c r="AM25" s="270">
        <v>0</v>
      </c>
      <c r="AN25" s="270">
        <v>2E-3</v>
      </c>
      <c r="AO25" s="270">
        <v>2.0999999999999999E-3</v>
      </c>
      <c r="AP25" s="270">
        <v>2.2000000000000001E-3</v>
      </c>
      <c r="AQ25" s="270">
        <v>2.3E-3</v>
      </c>
      <c r="AR25" s="270">
        <v>2.3999999999999998E-3</v>
      </c>
      <c r="AS25" s="270">
        <v>1.2999999999999999E-2</v>
      </c>
      <c r="AT25" s="270">
        <v>1.2999999999999999E-2</v>
      </c>
      <c r="AU25" s="270">
        <v>1.4E-2</v>
      </c>
      <c r="AV25" s="270">
        <v>1.4999999999999999E-2</v>
      </c>
      <c r="AW25" s="270">
        <v>1.6E-2</v>
      </c>
      <c r="AX25" s="270">
        <v>0</v>
      </c>
      <c r="AY25" s="270">
        <v>0</v>
      </c>
      <c r="AZ25" s="270">
        <v>0</v>
      </c>
      <c r="BA25" s="270">
        <v>0</v>
      </c>
      <c r="BB25" s="270">
        <v>0</v>
      </c>
      <c r="BC25" s="270">
        <v>0</v>
      </c>
      <c r="BD25" s="270">
        <v>0</v>
      </c>
      <c r="BE25" s="270">
        <v>0</v>
      </c>
      <c r="BF25" s="270">
        <v>0</v>
      </c>
      <c r="BG25" s="270">
        <v>0</v>
      </c>
    </row>
    <row r="26" spans="1:59">
      <c r="A26" s="267" t="s">
        <v>821</v>
      </c>
      <c r="B26" s="268">
        <v>0.14783333333333332</v>
      </c>
      <c r="C26" s="268">
        <v>0.23300000000000001</v>
      </c>
      <c r="D26" s="268">
        <v>0</v>
      </c>
      <c r="E26" s="268"/>
      <c r="F26" s="269">
        <v>2083</v>
      </c>
      <c r="G26" s="270">
        <v>7.17E-2</v>
      </c>
      <c r="H26" s="270">
        <v>9.7000000000000003E-3</v>
      </c>
      <c r="I26" s="270">
        <v>0</v>
      </c>
      <c r="J26" s="270">
        <v>2.0799999999999999E-2</v>
      </c>
      <c r="K26" s="270">
        <v>1.18E-2</v>
      </c>
      <c r="L26" s="270">
        <v>3.3833333333333312E-2</v>
      </c>
      <c r="M26" s="271">
        <v>34.421507441190592</v>
      </c>
      <c r="N26" s="269">
        <v>2106</v>
      </c>
      <c r="O26" s="269">
        <v>2225</v>
      </c>
      <c r="P26" s="269">
        <v>2350</v>
      </c>
      <c r="Q26" s="269">
        <v>2482</v>
      </c>
      <c r="R26" s="269">
        <v>2622</v>
      </c>
      <c r="S26" s="269" t="s">
        <v>214</v>
      </c>
      <c r="T26" s="270">
        <v>7.2400000000000006E-2</v>
      </c>
      <c r="U26" s="270">
        <v>7.6399999999999996E-2</v>
      </c>
      <c r="V26" s="270">
        <v>8.0600000000000005E-2</v>
      </c>
      <c r="W26" s="270">
        <v>8.5099999999999995E-2</v>
      </c>
      <c r="X26" s="270">
        <v>8.9899999999999994E-2</v>
      </c>
      <c r="Y26" s="270">
        <v>9.7999999999999997E-3</v>
      </c>
      <c r="Z26" s="270">
        <v>1.03E-2</v>
      </c>
      <c r="AA26" s="270">
        <v>1.09E-2</v>
      </c>
      <c r="AB26" s="270">
        <v>1.14E-2</v>
      </c>
      <c r="AC26" s="270">
        <v>1.21E-2</v>
      </c>
      <c r="AD26" s="270">
        <v>0</v>
      </c>
      <c r="AE26" s="270">
        <v>0</v>
      </c>
      <c r="AF26" s="270">
        <v>0</v>
      </c>
      <c r="AG26" s="270">
        <v>0</v>
      </c>
      <c r="AH26" s="270">
        <v>0</v>
      </c>
      <c r="AI26" s="270">
        <v>2.1000000000000001E-2</v>
      </c>
      <c r="AJ26" s="270">
        <v>2.1000000000000001E-2</v>
      </c>
      <c r="AK26" s="270">
        <v>2.1000000000000001E-2</v>
      </c>
      <c r="AL26" s="270">
        <v>2.1000000000000001E-2</v>
      </c>
      <c r="AM26" s="270">
        <v>2.1000000000000001E-2</v>
      </c>
      <c r="AN26" s="270">
        <v>1.2E-2</v>
      </c>
      <c r="AO26" s="270">
        <v>1.2E-2</v>
      </c>
      <c r="AP26" s="270">
        <v>1.2E-2</v>
      </c>
      <c r="AQ26" s="270">
        <v>1.2E-2</v>
      </c>
      <c r="AR26" s="270">
        <v>1.2E-2</v>
      </c>
      <c r="AS26" s="270">
        <v>3.44E-2</v>
      </c>
      <c r="AT26" s="270">
        <v>3.5700000000000003E-2</v>
      </c>
      <c r="AU26" s="270">
        <v>3.7100000000000001E-2</v>
      </c>
      <c r="AV26" s="270">
        <v>3.8600000000000002E-2</v>
      </c>
      <c r="AW26" s="270">
        <v>4.0300000000000002E-2</v>
      </c>
      <c r="AX26" s="270">
        <v>0</v>
      </c>
      <c r="AY26" s="270">
        <v>0</v>
      </c>
      <c r="AZ26" s="270">
        <v>0</v>
      </c>
      <c r="BA26" s="270">
        <v>0</v>
      </c>
      <c r="BB26" s="270">
        <v>0</v>
      </c>
      <c r="BC26" s="270">
        <v>0</v>
      </c>
      <c r="BD26" s="270">
        <v>0</v>
      </c>
      <c r="BE26" s="270">
        <v>0</v>
      </c>
      <c r="BF26" s="270">
        <v>0</v>
      </c>
      <c r="BG26" s="270">
        <v>0</v>
      </c>
    </row>
    <row r="27" spans="1:59">
      <c r="A27" s="267" t="s">
        <v>632</v>
      </c>
      <c r="B27" s="268">
        <v>0.81399999999999995</v>
      </c>
      <c r="C27" s="268">
        <v>2.3330000000000002</v>
      </c>
      <c r="D27" s="268">
        <v>0.183</v>
      </c>
      <c r="E27" s="268"/>
      <c r="F27" s="269">
        <v>7821</v>
      </c>
      <c r="G27" s="270">
        <v>0.41889999999999999</v>
      </c>
      <c r="H27" s="270">
        <v>2.1999999999999999E-2</v>
      </c>
      <c r="I27" s="270">
        <v>4.6199999999999998E-2</v>
      </c>
      <c r="J27" s="270">
        <v>2.8299999999999999E-2</v>
      </c>
      <c r="K27" s="270">
        <v>1.9E-2</v>
      </c>
      <c r="L27" s="270">
        <v>9.6599999999999908E-2</v>
      </c>
      <c r="M27" s="271">
        <v>53.560925712824449</v>
      </c>
      <c r="N27" s="269">
        <v>7899</v>
      </c>
      <c r="O27" s="269">
        <v>8294</v>
      </c>
      <c r="P27" s="269">
        <v>8709</v>
      </c>
      <c r="Q27" s="269">
        <v>9144</v>
      </c>
      <c r="R27" s="269">
        <v>9602</v>
      </c>
      <c r="S27" s="269" t="s">
        <v>214</v>
      </c>
      <c r="T27" s="270">
        <v>0.45810000000000001</v>
      </c>
      <c r="U27" s="270">
        <v>0.48099999999999998</v>
      </c>
      <c r="V27" s="270">
        <v>0.50509999999999999</v>
      </c>
      <c r="W27" s="270">
        <v>0.53039999999999998</v>
      </c>
      <c r="X27" s="270">
        <v>0.55689999999999995</v>
      </c>
      <c r="Y27" s="270">
        <v>2.3099999999999999E-2</v>
      </c>
      <c r="Z27" s="270">
        <v>2.4199999999999999E-2</v>
      </c>
      <c r="AA27" s="270">
        <v>2.5399999999999999E-2</v>
      </c>
      <c r="AB27" s="270">
        <v>2.6700000000000002E-2</v>
      </c>
      <c r="AC27" s="270">
        <v>2.8000000000000001E-2</v>
      </c>
      <c r="AD27" s="270">
        <v>4.8500000000000001E-2</v>
      </c>
      <c r="AE27" s="270">
        <v>5.0900000000000001E-2</v>
      </c>
      <c r="AF27" s="270">
        <v>5.3400000000000003E-2</v>
      </c>
      <c r="AG27" s="270">
        <v>5.6099999999999997E-2</v>
      </c>
      <c r="AH27" s="270">
        <v>5.8900000000000001E-2</v>
      </c>
      <c r="AI27" s="270">
        <v>2.9700000000000001E-2</v>
      </c>
      <c r="AJ27" s="270">
        <v>3.1199999999999999E-2</v>
      </c>
      <c r="AK27" s="270">
        <v>3.27E-2</v>
      </c>
      <c r="AL27" s="270">
        <v>3.4299999999999997E-2</v>
      </c>
      <c r="AM27" s="270">
        <v>3.61E-2</v>
      </c>
      <c r="AN27" s="270">
        <v>1.9900000000000001E-2</v>
      </c>
      <c r="AO27" s="270">
        <v>2.0899999999999998E-2</v>
      </c>
      <c r="AP27" s="270">
        <v>2.1899999999999999E-2</v>
      </c>
      <c r="AQ27" s="270">
        <v>2.3E-2</v>
      </c>
      <c r="AR27" s="270">
        <v>2.4199999999999999E-2</v>
      </c>
      <c r="AS27" s="270">
        <v>9.9299999999999999E-2</v>
      </c>
      <c r="AT27" s="270">
        <v>0.1069</v>
      </c>
      <c r="AU27" s="270">
        <v>0.11550000000000001</v>
      </c>
      <c r="AV27" s="270">
        <v>0.1197</v>
      </c>
      <c r="AW27" s="270">
        <v>0.1278</v>
      </c>
      <c r="AX27" s="270">
        <v>0</v>
      </c>
      <c r="AY27" s="270">
        <v>0</v>
      </c>
      <c r="AZ27" s="270">
        <v>0</v>
      </c>
      <c r="BA27" s="270">
        <v>0</v>
      </c>
      <c r="BB27" s="270">
        <v>0</v>
      </c>
      <c r="BC27" s="270">
        <v>0</v>
      </c>
      <c r="BD27" s="270">
        <v>0</v>
      </c>
      <c r="BE27" s="270">
        <v>0</v>
      </c>
      <c r="BF27" s="270">
        <v>0</v>
      </c>
      <c r="BG27" s="270">
        <v>0</v>
      </c>
    </row>
    <row r="28" spans="1:59">
      <c r="A28" s="267" t="s">
        <v>461</v>
      </c>
      <c r="B28" s="268">
        <v>12.625</v>
      </c>
      <c r="C28" s="268">
        <v>0.36000000000000004</v>
      </c>
      <c r="D28" s="268">
        <v>0</v>
      </c>
      <c r="E28" s="268"/>
      <c r="F28" s="269">
        <v>5420</v>
      </c>
      <c r="G28" s="270">
        <v>1.03</v>
      </c>
      <c r="H28" s="270">
        <v>7.3000000000000001E-3</v>
      </c>
      <c r="I28" s="270">
        <v>4.87E-2</v>
      </c>
      <c r="J28" s="270">
        <v>0.01</v>
      </c>
      <c r="K28" s="270">
        <v>6.5000000000000002E-2</v>
      </c>
      <c r="L28" s="270">
        <v>11.464</v>
      </c>
      <c r="M28" s="271">
        <v>190.03690036900369</v>
      </c>
      <c r="N28" s="269">
        <v>4850</v>
      </c>
      <c r="O28" s="269">
        <v>4950</v>
      </c>
      <c r="P28" s="269">
        <v>5100</v>
      </c>
      <c r="Q28" s="269">
        <v>5360</v>
      </c>
      <c r="R28" s="269">
        <v>5628</v>
      </c>
      <c r="S28" s="269" t="s">
        <v>214</v>
      </c>
      <c r="T28" s="270">
        <v>0.28199999999999997</v>
      </c>
      <c r="U28" s="270">
        <v>0.30599999999999999</v>
      </c>
      <c r="V28" s="270">
        <v>0.33200000000000002</v>
      </c>
      <c r="W28" s="270">
        <v>0.35399999999999998</v>
      </c>
      <c r="X28" s="270">
        <v>0.372</v>
      </c>
      <c r="Y28" s="270">
        <v>2.7E-2</v>
      </c>
      <c r="Z28" s="270">
        <v>2.9000000000000001E-2</v>
      </c>
      <c r="AA28" s="270">
        <v>0.03</v>
      </c>
      <c r="AB28" s="270">
        <v>3.2000000000000001E-2</v>
      </c>
      <c r="AC28" s="270">
        <v>3.5999999999999997E-2</v>
      </c>
      <c r="AD28" s="270">
        <v>4.7E-2</v>
      </c>
      <c r="AE28" s="270">
        <v>0.05</v>
      </c>
      <c r="AF28" s="270">
        <v>5.1999999999999998E-2</v>
      </c>
      <c r="AG28" s="270">
        <v>5.5E-2</v>
      </c>
      <c r="AH28" s="270">
        <v>5.7000000000000002E-2</v>
      </c>
      <c r="AI28" s="270">
        <v>2.7E-2</v>
      </c>
      <c r="AJ28" s="270">
        <v>2.9000000000000001E-2</v>
      </c>
      <c r="AK28" s="270">
        <v>0.03</v>
      </c>
      <c r="AL28" s="270">
        <v>3.2000000000000001E-2</v>
      </c>
      <c r="AM28" s="270">
        <v>3.4000000000000002E-2</v>
      </c>
      <c r="AN28" s="270">
        <v>1.2E-2</v>
      </c>
      <c r="AO28" s="270">
        <v>1.2999999999999999E-2</v>
      </c>
      <c r="AP28" s="270">
        <v>1.4E-2</v>
      </c>
      <c r="AQ28" s="270">
        <v>1.4999999999999999E-2</v>
      </c>
      <c r="AR28" s="270">
        <v>1.6E-2</v>
      </c>
      <c r="AS28" s="270">
        <v>5.7000000000000002E-2</v>
      </c>
      <c r="AT28" s="270">
        <v>5.8000000000000003E-2</v>
      </c>
      <c r="AU28" s="270">
        <v>0.06</v>
      </c>
      <c r="AV28" s="270">
        <v>6.0999999999999999E-2</v>
      </c>
      <c r="AW28" s="270">
        <v>7.1999999999999995E-2</v>
      </c>
      <c r="AX28" s="270">
        <v>0</v>
      </c>
      <c r="AY28" s="270">
        <v>0</v>
      </c>
      <c r="AZ28" s="270">
        <v>0</v>
      </c>
      <c r="BA28" s="270">
        <v>0</v>
      </c>
      <c r="BB28" s="270">
        <v>0</v>
      </c>
      <c r="BC28" s="270">
        <v>0</v>
      </c>
      <c r="BD28" s="270">
        <v>0</v>
      </c>
      <c r="BE28" s="270">
        <v>0</v>
      </c>
      <c r="BF28" s="270">
        <v>0</v>
      </c>
      <c r="BG28" s="270">
        <v>0</v>
      </c>
    </row>
    <row r="29" spans="1:59">
      <c r="A29" s="267" t="s">
        <v>449</v>
      </c>
      <c r="B29" s="268">
        <v>0.38182500000000003</v>
      </c>
      <c r="C29" s="268">
        <v>0.65</v>
      </c>
      <c r="D29" s="268">
        <v>0</v>
      </c>
      <c r="E29" s="268"/>
      <c r="F29" s="269">
        <v>5467</v>
      </c>
      <c r="G29" s="270">
        <v>0.28999999999999998</v>
      </c>
      <c r="H29" s="270">
        <v>0.01</v>
      </c>
      <c r="I29" s="270">
        <v>0</v>
      </c>
      <c r="J29" s="270">
        <v>3.0000000000000001E-3</v>
      </c>
      <c r="K29" s="270">
        <v>2.5000000000000001E-2</v>
      </c>
      <c r="L29" s="270">
        <v>5.3825000000000012E-2</v>
      </c>
      <c r="M29" s="271">
        <v>53.045546003292479</v>
      </c>
      <c r="N29" s="269">
        <v>5480</v>
      </c>
      <c r="O29" s="269">
        <v>5510</v>
      </c>
      <c r="P29" s="269">
        <v>5540</v>
      </c>
      <c r="Q29" s="269">
        <v>5580</v>
      </c>
      <c r="R29" s="269">
        <v>5620</v>
      </c>
      <c r="S29" s="269" t="s">
        <v>214</v>
      </c>
      <c r="T29" s="270">
        <v>0.3014</v>
      </c>
      <c r="U29" s="270">
        <v>0.3044</v>
      </c>
      <c r="V29" s="270">
        <v>0.30740000000000001</v>
      </c>
      <c r="W29" s="270">
        <v>0.3105</v>
      </c>
      <c r="X29" s="270">
        <v>0.31359999999999999</v>
      </c>
      <c r="Y29" s="270">
        <v>0.01</v>
      </c>
      <c r="Z29" s="270">
        <v>0.01</v>
      </c>
      <c r="AA29" s="270">
        <v>0.01</v>
      </c>
      <c r="AB29" s="270">
        <v>0.01</v>
      </c>
      <c r="AC29" s="270">
        <v>0.01</v>
      </c>
      <c r="AD29" s="270">
        <v>0</v>
      </c>
      <c r="AE29" s="270">
        <v>0</v>
      </c>
      <c r="AF29" s="270">
        <v>0</v>
      </c>
      <c r="AG29" s="270">
        <v>0</v>
      </c>
      <c r="AH29" s="270">
        <v>0</v>
      </c>
      <c r="AI29" s="270">
        <v>3.0000000000000001E-3</v>
      </c>
      <c r="AJ29" s="270">
        <v>3.0000000000000001E-3</v>
      </c>
      <c r="AK29" s="270">
        <v>3.0000000000000001E-3</v>
      </c>
      <c r="AL29" s="270">
        <v>3.0000000000000001E-3</v>
      </c>
      <c r="AM29" s="270">
        <v>3.0000000000000001E-3</v>
      </c>
      <c r="AN29" s="270">
        <v>2.7E-2</v>
      </c>
      <c r="AO29" s="270">
        <v>2.7E-2</v>
      </c>
      <c r="AP29" s="270">
        <v>2.7E-2</v>
      </c>
      <c r="AQ29" s="270">
        <v>2.7E-2</v>
      </c>
      <c r="AR29" s="270">
        <v>2.7E-2</v>
      </c>
      <c r="AS29" s="270">
        <v>5.8900000000000001E-2</v>
      </c>
      <c r="AT29" s="270">
        <v>6.13E-2</v>
      </c>
      <c r="AU29" s="270">
        <v>6.1800000000000001E-2</v>
      </c>
      <c r="AV29" s="270">
        <v>6.2300000000000001E-2</v>
      </c>
      <c r="AW29" s="270">
        <v>6.2799999999999995E-2</v>
      </c>
      <c r="AX29" s="270">
        <v>0</v>
      </c>
      <c r="AY29" s="270">
        <v>0</v>
      </c>
      <c r="AZ29" s="270">
        <v>0</v>
      </c>
      <c r="BA29" s="270">
        <v>0</v>
      </c>
      <c r="BB29" s="270">
        <v>0</v>
      </c>
      <c r="BC29" s="270">
        <v>0</v>
      </c>
      <c r="BD29" s="270">
        <v>0</v>
      </c>
      <c r="BE29" s="270">
        <v>0</v>
      </c>
      <c r="BF29" s="270">
        <v>0</v>
      </c>
      <c r="BG29" s="270">
        <v>0</v>
      </c>
    </row>
    <row r="30" spans="1:59">
      <c r="A30" s="267" t="s">
        <v>450</v>
      </c>
      <c r="B30" s="268">
        <v>0.38182500000000003</v>
      </c>
      <c r="C30" s="268">
        <v>0.65</v>
      </c>
      <c r="D30" s="268">
        <v>0</v>
      </c>
      <c r="E30" s="268"/>
      <c r="F30" s="269">
        <v>5467</v>
      </c>
      <c r="G30" s="270">
        <v>0.28100000000000003</v>
      </c>
      <c r="H30" s="270">
        <v>0.01</v>
      </c>
      <c r="I30" s="270">
        <v>8.9999999999999993E-3</v>
      </c>
      <c r="J30" s="270">
        <v>3.0000000000000001E-3</v>
      </c>
      <c r="K30" s="270">
        <v>2.5000000000000001E-2</v>
      </c>
      <c r="L30" s="270">
        <v>5.3824999999999956E-2</v>
      </c>
      <c r="M30" s="271">
        <v>51.399304920431682</v>
      </c>
      <c r="N30" s="269">
        <v>5480</v>
      </c>
      <c r="O30" s="269">
        <v>5510</v>
      </c>
      <c r="P30" s="269">
        <v>5540</v>
      </c>
      <c r="Q30" s="269">
        <v>5580</v>
      </c>
      <c r="R30" s="269">
        <v>5620</v>
      </c>
      <c r="S30" s="269" t="s">
        <v>214</v>
      </c>
      <c r="T30" s="270">
        <v>0.29039999999999999</v>
      </c>
      <c r="U30" s="270">
        <v>0.29330000000000001</v>
      </c>
      <c r="V30" s="270">
        <v>0.29630000000000001</v>
      </c>
      <c r="W30" s="270">
        <v>0.29920000000000002</v>
      </c>
      <c r="X30" s="270">
        <v>0.30220000000000002</v>
      </c>
      <c r="Y30" s="270">
        <v>0.01</v>
      </c>
      <c r="Z30" s="270">
        <v>0.01</v>
      </c>
      <c r="AA30" s="270">
        <v>0.01</v>
      </c>
      <c r="AB30" s="270">
        <v>0.01</v>
      </c>
      <c r="AC30" s="270">
        <v>0.01</v>
      </c>
      <c r="AD30" s="270">
        <v>8.9999999999999993E-3</v>
      </c>
      <c r="AE30" s="270">
        <v>8.9999999999999993E-3</v>
      </c>
      <c r="AF30" s="270">
        <v>8.9999999999999993E-3</v>
      </c>
      <c r="AG30" s="270">
        <v>8.9999999999999993E-3</v>
      </c>
      <c r="AH30" s="270">
        <v>8.9999999999999993E-3</v>
      </c>
      <c r="AI30" s="270">
        <v>3.0000000000000001E-3</v>
      </c>
      <c r="AJ30" s="270">
        <v>3.0000000000000001E-3</v>
      </c>
      <c r="AK30" s="270">
        <v>3.0000000000000001E-3</v>
      </c>
      <c r="AL30" s="270">
        <v>3.0000000000000001E-3</v>
      </c>
      <c r="AM30" s="270">
        <v>3.0000000000000001E-3</v>
      </c>
      <c r="AN30" s="270">
        <v>2.7E-2</v>
      </c>
      <c r="AO30" s="270">
        <v>2.7E-2</v>
      </c>
      <c r="AP30" s="270">
        <v>2.7E-2</v>
      </c>
      <c r="AQ30" s="270">
        <v>2.7E-2</v>
      </c>
      <c r="AR30" s="270">
        <v>2.7E-2</v>
      </c>
      <c r="AS30" s="270">
        <v>5.8900000000000001E-2</v>
      </c>
      <c r="AT30" s="270">
        <v>6.13E-2</v>
      </c>
      <c r="AU30" s="270">
        <v>6.1800000000000001E-2</v>
      </c>
      <c r="AV30" s="270">
        <v>6.2300000000000001E-2</v>
      </c>
      <c r="AW30" s="270">
        <v>6.2799999999999995E-2</v>
      </c>
      <c r="AX30" s="270">
        <v>0</v>
      </c>
      <c r="AY30" s="270">
        <v>0</v>
      </c>
      <c r="AZ30" s="270">
        <v>0</v>
      </c>
      <c r="BA30" s="270">
        <v>0</v>
      </c>
      <c r="BB30" s="270">
        <v>0</v>
      </c>
      <c r="BC30" s="270">
        <v>0</v>
      </c>
      <c r="BD30" s="270">
        <v>0</v>
      </c>
      <c r="BE30" s="270">
        <v>0</v>
      </c>
      <c r="BF30" s="270">
        <v>0</v>
      </c>
      <c r="BG30" s="270">
        <v>0</v>
      </c>
    </row>
    <row r="31" spans="1:59">
      <c r="A31" s="267" t="s">
        <v>514</v>
      </c>
      <c r="B31" s="268">
        <v>14.40225</v>
      </c>
      <c r="C31" s="268">
        <v>28.75</v>
      </c>
      <c r="D31" s="268">
        <v>2.1840000000000002</v>
      </c>
      <c r="E31" s="268"/>
      <c r="F31" s="269">
        <v>95565</v>
      </c>
      <c r="G31" s="270">
        <v>5.3795000000000002</v>
      </c>
      <c r="H31" s="270">
        <v>2.0345</v>
      </c>
      <c r="I31" s="270">
        <v>0.4017</v>
      </c>
      <c r="J31" s="270">
        <v>2.3999999999999998E-3</v>
      </c>
      <c r="K31" s="270">
        <v>1.6890000000000001</v>
      </c>
      <c r="L31" s="270">
        <v>2.7111500000000017</v>
      </c>
      <c r="M31" s="271">
        <v>56.291529325589913</v>
      </c>
      <c r="N31" s="269">
        <v>99975</v>
      </c>
      <c r="O31" s="269">
        <v>118268</v>
      </c>
      <c r="P31" s="269">
        <v>134786</v>
      </c>
      <c r="Q31" s="269">
        <v>146348</v>
      </c>
      <c r="R31" s="269">
        <v>153286</v>
      </c>
      <c r="S31" s="269" t="s">
        <v>213</v>
      </c>
      <c r="T31" s="270">
        <v>5.6779999999999999</v>
      </c>
      <c r="U31" s="270">
        <v>6.9189999999999996</v>
      </c>
      <c r="V31" s="270">
        <v>8.1219999999999999</v>
      </c>
      <c r="W31" s="270">
        <v>9.0830000000000002</v>
      </c>
      <c r="X31" s="270">
        <v>9.7989999999999995</v>
      </c>
      <c r="Y31" s="270">
        <v>2.1480000000000001</v>
      </c>
      <c r="Z31" s="270">
        <v>2.617</v>
      </c>
      <c r="AA31" s="270">
        <v>3.0720000000000001</v>
      </c>
      <c r="AB31" s="270">
        <v>3.4350000000000001</v>
      </c>
      <c r="AC31" s="270">
        <v>3.706</v>
      </c>
      <c r="AD31" s="270">
        <v>0.42399999999999999</v>
      </c>
      <c r="AE31" s="270">
        <v>0.51700000000000002</v>
      </c>
      <c r="AF31" s="270">
        <v>0.60599999999999998</v>
      </c>
      <c r="AG31" s="270">
        <v>0.67800000000000005</v>
      </c>
      <c r="AH31" s="270">
        <v>0.73199999999999998</v>
      </c>
      <c r="AI31" s="270">
        <v>3.0000000000000001E-3</v>
      </c>
      <c r="AJ31" s="270">
        <v>3.0000000000000001E-3</v>
      </c>
      <c r="AK31" s="270">
        <v>4.0000000000000001E-3</v>
      </c>
      <c r="AL31" s="270">
        <v>4.0000000000000001E-3</v>
      </c>
      <c r="AM31" s="270">
        <v>5.0000000000000001E-3</v>
      </c>
      <c r="AN31" s="270">
        <v>1.7829999999999999</v>
      </c>
      <c r="AO31" s="270">
        <v>2.1720000000000002</v>
      </c>
      <c r="AP31" s="270">
        <v>2.5499999999999998</v>
      </c>
      <c r="AQ31" s="270">
        <v>2.8519999999999999</v>
      </c>
      <c r="AR31" s="270">
        <v>3.077</v>
      </c>
      <c r="AS31" s="270">
        <v>3.2839999999999998</v>
      </c>
      <c r="AT31" s="270">
        <v>3.4689999999999999</v>
      </c>
      <c r="AU31" s="270">
        <v>3.4649999999999999</v>
      </c>
      <c r="AV31" s="270">
        <v>3.2160000000000002</v>
      </c>
      <c r="AW31" s="270">
        <v>2.78</v>
      </c>
      <c r="AX31" s="270">
        <v>0</v>
      </c>
      <c r="AY31" s="270">
        <v>3</v>
      </c>
      <c r="AZ31" s="270">
        <v>3</v>
      </c>
      <c r="BA31" s="270">
        <v>3</v>
      </c>
      <c r="BB31" s="270">
        <v>0</v>
      </c>
      <c r="BC31" s="270">
        <v>0</v>
      </c>
      <c r="BD31" s="270">
        <v>0</v>
      </c>
      <c r="BE31" s="270">
        <v>0</v>
      </c>
      <c r="BF31" s="270">
        <v>0</v>
      </c>
      <c r="BG31" s="270">
        <v>0</v>
      </c>
    </row>
    <row r="32" spans="1:59">
      <c r="A32" s="267" t="s">
        <v>729</v>
      </c>
      <c r="B32" s="268">
        <v>0.27258333333333323</v>
      </c>
      <c r="C32" s="268">
        <v>1.7609999999999999</v>
      </c>
      <c r="D32" s="268">
        <v>0</v>
      </c>
      <c r="E32" s="268"/>
      <c r="F32" s="269">
        <v>1911</v>
      </c>
      <c r="G32" s="270">
        <v>0.17899999999999999</v>
      </c>
      <c r="H32" s="270">
        <v>7.6E-3</v>
      </c>
      <c r="I32" s="270">
        <v>4.0999999999999995E-3</v>
      </c>
      <c r="J32" s="270">
        <v>2.7000000000000001E-3</v>
      </c>
      <c r="K32" s="270">
        <v>1.7000000000000001E-2</v>
      </c>
      <c r="L32" s="270">
        <v>6.2183333333333257E-2</v>
      </c>
      <c r="M32" s="271">
        <v>93.668236525379385</v>
      </c>
      <c r="N32" s="269">
        <v>2343</v>
      </c>
      <c r="O32" s="269">
        <v>3302</v>
      </c>
      <c r="P32" s="269">
        <v>4473</v>
      </c>
      <c r="Q32" s="269">
        <v>5432</v>
      </c>
      <c r="R32" s="269">
        <v>6603</v>
      </c>
      <c r="S32" s="269" t="s">
        <v>213</v>
      </c>
      <c r="T32" s="270">
        <v>0.22</v>
      </c>
      <c r="U32" s="270">
        <v>0.31</v>
      </c>
      <c r="V32" s="270">
        <v>0.42</v>
      </c>
      <c r="W32" s="270">
        <v>0.51</v>
      </c>
      <c r="X32" s="270">
        <v>0.62</v>
      </c>
      <c r="Y32" s="270">
        <v>0.01</v>
      </c>
      <c r="Z32" s="270">
        <v>1.2E-2</v>
      </c>
      <c r="AA32" s="270">
        <v>1.4999999999999999E-2</v>
      </c>
      <c r="AB32" s="270">
        <v>0.02</v>
      </c>
      <c r="AC32" s="270">
        <v>0.03</v>
      </c>
      <c r="AD32" s="270">
        <v>3.0000000000000001E-3</v>
      </c>
      <c r="AE32" s="270">
        <v>3.0000000000000001E-3</v>
      </c>
      <c r="AF32" s="270">
        <v>3.0000000000000001E-3</v>
      </c>
      <c r="AG32" s="270">
        <v>3.0000000000000001E-3</v>
      </c>
      <c r="AH32" s="270">
        <v>3.0000000000000001E-3</v>
      </c>
      <c r="AI32" s="270">
        <v>2E-3</v>
      </c>
      <c r="AJ32" s="270">
        <v>2E-3</v>
      </c>
      <c r="AK32" s="270">
        <v>2E-3</v>
      </c>
      <c r="AL32" s="270">
        <v>2E-3</v>
      </c>
      <c r="AM32" s="270">
        <v>2E-3</v>
      </c>
      <c r="AN32" s="270">
        <v>2.5000000000000001E-2</v>
      </c>
      <c r="AO32" s="270">
        <v>2.5000000000000001E-2</v>
      </c>
      <c r="AP32" s="270">
        <v>2.5000000000000001E-2</v>
      </c>
      <c r="AQ32" s="270">
        <v>2.5000000000000001E-2</v>
      </c>
      <c r="AR32" s="270">
        <v>2.5000000000000001E-2</v>
      </c>
      <c r="AS32" s="270">
        <v>1.4E-2</v>
      </c>
      <c r="AT32" s="270">
        <v>1.9E-2</v>
      </c>
      <c r="AU32" s="270">
        <v>2.5000000000000001E-2</v>
      </c>
      <c r="AV32" s="270">
        <v>0.03</v>
      </c>
      <c r="AW32" s="270">
        <v>3.6999999999999998E-2</v>
      </c>
      <c r="AX32" s="270">
        <v>5.8000000000000003E-2</v>
      </c>
      <c r="AY32" s="270">
        <v>0</v>
      </c>
      <c r="AZ32" s="270">
        <v>0</v>
      </c>
      <c r="BA32" s="270">
        <v>0</v>
      </c>
      <c r="BB32" s="270">
        <v>0</v>
      </c>
      <c r="BC32" s="270">
        <v>0</v>
      </c>
      <c r="BD32" s="270">
        <v>0</v>
      </c>
      <c r="BE32" s="270">
        <v>0</v>
      </c>
      <c r="BF32" s="270">
        <v>0</v>
      </c>
      <c r="BG32" s="270">
        <v>0</v>
      </c>
    </row>
    <row r="33" spans="1:59">
      <c r="A33" s="267" t="s">
        <v>612</v>
      </c>
      <c r="B33" s="268">
        <v>1.4083333333333332</v>
      </c>
      <c r="C33" s="268">
        <v>2.1259000000000001</v>
      </c>
      <c r="D33" s="268">
        <v>8.0000000000000015E-4</v>
      </c>
      <c r="E33" s="268"/>
      <c r="F33" s="269">
        <v>17239</v>
      </c>
      <c r="G33" s="270">
        <v>0.82599999999999996</v>
      </c>
      <c r="H33" s="270">
        <v>0.23</v>
      </c>
      <c r="I33" s="270">
        <v>4.3999999999999997E-2</v>
      </c>
      <c r="J33" s="270">
        <v>4.0000000000000001E-3</v>
      </c>
      <c r="K33" s="270">
        <v>0.28000000000000003</v>
      </c>
      <c r="L33" s="270">
        <v>2.3533333333333184E-2</v>
      </c>
      <c r="M33" s="271">
        <v>47.914612216485878</v>
      </c>
      <c r="N33" s="269">
        <v>17929</v>
      </c>
      <c r="O33" s="269">
        <v>21514</v>
      </c>
      <c r="P33" s="269">
        <v>25817</v>
      </c>
      <c r="Q33" s="269">
        <v>30981</v>
      </c>
      <c r="R33" s="269">
        <v>37177</v>
      </c>
      <c r="S33" s="269" t="s">
        <v>213</v>
      </c>
      <c r="T33" s="270">
        <v>0.96799999999999997</v>
      </c>
      <c r="U33" s="270">
        <v>1.1619999999999999</v>
      </c>
      <c r="V33" s="270">
        <v>1.3939999999999999</v>
      </c>
      <c r="W33" s="270">
        <v>1.673</v>
      </c>
      <c r="X33" s="270">
        <v>2.008</v>
      </c>
      <c r="Y33" s="270">
        <v>0.03</v>
      </c>
      <c r="Z33" s="270">
        <v>3.7999999999999999E-2</v>
      </c>
      <c r="AA33" s="270">
        <v>4.2000000000000003E-2</v>
      </c>
      <c r="AB33" s="270">
        <v>4.3999999999999997E-2</v>
      </c>
      <c r="AC33" s="270">
        <v>4.8000000000000001E-2</v>
      </c>
      <c r="AD33" s="270">
        <v>6.0000000000000001E-3</v>
      </c>
      <c r="AE33" s="270">
        <v>8.9999999999999993E-3</v>
      </c>
      <c r="AF33" s="270">
        <v>0.01</v>
      </c>
      <c r="AG33" s="270">
        <v>1.2E-2</v>
      </c>
      <c r="AH33" s="270">
        <v>1.4E-2</v>
      </c>
      <c r="AI33" s="270">
        <v>2E-3</v>
      </c>
      <c r="AJ33" s="270">
        <v>4.0000000000000001E-3</v>
      </c>
      <c r="AK33" s="270">
        <v>6.0000000000000001E-3</v>
      </c>
      <c r="AL33" s="270">
        <v>8.0000000000000002E-3</v>
      </c>
      <c r="AM33" s="270">
        <v>8.9999999999999993E-3</v>
      </c>
      <c r="AN33" s="270">
        <v>1E-3</v>
      </c>
      <c r="AO33" s="270">
        <v>2E-3</v>
      </c>
      <c r="AP33" s="270">
        <v>2E-3</v>
      </c>
      <c r="AQ33" s="270">
        <v>2E-3</v>
      </c>
      <c r="AR33" s="270">
        <v>3.0000000000000001E-3</v>
      </c>
      <c r="AS33" s="270">
        <v>0.112</v>
      </c>
      <c r="AT33" s="270">
        <v>0.13500000000000001</v>
      </c>
      <c r="AU33" s="270">
        <v>0.16200000000000001</v>
      </c>
      <c r="AV33" s="270">
        <v>0.193</v>
      </c>
      <c r="AW33" s="270">
        <v>0.23300000000000001</v>
      </c>
      <c r="AX33" s="270">
        <v>1.4</v>
      </c>
      <c r="AY33" s="270">
        <v>0</v>
      </c>
      <c r="AZ33" s="270">
        <v>0</v>
      </c>
      <c r="BA33" s="270">
        <v>0</v>
      </c>
      <c r="BB33" s="270">
        <v>0</v>
      </c>
      <c r="BC33" s="270">
        <v>0</v>
      </c>
      <c r="BD33" s="270">
        <v>0</v>
      </c>
      <c r="BE33" s="270">
        <v>0</v>
      </c>
      <c r="BF33" s="270">
        <v>0</v>
      </c>
      <c r="BG33" s="270">
        <v>0</v>
      </c>
    </row>
    <row r="34" spans="1:59">
      <c r="A34" s="267" t="s">
        <v>916</v>
      </c>
      <c r="B34" s="268">
        <v>8.0149999999999988</v>
      </c>
      <c r="C34" s="268">
        <v>16.2</v>
      </c>
      <c r="D34" s="268">
        <v>0</v>
      </c>
      <c r="E34" s="268"/>
      <c r="F34" s="269">
        <v>206872</v>
      </c>
      <c r="G34" s="270">
        <v>0</v>
      </c>
      <c r="H34" s="270">
        <v>0</v>
      </c>
      <c r="I34" s="270">
        <v>0</v>
      </c>
      <c r="J34" s="270">
        <v>0</v>
      </c>
      <c r="K34" s="270">
        <v>0</v>
      </c>
      <c r="L34" s="270">
        <v>8.0149999999999988</v>
      </c>
      <c r="M34" s="271">
        <v>0</v>
      </c>
      <c r="N34" s="269">
        <v>0</v>
      </c>
      <c r="O34" s="269">
        <v>0</v>
      </c>
      <c r="P34" s="269">
        <v>0</v>
      </c>
      <c r="Q34" s="269">
        <v>0</v>
      </c>
      <c r="R34" s="269">
        <v>0</v>
      </c>
      <c r="S34" s="269" t="s">
        <v>213</v>
      </c>
      <c r="T34" s="270">
        <v>0</v>
      </c>
      <c r="U34" s="270">
        <v>0</v>
      </c>
      <c r="V34" s="270">
        <v>0</v>
      </c>
      <c r="W34" s="270">
        <v>0</v>
      </c>
      <c r="X34" s="270">
        <v>0</v>
      </c>
      <c r="Y34" s="270">
        <v>0</v>
      </c>
      <c r="Z34" s="270">
        <v>0</v>
      </c>
      <c r="AA34" s="270">
        <v>0</v>
      </c>
      <c r="AB34" s="270">
        <v>0</v>
      </c>
      <c r="AC34" s="270">
        <v>0</v>
      </c>
      <c r="AD34" s="270">
        <v>0</v>
      </c>
      <c r="AE34" s="270">
        <v>0</v>
      </c>
      <c r="AF34" s="270">
        <v>0</v>
      </c>
      <c r="AG34" s="270">
        <v>0</v>
      </c>
      <c r="AH34" s="270">
        <v>0</v>
      </c>
      <c r="AI34" s="270">
        <v>0</v>
      </c>
      <c r="AJ34" s="270">
        <v>0</v>
      </c>
      <c r="AK34" s="270">
        <v>0</v>
      </c>
      <c r="AL34" s="270">
        <v>0</v>
      </c>
      <c r="AM34" s="270">
        <v>0</v>
      </c>
      <c r="AN34" s="270">
        <v>0</v>
      </c>
      <c r="AO34" s="270">
        <v>0</v>
      </c>
      <c r="AP34" s="270">
        <v>0</v>
      </c>
      <c r="AQ34" s="270">
        <v>0</v>
      </c>
      <c r="AR34" s="270">
        <v>0</v>
      </c>
      <c r="AS34" s="270">
        <v>0</v>
      </c>
      <c r="AT34" s="270">
        <v>0</v>
      </c>
      <c r="AU34" s="270">
        <v>0</v>
      </c>
      <c r="AV34" s="270">
        <v>0</v>
      </c>
      <c r="AW34" s="270">
        <v>0</v>
      </c>
      <c r="AX34" s="270">
        <v>0</v>
      </c>
      <c r="AY34" s="270">
        <v>0</v>
      </c>
      <c r="AZ34" s="270">
        <v>0</v>
      </c>
      <c r="BA34" s="270">
        <v>0</v>
      </c>
      <c r="BB34" s="270">
        <v>0</v>
      </c>
      <c r="BC34" s="270">
        <v>0</v>
      </c>
      <c r="BD34" s="270">
        <v>0</v>
      </c>
      <c r="BE34" s="270">
        <v>0</v>
      </c>
      <c r="BF34" s="270">
        <v>0</v>
      </c>
      <c r="BG34" s="270">
        <v>0</v>
      </c>
    </row>
    <row r="35" spans="1:59">
      <c r="A35" s="267" t="s">
        <v>172</v>
      </c>
      <c r="B35" s="268">
        <v>6.2894166666666669</v>
      </c>
      <c r="C35" s="268">
        <v>12</v>
      </c>
      <c r="D35" s="268">
        <v>2.0980000000000003</v>
      </c>
      <c r="E35" s="268"/>
      <c r="F35" s="269">
        <v>22004</v>
      </c>
      <c r="G35" s="270">
        <v>1.244</v>
      </c>
      <c r="H35" s="270">
        <v>0.34100000000000003</v>
      </c>
      <c r="I35" s="270">
        <v>1.0429999999999999</v>
      </c>
      <c r="J35" s="270">
        <v>0.33200000000000002</v>
      </c>
      <c r="K35" s="270">
        <v>0.26100000000000001</v>
      </c>
      <c r="L35" s="270">
        <v>0.97041666666666604</v>
      </c>
      <c r="M35" s="271">
        <v>56.535175422650426</v>
      </c>
      <c r="N35" s="269">
        <v>22180</v>
      </c>
      <c r="O35" s="269">
        <v>22845</v>
      </c>
      <c r="P35" s="269">
        <v>23531</v>
      </c>
      <c r="Q35" s="269">
        <v>24237</v>
      </c>
      <c r="R35" s="269">
        <v>24964</v>
      </c>
      <c r="S35" s="269" t="s">
        <v>212</v>
      </c>
      <c r="T35" s="270">
        <v>1.597</v>
      </c>
      <c r="U35" s="270">
        <v>1.6449</v>
      </c>
      <c r="V35" s="270">
        <v>1.6941999999999999</v>
      </c>
      <c r="W35" s="270">
        <v>1.7450000000000001</v>
      </c>
      <c r="X35" s="270">
        <v>1.7974000000000001</v>
      </c>
      <c r="Y35" s="270">
        <v>0.34899999999999998</v>
      </c>
      <c r="Z35" s="270">
        <v>0.39500000000000002</v>
      </c>
      <c r="AA35" s="270">
        <v>0.3957</v>
      </c>
      <c r="AB35" s="270">
        <v>0.39589999999999997</v>
      </c>
      <c r="AC35" s="270">
        <v>0.39610000000000001</v>
      </c>
      <c r="AD35" s="270">
        <v>1.2</v>
      </c>
      <c r="AE35" s="270">
        <v>1.3169999999999999</v>
      </c>
      <c r="AF35" s="270">
        <v>1.99</v>
      </c>
      <c r="AG35" s="270">
        <v>2.2290000000000001</v>
      </c>
      <c r="AH35" s="270">
        <v>2.2349999999999999</v>
      </c>
      <c r="AI35" s="270">
        <v>0.33300000000000002</v>
      </c>
      <c r="AJ35" s="270">
        <v>0.33700000000000002</v>
      </c>
      <c r="AK35" s="270">
        <v>0.34</v>
      </c>
      <c r="AL35" s="270">
        <v>0.34399999999999997</v>
      </c>
      <c r="AM35" s="270">
        <v>0.34799999999999998</v>
      </c>
      <c r="AN35" s="270">
        <v>0.15659999999999999</v>
      </c>
      <c r="AO35" s="270">
        <v>0.15659999999999999</v>
      </c>
      <c r="AP35" s="270">
        <v>0.15659999999999999</v>
      </c>
      <c r="AQ35" s="270">
        <v>0.15659999999999999</v>
      </c>
      <c r="AR35" s="270">
        <v>0.15659999999999999</v>
      </c>
      <c r="AS35" s="270">
        <v>0.84</v>
      </c>
      <c r="AT35" s="270">
        <v>0.84</v>
      </c>
      <c r="AU35" s="270">
        <v>0.84</v>
      </c>
      <c r="AV35" s="270">
        <v>0.84</v>
      </c>
      <c r="AW35" s="270">
        <v>0.84</v>
      </c>
      <c r="AX35" s="270">
        <v>0</v>
      </c>
      <c r="AY35" s="270">
        <v>0</v>
      </c>
      <c r="AZ35" s="270">
        <v>0</v>
      </c>
      <c r="BA35" s="270">
        <v>6</v>
      </c>
      <c r="BB35" s="270">
        <v>0</v>
      </c>
      <c r="BC35" s="270">
        <v>0</v>
      </c>
      <c r="BD35" s="270">
        <v>0</v>
      </c>
      <c r="BE35" s="270">
        <v>0</v>
      </c>
      <c r="BF35" s="270">
        <v>0</v>
      </c>
      <c r="BG35" s="270">
        <v>0</v>
      </c>
    </row>
    <row r="36" spans="1:59">
      <c r="A36" s="267" t="s">
        <v>953</v>
      </c>
      <c r="B36" s="268">
        <v>0.55254166666666671</v>
      </c>
      <c r="C36" s="268">
        <v>0.75</v>
      </c>
      <c r="D36" s="268">
        <v>1.0699999999999999E-2</v>
      </c>
      <c r="E36" s="268"/>
      <c r="F36" s="269">
        <v>7025</v>
      </c>
      <c r="G36" s="270">
        <v>0.43590000000000001</v>
      </c>
      <c r="H36" s="270">
        <v>1.6199999999999999E-2</v>
      </c>
      <c r="I36" s="270">
        <v>1.8E-3</v>
      </c>
      <c r="J36" s="270">
        <v>1.7100000000000001E-2</v>
      </c>
      <c r="K36" s="270">
        <v>2E-3</v>
      </c>
      <c r="L36" s="270">
        <v>6.884166666666669E-2</v>
      </c>
      <c r="M36" s="271">
        <v>62.04982206405694</v>
      </c>
      <c r="N36" s="269">
        <v>7059</v>
      </c>
      <c r="O36" s="269">
        <v>7230</v>
      </c>
      <c r="P36" s="269">
        <v>7388</v>
      </c>
      <c r="Q36" s="269">
        <v>7549</v>
      </c>
      <c r="R36" s="269">
        <v>7713</v>
      </c>
      <c r="S36" s="269" t="s">
        <v>212</v>
      </c>
      <c r="T36" s="270">
        <v>0.43790000000000001</v>
      </c>
      <c r="U36" s="270">
        <v>0.44850000000000001</v>
      </c>
      <c r="V36" s="270">
        <v>0.4582</v>
      </c>
      <c r="W36" s="270">
        <v>0.46810000000000002</v>
      </c>
      <c r="X36" s="270">
        <v>0.4783</v>
      </c>
      <c r="Y36" s="270">
        <v>1.6199999999999999E-2</v>
      </c>
      <c r="Z36" s="270">
        <v>1.66E-2</v>
      </c>
      <c r="AA36" s="270">
        <v>1.7000000000000001E-2</v>
      </c>
      <c r="AB36" s="270">
        <v>1.7399999999999999E-2</v>
      </c>
      <c r="AC36" s="270">
        <v>1.77E-2</v>
      </c>
      <c r="AD36" s="270">
        <v>1.8E-3</v>
      </c>
      <c r="AE36" s="270">
        <v>1.8E-3</v>
      </c>
      <c r="AF36" s="270">
        <v>1.8E-3</v>
      </c>
      <c r="AG36" s="270">
        <v>1.8E-3</v>
      </c>
      <c r="AH36" s="270">
        <v>1.8E-3</v>
      </c>
      <c r="AI36" s="270">
        <v>1.7100000000000001E-2</v>
      </c>
      <c r="AJ36" s="270">
        <v>1.7500000000000002E-2</v>
      </c>
      <c r="AK36" s="270">
        <v>1.7899999999999999E-2</v>
      </c>
      <c r="AL36" s="270">
        <v>1.83E-2</v>
      </c>
      <c r="AM36" s="270">
        <v>1.8700000000000001E-2</v>
      </c>
      <c r="AN36" s="270">
        <v>2E-3</v>
      </c>
      <c r="AO36" s="270">
        <v>2E-3</v>
      </c>
      <c r="AP36" s="270">
        <v>2E-3</v>
      </c>
      <c r="AQ36" s="270">
        <v>2E-3</v>
      </c>
      <c r="AR36" s="270">
        <v>2E-3</v>
      </c>
      <c r="AS36" s="270">
        <v>6.9599999999999995E-2</v>
      </c>
      <c r="AT36" s="270">
        <v>7.1300000000000002E-2</v>
      </c>
      <c r="AU36" s="270">
        <v>7.2800000000000004E-2</v>
      </c>
      <c r="AV36" s="270">
        <v>7.4399999999999994E-2</v>
      </c>
      <c r="AW36" s="270">
        <v>7.5999999999999998E-2</v>
      </c>
      <c r="AX36" s="270">
        <v>0</v>
      </c>
      <c r="AY36" s="270">
        <v>0</v>
      </c>
      <c r="AZ36" s="270">
        <v>0</v>
      </c>
      <c r="BA36" s="270">
        <v>0</v>
      </c>
      <c r="BB36" s="270">
        <v>0</v>
      </c>
      <c r="BC36" s="270">
        <v>0</v>
      </c>
      <c r="BD36" s="270">
        <v>0</v>
      </c>
      <c r="BE36" s="270">
        <v>0</v>
      </c>
      <c r="BF36" s="270">
        <v>0</v>
      </c>
      <c r="BG36" s="270">
        <v>0</v>
      </c>
    </row>
    <row r="37" spans="1:59">
      <c r="A37" s="267" t="s">
        <v>596</v>
      </c>
      <c r="B37" s="268">
        <v>1.2862500000000001</v>
      </c>
      <c r="C37" s="268">
        <v>2.5</v>
      </c>
      <c r="D37" s="268">
        <v>0.43919999999999998</v>
      </c>
      <c r="E37" s="268"/>
      <c r="F37" s="269">
        <v>5882</v>
      </c>
      <c r="G37" s="270">
        <v>0.26700000000000002</v>
      </c>
      <c r="H37" s="270">
        <v>9.2999999999999999E-2</v>
      </c>
      <c r="I37" s="270">
        <v>1.4E-2</v>
      </c>
      <c r="J37" s="270">
        <v>2.52E-2</v>
      </c>
      <c r="K37" s="270">
        <v>9.3100000000000002E-2</v>
      </c>
      <c r="L37" s="270">
        <v>0.35475000000000012</v>
      </c>
      <c r="M37" s="271">
        <v>45.392723563413803</v>
      </c>
      <c r="N37" s="269">
        <v>5863</v>
      </c>
      <c r="O37" s="269">
        <v>5833</v>
      </c>
      <c r="P37" s="269">
        <v>5804</v>
      </c>
      <c r="Q37" s="269">
        <v>5775</v>
      </c>
      <c r="R37" s="269">
        <v>5746</v>
      </c>
      <c r="S37" s="269" t="s">
        <v>212</v>
      </c>
      <c r="T37" s="270">
        <v>0.26900000000000002</v>
      </c>
      <c r="U37" s="270">
        <v>0.26700000000000002</v>
      </c>
      <c r="V37" s="270">
        <v>0.26600000000000001</v>
      </c>
      <c r="W37" s="270">
        <v>0.26500000000000001</v>
      </c>
      <c r="X37" s="270">
        <v>0.26300000000000001</v>
      </c>
      <c r="Y37" s="270">
        <v>7.5999999999999998E-2</v>
      </c>
      <c r="Z37" s="270">
        <v>7.5999999999999998E-2</v>
      </c>
      <c r="AA37" s="270">
        <v>7.4999999999999997E-2</v>
      </c>
      <c r="AB37" s="270">
        <v>7.4999999999999997E-2</v>
      </c>
      <c r="AC37" s="270">
        <v>7.3999999999999996E-2</v>
      </c>
      <c r="AD37" s="270">
        <v>1.4E-2</v>
      </c>
      <c r="AE37" s="270">
        <v>1.4E-2</v>
      </c>
      <c r="AF37" s="270">
        <v>1.4E-2</v>
      </c>
      <c r="AG37" s="270">
        <v>1.4E-2</v>
      </c>
      <c r="AH37" s="270">
        <v>1.4E-2</v>
      </c>
      <c r="AI37" s="270">
        <v>2.7E-2</v>
      </c>
      <c r="AJ37" s="270">
        <v>2.7E-2</v>
      </c>
      <c r="AK37" s="270">
        <v>2.7E-2</v>
      </c>
      <c r="AL37" s="270">
        <v>2.7E-2</v>
      </c>
      <c r="AM37" s="270">
        <v>2.5999999999999999E-2</v>
      </c>
      <c r="AN37" s="270">
        <v>9.6000000000000002E-2</v>
      </c>
      <c r="AO37" s="270">
        <v>9.5000000000000001E-2</v>
      </c>
      <c r="AP37" s="270">
        <v>9.5000000000000001E-2</v>
      </c>
      <c r="AQ37" s="270">
        <v>9.4E-2</v>
      </c>
      <c r="AR37" s="270">
        <v>9.4E-2</v>
      </c>
      <c r="AS37" s="270">
        <v>0.25900000000000001</v>
      </c>
      <c r="AT37" s="270">
        <v>0.25800000000000001</v>
      </c>
      <c r="AU37" s="270">
        <v>0.25700000000000001</v>
      </c>
      <c r="AV37" s="270">
        <v>0.25600000000000001</v>
      </c>
      <c r="AW37" s="270">
        <v>0.254</v>
      </c>
      <c r="AX37" s="270">
        <v>0</v>
      </c>
      <c r="AY37" s="270">
        <v>0</v>
      </c>
      <c r="AZ37" s="270">
        <v>0</v>
      </c>
      <c r="BA37" s="270">
        <v>0</v>
      </c>
      <c r="BB37" s="270">
        <v>0</v>
      </c>
      <c r="BC37" s="270">
        <v>0</v>
      </c>
      <c r="BD37" s="270">
        <v>0</v>
      </c>
      <c r="BE37" s="270">
        <v>0</v>
      </c>
      <c r="BF37" s="270">
        <v>0</v>
      </c>
      <c r="BG37" s="270">
        <v>0</v>
      </c>
    </row>
    <row r="38" spans="1:59">
      <c r="A38" s="267" t="s">
        <v>802</v>
      </c>
      <c r="B38" s="268">
        <v>5.5750000000000001E-2</v>
      </c>
      <c r="C38" s="268">
        <v>0.15000000000000002</v>
      </c>
      <c r="D38" s="268">
        <v>0</v>
      </c>
      <c r="E38" s="268"/>
      <c r="F38" s="269">
        <v>1149</v>
      </c>
      <c r="G38" s="270">
        <v>3.2199999999999999E-2</v>
      </c>
      <c r="H38" s="270">
        <v>2.0999999999999999E-3</v>
      </c>
      <c r="I38" s="270">
        <v>0</v>
      </c>
      <c r="J38" s="270">
        <v>0</v>
      </c>
      <c r="K38" s="270">
        <v>1E-3</v>
      </c>
      <c r="L38" s="270">
        <v>2.0450000000000003E-2</v>
      </c>
      <c r="M38" s="271">
        <v>28.02436901653612</v>
      </c>
      <c r="N38" s="269">
        <v>1162</v>
      </c>
      <c r="O38" s="269">
        <v>1227</v>
      </c>
      <c r="P38" s="269">
        <v>1289</v>
      </c>
      <c r="Q38" s="269">
        <v>1355</v>
      </c>
      <c r="R38" s="269">
        <v>1423</v>
      </c>
      <c r="S38" s="269" t="s">
        <v>212</v>
      </c>
      <c r="T38" s="270">
        <v>3.2500000000000001E-2</v>
      </c>
      <c r="U38" s="270">
        <v>3.4299999999999997E-2</v>
      </c>
      <c r="V38" s="270">
        <v>3.5999999999999997E-2</v>
      </c>
      <c r="W38" s="270">
        <v>3.78E-2</v>
      </c>
      <c r="X38" s="270">
        <v>3.9699999999999999E-2</v>
      </c>
      <c r="Y38" s="270">
        <v>2.0999999999999999E-3</v>
      </c>
      <c r="Z38" s="270">
        <v>2.2000000000000001E-3</v>
      </c>
      <c r="AA38" s="270">
        <v>2.3E-3</v>
      </c>
      <c r="AB38" s="270">
        <v>2.3999999999999998E-3</v>
      </c>
      <c r="AC38" s="270">
        <v>2.5000000000000001E-3</v>
      </c>
      <c r="AD38" s="270">
        <v>0</v>
      </c>
      <c r="AE38" s="270">
        <v>0</v>
      </c>
      <c r="AF38" s="270">
        <v>0</v>
      </c>
      <c r="AG38" s="270">
        <v>0</v>
      </c>
      <c r="AH38" s="270">
        <v>0</v>
      </c>
      <c r="AI38" s="270">
        <v>0</v>
      </c>
      <c r="AJ38" s="270">
        <v>0</v>
      </c>
      <c r="AK38" s="270">
        <v>0</v>
      </c>
      <c r="AL38" s="270">
        <v>0</v>
      </c>
      <c r="AM38" s="270">
        <v>0</v>
      </c>
      <c r="AN38" s="270">
        <v>1E-3</v>
      </c>
      <c r="AO38" s="270">
        <v>1E-3</v>
      </c>
      <c r="AP38" s="270">
        <v>1E-3</v>
      </c>
      <c r="AQ38" s="270">
        <v>1E-3</v>
      </c>
      <c r="AR38" s="270">
        <v>1E-3</v>
      </c>
      <c r="AS38" s="270">
        <v>2.06E-2</v>
      </c>
      <c r="AT38" s="270">
        <v>2.1700000000000001E-2</v>
      </c>
      <c r="AU38" s="270">
        <v>2.2700000000000001E-2</v>
      </c>
      <c r="AV38" s="270">
        <v>2.3800000000000002E-2</v>
      </c>
      <c r="AW38" s="270">
        <v>2.5000000000000001E-2</v>
      </c>
      <c r="AX38" s="270">
        <v>0</v>
      </c>
      <c r="AY38" s="270">
        <v>0</v>
      </c>
      <c r="AZ38" s="270">
        <v>0</v>
      </c>
      <c r="BA38" s="270">
        <v>0</v>
      </c>
      <c r="BB38" s="270">
        <v>0</v>
      </c>
      <c r="BC38" s="270">
        <v>0</v>
      </c>
      <c r="BD38" s="270">
        <v>0</v>
      </c>
      <c r="BE38" s="270">
        <v>0</v>
      </c>
      <c r="BF38" s="270">
        <v>0</v>
      </c>
      <c r="BG38" s="270">
        <v>0</v>
      </c>
    </row>
    <row r="39" spans="1:59">
      <c r="A39" s="267" t="s">
        <v>833</v>
      </c>
      <c r="B39" s="268">
        <v>0.26100000000000001</v>
      </c>
      <c r="C39" s="268">
        <v>0.35000000000000003</v>
      </c>
      <c r="D39" s="268">
        <v>0</v>
      </c>
      <c r="E39" s="268"/>
      <c r="F39" s="269">
        <v>5240</v>
      </c>
      <c r="G39" s="270">
        <v>0.223</v>
      </c>
      <c r="H39" s="270">
        <v>9.0000000000000011E-3</v>
      </c>
      <c r="I39" s="270">
        <v>2E-3</v>
      </c>
      <c r="J39" s="270">
        <v>2E-3</v>
      </c>
      <c r="K39" s="270">
        <v>6.0000000000000001E-3</v>
      </c>
      <c r="L39" s="270">
        <v>1.8999999999999989E-2</v>
      </c>
      <c r="M39" s="271">
        <v>42.55725190839695</v>
      </c>
      <c r="N39" s="269">
        <v>5265</v>
      </c>
      <c r="O39" s="269">
        <v>5393</v>
      </c>
      <c r="P39" s="269">
        <v>5511</v>
      </c>
      <c r="Q39" s="269">
        <v>5631</v>
      </c>
      <c r="R39" s="269">
        <v>5754</v>
      </c>
      <c r="S39" s="269" t="s">
        <v>212</v>
      </c>
      <c r="T39" s="270">
        <v>0.224</v>
      </c>
      <c r="U39" s="270">
        <v>0.22939999999999999</v>
      </c>
      <c r="V39" s="270">
        <v>0.2344</v>
      </c>
      <c r="W39" s="270">
        <v>0.23949999999999999</v>
      </c>
      <c r="X39" s="270">
        <v>0.2447</v>
      </c>
      <c r="Y39" s="270">
        <v>8.9999999999999993E-3</v>
      </c>
      <c r="Z39" s="270">
        <v>9.1999999999999998E-3</v>
      </c>
      <c r="AA39" s="270">
        <v>9.4000000000000004E-3</v>
      </c>
      <c r="AB39" s="270">
        <v>9.5999999999999992E-3</v>
      </c>
      <c r="AC39" s="270">
        <v>9.7999999999999997E-3</v>
      </c>
      <c r="AD39" s="270">
        <v>2E-3</v>
      </c>
      <c r="AE39" s="270">
        <v>2E-3</v>
      </c>
      <c r="AF39" s="270">
        <v>2E-3</v>
      </c>
      <c r="AG39" s="270">
        <v>2E-3</v>
      </c>
      <c r="AH39" s="270">
        <v>2E-3</v>
      </c>
      <c r="AI39" s="270">
        <v>2E-3</v>
      </c>
      <c r="AJ39" s="270">
        <v>2E-3</v>
      </c>
      <c r="AK39" s="270">
        <v>2.0999999999999999E-3</v>
      </c>
      <c r="AL39" s="270">
        <v>2.0999999999999999E-3</v>
      </c>
      <c r="AM39" s="270">
        <v>2.2000000000000001E-3</v>
      </c>
      <c r="AN39" s="270">
        <v>6.0000000000000001E-3</v>
      </c>
      <c r="AO39" s="270">
        <v>6.0000000000000001E-3</v>
      </c>
      <c r="AP39" s="270">
        <v>6.0000000000000001E-3</v>
      </c>
      <c r="AQ39" s="270">
        <v>6.0000000000000001E-3</v>
      </c>
      <c r="AR39" s="270">
        <v>6.0000000000000001E-3</v>
      </c>
      <c r="AS39" s="270">
        <v>1.9300000000000001E-2</v>
      </c>
      <c r="AT39" s="270">
        <v>1.9699999999999999E-2</v>
      </c>
      <c r="AU39" s="270">
        <v>2.01E-2</v>
      </c>
      <c r="AV39" s="270">
        <v>2.06E-2</v>
      </c>
      <c r="AW39" s="270">
        <v>2.1000000000000001E-2</v>
      </c>
      <c r="AX39" s="270">
        <v>0</v>
      </c>
      <c r="AY39" s="270">
        <v>0</v>
      </c>
      <c r="AZ39" s="270">
        <v>0.32500000000000001</v>
      </c>
      <c r="BA39" s="270">
        <v>0</v>
      </c>
      <c r="BB39" s="270">
        <v>0</v>
      </c>
      <c r="BC39" s="270">
        <v>0</v>
      </c>
      <c r="BD39" s="270">
        <v>0</v>
      </c>
      <c r="BE39" s="270">
        <v>0</v>
      </c>
      <c r="BF39" s="270">
        <v>0</v>
      </c>
      <c r="BG39" s="270">
        <v>0</v>
      </c>
    </row>
    <row r="40" spans="1:59">
      <c r="A40" s="267" t="s">
        <v>467</v>
      </c>
      <c r="B40" s="268">
        <v>0.62516666666666654</v>
      </c>
      <c r="C40" s="268">
        <v>0.65700000000000003</v>
      </c>
      <c r="D40" s="268">
        <v>0</v>
      </c>
      <c r="E40" s="268"/>
      <c r="F40" s="269">
        <v>8300</v>
      </c>
      <c r="G40" s="270">
        <v>0.39900000000000002</v>
      </c>
      <c r="H40" s="270">
        <v>4.9000000000000002E-2</v>
      </c>
      <c r="I40" s="270">
        <v>0.04</v>
      </c>
      <c r="J40" s="270">
        <v>5.6000000000000001E-2</v>
      </c>
      <c r="K40" s="270">
        <v>1E-3</v>
      </c>
      <c r="L40" s="270">
        <v>8.0166666666666497E-2</v>
      </c>
      <c r="M40" s="271">
        <v>48.072289156626503</v>
      </c>
      <c r="N40" s="269">
        <v>8300</v>
      </c>
      <c r="O40" s="269">
        <v>8300</v>
      </c>
      <c r="P40" s="269">
        <v>8300</v>
      </c>
      <c r="Q40" s="269">
        <v>8350</v>
      </c>
      <c r="R40" s="269">
        <v>8400</v>
      </c>
      <c r="S40" s="269" t="s">
        <v>212</v>
      </c>
      <c r="T40" s="270">
        <v>0.39400000000000002</v>
      </c>
      <c r="U40" s="270">
        <v>0.39400000000000002</v>
      </c>
      <c r="V40" s="270">
        <v>0.39400000000000002</v>
      </c>
      <c r="W40" s="270">
        <v>0.39400000000000002</v>
      </c>
      <c r="X40" s="270">
        <v>0.39400000000000002</v>
      </c>
      <c r="Y40" s="270">
        <v>4.9000000000000002E-2</v>
      </c>
      <c r="Z40" s="270">
        <v>4.9000000000000002E-2</v>
      </c>
      <c r="AA40" s="270">
        <v>4.9000000000000002E-2</v>
      </c>
      <c r="AB40" s="270">
        <v>4.9000000000000002E-2</v>
      </c>
      <c r="AC40" s="270">
        <v>4.9000000000000002E-2</v>
      </c>
      <c r="AD40" s="270">
        <v>0.04</v>
      </c>
      <c r="AE40" s="270">
        <v>0.04</v>
      </c>
      <c r="AF40" s="270">
        <v>0.04</v>
      </c>
      <c r="AG40" s="270">
        <v>0.04</v>
      </c>
      <c r="AH40" s="270">
        <v>0.04</v>
      </c>
      <c r="AI40" s="270">
        <v>5.6000000000000001E-2</v>
      </c>
      <c r="AJ40" s="270">
        <v>5.6000000000000001E-2</v>
      </c>
      <c r="AK40" s="270">
        <v>5.6000000000000001E-2</v>
      </c>
      <c r="AL40" s="270">
        <v>5.6000000000000001E-2</v>
      </c>
      <c r="AM40" s="270">
        <v>5.6000000000000001E-2</v>
      </c>
      <c r="AN40" s="270">
        <v>1E-3</v>
      </c>
      <c r="AO40" s="270">
        <v>1E-3</v>
      </c>
      <c r="AP40" s="270">
        <v>1E-3</v>
      </c>
      <c r="AQ40" s="270">
        <v>1E-3</v>
      </c>
      <c r="AR40" s="270">
        <v>1E-3</v>
      </c>
      <c r="AS40" s="270">
        <v>7.8799999999999995E-2</v>
      </c>
      <c r="AT40" s="270">
        <v>7.8600000000000003E-2</v>
      </c>
      <c r="AU40" s="270">
        <v>7.8600000000000003E-2</v>
      </c>
      <c r="AV40" s="270">
        <v>7.7899999999999997E-2</v>
      </c>
      <c r="AW40" s="270">
        <v>7.7200000000000005E-2</v>
      </c>
      <c r="AX40" s="270">
        <v>0.23</v>
      </c>
      <c r="AY40" s="270">
        <v>0</v>
      </c>
      <c r="AZ40" s="270">
        <v>0</v>
      </c>
      <c r="BA40" s="270">
        <v>0</v>
      </c>
      <c r="BB40" s="270">
        <v>0</v>
      </c>
      <c r="BC40" s="270">
        <v>0</v>
      </c>
      <c r="BD40" s="270">
        <v>0</v>
      </c>
      <c r="BE40" s="270">
        <v>0</v>
      </c>
      <c r="BF40" s="270">
        <v>0</v>
      </c>
      <c r="BG40" s="270">
        <v>0</v>
      </c>
    </row>
    <row r="41" spans="1:59">
      <c r="A41" s="267" t="s">
        <v>466</v>
      </c>
      <c r="B41" s="268">
        <v>0.92966666666666653</v>
      </c>
      <c r="C41" s="268">
        <v>1.242</v>
      </c>
      <c r="D41" s="268">
        <v>5.3799999999999994E-2</v>
      </c>
      <c r="E41" s="268"/>
      <c r="F41" s="269">
        <v>14460</v>
      </c>
      <c r="G41" s="270">
        <v>0.71</v>
      </c>
      <c r="H41" s="270">
        <v>3.2500000000000001E-2</v>
      </c>
      <c r="I41" s="270">
        <v>7.4499999999999997E-2</v>
      </c>
      <c r="J41" s="270">
        <v>1.4999999999999999E-2</v>
      </c>
      <c r="K41" s="270">
        <v>1E-3</v>
      </c>
      <c r="L41" s="270">
        <v>4.2866666666666609E-2</v>
      </c>
      <c r="M41" s="271">
        <v>49.100968188105121</v>
      </c>
      <c r="N41" s="269">
        <v>14500</v>
      </c>
      <c r="O41" s="269">
        <v>14550</v>
      </c>
      <c r="P41" s="269">
        <v>14600</v>
      </c>
      <c r="Q41" s="269">
        <v>14650</v>
      </c>
      <c r="R41" s="269">
        <v>14700</v>
      </c>
      <c r="S41" s="269" t="s">
        <v>212</v>
      </c>
      <c r="T41" s="270">
        <v>0.71050000000000002</v>
      </c>
      <c r="U41" s="270">
        <v>0.71289999999999998</v>
      </c>
      <c r="V41" s="270">
        <v>0.71540000000000004</v>
      </c>
      <c r="W41" s="270">
        <v>0.71779999999999999</v>
      </c>
      <c r="X41" s="270">
        <v>0.72030000000000005</v>
      </c>
      <c r="Y41" s="270">
        <v>3.2500000000000001E-2</v>
      </c>
      <c r="Z41" s="270">
        <v>3.2500000000000001E-2</v>
      </c>
      <c r="AA41" s="270">
        <v>3.2500000000000001E-2</v>
      </c>
      <c r="AB41" s="270">
        <v>3.2500000000000001E-2</v>
      </c>
      <c r="AC41" s="270">
        <v>3.2500000000000001E-2</v>
      </c>
      <c r="AD41" s="270">
        <v>7.4499999999999997E-2</v>
      </c>
      <c r="AE41" s="270">
        <v>7.4499999999999997E-2</v>
      </c>
      <c r="AF41" s="270">
        <v>7.4499999999999997E-2</v>
      </c>
      <c r="AG41" s="270">
        <v>7.4499999999999997E-2</v>
      </c>
      <c r="AH41" s="270">
        <v>7.4499999999999997E-2</v>
      </c>
      <c r="AI41" s="270">
        <v>1.4999999999999999E-2</v>
      </c>
      <c r="AJ41" s="270">
        <v>1.4999999999999999E-2</v>
      </c>
      <c r="AK41" s="270">
        <v>1.4999999999999999E-2</v>
      </c>
      <c r="AL41" s="270">
        <v>1.4999999999999999E-2</v>
      </c>
      <c r="AM41" s="270">
        <v>1.4999999999999999E-2</v>
      </c>
      <c r="AN41" s="270">
        <v>1E-3</v>
      </c>
      <c r="AO41" s="270">
        <v>1E-3</v>
      </c>
      <c r="AP41" s="270">
        <v>1E-3</v>
      </c>
      <c r="AQ41" s="270">
        <v>1E-3</v>
      </c>
      <c r="AR41" s="270">
        <v>1E-3</v>
      </c>
      <c r="AS41" s="270">
        <v>4.82E-2</v>
      </c>
      <c r="AT41" s="270">
        <v>4.8099999999999997E-2</v>
      </c>
      <c r="AU41" s="270">
        <v>4.8099999999999997E-2</v>
      </c>
      <c r="AV41" s="270">
        <v>4.7899999999999998E-2</v>
      </c>
      <c r="AW41" s="270">
        <v>4.7699999999999999E-2</v>
      </c>
      <c r="AX41" s="270">
        <v>0</v>
      </c>
      <c r="AY41" s="270">
        <v>0</v>
      </c>
      <c r="AZ41" s="270">
        <v>0</v>
      </c>
      <c r="BA41" s="270">
        <v>0</v>
      </c>
      <c r="BB41" s="270">
        <v>0</v>
      </c>
      <c r="BC41" s="270">
        <v>0</v>
      </c>
      <c r="BD41" s="270">
        <v>0</v>
      </c>
      <c r="BE41" s="270">
        <v>0</v>
      </c>
      <c r="BF41" s="270">
        <v>0</v>
      </c>
      <c r="BG41" s="270">
        <v>0</v>
      </c>
    </row>
    <row r="42" spans="1:59">
      <c r="A42" s="267" t="s">
        <v>465</v>
      </c>
      <c r="B42" s="268">
        <v>3.7416666666666668E-2</v>
      </c>
      <c r="C42" s="268">
        <v>3.9E-2</v>
      </c>
      <c r="D42" s="268">
        <v>0</v>
      </c>
      <c r="E42" s="268"/>
      <c r="F42" s="269">
        <v>240</v>
      </c>
      <c r="G42" s="270">
        <v>7.9000000000000008E-3</v>
      </c>
      <c r="H42" s="270">
        <v>1E-3</v>
      </c>
      <c r="I42" s="270">
        <v>2.5000000000000001E-2</v>
      </c>
      <c r="J42" s="270">
        <v>1E-3</v>
      </c>
      <c r="K42" s="270">
        <v>0</v>
      </c>
      <c r="L42" s="270">
        <v>2.5166666666666671E-3</v>
      </c>
      <c r="M42" s="271">
        <v>32.916666666666671</v>
      </c>
      <c r="N42" s="269">
        <v>242</v>
      </c>
      <c r="O42" s="269">
        <v>255</v>
      </c>
      <c r="P42" s="269">
        <v>267</v>
      </c>
      <c r="Q42" s="269">
        <v>281</v>
      </c>
      <c r="R42" s="269">
        <v>295</v>
      </c>
      <c r="S42" s="269" t="s">
        <v>212</v>
      </c>
      <c r="T42" s="270">
        <v>8.0000000000000002E-3</v>
      </c>
      <c r="U42" s="270">
        <v>8.0000000000000002E-3</v>
      </c>
      <c r="V42" s="270">
        <v>8.9999999999999993E-3</v>
      </c>
      <c r="W42" s="270">
        <v>8.9999999999999993E-3</v>
      </c>
      <c r="X42" s="270">
        <v>0.01</v>
      </c>
      <c r="Y42" s="270">
        <v>1E-3</v>
      </c>
      <c r="Z42" s="270">
        <v>1E-3</v>
      </c>
      <c r="AA42" s="270">
        <v>1E-3</v>
      </c>
      <c r="AB42" s="270">
        <v>1E-3</v>
      </c>
      <c r="AC42" s="270">
        <v>1E-3</v>
      </c>
      <c r="AD42" s="270">
        <v>2.5000000000000001E-2</v>
      </c>
      <c r="AE42" s="270">
        <v>2.5000000000000001E-2</v>
      </c>
      <c r="AF42" s="270">
        <v>2.5000000000000001E-2</v>
      </c>
      <c r="AG42" s="270">
        <v>2.4E-2</v>
      </c>
      <c r="AH42" s="270">
        <v>2.4E-2</v>
      </c>
      <c r="AI42" s="270">
        <v>1E-3</v>
      </c>
      <c r="AJ42" s="270">
        <v>1E-3</v>
      </c>
      <c r="AK42" s="270">
        <v>1E-3</v>
      </c>
      <c r="AL42" s="270">
        <v>1E-3</v>
      </c>
      <c r="AM42" s="270">
        <v>1E-3</v>
      </c>
      <c r="AN42" s="270">
        <v>0</v>
      </c>
      <c r="AO42" s="270">
        <v>0</v>
      </c>
      <c r="AP42" s="270">
        <v>0</v>
      </c>
      <c r="AQ42" s="270">
        <v>0</v>
      </c>
      <c r="AR42" s="270">
        <v>0</v>
      </c>
      <c r="AS42" s="270">
        <v>2.8E-3</v>
      </c>
      <c r="AT42" s="270">
        <v>2.8E-3</v>
      </c>
      <c r="AU42" s="270">
        <v>2.7000000000000001E-3</v>
      </c>
      <c r="AV42" s="270">
        <v>2.5999999999999999E-3</v>
      </c>
      <c r="AW42" s="270">
        <v>2.5999999999999999E-3</v>
      </c>
      <c r="AX42" s="270">
        <v>0.01</v>
      </c>
      <c r="AY42" s="270">
        <v>0</v>
      </c>
      <c r="AZ42" s="270">
        <v>0</v>
      </c>
      <c r="BA42" s="270">
        <v>0</v>
      </c>
      <c r="BB42" s="270">
        <v>0</v>
      </c>
      <c r="BC42" s="270">
        <v>0</v>
      </c>
      <c r="BD42" s="270">
        <v>0</v>
      </c>
      <c r="BE42" s="270">
        <v>0</v>
      </c>
      <c r="BF42" s="270">
        <v>0</v>
      </c>
      <c r="BG42" s="270">
        <v>0</v>
      </c>
    </row>
    <row r="43" spans="1:59">
      <c r="A43" s="267" t="s">
        <v>999</v>
      </c>
      <c r="B43" s="268">
        <v>13.382499999999999</v>
      </c>
      <c r="C43" s="268">
        <v>32</v>
      </c>
      <c r="D43" s="268">
        <v>3.8289999999999997</v>
      </c>
      <c r="E43" s="268"/>
      <c r="F43" s="269">
        <v>60554</v>
      </c>
      <c r="G43" s="270">
        <v>3.028</v>
      </c>
      <c r="H43" s="270">
        <v>3.891</v>
      </c>
      <c r="I43" s="270">
        <v>0</v>
      </c>
      <c r="J43" s="270">
        <v>0</v>
      </c>
      <c r="K43" s="270">
        <v>0.59399999999999997</v>
      </c>
      <c r="L43" s="270">
        <v>2.040499999999998</v>
      </c>
      <c r="M43" s="271">
        <v>50.004954255705648</v>
      </c>
      <c r="N43" s="269">
        <v>61160</v>
      </c>
      <c r="O43" s="269">
        <v>64218</v>
      </c>
      <c r="P43" s="269">
        <v>67429</v>
      </c>
      <c r="Q43" s="269">
        <v>70800</v>
      </c>
      <c r="R43" s="269">
        <v>74340</v>
      </c>
      <c r="S43" s="269" t="s">
        <v>208</v>
      </c>
      <c r="T43" s="270">
        <v>3.1802999999999999</v>
      </c>
      <c r="U43" s="270">
        <v>3.3393000000000002</v>
      </c>
      <c r="V43" s="270">
        <v>3.5063</v>
      </c>
      <c r="W43" s="270">
        <v>3.6816</v>
      </c>
      <c r="X43" s="270">
        <v>3.8656999999999999</v>
      </c>
      <c r="Y43" s="270">
        <v>2.9790000000000001</v>
      </c>
      <c r="Z43" s="270">
        <v>3.1280000000000001</v>
      </c>
      <c r="AA43" s="270">
        <v>3.2843</v>
      </c>
      <c r="AB43" s="270">
        <v>3.4485999999999999</v>
      </c>
      <c r="AC43" s="270">
        <v>3.621</v>
      </c>
      <c r="AD43" s="270">
        <v>0</v>
      </c>
      <c r="AE43" s="270">
        <v>0</v>
      </c>
      <c r="AF43" s="270">
        <v>0</v>
      </c>
      <c r="AG43" s="270">
        <v>0</v>
      </c>
      <c r="AH43" s="270">
        <v>0</v>
      </c>
      <c r="AI43" s="270">
        <v>0</v>
      </c>
      <c r="AJ43" s="270">
        <v>0</v>
      </c>
      <c r="AK43" s="270">
        <v>0</v>
      </c>
      <c r="AL43" s="270">
        <v>0</v>
      </c>
      <c r="AM43" s="270">
        <v>0</v>
      </c>
      <c r="AN43" s="270">
        <v>0.59760000000000002</v>
      </c>
      <c r="AO43" s="270">
        <v>0.61550000000000005</v>
      </c>
      <c r="AP43" s="270">
        <v>0.63400000000000001</v>
      </c>
      <c r="AQ43" s="270">
        <v>0.65300000000000002</v>
      </c>
      <c r="AR43" s="270">
        <v>0.67259999999999998</v>
      </c>
      <c r="AS43" s="270">
        <v>1.1599999999999999</v>
      </c>
      <c r="AT43" s="270">
        <v>1.1948000000000001</v>
      </c>
      <c r="AU43" s="270">
        <v>1.2305999999999999</v>
      </c>
      <c r="AV43" s="270">
        <v>1.2676000000000001</v>
      </c>
      <c r="AW43" s="270">
        <v>1.3056000000000001</v>
      </c>
      <c r="AX43" s="270">
        <v>0</v>
      </c>
      <c r="AY43" s="270">
        <v>0</v>
      </c>
      <c r="AZ43" s="270">
        <v>0</v>
      </c>
      <c r="BA43" s="270">
        <v>0</v>
      </c>
      <c r="BB43" s="270">
        <v>0</v>
      </c>
      <c r="BC43" s="270">
        <v>0</v>
      </c>
      <c r="BD43" s="270">
        <v>0</v>
      </c>
      <c r="BE43" s="270">
        <v>0</v>
      </c>
      <c r="BF43" s="270">
        <v>0</v>
      </c>
      <c r="BG43" s="270">
        <v>0</v>
      </c>
    </row>
    <row r="44" spans="1:59">
      <c r="A44" s="267" t="s">
        <v>742</v>
      </c>
      <c r="B44" s="268">
        <v>3.7878333333333338</v>
      </c>
      <c r="C44" s="268">
        <v>8</v>
      </c>
      <c r="D44" s="268">
        <v>1.8544</v>
      </c>
      <c r="E44" s="268"/>
      <c r="F44" s="269">
        <v>13009</v>
      </c>
      <c r="G44" s="270">
        <v>0.72499999999999998</v>
      </c>
      <c r="H44" s="270">
        <v>0.25190000000000001</v>
      </c>
      <c r="I44" s="270">
        <v>8.9899999999999994E-2</v>
      </c>
      <c r="J44" s="270">
        <v>0</v>
      </c>
      <c r="K44" s="270">
        <v>0.15</v>
      </c>
      <c r="L44" s="270">
        <v>0.71663333333333368</v>
      </c>
      <c r="M44" s="271">
        <v>55.730648012914138</v>
      </c>
      <c r="N44" s="269">
        <v>13139</v>
      </c>
      <c r="O44" s="269">
        <v>13796</v>
      </c>
      <c r="P44" s="269">
        <v>14486</v>
      </c>
      <c r="Q44" s="269">
        <v>15210</v>
      </c>
      <c r="R44" s="269">
        <v>15971</v>
      </c>
      <c r="S44" s="269" t="s">
        <v>208</v>
      </c>
      <c r="T44" s="270">
        <v>0.7883</v>
      </c>
      <c r="U44" s="270">
        <v>0.82779999999999998</v>
      </c>
      <c r="V44" s="270">
        <v>0.86919999999999997</v>
      </c>
      <c r="W44" s="270">
        <v>0.91259999999999997</v>
      </c>
      <c r="X44" s="270">
        <v>0.95820000000000005</v>
      </c>
      <c r="Y44" s="270">
        <v>0.25440000000000002</v>
      </c>
      <c r="Z44" s="270">
        <v>0.2681</v>
      </c>
      <c r="AA44" s="270">
        <v>0.28050000000000003</v>
      </c>
      <c r="AB44" s="270">
        <v>0.29449999999999998</v>
      </c>
      <c r="AC44" s="270">
        <v>0.30919999999999997</v>
      </c>
      <c r="AD44" s="270">
        <v>0.125</v>
      </c>
      <c r="AE44" s="270">
        <v>0.1275</v>
      </c>
      <c r="AF44" s="270">
        <v>0.13</v>
      </c>
      <c r="AG44" s="270">
        <v>0.13250000000000001</v>
      </c>
      <c r="AH44" s="270">
        <v>0.13500000000000001</v>
      </c>
      <c r="AI44" s="270">
        <v>0</v>
      </c>
      <c r="AJ44" s="270">
        <v>0</v>
      </c>
      <c r="AK44" s="270">
        <v>0</v>
      </c>
      <c r="AL44" s="270">
        <v>0</v>
      </c>
      <c r="AM44" s="270">
        <v>0</v>
      </c>
      <c r="AN44" s="270">
        <v>0.2</v>
      </c>
      <c r="AO44" s="270">
        <v>0.20399999999999999</v>
      </c>
      <c r="AP44" s="270">
        <v>0.20799999999999999</v>
      </c>
      <c r="AQ44" s="270">
        <v>0.21199999999999999</v>
      </c>
      <c r="AR44" s="270">
        <v>0.2165</v>
      </c>
      <c r="AS44" s="270">
        <v>0.32100000000000001</v>
      </c>
      <c r="AT44" s="270">
        <v>0.35</v>
      </c>
      <c r="AU44" s="270">
        <v>0.38500000000000001</v>
      </c>
      <c r="AV44" s="270">
        <v>0.441</v>
      </c>
      <c r="AW44" s="270">
        <v>0.495</v>
      </c>
      <c r="AX44" s="270">
        <v>0</v>
      </c>
      <c r="AY44" s="270">
        <v>0</v>
      </c>
      <c r="AZ44" s="270">
        <v>0</v>
      </c>
      <c r="BA44" s="270">
        <v>0</v>
      </c>
      <c r="BB44" s="270">
        <v>0</v>
      </c>
      <c r="BC44" s="270">
        <v>0</v>
      </c>
      <c r="BD44" s="270">
        <v>0</v>
      </c>
      <c r="BE44" s="270">
        <v>0</v>
      </c>
      <c r="BF44" s="270">
        <v>0</v>
      </c>
      <c r="BG44" s="270">
        <v>0</v>
      </c>
    </row>
    <row r="45" spans="1:59">
      <c r="A45" s="267" t="s">
        <v>517</v>
      </c>
      <c r="B45" s="268">
        <v>1.8378333333333334</v>
      </c>
      <c r="C45" s="268">
        <v>3</v>
      </c>
      <c r="D45" s="268">
        <v>0.27400000000000002</v>
      </c>
      <c r="E45" s="268"/>
      <c r="F45" s="269">
        <v>15034</v>
      </c>
      <c r="G45" s="270">
        <v>0.67200000000000004</v>
      </c>
      <c r="H45" s="270">
        <v>0.17599999999999999</v>
      </c>
      <c r="I45" s="270">
        <v>0.154</v>
      </c>
      <c r="J45" s="270">
        <v>8.6999999999999994E-2</v>
      </c>
      <c r="K45" s="270">
        <v>3.5000000000000003E-2</v>
      </c>
      <c r="L45" s="270">
        <v>0.43983333333333352</v>
      </c>
      <c r="M45" s="271">
        <v>44.698682985233468</v>
      </c>
      <c r="N45" s="269">
        <v>15680</v>
      </c>
      <c r="O45" s="269">
        <v>16464</v>
      </c>
      <c r="P45" s="269">
        <v>17123</v>
      </c>
      <c r="Q45" s="269">
        <v>17808</v>
      </c>
      <c r="R45" s="269">
        <v>18698</v>
      </c>
      <c r="S45" s="269" t="s">
        <v>208</v>
      </c>
      <c r="T45" s="270">
        <v>0.71879999999999999</v>
      </c>
      <c r="U45" s="270">
        <v>0.748</v>
      </c>
      <c r="V45" s="270">
        <v>0.77800000000000002</v>
      </c>
      <c r="W45" s="270">
        <v>0.80910000000000004</v>
      </c>
      <c r="X45" s="270">
        <v>0.84150000000000003</v>
      </c>
      <c r="Y45" s="270">
        <v>0.18</v>
      </c>
      <c r="Z45" s="270">
        <v>0.19139999999999999</v>
      </c>
      <c r="AA45" s="270">
        <v>0.1991</v>
      </c>
      <c r="AB45" s="270">
        <v>0.20710000000000001</v>
      </c>
      <c r="AC45" s="270">
        <v>0.21540000000000001</v>
      </c>
      <c r="AD45" s="270">
        <v>0.16</v>
      </c>
      <c r="AE45" s="270">
        <v>0.16700000000000001</v>
      </c>
      <c r="AF45" s="270">
        <v>0.17369999999999999</v>
      </c>
      <c r="AG45" s="270">
        <v>0.18060000000000001</v>
      </c>
      <c r="AH45" s="270">
        <v>0.18779999999999999</v>
      </c>
      <c r="AI45" s="270">
        <v>8.7999999999999995E-2</v>
      </c>
      <c r="AJ45" s="270">
        <v>9.0999999999999998E-2</v>
      </c>
      <c r="AK45" s="270">
        <v>9.4600000000000004E-2</v>
      </c>
      <c r="AL45" s="270">
        <v>9.8400000000000001E-2</v>
      </c>
      <c r="AM45" s="270">
        <v>0.1023</v>
      </c>
      <c r="AN45" s="270">
        <v>3.6999999999999998E-2</v>
      </c>
      <c r="AO45" s="270">
        <v>3.7999999999999999E-2</v>
      </c>
      <c r="AP45" s="270">
        <v>3.95E-2</v>
      </c>
      <c r="AQ45" s="270">
        <v>4.1000000000000002E-2</v>
      </c>
      <c r="AR45" s="270">
        <v>4.2700000000000002E-2</v>
      </c>
      <c r="AS45" s="270">
        <v>0.1991</v>
      </c>
      <c r="AT45" s="270">
        <v>0.2077</v>
      </c>
      <c r="AU45" s="270">
        <v>0.21609999999999999</v>
      </c>
      <c r="AV45" s="270">
        <v>0.22470000000000001</v>
      </c>
      <c r="AW45" s="270">
        <v>0.23369999999999999</v>
      </c>
      <c r="AX45" s="270">
        <v>0</v>
      </c>
      <c r="AY45" s="270">
        <v>0</v>
      </c>
      <c r="AZ45" s="270">
        <v>0</v>
      </c>
      <c r="BA45" s="270">
        <v>6</v>
      </c>
      <c r="BB45" s="270">
        <v>0</v>
      </c>
      <c r="BC45" s="270">
        <v>0</v>
      </c>
      <c r="BD45" s="270">
        <v>0</v>
      </c>
      <c r="BE45" s="270">
        <v>0</v>
      </c>
      <c r="BF45" s="270">
        <v>0</v>
      </c>
      <c r="BG45" s="270">
        <v>0</v>
      </c>
    </row>
    <row r="46" spans="1:59">
      <c r="A46" s="267" t="s">
        <v>679</v>
      </c>
      <c r="B46" s="268">
        <v>0.61950000000000005</v>
      </c>
      <c r="C46" s="268">
        <v>5</v>
      </c>
      <c r="D46" s="268">
        <v>0.03</v>
      </c>
      <c r="E46" s="268"/>
      <c r="F46" s="269">
        <v>4900</v>
      </c>
      <c r="G46" s="270">
        <v>0.55700000000000005</v>
      </c>
      <c r="H46" s="270">
        <v>0.3</v>
      </c>
      <c r="I46" s="270">
        <v>0</v>
      </c>
      <c r="J46" s="270">
        <v>0</v>
      </c>
      <c r="K46" s="270">
        <v>2.5000000000000001E-2</v>
      </c>
      <c r="L46" s="270">
        <v>-0.29249999999999998</v>
      </c>
      <c r="M46" s="271">
        <v>113.67346938775511</v>
      </c>
      <c r="N46" s="269">
        <v>4929</v>
      </c>
      <c r="O46" s="269">
        <v>5077</v>
      </c>
      <c r="P46" s="269">
        <v>5230</v>
      </c>
      <c r="Q46" s="269">
        <v>5386</v>
      </c>
      <c r="R46" s="269">
        <v>5548</v>
      </c>
      <c r="S46" s="269" t="s">
        <v>208</v>
      </c>
      <c r="T46" s="270">
        <v>0.66539999999999999</v>
      </c>
      <c r="U46" s="270">
        <v>0.68540000000000001</v>
      </c>
      <c r="V46" s="270">
        <v>0.70589999999999997</v>
      </c>
      <c r="W46" s="270">
        <v>0.72709999999999997</v>
      </c>
      <c r="X46" s="270">
        <v>0.74890000000000001</v>
      </c>
      <c r="Y46" s="270">
        <v>0.4</v>
      </c>
      <c r="Z46" s="270">
        <v>0.41199999999999998</v>
      </c>
      <c r="AA46" s="270">
        <v>0.4244</v>
      </c>
      <c r="AB46" s="270">
        <v>0.43709999999999999</v>
      </c>
      <c r="AC46" s="270">
        <v>0.45019999999999999</v>
      </c>
      <c r="AD46" s="270">
        <v>0</v>
      </c>
      <c r="AE46" s="270">
        <v>0</v>
      </c>
      <c r="AF46" s="270">
        <v>0</v>
      </c>
      <c r="AG46" s="270">
        <v>0</v>
      </c>
      <c r="AH46" s="270">
        <v>0</v>
      </c>
      <c r="AI46" s="270">
        <v>0</v>
      </c>
      <c r="AJ46" s="270">
        <v>0</v>
      </c>
      <c r="AK46" s="270">
        <v>0</v>
      </c>
      <c r="AL46" s="270">
        <v>0</v>
      </c>
      <c r="AM46" s="270">
        <v>0</v>
      </c>
      <c r="AN46" s="270">
        <v>0.1</v>
      </c>
      <c r="AO46" s="270">
        <v>0.1</v>
      </c>
      <c r="AP46" s="270">
        <v>0.1</v>
      </c>
      <c r="AQ46" s="270">
        <v>0.1</v>
      </c>
      <c r="AR46" s="270">
        <v>0.1</v>
      </c>
      <c r="AS46" s="270">
        <v>9.5000000000000001E-2</v>
      </c>
      <c r="AT46" s="270">
        <v>9.7000000000000003E-2</v>
      </c>
      <c r="AU46" s="270">
        <v>9.9000000000000005E-2</v>
      </c>
      <c r="AV46" s="270">
        <v>0.10100000000000001</v>
      </c>
      <c r="AW46" s="270">
        <v>0.10100000000000001</v>
      </c>
      <c r="AX46" s="270">
        <v>0</v>
      </c>
      <c r="AY46" s="270">
        <v>0</v>
      </c>
      <c r="AZ46" s="270">
        <v>0</v>
      </c>
      <c r="BA46" s="270">
        <v>0</v>
      </c>
      <c r="BB46" s="270">
        <v>0</v>
      </c>
      <c r="BC46" s="270">
        <v>0</v>
      </c>
      <c r="BD46" s="270">
        <v>0</v>
      </c>
      <c r="BE46" s="270">
        <v>0</v>
      </c>
      <c r="BF46" s="270">
        <v>0</v>
      </c>
      <c r="BG46" s="270">
        <v>0</v>
      </c>
    </row>
    <row r="47" spans="1:59">
      <c r="A47" s="267" t="s">
        <v>687</v>
      </c>
      <c r="B47" s="268">
        <v>1.1584166666666667</v>
      </c>
      <c r="C47" s="268">
        <v>3</v>
      </c>
      <c r="D47" s="268">
        <v>0</v>
      </c>
      <c r="E47" s="268"/>
      <c r="F47" s="269">
        <v>4950</v>
      </c>
      <c r="G47" s="270">
        <v>0.222</v>
      </c>
      <c r="H47" s="270">
        <v>4.2000000000000003E-2</v>
      </c>
      <c r="I47" s="270">
        <v>0.748</v>
      </c>
      <c r="J47" s="270">
        <v>4.1000000000000002E-2</v>
      </c>
      <c r="K47" s="270">
        <v>0.01</v>
      </c>
      <c r="L47" s="270">
        <v>9.5416666666666705E-2</v>
      </c>
      <c r="M47" s="271">
        <v>44.848484848484851</v>
      </c>
      <c r="N47" s="269">
        <v>5099</v>
      </c>
      <c r="O47" s="269">
        <v>5863</v>
      </c>
      <c r="P47" s="269">
        <v>6743</v>
      </c>
      <c r="Q47" s="269">
        <v>7754</v>
      </c>
      <c r="R47" s="269">
        <v>8917</v>
      </c>
      <c r="S47" s="269" t="s">
        <v>208</v>
      </c>
      <c r="T47" s="270">
        <v>0.2243</v>
      </c>
      <c r="U47" s="270">
        <v>0.25800000000000001</v>
      </c>
      <c r="V47" s="270">
        <v>0.29670000000000002</v>
      </c>
      <c r="W47" s="270">
        <v>0.3412</v>
      </c>
      <c r="X47" s="270">
        <v>0.39250000000000002</v>
      </c>
      <c r="Y47" s="270">
        <v>4.1799999999999997E-2</v>
      </c>
      <c r="Z47" s="270">
        <v>4.5999999999999999E-2</v>
      </c>
      <c r="AA47" s="270">
        <v>5.0599999999999999E-2</v>
      </c>
      <c r="AB47" s="270">
        <v>5.57E-2</v>
      </c>
      <c r="AC47" s="270">
        <v>6.1199999999999997E-2</v>
      </c>
      <c r="AD47" s="270">
        <v>1.0229999999999999</v>
      </c>
      <c r="AE47" s="270">
        <v>1.0569999999999999</v>
      </c>
      <c r="AF47" s="270">
        <v>1.093</v>
      </c>
      <c r="AG47" s="270">
        <v>1.129</v>
      </c>
      <c r="AH47" s="270">
        <v>1.165</v>
      </c>
      <c r="AI47" s="270">
        <v>4.1799999999999997E-2</v>
      </c>
      <c r="AJ47" s="270">
        <v>4.5999999999999999E-2</v>
      </c>
      <c r="AK47" s="270">
        <v>5.0599999999999999E-2</v>
      </c>
      <c r="AL47" s="270">
        <v>5.57E-2</v>
      </c>
      <c r="AM47" s="270">
        <v>6.1199999999999997E-2</v>
      </c>
      <c r="AN47" s="270">
        <v>1.7999999999999999E-2</v>
      </c>
      <c r="AO47" s="270">
        <v>0.02</v>
      </c>
      <c r="AP47" s="270">
        <v>2.5000000000000001E-2</v>
      </c>
      <c r="AQ47" s="270">
        <v>2.8000000000000001E-2</v>
      </c>
      <c r="AR47" s="270">
        <v>0.03</v>
      </c>
      <c r="AS47" s="270">
        <v>0.19400000000000001</v>
      </c>
      <c r="AT47" s="270">
        <v>0.20599999999999999</v>
      </c>
      <c r="AU47" s="270">
        <v>0.218</v>
      </c>
      <c r="AV47" s="270">
        <v>0.23400000000000001</v>
      </c>
      <c r="AW47" s="270">
        <v>0.246</v>
      </c>
      <c r="AX47" s="270">
        <v>0</v>
      </c>
      <c r="AY47" s="270">
        <v>0</v>
      </c>
      <c r="AZ47" s="270">
        <v>0</v>
      </c>
      <c r="BA47" s="270">
        <v>0</v>
      </c>
      <c r="BB47" s="270">
        <v>0</v>
      </c>
      <c r="BC47" s="270">
        <v>0</v>
      </c>
      <c r="BD47" s="270">
        <v>0</v>
      </c>
      <c r="BE47" s="270">
        <v>0</v>
      </c>
      <c r="BF47" s="270">
        <v>0</v>
      </c>
      <c r="BG47" s="270">
        <v>0</v>
      </c>
    </row>
    <row r="48" spans="1:59">
      <c r="A48" s="267" t="s">
        <v>499</v>
      </c>
      <c r="B48" s="268">
        <v>0.27449999999999997</v>
      </c>
      <c r="C48" s="268">
        <v>0.57999999999999996</v>
      </c>
      <c r="D48" s="268">
        <v>0</v>
      </c>
      <c r="E48" s="268"/>
      <c r="F48" s="269">
        <v>1875</v>
      </c>
      <c r="G48" s="270">
        <v>9.0200000000000002E-2</v>
      </c>
      <c r="H48" s="270">
        <v>0</v>
      </c>
      <c r="I48" s="270">
        <v>0.17</v>
      </c>
      <c r="J48" s="270">
        <v>0</v>
      </c>
      <c r="K48" s="270">
        <v>1E-3</v>
      </c>
      <c r="L48" s="270">
        <v>1.3299999999999979E-2</v>
      </c>
      <c r="M48" s="271">
        <v>48.106666666666669</v>
      </c>
      <c r="N48" s="269">
        <v>2343</v>
      </c>
      <c r="O48" s="269">
        <v>2390</v>
      </c>
      <c r="P48" s="269">
        <v>2438</v>
      </c>
      <c r="Q48" s="269">
        <v>2487</v>
      </c>
      <c r="R48" s="269">
        <v>2537</v>
      </c>
      <c r="S48" s="269" t="s">
        <v>208</v>
      </c>
      <c r="T48" s="270">
        <v>0.1125</v>
      </c>
      <c r="U48" s="270">
        <v>0.1147</v>
      </c>
      <c r="V48" s="270">
        <v>0.11700000000000001</v>
      </c>
      <c r="W48" s="270">
        <v>0.11940000000000001</v>
      </c>
      <c r="X48" s="270">
        <v>0.12180000000000001</v>
      </c>
      <c r="Y48" s="270">
        <v>0</v>
      </c>
      <c r="Z48" s="270">
        <v>0</v>
      </c>
      <c r="AA48" s="270">
        <v>0</v>
      </c>
      <c r="AB48" s="270">
        <v>0</v>
      </c>
      <c r="AC48" s="270">
        <v>0</v>
      </c>
      <c r="AD48" s="270">
        <v>0.17199999999999999</v>
      </c>
      <c r="AE48" s="270">
        <v>0.2223</v>
      </c>
      <c r="AF48" s="270">
        <v>0.28899999999999998</v>
      </c>
      <c r="AG48" s="270">
        <v>0.3</v>
      </c>
      <c r="AH48" s="270">
        <v>0.31</v>
      </c>
      <c r="AI48" s="270">
        <v>0</v>
      </c>
      <c r="AJ48" s="270">
        <v>0</v>
      </c>
      <c r="AK48" s="270">
        <v>0</v>
      </c>
      <c r="AL48" s="270">
        <v>0</v>
      </c>
      <c r="AM48" s="270">
        <v>0</v>
      </c>
      <c r="AN48" s="270">
        <v>1.0500000000000001E-2</v>
      </c>
      <c r="AO48" s="270">
        <v>1.0999999999999999E-2</v>
      </c>
      <c r="AP48" s="270">
        <v>1.15E-2</v>
      </c>
      <c r="AQ48" s="270">
        <v>1.2E-2</v>
      </c>
      <c r="AR48" s="270">
        <v>1.2500000000000001E-2</v>
      </c>
      <c r="AS48" s="270">
        <v>1.6E-2</v>
      </c>
      <c r="AT48" s="270">
        <v>1.7500000000000002E-2</v>
      </c>
      <c r="AU48" s="270">
        <v>0.02</v>
      </c>
      <c r="AV48" s="270">
        <v>2.0500000000000001E-2</v>
      </c>
      <c r="AW48" s="270">
        <v>2.1000000000000001E-2</v>
      </c>
      <c r="AX48" s="270">
        <v>0</v>
      </c>
      <c r="AY48" s="270">
        <v>0</v>
      </c>
      <c r="AZ48" s="270">
        <v>0</v>
      </c>
      <c r="BA48" s="270">
        <v>0</v>
      </c>
      <c r="BB48" s="270">
        <v>0</v>
      </c>
      <c r="BC48" s="270">
        <v>0</v>
      </c>
      <c r="BD48" s="270">
        <v>0</v>
      </c>
      <c r="BE48" s="270">
        <v>0</v>
      </c>
      <c r="BF48" s="270">
        <v>0</v>
      </c>
      <c r="BG48" s="270">
        <v>0</v>
      </c>
    </row>
    <row r="49" spans="1:59">
      <c r="A49" s="267" t="s">
        <v>618</v>
      </c>
      <c r="B49" s="268">
        <v>5.7866666666666677E-2</v>
      </c>
      <c r="C49" s="268">
        <v>0.22500000000000001</v>
      </c>
      <c r="D49" s="268">
        <v>0</v>
      </c>
      <c r="E49" s="268"/>
      <c r="F49" s="269">
        <v>914</v>
      </c>
      <c r="G49" s="270">
        <v>4.2000000000000003E-2</v>
      </c>
      <c r="H49" s="270">
        <v>8.0000000000000002E-3</v>
      </c>
      <c r="I49" s="270">
        <v>0</v>
      </c>
      <c r="J49" s="270">
        <v>0</v>
      </c>
      <c r="K49" s="270">
        <v>1E-3</v>
      </c>
      <c r="L49" s="270">
        <v>6.8666666666666737E-3</v>
      </c>
      <c r="M49" s="271">
        <v>45.951859956236326</v>
      </c>
      <c r="N49" s="269">
        <v>1047</v>
      </c>
      <c r="O49" s="269">
        <v>1077</v>
      </c>
      <c r="P49" s="269">
        <v>1110</v>
      </c>
      <c r="Q49" s="269">
        <v>1140</v>
      </c>
      <c r="R49" s="269">
        <v>1160</v>
      </c>
      <c r="S49" s="269" t="s">
        <v>208</v>
      </c>
      <c r="T49" s="270">
        <v>4.8000000000000001E-2</v>
      </c>
      <c r="U49" s="270">
        <v>4.9000000000000002E-2</v>
      </c>
      <c r="V49" s="270">
        <v>5.0500000000000003E-2</v>
      </c>
      <c r="W49" s="270">
        <v>5.1999999999999998E-2</v>
      </c>
      <c r="X49" s="270">
        <v>5.3499999999999999E-2</v>
      </c>
      <c r="Y49" s="270">
        <v>8.0000000000000002E-3</v>
      </c>
      <c r="Z49" s="270">
        <v>8.2000000000000007E-3</v>
      </c>
      <c r="AA49" s="270">
        <v>8.3999999999999995E-3</v>
      </c>
      <c r="AB49" s="270">
        <v>8.6999999999999994E-3</v>
      </c>
      <c r="AC49" s="270">
        <v>8.9999999999999993E-3</v>
      </c>
      <c r="AD49" s="270">
        <v>0</v>
      </c>
      <c r="AE49" s="270">
        <v>0</v>
      </c>
      <c r="AF49" s="270">
        <v>0</v>
      </c>
      <c r="AG49" s="270">
        <v>0</v>
      </c>
      <c r="AH49" s="270">
        <v>0</v>
      </c>
      <c r="AI49" s="270">
        <v>0</v>
      </c>
      <c r="AJ49" s="270">
        <v>0</v>
      </c>
      <c r="AK49" s="270">
        <v>0</v>
      </c>
      <c r="AL49" s="270">
        <v>0</v>
      </c>
      <c r="AM49" s="270">
        <v>0</v>
      </c>
      <c r="AN49" s="270">
        <v>1.1999999999999999E-3</v>
      </c>
      <c r="AO49" s="270">
        <v>1.4E-3</v>
      </c>
      <c r="AP49" s="270">
        <v>1.6000000000000001E-3</v>
      </c>
      <c r="AQ49" s="270">
        <v>1.8E-3</v>
      </c>
      <c r="AR49" s="270">
        <v>2E-3</v>
      </c>
      <c r="AS49" s="270">
        <v>7.0000000000000001E-3</v>
      </c>
      <c r="AT49" s="270">
        <v>7.1999999999999998E-3</v>
      </c>
      <c r="AU49" s="270">
        <v>7.4000000000000003E-3</v>
      </c>
      <c r="AV49" s="270">
        <v>7.6E-3</v>
      </c>
      <c r="AW49" s="270">
        <v>7.7999999999999996E-3</v>
      </c>
      <c r="AX49" s="270">
        <v>0</v>
      </c>
      <c r="AY49" s="270">
        <v>0</v>
      </c>
      <c r="AZ49" s="270">
        <v>0</v>
      </c>
      <c r="BA49" s="270">
        <v>0</v>
      </c>
      <c r="BB49" s="270">
        <v>0</v>
      </c>
      <c r="BC49" s="270">
        <v>0</v>
      </c>
      <c r="BD49" s="270">
        <v>0</v>
      </c>
      <c r="BE49" s="270">
        <v>0</v>
      </c>
      <c r="BF49" s="270">
        <v>0</v>
      </c>
      <c r="BG49" s="270">
        <v>0</v>
      </c>
    </row>
    <row r="50" spans="1:59">
      <c r="A50" s="267" t="s">
        <v>844</v>
      </c>
      <c r="B50" s="268">
        <v>4.9166666666666664E-3</v>
      </c>
      <c r="C50" s="268">
        <v>3.2000000000000001E-2</v>
      </c>
      <c r="D50" s="268">
        <v>0</v>
      </c>
      <c r="E50" s="268"/>
      <c r="F50" s="269">
        <v>182</v>
      </c>
      <c r="G50" s="270">
        <v>5.0000000000000001E-3</v>
      </c>
      <c r="H50" s="270">
        <v>0</v>
      </c>
      <c r="I50" s="270">
        <v>0</v>
      </c>
      <c r="J50" s="270">
        <v>0</v>
      </c>
      <c r="K50" s="270">
        <v>1E-4</v>
      </c>
      <c r="L50" s="270">
        <v>-1.8333333333333396E-4</v>
      </c>
      <c r="M50" s="271">
        <v>27.472527472527471</v>
      </c>
      <c r="N50" s="269">
        <v>186</v>
      </c>
      <c r="O50" s="269">
        <v>191</v>
      </c>
      <c r="P50" s="269">
        <v>196</v>
      </c>
      <c r="Q50" s="269">
        <v>201</v>
      </c>
      <c r="R50" s="269">
        <v>204</v>
      </c>
      <c r="S50" s="269" t="s">
        <v>208</v>
      </c>
      <c r="T50" s="270">
        <v>5.0000000000000001E-3</v>
      </c>
      <c r="U50" s="270">
        <v>5.0000000000000001E-3</v>
      </c>
      <c r="V50" s="270">
        <v>5.1000000000000004E-3</v>
      </c>
      <c r="W50" s="270">
        <v>5.1999999999999998E-3</v>
      </c>
      <c r="X50" s="270">
        <v>5.3E-3</v>
      </c>
      <c r="Y50" s="270">
        <v>0</v>
      </c>
      <c r="Z50" s="270">
        <v>0</v>
      </c>
      <c r="AA50" s="270">
        <v>0</v>
      </c>
      <c r="AB50" s="270">
        <v>0</v>
      </c>
      <c r="AC50" s="270">
        <v>0</v>
      </c>
      <c r="AD50" s="270">
        <v>0</v>
      </c>
      <c r="AE50" s="270">
        <v>0</v>
      </c>
      <c r="AF50" s="270">
        <v>0</v>
      </c>
      <c r="AG50" s="270">
        <v>0</v>
      </c>
      <c r="AH50" s="270">
        <v>0</v>
      </c>
      <c r="AI50" s="270">
        <v>0</v>
      </c>
      <c r="AJ50" s="270">
        <v>0</v>
      </c>
      <c r="AK50" s="270">
        <v>0</v>
      </c>
      <c r="AL50" s="270">
        <v>0</v>
      </c>
      <c r="AM50" s="270">
        <v>0</v>
      </c>
      <c r="AN50" s="270">
        <v>1E-3</v>
      </c>
      <c r="AO50" s="270">
        <v>1E-3</v>
      </c>
      <c r="AP50" s="270">
        <v>1E-3</v>
      </c>
      <c r="AQ50" s="270">
        <v>1E-3</v>
      </c>
      <c r="AR50" s="270">
        <v>1E-3</v>
      </c>
      <c r="AS50" s="270">
        <v>1E-3</v>
      </c>
      <c r="AT50" s="270">
        <v>1E-3</v>
      </c>
      <c r="AU50" s="270">
        <v>1E-3</v>
      </c>
      <c r="AV50" s="270">
        <v>1E-3</v>
      </c>
      <c r="AW50" s="270">
        <v>1E-3</v>
      </c>
      <c r="AX50" s="270">
        <v>0</v>
      </c>
      <c r="AY50" s="270">
        <v>0</v>
      </c>
      <c r="AZ50" s="270">
        <v>0</v>
      </c>
      <c r="BA50" s="270">
        <v>0</v>
      </c>
      <c r="BB50" s="270">
        <v>0</v>
      </c>
      <c r="BC50" s="270">
        <v>0</v>
      </c>
      <c r="BD50" s="270">
        <v>0</v>
      </c>
      <c r="BE50" s="270">
        <v>0</v>
      </c>
      <c r="BF50" s="270">
        <v>0</v>
      </c>
      <c r="BG50" s="270">
        <v>0</v>
      </c>
    </row>
    <row r="51" spans="1:59">
      <c r="A51" s="267" t="s">
        <v>732</v>
      </c>
      <c r="B51" s="268">
        <v>0.81791666666666651</v>
      </c>
      <c r="C51" s="268">
        <v>13</v>
      </c>
      <c r="D51" s="268">
        <v>0</v>
      </c>
      <c r="E51" s="268"/>
      <c r="F51" s="269">
        <v>4250</v>
      </c>
      <c r="G51" s="270">
        <v>0.123</v>
      </c>
      <c r="H51" s="270">
        <v>0.27900000000000003</v>
      </c>
      <c r="I51" s="270">
        <v>4.1000000000000002E-2</v>
      </c>
      <c r="J51" s="270">
        <v>6.0999999999999999E-2</v>
      </c>
      <c r="K51" s="270">
        <v>0.15</v>
      </c>
      <c r="L51" s="270">
        <v>0.16391666666666649</v>
      </c>
      <c r="M51" s="271">
        <v>28.941176470588236</v>
      </c>
      <c r="N51" s="269">
        <v>4335</v>
      </c>
      <c r="O51" s="269">
        <v>4768</v>
      </c>
      <c r="P51" s="269">
        <v>5245</v>
      </c>
      <c r="Q51" s="269">
        <v>5770</v>
      </c>
      <c r="R51" s="269">
        <v>6347</v>
      </c>
      <c r="S51" s="269" t="s">
        <v>206</v>
      </c>
      <c r="T51" s="270">
        <v>0.12570000000000001</v>
      </c>
      <c r="U51" s="270">
        <v>0.13830000000000001</v>
      </c>
      <c r="V51" s="270">
        <v>0.15210000000000001</v>
      </c>
      <c r="W51" s="270">
        <v>0.1673</v>
      </c>
      <c r="X51" s="270">
        <v>0.184</v>
      </c>
      <c r="Y51" s="270">
        <v>0.27</v>
      </c>
      <c r="Z51" s="270">
        <v>0.27500000000000002</v>
      </c>
      <c r="AA51" s="270">
        <v>0.28100000000000003</v>
      </c>
      <c r="AB51" s="270">
        <v>0.28699999999999998</v>
      </c>
      <c r="AC51" s="270">
        <v>0.29299999999999998</v>
      </c>
      <c r="AD51" s="270">
        <v>4.1200000000000001E-2</v>
      </c>
      <c r="AE51" s="270">
        <v>4.2000000000000003E-2</v>
      </c>
      <c r="AF51" s="270">
        <v>4.2799999999999998E-2</v>
      </c>
      <c r="AG51" s="270">
        <v>4.3700000000000003E-2</v>
      </c>
      <c r="AH51" s="270">
        <v>4.4600000000000001E-2</v>
      </c>
      <c r="AI51" s="270">
        <v>6.1199999999999997E-2</v>
      </c>
      <c r="AJ51" s="270">
        <v>6.25E-2</v>
      </c>
      <c r="AK51" s="270">
        <v>6.3700000000000007E-2</v>
      </c>
      <c r="AL51" s="270">
        <v>6.5000000000000002E-2</v>
      </c>
      <c r="AM51" s="270">
        <v>6.6299999999999998E-2</v>
      </c>
      <c r="AN51" s="270">
        <v>0.153</v>
      </c>
      <c r="AO51" s="270">
        <v>0.16830000000000001</v>
      </c>
      <c r="AP51" s="270">
        <v>0.18509999999999999</v>
      </c>
      <c r="AQ51" s="270">
        <v>0.2036</v>
      </c>
      <c r="AR51" s="270">
        <v>0.224</v>
      </c>
      <c r="AS51" s="270">
        <v>0.16500000000000001</v>
      </c>
      <c r="AT51" s="270">
        <v>0.17349999999999999</v>
      </c>
      <c r="AU51" s="270">
        <v>0.182</v>
      </c>
      <c r="AV51" s="270">
        <v>0.19500000000000001</v>
      </c>
      <c r="AW51" s="270">
        <v>0.20499999999999999</v>
      </c>
      <c r="AX51" s="270">
        <v>0</v>
      </c>
      <c r="AY51" s="270">
        <v>0</v>
      </c>
      <c r="AZ51" s="270">
        <v>0</v>
      </c>
      <c r="BA51" s="270">
        <v>0</v>
      </c>
      <c r="BB51" s="270">
        <v>0</v>
      </c>
      <c r="BC51" s="270">
        <v>0</v>
      </c>
      <c r="BD51" s="270">
        <v>0</v>
      </c>
      <c r="BE51" s="270">
        <v>0</v>
      </c>
      <c r="BF51" s="270">
        <v>0</v>
      </c>
      <c r="BG51" s="270">
        <v>0</v>
      </c>
    </row>
    <row r="52" spans="1:59">
      <c r="A52" s="267" t="s">
        <v>397</v>
      </c>
      <c r="B52" s="268">
        <v>0.60591666666666677</v>
      </c>
      <c r="C52" s="268">
        <v>1.6</v>
      </c>
      <c r="D52" s="268">
        <v>0</v>
      </c>
      <c r="E52" s="268"/>
      <c r="F52" s="269">
        <v>3375</v>
      </c>
      <c r="G52" s="270">
        <v>0.255</v>
      </c>
      <c r="H52" s="270">
        <v>0.155</v>
      </c>
      <c r="I52" s="270">
        <v>6.4000000000000001E-2</v>
      </c>
      <c r="J52" s="270">
        <v>1.6500000000000001E-2</v>
      </c>
      <c r="K52" s="270">
        <v>6.5000000000000002E-2</v>
      </c>
      <c r="L52" s="270">
        <v>5.0416666666666665E-2</v>
      </c>
      <c r="M52" s="271">
        <v>75.555555555555557</v>
      </c>
      <c r="N52" s="269">
        <v>3441</v>
      </c>
      <c r="O52" s="269">
        <v>3685</v>
      </c>
      <c r="P52" s="269">
        <v>3945</v>
      </c>
      <c r="Q52" s="269">
        <v>4224</v>
      </c>
      <c r="R52" s="269">
        <v>4522</v>
      </c>
      <c r="S52" s="269" t="s">
        <v>206</v>
      </c>
      <c r="T52" s="270">
        <v>0.26500000000000001</v>
      </c>
      <c r="U52" s="270">
        <v>0.28399999999999997</v>
      </c>
      <c r="V52" s="270">
        <v>0.30299999999999999</v>
      </c>
      <c r="W52" s="270">
        <v>0.32500000000000001</v>
      </c>
      <c r="X52" s="270">
        <v>0.34699999999999998</v>
      </c>
      <c r="Y52" s="270">
        <v>0.158</v>
      </c>
      <c r="Z52" s="270">
        <v>0.17399999999999999</v>
      </c>
      <c r="AA52" s="270">
        <v>0.19</v>
      </c>
      <c r="AB52" s="270">
        <v>0.20899999999999999</v>
      </c>
      <c r="AC52" s="270">
        <v>0.23</v>
      </c>
      <c r="AD52" s="270">
        <v>6.5299999999999997E-2</v>
      </c>
      <c r="AE52" s="270">
        <v>7.1999999999999995E-2</v>
      </c>
      <c r="AF52" s="270">
        <v>7.9000000000000001E-2</v>
      </c>
      <c r="AG52" s="270">
        <v>8.6999999999999994E-2</v>
      </c>
      <c r="AH52" s="270">
        <v>9.6000000000000002E-2</v>
      </c>
      <c r="AI52" s="270">
        <v>1.6799999999999999E-2</v>
      </c>
      <c r="AJ52" s="270">
        <v>1.8499999999999999E-2</v>
      </c>
      <c r="AK52" s="270">
        <v>2.0299999999999999E-2</v>
      </c>
      <c r="AL52" s="270">
        <v>2.24E-2</v>
      </c>
      <c r="AM52" s="270">
        <v>2.4500000000000001E-2</v>
      </c>
      <c r="AN52" s="270">
        <v>7.4999999999999997E-2</v>
      </c>
      <c r="AO52" s="270">
        <v>7.5300000000000006E-2</v>
      </c>
      <c r="AP52" s="270">
        <v>7.6799999999999993E-2</v>
      </c>
      <c r="AQ52" s="270">
        <v>7.8299999999999995E-2</v>
      </c>
      <c r="AR52" s="270">
        <v>0.08</v>
      </c>
      <c r="AS52" s="270">
        <v>8.7300000000000003E-2</v>
      </c>
      <c r="AT52" s="270">
        <v>9.4E-2</v>
      </c>
      <c r="AU52" s="270">
        <v>0.10050000000000001</v>
      </c>
      <c r="AV52" s="270">
        <v>0.10730000000000001</v>
      </c>
      <c r="AW52" s="270">
        <v>0.1144</v>
      </c>
      <c r="AX52" s="270">
        <v>0</v>
      </c>
      <c r="AY52" s="270">
        <v>0</v>
      </c>
      <c r="AZ52" s="270">
        <v>0</v>
      </c>
      <c r="BA52" s="270">
        <v>0</v>
      </c>
      <c r="BB52" s="270">
        <v>0</v>
      </c>
      <c r="BC52" s="270">
        <v>0</v>
      </c>
      <c r="BD52" s="270">
        <v>0</v>
      </c>
      <c r="BE52" s="270">
        <v>0</v>
      </c>
      <c r="BF52" s="270">
        <v>0</v>
      </c>
      <c r="BG52" s="270">
        <v>0</v>
      </c>
    </row>
    <row r="53" spans="1:59">
      <c r="A53" s="267" t="s">
        <v>501</v>
      </c>
      <c r="B53" s="268">
        <v>0.16874999999999998</v>
      </c>
      <c r="C53" s="268">
        <v>0.56899999999999995</v>
      </c>
      <c r="D53" s="268">
        <v>0</v>
      </c>
      <c r="E53" s="268"/>
      <c r="F53" s="269">
        <v>1387</v>
      </c>
      <c r="G53" s="270">
        <v>6.4000000000000001E-2</v>
      </c>
      <c r="H53" s="270">
        <v>4.3900000000000002E-2</v>
      </c>
      <c r="I53" s="270">
        <v>7.0000000000000001E-3</v>
      </c>
      <c r="J53" s="270">
        <v>6.8999999999999999E-3</v>
      </c>
      <c r="K53" s="270">
        <v>3.9E-2</v>
      </c>
      <c r="L53" s="270">
        <v>7.9499999999999849E-3</v>
      </c>
      <c r="M53" s="271">
        <v>46.142754145638065</v>
      </c>
      <c r="N53" s="269">
        <v>1442</v>
      </c>
      <c r="O53" s="269">
        <v>1731</v>
      </c>
      <c r="P53" s="269">
        <v>2077</v>
      </c>
      <c r="Q53" s="269">
        <v>2493</v>
      </c>
      <c r="R53" s="269">
        <v>2991</v>
      </c>
      <c r="S53" s="269" t="s">
        <v>204</v>
      </c>
      <c r="T53" s="270">
        <v>5.7700000000000001E-2</v>
      </c>
      <c r="U53" s="270">
        <v>6.9199999999999998E-2</v>
      </c>
      <c r="V53" s="270">
        <v>8.3099999999999993E-2</v>
      </c>
      <c r="W53" s="270">
        <v>9.9699999999999997E-2</v>
      </c>
      <c r="X53" s="270">
        <v>0.1196</v>
      </c>
      <c r="Y53" s="270">
        <v>0.05</v>
      </c>
      <c r="Z53" s="270">
        <v>0.06</v>
      </c>
      <c r="AA53" s="270">
        <v>7.1999999999999995E-2</v>
      </c>
      <c r="AB53" s="270">
        <v>8.6400000000000005E-2</v>
      </c>
      <c r="AC53" s="270">
        <v>0.1037</v>
      </c>
      <c r="AD53" s="270">
        <v>8.0000000000000002E-3</v>
      </c>
      <c r="AE53" s="270">
        <v>9.5999999999999992E-3</v>
      </c>
      <c r="AF53" s="270">
        <v>1.15E-2</v>
      </c>
      <c r="AG53" s="270">
        <v>1.38E-2</v>
      </c>
      <c r="AH53" s="270">
        <v>1.66E-2</v>
      </c>
      <c r="AI53" s="270">
        <v>0.02</v>
      </c>
      <c r="AJ53" s="270">
        <v>2.4E-2</v>
      </c>
      <c r="AK53" s="270">
        <v>2.8799999999999999E-2</v>
      </c>
      <c r="AL53" s="270">
        <v>3.4599999999999999E-2</v>
      </c>
      <c r="AM53" s="270">
        <v>4.1500000000000002E-2</v>
      </c>
      <c r="AN53" s="270">
        <v>0.05</v>
      </c>
      <c r="AO53" s="270">
        <v>5.1999999999999998E-2</v>
      </c>
      <c r="AP53" s="270">
        <v>5.5E-2</v>
      </c>
      <c r="AQ53" s="270">
        <v>5.8000000000000003E-2</v>
      </c>
      <c r="AR53" s="270">
        <v>0.06</v>
      </c>
      <c r="AS53" s="270">
        <v>2.3E-2</v>
      </c>
      <c r="AT53" s="270">
        <v>3.2000000000000001E-2</v>
      </c>
      <c r="AU53" s="270">
        <v>3.9E-2</v>
      </c>
      <c r="AV53" s="270">
        <v>4.7E-2</v>
      </c>
      <c r="AW53" s="270">
        <v>5.6000000000000001E-2</v>
      </c>
      <c r="AX53" s="270">
        <v>0</v>
      </c>
      <c r="AY53" s="270">
        <v>0</v>
      </c>
      <c r="AZ53" s="270">
        <v>0</v>
      </c>
      <c r="BA53" s="270">
        <v>0</v>
      </c>
      <c r="BB53" s="270">
        <v>0</v>
      </c>
      <c r="BC53" s="270">
        <v>0</v>
      </c>
      <c r="BD53" s="270">
        <v>0</v>
      </c>
      <c r="BE53" s="270">
        <v>0</v>
      </c>
      <c r="BF53" s="270">
        <v>0</v>
      </c>
      <c r="BG53" s="270">
        <v>0</v>
      </c>
    </row>
    <row r="54" spans="1:59">
      <c r="A54" s="267" t="s">
        <v>846</v>
      </c>
      <c r="B54" s="268">
        <v>5.8842499999999989</v>
      </c>
      <c r="C54" s="268">
        <v>18</v>
      </c>
      <c r="D54" s="268">
        <v>0.37461917808219181</v>
      </c>
      <c r="E54" s="268"/>
      <c r="F54" s="269">
        <v>20276</v>
      </c>
      <c r="G54" s="270">
        <v>1.2669999999999999</v>
      </c>
      <c r="H54" s="270">
        <v>0.318</v>
      </c>
      <c r="I54" s="270">
        <v>1.853</v>
      </c>
      <c r="J54" s="270">
        <v>0.39600000000000002</v>
      </c>
      <c r="K54" s="270">
        <v>0.65</v>
      </c>
      <c r="L54" s="270">
        <v>1.0256308219178072</v>
      </c>
      <c r="M54" s="271">
        <v>62.487670151903728</v>
      </c>
      <c r="N54" s="269">
        <v>20562</v>
      </c>
      <c r="O54" s="269">
        <v>20651</v>
      </c>
      <c r="P54" s="269">
        <v>20740</v>
      </c>
      <c r="Q54" s="269">
        <v>20828</v>
      </c>
      <c r="R54" s="269">
        <v>20920</v>
      </c>
      <c r="S54" s="269" t="s">
        <v>203</v>
      </c>
      <c r="T54" s="270">
        <v>1.2747999999999999</v>
      </c>
      <c r="U54" s="270">
        <v>1.2804</v>
      </c>
      <c r="V54" s="270">
        <v>1.2859</v>
      </c>
      <c r="W54" s="270">
        <v>1.2912999999999999</v>
      </c>
      <c r="X54" s="270">
        <v>1.2969999999999999</v>
      </c>
      <c r="Y54" s="270">
        <v>0.32100000000000001</v>
      </c>
      <c r="Z54" s="270">
        <v>0.33800000000000002</v>
      </c>
      <c r="AA54" s="270">
        <v>0.35499999999999998</v>
      </c>
      <c r="AB54" s="270">
        <v>0.373</v>
      </c>
      <c r="AC54" s="270">
        <v>0.39200000000000002</v>
      </c>
      <c r="AD54" s="270">
        <v>2.601</v>
      </c>
      <c r="AE54" s="270">
        <v>2.742</v>
      </c>
      <c r="AF54" s="270">
        <v>2.883</v>
      </c>
      <c r="AG54" s="270">
        <v>3.03</v>
      </c>
      <c r="AH54" s="270">
        <v>3.1850000000000001</v>
      </c>
      <c r="AI54" s="270">
        <v>0.4</v>
      </c>
      <c r="AJ54" s="270">
        <v>0.42</v>
      </c>
      <c r="AK54" s="270">
        <v>0.442</v>
      </c>
      <c r="AL54" s="270">
        <v>0.46500000000000002</v>
      </c>
      <c r="AM54" s="270">
        <v>0.48799999999999999</v>
      </c>
      <c r="AN54" s="270">
        <v>0.65</v>
      </c>
      <c r="AO54" s="270">
        <v>0.65</v>
      </c>
      <c r="AP54" s="270">
        <v>0.65</v>
      </c>
      <c r="AQ54" s="270">
        <v>0.65</v>
      </c>
      <c r="AR54" s="270">
        <v>0.65</v>
      </c>
      <c r="AS54" s="270">
        <v>1.1125</v>
      </c>
      <c r="AT54" s="270">
        <v>1.1241000000000001</v>
      </c>
      <c r="AU54" s="270">
        <v>1.208</v>
      </c>
      <c r="AV54" s="270">
        <v>1.2290000000000001</v>
      </c>
      <c r="AW54" s="270">
        <v>1.2576000000000001</v>
      </c>
      <c r="AX54" s="270">
        <v>0</v>
      </c>
      <c r="AY54" s="270">
        <v>0</v>
      </c>
      <c r="AZ54" s="270">
        <v>0</v>
      </c>
      <c r="BA54" s="270">
        <v>0</v>
      </c>
      <c r="BB54" s="270">
        <v>0</v>
      </c>
      <c r="BC54" s="270">
        <v>0</v>
      </c>
      <c r="BD54" s="270">
        <v>0</v>
      </c>
      <c r="BE54" s="270">
        <v>0</v>
      </c>
      <c r="BF54" s="270">
        <v>0</v>
      </c>
      <c r="BG54" s="270">
        <v>0</v>
      </c>
    </row>
    <row r="55" spans="1:59">
      <c r="A55" s="267" t="s">
        <v>650</v>
      </c>
      <c r="B55" s="268">
        <v>3.2188333333333325</v>
      </c>
      <c r="C55" s="268">
        <v>23</v>
      </c>
      <c r="D55" s="268">
        <v>7.6054794520547947E-2</v>
      </c>
      <c r="E55" s="268"/>
      <c r="F55" s="269">
        <v>11000</v>
      </c>
      <c r="G55" s="270">
        <v>0.97299999999999998</v>
      </c>
      <c r="H55" s="270">
        <v>0.42299999999999999</v>
      </c>
      <c r="I55" s="270">
        <v>1.514</v>
      </c>
      <c r="J55" s="270">
        <v>0.05</v>
      </c>
      <c r="K55" s="270">
        <v>6.3E-2</v>
      </c>
      <c r="L55" s="270">
        <v>0.11977853881278433</v>
      </c>
      <c r="M55" s="271">
        <v>88.454545454545453</v>
      </c>
      <c r="N55" s="269">
        <v>11110</v>
      </c>
      <c r="O55" s="269">
        <v>11665</v>
      </c>
      <c r="P55" s="269">
        <v>12250</v>
      </c>
      <c r="Q55" s="269">
        <v>12860</v>
      </c>
      <c r="R55" s="269">
        <v>13500</v>
      </c>
      <c r="S55" s="269" t="s">
        <v>203</v>
      </c>
      <c r="T55" s="270">
        <v>0.97770000000000001</v>
      </c>
      <c r="U55" s="270">
        <v>1.0266</v>
      </c>
      <c r="V55" s="270">
        <v>1.0779000000000001</v>
      </c>
      <c r="W55" s="270">
        <v>1.1317999999999999</v>
      </c>
      <c r="X55" s="270">
        <v>1.1883999999999999</v>
      </c>
      <c r="Y55" s="270">
        <v>0.42720000000000002</v>
      </c>
      <c r="Z55" s="270">
        <v>0.4486</v>
      </c>
      <c r="AA55" s="270">
        <v>0.47099999999999997</v>
      </c>
      <c r="AB55" s="270">
        <v>0.49459999999999998</v>
      </c>
      <c r="AC55" s="270">
        <v>0.51929999999999998</v>
      </c>
      <c r="AD55" s="270">
        <v>1.52</v>
      </c>
      <c r="AE55" s="270">
        <v>1.5349999999999999</v>
      </c>
      <c r="AF55" s="270">
        <v>1.5506</v>
      </c>
      <c r="AG55" s="270">
        <v>1.5661</v>
      </c>
      <c r="AH55" s="270">
        <v>1.5817000000000001</v>
      </c>
      <c r="AI55" s="270">
        <v>4.65E-2</v>
      </c>
      <c r="AJ55" s="270">
        <v>4.8800000000000003E-2</v>
      </c>
      <c r="AK55" s="270">
        <v>5.1299999999999998E-2</v>
      </c>
      <c r="AL55" s="270">
        <v>5.3800000000000001E-2</v>
      </c>
      <c r="AM55" s="270">
        <v>5.6500000000000002E-2</v>
      </c>
      <c r="AN55" s="270">
        <v>6.3100000000000003E-2</v>
      </c>
      <c r="AO55" s="270">
        <v>6.3799999999999996E-2</v>
      </c>
      <c r="AP55" s="270">
        <v>6.4399999999999999E-2</v>
      </c>
      <c r="AQ55" s="270">
        <v>6.5000000000000002E-2</v>
      </c>
      <c r="AR55" s="270">
        <v>6.5699999999999995E-2</v>
      </c>
      <c r="AS55" s="270">
        <v>0.621</v>
      </c>
      <c r="AT55" s="270">
        <v>0.60199999999999998</v>
      </c>
      <c r="AU55" s="270">
        <v>0.59599999999999997</v>
      </c>
      <c r="AV55" s="270">
        <v>0.60799999999999998</v>
      </c>
      <c r="AW55" s="270">
        <v>0.61699999999999999</v>
      </c>
      <c r="AX55" s="270">
        <v>0</v>
      </c>
      <c r="AY55" s="270">
        <v>0</v>
      </c>
      <c r="AZ55" s="270">
        <v>0</v>
      </c>
      <c r="BA55" s="270">
        <v>0</v>
      </c>
      <c r="BB55" s="270">
        <v>0</v>
      </c>
      <c r="BC55" s="270">
        <v>0</v>
      </c>
      <c r="BD55" s="270">
        <v>0</v>
      </c>
      <c r="BE55" s="270">
        <v>0</v>
      </c>
      <c r="BF55" s="270">
        <v>0</v>
      </c>
      <c r="BG55" s="270">
        <v>0</v>
      </c>
    </row>
    <row r="56" spans="1:59">
      <c r="A56" s="267" t="s">
        <v>443</v>
      </c>
      <c r="B56" s="268">
        <v>0.36474999999999996</v>
      </c>
      <c r="C56" s="268">
        <v>1</v>
      </c>
      <c r="D56" s="268">
        <v>0</v>
      </c>
      <c r="E56" s="268"/>
      <c r="F56" s="269">
        <v>4682</v>
      </c>
      <c r="G56" s="270">
        <v>0.16900000000000001</v>
      </c>
      <c r="H56" s="270">
        <v>7.2999999999999995E-2</v>
      </c>
      <c r="I56" s="270">
        <v>2E-3</v>
      </c>
      <c r="J56" s="270">
        <v>0.11</v>
      </c>
      <c r="K56" s="270">
        <v>1E-3</v>
      </c>
      <c r="L56" s="270">
        <v>9.7499999999999809E-3</v>
      </c>
      <c r="M56" s="271">
        <v>36.095685604442544</v>
      </c>
      <c r="N56" s="269">
        <v>4850</v>
      </c>
      <c r="O56" s="269">
        <v>5000</v>
      </c>
      <c r="P56" s="269">
        <v>5300</v>
      </c>
      <c r="Q56" s="269">
        <v>5600</v>
      </c>
      <c r="R56" s="269">
        <v>5900</v>
      </c>
      <c r="S56" s="269" t="s">
        <v>203</v>
      </c>
      <c r="T56" s="270">
        <v>0.17460000000000001</v>
      </c>
      <c r="U56" s="270">
        <v>0.18</v>
      </c>
      <c r="V56" s="270">
        <v>0.1908</v>
      </c>
      <c r="W56" s="270">
        <v>0.2016</v>
      </c>
      <c r="X56" s="270">
        <v>0.21240000000000001</v>
      </c>
      <c r="Y56" s="270">
        <v>6.5000000000000002E-2</v>
      </c>
      <c r="Z56" s="270">
        <v>7.0000000000000007E-2</v>
      </c>
      <c r="AA56" s="270">
        <v>0.08</v>
      </c>
      <c r="AB56" s="270">
        <v>8.5000000000000006E-2</v>
      </c>
      <c r="AC56" s="270">
        <v>0.09</v>
      </c>
      <c r="AD56" s="270">
        <v>8.0000000000000002E-3</v>
      </c>
      <c r="AE56" s="270">
        <v>8.6E-3</v>
      </c>
      <c r="AF56" s="270">
        <v>9.1999999999999998E-3</v>
      </c>
      <c r="AG56" s="270">
        <v>9.7999999999999997E-3</v>
      </c>
      <c r="AH56" s="270">
        <v>1.0500000000000001E-2</v>
      </c>
      <c r="AI56" s="270">
        <v>0.11600000000000001</v>
      </c>
      <c r="AJ56" s="270">
        <v>0.11799999999999999</v>
      </c>
      <c r="AK56" s="270">
        <v>0.123</v>
      </c>
      <c r="AL56" s="270">
        <v>0.128</v>
      </c>
      <c r="AM56" s="270">
        <v>0.13200000000000001</v>
      </c>
      <c r="AN56" s="270">
        <v>1.6E-2</v>
      </c>
      <c r="AO56" s="270">
        <v>1.7000000000000001E-2</v>
      </c>
      <c r="AP56" s="270">
        <v>1.7999999999999999E-2</v>
      </c>
      <c r="AQ56" s="270">
        <v>1.9E-2</v>
      </c>
      <c r="AR56" s="270">
        <v>0.02</v>
      </c>
      <c r="AS56" s="270">
        <v>1.89E-2</v>
      </c>
      <c r="AT56" s="270">
        <v>1.9800000000000002E-2</v>
      </c>
      <c r="AU56" s="270">
        <v>2.1100000000000001E-2</v>
      </c>
      <c r="AV56" s="270">
        <v>2.1899999999999999E-2</v>
      </c>
      <c r="AW56" s="270">
        <v>2.46E-2</v>
      </c>
      <c r="AX56" s="270">
        <v>0</v>
      </c>
      <c r="AY56" s="270">
        <v>0</v>
      </c>
      <c r="AZ56" s="270">
        <v>0</v>
      </c>
      <c r="BA56" s="270">
        <v>0</v>
      </c>
      <c r="BB56" s="270">
        <v>0</v>
      </c>
      <c r="BC56" s="270">
        <v>0</v>
      </c>
      <c r="BD56" s="270">
        <v>0</v>
      </c>
      <c r="BE56" s="270">
        <v>0</v>
      </c>
      <c r="BF56" s="270">
        <v>0</v>
      </c>
      <c r="BG56" s="270">
        <v>0</v>
      </c>
    </row>
    <row r="57" spans="1:59">
      <c r="A57" s="267" t="s">
        <v>604</v>
      </c>
      <c r="B57" s="268">
        <v>6.7224999999999993E-2</v>
      </c>
      <c r="C57" s="268">
        <v>0.25</v>
      </c>
      <c r="D57" s="268">
        <v>0</v>
      </c>
      <c r="E57" s="268"/>
      <c r="F57" s="269">
        <v>685</v>
      </c>
      <c r="G57" s="270">
        <v>3.8199999999999998E-2</v>
      </c>
      <c r="H57" s="270">
        <v>1.72E-2</v>
      </c>
      <c r="I57" s="270">
        <v>1E-3</v>
      </c>
      <c r="J57" s="270">
        <v>1E-3</v>
      </c>
      <c r="K57" s="270">
        <v>7.0000000000000001E-3</v>
      </c>
      <c r="L57" s="270">
        <v>2.8249999999999942E-3</v>
      </c>
      <c r="M57" s="271">
        <v>55.76642335766423</v>
      </c>
      <c r="N57" s="269">
        <v>688</v>
      </c>
      <c r="O57" s="269">
        <v>705</v>
      </c>
      <c r="P57" s="269">
        <v>720</v>
      </c>
      <c r="Q57" s="269">
        <v>736</v>
      </c>
      <c r="R57" s="269">
        <v>752</v>
      </c>
      <c r="S57" s="269" t="s">
        <v>203</v>
      </c>
      <c r="T57" s="270">
        <v>3.8300000000000001E-2</v>
      </c>
      <c r="U57" s="270">
        <v>3.9199999999999999E-2</v>
      </c>
      <c r="V57" s="270">
        <v>0.04</v>
      </c>
      <c r="W57" s="270">
        <v>4.0800000000000003E-2</v>
      </c>
      <c r="X57" s="270">
        <v>4.1599999999999998E-2</v>
      </c>
      <c r="Y57" s="270">
        <v>1.72E-2</v>
      </c>
      <c r="Z57" s="270">
        <v>1.7600000000000001E-2</v>
      </c>
      <c r="AA57" s="270">
        <v>1.7999999999999999E-2</v>
      </c>
      <c r="AB57" s="270">
        <v>1.83E-2</v>
      </c>
      <c r="AC57" s="270">
        <v>1.8700000000000001E-2</v>
      </c>
      <c r="AD57" s="270">
        <v>1E-3</v>
      </c>
      <c r="AE57" s="270">
        <v>1E-3</v>
      </c>
      <c r="AF57" s="270">
        <v>1E-3</v>
      </c>
      <c r="AG57" s="270">
        <v>1E-3</v>
      </c>
      <c r="AH57" s="270">
        <v>1E-3</v>
      </c>
      <c r="AI57" s="270">
        <v>1E-3</v>
      </c>
      <c r="AJ57" s="270">
        <v>1E-3</v>
      </c>
      <c r="AK57" s="270">
        <v>1E-3</v>
      </c>
      <c r="AL57" s="270">
        <v>1.1000000000000001E-3</v>
      </c>
      <c r="AM57" s="270">
        <v>1.1000000000000001E-3</v>
      </c>
      <c r="AN57" s="270">
        <v>7.0000000000000001E-3</v>
      </c>
      <c r="AO57" s="270">
        <v>7.0000000000000001E-3</v>
      </c>
      <c r="AP57" s="270">
        <v>7.0000000000000001E-3</v>
      </c>
      <c r="AQ57" s="270">
        <v>7.0000000000000001E-3</v>
      </c>
      <c r="AR57" s="270">
        <v>7.0000000000000001E-3</v>
      </c>
      <c r="AS57" s="270">
        <v>3.8E-3</v>
      </c>
      <c r="AT57" s="270">
        <v>3.8999999999999998E-3</v>
      </c>
      <c r="AU57" s="270">
        <v>4.0000000000000001E-3</v>
      </c>
      <c r="AV57" s="270">
        <v>4.0000000000000001E-3</v>
      </c>
      <c r="AW57" s="270">
        <v>4.1000000000000003E-3</v>
      </c>
      <c r="AX57" s="270">
        <v>0</v>
      </c>
      <c r="AY57" s="270">
        <v>0</v>
      </c>
      <c r="AZ57" s="270">
        <v>0</v>
      </c>
      <c r="BA57" s="270">
        <v>0</v>
      </c>
      <c r="BB57" s="270">
        <v>0</v>
      </c>
      <c r="BC57" s="270">
        <v>0</v>
      </c>
      <c r="BD57" s="270">
        <v>0</v>
      </c>
      <c r="BE57" s="270">
        <v>0</v>
      </c>
      <c r="BF57" s="270">
        <v>0</v>
      </c>
      <c r="BG57" s="270">
        <v>0</v>
      </c>
    </row>
    <row r="58" spans="1:59">
      <c r="A58" s="267" t="s">
        <v>571</v>
      </c>
      <c r="B58" s="268">
        <v>4.1775E-2</v>
      </c>
      <c r="C58" s="268">
        <v>1</v>
      </c>
      <c r="D58" s="268">
        <v>0</v>
      </c>
      <c r="E58" s="268"/>
      <c r="F58" s="269">
        <v>589</v>
      </c>
      <c r="G58" s="270">
        <v>2.5999999999999999E-2</v>
      </c>
      <c r="H58" s="270">
        <v>0.01</v>
      </c>
      <c r="I58" s="270">
        <v>0</v>
      </c>
      <c r="J58" s="270">
        <v>0</v>
      </c>
      <c r="K58" s="270">
        <v>1E-3</v>
      </c>
      <c r="L58" s="270">
        <v>4.7750000000000015E-3</v>
      </c>
      <c r="M58" s="271">
        <v>44.142614601018678</v>
      </c>
      <c r="N58" s="269">
        <v>591</v>
      </c>
      <c r="O58" s="269">
        <v>593</v>
      </c>
      <c r="P58" s="269">
        <v>598</v>
      </c>
      <c r="Q58" s="269">
        <v>604</v>
      </c>
      <c r="R58" s="269">
        <v>610</v>
      </c>
      <c r="S58" s="269" t="s">
        <v>203</v>
      </c>
      <c r="T58" s="270">
        <v>2.7E-2</v>
      </c>
      <c r="U58" s="270">
        <v>2.7300000000000001E-2</v>
      </c>
      <c r="V58" s="270">
        <v>2.75E-2</v>
      </c>
      <c r="W58" s="270">
        <v>2.7799999999999998E-2</v>
      </c>
      <c r="X58" s="270">
        <v>2.81E-2</v>
      </c>
      <c r="Y58" s="270">
        <v>8.9999999999999993E-3</v>
      </c>
      <c r="Z58" s="270">
        <v>0.01</v>
      </c>
      <c r="AA58" s="270">
        <v>1.0999999999999999E-2</v>
      </c>
      <c r="AB58" s="270">
        <v>1.2E-2</v>
      </c>
      <c r="AC58" s="270">
        <v>1.2999999999999999E-2</v>
      </c>
      <c r="AD58" s="270">
        <v>0</v>
      </c>
      <c r="AE58" s="270">
        <v>0</v>
      </c>
      <c r="AF58" s="270">
        <v>0</v>
      </c>
      <c r="AG58" s="270">
        <v>0</v>
      </c>
      <c r="AH58" s="270">
        <v>0</v>
      </c>
      <c r="AI58" s="270">
        <v>0</v>
      </c>
      <c r="AJ58" s="270">
        <v>0</v>
      </c>
      <c r="AK58" s="270">
        <v>0</v>
      </c>
      <c r="AL58" s="270">
        <v>0</v>
      </c>
      <c r="AM58" s="270">
        <v>0</v>
      </c>
      <c r="AN58" s="270">
        <v>1E-3</v>
      </c>
      <c r="AO58" s="270">
        <v>1E-3</v>
      </c>
      <c r="AP58" s="270">
        <v>1E-3</v>
      </c>
      <c r="AQ58" s="270">
        <v>1E-3</v>
      </c>
      <c r="AR58" s="270">
        <v>1E-3</v>
      </c>
      <c r="AS58" s="270">
        <v>4.0000000000000001E-3</v>
      </c>
      <c r="AT58" s="270">
        <v>4.0000000000000001E-3</v>
      </c>
      <c r="AU58" s="270">
        <v>4.0000000000000001E-3</v>
      </c>
      <c r="AV58" s="270">
        <v>4.0000000000000001E-3</v>
      </c>
      <c r="AW58" s="270">
        <v>4.0000000000000001E-3</v>
      </c>
      <c r="AX58" s="270">
        <v>0</v>
      </c>
      <c r="AY58" s="270">
        <v>0</v>
      </c>
      <c r="AZ58" s="270">
        <v>0</v>
      </c>
      <c r="BA58" s="270">
        <v>0</v>
      </c>
      <c r="BB58" s="270">
        <v>0</v>
      </c>
      <c r="BC58" s="270">
        <v>0</v>
      </c>
      <c r="BD58" s="270">
        <v>0</v>
      </c>
      <c r="BE58" s="270">
        <v>0</v>
      </c>
      <c r="BF58" s="270">
        <v>0</v>
      </c>
      <c r="BG58" s="270">
        <v>0</v>
      </c>
    </row>
    <row r="59" spans="1:59">
      <c r="A59" s="267" t="s">
        <v>666</v>
      </c>
      <c r="B59" s="268">
        <v>3.0416666666666661E-2</v>
      </c>
      <c r="C59" s="268">
        <v>0.08</v>
      </c>
      <c r="D59" s="268">
        <v>0</v>
      </c>
      <c r="E59" s="268"/>
      <c r="F59" s="269">
        <v>636</v>
      </c>
      <c r="G59" s="270">
        <v>2.47E-2</v>
      </c>
      <c r="H59" s="270">
        <v>1.6000000000000001E-3</v>
      </c>
      <c r="I59" s="270">
        <v>0</v>
      </c>
      <c r="J59" s="270">
        <v>0</v>
      </c>
      <c r="K59" s="270">
        <v>1E-3</v>
      </c>
      <c r="L59" s="270">
        <v>3.11666666666666E-3</v>
      </c>
      <c r="M59" s="271">
        <v>38.836477987421382</v>
      </c>
      <c r="N59" s="269">
        <v>639</v>
      </c>
      <c r="O59" s="269">
        <v>655</v>
      </c>
      <c r="P59" s="269">
        <v>669</v>
      </c>
      <c r="Q59" s="269">
        <v>683</v>
      </c>
      <c r="R59" s="269">
        <v>698</v>
      </c>
      <c r="S59" s="269" t="s">
        <v>203</v>
      </c>
      <c r="T59" s="270">
        <v>2.4799999999999999E-2</v>
      </c>
      <c r="U59" s="270">
        <v>2.5399999999999999E-2</v>
      </c>
      <c r="V59" s="270">
        <v>2.5899999999999999E-2</v>
      </c>
      <c r="W59" s="270">
        <v>2.64E-2</v>
      </c>
      <c r="X59" s="270">
        <v>2.69E-2</v>
      </c>
      <c r="Y59" s="270">
        <v>2E-3</v>
      </c>
      <c r="Z59" s="270">
        <v>2E-3</v>
      </c>
      <c r="AA59" s="270">
        <v>2E-3</v>
      </c>
      <c r="AB59" s="270">
        <v>2E-3</v>
      </c>
      <c r="AC59" s="270">
        <v>2E-3</v>
      </c>
      <c r="AD59" s="270">
        <v>0</v>
      </c>
      <c r="AE59" s="270">
        <v>0</v>
      </c>
      <c r="AF59" s="270">
        <v>0</v>
      </c>
      <c r="AG59" s="270">
        <v>0</v>
      </c>
      <c r="AH59" s="270">
        <v>0</v>
      </c>
      <c r="AI59" s="270">
        <v>0</v>
      </c>
      <c r="AJ59" s="270">
        <v>0</v>
      </c>
      <c r="AK59" s="270">
        <v>0</v>
      </c>
      <c r="AL59" s="270">
        <v>0</v>
      </c>
      <c r="AM59" s="270">
        <v>0</v>
      </c>
      <c r="AN59" s="270">
        <v>1E-3</v>
      </c>
      <c r="AO59" s="270">
        <v>1E-3</v>
      </c>
      <c r="AP59" s="270">
        <v>1E-3</v>
      </c>
      <c r="AQ59" s="270">
        <v>1E-3</v>
      </c>
      <c r="AR59" s="270">
        <v>1E-3</v>
      </c>
      <c r="AS59" s="270">
        <v>4.0000000000000001E-3</v>
      </c>
      <c r="AT59" s="270">
        <v>4.1000000000000003E-3</v>
      </c>
      <c r="AU59" s="270">
        <v>4.1999999999999997E-3</v>
      </c>
      <c r="AV59" s="270">
        <v>4.3E-3</v>
      </c>
      <c r="AW59" s="270">
        <v>4.4000000000000003E-3</v>
      </c>
      <c r="AX59" s="270">
        <v>0</v>
      </c>
      <c r="AY59" s="270">
        <v>0</v>
      </c>
      <c r="AZ59" s="270">
        <v>0</v>
      </c>
      <c r="BA59" s="270">
        <v>0</v>
      </c>
      <c r="BB59" s="270">
        <v>0</v>
      </c>
      <c r="BC59" s="270">
        <v>0</v>
      </c>
      <c r="BD59" s="270">
        <v>0</v>
      </c>
      <c r="BE59" s="270">
        <v>0</v>
      </c>
      <c r="BF59" s="270">
        <v>0</v>
      </c>
      <c r="BG59" s="270">
        <v>0</v>
      </c>
    </row>
    <row r="60" spans="1:59">
      <c r="A60" s="267" t="s">
        <v>503</v>
      </c>
      <c r="B60" s="268">
        <v>4.2309999999999999</v>
      </c>
      <c r="C60" s="268">
        <v>10</v>
      </c>
      <c r="D60" s="268">
        <v>4.2000000000000003E-2</v>
      </c>
      <c r="E60" s="268"/>
      <c r="F60" s="269">
        <v>52115</v>
      </c>
      <c r="G60" s="270">
        <v>2.82</v>
      </c>
      <c r="H60" s="270">
        <v>0.36299999999999999</v>
      </c>
      <c r="I60" s="270">
        <v>0.36199999999999999</v>
      </c>
      <c r="J60" s="270">
        <v>5.7000000000000002E-2</v>
      </c>
      <c r="K60" s="270">
        <v>0.39500000000000002</v>
      </c>
      <c r="L60" s="270">
        <v>0.19200000000000017</v>
      </c>
      <c r="M60" s="271">
        <v>54.111100450925839</v>
      </c>
      <c r="N60" s="269">
        <v>53000</v>
      </c>
      <c r="O60" s="269">
        <v>56919</v>
      </c>
      <c r="P60" s="269">
        <v>62383</v>
      </c>
      <c r="Q60" s="269">
        <v>68371</v>
      </c>
      <c r="R60" s="269">
        <v>73236</v>
      </c>
      <c r="S60" s="269" t="s">
        <v>203</v>
      </c>
      <c r="T60" s="270">
        <v>2.9</v>
      </c>
      <c r="U60" s="270">
        <v>3.117</v>
      </c>
      <c r="V60" s="270">
        <v>3.2650000000000001</v>
      </c>
      <c r="W60" s="270">
        <v>3.5129999999999999</v>
      </c>
      <c r="X60" s="270">
        <v>3.8</v>
      </c>
      <c r="Y60" s="270">
        <v>0.34</v>
      </c>
      <c r="Z60" s="270">
        <v>0.40300000000000002</v>
      </c>
      <c r="AA60" s="270">
        <v>0.41499999999999998</v>
      </c>
      <c r="AB60" s="270">
        <v>0.42199999999999999</v>
      </c>
      <c r="AC60" s="270">
        <v>0.45</v>
      </c>
      <c r="AD60" s="270">
        <v>0.39</v>
      </c>
      <c r="AE60" s="270">
        <v>0.4</v>
      </c>
      <c r="AF60" s="270">
        <v>0.48</v>
      </c>
      <c r="AG60" s="270">
        <v>0.52</v>
      </c>
      <c r="AH60" s="270">
        <v>0.57999999999999996</v>
      </c>
      <c r="AI60" s="270">
        <v>7.6999999999999999E-2</v>
      </c>
      <c r="AJ60" s="270">
        <v>0.09</v>
      </c>
      <c r="AK60" s="270">
        <v>0.1</v>
      </c>
      <c r="AL60" s="270">
        <v>0.11899999999999999</v>
      </c>
      <c r="AM60" s="270">
        <v>0.13300000000000001</v>
      </c>
      <c r="AN60" s="270">
        <v>0.41799999999999998</v>
      </c>
      <c r="AO60" s="270">
        <v>0.42</v>
      </c>
      <c r="AP60" s="270">
        <v>0.42199999999999999</v>
      </c>
      <c r="AQ60" s="270">
        <v>0.42499999999999999</v>
      </c>
      <c r="AR60" s="270">
        <v>0.42799999999999999</v>
      </c>
      <c r="AS60" s="270">
        <v>0.30599999999999999</v>
      </c>
      <c r="AT60" s="270">
        <v>0.32300000000000001</v>
      </c>
      <c r="AU60" s="270">
        <v>0.34200000000000003</v>
      </c>
      <c r="AV60" s="270">
        <v>0.36099999999999999</v>
      </c>
      <c r="AW60" s="270">
        <v>0.38100000000000001</v>
      </c>
      <c r="AX60" s="270">
        <v>0</v>
      </c>
      <c r="AY60" s="270">
        <v>6</v>
      </c>
      <c r="AZ60" s="270">
        <v>0</v>
      </c>
      <c r="BA60" s="270">
        <v>0</v>
      </c>
      <c r="BB60" s="270">
        <v>0</v>
      </c>
      <c r="BC60" s="270">
        <v>0</v>
      </c>
      <c r="BD60" s="270">
        <v>0</v>
      </c>
      <c r="BE60" s="270">
        <v>0</v>
      </c>
      <c r="BF60" s="270">
        <v>0</v>
      </c>
      <c r="BG60" s="270">
        <v>0</v>
      </c>
    </row>
    <row r="61" spans="1:59">
      <c r="A61" s="267" t="s">
        <v>896</v>
      </c>
      <c r="B61" s="268">
        <v>18.976666666666663</v>
      </c>
      <c r="C61" s="268">
        <v>75</v>
      </c>
      <c r="D61" s="268">
        <v>1.9761999999999997</v>
      </c>
      <c r="E61" s="268"/>
      <c r="F61" s="269">
        <v>85232</v>
      </c>
      <c r="G61" s="270">
        <v>4.0280000000000005</v>
      </c>
      <c r="H61" s="270">
        <v>2.1420000000000003</v>
      </c>
      <c r="I61" s="270">
        <v>0.74109999999999998</v>
      </c>
      <c r="J61" s="270">
        <v>1.2552000000000001</v>
      </c>
      <c r="K61" s="270">
        <v>3.839</v>
      </c>
      <c r="L61" s="270">
        <v>4.9951666666666608</v>
      </c>
      <c r="M61" s="271">
        <v>47.259245353857715</v>
      </c>
      <c r="N61" s="269">
        <v>87150</v>
      </c>
      <c r="O61" s="269">
        <v>95348</v>
      </c>
      <c r="P61" s="269">
        <v>106917</v>
      </c>
      <c r="Q61" s="269">
        <v>120290</v>
      </c>
      <c r="R61" s="269">
        <v>135795</v>
      </c>
      <c r="S61" s="269" t="s">
        <v>190</v>
      </c>
      <c r="T61" s="270">
        <v>4.1832000000000003</v>
      </c>
      <c r="U61" s="270">
        <v>4.5766999999999998</v>
      </c>
      <c r="V61" s="270">
        <v>5.1319999999999997</v>
      </c>
      <c r="W61" s="270">
        <v>5.7739000000000003</v>
      </c>
      <c r="X61" s="270">
        <v>6.5182000000000002</v>
      </c>
      <c r="Y61" s="270">
        <v>2.2330000000000001</v>
      </c>
      <c r="Z61" s="270">
        <v>2.722</v>
      </c>
      <c r="AA61" s="270">
        <v>3.3180000000000001</v>
      </c>
      <c r="AB61" s="270">
        <v>4.0439999999999996</v>
      </c>
      <c r="AC61" s="270">
        <v>4.93</v>
      </c>
      <c r="AD61" s="270">
        <v>0.65600000000000003</v>
      </c>
      <c r="AE61" s="270">
        <v>0.8</v>
      </c>
      <c r="AF61" s="270">
        <v>0.97599999999999998</v>
      </c>
      <c r="AG61" s="270">
        <v>1.1890000000000001</v>
      </c>
      <c r="AH61" s="270">
        <v>1.45</v>
      </c>
      <c r="AI61" s="270">
        <v>1.1870000000000001</v>
      </c>
      <c r="AJ61" s="270">
        <v>1.4470000000000001</v>
      </c>
      <c r="AK61" s="270">
        <v>1.764</v>
      </c>
      <c r="AL61" s="270">
        <v>2.15</v>
      </c>
      <c r="AM61" s="270">
        <v>2.621</v>
      </c>
      <c r="AN61" s="270">
        <v>4.806</v>
      </c>
      <c r="AO61" s="270">
        <v>4.8099999999999996</v>
      </c>
      <c r="AP61" s="270">
        <v>4.82</v>
      </c>
      <c r="AQ61" s="270">
        <v>4.83</v>
      </c>
      <c r="AR61" s="270">
        <v>4.84</v>
      </c>
      <c r="AS61" s="270">
        <v>3.3</v>
      </c>
      <c r="AT61" s="270">
        <v>3.3</v>
      </c>
      <c r="AU61" s="270">
        <v>3.3</v>
      </c>
      <c r="AV61" s="270">
        <v>3.3</v>
      </c>
      <c r="AW61" s="270">
        <v>3.3</v>
      </c>
      <c r="AX61" s="270">
        <v>0</v>
      </c>
      <c r="AY61" s="270">
        <v>0</v>
      </c>
      <c r="AZ61" s="270">
        <v>0</v>
      </c>
      <c r="BA61" s="270">
        <v>0</v>
      </c>
      <c r="BB61" s="270">
        <v>0</v>
      </c>
      <c r="BC61" s="270">
        <v>1.7</v>
      </c>
      <c r="BD61" s="270">
        <v>-1.7</v>
      </c>
      <c r="BE61" s="270">
        <v>0</v>
      </c>
      <c r="BF61" s="270">
        <v>0</v>
      </c>
      <c r="BG61" s="270">
        <v>0</v>
      </c>
    </row>
    <row r="62" spans="1:59">
      <c r="A62" s="267" t="s">
        <v>423</v>
      </c>
      <c r="B62" s="268">
        <v>2.0177499999999999</v>
      </c>
      <c r="C62" s="268">
        <v>10</v>
      </c>
      <c r="D62" s="268">
        <v>4.4493150684931509E-3</v>
      </c>
      <c r="E62" s="268"/>
      <c r="F62" s="269">
        <v>11087</v>
      </c>
      <c r="G62" s="270">
        <v>0.70879999999999999</v>
      </c>
      <c r="H62" s="270">
        <v>0.2903</v>
      </c>
      <c r="I62" s="270">
        <v>0.29659999999999997</v>
      </c>
      <c r="J62" s="270">
        <v>0.25600000000000001</v>
      </c>
      <c r="K62" s="270">
        <v>0.2077</v>
      </c>
      <c r="L62" s="270">
        <v>0.25390068493150664</v>
      </c>
      <c r="M62" s="271">
        <v>63.930729683413006</v>
      </c>
      <c r="N62" s="269">
        <v>11766</v>
      </c>
      <c r="O62" s="269">
        <v>14342</v>
      </c>
      <c r="P62" s="269">
        <v>17483</v>
      </c>
      <c r="Q62" s="269">
        <v>21312</v>
      </c>
      <c r="R62" s="269">
        <v>25979</v>
      </c>
      <c r="S62" s="269" t="s">
        <v>190</v>
      </c>
      <c r="T62" s="270">
        <v>0.69099999999999995</v>
      </c>
      <c r="U62" s="270">
        <v>0.84199999999999997</v>
      </c>
      <c r="V62" s="270">
        <v>1.0269999999999999</v>
      </c>
      <c r="W62" s="270">
        <v>1.2509999999999999</v>
      </c>
      <c r="X62" s="270">
        <v>1.5249999999999999</v>
      </c>
      <c r="Y62" s="270">
        <v>0.29199999999999998</v>
      </c>
      <c r="Z62" s="270">
        <v>0.35599999999999998</v>
      </c>
      <c r="AA62" s="270">
        <v>0.434</v>
      </c>
      <c r="AB62" s="270">
        <v>0.52900000000000003</v>
      </c>
      <c r="AC62" s="270">
        <v>0.64400000000000002</v>
      </c>
      <c r="AD62" s="270">
        <v>0.38500000000000001</v>
      </c>
      <c r="AE62" s="270">
        <v>0.47</v>
      </c>
      <c r="AF62" s="270">
        <v>0.57199999999999995</v>
      </c>
      <c r="AG62" s="270">
        <v>0.69799999999999995</v>
      </c>
      <c r="AH62" s="270">
        <v>0.85099999999999998</v>
      </c>
      <c r="AI62" s="270">
        <v>0.216</v>
      </c>
      <c r="AJ62" s="270">
        <v>0.26400000000000001</v>
      </c>
      <c r="AK62" s="270">
        <v>0.32200000000000001</v>
      </c>
      <c r="AL62" s="270">
        <v>0.39200000000000002</v>
      </c>
      <c r="AM62" s="270">
        <v>0.47799999999999998</v>
      </c>
      <c r="AN62" s="270">
        <v>0.29899999999999999</v>
      </c>
      <c r="AO62" s="270">
        <v>0.36499999999999999</v>
      </c>
      <c r="AP62" s="270">
        <v>0.44500000000000001</v>
      </c>
      <c r="AQ62" s="270">
        <v>0.54200000000000004</v>
      </c>
      <c r="AR62" s="270">
        <v>0.66100000000000003</v>
      </c>
      <c r="AS62" s="270">
        <v>0.23300000000000001</v>
      </c>
      <c r="AT62" s="270">
        <v>0.28499999999999998</v>
      </c>
      <c r="AU62" s="270">
        <v>0.34699999999999998</v>
      </c>
      <c r="AV62" s="270">
        <v>0.42299999999999999</v>
      </c>
      <c r="AW62" s="270">
        <v>0.51500000000000001</v>
      </c>
      <c r="AX62" s="270">
        <v>0</v>
      </c>
      <c r="AY62" s="270">
        <v>0</v>
      </c>
      <c r="AZ62" s="270">
        <v>0</v>
      </c>
      <c r="BA62" s="270">
        <v>0</v>
      </c>
      <c r="BB62" s="270">
        <v>0</v>
      </c>
      <c r="BC62" s="270">
        <v>0</v>
      </c>
      <c r="BD62" s="270">
        <v>0</v>
      </c>
      <c r="BE62" s="270">
        <v>0</v>
      </c>
      <c r="BF62" s="270">
        <v>0</v>
      </c>
      <c r="BG62" s="270">
        <v>0</v>
      </c>
    </row>
    <row r="63" spans="1:59">
      <c r="A63" s="267" t="s">
        <v>727</v>
      </c>
      <c r="B63" s="268">
        <v>2.6204250000000004</v>
      </c>
      <c r="C63" s="268">
        <v>13.5</v>
      </c>
      <c r="D63" s="268">
        <v>0.50060000000000004</v>
      </c>
      <c r="E63" s="268"/>
      <c r="F63" s="269">
        <v>17780</v>
      </c>
      <c r="G63" s="270">
        <v>1.0228999999999999</v>
      </c>
      <c r="H63" s="270">
        <v>0.16880000000000001</v>
      </c>
      <c r="I63" s="270">
        <v>0.54869999999999997</v>
      </c>
      <c r="J63" s="270">
        <v>3.6900000000000002E-2</v>
      </c>
      <c r="K63" s="270">
        <v>0.24</v>
      </c>
      <c r="L63" s="270">
        <v>0.10252500000000087</v>
      </c>
      <c r="M63" s="271">
        <v>57.530933633295831</v>
      </c>
      <c r="N63" s="269">
        <v>18309</v>
      </c>
      <c r="O63" s="269">
        <v>22520</v>
      </c>
      <c r="P63" s="269">
        <v>27699</v>
      </c>
      <c r="Q63" s="269">
        <v>34070</v>
      </c>
      <c r="R63" s="269">
        <v>41906</v>
      </c>
      <c r="S63" s="269" t="s">
        <v>190</v>
      </c>
      <c r="T63" s="270">
        <v>1.0649999999999999</v>
      </c>
      <c r="U63" s="270">
        <v>1.3062</v>
      </c>
      <c r="V63" s="270">
        <v>1.6120000000000001</v>
      </c>
      <c r="W63" s="270">
        <v>1.982</v>
      </c>
      <c r="X63" s="270">
        <v>2.4380000000000002</v>
      </c>
      <c r="Y63" s="270">
        <v>0.17</v>
      </c>
      <c r="Z63" s="270">
        <v>0.187</v>
      </c>
      <c r="AA63" s="270">
        <v>0.20569999999999999</v>
      </c>
      <c r="AB63" s="270">
        <v>0.2263</v>
      </c>
      <c r="AC63" s="270">
        <v>0.24890000000000001</v>
      </c>
      <c r="AD63" s="270">
        <v>0.56000000000000005</v>
      </c>
      <c r="AE63" s="270">
        <v>0.61599999999999999</v>
      </c>
      <c r="AF63" s="270">
        <v>0.67759999999999998</v>
      </c>
      <c r="AG63" s="270">
        <v>0.74539999999999995</v>
      </c>
      <c r="AH63" s="270">
        <v>0.81989999999999996</v>
      </c>
      <c r="AI63" s="270">
        <v>3.7499999999999999E-2</v>
      </c>
      <c r="AJ63" s="270">
        <v>4.1300000000000003E-2</v>
      </c>
      <c r="AK63" s="270">
        <v>4.5400000000000003E-2</v>
      </c>
      <c r="AL63" s="270">
        <v>4.99E-2</v>
      </c>
      <c r="AM63" s="270">
        <v>5.4899999999999997E-2</v>
      </c>
      <c r="AN63" s="270">
        <v>0.127</v>
      </c>
      <c r="AO63" s="270">
        <v>0.13900000000000001</v>
      </c>
      <c r="AP63" s="270">
        <v>0.153</v>
      </c>
      <c r="AQ63" s="270">
        <v>0.16800000000000001</v>
      </c>
      <c r="AR63" s="270">
        <v>0.185</v>
      </c>
      <c r="AS63" s="270">
        <v>0.35</v>
      </c>
      <c r="AT63" s="270">
        <v>0.35</v>
      </c>
      <c r="AU63" s="270">
        <v>0.35</v>
      </c>
      <c r="AV63" s="270">
        <v>0.35</v>
      </c>
      <c r="AW63" s="270">
        <v>0.35</v>
      </c>
      <c r="AX63" s="270">
        <v>0</v>
      </c>
      <c r="AY63" s="270">
        <v>0</v>
      </c>
      <c r="AZ63" s="270">
        <v>0</v>
      </c>
      <c r="BA63" s="270">
        <v>0</v>
      </c>
      <c r="BB63" s="270">
        <v>0</v>
      </c>
      <c r="BC63" s="270">
        <v>0</v>
      </c>
      <c r="BD63" s="270">
        <v>0</v>
      </c>
      <c r="BE63" s="270">
        <v>0</v>
      </c>
      <c r="BF63" s="270">
        <v>0</v>
      </c>
      <c r="BG63" s="270">
        <v>0</v>
      </c>
    </row>
    <row r="64" spans="1:59">
      <c r="A64" s="267" t="s">
        <v>427</v>
      </c>
      <c r="B64" s="268">
        <v>1.0980000000000001</v>
      </c>
      <c r="C64" s="268">
        <v>4.0309999999999997</v>
      </c>
      <c r="D64" s="268">
        <v>0</v>
      </c>
      <c r="E64" s="268"/>
      <c r="F64" s="269">
        <v>5450</v>
      </c>
      <c r="G64" s="270">
        <v>0.26100000000000001</v>
      </c>
      <c r="H64" s="270">
        <v>0.04</v>
      </c>
      <c r="I64" s="270">
        <v>0.59599999999999997</v>
      </c>
      <c r="J64" s="270">
        <v>0</v>
      </c>
      <c r="K64" s="270">
        <v>6.5000000000000002E-2</v>
      </c>
      <c r="L64" s="270">
        <v>0.13600000000000012</v>
      </c>
      <c r="M64" s="271">
        <v>47.889908256880737</v>
      </c>
      <c r="N64" s="269">
        <v>5500</v>
      </c>
      <c r="O64" s="269">
        <v>5600</v>
      </c>
      <c r="P64" s="269">
        <v>5700</v>
      </c>
      <c r="Q64" s="269">
        <v>5800</v>
      </c>
      <c r="R64" s="269">
        <v>5900</v>
      </c>
      <c r="S64" s="269" t="s">
        <v>190</v>
      </c>
      <c r="T64" s="270">
        <v>0.27500000000000002</v>
      </c>
      <c r="U64" s="270">
        <v>0.28499999999999998</v>
      </c>
      <c r="V64" s="270">
        <v>0.29499999999999998</v>
      </c>
      <c r="W64" s="270">
        <v>0.30499999999999999</v>
      </c>
      <c r="X64" s="270">
        <v>0.315</v>
      </c>
      <c r="Y64" s="270">
        <v>4.8000000000000001E-2</v>
      </c>
      <c r="Z64" s="270">
        <v>0.05</v>
      </c>
      <c r="AA64" s="270">
        <v>5.2999999999999999E-2</v>
      </c>
      <c r="AB64" s="270">
        <v>5.7000000000000002E-2</v>
      </c>
      <c r="AC64" s="270">
        <v>0.06</v>
      </c>
      <c r="AD64" s="270">
        <v>0.7</v>
      </c>
      <c r="AE64" s="270">
        <v>0.75</v>
      </c>
      <c r="AF64" s="270">
        <v>0.8</v>
      </c>
      <c r="AG64" s="270">
        <v>0.85</v>
      </c>
      <c r="AH64" s="270">
        <v>0.86</v>
      </c>
      <c r="AI64" s="270">
        <v>0</v>
      </c>
      <c r="AJ64" s="270">
        <v>0</v>
      </c>
      <c r="AK64" s="270">
        <v>0</v>
      </c>
      <c r="AL64" s="270">
        <v>0</v>
      </c>
      <c r="AM64" s="270">
        <v>0</v>
      </c>
      <c r="AN64" s="270">
        <v>7.1999999999999995E-2</v>
      </c>
      <c r="AO64" s="270">
        <v>7.4999999999999997E-2</v>
      </c>
      <c r="AP64" s="270">
        <v>7.8E-2</v>
      </c>
      <c r="AQ64" s="270">
        <v>8.1000000000000003E-2</v>
      </c>
      <c r="AR64" s="270">
        <v>8.4000000000000005E-2</v>
      </c>
      <c r="AS64" s="270">
        <v>0.13</v>
      </c>
      <c r="AT64" s="270">
        <v>0.13</v>
      </c>
      <c r="AU64" s="270">
        <v>0.13</v>
      </c>
      <c r="AV64" s="270">
        <v>0.13</v>
      </c>
      <c r="AW64" s="270">
        <v>0.13</v>
      </c>
      <c r="AX64" s="270">
        <v>0</v>
      </c>
      <c r="AY64" s="270">
        <v>0</v>
      </c>
      <c r="AZ64" s="270">
        <v>0</v>
      </c>
      <c r="BA64" s="270">
        <v>0</v>
      </c>
      <c r="BB64" s="270">
        <v>0</v>
      </c>
      <c r="BC64" s="270">
        <v>0</v>
      </c>
      <c r="BD64" s="270">
        <v>0</v>
      </c>
      <c r="BE64" s="270">
        <v>0</v>
      </c>
      <c r="BF64" s="270">
        <v>0</v>
      </c>
      <c r="BG64" s="270">
        <v>0</v>
      </c>
    </row>
    <row r="65" spans="1:59">
      <c r="A65" s="267" t="s">
        <v>493</v>
      </c>
      <c r="B65" s="268">
        <v>0.71766666666666667</v>
      </c>
      <c r="C65" s="268">
        <v>3.2</v>
      </c>
      <c r="D65" s="268">
        <v>0</v>
      </c>
      <c r="E65" s="268"/>
      <c r="F65" s="269">
        <v>5800</v>
      </c>
      <c r="G65" s="270">
        <v>0.30099999999999999</v>
      </c>
      <c r="H65" s="270">
        <v>7.3999999999999996E-2</v>
      </c>
      <c r="I65" s="270">
        <v>0.05</v>
      </c>
      <c r="J65" s="270">
        <v>0.01</v>
      </c>
      <c r="K65" s="270">
        <v>0.25</v>
      </c>
      <c r="L65" s="270">
        <v>3.2666666666666622E-2</v>
      </c>
      <c r="M65" s="271">
        <v>51.896551724137929</v>
      </c>
      <c r="N65" s="269">
        <v>6032</v>
      </c>
      <c r="O65" s="269">
        <v>7238</v>
      </c>
      <c r="P65" s="269">
        <v>8686</v>
      </c>
      <c r="Q65" s="269">
        <v>10423</v>
      </c>
      <c r="R65" s="269">
        <v>12508</v>
      </c>
      <c r="S65" s="269" t="s">
        <v>190</v>
      </c>
      <c r="T65" s="270">
        <v>0.31369999999999998</v>
      </c>
      <c r="U65" s="270">
        <v>0.37640000000000001</v>
      </c>
      <c r="V65" s="270">
        <v>0.45169999999999999</v>
      </c>
      <c r="W65" s="270">
        <v>0.54200000000000004</v>
      </c>
      <c r="X65" s="270">
        <v>0.65039999999999998</v>
      </c>
      <c r="Y65" s="270">
        <v>7.3999999999999996E-2</v>
      </c>
      <c r="Z65" s="270">
        <v>8.8999999999999996E-2</v>
      </c>
      <c r="AA65" s="270">
        <v>0.11</v>
      </c>
      <c r="AB65" s="270">
        <v>0.13</v>
      </c>
      <c r="AC65" s="270">
        <v>0.158</v>
      </c>
      <c r="AD65" s="270">
        <v>5.5E-2</v>
      </c>
      <c r="AE65" s="270">
        <v>0.06</v>
      </c>
      <c r="AF65" s="270">
        <v>6.5000000000000002E-2</v>
      </c>
      <c r="AG65" s="270">
        <v>7.0000000000000007E-2</v>
      </c>
      <c r="AH65" s="270">
        <v>7.4999999999999997E-2</v>
      </c>
      <c r="AI65" s="270">
        <v>0.01</v>
      </c>
      <c r="AJ65" s="270">
        <v>1.0999999999999999E-2</v>
      </c>
      <c r="AK65" s="270">
        <v>1.2999999999999999E-2</v>
      </c>
      <c r="AL65" s="270">
        <v>1.4E-2</v>
      </c>
      <c r="AM65" s="270">
        <v>1.6E-2</v>
      </c>
      <c r="AN65" s="270">
        <v>7.1999999999999995E-2</v>
      </c>
      <c r="AO65" s="270">
        <v>7.1999999999999995E-2</v>
      </c>
      <c r="AP65" s="270">
        <v>7.3999999999999996E-2</v>
      </c>
      <c r="AQ65" s="270">
        <v>7.3999999999999996E-2</v>
      </c>
      <c r="AR65" s="270">
        <v>7.4999999999999997E-2</v>
      </c>
      <c r="AS65" s="270">
        <v>4.4699999999999997E-2</v>
      </c>
      <c r="AT65" s="270">
        <v>5.28E-2</v>
      </c>
      <c r="AU65" s="270">
        <v>6.3E-2</v>
      </c>
      <c r="AV65" s="270">
        <v>7.4800000000000005E-2</v>
      </c>
      <c r="AW65" s="270">
        <v>8.9200000000000002E-2</v>
      </c>
      <c r="AX65" s="270">
        <v>0</v>
      </c>
      <c r="AY65" s="270">
        <v>0</v>
      </c>
      <c r="AZ65" s="270">
        <v>0</v>
      </c>
      <c r="BA65" s="270">
        <v>0</v>
      </c>
      <c r="BB65" s="270">
        <v>0</v>
      </c>
      <c r="BC65" s="270">
        <v>0</v>
      </c>
      <c r="BD65" s="270">
        <v>0</v>
      </c>
      <c r="BE65" s="270">
        <v>0</v>
      </c>
      <c r="BF65" s="270">
        <v>0</v>
      </c>
      <c r="BG65" s="270">
        <v>0</v>
      </c>
    </row>
    <row r="66" spans="1:59">
      <c r="A66" s="267" t="s">
        <v>799</v>
      </c>
      <c r="B66" s="268">
        <v>0.35083333333333333</v>
      </c>
      <c r="C66" s="268">
        <v>0.6</v>
      </c>
      <c r="D66" s="268">
        <v>0</v>
      </c>
      <c r="E66" s="268"/>
      <c r="F66" s="269">
        <v>3725</v>
      </c>
      <c r="G66" s="270">
        <v>0.18099999999999999</v>
      </c>
      <c r="H66" s="270">
        <v>0.03</v>
      </c>
      <c r="I66" s="270">
        <v>2.8000000000000001E-2</v>
      </c>
      <c r="J66" s="270">
        <v>0</v>
      </c>
      <c r="K66" s="270">
        <v>1.2E-2</v>
      </c>
      <c r="L66" s="270">
        <v>9.9833333333333329E-2</v>
      </c>
      <c r="M66" s="271">
        <v>48.590604026845639</v>
      </c>
      <c r="N66" s="269">
        <v>3986</v>
      </c>
      <c r="O66" s="269">
        <v>4265</v>
      </c>
      <c r="P66" s="269">
        <v>4564</v>
      </c>
      <c r="Q66" s="269">
        <v>4884</v>
      </c>
      <c r="R66" s="269">
        <v>5226</v>
      </c>
      <c r="S66" s="269" t="s">
        <v>190</v>
      </c>
      <c r="T66" s="270">
        <v>0.1953</v>
      </c>
      <c r="U66" s="270">
        <v>0.20899999999999999</v>
      </c>
      <c r="V66" s="270">
        <v>0.22359999999999999</v>
      </c>
      <c r="W66" s="270">
        <v>0.23930000000000001</v>
      </c>
      <c r="X66" s="270">
        <v>0.25609999999999999</v>
      </c>
      <c r="Y66" s="270">
        <v>0.06</v>
      </c>
      <c r="Z66" s="270">
        <v>6.2E-2</v>
      </c>
      <c r="AA66" s="270">
        <v>6.4000000000000001E-2</v>
      </c>
      <c r="AB66" s="270">
        <v>6.5000000000000002E-2</v>
      </c>
      <c r="AC66" s="270">
        <v>6.7000000000000004E-2</v>
      </c>
      <c r="AD66" s="270">
        <v>3.1E-2</v>
      </c>
      <c r="AE66" s="270">
        <v>3.2000000000000001E-2</v>
      </c>
      <c r="AF66" s="270">
        <v>3.4000000000000002E-2</v>
      </c>
      <c r="AG66" s="270">
        <v>3.5000000000000003E-2</v>
      </c>
      <c r="AH66" s="270">
        <v>3.6999999999999998E-2</v>
      </c>
      <c r="AI66" s="270">
        <v>0</v>
      </c>
      <c r="AJ66" s="270">
        <v>0</v>
      </c>
      <c r="AK66" s="270">
        <v>0</v>
      </c>
      <c r="AL66" s="270">
        <v>0</v>
      </c>
      <c r="AM66" s="270">
        <v>0</v>
      </c>
      <c r="AN66" s="270">
        <v>1.4E-2</v>
      </c>
      <c r="AO66" s="270">
        <v>1.4999999999999999E-2</v>
      </c>
      <c r="AP66" s="270">
        <v>1.4999999999999999E-2</v>
      </c>
      <c r="AQ66" s="270">
        <v>1.6E-2</v>
      </c>
      <c r="AR66" s="270">
        <v>1.6E-2</v>
      </c>
      <c r="AS66" s="270">
        <v>4.9000000000000002E-2</v>
      </c>
      <c r="AT66" s="270">
        <v>5.1999999999999998E-2</v>
      </c>
      <c r="AU66" s="270">
        <v>5.3999999999999999E-2</v>
      </c>
      <c r="AV66" s="270">
        <v>5.7000000000000002E-2</v>
      </c>
      <c r="AW66" s="270">
        <v>0.06</v>
      </c>
      <c r="AX66" s="270">
        <v>0</v>
      </c>
      <c r="AY66" s="270">
        <v>0</v>
      </c>
      <c r="AZ66" s="270">
        <v>0</v>
      </c>
      <c r="BA66" s="270">
        <v>0</v>
      </c>
      <c r="BB66" s="270">
        <v>0</v>
      </c>
      <c r="BC66" s="270">
        <v>0</v>
      </c>
      <c r="BD66" s="270">
        <v>0</v>
      </c>
      <c r="BE66" s="270">
        <v>0</v>
      </c>
      <c r="BF66" s="270">
        <v>0</v>
      </c>
      <c r="BG66" s="270">
        <v>0</v>
      </c>
    </row>
    <row r="67" spans="1:59">
      <c r="A67" s="267" t="s">
        <v>866</v>
      </c>
      <c r="B67" s="268">
        <v>0.49781666666666663</v>
      </c>
      <c r="C67" s="268">
        <v>1.5</v>
      </c>
      <c r="D67" s="268">
        <v>0</v>
      </c>
      <c r="E67" s="268"/>
      <c r="F67" s="269">
        <v>5339</v>
      </c>
      <c r="G67" s="270">
        <v>0.17910000000000001</v>
      </c>
      <c r="H67" s="270">
        <v>3.2599999999999997E-2</v>
      </c>
      <c r="I67" s="270">
        <v>0.1638</v>
      </c>
      <c r="J67" s="270">
        <v>1.4E-2</v>
      </c>
      <c r="K67" s="270">
        <v>6.08E-2</v>
      </c>
      <c r="L67" s="270">
        <v>4.7516666666666596E-2</v>
      </c>
      <c r="M67" s="271">
        <v>33.545607791721295</v>
      </c>
      <c r="N67" s="269">
        <v>5501</v>
      </c>
      <c r="O67" s="269">
        <v>6391</v>
      </c>
      <c r="P67" s="269">
        <v>7314</v>
      </c>
      <c r="Q67" s="269">
        <v>8370</v>
      </c>
      <c r="R67" s="269">
        <v>9579</v>
      </c>
      <c r="S67" s="269" t="s">
        <v>190</v>
      </c>
      <c r="T67" s="270">
        <v>0.1845</v>
      </c>
      <c r="U67" s="270">
        <v>0.21429999999999999</v>
      </c>
      <c r="V67" s="270">
        <v>0.2452</v>
      </c>
      <c r="W67" s="270">
        <v>0.28060000000000002</v>
      </c>
      <c r="X67" s="270">
        <v>0.3211</v>
      </c>
      <c r="Y67" s="270">
        <v>3.3500000000000002E-2</v>
      </c>
      <c r="Z67" s="270">
        <v>3.9E-2</v>
      </c>
      <c r="AA67" s="270">
        <v>4.4600000000000001E-2</v>
      </c>
      <c r="AB67" s="270">
        <v>5.0999999999999997E-2</v>
      </c>
      <c r="AC67" s="270">
        <v>5.8400000000000001E-2</v>
      </c>
      <c r="AD67" s="270">
        <v>0.17</v>
      </c>
      <c r="AE67" s="270">
        <v>0.19550000000000001</v>
      </c>
      <c r="AF67" s="270">
        <v>0.2248</v>
      </c>
      <c r="AG67" s="270">
        <v>0.25850000000000001</v>
      </c>
      <c r="AH67" s="270">
        <v>0.29730000000000001</v>
      </c>
      <c r="AI67" s="270">
        <v>1.44E-2</v>
      </c>
      <c r="AJ67" s="270">
        <v>1.67E-2</v>
      </c>
      <c r="AK67" s="270">
        <v>1.9099999999999999E-2</v>
      </c>
      <c r="AL67" s="270">
        <v>2.1899999999999999E-2</v>
      </c>
      <c r="AM67" s="270">
        <v>2.5100000000000001E-2</v>
      </c>
      <c r="AN67" s="270">
        <v>0.05</v>
      </c>
      <c r="AO67" s="270">
        <v>5.5E-2</v>
      </c>
      <c r="AP67" s="270">
        <v>6.0499999999999998E-2</v>
      </c>
      <c r="AQ67" s="270">
        <v>6.6600000000000006E-2</v>
      </c>
      <c r="AR67" s="270">
        <v>7.3200000000000001E-2</v>
      </c>
      <c r="AS67" s="270">
        <v>7.4999999999999997E-2</v>
      </c>
      <c r="AT67" s="270">
        <v>7.8E-2</v>
      </c>
      <c r="AU67" s="270">
        <v>8.1000000000000003E-2</v>
      </c>
      <c r="AV67" s="270">
        <v>8.4000000000000005E-2</v>
      </c>
      <c r="AW67" s="270">
        <v>8.6999999999999994E-2</v>
      </c>
      <c r="AX67" s="270">
        <v>0</v>
      </c>
      <c r="AY67" s="270">
        <v>0</v>
      </c>
      <c r="AZ67" s="270">
        <v>0</v>
      </c>
      <c r="BA67" s="270">
        <v>0</v>
      </c>
      <c r="BB67" s="270">
        <v>0</v>
      </c>
      <c r="BC67" s="270">
        <v>0</v>
      </c>
      <c r="BD67" s="270">
        <v>0</v>
      </c>
      <c r="BE67" s="270">
        <v>0</v>
      </c>
      <c r="BF67" s="270">
        <v>0</v>
      </c>
      <c r="BG67" s="270">
        <v>0</v>
      </c>
    </row>
    <row r="68" spans="1:59">
      <c r="A68" s="267" t="s">
        <v>700</v>
      </c>
      <c r="B68" s="268">
        <v>0.32283333333333331</v>
      </c>
      <c r="C68" s="268">
        <v>1</v>
      </c>
      <c r="D68" s="268">
        <v>0</v>
      </c>
      <c r="E68" s="268"/>
      <c r="F68" s="269">
        <v>750</v>
      </c>
      <c r="G68" s="270">
        <v>4.5999999999999999E-2</v>
      </c>
      <c r="H68" s="270">
        <v>0.01</v>
      </c>
      <c r="I68" s="270">
        <v>0.20499999999999999</v>
      </c>
      <c r="J68" s="270">
        <v>5.0000000000000001E-3</v>
      </c>
      <c r="K68" s="270">
        <v>8.0000000000000002E-3</v>
      </c>
      <c r="L68" s="270">
        <v>4.8833333333333284E-2</v>
      </c>
      <c r="M68" s="271">
        <v>61.333333333333336</v>
      </c>
      <c r="N68" s="269">
        <v>780</v>
      </c>
      <c r="O68" s="269">
        <v>940</v>
      </c>
      <c r="P68" s="269">
        <v>1120</v>
      </c>
      <c r="Q68" s="269">
        <v>1350</v>
      </c>
      <c r="R68" s="269">
        <v>1620</v>
      </c>
      <c r="S68" s="269" t="s">
        <v>190</v>
      </c>
      <c r="T68" s="270">
        <v>4.8399999999999999E-2</v>
      </c>
      <c r="U68" s="270">
        <v>5.8000000000000003E-2</v>
      </c>
      <c r="V68" s="270">
        <v>6.9599999999999995E-2</v>
      </c>
      <c r="W68" s="270">
        <v>8.3599999999999994E-2</v>
      </c>
      <c r="X68" s="270">
        <v>0.1003</v>
      </c>
      <c r="Y68" s="270">
        <v>8.9999999999999993E-3</v>
      </c>
      <c r="Z68" s="270">
        <v>1.0800000000000001E-2</v>
      </c>
      <c r="AA68" s="270">
        <v>1.2999999999999999E-2</v>
      </c>
      <c r="AB68" s="270">
        <v>1.5599999999999999E-2</v>
      </c>
      <c r="AC68" s="270">
        <v>1.8700000000000001E-2</v>
      </c>
      <c r="AD68" s="270">
        <v>0.21</v>
      </c>
      <c r="AE68" s="270">
        <v>0.21099999999999999</v>
      </c>
      <c r="AF68" s="270">
        <v>0.21199999999999999</v>
      </c>
      <c r="AG68" s="270">
        <v>0.21299999999999999</v>
      </c>
      <c r="AH68" s="270">
        <v>0.214</v>
      </c>
      <c r="AI68" s="270">
        <v>4.7999999999999996E-3</v>
      </c>
      <c r="AJ68" s="270">
        <v>5.7999999999999996E-3</v>
      </c>
      <c r="AK68" s="270">
        <v>6.8999999999999999E-3</v>
      </c>
      <c r="AL68" s="270">
        <v>8.3000000000000001E-3</v>
      </c>
      <c r="AM68" s="270">
        <v>0.01</v>
      </c>
      <c r="AN68" s="270">
        <v>1.7000000000000001E-2</v>
      </c>
      <c r="AO68" s="270">
        <v>1.7000000000000001E-2</v>
      </c>
      <c r="AP68" s="270">
        <v>1.7000000000000001E-2</v>
      </c>
      <c r="AQ68" s="270">
        <v>1.7000000000000001E-2</v>
      </c>
      <c r="AR68" s="270">
        <v>1.7000000000000001E-2</v>
      </c>
      <c r="AS68" s="270">
        <v>2.1000000000000001E-2</v>
      </c>
      <c r="AT68" s="270">
        <v>2.1000000000000001E-2</v>
      </c>
      <c r="AU68" s="270">
        <v>2.1000000000000001E-2</v>
      </c>
      <c r="AV68" s="270">
        <v>2.1000000000000001E-2</v>
      </c>
      <c r="AW68" s="270">
        <v>2.1000000000000001E-2</v>
      </c>
      <c r="AX68" s="270">
        <v>0</v>
      </c>
      <c r="AY68" s="270">
        <v>0</v>
      </c>
      <c r="AZ68" s="270">
        <v>0</v>
      </c>
      <c r="BA68" s="270">
        <v>0</v>
      </c>
      <c r="BB68" s="270">
        <v>0</v>
      </c>
      <c r="BC68" s="270">
        <v>0</v>
      </c>
      <c r="BD68" s="270">
        <v>0</v>
      </c>
      <c r="BE68" s="270">
        <v>0</v>
      </c>
      <c r="BF68" s="270">
        <v>0</v>
      </c>
      <c r="BG68" s="270">
        <v>0</v>
      </c>
    </row>
    <row r="69" spans="1:59">
      <c r="A69" s="267" t="s">
        <v>681</v>
      </c>
      <c r="B69" s="268">
        <v>0.33200000000000002</v>
      </c>
      <c r="C69" s="268">
        <v>0.61799999999999999</v>
      </c>
      <c r="D69" s="268">
        <v>0</v>
      </c>
      <c r="E69" s="268"/>
      <c r="F69" s="269">
        <v>3725</v>
      </c>
      <c r="G69" s="270">
        <v>0.19900000000000001</v>
      </c>
      <c r="H69" s="270">
        <v>4.2999999999999997E-2</v>
      </c>
      <c r="I69" s="270">
        <v>0</v>
      </c>
      <c r="J69" s="270">
        <v>1.0999999999999999E-2</v>
      </c>
      <c r="K69" s="270">
        <v>2.5000000000000001E-2</v>
      </c>
      <c r="L69" s="270">
        <v>5.3999999999999992E-2</v>
      </c>
      <c r="M69" s="271">
        <v>53.422818791946305</v>
      </c>
      <c r="N69" s="269">
        <v>4160</v>
      </c>
      <c r="O69" s="269">
        <v>4344</v>
      </c>
      <c r="P69" s="269">
        <v>4528</v>
      </c>
      <c r="Q69" s="269">
        <v>4712</v>
      </c>
      <c r="R69" s="269">
        <v>4896</v>
      </c>
      <c r="S69" s="269" t="s">
        <v>190</v>
      </c>
      <c r="T69" s="270">
        <v>0.21199999999999999</v>
      </c>
      <c r="U69" s="270">
        <v>0.22</v>
      </c>
      <c r="V69" s="270">
        <v>0.23</v>
      </c>
      <c r="W69" s="270">
        <v>0.24</v>
      </c>
      <c r="X69" s="270">
        <v>0.249</v>
      </c>
      <c r="Y69" s="270">
        <v>4.3299999999999998E-2</v>
      </c>
      <c r="Z69" s="270">
        <v>4.4999999999999998E-2</v>
      </c>
      <c r="AA69" s="270">
        <v>4.6800000000000001E-2</v>
      </c>
      <c r="AB69" s="270">
        <v>4.87E-2</v>
      </c>
      <c r="AC69" s="270">
        <v>5.0700000000000002E-2</v>
      </c>
      <c r="AD69" s="270">
        <v>0</v>
      </c>
      <c r="AE69" s="270">
        <v>0</v>
      </c>
      <c r="AF69" s="270">
        <v>0</v>
      </c>
      <c r="AG69" s="270">
        <v>0</v>
      </c>
      <c r="AH69" s="270">
        <v>0</v>
      </c>
      <c r="AI69" s="270">
        <v>1.11E-2</v>
      </c>
      <c r="AJ69" s="270">
        <v>1.14E-2</v>
      </c>
      <c r="AK69" s="270">
        <v>1.17E-2</v>
      </c>
      <c r="AL69" s="270">
        <v>1.21E-2</v>
      </c>
      <c r="AM69" s="270">
        <v>1.2500000000000001E-2</v>
      </c>
      <c r="AN69" s="270">
        <v>2.5100000000000001E-2</v>
      </c>
      <c r="AO69" s="270">
        <v>2.5600000000000001E-2</v>
      </c>
      <c r="AP69" s="270">
        <v>2.6100000000000002E-2</v>
      </c>
      <c r="AQ69" s="270">
        <v>2.6599999999999999E-2</v>
      </c>
      <c r="AR69" s="270">
        <v>2.7199999999999998E-2</v>
      </c>
      <c r="AS69" s="270">
        <v>2.1000000000000001E-2</v>
      </c>
      <c r="AT69" s="270">
        <v>0.02</v>
      </c>
      <c r="AU69" s="270">
        <v>1.9E-2</v>
      </c>
      <c r="AV69" s="270">
        <v>1.7999999999999999E-2</v>
      </c>
      <c r="AW69" s="270">
        <v>1.7000000000000001E-2</v>
      </c>
      <c r="AX69" s="270">
        <v>0</v>
      </c>
      <c r="AY69" s="270">
        <v>0</v>
      </c>
      <c r="AZ69" s="270">
        <v>0</v>
      </c>
      <c r="BA69" s="270">
        <v>0</v>
      </c>
      <c r="BB69" s="270">
        <v>0</v>
      </c>
      <c r="BC69" s="270">
        <v>0</v>
      </c>
      <c r="BD69" s="270">
        <v>0</v>
      </c>
      <c r="BE69" s="270">
        <v>0</v>
      </c>
      <c r="BF69" s="270">
        <v>0</v>
      </c>
      <c r="BG69" s="270">
        <v>0</v>
      </c>
    </row>
    <row r="70" spans="1:59">
      <c r="A70" s="267" t="s">
        <v>525</v>
      </c>
      <c r="B70" s="268">
        <v>0.61565833333333331</v>
      </c>
      <c r="C70" s="268">
        <v>1</v>
      </c>
      <c r="D70" s="268">
        <v>0</v>
      </c>
      <c r="E70" s="268"/>
      <c r="F70" s="269">
        <v>6507</v>
      </c>
      <c r="G70" s="270">
        <v>0.28499999999999998</v>
      </c>
      <c r="H70" s="270">
        <v>0.125</v>
      </c>
      <c r="I70" s="270">
        <v>5.1000000000000004E-3</v>
      </c>
      <c r="J70" s="270">
        <v>7.6300000000000007E-2</v>
      </c>
      <c r="K70" s="270">
        <v>3.5999999999999997E-2</v>
      </c>
      <c r="L70" s="270">
        <v>8.8258333333333328E-2</v>
      </c>
      <c r="M70" s="271">
        <v>43.798985707699401</v>
      </c>
      <c r="N70" s="269">
        <v>6520</v>
      </c>
      <c r="O70" s="269">
        <v>6585</v>
      </c>
      <c r="P70" s="269">
        <v>6651</v>
      </c>
      <c r="Q70" s="269">
        <v>6718</v>
      </c>
      <c r="R70" s="269">
        <v>6785</v>
      </c>
      <c r="S70" s="269" t="s">
        <v>190</v>
      </c>
      <c r="T70" s="270">
        <v>0.32600000000000001</v>
      </c>
      <c r="U70" s="270">
        <v>0.32929999999999998</v>
      </c>
      <c r="V70" s="270">
        <v>0.33260000000000001</v>
      </c>
      <c r="W70" s="270">
        <v>0.33589999999999998</v>
      </c>
      <c r="X70" s="270">
        <v>0.3392</v>
      </c>
      <c r="Y70" s="270">
        <v>0.17</v>
      </c>
      <c r="Z70" s="270">
        <v>0.17</v>
      </c>
      <c r="AA70" s="270">
        <v>0.17</v>
      </c>
      <c r="AB70" s="270">
        <v>0.17</v>
      </c>
      <c r="AC70" s="270">
        <v>0.17</v>
      </c>
      <c r="AD70" s="270">
        <v>5.1000000000000004E-3</v>
      </c>
      <c r="AE70" s="270">
        <v>5.1000000000000004E-3</v>
      </c>
      <c r="AF70" s="270">
        <v>5.1000000000000004E-3</v>
      </c>
      <c r="AG70" s="270">
        <v>5.1000000000000004E-3</v>
      </c>
      <c r="AH70" s="270">
        <v>5.1000000000000004E-3</v>
      </c>
      <c r="AI70" s="270">
        <v>7.6300000000000007E-2</v>
      </c>
      <c r="AJ70" s="270">
        <v>7.6300000000000007E-2</v>
      </c>
      <c r="AK70" s="270">
        <v>7.6300000000000007E-2</v>
      </c>
      <c r="AL70" s="270">
        <v>7.6300000000000007E-2</v>
      </c>
      <c r="AM70" s="270">
        <v>7.6300000000000007E-2</v>
      </c>
      <c r="AN70" s="270">
        <v>3.9E-2</v>
      </c>
      <c r="AO70" s="270">
        <v>3.9E-2</v>
      </c>
      <c r="AP70" s="270">
        <v>3.9E-2</v>
      </c>
      <c r="AQ70" s="270">
        <v>3.9E-2</v>
      </c>
      <c r="AR70" s="270">
        <v>3.9E-2</v>
      </c>
      <c r="AS70" s="270">
        <v>7.4999999999999997E-2</v>
      </c>
      <c r="AT70" s="270">
        <v>7.4999999999999997E-2</v>
      </c>
      <c r="AU70" s="270">
        <v>7.4999999999999997E-2</v>
      </c>
      <c r="AV70" s="270">
        <v>7.4999999999999997E-2</v>
      </c>
      <c r="AW70" s="270">
        <v>7.4999999999999997E-2</v>
      </c>
      <c r="AX70" s="270">
        <v>0</v>
      </c>
      <c r="AY70" s="270">
        <v>0</v>
      </c>
      <c r="AZ70" s="270">
        <v>0</v>
      </c>
      <c r="BA70" s="270">
        <v>0</v>
      </c>
      <c r="BB70" s="270">
        <v>0</v>
      </c>
      <c r="BC70" s="270">
        <v>0</v>
      </c>
      <c r="BD70" s="270">
        <v>0</v>
      </c>
      <c r="BE70" s="270">
        <v>0</v>
      </c>
      <c r="BF70" s="270">
        <v>0</v>
      </c>
      <c r="BG70" s="270">
        <v>0</v>
      </c>
    </row>
    <row r="71" spans="1:59">
      <c r="A71" s="267" t="s">
        <v>621</v>
      </c>
      <c r="B71" s="268">
        <v>4.6666666666666662E-2</v>
      </c>
      <c r="C71" s="268">
        <v>0.1</v>
      </c>
      <c r="D71" s="268">
        <v>0</v>
      </c>
      <c r="E71" s="268"/>
      <c r="F71" s="269">
        <v>700</v>
      </c>
      <c r="G71" s="270">
        <v>2.7E-2</v>
      </c>
      <c r="H71" s="270">
        <v>6.0000000000000001E-3</v>
      </c>
      <c r="I71" s="270">
        <v>0</v>
      </c>
      <c r="J71" s="270">
        <v>3.0000000000000001E-3</v>
      </c>
      <c r="K71" s="270">
        <v>2.0000000000000001E-4</v>
      </c>
      <c r="L71" s="270">
        <v>1.0466666666666659E-2</v>
      </c>
      <c r="M71" s="271">
        <v>38.571428571428569</v>
      </c>
      <c r="N71" s="269">
        <v>700</v>
      </c>
      <c r="O71" s="269">
        <v>710</v>
      </c>
      <c r="P71" s="269">
        <v>720</v>
      </c>
      <c r="Q71" s="269">
        <v>730</v>
      </c>
      <c r="R71" s="269">
        <v>750</v>
      </c>
      <c r="S71" s="269" t="s">
        <v>190</v>
      </c>
      <c r="T71" s="270">
        <v>2.8000000000000001E-2</v>
      </c>
      <c r="U71" s="270">
        <v>2.8400000000000002E-2</v>
      </c>
      <c r="V71" s="270">
        <v>2.8799999999999999E-2</v>
      </c>
      <c r="W71" s="270">
        <v>2.92E-2</v>
      </c>
      <c r="X71" s="270">
        <v>0.03</v>
      </c>
      <c r="Y71" s="270">
        <v>6.0000000000000001E-3</v>
      </c>
      <c r="Z71" s="270">
        <v>6.0000000000000001E-3</v>
      </c>
      <c r="AA71" s="270">
        <v>6.0000000000000001E-3</v>
      </c>
      <c r="AB71" s="270">
        <v>6.0000000000000001E-3</v>
      </c>
      <c r="AC71" s="270">
        <v>6.0000000000000001E-3</v>
      </c>
      <c r="AD71" s="270">
        <v>0</v>
      </c>
      <c r="AE71" s="270">
        <v>7.0000000000000001E-3</v>
      </c>
      <c r="AF71" s="270">
        <v>8.9999999999999993E-3</v>
      </c>
      <c r="AG71" s="270">
        <v>0.01</v>
      </c>
      <c r="AH71" s="270">
        <v>0.01</v>
      </c>
      <c r="AI71" s="270">
        <v>5.0000000000000001E-3</v>
      </c>
      <c r="AJ71" s="270">
        <v>5.0000000000000001E-3</v>
      </c>
      <c r="AK71" s="270">
        <v>5.0000000000000001E-3</v>
      </c>
      <c r="AL71" s="270">
        <v>5.0000000000000001E-3</v>
      </c>
      <c r="AM71" s="270">
        <v>5.0000000000000001E-3</v>
      </c>
      <c r="AN71" s="270">
        <v>1E-3</v>
      </c>
      <c r="AO71" s="270">
        <v>1E-3</v>
      </c>
      <c r="AP71" s="270">
        <v>1E-3</v>
      </c>
      <c r="AQ71" s="270">
        <v>1E-3</v>
      </c>
      <c r="AR71" s="270">
        <v>1E-3</v>
      </c>
      <c r="AS71" s="270">
        <v>5.0000000000000001E-3</v>
      </c>
      <c r="AT71" s="270">
        <v>5.0000000000000001E-3</v>
      </c>
      <c r="AU71" s="270">
        <v>5.0000000000000001E-3</v>
      </c>
      <c r="AV71" s="270">
        <v>5.0000000000000001E-3</v>
      </c>
      <c r="AW71" s="270">
        <v>5.0000000000000001E-3</v>
      </c>
      <c r="AX71" s="270">
        <v>0</v>
      </c>
      <c r="AY71" s="270">
        <v>0</v>
      </c>
      <c r="AZ71" s="270">
        <v>0</v>
      </c>
      <c r="BA71" s="270">
        <v>0</v>
      </c>
      <c r="BB71" s="270">
        <v>0</v>
      </c>
      <c r="BC71" s="270">
        <v>0</v>
      </c>
      <c r="BD71" s="270">
        <v>0</v>
      </c>
      <c r="BE71" s="270">
        <v>0</v>
      </c>
      <c r="BF71" s="270">
        <v>0</v>
      </c>
      <c r="BG71" s="270">
        <v>0</v>
      </c>
    </row>
    <row r="72" spans="1:59">
      <c r="A72" s="267" t="s">
        <v>1044</v>
      </c>
      <c r="B72" s="268">
        <v>0.31091666666666667</v>
      </c>
      <c r="C72" s="268">
        <v>1.07</v>
      </c>
      <c r="D72" s="268">
        <v>0</v>
      </c>
      <c r="E72" s="268"/>
      <c r="F72" s="269">
        <v>3077</v>
      </c>
      <c r="G72" s="270">
        <v>0.15</v>
      </c>
      <c r="H72" s="270">
        <v>4.2999999999999997E-2</v>
      </c>
      <c r="I72" s="270">
        <v>0.01</v>
      </c>
      <c r="J72" s="270">
        <v>2.5000000000000001E-2</v>
      </c>
      <c r="K72" s="270">
        <v>2.5000000000000001E-2</v>
      </c>
      <c r="L72" s="270">
        <v>5.7916666666666672E-2</v>
      </c>
      <c r="M72" s="271">
        <v>48.748781280467988</v>
      </c>
      <c r="N72" s="269">
        <v>3107</v>
      </c>
      <c r="O72" s="269">
        <v>3170</v>
      </c>
      <c r="P72" s="269">
        <v>3233</v>
      </c>
      <c r="Q72" s="269">
        <v>3298</v>
      </c>
      <c r="R72" s="269">
        <v>3364</v>
      </c>
      <c r="S72" s="269" t="s">
        <v>188</v>
      </c>
      <c r="T72" s="270">
        <v>0.15540000000000001</v>
      </c>
      <c r="U72" s="270">
        <v>0.1585</v>
      </c>
      <c r="V72" s="270">
        <v>0.16170000000000001</v>
      </c>
      <c r="W72" s="270">
        <v>0.16489999999999999</v>
      </c>
      <c r="X72" s="270">
        <v>0.16819999999999999</v>
      </c>
      <c r="Y72" s="270">
        <v>4.3200000000000002E-2</v>
      </c>
      <c r="Z72" s="270">
        <v>4.3999999999999997E-2</v>
      </c>
      <c r="AA72" s="270">
        <v>4.4900000000000002E-2</v>
      </c>
      <c r="AB72" s="270">
        <v>4.58E-2</v>
      </c>
      <c r="AC72" s="270">
        <v>4.6699999999999998E-2</v>
      </c>
      <c r="AD72" s="270">
        <v>0.01</v>
      </c>
      <c r="AE72" s="270">
        <v>0.01</v>
      </c>
      <c r="AF72" s="270">
        <v>0.01</v>
      </c>
      <c r="AG72" s="270">
        <v>0.01</v>
      </c>
      <c r="AH72" s="270">
        <v>0.01</v>
      </c>
      <c r="AI72" s="270">
        <v>2.5100000000000001E-2</v>
      </c>
      <c r="AJ72" s="270">
        <v>2.5600000000000001E-2</v>
      </c>
      <c r="AK72" s="270">
        <v>2.6100000000000002E-2</v>
      </c>
      <c r="AL72" s="270">
        <v>2.6599999999999999E-2</v>
      </c>
      <c r="AM72" s="270">
        <v>2.7199999999999998E-2</v>
      </c>
      <c r="AN72" s="270">
        <v>5.6000000000000001E-2</v>
      </c>
      <c r="AO72" s="270">
        <v>6.2E-2</v>
      </c>
      <c r="AP72" s="270">
        <v>7.0000000000000007E-2</v>
      </c>
      <c r="AQ72" s="270">
        <v>7.1999999999999995E-2</v>
      </c>
      <c r="AR72" s="270">
        <v>7.6999999999999999E-2</v>
      </c>
      <c r="AS72" s="270">
        <v>0.05</v>
      </c>
      <c r="AT72" s="270">
        <v>5.0500000000000003E-2</v>
      </c>
      <c r="AU72" s="270">
        <v>5.0999999999999997E-2</v>
      </c>
      <c r="AV72" s="270">
        <v>5.1499999999999997E-2</v>
      </c>
      <c r="AW72" s="270">
        <v>5.1999999999999998E-2</v>
      </c>
      <c r="AX72" s="270">
        <v>0</v>
      </c>
      <c r="AY72" s="270">
        <v>0</v>
      </c>
      <c r="AZ72" s="270">
        <v>0</v>
      </c>
      <c r="BA72" s="270">
        <v>0</v>
      </c>
      <c r="BB72" s="270">
        <v>0</v>
      </c>
      <c r="BC72" s="270">
        <v>0</v>
      </c>
      <c r="BD72" s="270">
        <v>0</v>
      </c>
      <c r="BE72" s="270">
        <v>0</v>
      </c>
      <c r="BF72" s="270">
        <v>0</v>
      </c>
      <c r="BG72" s="270">
        <v>0</v>
      </c>
    </row>
    <row r="73" spans="1:59">
      <c r="A73" s="267" t="s">
        <v>576</v>
      </c>
      <c r="B73" s="268">
        <v>0.22766666666666666</v>
      </c>
      <c r="C73" s="268">
        <v>0.5</v>
      </c>
      <c r="D73" s="268">
        <v>0</v>
      </c>
      <c r="E73" s="268"/>
      <c r="F73" s="269">
        <v>25</v>
      </c>
      <c r="G73" s="270">
        <v>2E-3</v>
      </c>
      <c r="H73" s="270">
        <v>3.78E-2</v>
      </c>
      <c r="I73" s="270">
        <v>0</v>
      </c>
      <c r="J73" s="270">
        <v>0</v>
      </c>
      <c r="K73" s="270">
        <v>6.0000000000000001E-3</v>
      </c>
      <c r="L73" s="270">
        <v>0.18186666666666665</v>
      </c>
      <c r="M73" s="271">
        <v>80</v>
      </c>
      <c r="N73" s="269">
        <v>25</v>
      </c>
      <c r="O73" s="269">
        <v>25</v>
      </c>
      <c r="P73" s="269">
        <v>25</v>
      </c>
      <c r="Q73" s="269">
        <v>25</v>
      </c>
      <c r="R73" s="269">
        <v>25</v>
      </c>
      <c r="S73" s="269" t="s">
        <v>188</v>
      </c>
      <c r="T73" s="270">
        <v>2E-3</v>
      </c>
      <c r="U73" s="270">
        <v>2E-3</v>
      </c>
      <c r="V73" s="270">
        <v>2E-3</v>
      </c>
      <c r="W73" s="270">
        <v>2E-3</v>
      </c>
      <c r="X73" s="270">
        <v>2E-3</v>
      </c>
      <c r="Y73" s="270">
        <v>3.7999999999999999E-2</v>
      </c>
      <c r="Z73" s="270">
        <v>3.7999999999999999E-2</v>
      </c>
      <c r="AA73" s="270">
        <v>3.7999999999999999E-2</v>
      </c>
      <c r="AB73" s="270">
        <v>3.7999999999999999E-2</v>
      </c>
      <c r="AC73" s="270">
        <v>3.7999999999999999E-2</v>
      </c>
      <c r="AD73" s="270">
        <v>0</v>
      </c>
      <c r="AE73" s="270">
        <v>0</v>
      </c>
      <c r="AF73" s="270">
        <v>0</v>
      </c>
      <c r="AG73" s="270">
        <v>0</v>
      </c>
      <c r="AH73" s="270">
        <v>0</v>
      </c>
      <c r="AI73" s="270">
        <v>0</v>
      </c>
      <c r="AJ73" s="270">
        <v>0</v>
      </c>
      <c r="AK73" s="270">
        <v>0</v>
      </c>
      <c r="AL73" s="270">
        <v>0</v>
      </c>
      <c r="AM73" s="270">
        <v>0</v>
      </c>
      <c r="AN73" s="270">
        <v>7.0000000000000001E-3</v>
      </c>
      <c r="AO73" s="270">
        <v>7.0000000000000001E-3</v>
      </c>
      <c r="AP73" s="270">
        <v>7.0000000000000001E-3</v>
      </c>
      <c r="AQ73" s="270">
        <v>7.0000000000000001E-3</v>
      </c>
      <c r="AR73" s="270">
        <v>7.0000000000000001E-3</v>
      </c>
      <c r="AS73" s="270">
        <v>0.22500000000000001</v>
      </c>
      <c r="AT73" s="270">
        <v>0.22500000000000001</v>
      </c>
      <c r="AU73" s="270">
        <v>0.22500000000000001</v>
      </c>
      <c r="AV73" s="270">
        <v>0.22500000000000001</v>
      </c>
      <c r="AW73" s="270">
        <v>0.22500000000000001</v>
      </c>
      <c r="AX73" s="270">
        <v>0</v>
      </c>
      <c r="AY73" s="270">
        <v>0</v>
      </c>
      <c r="AZ73" s="270">
        <v>0</v>
      </c>
      <c r="BA73" s="270">
        <v>0</v>
      </c>
      <c r="BB73" s="270">
        <v>0</v>
      </c>
      <c r="BC73" s="270">
        <v>0</v>
      </c>
      <c r="BD73" s="270">
        <v>0</v>
      </c>
      <c r="BE73" s="270">
        <v>0</v>
      </c>
      <c r="BF73" s="270">
        <v>0</v>
      </c>
      <c r="BG73" s="270">
        <v>0</v>
      </c>
    </row>
    <row r="74" spans="1:59">
      <c r="A74" s="267" t="s">
        <v>658</v>
      </c>
      <c r="B74" s="268">
        <v>1.5250000000000001E-2</v>
      </c>
      <c r="C74" s="268">
        <v>9.9000000000000005E-2</v>
      </c>
      <c r="D74" s="268">
        <v>0</v>
      </c>
      <c r="E74" s="268"/>
      <c r="F74" s="269">
        <v>50</v>
      </c>
      <c r="G74" s="270">
        <v>1.09E-2</v>
      </c>
      <c r="H74" s="270">
        <v>0</v>
      </c>
      <c r="I74" s="270">
        <v>0</v>
      </c>
      <c r="J74" s="270">
        <v>0</v>
      </c>
      <c r="K74" s="270">
        <v>1.2999999999999999E-3</v>
      </c>
      <c r="L74" s="270">
        <v>3.0500000000000024E-3</v>
      </c>
      <c r="M74" s="271">
        <v>218</v>
      </c>
      <c r="N74" s="269">
        <v>50</v>
      </c>
      <c r="O74" s="269">
        <v>50</v>
      </c>
      <c r="P74" s="269">
        <v>50</v>
      </c>
      <c r="Q74" s="269">
        <v>50</v>
      </c>
      <c r="R74" s="269">
        <v>50</v>
      </c>
      <c r="S74" s="269" t="s">
        <v>188</v>
      </c>
      <c r="T74" s="270">
        <v>0.01</v>
      </c>
      <c r="U74" s="270">
        <v>0.01</v>
      </c>
      <c r="V74" s="270">
        <v>0.01</v>
      </c>
      <c r="W74" s="270">
        <v>0.01</v>
      </c>
      <c r="X74" s="270">
        <v>0.01</v>
      </c>
      <c r="Y74" s="270">
        <v>0</v>
      </c>
      <c r="Z74" s="270">
        <v>0</v>
      </c>
      <c r="AA74" s="270">
        <v>0</v>
      </c>
      <c r="AB74" s="270">
        <v>0</v>
      </c>
      <c r="AC74" s="270">
        <v>0</v>
      </c>
      <c r="AD74" s="270">
        <v>0</v>
      </c>
      <c r="AE74" s="270">
        <v>0</v>
      </c>
      <c r="AF74" s="270">
        <v>0</v>
      </c>
      <c r="AG74" s="270">
        <v>0</v>
      </c>
      <c r="AH74" s="270">
        <v>0</v>
      </c>
      <c r="AI74" s="270">
        <v>0</v>
      </c>
      <c r="AJ74" s="270">
        <v>0</v>
      </c>
      <c r="AK74" s="270">
        <v>0</v>
      </c>
      <c r="AL74" s="270">
        <v>0</v>
      </c>
      <c r="AM74" s="270">
        <v>0</v>
      </c>
      <c r="AN74" s="270">
        <v>2E-3</v>
      </c>
      <c r="AO74" s="270">
        <v>2E-3</v>
      </c>
      <c r="AP74" s="270">
        <v>2E-3</v>
      </c>
      <c r="AQ74" s="270">
        <v>2E-3</v>
      </c>
      <c r="AR74" s="270">
        <v>2E-3</v>
      </c>
      <c r="AS74" s="270">
        <v>3.0000000000000001E-3</v>
      </c>
      <c r="AT74" s="270">
        <v>3.0000000000000001E-3</v>
      </c>
      <c r="AU74" s="270">
        <v>3.0000000000000001E-3</v>
      </c>
      <c r="AV74" s="270">
        <v>3.0000000000000001E-3</v>
      </c>
      <c r="AW74" s="270">
        <v>3.0000000000000001E-3</v>
      </c>
      <c r="AX74" s="270">
        <v>0</v>
      </c>
      <c r="AY74" s="270">
        <v>0</v>
      </c>
      <c r="AZ74" s="270">
        <v>0</v>
      </c>
      <c r="BA74" s="270">
        <v>0</v>
      </c>
      <c r="BB74" s="270">
        <v>0</v>
      </c>
      <c r="BC74" s="270">
        <v>0</v>
      </c>
      <c r="BD74" s="270">
        <v>0</v>
      </c>
      <c r="BE74" s="270">
        <v>0</v>
      </c>
      <c r="BF74" s="270">
        <v>0</v>
      </c>
      <c r="BG74" s="270">
        <v>0</v>
      </c>
    </row>
    <row r="75" spans="1:59">
      <c r="A75" s="267" t="s">
        <v>918</v>
      </c>
      <c r="B75" s="268">
        <v>3.9741666666666671</v>
      </c>
      <c r="C75" s="268">
        <v>10.5</v>
      </c>
      <c r="D75" s="268">
        <v>0.497</v>
      </c>
      <c r="E75" s="268"/>
      <c r="F75" s="269">
        <v>17000</v>
      </c>
      <c r="G75" s="270">
        <v>0.67500000000000004</v>
      </c>
      <c r="H75" s="270">
        <v>0.315</v>
      </c>
      <c r="I75" s="270">
        <v>0.91900000000000004</v>
      </c>
      <c r="J75" s="270">
        <v>0</v>
      </c>
      <c r="K75" s="270">
        <v>6.5000000000000002E-2</v>
      </c>
      <c r="L75" s="270">
        <v>1.503166666666667</v>
      </c>
      <c r="M75" s="271">
        <v>39.705882352941174</v>
      </c>
      <c r="N75" s="269">
        <v>17350</v>
      </c>
      <c r="O75" s="269">
        <v>19000</v>
      </c>
      <c r="P75" s="269">
        <v>20800</v>
      </c>
      <c r="Q75" s="269">
        <v>22600</v>
      </c>
      <c r="R75" s="269">
        <v>24500</v>
      </c>
      <c r="S75" s="269" t="s">
        <v>182</v>
      </c>
      <c r="T75" s="270">
        <v>0.75</v>
      </c>
      <c r="U75" s="270">
        <v>0.81</v>
      </c>
      <c r="V75" s="270">
        <v>0.9</v>
      </c>
      <c r="W75" s="270">
        <v>0.98</v>
      </c>
      <c r="X75" s="270">
        <v>1.05</v>
      </c>
      <c r="Y75" s="270">
        <v>0.35</v>
      </c>
      <c r="Z75" s="270">
        <v>0.39</v>
      </c>
      <c r="AA75" s="270">
        <v>0.42</v>
      </c>
      <c r="AB75" s="270">
        <v>0.44</v>
      </c>
      <c r="AC75" s="270">
        <v>0.46</v>
      </c>
      <c r="AD75" s="270">
        <v>0.25</v>
      </c>
      <c r="AE75" s="270">
        <v>0.26500000000000001</v>
      </c>
      <c r="AF75" s="270">
        <v>0.28000000000000003</v>
      </c>
      <c r="AG75" s="270">
        <v>0.3</v>
      </c>
      <c r="AH75" s="270">
        <v>0.32</v>
      </c>
      <c r="AI75" s="270">
        <v>0</v>
      </c>
      <c r="AJ75" s="270">
        <v>0</v>
      </c>
      <c r="AK75" s="270">
        <v>0</v>
      </c>
      <c r="AL75" s="270">
        <v>0</v>
      </c>
      <c r="AM75" s="270">
        <v>0</v>
      </c>
      <c r="AN75" s="270">
        <v>0.08</v>
      </c>
      <c r="AO75" s="270">
        <v>0.09</v>
      </c>
      <c r="AP75" s="270">
        <v>0.1</v>
      </c>
      <c r="AQ75" s="270">
        <v>0.105</v>
      </c>
      <c r="AR75" s="270">
        <v>0.11</v>
      </c>
      <c r="AS75" s="270">
        <v>1.4</v>
      </c>
      <c r="AT75" s="270">
        <v>1.3</v>
      </c>
      <c r="AU75" s="270">
        <v>1.2</v>
      </c>
      <c r="AV75" s="270">
        <v>1.1000000000000001</v>
      </c>
      <c r="AW75" s="270">
        <v>1</v>
      </c>
      <c r="AX75" s="270">
        <v>0</v>
      </c>
      <c r="AY75" s="270">
        <v>0</v>
      </c>
      <c r="AZ75" s="270">
        <v>0</v>
      </c>
      <c r="BA75" s="270">
        <v>0</v>
      </c>
      <c r="BB75" s="270">
        <v>0</v>
      </c>
      <c r="BC75" s="270">
        <v>0</v>
      </c>
      <c r="BD75" s="270">
        <v>0</v>
      </c>
      <c r="BE75" s="270">
        <v>0</v>
      </c>
      <c r="BF75" s="270">
        <v>0</v>
      </c>
      <c r="BG75" s="270">
        <v>0</v>
      </c>
    </row>
    <row r="76" spans="1:59">
      <c r="A76" s="267" t="s">
        <v>477</v>
      </c>
      <c r="B76" s="268">
        <v>1.3850000000000005</v>
      </c>
      <c r="C76" s="268">
        <v>6.8</v>
      </c>
      <c r="D76" s="268">
        <v>0.23</v>
      </c>
      <c r="E76" s="268"/>
      <c r="F76" s="269">
        <v>4453</v>
      </c>
      <c r="G76" s="270">
        <v>0.33</v>
      </c>
      <c r="H76" s="270">
        <v>1.4E-2</v>
      </c>
      <c r="I76" s="270">
        <v>1.2999999999999999E-2</v>
      </c>
      <c r="J76" s="270">
        <v>1.2999999999999999E-2</v>
      </c>
      <c r="K76" s="270">
        <v>0.6</v>
      </c>
      <c r="L76" s="270">
        <v>0.1850000000000005</v>
      </c>
      <c r="M76" s="271">
        <v>74.10734336402426</v>
      </c>
      <c r="N76" s="269">
        <v>4814</v>
      </c>
      <c r="O76" s="269">
        <v>5189</v>
      </c>
      <c r="P76" s="269">
        <v>5594</v>
      </c>
      <c r="Q76" s="269">
        <v>6030</v>
      </c>
      <c r="R76" s="269">
        <v>6050</v>
      </c>
      <c r="S76" s="269" t="s">
        <v>182</v>
      </c>
      <c r="T76" s="270">
        <v>0.38500000000000001</v>
      </c>
      <c r="U76" s="270">
        <v>0.41499999999999998</v>
      </c>
      <c r="V76" s="270">
        <v>0.44700000000000001</v>
      </c>
      <c r="W76" s="270">
        <v>0.48199999999999998</v>
      </c>
      <c r="X76" s="270">
        <v>0.5</v>
      </c>
      <c r="Y76" s="270">
        <v>0.17599999999999999</v>
      </c>
      <c r="Z76" s="270">
        <v>0.19900000000000001</v>
      </c>
      <c r="AA76" s="270">
        <v>0.20399999999999999</v>
      </c>
      <c r="AB76" s="270">
        <v>0.22</v>
      </c>
      <c r="AC76" s="270">
        <v>0.22500000000000001</v>
      </c>
      <c r="AD76" s="270">
        <v>0.154</v>
      </c>
      <c r="AE76" s="270">
        <v>0.16600000000000001</v>
      </c>
      <c r="AF76" s="270">
        <v>0.17899999999999999</v>
      </c>
      <c r="AG76" s="270">
        <v>0.193</v>
      </c>
      <c r="AH76" s="270">
        <v>0.2</v>
      </c>
      <c r="AI76" s="270">
        <v>1.2E-2</v>
      </c>
      <c r="AJ76" s="270">
        <v>1.2999999999999999E-2</v>
      </c>
      <c r="AK76" s="270">
        <v>1.4E-2</v>
      </c>
      <c r="AL76" s="270">
        <v>1.4999999999999999E-2</v>
      </c>
      <c r="AM76" s="270">
        <v>1.6E-2</v>
      </c>
      <c r="AN76" s="270">
        <v>3.6999999999999998E-2</v>
      </c>
      <c r="AO76" s="270">
        <v>4.2000000000000003E-2</v>
      </c>
      <c r="AP76" s="270">
        <v>4.4999999999999998E-2</v>
      </c>
      <c r="AQ76" s="270">
        <v>4.5999999999999999E-2</v>
      </c>
      <c r="AR76" s="270">
        <v>4.7E-2</v>
      </c>
      <c r="AS76" s="270">
        <v>0.32700000000000001</v>
      </c>
      <c r="AT76" s="270">
        <v>0.35699999999999998</v>
      </c>
      <c r="AU76" s="270">
        <v>0.38</v>
      </c>
      <c r="AV76" s="270">
        <v>0.40899999999999997</v>
      </c>
      <c r="AW76" s="270">
        <v>0.4</v>
      </c>
      <c r="AX76" s="270">
        <v>0</v>
      </c>
      <c r="AY76" s="270">
        <v>0</v>
      </c>
      <c r="AZ76" s="270">
        <v>0</v>
      </c>
      <c r="BA76" s="270">
        <v>0</v>
      </c>
      <c r="BB76" s="270">
        <v>0</v>
      </c>
      <c r="BC76" s="270">
        <v>0</v>
      </c>
      <c r="BD76" s="270">
        <v>0</v>
      </c>
      <c r="BE76" s="270">
        <v>0</v>
      </c>
      <c r="BF76" s="270">
        <v>0</v>
      </c>
      <c r="BG76" s="270">
        <v>0</v>
      </c>
    </row>
    <row r="77" spans="1:59">
      <c r="A77" s="267" t="s">
        <v>506</v>
      </c>
      <c r="B77" s="268">
        <v>0.22816666666666666</v>
      </c>
      <c r="C77" s="268">
        <v>1</v>
      </c>
      <c r="D77" s="268">
        <v>0</v>
      </c>
      <c r="E77" s="268"/>
      <c r="F77" s="269">
        <v>2999</v>
      </c>
      <c r="G77" s="270">
        <v>0.13400000000000001</v>
      </c>
      <c r="H77" s="270">
        <v>8.0000000000000002E-3</v>
      </c>
      <c r="I77" s="270">
        <v>0</v>
      </c>
      <c r="J77" s="270">
        <v>3.0000000000000001E-3</v>
      </c>
      <c r="K77" s="270">
        <v>6.4000000000000003E-3</v>
      </c>
      <c r="L77" s="270">
        <v>7.676666666666665E-2</v>
      </c>
      <c r="M77" s="271">
        <v>44.681560520173392</v>
      </c>
      <c r="N77" s="269">
        <v>3020</v>
      </c>
      <c r="O77" s="269">
        <v>3111</v>
      </c>
      <c r="P77" s="269">
        <v>3204</v>
      </c>
      <c r="Q77" s="269">
        <v>3300</v>
      </c>
      <c r="R77" s="269">
        <v>3399</v>
      </c>
      <c r="S77" s="269" t="s">
        <v>182</v>
      </c>
      <c r="T77" s="270">
        <v>0.13300000000000001</v>
      </c>
      <c r="U77" s="270">
        <v>0.13700000000000001</v>
      </c>
      <c r="V77" s="270">
        <v>0.14099999999999999</v>
      </c>
      <c r="W77" s="270">
        <v>0.14499999999999999</v>
      </c>
      <c r="X77" s="270">
        <v>0.15</v>
      </c>
      <c r="Y77" s="270">
        <v>1.2999999999999999E-2</v>
      </c>
      <c r="Z77" s="270">
        <v>1.4E-2</v>
      </c>
      <c r="AA77" s="270">
        <v>1.6E-2</v>
      </c>
      <c r="AB77" s="270">
        <v>1.7000000000000001E-2</v>
      </c>
      <c r="AC77" s="270">
        <v>1.7999999999999999E-2</v>
      </c>
      <c r="AD77" s="270">
        <v>0</v>
      </c>
      <c r="AE77" s="270">
        <v>0</v>
      </c>
      <c r="AF77" s="270">
        <v>0</v>
      </c>
      <c r="AG77" s="270">
        <v>0</v>
      </c>
      <c r="AH77" s="270">
        <v>0</v>
      </c>
      <c r="AI77" s="270">
        <v>4.0000000000000001E-3</v>
      </c>
      <c r="AJ77" s="270">
        <v>4.0000000000000001E-3</v>
      </c>
      <c r="AK77" s="270">
        <v>4.0000000000000001E-3</v>
      </c>
      <c r="AL77" s="270">
        <v>5.0000000000000001E-3</v>
      </c>
      <c r="AM77" s="270">
        <v>5.0000000000000001E-3</v>
      </c>
      <c r="AN77" s="270">
        <v>0</v>
      </c>
      <c r="AO77" s="270">
        <v>0</v>
      </c>
      <c r="AP77" s="270">
        <v>0</v>
      </c>
      <c r="AQ77" s="270">
        <v>0</v>
      </c>
      <c r="AR77" s="270">
        <v>0</v>
      </c>
      <c r="AS77" s="270">
        <v>0.04</v>
      </c>
      <c r="AT77" s="270">
        <v>0.04</v>
      </c>
      <c r="AU77" s="270">
        <v>0.04</v>
      </c>
      <c r="AV77" s="270">
        <v>0.04</v>
      </c>
      <c r="AW77" s="270">
        <v>0.04</v>
      </c>
      <c r="AX77" s="270">
        <v>0</v>
      </c>
      <c r="AY77" s="270">
        <v>0</v>
      </c>
      <c r="AZ77" s="270">
        <v>0</v>
      </c>
      <c r="BA77" s="270">
        <v>0</v>
      </c>
      <c r="BB77" s="270">
        <v>0</v>
      </c>
      <c r="BC77" s="270">
        <v>0</v>
      </c>
      <c r="BD77" s="270">
        <v>0</v>
      </c>
      <c r="BE77" s="270">
        <v>0</v>
      </c>
      <c r="BF77" s="270">
        <v>0</v>
      </c>
      <c r="BG77" s="270">
        <v>0</v>
      </c>
    </row>
    <row r="78" spans="1:59">
      <c r="A78" s="267" t="s">
        <v>643</v>
      </c>
      <c r="B78" s="268">
        <v>0.35941666666666666</v>
      </c>
      <c r="C78" s="268">
        <v>0.75</v>
      </c>
      <c r="D78" s="268">
        <v>0</v>
      </c>
      <c r="E78" s="268"/>
      <c r="F78" s="269">
        <v>4750</v>
      </c>
      <c r="G78" s="270">
        <v>0.1845</v>
      </c>
      <c r="H78" s="270">
        <v>4.19E-2</v>
      </c>
      <c r="I78" s="270">
        <v>0</v>
      </c>
      <c r="J78" s="270">
        <v>7.6600000000000001E-2</v>
      </c>
      <c r="K78" s="270">
        <v>1E-3</v>
      </c>
      <c r="L78" s="270">
        <v>5.541666666666667E-2</v>
      </c>
      <c r="M78" s="271">
        <v>38.842105263157897</v>
      </c>
      <c r="N78" s="269">
        <v>4825</v>
      </c>
      <c r="O78" s="269">
        <v>5160</v>
      </c>
      <c r="P78" s="269">
        <v>5525</v>
      </c>
      <c r="Q78" s="269">
        <v>5880</v>
      </c>
      <c r="R78" s="269">
        <v>6250</v>
      </c>
      <c r="S78" s="269" t="s">
        <v>182</v>
      </c>
      <c r="T78" s="270">
        <v>0.187</v>
      </c>
      <c r="U78" s="270">
        <v>0.2</v>
      </c>
      <c r="V78" s="270">
        <v>0.21199999999999999</v>
      </c>
      <c r="W78" s="270">
        <v>0.22600000000000001</v>
      </c>
      <c r="X78" s="270">
        <v>0.24099999999999999</v>
      </c>
      <c r="Y78" s="270">
        <v>4.2000000000000003E-2</v>
      </c>
      <c r="Z78" s="270">
        <v>4.2500000000000003E-2</v>
      </c>
      <c r="AA78" s="270">
        <v>4.3499999999999997E-2</v>
      </c>
      <c r="AB78" s="270">
        <v>4.5499999999999999E-2</v>
      </c>
      <c r="AC78" s="270">
        <v>4.65E-2</v>
      </c>
      <c r="AD78" s="270">
        <v>0</v>
      </c>
      <c r="AE78" s="270">
        <v>0</v>
      </c>
      <c r="AF78" s="270">
        <v>0</v>
      </c>
      <c r="AG78" s="270">
        <v>0</v>
      </c>
      <c r="AH78" s="270">
        <v>0</v>
      </c>
      <c r="AI78" s="270">
        <v>7.9000000000000001E-2</v>
      </c>
      <c r="AJ78" s="270">
        <v>8.1000000000000003E-2</v>
      </c>
      <c r="AK78" s="270">
        <v>8.3000000000000004E-2</v>
      </c>
      <c r="AL78" s="270">
        <v>8.5000000000000006E-2</v>
      </c>
      <c r="AM78" s="270">
        <v>8.6999999999999994E-2</v>
      </c>
      <c r="AN78" s="270">
        <v>1E-3</v>
      </c>
      <c r="AO78" s="270">
        <v>1E-3</v>
      </c>
      <c r="AP78" s="270">
        <v>1E-3</v>
      </c>
      <c r="AQ78" s="270">
        <v>1E-3</v>
      </c>
      <c r="AR78" s="270">
        <v>1E-3</v>
      </c>
      <c r="AS78" s="270">
        <v>4.7E-2</v>
      </c>
      <c r="AT78" s="270">
        <v>5.0999999999999997E-2</v>
      </c>
      <c r="AU78" s="270">
        <v>5.3999999999999999E-2</v>
      </c>
      <c r="AV78" s="270">
        <v>5.7000000000000002E-2</v>
      </c>
      <c r="AW78" s="270">
        <v>0.06</v>
      </c>
      <c r="AX78" s="270">
        <v>0</v>
      </c>
      <c r="AY78" s="270">
        <v>0</v>
      </c>
      <c r="AZ78" s="270">
        <v>0</v>
      </c>
      <c r="BA78" s="270">
        <v>0</v>
      </c>
      <c r="BB78" s="270">
        <v>0</v>
      </c>
      <c r="BC78" s="270">
        <v>0</v>
      </c>
      <c r="BD78" s="270">
        <v>0</v>
      </c>
      <c r="BE78" s="270">
        <v>0</v>
      </c>
      <c r="BF78" s="270">
        <v>0</v>
      </c>
      <c r="BG78" s="270">
        <v>0</v>
      </c>
    </row>
    <row r="79" spans="1:59">
      <c r="A79" s="267" t="s">
        <v>685</v>
      </c>
      <c r="B79" s="268">
        <v>1.0295833333333333</v>
      </c>
      <c r="C79" s="268">
        <v>4.5</v>
      </c>
      <c r="D79" s="268">
        <v>0</v>
      </c>
      <c r="E79" s="268"/>
      <c r="F79" s="269">
        <v>9290</v>
      </c>
      <c r="G79" s="270">
        <v>0.45700000000000002</v>
      </c>
      <c r="H79" s="270">
        <v>0.26700000000000002</v>
      </c>
      <c r="I79" s="270">
        <v>2.9000000000000001E-2</v>
      </c>
      <c r="J79" s="270">
        <v>0</v>
      </c>
      <c r="K79" s="270">
        <v>9.9000000000000005E-2</v>
      </c>
      <c r="L79" s="270">
        <v>0.17758333333333332</v>
      </c>
      <c r="M79" s="271">
        <v>49.192680301399356</v>
      </c>
      <c r="N79" s="269">
        <v>10530</v>
      </c>
      <c r="O79" s="269">
        <v>12530</v>
      </c>
      <c r="P79" s="269">
        <v>14530</v>
      </c>
      <c r="Q79" s="269">
        <v>16600</v>
      </c>
      <c r="R79" s="269">
        <v>18800</v>
      </c>
      <c r="S79" s="269" t="s">
        <v>182</v>
      </c>
      <c r="T79" s="270">
        <v>0.52</v>
      </c>
      <c r="U79" s="270">
        <v>0.62</v>
      </c>
      <c r="V79" s="270">
        <v>0.72</v>
      </c>
      <c r="W79" s="270">
        <v>0.82</v>
      </c>
      <c r="X79" s="270">
        <v>0.92</v>
      </c>
      <c r="Y79" s="270">
        <v>0.247</v>
      </c>
      <c r="Z79" s="270">
        <v>0.27200000000000002</v>
      </c>
      <c r="AA79" s="270">
        <v>0.29899999999999999</v>
      </c>
      <c r="AB79" s="270">
        <v>0.32800000000000001</v>
      </c>
      <c r="AC79" s="270">
        <v>0.34</v>
      </c>
      <c r="AD79" s="270">
        <v>2.8000000000000001E-2</v>
      </c>
      <c r="AE79" s="270">
        <v>2.9000000000000001E-2</v>
      </c>
      <c r="AF79" s="270">
        <v>2.9000000000000001E-2</v>
      </c>
      <c r="AG79" s="270">
        <v>2.9000000000000001E-2</v>
      </c>
      <c r="AH79" s="270">
        <v>0.03</v>
      </c>
      <c r="AI79" s="270">
        <v>0</v>
      </c>
      <c r="AJ79" s="270">
        <v>0</v>
      </c>
      <c r="AK79" s="270">
        <v>0</v>
      </c>
      <c r="AL79" s="270">
        <v>0</v>
      </c>
      <c r="AM79" s="270">
        <v>0</v>
      </c>
      <c r="AN79" s="270">
        <v>0.105</v>
      </c>
      <c r="AO79" s="270">
        <v>0.125</v>
      </c>
      <c r="AP79" s="270">
        <v>0.14499999999999999</v>
      </c>
      <c r="AQ79" s="270">
        <v>0.16</v>
      </c>
      <c r="AR79" s="270">
        <v>0.18</v>
      </c>
      <c r="AS79" s="270">
        <v>0.18</v>
      </c>
      <c r="AT79" s="270">
        <v>0.2102</v>
      </c>
      <c r="AU79" s="270">
        <v>0.24110000000000001</v>
      </c>
      <c r="AV79" s="270">
        <v>0.27139999999999997</v>
      </c>
      <c r="AW79" s="270">
        <v>0.29930000000000001</v>
      </c>
      <c r="AX79" s="270">
        <v>0</v>
      </c>
      <c r="AY79" s="270">
        <v>0</v>
      </c>
      <c r="AZ79" s="270">
        <v>0</v>
      </c>
      <c r="BA79" s="270">
        <v>0</v>
      </c>
      <c r="BB79" s="270">
        <v>0</v>
      </c>
      <c r="BC79" s="270">
        <v>0</v>
      </c>
      <c r="BD79" s="270">
        <v>0</v>
      </c>
      <c r="BE79" s="270">
        <v>0</v>
      </c>
      <c r="BF79" s="270">
        <v>0</v>
      </c>
      <c r="BG79" s="270">
        <v>0</v>
      </c>
    </row>
    <row r="80" spans="1:59">
      <c r="A80" s="267" t="s">
        <v>615</v>
      </c>
      <c r="B80" s="268">
        <v>7.1788333333333334</v>
      </c>
      <c r="C80" s="268">
        <v>16.5</v>
      </c>
      <c r="D80" s="268">
        <v>0.22500000000000001</v>
      </c>
      <c r="E80" s="268"/>
      <c r="F80" s="269">
        <v>65000</v>
      </c>
      <c r="G80" s="270">
        <v>2.7280000000000002</v>
      </c>
      <c r="H80" s="270">
        <v>1.724</v>
      </c>
      <c r="I80" s="270">
        <v>0.52</v>
      </c>
      <c r="J80" s="270">
        <v>0</v>
      </c>
      <c r="K80" s="270">
        <v>0.15</v>
      </c>
      <c r="L80" s="270">
        <v>1.8318333333333339</v>
      </c>
      <c r="M80" s="271">
        <v>41.969230769230769</v>
      </c>
      <c r="N80" s="269">
        <v>66964</v>
      </c>
      <c r="O80" s="269">
        <v>77714</v>
      </c>
      <c r="P80" s="269">
        <v>90190</v>
      </c>
      <c r="Q80" s="269">
        <v>91659</v>
      </c>
      <c r="R80" s="269">
        <v>99464</v>
      </c>
      <c r="S80" s="269" t="s">
        <v>181</v>
      </c>
      <c r="T80" s="270">
        <v>2.8104</v>
      </c>
      <c r="U80" s="270">
        <v>3.2616000000000001</v>
      </c>
      <c r="V80" s="270">
        <v>3.7852000000000001</v>
      </c>
      <c r="W80" s="270">
        <v>4.3929</v>
      </c>
      <c r="X80" s="270">
        <v>5.0980999999999996</v>
      </c>
      <c r="Y80" s="270">
        <v>1.7769999999999999</v>
      </c>
      <c r="Z80" s="270">
        <v>2.1659999999999999</v>
      </c>
      <c r="AA80" s="270">
        <v>2.64</v>
      </c>
      <c r="AB80" s="270">
        <v>3.218</v>
      </c>
      <c r="AC80" s="270">
        <v>3.923</v>
      </c>
      <c r="AD80" s="270">
        <v>0.74399999999999999</v>
      </c>
      <c r="AE80" s="270">
        <v>0.90700000000000003</v>
      </c>
      <c r="AF80" s="270">
        <v>1.1060000000000001</v>
      </c>
      <c r="AG80" s="270">
        <v>1.3480000000000001</v>
      </c>
      <c r="AH80" s="270">
        <v>1.643</v>
      </c>
      <c r="AI80" s="270">
        <v>0</v>
      </c>
      <c r="AJ80" s="270">
        <v>0</v>
      </c>
      <c r="AK80" s="270">
        <v>0</v>
      </c>
      <c r="AL80" s="270">
        <v>0</v>
      </c>
      <c r="AM80" s="270">
        <v>0</v>
      </c>
      <c r="AN80" s="270">
        <v>0.1545</v>
      </c>
      <c r="AO80" s="270">
        <v>0.17929999999999999</v>
      </c>
      <c r="AP80" s="270">
        <v>0.20810000000000001</v>
      </c>
      <c r="AQ80" s="270">
        <v>0.24149999999999999</v>
      </c>
      <c r="AR80" s="270">
        <v>0.28029999999999999</v>
      </c>
      <c r="AS80" s="270">
        <v>1.9451000000000001</v>
      </c>
      <c r="AT80" s="270">
        <v>2.3096000000000001</v>
      </c>
      <c r="AU80" s="270">
        <v>2.7441</v>
      </c>
      <c r="AV80" s="270">
        <v>3.2622</v>
      </c>
      <c r="AW80" s="270">
        <v>3.8805000000000001</v>
      </c>
      <c r="AX80" s="270">
        <v>0</v>
      </c>
      <c r="AY80" s="270">
        <v>3</v>
      </c>
      <c r="AZ80" s="270">
        <v>0</v>
      </c>
      <c r="BA80" s="270">
        <v>0</v>
      </c>
      <c r="BB80" s="270">
        <v>0</v>
      </c>
      <c r="BC80" s="270">
        <v>0</v>
      </c>
      <c r="BD80" s="270">
        <v>0</v>
      </c>
      <c r="BE80" s="270">
        <v>0</v>
      </c>
      <c r="BF80" s="270">
        <v>0</v>
      </c>
      <c r="BG80" s="270">
        <v>0</v>
      </c>
    </row>
    <row r="81" spans="1:59">
      <c r="A81" s="267" t="s">
        <v>663</v>
      </c>
      <c r="B81" s="268" t="s">
        <v>395</v>
      </c>
      <c r="C81" s="268">
        <v>0</v>
      </c>
      <c r="D81" s="268">
        <v>0</v>
      </c>
      <c r="E81" s="268"/>
      <c r="F81" s="269" t="e">
        <v>#N/A</v>
      </c>
      <c r="G81" s="270">
        <v>0</v>
      </c>
      <c r="H81" s="270">
        <v>0</v>
      </c>
      <c r="I81" s="270">
        <v>0</v>
      </c>
      <c r="J81" s="270">
        <v>0</v>
      </c>
      <c r="K81" s="270">
        <v>0</v>
      </c>
      <c r="L81" s="270" t="e">
        <v>#VALUE!</v>
      </c>
      <c r="M81" s="271" t="s">
        <v>395</v>
      </c>
      <c r="N81" s="269">
        <v>0</v>
      </c>
      <c r="O81" s="269">
        <v>0</v>
      </c>
      <c r="P81" s="269">
        <v>0</v>
      </c>
      <c r="Q81" s="269">
        <v>0</v>
      </c>
      <c r="R81" s="269">
        <v>0</v>
      </c>
      <c r="S81" s="269" t="s">
        <v>181</v>
      </c>
      <c r="T81" s="270">
        <v>0</v>
      </c>
      <c r="U81" s="270">
        <v>0</v>
      </c>
      <c r="V81" s="270">
        <v>0</v>
      </c>
      <c r="W81" s="270">
        <v>0</v>
      </c>
      <c r="X81" s="270">
        <v>0</v>
      </c>
      <c r="Y81" s="270">
        <v>0</v>
      </c>
      <c r="Z81" s="270">
        <v>0</v>
      </c>
      <c r="AA81" s="270">
        <v>0</v>
      </c>
      <c r="AB81" s="270">
        <v>0</v>
      </c>
      <c r="AC81" s="270">
        <v>0</v>
      </c>
      <c r="AD81" s="270">
        <v>0</v>
      </c>
      <c r="AE81" s="270">
        <v>0</v>
      </c>
      <c r="AF81" s="270">
        <v>0</v>
      </c>
      <c r="AG81" s="270">
        <v>0</v>
      </c>
      <c r="AH81" s="270">
        <v>0</v>
      </c>
      <c r="AI81" s="270">
        <v>0</v>
      </c>
      <c r="AJ81" s="270">
        <v>0</v>
      </c>
      <c r="AK81" s="270">
        <v>0</v>
      </c>
      <c r="AL81" s="270">
        <v>0</v>
      </c>
      <c r="AM81" s="270">
        <v>0</v>
      </c>
      <c r="AN81" s="270">
        <v>0</v>
      </c>
      <c r="AO81" s="270">
        <v>0</v>
      </c>
      <c r="AP81" s="270">
        <v>0</v>
      </c>
      <c r="AQ81" s="270">
        <v>0</v>
      </c>
      <c r="AR81" s="270">
        <v>0</v>
      </c>
      <c r="AS81" s="270">
        <v>0</v>
      </c>
      <c r="AT81" s="270">
        <v>0</v>
      </c>
      <c r="AU81" s="270">
        <v>0</v>
      </c>
      <c r="AV81" s="270">
        <v>0</v>
      </c>
      <c r="AW81" s="270">
        <v>0</v>
      </c>
      <c r="AX81" s="270">
        <v>0</v>
      </c>
      <c r="AY81" s="270">
        <v>0</v>
      </c>
      <c r="AZ81" s="270">
        <v>0</v>
      </c>
      <c r="BA81" s="270">
        <v>0</v>
      </c>
      <c r="BB81" s="270">
        <v>0</v>
      </c>
      <c r="BC81" s="270">
        <v>0</v>
      </c>
      <c r="BD81" s="270">
        <v>0</v>
      </c>
      <c r="BE81" s="270">
        <v>0</v>
      </c>
      <c r="BF81" s="270">
        <v>0</v>
      </c>
      <c r="BG81" s="270">
        <v>0</v>
      </c>
    </row>
    <row r="82" spans="1:59">
      <c r="A82" s="267" t="s">
        <v>870</v>
      </c>
      <c r="B82" s="268">
        <v>2.9761666666666673</v>
      </c>
      <c r="C82" s="268">
        <v>15</v>
      </c>
      <c r="D82" s="268">
        <v>9.2399999999999996E-2</v>
      </c>
      <c r="E82" s="268"/>
      <c r="F82" s="269">
        <v>24981</v>
      </c>
      <c r="G82" s="270">
        <v>1.1539999999999999</v>
      </c>
      <c r="H82" s="270">
        <v>0.81399999999999995</v>
      </c>
      <c r="I82" s="270">
        <v>0.17</v>
      </c>
      <c r="J82" s="270">
        <v>0.26300000000000001</v>
      </c>
      <c r="K82" s="270">
        <v>0.25</v>
      </c>
      <c r="L82" s="270">
        <v>0.23276666666666745</v>
      </c>
      <c r="M82" s="271">
        <v>46.195108282294541</v>
      </c>
      <c r="N82" s="269">
        <v>25480</v>
      </c>
      <c r="O82" s="269">
        <v>28030</v>
      </c>
      <c r="P82" s="269">
        <v>30830</v>
      </c>
      <c r="Q82" s="269">
        <v>33910</v>
      </c>
      <c r="R82" s="269">
        <v>37310</v>
      </c>
      <c r="S82" s="269" t="s">
        <v>177</v>
      </c>
      <c r="T82" s="270">
        <v>1.1720999999999999</v>
      </c>
      <c r="U82" s="270">
        <v>1.2892999999999999</v>
      </c>
      <c r="V82" s="270">
        <v>1.4181999999999999</v>
      </c>
      <c r="W82" s="270">
        <v>1.56</v>
      </c>
      <c r="X82" s="270">
        <v>1.716</v>
      </c>
      <c r="Y82" s="270">
        <v>1.0620000000000001</v>
      </c>
      <c r="Z82" s="270">
        <v>1.1679999999999999</v>
      </c>
      <c r="AA82" s="270">
        <v>1.2849999999999999</v>
      </c>
      <c r="AB82" s="270">
        <v>1.4139999999999999</v>
      </c>
      <c r="AC82" s="270">
        <v>1.5549999999999999</v>
      </c>
      <c r="AD82" s="270">
        <v>0.1734</v>
      </c>
      <c r="AE82" s="270">
        <v>0.19070000000000001</v>
      </c>
      <c r="AF82" s="270">
        <v>0.20979999999999999</v>
      </c>
      <c r="AG82" s="270">
        <v>0.23080000000000001</v>
      </c>
      <c r="AH82" s="270">
        <v>0.25390000000000001</v>
      </c>
      <c r="AI82" s="270">
        <v>0.26829999999999998</v>
      </c>
      <c r="AJ82" s="270">
        <v>0.29509999999999997</v>
      </c>
      <c r="AK82" s="270">
        <v>0.3246</v>
      </c>
      <c r="AL82" s="270">
        <v>0.35709999999999997</v>
      </c>
      <c r="AM82" s="270">
        <v>0.39279999999999998</v>
      </c>
      <c r="AN82" s="270">
        <v>0.25</v>
      </c>
      <c r="AO82" s="270">
        <v>0.25</v>
      </c>
      <c r="AP82" s="270">
        <v>0.25</v>
      </c>
      <c r="AQ82" s="270">
        <v>0.25</v>
      </c>
      <c r="AR82" s="270">
        <v>0.25</v>
      </c>
      <c r="AS82" s="270">
        <v>0.24199999999999999</v>
      </c>
      <c r="AT82" s="270">
        <v>0.26800000000000002</v>
      </c>
      <c r="AU82" s="270">
        <v>0.29499999999999998</v>
      </c>
      <c r="AV82" s="270">
        <v>0.32700000000000001</v>
      </c>
      <c r="AW82" s="270">
        <v>0.36499999999999999</v>
      </c>
      <c r="AX82" s="270">
        <v>0</v>
      </c>
      <c r="AY82" s="270">
        <v>0</v>
      </c>
      <c r="AZ82" s="270">
        <v>0</v>
      </c>
      <c r="BA82" s="270">
        <v>0</v>
      </c>
      <c r="BB82" s="270">
        <v>0</v>
      </c>
      <c r="BC82" s="270">
        <v>0</v>
      </c>
      <c r="BD82" s="270">
        <v>0</v>
      </c>
      <c r="BE82" s="270">
        <v>0</v>
      </c>
      <c r="BF82" s="270">
        <v>0</v>
      </c>
      <c r="BG82" s="270">
        <v>0</v>
      </c>
    </row>
    <row r="83" spans="1:59">
      <c r="A83" s="267" t="s">
        <v>720</v>
      </c>
      <c r="B83" s="268">
        <v>6.3565000000000005</v>
      </c>
      <c r="C83" s="268">
        <v>18</v>
      </c>
      <c r="D83" s="268">
        <v>0.13900000000000001</v>
      </c>
      <c r="E83" s="268"/>
      <c r="F83" s="269">
        <v>40000</v>
      </c>
      <c r="G83" s="270">
        <v>1.8</v>
      </c>
      <c r="H83" s="270">
        <v>3.5</v>
      </c>
      <c r="I83" s="270">
        <v>0</v>
      </c>
      <c r="J83" s="270">
        <v>0.2</v>
      </c>
      <c r="K83" s="270">
        <v>3.5000000000000003E-2</v>
      </c>
      <c r="L83" s="270">
        <v>0.68250000000000011</v>
      </c>
      <c r="M83" s="271">
        <v>45</v>
      </c>
      <c r="N83" s="269">
        <v>40980</v>
      </c>
      <c r="O83" s="269">
        <v>51850</v>
      </c>
      <c r="P83" s="269">
        <v>62730</v>
      </c>
      <c r="Q83" s="269">
        <v>73600</v>
      </c>
      <c r="R83" s="269">
        <v>84470</v>
      </c>
      <c r="S83" s="269" t="s">
        <v>177</v>
      </c>
      <c r="T83" s="270">
        <v>1.95</v>
      </c>
      <c r="U83" s="270">
        <v>2.4700000000000002</v>
      </c>
      <c r="V83" s="270">
        <v>2.99</v>
      </c>
      <c r="W83" s="270">
        <v>3.51</v>
      </c>
      <c r="X83" s="270">
        <v>4.03</v>
      </c>
      <c r="Y83" s="270">
        <v>3.8</v>
      </c>
      <c r="Z83" s="270">
        <v>4.9000000000000004</v>
      </c>
      <c r="AA83" s="270">
        <v>5.75</v>
      </c>
      <c r="AB83" s="270">
        <v>7.05</v>
      </c>
      <c r="AC83" s="270">
        <v>8.25</v>
      </c>
      <c r="AD83" s="270">
        <v>0</v>
      </c>
      <c r="AE83" s="270">
        <v>0</v>
      </c>
      <c r="AF83" s="270">
        <v>0</v>
      </c>
      <c r="AG83" s="270">
        <v>0</v>
      </c>
      <c r="AH83" s="270">
        <v>0</v>
      </c>
      <c r="AI83" s="270">
        <v>0.24</v>
      </c>
      <c r="AJ83" s="270">
        <v>0.28999999999999998</v>
      </c>
      <c r="AK83" s="270">
        <v>0.35</v>
      </c>
      <c r="AL83" s="270">
        <v>0.42</v>
      </c>
      <c r="AM83" s="270">
        <v>0.5</v>
      </c>
      <c r="AN83" s="270">
        <v>3.5000000000000003E-2</v>
      </c>
      <c r="AO83" s="270">
        <v>3.5000000000000003E-2</v>
      </c>
      <c r="AP83" s="270">
        <v>3.5000000000000003E-2</v>
      </c>
      <c r="AQ83" s="270">
        <v>3.5000000000000003E-2</v>
      </c>
      <c r="AR83" s="270">
        <v>3.5000000000000003E-2</v>
      </c>
      <c r="AS83" s="270">
        <v>0.93799999999999994</v>
      </c>
      <c r="AT83" s="270">
        <v>1.1759999999999999</v>
      </c>
      <c r="AU83" s="270">
        <v>1.3839999999999999</v>
      </c>
      <c r="AV83" s="270">
        <v>1.669</v>
      </c>
      <c r="AW83" s="270">
        <v>1.9390000000000001</v>
      </c>
      <c r="AX83" s="270">
        <v>0</v>
      </c>
      <c r="AY83" s="270">
        <v>0</v>
      </c>
      <c r="AZ83" s="270">
        <v>0</v>
      </c>
      <c r="BA83" s="270">
        <v>0</v>
      </c>
      <c r="BB83" s="270">
        <v>0</v>
      </c>
      <c r="BC83" s="270">
        <v>0</v>
      </c>
      <c r="BD83" s="270">
        <v>0</v>
      </c>
      <c r="BE83" s="270">
        <v>0</v>
      </c>
      <c r="BF83" s="270">
        <v>0</v>
      </c>
      <c r="BG83" s="270">
        <v>0</v>
      </c>
    </row>
    <row r="84" spans="1:59">
      <c r="A84" s="267" t="s">
        <v>633</v>
      </c>
      <c r="B84" s="268">
        <v>2.0068333333333332</v>
      </c>
      <c r="C84" s="268">
        <v>4.1450000000000005</v>
      </c>
      <c r="D84" s="268">
        <v>3.5000000000000001E-3</v>
      </c>
      <c r="E84" s="268"/>
      <c r="F84" s="269">
        <v>23280</v>
      </c>
      <c r="G84" s="270">
        <v>1.1398999999999999</v>
      </c>
      <c r="H84" s="270">
        <v>0.26179999999999998</v>
      </c>
      <c r="I84" s="270">
        <v>5.8099999999999999E-2</v>
      </c>
      <c r="J84" s="270">
        <v>8.8800000000000004E-2</v>
      </c>
      <c r="K84" s="270">
        <v>3.9E-2</v>
      </c>
      <c r="L84" s="270">
        <v>0.41573333333333329</v>
      </c>
      <c r="M84" s="271">
        <v>48.964776632302403</v>
      </c>
      <c r="N84" s="269">
        <v>23678</v>
      </c>
      <c r="O84" s="269">
        <v>28678</v>
      </c>
      <c r="P84" s="269">
        <v>35338</v>
      </c>
      <c r="Q84" s="269">
        <v>44218</v>
      </c>
      <c r="R84" s="269">
        <v>56058</v>
      </c>
      <c r="S84" s="269" t="s">
        <v>177</v>
      </c>
      <c r="T84" s="270">
        <v>1.24</v>
      </c>
      <c r="U84" s="270">
        <v>1.4910000000000001</v>
      </c>
      <c r="V84" s="270">
        <v>1.8380000000000001</v>
      </c>
      <c r="W84" s="270">
        <v>2.2989999999999999</v>
      </c>
      <c r="X84" s="270">
        <v>2.915</v>
      </c>
      <c r="Y84" s="270">
        <v>0.23300000000000001</v>
      </c>
      <c r="Z84" s="270">
        <v>0.245</v>
      </c>
      <c r="AA84" s="270">
        <v>0.25800000000000001</v>
      </c>
      <c r="AB84" s="270">
        <v>0.28000000000000003</v>
      </c>
      <c r="AC84" s="270">
        <v>0.28000000000000003</v>
      </c>
      <c r="AD84" s="270">
        <v>9.7000000000000003E-2</v>
      </c>
      <c r="AE84" s="270">
        <v>0.10199999999999999</v>
      </c>
      <c r="AF84" s="270">
        <v>0.108</v>
      </c>
      <c r="AG84" s="270">
        <v>0.114</v>
      </c>
      <c r="AH84" s="270">
        <v>0.114</v>
      </c>
      <c r="AI84" s="270">
        <v>4.3999999999999997E-2</v>
      </c>
      <c r="AJ84" s="270">
        <v>4.5999999999999999E-2</v>
      </c>
      <c r="AK84" s="270">
        <v>4.9000000000000002E-2</v>
      </c>
      <c r="AL84" s="270">
        <v>5.1999999999999998E-2</v>
      </c>
      <c r="AM84" s="270">
        <v>5.1999999999999998E-2</v>
      </c>
      <c r="AN84" s="270">
        <v>0.04</v>
      </c>
      <c r="AO84" s="270">
        <v>4.1000000000000002E-2</v>
      </c>
      <c r="AP84" s="270">
        <v>4.19E-2</v>
      </c>
      <c r="AQ84" s="270">
        <v>4.2900000000000001E-2</v>
      </c>
      <c r="AR84" s="270">
        <v>4.3799999999999999E-2</v>
      </c>
      <c r="AS84" s="270">
        <v>0.34899999999999998</v>
      </c>
      <c r="AT84" s="270">
        <v>0.40699999999999997</v>
      </c>
      <c r="AU84" s="270">
        <v>0.48599999999999999</v>
      </c>
      <c r="AV84" s="270">
        <v>0.59099999999999997</v>
      </c>
      <c r="AW84" s="270">
        <v>0.72299999999999998</v>
      </c>
      <c r="AX84" s="270">
        <v>0.14399999999999999</v>
      </c>
      <c r="AY84" s="270">
        <v>0</v>
      </c>
      <c r="AZ84" s="270">
        <v>0</v>
      </c>
      <c r="BA84" s="270">
        <v>0</v>
      </c>
      <c r="BB84" s="270">
        <v>0</v>
      </c>
      <c r="BC84" s="270">
        <v>0</v>
      </c>
      <c r="BD84" s="270">
        <v>0</v>
      </c>
      <c r="BE84" s="270">
        <v>0</v>
      </c>
      <c r="BF84" s="270">
        <v>0</v>
      </c>
      <c r="BG84" s="270">
        <v>0</v>
      </c>
    </row>
    <row r="85" spans="1:59">
      <c r="A85" s="267" t="s">
        <v>891</v>
      </c>
      <c r="B85" s="268">
        <v>0.34249999999999997</v>
      </c>
      <c r="C85" s="268">
        <v>0.5</v>
      </c>
      <c r="D85" s="268">
        <v>0</v>
      </c>
      <c r="E85" s="268"/>
      <c r="F85" s="269">
        <v>4511</v>
      </c>
      <c r="G85" s="270">
        <v>0.21460000000000001</v>
      </c>
      <c r="H85" s="270">
        <v>6.2600000000000003E-2</v>
      </c>
      <c r="I85" s="270">
        <v>7.3000000000000001E-3</v>
      </c>
      <c r="J85" s="270">
        <v>2.9999999999999997E-4</v>
      </c>
      <c r="K85" s="270">
        <v>1.0500000000000001E-2</v>
      </c>
      <c r="L85" s="270">
        <v>4.7199999999999964E-2</v>
      </c>
      <c r="M85" s="271">
        <v>47.57260031035247</v>
      </c>
      <c r="N85" s="269">
        <v>4679</v>
      </c>
      <c r="O85" s="269">
        <v>5614</v>
      </c>
      <c r="P85" s="269">
        <v>6615</v>
      </c>
      <c r="Q85" s="269">
        <v>7795</v>
      </c>
      <c r="R85" s="269">
        <v>9185</v>
      </c>
      <c r="S85" s="269" t="s">
        <v>177</v>
      </c>
      <c r="T85" s="270">
        <v>0.2225</v>
      </c>
      <c r="U85" s="270">
        <v>0.26390000000000002</v>
      </c>
      <c r="V85" s="270">
        <v>0.30430000000000001</v>
      </c>
      <c r="W85" s="270">
        <v>0.3508</v>
      </c>
      <c r="X85" s="270">
        <v>0.40410000000000001</v>
      </c>
      <c r="Y85" s="270">
        <v>6.4899999999999999E-2</v>
      </c>
      <c r="Z85" s="270">
        <v>7.7799999999999994E-2</v>
      </c>
      <c r="AA85" s="270">
        <v>9.1700000000000004E-2</v>
      </c>
      <c r="AB85" s="270">
        <v>0.1081</v>
      </c>
      <c r="AC85" s="270">
        <v>0.12740000000000001</v>
      </c>
      <c r="AD85" s="270">
        <v>7.3000000000000001E-3</v>
      </c>
      <c r="AE85" s="270">
        <v>7.3000000000000001E-3</v>
      </c>
      <c r="AF85" s="270">
        <v>7.3000000000000001E-3</v>
      </c>
      <c r="AG85" s="270">
        <v>7.3000000000000001E-3</v>
      </c>
      <c r="AH85" s="270">
        <v>7.3000000000000001E-3</v>
      </c>
      <c r="AI85" s="270">
        <v>2.9999999999999997E-4</v>
      </c>
      <c r="AJ85" s="270">
        <v>2.9999999999999997E-4</v>
      </c>
      <c r="AK85" s="270">
        <v>2.9999999999999997E-4</v>
      </c>
      <c r="AL85" s="270">
        <v>2.9999999999999997E-4</v>
      </c>
      <c r="AM85" s="270">
        <v>2.9999999999999997E-4</v>
      </c>
      <c r="AN85" s="270">
        <v>1.0500000000000001E-2</v>
      </c>
      <c r="AO85" s="270">
        <v>1.0500000000000001E-2</v>
      </c>
      <c r="AP85" s="270">
        <v>1.0500000000000001E-2</v>
      </c>
      <c r="AQ85" s="270">
        <v>1.0500000000000001E-2</v>
      </c>
      <c r="AR85" s="270">
        <v>1.0500000000000001E-2</v>
      </c>
      <c r="AS85" s="270">
        <v>4.9299999999999997E-2</v>
      </c>
      <c r="AT85" s="270">
        <v>5.2499999999999998E-2</v>
      </c>
      <c r="AU85" s="270">
        <v>5.8299999999999998E-2</v>
      </c>
      <c r="AV85" s="270">
        <v>6.5000000000000002E-2</v>
      </c>
      <c r="AW85" s="270">
        <v>7.2400000000000006E-2</v>
      </c>
      <c r="AX85" s="270">
        <v>0</v>
      </c>
      <c r="AY85" s="270">
        <v>1</v>
      </c>
      <c r="AZ85" s="270">
        <v>0</v>
      </c>
      <c r="BA85" s="270">
        <v>0</v>
      </c>
      <c r="BB85" s="270">
        <v>0</v>
      </c>
      <c r="BC85" s="270">
        <v>0</v>
      </c>
      <c r="BD85" s="270">
        <v>0</v>
      </c>
      <c r="BE85" s="270">
        <v>0</v>
      </c>
      <c r="BF85" s="270">
        <v>0</v>
      </c>
      <c r="BG85" s="270">
        <v>0</v>
      </c>
    </row>
    <row r="86" spans="1:59">
      <c r="A86" s="267" t="s">
        <v>922</v>
      </c>
      <c r="B86" s="268">
        <v>0.3681666666666667</v>
      </c>
      <c r="C86" s="268">
        <v>1.2</v>
      </c>
      <c r="D86" s="268">
        <v>0</v>
      </c>
      <c r="E86" s="268"/>
      <c r="F86" s="269">
        <v>5703</v>
      </c>
      <c r="G86" s="270">
        <v>0.26129999999999998</v>
      </c>
      <c r="H86" s="270">
        <v>1.15E-2</v>
      </c>
      <c r="I86" s="270">
        <v>1.9300000000000001E-2</v>
      </c>
      <c r="J86" s="270">
        <v>1.52E-2</v>
      </c>
      <c r="K86" s="270">
        <v>2.1600000000000001E-2</v>
      </c>
      <c r="L86" s="270">
        <v>3.9266666666666727E-2</v>
      </c>
      <c r="M86" s="271">
        <v>45.817990531299309</v>
      </c>
      <c r="N86" s="269">
        <v>6426</v>
      </c>
      <c r="O86" s="269">
        <v>7711</v>
      </c>
      <c r="P86" s="269">
        <v>9253</v>
      </c>
      <c r="Q86" s="269">
        <v>11104</v>
      </c>
      <c r="R86" s="269">
        <v>13325</v>
      </c>
      <c r="S86" s="269" t="s">
        <v>177</v>
      </c>
      <c r="T86" s="270">
        <v>0.312</v>
      </c>
      <c r="U86" s="270">
        <v>0.36799999999999999</v>
      </c>
      <c r="V86" s="270">
        <v>0.434</v>
      </c>
      <c r="W86" s="270">
        <v>0.51200000000000001</v>
      </c>
      <c r="X86" s="270">
        <v>0.60399999999999998</v>
      </c>
      <c r="Y86" s="270">
        <v>7.0000000000000001E-3</v>
      </c>
      <c r="Z86" s="270">
        <v>8.0000000000000002E-3</v>
      </c>
      <c r="AA86" s="270">
        <v>8.9999999999999993E-3</v>
      </c>
      <c r="AB86" s="270">
        <v>1.0999999999999999E-2</v>
      </c>
      <c r="AC86" s="270">
        <v>1.2999999999999999E-2</v>
      </c>
      <c r="AD86" s="270">
        <v>7.0000000000000001E-3</v>
      </c>
      <c r="AE86" s="270">
        <v>8.0000000000000002E-3</v>
      </c>
      <c r="AF86" s="270">
        <v>8.9999999999999993E-3</v>
      </c>
      <c r="AG86" s="270">
        <v>1.0999999999999999E-2</v>
      </c>
      <c r="AH86" s="270">
        <v>1.2999999999999999E-2</v>
      </c>
      <c r="AI86" s="270">
        <v>1.7999999999999999E-2</v>
      </c>
      <c r="AJ86" s="270">
        <v>2.1000000000000001E-2</v>
      </c>
      <c r="AK86" s="270">
        <v>2.5000000000000001E-2</v>
      </c>
      <c r="AL86" s="270">
        <v>0.03</v>
      </c>
      <c r="AM86" s="270">
        <v>3.5000000000000003E-2</v>
      </c>
      <c r="AN86" s="270">
        <v>3.0000000000000001E-3</v>
      </c>
      <c r="AO86" s="270">
        <v>3.0000000000000001E-3</v>
      </c>
      <c r="AP86" s="270">
        <v>4.0000000000000001E-3</v>
      </c>
      <c r="AQ86" s="270">
        <v>4.0000000000000001E-3</v>
      </c>
      <c r="AR86" s="270">
        <v>4.0000000000000001E-3</v>
      </c>
      <c r="AS86" s="270">
        <v>5.5E-2</v>
      </c>
      <c r="AT86" s="270">
        <v>6.5000000000000002E-2</v>
      </c>
      <c r="AU86" s="270">
        <v>7.6999999999999999E-2</v>
      </c>
      <c r="AV86" s="270">
        <v>9.0999999999999998E-2</v>
      </c>
      <c r="AW86" s="270">
        <v>0.107</v>
      </c>
      <c r="AX86" s="270">
        <v>0</v>
      </c>
      <c r="AY86" s="270">
        <v>0</v>
      </c>
      <c r="AZ86" s="270">
        <v>0</v>
      </c>
      <c r="BA86" s="270">
        <v>0</v>
      </c>
      <c r="BB86" s="270">
        <v>0</v>
      </c>
      <c r="BC86" s="270">
        <v>0</v>
      </c>
      <c r="BD86" s="270">
        <v>0</v>
      </c>
      <c r="BE86" s="270">
        <v>0</v>
      </c>
      <c r="BF86" s="270">
        <v>0</v>
      </c>
      <c r="BG86" s="270">
        <v>0</v>
      </c>
    </row>
    <row r="87" spans="1:59">
      <c r="A87" s="267" t="s">
        <v>886</v>
      </c>
      <c r="B87" s="268">
        <v>0.58466666666666678</v>
      </c>
      <c r="C87" s="268">
        <v>1.7719999999999998</v>
      </c>
      <c r="D87" s="268">
        <v>0</v>
      </c>
      <c r="E87" s="268"/>
      <c r="F87" s="269">
        <v>4078</v>
      </c>
      <c r="G87" s="270">
        <v>0.53600000000000003</v>
      </c>
      <c r="H87" s="270">
        <v>1.9300000000000001E-2</v>
      </c>
      <c r="I87" s="270">
        <v>0</v>
      </c>
      <c r="J87" s="270">
        <v>0</v>
      </c>
      <c r="K87" s="270">
        <v>9.2999999999999992E-3</v>
      </c>
      <c r="L87" s="270">
        <v>2.0066666666666788E-2</v>
      </c>
      <c r="M87" s="271">
        <v>131.43697891123099</v>
      </c>
      <c r="N87" s="269">
        <v>4105</v>
      </c>
      <c r="O87" s="269">
        <v>4720</v>
      </c>
      <c r="P87" s="269">
        <v>5430</v>
      </c>
      <c r="Q87" s="269">
        <v>6240</v>
      </c>
      <c r="R87" s="269">
        <v>7180</v>
      </c>
      <c r="S87" s="269" t="s">
        <v>177</v>
      </c>
      <c r="T87" s="270">
        <v>0.53800000000000003</v>
      </c>
      <c r="U87" s="270">
        <v>0.61829999999999996</v>
      </c>
      <c r="V87" s="270">
        <v>0.71109999999999995</v>
      </c>
      <c r="W87" s="270">
        <v>0.81769999999999998</v>
      </c>
      <c r="X87" s="270">
        <v>0.94040000000000001</v>
      </c>
      <c r="Y87" s="270">
        <v>2.7E-2</v>
      </c>
      <c r="Z87" s="270">
        <v>2.7E-2</v>
      </c>
      <c r="AA87" s="270">
        <v>2.7E-2</v>
      </c>
      <c r="AB87" s="270">
        <v>2.7E-2</v>
      </c>
      <c r="AC87" s="270">
        <v>2.7E-2</v>
      </c>
      <c r="AD87" s="270">
        <v>0</v>
      </c>
      <c r="AE87" s="270">
        <v>0</v>
      </c>
      <c r="AF87" s="270">
        <v>0</v>
      </c>
      <c r="AG87" s="270">
        <v>0</v>
      </c>
      <c r="AH87" s="270">
        <v>0</v>
      </c>
      <c r="AI87" s="270">
        <v>0</v>
      </c>
      <c r="AJ87" s="270">
        <v>0</v>
      </c>
      <c r="AK87" s="270">
        <v>0</v>
      </c>
      <c r="AL87" s="270">
        <v>0</v>
      </c>
      <c r="AM87" s="270">
        <v>0</v>
      </c>
      <c r="AN87" s="270">
        <v>8.0000000000000002E-3</v>
      </c>
      <c r="AO87" s="270">
        <v>8.0000000000000002E-3</v>
      </c>
      <c r="AP87" s="270">
        <v>8.0000000000000002E-3</v>
      </c>
      <c r="AQ87" s="270">
        <v>8.0000000000000002E-3</v>
      </c>
      <c r="AR87" s="270">
        <v>8.0000000000000002E-3</v>
      </c>
      <c r="AS87" s="270">
        <v>0.03</v>
      </c>
      <c r="AT87" s="270">
        <v>3.2000000000000001E-2</v>
      </c>
      <c r="AU87" s="270">
        <v>3.4000000000000002E-2</v>
      </c>
      <c r="AV87" s="270">
        <v>3.5999999999999997E-2</v>
      </c>
      <c r="AW87" s="270">
        <v>3.7999999999999999E-2</v>
      </c>
      <c r="AX87" s="270">
        <v>0</v>
      </c>
      <c r="AY87" s="270">
        <v>0</v>
      </c>
      <c r="AZ87" s="270">
        <v>0</v>
      </c>
      <c r="BA87" s="270">
        <v>0</v>
      </c>
      <c r="BB87" s="270">
        <v>0</v>
      </c>
      <c r="BC87" s="270">
        <v>0</v>
      </c>
      <c r="BD87" s="270">
        <v>0</v>
      </c>
      <c r="BE87" s="270">
        <v>0</v>
      </c>
      <c r="BF87" s="270">
        <v>0</v>
      </c>
      <c r="BG87" s="270">
        <v>0</v>
      </c>
    </row>
    <row r="88" spans="1:59">
      <c r="A88" s="267" t="s">
        <v>894</v>
      </c>
      <c r="B88" s="268">
        <v>1.0299166666666666</v>
      </c>
      <c r="C88" s="268">
        <v>11.2</v>
      </c>
      <c r="D88" s="268">
        <v>1.0999999999999999E-2</v>
      </c>
      <c r="E88" s="268"/>
      <c r="F88" s="269">
        <v>6262</v>
      </c>
      <c r="G88" s="270">
        <v>0.38400000000000001</v>
      </c>
      <c r="H88" s="270">
        <v>0.23699999999999999</v>
      </c>
      <c r="I88" s="270">
        <v>0.115</v>
      </c>
      <c r="J88" s="270">
        <v>1.4999999999999999E-2</v>
      </c>
      <c r="K88" s="270">
        <v>0.13100000000000001</v>
      </c>
      <c r="L88" s="270">
        <v>0.13691666666666658</v>
      </c>
      <c r="M88" s="271">
        <v>61.322261258383904</v>
      </c>
      <c r="N88" s="269">
        <v>6387</v>
      </c>
      <c r="O88" s="269">
        <v>7026</v>
      </c>
      <c r="P88" s="269">
        <v>7729</v>
      </c>
      <c r="Q88" s="269">
        <v>8501</v>
      </c>
      <c r="R88" s="269">
        <v>9352</v>
      </c>
      <c r="S88" s="269" t="s">
        <v>176</v>
      </c>
      <c r="T88" s="270">
        <v>0.37680000000000002</v>
      </c>
      <c r="U88" s="270">
        <v>0.41449999999999998</v>
      </c>
      <c r="V88" s="270">
        <v>0.45600000000000002</v>
      </c>
      <c r="W88" s="270">
        <v>0.50160000000000005</v>
      </c>
      <c r="X88" s="270">
        <v>0.55169999999999997</v>
      </c>
      <c r="Y88" s="270">
        <v>0.2417</v>
      </c>
      <c r="Z88" s="270">
        <v>0.26590000000000003</v>
      </c>
      <c r="AA88" s="270">
        <v>0.29249999999999998</v>
      </c>
      <c r="AB88" s="270">
        <v>0.32179999999999997</v>
      </c>
      <c r="AC88" s="270">
        <v>0.35389999999999999</v>
      </c>
      <c r="AD88" s="270">
        <v>7.6999999999999999E-2</v>
      </c>
      <c r="AE88" s="270">
        <v>8.5000000000000006E-2</v>
      </c>
      <c r="AF88" s="270">
        <v>9.4E-2</v>
      </c>
      <c r="AG88" s="270">
        <v>0.10299999999999999</v>
      </c>
      <c r="AH88" s="270">
        <v>0.113</v>
      </c>
      <c r="AI88" s="270">
        <v>1.5299999999999999E-2</v>
      </c>
      <c r="AJ88" s="270">
        <v>1.6799999999999999E-2</v>
      </c>
      <c r="AK88" s="270">
        <v>1.8499999999999999E-2</v>
      </c>
      <c r="AL88" s="270">
        <v>2.0400000000000001E-2</v>
      </c>
      <c r="AM88" s="270">
        <v>2.24E-2</v>
      </c>
      <c r="AN88" s="270">
        <v>0.1336</v>
      </c>
      <c r="AO88" s="270">
        <v>0.14030000000000001</v>
      </c>
      <c r="AP88" s="270">
        <v>0.14729999999999999</v>
      </c>
      <c r="AQ88" s="270">
        <v>0.1547</v>
      </c>
      <c r="AR88" s="270">
        <v>0.16239999999999999</v>
      </c>
      <c r="AS88" s="270">
        <v>0.1</v>
      </c>
      <c r="AT88" s="270">
        <v>0.10100000000000001</v>
      </c>
      <c r="AU88" s="270">
        <v>0.108</v>
      </c>
      <c r="AV88" s="270">
        <v>0.12</v>
      </c>
      <c r="AW88" s="270">
        <v>0.13</v>
      </c>
      <c r="AX88" s="270">
        <v>0</v>
      </c>
      <c r="AY88" s="270">
        <v>1.5</v>
      </c>
      <c r="AZ88" s="270">
        <v>0</v>
      </c>
      <c r="BA88" s="270">
        <v>0</v>
      </c>
      <c r="BB88" s="270">
        <v>0</v>
      </c>
      <c r="BC88" s="270">
        <v>0</v>
      </c>
      <c r="BD88" s="270">
        <v>0</v>
      </c>
      <c r="BE88" s="270">
        <v>0</v>
      </c>
      <c r="BF88" s="270">
        <v>0</v>
      </c>
      <c r="BG88" s="270">
        <v>0</v>
      </c>
    </row>
    <row r="89" spans="1:59">
      <c r="A89" s="267" t="s">
        <v>566</v>
      </c>
      <c r="B89" s="268">
        <v>0.39450000000000002</v>
      </c>
      <c r="C89" s="268">
        <v>0.64400000000000002</v>
      </c>
      <c r="D89" s="268">
        <v>0</v>
      </c>
      <c r="E89" s="268"/>
      <c r="F89" s="269">
        <v>3955</v>
      </c>
      <c r="G89" s="270">
        <v>0.1182</v>
      </c>
      <c r="H89" s="270">
        <v>1.8100000000000002E-2</v>
      </c>
      <c r="I89" s="270">
        <v>0</v>
      </c>
      <c r="J89" s="270">
        <v>0</v>
      </c>
      <c r="K89" s="270">
        <v>2.1000000000000001E-2</v>
      </c>
      <c r="L89" s="270">
        <v>0.23720000000000002</v>
      </c>
      <c r="M89" s="271">
        <v>29.886219974715551</v>
      </c>
      <c r="N89" s="269">
        <v>4191</v>
      </c>
      <c r="O89" s="269">
        <v>4681</v>
      </c>
      <c r="P89" s="269">
        <v>4747</v>
      </c>
      <c r="Q89" s="269">
        <v>4747</v>
      </c>
      <c r="R89" s="269">
        <v>4747</v>
      </c>
      <c r="S89" s="269" t="s">
        <v>176</v>
      </c>
      <c r="T89" s="270">
        <v>0.12570000000000001</v>
      </c>
      <c r="U89" s="270">
        <v>0.1404</v>
      </c>
      <c r="V89" s="270">
        <v>0.1424</v>
      </c>
      <c r="W89" s="270">
        <v>0.1424</v>
      </c>
      <c r="X89" s="270">
        <v>0.1424</v>
      </c>
      <c r="Y89" s="270">
        <v>1.8200000000000001E-2</v>
      </c>
      <c r="Z89" s="270">
        <v>1.8499999999999999E-2</v>
      </c>
      <c r="AA89" s="270">
        <v>1.8800000000000001E-2</v>
      </c>
      <c r="AB89" s="270">
        <v>1.9099999999999999E-2</v>
      </c>
      <c r="AC89" s="270">
        <v>1.9400000000000001E-2</v>
      </c>
      <c r="AD89" s="270">
        <v>0</v>
      </c>
      <c r="AE89" s="270">
        <v>0</v>
      </c>
      <c r="AF89" s="270">
        <v>0</v>
      </c>
      <c r="AG89" s="270">
        <v>0</v>
      </c>
      <c r="AH89" s="270">
        <v>0</v>
      </c>
      <c r="AI89" s="270">
        <v>0</v>
      </c>
      <c r="AJ89" s="270">
        <v>0</v>
      </c>
      <c r="AK89" s="270">
        <v>0</v>
      </c>
      <c r="AL89" s="270">
        <v>0</v>
      </c>
      <c r="AM89" s="270">
        <v>0</v>
      </c>
      <c r="AN89" s="270">
        <v>2.1000000000000001E-2</v>
      </c>
      <c r="AO89" s="270">
        <v>2.1000000000000001E-2</v>
      </c>
      <c r="AP89" s="270">
        <v>2.1000000000000001E-2</v>
      </c>
      <c r="AQ89" s="270">
        <v>2.1000000000000001E-2</v>
      </c>
      <c r="AR89" s="270">
        <v>2.1000000000000001E-2</v>
      </c>
      <c r="AS89" s="270">
        <v>0.25729999999999997</v>
      </c>
      <c r="AT89" s="270">
        <v>0.28460000000000002</v>
      </c>
      <c r="AU89" s="270">
        <v>0.28610000000000002</v>
      </c>
      <c r="AV89" s="270">
        <v>0.28610000000000002</v>
      </c>
      <c r="AW89" s="270">
        <v>0.28610000000000002</v>
      </c>
      <c r="AX89" s="270">
        <v>0</v>
      </c>
      <c r="AY89" s="270">
        <v>0</v>
      </c>
      <c r="AZ89" s="270">
        <v>0</v>
      </c>
      <c r="BA89" s="270">
        <v>0</v>
      </c>
      <c r="BB89" s="270">
        <v>0</v>
      </c>
      <c r="BC89" s="270">
        <v>0</v>
      </c>
      <c r="BD89" s="270">
        <v>0</v>
      </c>
      <c r="BE89" s="270">
        <v>0</v>
      </c>
      <c r="BF89" s="270">
        <v>0</v>
      </c>
      <c r="BG89" s="270">
        <v>0</v>
      </c>
    </row>
    <row r="90" spans="1:59">
      <c r="A90" s="267" t="s">
        <v>925</v>
      </c>
      <c r="B90" s="268">
        <v>0.26908333333333334</v>
      </c>
      <c r="C90" s="268">
        <v>12</v>
      </c>
      <c r="D90" s="268">
        <v>0</v>
      </c>
      <c r="E90" s="268"/>
      <c r="F90" s="269">
        <v>9200</v>
      </c>
      <c r="G90" s="270">
        <v>0</v>
      </c>
      <c r="H90" s="270">
        <v>0</v>
      </c>
      <c r="I90" s="270">
        <v>0</v>
      </c>
      <c r="J90" s="270">
        <v>0.22299999999999998</v>
      </c>
      <c r="K90" s="270">
        <v>4.0000000000000001E-3</v>
      </c>
      <c r="L90" s="270">
        <v>4.2083333333333361E-2</v>
      </c>
      <c r="M90" s="271">
        <v>0</v>
      </c>
      <c r="N90" s="269">
        <v>10120</v>
      </c>
      <c r="O90" s="269">
        <v>12144</v>
      </c>
      <c r="P90" s="269">
        <v>14500</v>
      </c>
      <c r="Q90" s="269">
        <v>15400</v>
      </c>
      <c r="R90" s="269">
        <v>16641</v>
      </c>
      <c r="S90" s="269" t="s">
        <v>176</v>
      </c>
      <c r="T90" s="270">
        <v>0</v>
      </c>
      <c r="U90" s="270">
        <v>0</v>
      </c>
      <c r="V90" s="270">
        <v>0</v>
      </c>
      <c r="W90" s="270">
        <v>0</v>
      </c>
      <c r="X90" s="270">
        <v>0</v>
      </c>
      <c r="Y90" s="270">
        <v>0</v>
      </c>
      <c r="Z90" s="270">
        <v>0</v>
      </c>
      <c r="AA90" s="270">
        <v>0</v>
      </c>
      <c r="AB90" s="270">
        <v>0</v>
      </c>
      <c r="AC90" s="270">
        <v>0</v>
      </c>
      <c r="AD90" s="270">
        <v>0</v>
      </c>
      <c r="AE90" s="270">
        <v>0</v>
      </c>
      <c r="AF90" s="270">
        <v>0</v>
      </c>
      <c r="AG90" s="270">
        <v>0</v>
      </c>
      <c r="AH90" s="270">
        <v>0</v>
      </c>
      <c r="AI90" s="270">
        <v>0.253</v>
      </c>
      <c r="AJ90" s="270">
        <v>0.30359999999999998</v>
      </c>
      <c r="AK90" s="270">
        <v>0.36249999999999999</v>
      </c>
      <c r="AL90" s="270">
        <v>0.38500000000000001</v>
      </c>
      <c r="AM90" s="270">
        <v>0.41599999999999998</v>
      </c>
      <c r="AN90" s="270">
        <v>5.0000000000000001E-3</v>
      </c>
      <c r="AO90" s="270">
        <v>5.0000000000000001E-3</v>
      </c>
      <c r="AP90" s="270">
        <v>5.0000000000000001E-3</v>
      </c>
      <c r="AQ90" s="270">
        <v>5.0000000000000001E-3</v>
      </c>
      <c r="AR90" s="270">
        <v>5.0000000000000001E-3</v>
      </c>
      <c r="AS90" s="270">
        <v>4.2000000000000003E-2</v>
      </c>
      <c r="AT90" s="270">
        <v>4.2999999999999997E-2</v>
      </c>
      <c r="AU90" s="270">
        <v>4.3999999999999997E-2</v>
      </c>
      <c r="AV90" s="270">
        <v>4.4999999999999998E-2</v>
      </c>
      <c r="AW90" s="270">
        <v>4.5999999999999999E-2</v>
      </c>
      <c r="AX90" s="270">
        <v>0</v>
      </c>
      <c r="AY90" s="270">
        <v>0</v>
      </c>
      <c r="AZ90" s="270">
        <v>0</v>
      </c>
      <c r="BA90" s="270">
        <v>0</v>
      </c>
      <c r="BB90" s="270">
        <v>0</v>
      </c>
      <c r="BC90" s="270">
        <v>0</v>
      </c>
      <c r="BD90" s="270">
        <v>0</v>
      </c>
      <c r="BE90" s="270">
        <v>0</v>
      </c>
      <c r="BF90" s="270">
        <v>0</v>
      </c>
      <c r="BG90" s="270">
        <v>0</v>
      </c>
    </row>
    <row r="91" spans="1:59">
      <c r="A91" s="267" t="s">
        <v>675</v>
      </c>
      <c r="B91" s="268">
        <v>2.7216916666666666</v>
      </c>
      <c r="C91" s="268">
        <v>12</v>
      </c>
      <c r="D91" s="268">
        <v>0.54700000000000004</v>
      </c>
      <c r="E91" s="268"/>
      <c r="F91" s="269">
        <v>12320</v>
      </c>
      <c r="G91" s="270">
        <v>0.61040000000000005</v>
      </c>
      <c r="H91" s="270">
        <v>0.31480000000000002</v>
      </c>
      <c r="I91" s="270">
        <v>0.27900000000000003</v>
      </c>
      <c r="J91" s="270">
        <v>0.16700000000000001</v>
      </c>
      <c r="K91" s="270">
        <v>0.27400000000000002</v>
      </c>
      <c r="L91" s="270">
        <v>0.52949166666666647</v>
      </c>
      <c r="M91" s="271">
        <v>49.545454545454547</v>
      </c>
      <c r="N91" s="269">
        <v>12823</v>
      </c>
      <c r="O91" s="269">
        <v>14875</v>
      </c>
      <c r="P91" s="269">
        <v>17255</v>
      </c>
      <c r="Q91" s="269">
        <v>20015</v>
      </c>
      <c r="R91" s="269">
        <v>23217</v>
      </c>
      <c r="S91" s="269" t="s">
        <v>171</v>
      </c>
      <c r="T91" s="270">
        <v>0.64119999999999999</v>
      </c>
      <c r="U91" s="270">
        <v>0.74380000000000002</v>
      </c>
      <c r="V91" s="270">
        <v>0.86280000000000001</v>
      </c>
      <c r="W91" s="270">
        <v>1.0009999999999999</v>
      </c>
      <c r="X91" s="270">
        <v>1.1609</v>
      </c>
      <c r="Y91" s="270">
        <v>0.32740000000000002</v>
      </c>
      <c r="Z91" s="270">
        <v>0.39290000000000003</v>
      </c>
      <c r="AA91" s="270">
        <v>0.47139999999999999</v>
      </c>
      <c r="AB91" s="270">
        <v>0.56569999999999998</v>
      </c>
      <c r="AC91" s="270">
        <v>0.67889999999999995</v>
      </c>
      <c r="AD91" s="270">
        <v>0.4</v>
      </c>
      <c r="AE91" s="270">
        <v>0.48</v>
      </c>
      <c r="AF91" s="270">
        <v>0.57599999999999996</v>
      </c>
      <c r="AG91" s="270">
        <v>0.69120000000000004</v>
      </c>
      <c r="AH91" s="270">
        <v>0.82940000000000003</v>
      </c>
      <c r="AI91" s="270">
        <v>0.17100000000000001</v>
      </c>
      <c r="AJ91" s="270">
        <v>0.20499999999999999</v>
      </c>
      <c r="AK91" s="270">
        <v>0.245</v>
      </c>
      <c r="AL91" s="270">
        <v>0.29399999999999998</v>
      </c>
      <c r="AM91" s="270">
        <v>0.35249999999999998</v>
      </c>
      <c r="AN91" s="270">
        <v>0.27500000000000002</v>
      </c>
      <c r="AO91" s="270">
        <v>0.27700000000000002</v>
      </c>
      <c r="AP91" s="270">
        <v>0.27900000000000003</v>
      </c>
      <c r="AQ91" s="270">
        <v>0.28100000000000003</v>
      </c>
      <c r="AR91" s="270">
        <v>0.28299999999999997</v>
      </c>
      <c r="AS91" s="270">
        <v>0.72860000000000003</v>
      </c>
      <c r="AT91" s="270">
        <v>0.7742</v>
      </c>
      <c r="AU91" s="270">
        <v>0.82940000000000003</v>
      </c>
      <c r="AV91" s="270">
        <v>0.89529999999999998</v>
      </c>
      <c r="AW91" s="270">
        <v>1.0125</v>
      </c>
      <c r="AX91" s="270">
        <v>0</v>
      </c>
      <c r="AY91" s="270">
        <v>0</v>
      </c>
      <c r="AZ91" s="270">
        <v>0</v>
      </c>
      <c r="BA91" s="270">
        <v>0</v>
      </c>
      <c r="BB91" s="270">
        <v>0</v>
      </c>
      <c r="BC91" s="270">
        <v>0</v>
      </c>
      <c r="BD91" s="270">
        <v>0</v>
      </c>
      <c r="BE91" s="270">
        <v>0</v>
      </c>
      <c r="BF91" s="270">
        <v>0</v>
      </c>
      <c r="BG91" s="270">
        <v>0</v>
      </c>
    </row>
    <row r="92" spans="1:59">
      <c r="A92" s="267" t="s">
        <v>674</v>
      </c>
      <c r="B92" s="268">
        <v>4.5441583333333329</v>
      </c>
      <c r="C92" s="268">
        <v>9.35</v>
      </c>
      <c r="D92" s="268">
        <v>4.5699999999999998E-2</v>
      </c>
      <c r="E92" s="268"/>
      <c r="F92" s="269">
        <v>35032</v>
      </c>
      <c r="G92" s="270">
        <v>2.0916000000000001</v>
      </c>
      <c r="H92" s="270">
        <v>0.38059999999999999</v>
      </c>
      <c r="I92" s="270">
        <v>0.33100000000000002</v>
      </c>
      <c r="J92" s="270">
        <v>0.28199999999999997</v>
      </c>
      <c r="K92" s="270">
        <v>0.55720000000000003</v>
      </c>
      <c r="L92" s="270">
        <v>0.85605833333333292</v>
      </c>
      <c r="M92" s="271">
        <v>59.705412194564978</v>
      </c>
      <c r="N92" s="269">
        <v>36438</v>
      </c>
      <c r="O92" s="269">
        <v>49344</v>
      </c>
      <c r="P92" s="269">
        <v>64146</v>
      </c>
      <c r="Q92" s="269">
        <v>86726</v>
      </c>
      <c r="R92" s="269">
        <v>112744</v>
      </c>
      <c r="S92" s="269" t="s">
        <v>171</v>
      </c>
      <c r="T92" s="270">
        <v>2.42</v>
      </c>
      <c r="U92" s="270">
        <v>3.1469999999999998</v>
      </c>
      <c r="V92" s="270">
        <v>4.0910000000000002</v>
      </c>
      <c r="W92" s="270">
        <v>5.3179999999999996</v>
      </c>
      <c r="X92" s="270">
        <v>6.9139999999999997</v>
      </c>
      <c r="Y92" s="270">
        <v>0.36599999999999999</v>
      </c>
      <c r="Z92" s="270">
        <v>0.39200000000000002</v>
      </c>
      <c r="AA92" s="270">
        <v>0.51</v>
      </c>
      <c r="AB92" s="270">
        <v>0.66300000000000003</v>
      </c>
      <c r="AC92" s="270">
        <v>0.86199999999999999</v>
      </c>
      <c r="AD92" s="270">
        <v>0.36599999999999999</v>
      </c>
      <c r="AE92" s="270">
        <v>0.41799999999999998</v>
      </c>
      <c r="AF92" s="270">
        <v>0.54300000000000004</v>
      </c>
      <c r="AG92" s="270">
        <v>0.70599999999999996</v>
      </c>
      <c r="AH92" s="270">
        <v>0.91800000000000004</v>
      </c>
      <c r="AI92" s="270">
        <v>0.221</v>
      </c>
      <c r="AJ92" s="270">
        <v>0.28799999999999998</v>
      </c>
      <c r="AK92" s="270">
        <v>0.308</v>
      </c>
      <c r="AL92" s="270">
        <v>0.4</v>
      </c>
      <c r="AM92" s="270">
        <v>0.52</v>
      </c>
      <c r="AN92" s="270">
        <v>0.55720000000000003</v>
      </c>
      <c r="AO92" s="270">
        <v>0.55720000000000003</v>
      </c>
      <c r="AP92" s="270">
        <v>0.55720000000000003</v>
      </c>
      <c r="AQ92" s="270">
        <v>0.55720000000000003</v>
      </c>
      <c r="AR92" s="270">
        <v>0.55720000000000003</v>
      </c>
      <c r="AS92" s="270">
        <v>0.21029999999999999</v>
      </c>
      <c r="AT92" s="270">
        <v>0.25979999999999998</v>
      </c>
      <c r="AU92" s="270">
        <v>0.32829999999999998</v>
      </c>
      <c r="AV92" s="270">
        <v>0.42109999999999997</v>
      </c>
      <c r="AW92" s="270">
        <v>0.54179999999999995</v>
      </c>
      <c r="AX92" s="270">
        <v>3.61</v>
      </c>
      <c r="AY92" s="270">
        <v>0</v>
      </c>
      <c r="AZ92" s="270">
        <v>0</v>
      </c>
      <c r="BA92" s="270">
        <v>0</v>
      </c>
      <c r="BB92" s="270">
        <v>0</v>
      </c>
      <c r="BC92" s="270">
        <v>0</v>
      </c>
      <c r="BD92" s="270">
        <v>0</v>
      </c>
      <c r="BE92" s="270">
        <v>0</v>
      </c>
      <c r="BF92" s="270">
        <v>0</v>
      </c>
      <c r="BG92" s="270">
        <v>0</v>
      </c>
    </row>
    <row r="93" spans="1:59">
      <c r="A93" s="267" t="s">
        <v>689</v>
      </c>
      <c r="B93" s="268">
        <v>1.5233333333333332</v>
      </c>
      <c r="C93" s="268">
        <v>4.0999999999999996</v>
      </c>
      <c r="D93" s="268">
        <v>6.2300000000000001E-2</v>
      </c>
      <c r="E93" s="268"/>
      <c r="F93" s="269">
        <v>8668</v>
      </c>
      <c r="G93" s="270">
        <v>0.47299999999999998</v>
      </c>
      <c r="H93" s="270">
        <v>0.24099999999999999</v>
      </c>
      <c r="I93" s="270">
        <v>0.16800000000000001</v>
      </c>
      <c r="J93" s="270">
        <v>0.115</v>
      </c>
      <c r="K93" s="270">
        <v>0.32500000000000001</v>
      </c>
      <c r="L93" s="270">
        <v>0.13903333333333312</v>
      </c>
      <c r="M93" s="271">
        <v>54.568527918781726</v>
      </c>
      <c r="N93" s="269">
        <v>8685</v>
      </c>
      <c r="O93" s="269">
        <v>8772</v>
      </c>
      <c r="P93" s="269">
        <v>8860</v>
      </c>
      <c r="Q93" s="269">
        <v>8948</v>
      </c>
      <c r="R93" s="269">
        <v>9038</v>
      </c>
      <c r="S93" s="269" t="s">
        <v>167</v>
      </c>
      <c r="T93" s="270">
        <v>0.45</v>
      </c>
      <c r="U93" s="270">
        <v>0.45450000000000002</v>
      </c>
      <c r="V93" s="270">
        <v>0.45900000000000002</v>
      </c>
      <c r="W93" s="270">
        <v>0.46360000000000001</v>
      </c>
      <c r="X93" s="270">
        <v>0.46829999999999999</v>
      </c>
      <c r="Y93" s="270">
        <v>0.22420000000000001</v>
      </c>
      <c r="Z93" s="270">
        <v>0.22650000000000001</v>
      </c>
      <c r="AA93" s="270">
        <v>0.22869999999999999</v>
      </c>
      <c r="AB93" s="270">
        <v>0.23100000000000001</v>
      </c>
      <c r="AC93" s="270">
        <v>0.23330000000000001</v>
      </c>
      <c r="AD93" s="270">
        <v>0.14199999999999999</v>
      </c>
      <c r="AE93" s="270">
        <v>0.1434</v>
      </c>
      <c r="AF93" s="270">
        <v>0.1449</v>
      </c>
      <c r="AG93" s="270">
        <v>0.14630000000000001</v>
      </c>
      <c r="AH93" s="270">
        <v>0.14779999999999999</v>
      </c>
      <c r="AI93" s="270">
        <v>0.11700000000000001</v>
      </c>
      <c r="AJ93" s="270">
        <v>0.1182</v>
      </c>
      <c r="AK93" s="270">
        <v>0.11940000000000001</v>
      </c>
      <c r="AL93" s="270">
        <v>0.1205</v>
      </c>
      <c r="AM93" s="270">
        <v>0.12180000000000001</v>
      </c>
      <c r="AN93" s="270">
        <v>0.32500000000000001</v>
      </c>
      <c r="AO93" s="270">
        <v>0.33</v>
      </c>
      <c r="AP93" s="270">
        <v>0.33500000000000002</v>
      </c>
      <c r="AQ93" s="270">
        <v>0.34</v>
      </c>
      <c r="AR93" s="270">
        <v>0.34499999999999997</v>
      </c>
      <c r="AS93" s="270">
        <v>0.1273</v>
      </c>
      <c r="AT93" s="270">
        <v>0.1288</v>
      </c>
      <c r="AU93" s="270">
        <v>0.1303</v>
      </c>
      <c r="AV93" s="270">
        <v>0.13170000000000001</v>
      </c>
      <c r="AW93" s="270">
        <v>0.13320000000000001</v>
      </c>
      <c r="AX93" s="270">
        <v>0</v>
      </c>
      <c r="AY93" s="270">
        <v>0</v>
      </c>
      <c r="AZ93" s="270">
        <v>0</v>
      </c>
      <c r="BA93" s="270">
        <v>0</v>
      </c>
      <c r="BB93" s="270">
        <v>0</v>
      </c>
      <c r="BC93" s="270">
        <v>0</v>
      </c>
      <c r="BD93" s="270">
        <v>0</v>
      </c>
      <c r="BE93" s="270">
        <v>0</v>
      </c>
      <c r="BF93" s="270">
        <v>0</v>
      </c>
      <c r="BG93" s="270">
        <v>0</v>
      </c>
    </row>
    <row r="94" spans="1:59">
      <c r="A94" s="267" t="s">
        <v>1037</v>
      </c>
      <c r="B94" s="268">
        <v>0.31700000000000006</v>
      </c>
      <c r="C94" s="268">
        <v>0.64500000000000002</v>
      </c>
      <c r="D94" s="268">
        <v>0</v>
      </c>
      <c r="E94" s="268"/>
      <c r="F94" s="269">
        <v>1740</v>
      </c>
      <c r="G94" s="270">
        <v>7.0000000000000007E-2</v>
      </c>
      <c r="H94" s="270">
        <v>6.0999999999999999E-2</v>
      </c>
      <c r="I94" s="270">
        <v>7.0999999999999994E-2</v>
      </c>
      <c r="J94" s="270">
        <v>0</v>
      </c>
      <c r="K94" s="270">
        <v>3.7999999999999999E-2</v>
      </c>
      <c r="L94" s="270">
        <v>7.7000000000000041E-2</v>
      </c>
      <c r="M94" s="271">
        <v>40.229885057471265</v>
      </c>
      <c r="N94" s="269">
        <v>1750</v>
      </c>
      <c r="O94" s="269">
        <v>1785</v>
      </c>
      <c r="P94" s="269">
        <v>1821</v>
      </c>
      <c r="Q94" s="269">
        <v>1857</v>
      </c>
      <c r="R94" s="269">
        <v>1894</v>
      </c>
      <c r="S94" s="269" t="s">
        <v>167</v>
      </c>
      <c r="T94" s="270">
        <v>6.8000000000000005E-2</v>
      </c>
      <c r="U94" s="270">
        <v>7.0000000000000007E-2</v>
      </c>
      <c r="V94" s="270">
        <v>7.1999999999999995E-2</v>
      </c>
      <c r="W94" s="270">
        <v>7.3999999999999996E-2</v>
      </c>
      <c r="X94" s="270">
        <v>7.5999999999999998E-2</v>
      </c>
      <c r="Y94" s="270">
        <v>6.1199999999999997E-2</v>
      </c>
      <c r="Z94" s="270">
        <v>6.25E-2</v>
      </c>
      <c r="AA94" s="270">
        <v>6.3700000000000007E-2</v>
      </c>
      <c r="AB94" s="270">
        <v>6.5000000000000002E-2</v>
      </c>
      <c r="AC94" s="270">
        <v>6.6299999999999998E-2</v>
      </c>
      <c r="AD94" s="270">
        <v>7.0999999999999994E-2</v>
      </c>
      <c r="AE94" s="270">
        <v>7.1999999999999995E-2</v>
      </c>
      <c r="AF94" s="270">
        <v>7.2999999999999995E-2</v>
      </c>
      <c r="AG94" s="270">
        <v>7.3999999999999996E-2</v>
      </c>
      <c r="AH94" s="270">
        <v>7.4999999999999997E-2</v>
      </c>
      <c r="AI94" s="270">
        <v>0</v>
      </c>
      <c r="AJ94" s="270">
        <v>0</v>
      </c>
      <c r="AK94" s="270">
        <v>0</v>
      </c>
      <c r="AL94" s="270">
        <v>0</v>
      </c>
      <c r="AM94" s="270">
        <v>0</v>
      </c>
      <c r="AN94" s="270">
        <v>3.9E-2</v>
      </c>
      <c r="AO94" s="270">
        <v>0.04</v>
      </c>
      <c r="AP94" s="270">
        <v>4.1000000000000002E-2</v>
      </c>
      <c r="AQ94" s="270">
        <v>4.2000000000000003E-2</v>
      </c>
      <c r="AR94" s="270">
        <v>4.2999999999999997E-2</v>
      </c>
      <c r="AS94" s="270">
        <v>4.3700000000000003E-2</v>
      </c>
      <c r="AT94" s="270">
        <v>4.4699999999999997E-2</v>
      </c>
      <c r="AU94" s="270">
        <v>4.5699999999999998E-2</v>
      </c>
      <c r="AV94" s="270">
        <v>4.6699999999999998E-2</v>
      </c>
      <c r="AW94" s="270">
        <v>4.6699999999999998E-2</v>
      </c>
      <c r="AX94" s="270">
        <v>0</v>
      </c>
      <c r="AY94" s="270">
        <v>0</v>
      </c>
      <c r="AZ94" s="270">
        <v>0</v>
      </c>
      <c r="BA94" s="270">
        <v>0</v>
      </c>
      <c r="BB94" s="270">
        <v>0</v>
      </c>
      <c r="BC94" s="270">
        <v>0</v>
      </c>
      <c r="BD94" s="270">
        <v>0</v>
      </c>
      <c r="BE94" s="270">
        <v>0</v>
      </c>
      <c r="BF94" s="270">
        <v>0</v>
      </c>
      <c r="BG94" s="270">
        <v>0</v>
      </c>
    </row>
    <row r="95" spans="1:59">
      <c r="A95" s="267" t="s">
        <v>191</v>
      </c>
      <c r="B95" s="268">
        <v>1.0716666666666665</v>
      </c>
      <c r="C95" s="268">
        <v>3.1</v>
      </c>
      <c r="D95" s="268">
        <v>0</v>
      </c>
      <c r="E95" s="268"/>
      <c r="F95" s="269">
        <v>4000</v>
      </c>
      <c r="G95" s="270">
        <v>0.309</v>
      </c>
      <c r="H95" s="270">
        <v>0.504</v>
      </c>
      <c r="I95" s="270">
        <v>0</v>
      </c>
      <c r="J95" s="270">
        <v>0</v>
      </c>
      <c r="K95" s="270">
        <v>0.06</v>
      </c>
      <c r="L95" s="270">
        <v>0.19866666666666655</v>
      </c>
      <c r="M95" s="271">
        <v>77.25</v>
      </c>
      <c r="N95" s="269">
        <v>4100</v>
      </c>
      <c r="O95" s="269">
        <v>4600</v>
      </c>
      <c r="P95" s="269">
        <v>5100</v>
      </c>
      <c r="Q95" s="269">
        <v>5700</v>
      </c>
      <c r="R95" s="269">
        <v>6300</v>
      </c>
      <c r="S95" s="269" t="s">
        <v>170</v>
      </c>
      <c r="T95" s="270">
        <v>0.34200000000000003</v>
      </c>
      <c r="U95" s="270">
        <v>0.38</v>
      </c>
      <c r="V95" s="270">
        <v>0.42099999999999999</v>
      </c>
      <c r="W95" s="270">
        <v>0.46700000000000003</v>
      </c>
      <c r="X95" s="270">
        <v>0.51900000000000002</v>
      </c>
      <c r="Y95" s="270">
        <v>0.55000000000000004</v>
      </c>
      <c r="Z95" s="270">
        <v>0.61</v>
      </c>
      <c r="AA95" s="270">
        <v>0.67</v>
      </c>
      <c r="AB95" s="270">
        <v>0.74</v>
      </c>
      <c r="AC95" s="270">
        <v>0.81</v>
      </c>
      <c r="AD95" s="270">
        <v>0</v>
      </c>
      <c r="AE95" s="270">
        <v>0</v>
      </c>
      <c r="AF95" s="270">
        <v>0</v>
      </c>
      <c r="AG95" s="270">
        <v>0</v>
      </c>
      <c r="AH95" s="270">
        <v>0</v>
      </c>
      <c r="AI95" s="270">
        <v>0</v>
      </c>
      <c r="AJ95" s="270">
        <v>0</v>
      </c>
      <c r="AK95" s="270">
        <v>0</v>
      </c>
      <c r="AL95" s="270">
        <v>0</v>
      </c>
      <c r="AM95" s="270">
        <v>0</v>
      </c>
      <c r="AN95" s="270">
        <v>0.06</v>
      </c>
      <c r="AO95" s="270">
        <v>0.06</v>
      </c>
      <c r="AP95" s="270">
        <v>0.06</v>
      </c>
      <c r="AQ95" s="270">
        <v>0.06</v>
      </c>
      <c r="AR95" s="270">
        <v>0.06</v>
      </c>
      <c r="AS95" s="270">
        <v>0.1711</v>
      </c>
      <c r="AT95" s="270">
        <v>0.18870000000000001</v>
      </c>
      <c r="AU95" s="270">
        <v>0.20680000000000001</v>
      </c>
      <c r="AV95" s="270">
        <v>0.22770000000000001</v>
      </c>
      <c r="AW95" s="270">
        <v>0.24959999999999999</v>
      </c>
      <c r="AX95" s="270">
        <v>0</v>
      </c>
      <c r="AY95" s="270">
        <v>0</v>
      </c>
      <c r="AZ95" s="270">
        <v>0</v>
      </c>
      <c r="BA95" s="270">
        <v>0</v>
      </c>
      <c r="BB95" s="270">
        <v>0</v>
      </c>
      <c r="BC95" s="270">
        <v>0</v>
      </c>
      <c r="BD95" s="270">
        <v>0</v>
      </c>
      <c r="BE95" s="270">
        <v>0</v>
      </c>
      <c r="BF95" s="270">
        <v>0</v>
      </c>
      <c r="BG95" s="270">
        <v>0</v>
      </c>
    </row>
    <row r="96" spans="1:59">
      <c r="A96" s="267" t="s">
        <v>622</v>
      </c>
      <c r="B96" s="268">
        <v>0.79375000000000007</v>
      </c>
      <c r="C96" s="268">
        <v>4.5999999999999996</v>
      </c>
      <c r="D96" s="268">
        <v>0</v>
      </c>
      <c r="E96" s="268"/>
      <c r="F96" s="269">
        <v>941</v>
      </c>
      <c r="G96" s="270">
        <v>0.20199999999999999</v>
      </c>
      <c r="H96" s="270">
        <v>0.09</v>
      </c>
      <c r="I96" s="270">
        <v>0</v>
      </c>
      <c r="J96" s="270">
        <v>0</v>
      </c>
      <c r="K96" s="270">
        <v>3.4000000000000002E-2</v>
      </c>
      <c r="L96" s="270">
        <v>0.46775000000000011</v>
      </c>
      <c r="M96" s="271">
        <v>214.66524973432516</v>
      </c>
      <c r="N96" s="269">
        <v>979</v>
      </c>
      <c r="O96" s="269">
        <v>1174</v>
      </c>
      <c r="P96" s="269">
        <v>1409</v>
      </c>
      <c r="Q96" s="269">
        <v>1691</v>
      </c>
      <c r="R96" s="269">
        <v>2029</v>
      </c>
      <c r="S96" s="269" t="s">
        <v>170</v>
      </c>
      <c r="T96" s="270">
        <v>0.22220000000000001</v>
      </c>
      <c r="U96" s="270">
        <v>0.26669999999999999</v>
      </c>
      <c r="V96" s="270">
        <v>0.32</v>
      </c>
      <c r="W96" s="270">
        <v>0.38400000000000001</v>
      </c>
      <c r="X96" s="270">
        <v>0.46079999999999999</v>
      </c>
      <c r="Y96" s="270">
        <v>0.14000000000000001</v>
      </c>
      <c r="Z96" s="270">
        <v>0.16800000000000001</v>
      </c>
      <c r="AA96" s="270">
        <v>0.2016</v>
      </c>
      <c r="AB96" s="270">
        <v>0.2419</v>
      </c>
      <c r="AC96" s="270">
        <v>0.2903</v>
      </c>
      <c r="AD96" s="270">
        <v>0</v>
      </c>
      <c r="AE96" s="270">
        <v>0</v>
      </c>
      <c r="AF96" s="270">
        <v>0</v>
      </c>
      <c r="AG96" s="270">
        <v>0</v>
      </c>
      <c r="AH96" s="270">
        <v>0</v>
      </c>
      <c r="AI96" s="270">
        <v>0</v>
      </c>
      <c r="AJ96" s="270">
        <v>0</v>
      </c>
      <c r="AK96" s="270">
        <v>0</v>
      </c>
      <c r="AL96" s="270">
        <v>0</v>
      </c>
      <c r="AM96" s="270">
        <v>0</v>
      </c>
      <c r="AN96" s="270">
        <v>0.05</v>
      </c>
      <c r="AO96" s="270">
        <v>0.05</v>
      </c>
      <c r="AP96" s="270">
        <v>0.05</v>
      </c>
      <c r="AQ96" s="270">
        <v>0.05</v>
      </c>
      <c r="AR96" s="270">
        <v>0.05</v>
      </c>
      <c r="AS96" s="270">
        <v>0.24</v>
      </c>
      <c r="AT96" s="270">
        <v>0.24</v>
      </c>
      <c r="AU96" s="270">
        <v>0.24</v>
      </c>
      <c r="AV96" s="270">
        <v>0.24</v>
      </c>
      <c r="AW96" s="270">
        <v>0.24</v>
      </c>
      <c r="AX96" s="270">
        <v>0</v>
      </c>
      <c r="AY96" s="270">
        <v>0</v>
      </c>
      <c r="AZ96" s="270">
        <v>0</v>
      </c>
      <c r="BA96" s="270">
        <v>0</v>
      </c>
      <c r="BB96" s="270">
        <v>0</v>
      </c>
      <c r="BC96" s="270">
        <v>0</v>
      </c>
      <c r="BD96" s="270">
        <v>0</v>
      </c>
      <c r="BE96" s="270">
        <v>0</v>
      </c>
      <c r="BF96" s="270">
        <v>0</v>
      </c>
      <c r="BG96" s="270">
        <v>0</v>
      </c>
    </row>
    <row r="97" spans="1:59">
      <c r="A97" s="267" t="s">
        <v>690</v>
      </c>
      <c r="B97" s="268">
        <v>0.29591666666666666</v>
      </c>
      <c r="C97" s="268">
        <v>0.6</v>
      </c>
      <c r="D97" s="268">
        <v>0</v>
      </c>
      <c r="E97" s="268"/>
      <c r="F97" s="269">
        <v>3150</v>
      </c>
      <c r="G97" s="270">
        <v>0.13500000000000001</v>
      </c>
      <c r="H97" s="270">
        <v>5.8999999999999997E-2</v>
      </c>
      <c r="I97" s="270">
        <v>1E-3</v>
      </c>
      <c r="J97" s="270">
        <v>7.3999999999999996E-2</v>
      </c>
      <c r="K97" s="270">
        <v>5.0000000000000001E-3</v>
      </c>
      <c r="L97" s="270">
        <v>2.191666666666664E-2</v>
      </c>
      <c r="M97" s="271">
        <v>42.857142857142854</v>
      </c>
      <c r="N97" s="269">
        <v>3502</v>
      </c>
      <c r="O97" s="269">
        <v>3902</v>
      </c>
      <c r="P97" s="269">
        <v>4302</v>
      </c>
      <c r="Q97" s="269">
        <v>4702</v>
      </c>
      <c r="R97" s="269">
        <v>5102</v>
      </c>
      <c r="S97" s="269" t="s">
        <v>169</v>
      </c>
      <c r="T97" s="270">
        <v>0.125</v>
      </c>
      <c r="U97" s="270">
        <v>0.128</v>
      </c>
      <c r="V97" s="270">
        <v>0.13100000000000001</v>
      </c>
      <c r="W97" s="270">
        <v>0.13400000000000001</v>
      </c>
      <c r="X97" s="270">
        <v>0.13700000000000001</v>
      </c>
      <c r="Y97" s="270">
        <v>4.4999999999999998E-2</v>
      </c>
      <c r="Z97" s="270">
        <v>4.4999999999999998E-2</v>
      </c>
      <c r="AA97" s="270">
        <v>4.5999999999999999E-2</v>
      </c>
      <c r="AB97" s="270">
        <v>4.5999999999999999E-2</v>
      </c>
      <c r="AC97" s="270">
        <v>4.7E-2</v>
      </c>
      <c r="AD97" s="270">
        <v>2E-3</v>
      </c>
      <c r="AE97" s="270">
        <v>2E-3</v>
      </c>
      <c r="AF97" s="270">
        <v>3.0000000000000001E-3</v>
      </c>
      <c r="AG97" s="270">
        <v>3.0000000000000001E-3</v>
      </c>
      <c r="AH97" s="270">
        <v>4.0000000000000001E-3</v>
      </c>
      <c r="AI97" s="270">
        <v>8.5000000000000006E-2</v>
      </c>
      <c r="AJ97" s="270">
        <v>8.5000000000000006E-2</v>
      </c>
      <c r="AK97" s="270">
        <v>8.6999999999999994E-2</v>
      </c>
      <c r="AL97" s="270">
        <v>8.6999999999999994E-2</v>
      </c>
      <c r="AM97" s="270">
        <v>0.09</v>
      </c>
      <c r="AN97" s="270">
        <v>0.02</v>
      </c>
      <c r="AO97" s="270">
        <v>0.02</v>
      </c>
      <c r="AP97" s="270">
        <v>0.02</v>
      </c>
      <c r="AQ97" s="270">
        <v>0.02</v>
      </c>
      <c r="AR97" s="270">
        <v>0.02</v>
      </c>
      <c r="AS97" s="270">
        <v>1.7000000000000001E-2</v>
      </c>
      <c r="AT97" s="270">
        <v>1.7000000000000001E-2</v>
      </c>
      <c r="AU97" s="270">
        <v>1.7999999999999999E-2</v>
      </c>
      <c r="AV97" s="270">
        <v>1.7999999999999999E-2</v>
      </c>
      <c r="AW97" s="270">
        <v>1.9E-2</v>
      </c>
      <c r="AX97" s="270">
        <v>0</v>
      </c>
      <c r="AY97" s="270">
        <v>0</v>
      </c>
      <c r="AZ97" s="270">
        <v>0</v>
      </c>
      <c r="BA97" s="270">
        <v>0</v>
      </c>
      <c r="BB97" s="270">
        <v>0</v>
      </c>
      <c r="BC97" s="270">
        <v>0</v>
      </c>
      <c r="BD97" s="270">
        <v>0</v>
      </c>
      <c r="BE97" s="270">
        <v>0</v>
      </c>
      <c r="BF97" s="270">
        <v>0</v>
      </c>
      <c r="BG97" s="270">
        <v>0</v>
      </c>
    </row>
    <row r="98" spans="1:59">
      <c r="A98" s="267" t="s">
        <v>691</v>
      </c>
      <c r="B98" s="268">
        <v>0.12971666666666667</v>
      </c>
      <c r="C98" s="268">
        <v>0.19600000000000001</v>
      </c>
      <c r="D98" s="268">
        <v>0</v>
      </c>
      <c r="E98" s="268"/>
      <c r="F98" s="269">
        <v>940</v>
      </c>
      <c r="G98" s="270">
        <v>4.3999999999999997E-2</v>
      </c>
      <c r="H98" s="270">
        <v>1.0999999999999999E-2</v>
      </c>
      <c r="I98" s="270">
        <v>3.0000000000000001E-3</v>
      </c>
      <c r="J98" s="270">
        <v>2.9000000000000001E-2</v>
      </c>
      <c r="K98" s="270">
        <v>0</v>
      </c>
      <c r="L98" s="270">
        <v>4.2716666666666681E-2</v>
      </c>
      <c r="M98" s="271">
        <v>46.808510638297875</v>
      </c>
      <c r="N98" s="269">
        <v>948</v>
      </c>
      <c r="O98" s="269">
        <v>960</v>
      </c>
      <c r="P98" s="269">
        <v>990</v>
      </c>
      <c r="Q98" s="269">
        <v>1019</v>
      </c>
      <c r="R98" s="269">
        <v>1050</v>
      </c>
      <c r="S98" s="269" t="s">
        <v>169</v>
      </c>
      <c r="T98" s="270">
        <v>4.4999999999999998E-2</v>
      </c>
      <c r="U98" s="270">
        <v>4.5999999999999999E-2</v>
      </c>
      <c r="V98" s="270">
        <v>4.8000000000000001E-2</v>
      </c>
      <c r="W98" s="270">
        <v>4.9000000000000002E-2</v>
      </c>
      <c r="X98" s="270">
        <v>5.0999999999999997E-2</v>
      </c>
      <c r="Y98" s="270">
        <v>1.0999999999999999E-2</v>
      </c>
      <c r="Z98" s="270">
        <v>1.0999999999999999E-2</v>
      </c>
      <c r="AA98" s="270">
        <v>1.0999999999999999E-2</v>
      </c>
      <c r="AB98" s="270">
        <v>1.0999999999999999E-2</v>
      </c>
      <c r="AC98" s="270">
        <v>1.0999999999999999E-2</v>
      </c>
      <c r="AD98" s="270">
        <v>3.0000000000000001E-3</v>
      </c>
      <c r="AE98" s="270">
        <v>2E-3</v>
      </c>
      <c r="AF98" s="270">
        <v>2E-3</v>
      </c>
      <c r="AG98" s="270">
        <v>2E-3</v>
      </c>
      <c r="AH98" s="270">
        <v>2E-3</v>
      </c>
      <c r="AI98" s="270">
        <v>0.03</v>
      </c>
      <c r="AJ98" s="270">
        <v>0.03</v>
      </c>
      <c r="AK98" s="270">
        <v>0.03</v>
      </c>
      <c r="AL98" s="270">
        <v>0.03</v>
      </c>
      <c r="AM98" s="270">
        <v>0.03</v>
      </c>
      <c r="AN98" s="270">
        <v>0</v>
      </c>
      <c r="AO98" s="270">
        <v>0</v>
      </c>
      <c r="AP98" s="270">
        <v>0</v>
      </c>
      <c r="AQ98" s="270">
        <v>0</v>
      </c>
      <c r="AR98" s="270">
        <v>0</v>
      </c>
      <c r="AS98" s="270">
        <v>3.6999999999999998E-2</v>
      </c>
      <c r="AT98" s="270">
        <v>3.7999999999999999E-2</v>
      </c>
      <c r="AU98" s="270">
        <v>3.9E-2</v>
      </c>
      <c r="AV98" s="270">
        <v>3.9E-2</v>
      </c>
      <c r="AW98" s="270">
        <v>0.04</v>
      </c>
      <c r="AX98" s="270">
        <v>0</v>
      </c>
      <c r="AY98" s="270">
        <v>0</v>
      </c>
      <c r="AZ98" s="270">
        <v>0</v>
      </c>
      <c r="BA98" s="270">
        <v>0</v>
      </c>
      <c r="BB98" s="270">
        <v>0</v>
      </c>
      <c r="BC98" s="270">
        <v>0</v>
      </c>
      <c r="BD98" s="270">
        <v>0</v>
      </c>
      <c r="BE98" s="270">
        <v>0</v>
      </c>
      <c r="BF98" s="270">
        <v>0</v>
      </c>
      <c r="BG98" s="270">
        <v>0</v>
      </c>
    </row>
    <row r="99" spans="1:59">
      <c r="A99" s="267" t="s">
        <v>630</v>
      </c>
      <c r="B99" s="268">
        <v>0.12808333333333333</v>
      </c>
      <c r="C99" s="268">
        <v>0.18</v>
      </c>
      <c r="D99" s="268">
        <v>0</v>
      </c>
      <c r="E99" s="268"/>
      <c r="F99" s="269">
        <v>650</v>
      </c>
      <c r="G99" s="270">
        <v>0.115</v>
      </c>
      <c r="H99" s="270">
        <v>5.0000000000000001E-3</v>
      </c>
      <c r="I99" s="270">
        <v>3.0000000000000001E-3</v>
      </c>
      <c r="J99" s="270">
        <v>4.0000000000000001E-3</v>
      </c>
      <c r="K99" s="270">
        <v>1E-3</v>
      </c>
      <c r="L99" s="270">
        <v>8.3333333333324155E-5</v>
      </c>
      <c r="M99" s="271">
        <v>176.92307692307693</v>
      </c>
      <c r="N99" s="269">
        <v>650</v>
      </c>
      <c r="O99" s="269">
        <v>675</v>
      </c>
      <c r="P99" s="269">
        <v>675</v>
      </c>
      <c r="Q99" s="269">
        <v>700</v>
      </c>
      <c r="R99" s="269">
        <v>700</v>
      </c>
      <c r="S99" s="269" t="s">
        <v>169</v>
      </c>
      <c r="T99" s="270">
        <v>0.08</v>
      </c>
      <c r="U99" s="270">
        <v>8.3000000000000004E-2</v>
      </c>
      <c r="V99" s="270">
        <v>8.3000000000000004E-2</v>
      </c>
      <c r="W99" s="270">
        <v>8.5999999999999993E-2</v>
      </c>
      <c r="X99" s="270">
        <v>8.5999999999999993E-2</v>
      </c>
      <c r="Y99" s="270">
        <v>0.03</v>
      </c>
      <c r="Z99" s="270">
        <v>0.03</v>
      </c>
      <c r="AA99" s="270">
        <v>0.03</v>
      </c>
      <c r="AB99" s="270">
        <v>0.03</v>
      </c>
      <c r="AC99" s="270">
        <v>0.03</v>
      </c>
      <c r="AD99" s="270">
        <v>5.0000000000000001E-3</v>
      </c>
      <c r="AE99" s="270">
        <v>7.0000000000000001E-3</v>
      </c>
      <c r="AF99" s="270">
        <v>7.0000000000000001E-3</v>
      </c>
      <c r="AG99" s="270">
        <v>7.0000000000000001E-3</v>
      </c>
      <c r="AH99" s="270">
        <v>7.0000000000000001E-3</v>
      </c>
      <c r="AI99" s="270">
        <v>8.0000000000000002E-3</v>
      </c>
      <c r="AJ99" s="270">
        <v>0.01</v>
      </c>
      <c r="AK99" s="270">
        <v>0.01</v>
      </c>
      <c r="AL99" s="270">
        <v>0.01</v>
      </c>
      <c r="AM99" s="270">
        <v>0.01</v>
      </c>
      <c r="AN99" s="270">
        <v>1E-3</v>
      </c>
      <c r="AO99" s="270">
        <v>1E-3</v>
      </c>
      <c r="AP99" s="270">
        <v>1E-3</v>
      </c>
      <c r="AQ99" s="270">
        <v>1E-3</v>
      </c>
      <c r="AR99" s="270">
        <v>1E-3</v>
      </c>
      <c r="AS99" s="270">
        <v>0.02</v>
      </c>
      <c r="AT99" s="270">
        <v>0.02</v>
      </c>
      <c r="AU99" s="270">
        <v>0.02</v>
      </c>
      <c r="AV99" s="270">
        <v>0.02</v>
      </c>
      <c r="AW99" s="270">
        <v>0.02</v>
      </c>
      <c r="AX99" s="270">
        <v>0</v>
      </c>
      <c r="AY99" s="270">
        <v>0.25</v>
      </c>
      <c r="AZ99" s="270">
        <v>0</v>
      </c>
      <c r="BA99" s="270">
        <v>0</v>
      </c>
      <c r="BB99" s="270">
        <v>0</v>
      </c>
      <c r="BC99" s="270">
        <v>0</v>
      </c>
      <c r="BD99" s="270">
        <v>0</v>
      </c>
      <c r="BE99" s="270">
        <v>0</v>
      </c>
      <c r="BF99" s="270">
        <v>0</v>
      </c>
      <c r="BG99" s="270">
        <v>0</v>
      </c>
    </row>
    <row r="100" spans="1:59">
      <c r="A100" s="267" t="s">
        <v>487</v>
      </c>
      <c r="B100" s="268">
        <v>111.20233333333334</v>
      </c>
      <c r="C100" s="268">
        <v>276</v>
      </c>
      <c r="D100" s="268">
        <v>0.12236438356164384</v>
      </c>
      <c r="E100" s="268"/>
      <c r="F100" s="269">
        <v>923100</v>
      </c>
      <c r="G100" s="270">
        <v>60.335999999999999</v>
      </c>
      <c r="H100" s="270">
        <v>20.495000000000001</v>
      </c>
      <c r="I100" s="270">
        <v>2.6819999999999999</v>
      </c>
      <c r="J100" s="270">
        <v>4.62</v>
      </c>
      <c r="K100" s="270">
        <v>9.3620000000000001</v>
      </c>
      <c r="L100" s="270">
        <v>13.584968949771692</v>
      </c>
      <c r="M100" s="271">
        <v>65.362365940851475</v>
      </c>
      <c r="N100" s="269">
        <v>957718</v>
      </c>
      <c r="O100" s="269">
        <v>1158321</v>
      </c>
      <c r="P100" s="269">
        <v>1350929</v>
      </c>
      <c r="Q100" s="269">
        <v>1543538</v>
      </c>
      <c r="R100" s="269">
        <v>1736147</v>
      </c>
      <c r="S100" s="269" t="s">
        <v>166</v>
      </c>
      <c r="T100" s="270">
        <v>60.82</v>
      </c>
      <c r="U100" s="270">
        <v>61.39</v>
      </c>
      <c r="V100" s="270">
        <v>71.599999999999994</v>
      </c>
      <c r="W100" s="270">
        <v>81.81</v>
      </c>
      <c r="X100" s="270">
        <v>92.02</v>
      </c>
      <c r="Y100" s="270">
        <v>21.26</v>
      </c>
      <c r="Z100" s="270">
        <v>25.72</v>
      </c>
      <c r="AA100" s="270">
        <v>29.99</v>
      </c>
      <c r="AB100" s="270">
        <v>34.270000000000003</v>
      </c>
      <c r="AC100" s="270">
        <v>38.549999999999997</v>
      </c>
      <c r="AD100" s="270">
        <v>2.78</v>
      </c>
      <c r="AE100" s="270">
        <v>3.37</v>
      </c>
      <c r="AF100" s="270">
        <v>3.93</v>
      </c>
      <c r="AG100" s="270">
        <v>4.4800000000000004</v>
      </c>
      <c r="AH100" s="270">
        <v>5.04</v>
      </c>
      <c r="AI100" s="270">
        <v>4.79</v>
      </c>
      <c r="AJ100" s="270">
        <v>5.8</v>
      </c>
      <c r="AK100" s="270">
        <v>6.76</v>
      </c>
      <c r="AL100" s="270">
        <v>7.73</v>
      </c>
      <c r="AM100" s="270">
        <v>8.69</v>
      </c>
      <c r="AN100" s="270">
        <v>4.87</v>
      </c>
      <c r="AO100" s="270">
        <v>5.89</v>
      </c>
      <c r="AP100" s="270">
        <v>6.87</v>
      </c>
      <c r="AQ100" s="270">
        <v>7.85</v>
      </c>
      <c r="AR100" s="270">
        <v>8.83</v>
      </c>
      <c r="AS100" s="270">
        <v>18.027999999999999</v>
      </c>
      <c r="AT100" s="270">
        <v>19.382999999999999</v>
      </c>
      <c r="AU100" s="270">
        <v>22.608000000000001</v>
      </c>
      <c r="AV100" s="270">
        <v>25.832999999999998</v>
      </c>
      <c r="AW100" s="270">
        <v>29.058</v>
      </c>
      <c r="AX100" s="270">
        <v>0</v>
      </c>
      <c r="AY100" s="270">
        <v>0</v>
      </c>
      <c r="AZ100" s="270">
        <v>0</v>
      </c>
      <c r="BA100" s="270">
        <v>0</v>
      </c>
      <c r="BB100" s="270">
        <v>0</v>
      </c>
      <c r="BC100" s="270">
        <v>0.5</v>
      </c>
      <c r="BD100" s="270">
        <v>0</v>
      </c>
      <c r="BE100" s="270">
        <v>0</v>
      </c>
      <c r="BF100" s="270">
        <v>0</v>
      </c>
      <c r="BG100" s="270">
        <v>0</v>
      </c>
    </row>
    <row r="101" spans="1:59">
      <c r="A101" s="267" t="s">
        <v>660</v>
      </c>
      <c r="B101" s="268">
        <v>0.21525000000000002</v>
      </c>
      <c r="C101" s="268">
        <v>0.56300000000000006</v>
      </c>
      <c r="D101" s="268">
        <v>0</v>
      </c>
      <c r="E101" s="268"/>
      <c r="F101" s="269">
        <v>3354</v>
      </c>
      <c r="G101" s="270">
        <v>0.17899999999999999</v>
      </c>
      <c r="H101" s="270">
        <v>2E-3</v>
      </c>
      <c r="I101" s="270">
        <v>0</v>
      </c>
      <c r="J101" s="270">
        <v>0</v>
      </c>
      <c r="K101" s="270">
        <v>1.5599999999999999E-2</v>
      </c>
      <c r="L101" s="270">
        <v>1.8650000000000028E-2</v>
      </c>
      <c r="M101" s="271">
        <v>53.369111508646391</v>
      </c>
      <c r="N101" s="269">
        <v>3367</v>
      </c>
      <c r="O101" s="269">
        <v>3380</v>
      </c>
      <c r="P101" s="269">
        <v>3393</v>
      </c>
      <c r="Q101" s="269">
        <v>3393</v>
      </c>
      <c r="R101" s="269">
        <v>3393</v>
      </c>
      <c r="S101" s="269" t="s">
        <v>166</v>
      </c>
      <c r="T101" s="270">
        <v>0.17949999999999999</v>
      </c>
      <c r="U101" s="270">
        <v>0.1797</v>
      </c>
      <c r="V101" s="270">
        <v>0.18</v>
      </c>
      <c r="W101" s="270">
        <v>0.18</v>
      </c>
      <c r="X101" s="270">
        <v>0.18</v>
      </c>
      <c r="Y101" s="270">
        <v>2E-3</v>
      </c>
      <c r="Z101" s="270">
        <v>2E-3</v>
      </c>
      <c r="AA101" s="270">
        <v>2E-3</v>
      </c>
      <c r="AB101" s="270">
        <v>2E-3</v>
      </c>
      <c r="AC101" s="270">
        <v>2E-3</v>
      </c>
      <c r="AD101" s="270">
        <v>0</v>
      </c>
      <c r="AE101" s="270">
        <v>0</v>
      </c>
      <c r="AF101" s="270">
        <v>0</v>
      </c>
      <c r="AG101" s="270">
        <v>0</v>
      </c>
      <c r="AH101" s="270">
        <v>0</v>
      </c>
      <c r="AI101" s="270">
        <v>0</v>
      </c>
      <c r="AJ101" s="270">
        <v>0</v>
      </c>
      <c r="AK101" s="270">
        <v>0</v>
      </c>
      <c r="AL101" s="270">
        <v>0</v>
      </c>
      <c r="AM101" s="270">
        <v>0</v>
      </c>
      <c r="AN101" s="270">
        <v>1.6E-2</v>
      </c>
      <c r="AO101" s="270">
        <v>1.6E-2</v>
      </c>
      <c r="AP101" s="270">
        <v>1.6E-2</v>
      </c>
      <c r="AQ101" s="270">
        <v>1.6E-2</v>
      </c>
      <c r="AR101" s="270">
        <v>1.6E-2</v>
      </c>
      <c r="AS101" s="270">
        <v>2.0500000000000001E-2</v>
      </c>
      <c r="AT101" s="270">
        <v>2.0500000000000001E-2</v>
      </c>
      <c r="AU101" s="270">
        <v>2.0500000000000001E-2</v>
      </c>
      <c r="AV101" s="270">
        <v>2.0400000000000001E-2</v>
      </c>
      <c r="AW101" s="270">
        <v>2.0400000000000001E-2</v>
      </c>
      <c r="AX101" s="270">
        <v>0</v>
      </c>
      <c r="AY101" s="270">
        <v>0</v>
      </c>
      <c r="AZ101" s="270">
        <v>0</v>
      </c>
      <c r="BA101" s="270">
        <v>0</v>
      </c>
      <c r="BB101" s="270">
        <v>0</v>
      </c>
      <c r="BC101" s="270">
        <v>0</v>
      </c>
      <c r="BD101" s="270">
        <v>0</v>
      </c>
      <c r="BE101" s="270">
        <v>0</v>
      </c>
      <c r="BF101" s="270">
        <v>0</v>
      </c>
      <c r="BG101" s="270">
        <v>0</v>
      </c>
    </row>
    <row r="102" spans="1:59">
      <c r="A102" s="267" t="s">
        <v>962</v>
      </c>
      <c r="B102" s="268">
        <v>0.19516666666666668</v>
      </c>
      <c r="C102" s="268">
        <v>0.433</v>
      </c>
      <c r="D102" s="268">
        <v>0</v>
      </c>
      <c r="E102" s="268"/>
      <c r="F102" s="269">
        <v>2851</v>
      </c>
      <c r="G102" s="270">
        <v>0.18129999999999999</v>
      </c>
      <c r="H102" s="270">
        <v>1E-3</v>
      </c>
      <c r="I102" s="270">
        <v>0</v>
      </c>
      <c r="J102" s="270">
        <v>0</v>
      </c>
      <c r="K102" s="270">
        <v>1.1999999999999999E-3</v>
      </c>
      <c r="L102" s="270">
        <v>1.1666666666666686E-2</v>
      </c>
      <c r="M102" s="271">
        <v>63.59172220273588</v>
      </c>
      <c r="N102" s="269">
        <v>2814</v>
      </c>
      <c r="O102" s="269">
        <v>2920</v>
      </c>
      <c r="P102" s="269">
        <v>2920</v>
      </c>
      <c r="Q102" s="269">
        <v>2920</v>
      </c>
      <c r="R102" s="269">
        <v>2920</v>
      </c>
      <c r="S102" s="269" t="s">
        <v>166</v>
      </c>
      <c r="T102" s="270">
        <v>0.191</v>
      </c>
      <c r="U102" s="270">
        <v>0.19700000000000001</v>
      </c>
      <c r="V102" s="270">
        <v>0.19600000000000001</v>
      </c>
      <c r="W102" s="270">
        <v>0.19500000000000001</v>
      </c>
      <c r="X102" s="270">
        <v>0.19400000000000001</v>
      </c>
      <c r="Y102" s="270">
        <v>2E-3</v>
      </c>
      <c r="Z102" s="270">
        <v>3.0000000000000001E-3</v>
      </c>
      <c r="AA102" s="270">
        <v>3.0000000000000001E-3</v>
      </c>
      <c r="AB102" s="270">
        <v>3.0000000000000001E-3</v>
      </c>
      <c r="AC102" s="270">
        <v>2E-3</v>
      </c>
      <c r="AD102" s="270">
        <v>0</v>
      </c>
      <c r="AE102" s="270">
        <v>0</v>
      </c>
      <c r="AF102" s="270">
        <v>0</v>
      </c>
      <c r="AG102" s="270">
        <v>0</v>
      </c>
      <c r="AH102" s="270">
        <v>0</v>
      </c>
      <c r="AI102" s="270">
        <v>0</v>
      </c>
      <c r="AJ102" s="270">
        <v>0</v>
      </c>
      <c r="AK102" s="270">
        <v>0</v>
      </c>
      <c r="AL102" s="270">
        <v>0</v>
      </c>
      <c r="AM102" s="270">
        <v>0</v>
      </c>
      <c r="AN102" s="270">
        <v>3.0000000000000001E-3</v>
      </c>
      <c r="AO102" s="270">
        <v>3.0000000000000001E-3</v>
      </c>
      <c r="AP102" s="270">
        <v>3.0000000000000001E-3</v>
      </c>
      <c r="AQ102" s="270">
        <v>3.0000000000000001E-3</v>
      </c>
      <c r="AR102" s="270">
        <v>3.0000000000000001E-3</v>
      </c>
      <c r="AS102" s="270">
        <v>1.24E-2</v>
      </c>
      <c r="AT102" s="270">
        <v>1.2800000000000001E-2</v>
      </c>
      <c r="AU102" s="270">
        <v>1.2800000000000001E-2</v>
      </c>
      <c r="AV102" s="270">
        <v>1.2699999999999999E-2</v>
      </c>
      <c r="AW102" s="270">
        <v>1.26E-2</v>
      </c>
      <c r="AX102" s="270">
        <v>0</v>
      </c>
      <c r="AY102" s="270">
        <v>0</v>
      </c>
      <c r="AZ102" s="270">
        <v>0</v>
      </c>
      <c r="BA102" s="270">
        <v>0</v>
      </c>
      <c r="BB102" s="270">
        <v>0</v>
      </c>
      <c r="BC102" s="270">
        <v>0</v>
      </c>
      <c r="BD102" s="270">
        <v>0</v>
      </c>
      <c r="BE102" s="270">
        <v>0</v>
      </c>
      <c r="BF102" s="270">
        <v>0</v>
      </c>
      <c r="BG102" s="270">
        <v>0</v>
      </c>
    </row>
    <row r="103" spans="1:59">
      <c r="A103" s="267" t="s">
        <v>864</v>
      </c>
      <c r="B103" s="268">
        <v>1.0069166666666667</v>
      </c>
      <c r="C103" s="268">
        <v>2.927</v>
      </c>
      <c r="D103" s="268">
        <v>6.4000000000000012E-3</v>
      </c>
      <c r="E103" s="268"/>
      <c r="F103" s="269">
        <v>3000</v>
      </c>
      <c r="G103" s="270">
        <v>0.40400000000000003</v>
      </c>
      <c r="H103" s="270">
        <v>0.49099999999999999</v>
      </c>
      <c r="I103" s="270">
        <v>0</v>
      </c>
      <c r="J103" s="270">
        <v>0</v>
      </c>
      <c r="K103" s="270">
        <v>0.02</v>
      </c>
      <c r="L103" s="270">
        <v>8.5516666666666685E-2</v>
      </c>
      <c r="M103" s="271">
        <v>134.66666666666666</v>
      </c>
      <c r="N103" s="269">
        <v>4500</v>
      </c>
      <c r="O103" s="269">
        <v>4500</v>
      </c>
      <c r="P103" s="269">
        <v>4500</v>
      </c>
      <c r="Q103" s="269">
        <v>4750</v>
      </c>
      <c r="R103" s="269">
        <v>5000</v>
      </c>
      <c r="S103" s="269" t="s">
        <v>165</v>
      </c>
      <c r="T103" s="270">
        <v>0.31</v>
      </c>
      <c r="U103" s="270">
        <v>0.31</v>
      </c>
      <c r="V103" s="270">
        <v>0.31</v>
      </c>
      <c r="W103" s="270">
        <v>0.31</v>
      </c>
      <c r="X103" s="270">
        <v>0.31</v>
      </c>
      <c r="Y103" s="270">
        <v>0.42</v>
      </c>
      <c r="Z103" s="270">
        <v>0.42</v>
      </c>
      <c r="AA103" s="270">
        <v>0.42</v>
      </c>
      <c r="AB103" s="270">
        <v>0.42</v>
      </c>
      <c r="AC103" s="270">
        <v>0.42</v>
      </c>
      <c r="AD103" s="270">
        <v>0</v>
      </c>
      <c r="AE103" s="270">
        <v>0</v>
      </c>
      <c r="AF103" s="270">
        <v>0</v>
      </c>
      <c r="AG103" s="270">
        <v>0</v>
      </c>
      <c r="AH103" s="270">
        <v>0</v>
      </c>
      <c r="AI103" s="270">
        <v>0</v>
      </c>
      <c r="AJ103" s="270">
        <v>0</v>
      </c>
      <c r="AK103" s="270">
        <v>0</v>
      </c>
      <c r="AL103" s="270">
        <v>0</v>
      </c>
      <c r="AM103" s="270">
        <v>0</v>
      </c>
      <c r="AN103" s="270">
        <v>0.02</v>
      </c>
      <c r="AO103" s="270">
        <v>0.02</v>
      </c>
      <c r="AP103" s="270">
        <v>0.02</v>
      </c>
      <c r="AQ103" s="270">
        <v>0.02</v>
      </c>
      <c r="AR103" s="270">
        <v>0.02</v>
      </c>
      <c r="AS103" s="270">
        <v>0.26550000000000001</v>
      </c>
      <c r="AT103" s="270">
        <v>0.26550000000000001</v>
      </c>
      <c r="AU103" s="270">
        <v>0.26550000000000001</v>
      </c>
      <c r="AV103" s="270">
        <v>0.26550000000000001</v>
      </c>
      <c r="AW103" s="270">
        <v>0.26550000000000001</v>
      </c>
      <c r="AX103" s="270">
        <v>0</v>
      </c>
      <c r="AY103" s="270">
        <v>0</v>
      </c>
      <c r="AZ103" s="270">
        <v>0</v>
      </c>
      <c r="BA103" s="270">
        <v>0</v>
      </c>
      <c r="BB103" s="270">
        <v>0</v>
      </c>
      <c r="BC103" s="270">
        <v>0</v>
      </c>
      <c r="BD103" s="270">
        <v>0</v>
      </c>
      <c r="BE103" s="270">
        <v>0</v>
      </c>
      <c r="BF103" s="270">
        <v>0</v>
      </c>
      <c r="BG103" s="270">
        <v>0</v>
      </c>
    </row>
    <row r="104" spans="1:59">
      <c r="A104" s="267" t="s">
        <v>413</v>
      </c>
      <c r="B104" s="268">
        <v>6.4750000000000016E-2</v>
      </c>
      <c r="C104" s="268">
        <v>6.6000000000000003E-2</v>
      </c>
      <c r="D104" s="268">
        <v>0</v>
      </c>
      <c r="E104" s="268"/>
      <c r="F104" s="269">
        <v>464</v>
      </c>
      <c r="G104" s="270">
        <v>2.5000000000000001E-2</v>
      </c>
      <c r="H104" s="270">
        <v>1.4999999999999999E-2</v>
      </c>
      <c r="I104" s="270">
        <v>0</v>
      </c>
      <c r="J104" s="270">
        <v>5.0000000000000001E-3</v>
      </c>
      <c r="K104" s="270">
        <v>1E-3</v>
      </c>
      <c r="L104" s="270">
        <v>1.8750000000000017E-2</v>
      </c>
      <c r="M104" s="271">
        <v>53.879310344827587</v>
      </c>
      <c r="N104" s="269">
        <v>484</v>
      </c>
      <c r="O104" s="269">
        <v>504</v>
      </c>
      <c r="P104" s="269">
        <v>524</v>
      </c>
      <c r="Q104" s="269">
        <v>544</v>
      </c>
      <c r="R104" s="269">
        <v>564</v>
      </c>
      <c r="S104" s="269" t="s">
        <v>165</v>
      </c>
      <c r="T104" s="270">
        <v>2.7E-2</v>
      </c>
      <c r="U104" s="270">
        <v>2.9000000000000001E-2</v>
      </c>
      <c r="V104" s="270">
        <v>3.1E-2</v>
      </c>
      <c r="W104" s="270">
        <v>3.3000000000000002E-2</v>
      </c>
      <c r="X104" s="270">
        <v>3.5000000000000003E-2</v>
      </c>
      <c r="Y104" s="270">
        <v>1.0999999999999999E-2</v>
      </c>
      <c r="Z104" s="270">
        <v>1.2E-2</v>
      </c>
      <c r="AA104" s="270">
        <v>1.2999999999999999E-2</v>
      </c>
      <c r="AB104" s="270">
        <v>1.4E-2</v>
      </c>
      <c r="AC104" s="270">
        <v>1.4999999999999999E-2</v>
      </c>
      <c r="AD104" s="270">
        <v>0</v>
      </c>
      <c r="AE104" s="270">
        <v>0</v>
      </c>
      <c r="AF104" s="270">
        <v>0</v>
      </c>
      <c r="AG104" s="270">
        <v>0</v>
      </c>
      <c r="AH104" s="270">
        <v>0</v>
      </c>
      <c r="AI104" s="270">
        <v>5.0000000000000001E-3</v>
      </c>
      <c r="AJ104" s="270">
        <v>6.0000000000000001E-3</v>
      </c>
      <c r="AK104" s="270">
        <v>7.0000000000000001E-3</v>
      </c>
      <c r="AL104" s="270">
        <v>8.0000000000000002E-3</v>
      </c>
      <c r="AM104" s="270">
        <v>8.9999999999999993E-3</v>
      </c>
      <c r="AN104" s="270">
        <v>1E-3</v>
      </c>
      <c r="AO104" s="270">
        <v>1E-3</v>
      </c>
      <c r="AP104" s="270">
        <v>1E-3</v>
      </c>
      <c r="AQ104" s="270">
        <v>1E-3</v>
      </c>
      <c r="AR104" s="270">
        <v>1E-3</v>
      </c>
      <c r="AS104" s="270">
        <v>1.6E-2</v>
      </c>
      <c r="AT104" s="270">
        <v>1.7000000000000001E-2</v>
      </c>
      <c r="AU104" s="270">
        <v>1.9E-2</v>
      </c>
      <c r="AV104" s="270">
        <v>0.02</v>
      </c>
      <c r="AW104" s="270">
        <v>2.1999999999999999E-2</v>
      </c>
      <c r="AX104" s="270">
        <v>2.9000000000000001E-2</v>
      </c>
      <c r="AY104" s="270">
        <v>0</v>
      </c>
      <c r="AZ104" s="270">
        <v>0</v>
      </c>
      <c r="BA104" s="270">
        <v>0</v>
      </c>
      <c r="BB104" s="270">
        <v>0</v>
      </c>
      <c r="BC104" s="270">
        <v>0</v>
      </c>
      <c r="BD104" s="270">
        <v>0</v>
      </c>
      <c r="BE104" s="270">
        <v>0</v>
      </c>
      <c r="BF104" s="270">
        <v>0</v>
      </c>
      <c r="BG104" s="270">
        <v>0</v>
      </c>
    </row>
    <row r="105" spans="1:59">
      <c r="A105" s="267" t="s">
        <v>893</v>
      </c>
      <c r="B105" s="268">
        <v>0.52785000000000004</v>
      </c>
      <c r="C105" s="268">
        <v>2.4979999999999998</v>
      </c>
      <c r="D105" s="268">
        <v>0</v>
      </c>
      <c r="E105" s="268"/>
      <c r="F105" s="269">
        <v>5140</v>
      </c>
      <c r="G105" s="270">
        <v>0.2203</v>
      </c>
      <c r="H105" s="270">
        <v>6.1000000000000004E-3</v>
      </c>
      <c r="I105" s="270">
        <v>4.3E-3</v>
      </c>
      <c r="J105" s="270">
        <v>2.3E-3</v>
      </c>
      <c r="K105" s="270">
        <v>2.8899999999999999E-2</v>
      </c>
      <c r="L105" s="270">
        <v>0.26595000000000008</v>
      </c>
      <c r="M105" s="271">
        <v>42.859922178988327</v>
      </c>
      <c r="N105" s="269">
        <v>5192</v>
      </c>
      <c r="O105" s="269">
        <v>5457</v>
      </c>
      <c r="P105" s="269">
        <v>5708</v>
      </c>
      <c r="Q105" s="269">
        <v>5970</v>
      </c>
      <c r="R105" s="269">
        <v>6244</v>
      </c>
      <c r="S105" s="269" t="s">
        <v>151</v>
      </c>
      <c r="T105" s="270">
        <v>0.2225</v>
      </c>
      <c r="U105" s="270">
        <v>0.23380000000000001</v>
      </c>
      <c r="V105" s="270">
        <v>0.2445</v>
      </c>
      <c r="W105" s="270">
        <v>0.25569999999999998</v>
      </c>
      <c r="X105" s="270">
        <v>0.26740000000000003</v>
      </c>
      <c r="Y105" s="270">
        <v>6.1999999999999998E-3</v>
      </c>
      <c r="Z105" s="270">
        <v>6.4999999999999997E-3</v>
      </c>
      <c r="AA105" s="270">
        <v>6.7999999999999996E-3</v>
      </c>
      <c r="AB105" s="270">
        <v>7.1000000000000004E-3</v>
      </c>
      <c r="AC105" s="270">
        <v>7.4000000000000003E-3</v>
      </c>
      <c r="AD105" s="270">
        <v>4.3E-3</v>
      </c>
      <c r="AE105" s="270">
        <v>4.3E-3</v>
      </c>
      <c r="AF105" s="270">
        <v>4.3E-3</v>
      </c>
      <c r="AG105" s="270">
        <v>4.3E-3</v>
      </c>
      <c r="AH105" s="270">
        <v>4.3E-3</v>
      </c>
      <c r="AI105" s="270">
        <v>2.3E-3</v>
      </c>
      <c r="AJ105" s="270">
        <v>2.3999999999999998E-3</v>
      </c>
      <c r="AK105" s="270">
        <v>2.5999999999999999E-3</v>
      </c>
      <c r="AL105" s="270">
        <v>2.7000000000000001E-3</v>
      </c>
      <c r="AM105" s="270">
        <v>2.8E-3</v>
      </c>
      <c r="AN105" s="270">
        <v>3.1E-2</v>
      </c>
      <c r="AO105" s="270">
        <v>3.1E-2</v>
      </c>
      <c r="AP105" s="270">
        <v>3.2000000000000001E-2</v>
      </c>
      <c r="AQ105" s="270">
        <v>3.2000000000000001E-2</v>
      </c>
      <c r="AR105" s="270">
        <v>3.2000000000000001E-2</v>
      </c>
      <c r="AS105" s="270">
        <v>0.1</v>
      </c>
      <c r="AT105" s="270">
        <v>0.1</v>
      </c>
      <c r="AU105" s="270">
        <v>0.1</v>
      </c>
      <c r="AV105" s="270">
        <v>0.1</v>
      </c>
      <c r="AW105" s="270">
        <v>0.1</v>
      </c>
      <c r="AX105" s="270">
        <v>0</v>
      </c>
      <c r="AY105" s="270">
        <v>0</v>
      </c>
      <c r="AZ105" s="270">
        <v>0</v>
      </c>
      <c r="BA105" s="270">
        <v>0</v>
      </c>
      <c r="BB105" s="270">
        <v>0</v>
      </c>
      <c r="BC105" s="270">
        <v>0</v>
      </c>
      <c r="BD105" s="270">
        <v>0</v>
      </c>
      <c r="BE105" s="270">
        <v>0</v>
      </c>
      <c r="BF105" s="270">
        <v>0</v>
      </c>
      <c r="BG105" s="270">
        <v>0</v>
      </c>
    </row>
    <row r="106" spans="1:59">
      <c r="A106" s="267" t="s">
        <v>202</v>
      </c>
      <c r="B106" s="268">
        <v>0.23116666666666666</v>
      </c>
      <c r="C106" s="268">
        <v>0.85699999999999998</v>
      </c>
      <c r="D106" s="268">
        <v>0</v>
      </c>
      <c r="E106" s="268"/>
      <c r="F106" s="269">
        <v>999</v>
      </c>
      <c r="G106" s="270">
        <v>6.9000000000000006E-2</v>
      </c>
      <c r="H106" s="270">
        <v>9.4E-2</v>
      </c>
      <c r="I106" s="270">
        <v>0</v>
      </c>
      <c r="J106" s="270">
        <v>0</v>
      </c>
      <c r="K106" s="270">
        <v>5.2999999999999999E-2</v>
      </c>
      <c r="L106" s="270">
        <v>1.5166666666666662E-2</v>
      </c>
      <c r="M106" s="271">
        <v>69.069069069069073</v>
      </c>
      <c r="N106" s="269">
        <v>1001</v>
      </c>
      <c r="O106" s="269">
        <v>1020</v>
      </c>
      <c r="P106" s="269">
        <v>1050</v>
      </c>
      <c r="Q106" s="269">
        <v>1070</v>
      </c>
      <c r="R106" s="269">
        <v>1090</v>
      </c>
      <c r="S106" s="269" t="s">
        <v>151</v>
      </c>
      <c r="T106" s="270">
        <v>6.9500000000000006E-2</v>
      </c>
      <c r="U106" s="270">
        <v>7.0499999999999993E-2</v>
      </c>
      <c r="V106" s="270">
        <v>7.2499999999999995E-2</v>
      </c>
      <c r="W106" s="270">
        <v>7.3999999999999996E-2</v>
      </c>
      <c r="X106" s="270">
        <v>7.5499999999999998E-2</v>
      </c>
      <c r="Y106" s="270">
        <v>9.5000000000000001E-2</v>
      </c>
      <c r="Z106" s="270">
        <v>9.6000000000000002E-2</v>
      </c>
      <c r="AA106" s="270">
        <v>9.7000000000000003E-2</v>
      </c>
      <c r="AB106" s="270">
        <v>9.8000000000000004E-2</v>
      </c>
      <c r="AC106" s="270">
        <v>9.9000000000000005E-2</v>
      </c>
      <c r="AD106" s="270">
        <v>0</v>
      </c>
      <c r="AE106" s="270">
        <v>0</v>
      </c>
      <c r="AF106" s="270">
        <v>0</v>
      </c>
      <c r="AG106" s="270">
        <v>0</v>
      </c>
      <c r="AH106" s="270">
        <v>0</v>
      </c>
      <c r="AI106" s="270">
        <v>0</v>
      </c>
      <c r="AJ106" s="270">
        <v>0</v>
      </c>
      <c r="AK106" s="270">
        <v>0</v>
      </c>
      <c r="AL106" s="270">
        <v>0</v>
      </c>
      <c r="AM106" s="270">
        <v>0</v>
      </c>
      <c r="AN106" s="270">
        <v>5.6000000000000001E-2</v>
      </c>
      <c r="AO106" s="270">
        <v>5.6500000000000002E-2</v>
      </c>
      <c r="AP106" s="270">
        <v>5.7000000000000002E-2</v>
      </c>
      <c r="AQ106" s="270">
        <v>5.7500000000000002E-2</v>
      </c>
      <c r="AR106" s="270">
        <v>5.8000000000000003E-2</v>
      </c>
      <c r="AS106" s="270">
        <v>1.9E-2</v>
      </c>
      <c r="AT106" s="270">
        <v>0.02</v>
      </c>
      <c r="AU106" s="270">
        <v>2.1999999999999999E-2</v>
      </c>
      <c r="AV106" s="270">
        <v>2.1999999999999999E-2</v>
      </c>
      <c r="AW106" s="270">
        <v>2.3E-2</v>
      </c>
      <c r="AX106" s="270">
        <v>0</v>
      </c>
      <c r="AY106" s="270">
        <v>0</v>
      </c>
      <c r="AZ106" s="270">
        <v>0</v>
      </c>
      <c r="BA106" s="270">
        <v>0</v>
      </c>
      <c r="BB106" s="270">
        <v>0</v>
      </c>
      <c r="BC106" s="270">
        <v>0</v>
      </c>
      <c r="BD106" s="270">
        <v>0</v>
      </c>
      <c r="BE106" s="270">
        <v>0</v>
      </c>
      <c r="BF106" s="270">
        <v>0</v>
      </c>
      <c r="BG106" s="270">
        <v>0</v>
      </c>
    </row>
    <row r="107" spans="1:59">
      <c r="A107" s="267" t="s">
        <v>824</v>
      </c>
      <c r="B107" s="268">
        <v>0.10975</v>
      </c>
      <c r="C107" s="268">
        <v>0.2</v>
      </c>
      <c r="D107" s="268">
        <v>0</v>
      </c>
      <c r="E107" s="268"/>
      <c r="F107" s="269">
        <v>1400</v>
      </c>
      <c r="G107" s="270">
        <v>5.0999999999999997E-2</v>
      </c>
      <c r="H107" s="270">
        <v>1.9E-2</v>
      </c>
      <c r="I107" s="270">
        <v>0</v>
      </c>
      <c r="J107" s="270">
        <v>0</v>
      </c>
      <c r="K107" s="270">
        <v>0</v>
      </c>
      <c r="L107" s="270">
        <v>3.9750000000000008E-2</v>
      </c>
      <c r="M107" s="271">
        <v>36.428571428571431</v>
      </c>
      <c r="N107" s="269">
        <v>1400</v>
      </c>
      <c r="O107" s="269">
        <v>1400</v>
      </c>
      <c r="P107" s="269">
        <v>1400</v>
      </c>
      <c r="Q107" s="269">
        <v>1400</v>
      </c>
      <c r="R107" s="269">
        <v>1400</v>
      </c>
      <c r="S107" s="269" t="s">
        <v>151</v>
      </c>
      <c r="T107" s="270">
        <v>5.2999999999999999E-2</v>
      </c>
      <c r="U107" s="270">
        <v>5.2999999999999999E-2</v>
      </c>
      <c r="V107" s="270">
        <v>5.2999999999999999E-2</v>
      </c>
      <c r="W107" s="270">
        <v>5.2999999999999999E-2</v>
      </c>
      <c r="X107" s="270">
        <v>5.2999999999999999E-2</v>
      </c>
      <c r="Y107" s="270">
        <v>1.9E-2</v>
      </c>
      <c r="Z107" s="270">
        <v>1.9E-2</v>
      </c>
      <c r="AA107" s="270">
        <v>1.9E-2</v>
      </c>
      <c r="AB107" s="270">
        <v>1.9E-2</v>
      </c>
      <c r="AC107" s="270">
        <v>1.9E-2</v>
      </c>
      <c r="AD107" s="270">
        <v>0</v>
      </c>
      <c r="AE107" s="270">
        <v>0</v>
      </c>
      <c r="AF107" s="270">
        <v>0</v>
      </c>
      <c r="AG107" s="270">
        <v>0</v>
      </c>
      <c r="AH107" s="270">
        <v>0</v>
      </c>
      <c r="AI107" s="270">
        <v>0</v>
      </c>
      <c r="AJ107" s="270">
        <v>0</v>
      </c>
      <c r="AK107" s="270">
        <v>0</v>
      </c>
      <c r="AL107" s="270">
        <v>0</v>
      </c>
      <c r="AM107" s="270">
        <v>0</v>
      </c>
      <c r="AN107" s="270">
        <v>1E-3</v>
      </c>
      <c r="AO107" s="270">
        <v>1E-3</v>
      </c>
      <c r="AP107" s="270">
        <v>1E-3</v>
      </c>
      <c r="AQ107" s="270">
        <v>1E-3</v>
      </c>
      <c r="AR107" s="270">
        <v>1E-3</v>
      </c>
      <c r="AS107" s="270">
        <v>0.04</v>
      </c>
      <c r="AT107" s="270">
        <v>0.04</v>
      </c>
      <c r="AU107" s="270">
        <v>0.04</v>
      </c>
      <c r="AV107" s="270">
        <v>0.04</v>
      </c>
      <c r="AW107" s="270">
        <v>0.04</v>
      </c>
      <c r="AX107" s="270">
        <v>0</v>
      </c>
      <c r="AY107" s="270">
        <v>0</v>
      </c>
      <c r="AZ107" s="270">
        <v>0</v>
      </c>
      <c r="BA107" s="270">
        <v>0</v>
      </c>
      <c r="BB107" s="270">
        <v>0</v>
      </c>
      <c r="BC107" s="270">
        <v>0</v>
      </c>
      <c r="BD107" s="270">
        <v>0</v>
      </c>
      <c r="BE107" s="270">
        <v>0</v>
      </c>
      <c r="BF107" s="270">
        <v>0</v>
      </c>
      <c r="BG107" s="270">
        <v>0</v>
      </c>
    </row>
    <row r="108" spans="1:59">
      <c r="A108" s="267" t="s">
        <v>823</v>
      </c>
      <c r="B108" s="268">
        <v>9.7524999999999995</v>
      </c>
      <c r="C108" s="268">
        <v>108</v>
      </c>
      <c r="D108" s="268">
        <v>0.74659999999999993</v>
      </c>
      <c r="E108" s="268"/>
      <c r="F108" s="269">
        <v>44253</v>
      </c>
      <c r="G108" s="270">
        <v>2.1564000000000001</v>
      </c>
      <c r="H108" s="270">
        <v>1.7431000000000001</v>
      </c>
      <c r="I108" s="270">
        <v>2.7425999999999999</v>
      </c>
      <c r="J108" s="270">
        <v>0.73350000000000004</v>
      </c>
      <c r="K108" s="270">
        <v>1</v>
      </c>
      <c r="L108" s="270">
        <v>0.63030000000000008</v>
      </c>
      <c r="M108" s="271">
        <v>48.728899735611144</v>
      </c>
      <c r="N108" s="269">
        <v>50664</v>
      </c>
      <c r="O108" s="269">
        <v>61686</v>
      </c>
      <c r="P108" s="269">
        <v>72200</v>
      </c>
      <c r="Q108" s="269">
        <v>75117</v>
      </c>
      <c r="R108" s="269">
        <v>86836</v>
      </c>
      <c r="S108" s="269" t="s">
        <v>146</v>
      </c>
      <c r="T108" s="270">
        <v>2.431</v>
      </c>
      <c r="U108" s="270">
        <v>2.9609999999999999</v>
      </c>
      <c r="V108" s="270">
        <v>3.47</v>
      </c>
      <c r="W108" s="270">
        <v>3.61</v>
      </c>
      <c r="X108" s="270">
        <v>4.17</v>
      </c>
      <c r="Y108" s="270">
        <v>1.8240000000000001</v>
      </c>
      <c r="Z108" s="270">
        <v>2.2210000000000001</v>
      </c>
      <c r="AA108" s="270">
        <v>2.5990000000000002</v>
      </c>
      <c r="AB108" s="270">
        <v>2.7040000000000002</v>
      </c>
      <c r="AC108" s="270">
        <v>3.1259999999999999</v>
      </c>
      <c r="AD108" s="270">
        <v>2.7970000000000002</v>
      </c>
      <c r="AE108" s="270">
        <v>3.077</v>
      </c>
      <c r="AF108" s="270">
        <v>3.3849999999999998</v>
      </c>
      <c r="AG108" s="270">
        <v>3.7229999999999999</v>
      </c>
      <c r="AH108" s="270">
        <v>4.0960000000000001</v>
      </c>
      <c r="AI108" s="270">
        <v>0.748</v>
      </c>
      <c r="AJ108" s="270">
        <v>0.82299999999999995</v>
      </c>
      <c r="AK108" s="270">
        <v>0.90500000000000003</v>
      </c>
      <c r="AL108" s="270">
        <v>0.996</v>
      </c>
      <c r="AM108" s="270">
        <v>1.095</v>
      </c>
      <c r="AN108" s="270">
        <v>1</v>
      </c>
      <c r="AO108" s="270">
        <v>1.0900000000000001</v>
      </c>
      <c r="AP108" s="270">
        <v>1.24</v>
      </c>
      <c r="AQ108" s="270">
        <v>1.32</v>
      </c>
      <c r="AR108" s="270">
        <v>1.5</v>
      </c>
      <c r="AS108" s="270">
        <v>1.353</v>
      </c>
      <c r="AT108" s="270">
        <v>1.5669999999999999</v>
      </c>
      <c r="AU108" s="270">
        <v>1.804</v>
      </c>
      <c r="AV108" s="270">
        <v>1.944</v>
      </c>
      <c r="AW108" s="270">
        <v>2.2269999999999999</v>
      </c>
      <c r="AX108" s="270">
        <v>0</v>
      </c>
      <c r="AY108" s="270">
        <v>0</v>
      </c>
      <c r="AZ108" s="270">
        <v>0</v>
      </c>
      <c r="BA108" s="270">
        <v>0</v>
      </c>
      <c r="BB108" s="270">
        <v>0</v>
      </c>
      <c r="BC108" s="270">
        <v>0</v>
      </c>
      <c r="BD108" s="270">
        <v>0</v>
      </c>
      <c r="BE108" s="270">
        <v>0</v>
      </c>
      <c r="BF108" s="270">
        <v>0</v>
      </c>
      <c r="BG108" s="270">
        <v>0</v>
      </c>
    </row>
    <row r="109" spans="1:59">
      <c r="A109" s="267" t="s">
        <v>661</v>
      </c>
      <c r="B109" s="268">
        <v>0.30733333333333329</v>
      </c>
      <c r="C109" s="268">
        <v>1</v>
      </c>
      <c r="D109" s="268">
        <v>0</v>
      </c>
      <c r="E109" s="268"/>
      <c r="F109" s="269">
        <v>3400</v>
      </c>
      <c r="G109" s="270">
        <v>0.13830000000000001</v>
      </c>
      <c r="H109" s="270">
        <v>6.5000000000000002E-2</v>
      </c>
      <c r="I109" s="270">
        <v>4.9000000000000002E-2</v>
      </c>
      <c r="J109" s="270">
        <v>0</v>
      </c>
      <c r="K109" s="270">
        <v>3.6499999999999998E-2</v>
      </c>
      <c r="L109" s="270">
        <v>1.8533333333333291E-2</v>
      </c>
      <c r="M109" s="271">
        <v>40.676470588235297</v>
      </c>
      <c r="N109" s="269">
        <v>3550</v>
      </c>
      <c r="O109" s="269">
        <v>4500</v>
      </c>
      <c r="P109" s="269">
        <v>5500</v>
      </c>
      <c r="Q109" s="269">
        <v>5600</v>
      </c>
      <c r="R109" s="269">
        <v>5700</v>
      </c>
      <c r="S109" s="269" t="s">
        <v>146</v>
      </c>
      <c r="T109" s="270">
        <v>0.18</v>
      </c>
      <c r="U109" s="270">
        <v>0.1885</v>
      </c>
      <c r="V109" s="270">
        <v>0.22</v>
      </c>
      <c r="W109" s="270">
        <v>0.23499999999999999</v>
      </c>
      <c r="X109" s="270">
        <v>0.24</v>
      </c>
      <c r="Y109" s="270">
        <v>7.4999999999999997E-2</v>
      </c>
      <c r="Z109" s="270">
        <v>7.8E-2</v>
      </c>
      <c r="AA109" s="270">
        <v>7.9000000000000001E-2</v>
      </c>
      <c r="AB109" s="270">
        <v>0.08</v>
      </c>
      <c r="AC109" s="270">
        <v>8.5000000000000006E-2</v>
      </c>
      <c r="AD109" s="270">
        <v>5.1999999999999998E-2</v>
      </c>
      <c r="AE109" s="270">
        <v>5.6000000000000001E-2</v>
      </c>
      <c r="AF109" s="270">
        <v>6.0999999999999999E-2</v>
      </c>
      <c r="AG109" s="270">
        <v>6.6000000000000003E-2</v>
      </c>
      <c r="AH109" s="270">
        <v>7.0999999999999994E-2</v>
      </c>
      <c r="AI109" s="270">
        <v>0</v>
      </c>
      <c r="AJ109" s="270">
        <v>0</v>
      </c>
      <c r="AK109" s="270">
        <v>0</v>
      </c>
      <c r="AL109" s="270">
        <v>0</v>
      </c>
      <c r="AM109" s="270">
        <v>0</v>
      </c>
      <c r="AN109" s="270">
        <v>8.2000000000000003E-2</v>
      </c>
      <c r="AO109" s="270">
        <v>8.3000000000000004E-2</v>
      </c>
      <c r="AP109" s="270">
        <v>8.5000000000000006E-2</v>
      </c>
      <c r="AQ109" s="270">
        <v>8.6999999999999994E-2</v>
      </c>
      <c r="AR109" s="270">
        <v>8.8999999999999996E-2</v>
      </c>
      <c r="AS109" s="270">
        <v>3.7499999999999999E-2</v>
      </c>
      <c r="AT109" s="270">
        <v>0.04</v>
      </c>
      <c r="AU109" s="270">
        <v>4.2999999999999997E-2</v>
      </c>
      <c r="AV109" s="270">
        <v>4.7E-2</v>
      </c>
      <c r="AW109" s="270">
        <v>5.0999999999999997E-2</v>
      </c>
      <c r="AX109" s="270">
        <v>0</v>
      </c>
      <c r="AY109" s="270">
        <v>0</v>
      </c>
      <c r="AZ109" s="270">
        <v>0</v>
      </c>
      <c r="BA109" s="270">
        <v>0</v>
      </c>
      <c r="BB109" s="270">
        <v>0</v>
      </c>
      <c r="BC109" s="270">
        <v>0</v>
      </c>
      <c r="BD109" s="270">
        <v>0</v>
      </c>
      <c r="BE109" s="270">
        <v>0</v>
      </c>
      <c r="BF109" s="270">
        <v>0</v>
      </c>
      <c r="BG109" s="270">
        <v>0</v>
      </c>
    </row>
    <row r="110" spans="1:59">
      <c r="A110" s="267" t="s">
        <v>495</v>
      </c>
      <c r="B110" s="268">
        <v>0.59678333333333333</v>
      </c>
      <c r="C110" s="268">
        <v>2</v>
      </c>
      <c r="D110" s="268">
        <v>0</v>
      </c>
      <c r="E110" s="268"/>
      <c r="F110" s="269">
        <v>4266</v>
      </c>
      <c r="G110" s="270">
        <v>0.191</v>
      </c>
      <c r="H110" s="270">
        <v>3.9100000000000003E-2</v>
      </c>
      <c r="I110" s="270">
        <v>7.5200000000000003E-2</v>
      </c>
      <c r="J110" s="270">
        <v>1.6E-2</v>
      </c>
      <c r="K110" s="270">
        <v>0.129</v>
      </c>
      <c r="L110" s="270">
        <v>0.1464833333333333</v>
      </c>
      <c r="M110" s="271">
        <v>44.772620721987813</v>
      </c>
      <c r="N110" s="269">
        <v>4342</v>
      </c>
      <c r="O110" s="269">
        <v>4626</v>
      </c>
      <c r="P110" s="269">
        <v>4908</v>
      </c>
      <c r="Q110" s="269">
        <v>5207</v>
      </c>
      <c r="R110" s="269">
        <v>5524</v>
      </c>
      <c r="S110" s="269" t="s">
        <v>146</v>
      </c>
      <c r="T110" s="270">
        <v>0.217</v>
      </c>
      <c r="U110" s="270">
        <v>0.23100000000000001</v>
      </c>
      <c r="V110" s="270">
        <v>0.245</v>
      </c>
      <c r="W110" s="270">
        <v>0.26</v>
      </c>
      <c r="X110" s="270">
        <v>0.27600000000000002</v>
      </c>
      <c r="Y110" s="270">
        <v>3.9E-2</v>
      </c>
      <c r="Z110" s="270">
        <v>4.1000000000000002E-2</v>
      </c>
      <c r="AA110" s="270">
        <v>4.3999999999999997E-2</v>
      </c>
      <c r="AB110" s="270">
        <v>4.5999999999999999E-2</v>
      </c>
      <c r="AC110" s="270">
        <v>4.8000000000000001E-2</v>
      </c>
      <c r="AD110" s="270">
        <v>7.5999999999999998E-2</v>
      </c>
      <c r="AE110" s="270">
        <v>7.6999999999999999E-2</v>
      </c>
      <c r="AF110" s="270">
        <v>7.9000000000000001E-2</v>
      </c>
      <c r="AG110" s="270">
        <v>0.08</v>
      </c>
      <c r="AH110" s="270">
        <v>8.2000000000000003E-2</v>
      </c>
      <c r="AI110" s="270">
        <v>1.6E-2</v>
      </c>
      <c r="AJ110" s="270">
        <v>1.6E-2</v>
      </c>
      <c r="AK110" s="270">
        <v>1.7000000000000001E-2</v>
      </c>
      <c r="AL110" s="270">
        <v>1.7000000000000001E-2</v>
      </c>
      <c r="AM110" s="270">
        <v>1.7000000000000001E-2</v>
      </c>
      <c r="AN110" s="270">
        <v>0.13</v>
      </c>
      <c r="AO110" s="270">
        <v>0.13700000000000001</v>
      </c>
      <c r="AP110" s="270">
        <v>0.14399999999999999</v>
      </c>
      <c r="AQ110" s="270">
        <v>0.151</v>
      </c>
      <c r="AR110" s="270">
        <v>0.158</v>
      </c>
      <c r="AS110" s="270">
        <v>3.6999999999999998E-2</v>
      </c>
      <c r="AT110" s="270">
        <v>3.9E-2</v>
      </c>
      <c r="AU110" s="270">
        <v>4.1000000000000002E-2</v>
      </c>
      <c r="AV110" s="270">
        <v>4.2999999999999997E-2</v>
      </c>
      <c r="AW110" s="270">
        <v>4.4999999999999998E-2</v>
      </c>
      <c r="AX110" s="270">
        <v>0</v>
      </c>
      <c r="AY110" s="270">
        <v>0</v>
      </c>
      <c r="AZ110" s="270">
        <v>0</v>
      </c>
      <c r="BA110" s="270">
        <v>0</v>
      </c>
      <c r="BB110" s="270">
        <v>0</v>
      </c>
      <c r="BC110" s="270">
        <v>0</v>
      </c>
      <c r="BD110" s="270">
        <v>0</v>
      </c>
      <c r="BE110" s="270">
        <v>0</v>
      </c>
      <c r="BF110" s="270">
        <v>0</v>
      </c>
      <c r="BG110" s="270">
        <v>0</v>
      </c>
    </row>
    <row r="111" spans="1:59">
      <c r="A111" s="267" t="s">
        <v>203</v>
      </c>
      <c r="B111" s="268">
        <v>6.8166666666666667E-2</v>
      </c>
      <c r="C111" s="268">
        <v>0.20599999999999999</v>
      </c>
      <c r="D111" s="268">
        <v>0</v>
      </c>
      <c r="E111" s="268"/>
      <c r="F111" s="269">
        <v>887</v>
      </c>
      <c r="G111" s="270">
        <v>4.1000000000000002E-2</v>
      </c>
      <c r="H111" s="270">
        <v>7.0000000000000001E-3</v>
      </c>
      <c r="I111" s="270">
        <v>8.0000000000000002E-3</v>
      </c>
      <c r="J111" s="270">
        <v>5.0000000000000001E-3</v>
      </c>
      <c r="K111" s="270">
        <v>1E-3</v>
      </c>
      <c r="L111" s="270">
        <v>6.1666666666666675E-3</v>
      </c>
      <c r="M111" s="271">
        <v>46.223224351747461</v>
      </c>
      <c r="N111" s="269">
        <v>873</v>
      </c>
      <c r="O111" s="269">
        <v>876</v>
      </c>
      <c r="P111" s="269">
        <v>880</v>
      </c>
      <c r="Q111" s="269">
        <v>885</v>
      </c>
      <c r="R111" s="269">
        <v>890</v>
      </c>
      <c r="S111" s="269" t="s">
        <v>146</v>
      </c>
      <c r="T111" s="270">
        <v>4.7E-2</v>
      </c>
      <c r="U111" s="270">
        <v>4.8000000000000001E-2</v>
      </c>
      <c r="V111" s="270">
        <v>4.8000000000000001E-2</v>
      </c>
      <c r="W111" s="270">
        <v>4.8000000000000001E-2</v>
      </c>
      <c r="X111" s="270">
        <v>4.8000000000000001E-2</v>
      </c>
      <c r="Y111" s="270">
        <v>8.0000000000000002E-3</v>
      </c>
      <c r="Z111" s="270">
        <v>8.0000000000000002E-3</v>
      </c>
      <c r="AA111" s="270">
        <v>8.0000000000000002E-3</v>
      </c>
      <c r="AB111" s="270">
        <v>8.0000000000000002E-3</v>
      </c>
      <c r="AC111" s="270">
        <v>8.0000000000000002E-3</v>
      </c>
      <c r="AD111" s="270">
        <v>0.01</v>
      </c>
      <c r="AE111" s="270">
        <v>0.01</v>
      </c>
      <c r="AF111" s="270">
        <v>0.01</v>
      </c>
      <c r="AG111" s="270">
        <v>0.01</v>
      </c>
      <c r="AH111" s="270">
        <v>0.01</v>
      </c>
      <c r="AI111" s="270">
        <v>6.0000000000000001E-3</v>
      </c>
      <c r="AJ111" s="270">
        <v>6.0000000000000001E-3</v>
      </c>
      <c r="AK111" s="270">
        <v>6.0000000000000001E-3</v>
      </c>
      <c r="AL111" s="270">
        <v>6.0000000000000001E-3</v>
      </c>
      <c r="AM111" s="270">
        <v>6.0000000000000001E-3</v>
      </c>
      <c r="AN111" s="270">
        <v>2E-3</v>
      </c>
      <c r="AO111" s="270">
        <v>2E-3</v>
      </c>
      <c r="AP111" s="270">
        <v>2E-3</v>
      </c>
      <c r="AQ111" s="270">
        <v>2E-3</v>
      </c>
      <c r="AR111" s="270">
        <v>2E-3</v>
      </c>
      <c r="AS111" s="270">
        <v>1.2E-2</v>
      </c>
      <c r="AT111" s="270">
        <v>1.2E-2</v>
      </c>
      <c r="AU111" s="270">
        <v>1.2999999999999999E-2</v>
      </c>
      <c r="AV111" s="270">
        <v>1.2999999999999999E-2</v>
      </c>
      <c r="AW111" s="270">
        <v>1.2999999999999999E-2</v>
      </c>
      <c r="AX111" s="270">
        <v>0</v>
      </c>
      <c r="AY111" s="270">
        <v>0</v>
      </c>
      <c r="AZ111" s="270">
        <v>0</v>
      </c>
      <c r="BA111" s="270">
        <v>0</v>
      </c>
      <c r="BB111" s="270">
        <v>0</v>
      </c>
      <c r="BC111" s="270">
        <v>0</v>
      </c>
      <c r="BD111" s="270">
        <v>0</v>
      </c>
      <c r="BE111" s="270">
        <v>0</v>
      </c>
      <c r="BF111" s="270">
        <v>0</v>
      </c>
      <c r="BG111" s="270">
        <v>0</v>
      </c>
    </row>
    <row r="112" spans="1:59">
      <c r="A112" s="267" t="s">
        <v>569</v>
      </c>
      <c r="B112" s="268">
        <v>8.0083333333333326E-2</v>
      </c>
      <c r="C112" s="268">
        <v>0.20900000000000002</v>
      </c>
      <c r="D112" s="268">
        <v>0</v>
      </c>
      <c r="E112" s="268"/>
      <c r="F112" s="269">
        <v>1000</v>
      </c>
      <c r="G112" s="270">
        <v>0.05</v>
      </c>
      <c r="H112" s="270">
        <v>2.2000000000000001E-3</v>
      </c>
      <c r="I112" s="270">
        <v>0</v>
      </c>
      <c r="J112" s="270">
        <v>0</v>
      </c>
      <c r="K112" s="270">
        <v>0</v>
      </c>
      <c r="L112" s="270">
        <v>2.7883333333333322E-2</v>
      </c>
      <c r="M112" s="271">
        <v>50</v>
      </c>
      <c r="N112" s="269">
        <v>1010</v>
      </c>
      <c r="O112" s="269">
        <v>1030</v>
      </c>
      <c r="P112" s="269">
        <v>1050</v>
      </c>
      <c r="Q112" s="269">
        <v>1070</v>
      </c>
      <c r="R112" s="269">
        <v>1090</v>
      </c>
      <c r="S112" s="269" t="s">
        <v>146</v>
      </c>
      <c r="T112" s="270">
        <v>7.0000000000000007E-2</v>
      </c>
      <c r="U112" s="270">
        <v>0.06</v>
      </c>
      <c r="V112" s="270">
        <v>7.0000000000000007E-2</v>
      </c>
      <c r="W112" s="270">
        <v>7.0000000000000007E-2</v>
      </c>
      <c r="X112" s="270">
        <v>7.0000000000000007E-2</v>
      </c>
      <c r="Y112" s="270">
        <v>0</v>
      </c>
      <c r="Z112" s="270">
        <v>0.01</v>
      </c>
      <c r="AA112" s="270">
        <v>0.01</v>
      </c>
      <c r="AB112" s="270">
        <v>0.01</v>
      </c>
      <c r="AC112" s="270">
        <v>0.01</v>
      </c>
      <c r="AD112" s="270">
        <v>0</v>
      </c>
      <c r="AE112" s="270">
        <v>0</v>
      </c>
      <c r="AF112" s="270">
        <v>0</v>
      </c>
      <c r="AG112" s="270">
        <v>0</v>
      </c>
      <c r="AH112" s="270">
        <v>0</v>
      </c>
      <c r="AI112" s="270">
        <v>0</v>
      </c>
      <c r="AJ112" s="270">
        <v>0</v>
      </c>
      <c r="AK112" s="270">
        <v>0</v>
      </c>
      <c r="AL112" s="270">
        <v>0</v>
      </c>
      <c r="AM112" s="270">
        <v>0</v>
      </c>
      <c r="AN112" s="270">
        <v>1E-3</v>
      </c>
      <c r="AO112" s="270">
        <v>1E-3</v>
      </c>
      <c r="AP112" s="270">
        <v>1E-3</v>
      </c>
      <c r="AQ112" s="270">
        <v>1E-3</v>
      </c>
      <c r="AR112" s="270">
        <v>1E-3</v>
      </c>
      <c r="AS112" s="270">
        <v>8.9999999999999993E-3</v>
      </c>
      <c r="AT112" s="270">
        <v>0.01</v>
      </c>
      <c r="AU112" s="270">
        <v>1.0999999999999999E-2</v>
      </c>
      <c r="AV112" s="270">
        <v>1.0999999999999999E-2</v>
      </c>
      <c r="AW112" s="270">
        <v>1.0999999999999999E-2</v>
      </c>
      <c r="AX112" s="270">
        <v>0</v>
      </c>
      <c r="AY112" s="270">
        <v>0</v>
      </c>
      <c r="AZ112" s="270">
        <v>0</v>
      </c>
      <c r="BA112" s="270">
        <v>0</v>
      </c>
      <c r="BB112" s="270">
        <v>0</v>
      </c>
      <c r="BC112" s="270">
        <v>0</v>
      </c>
      <c r="BD112" s="270">
        <v>0</v>
      </c>
      <c r="BE112" s="270">
        <v>0</v>
      </c>
      <c r="BF112" s="270">
        <v>0</v>
      </c>
      <c r="BG112" s="270">
        <v>0</v>
      </c>
    </row>
    <row r="113" spans="1:59">
      <c r="A113" s="267" t="s">
        <v>547</v>
      </c>
      <c r="B113" s="268">
        <v>0.14996666666666666</v>
      </c>
      <c r="C113" s="268">
        <v>0.5</v>
      </c>
      <c r="D113" s="268">
        <v>0</v>
      </c>
      <c r="E113" s="268"/>
      <c r="F113" s="269">
        <v>1526</v>
      </c>
      <c r="G113" s="270">
        <v>7.2900000000000006E-2</v>
      </c>
      <c r="H113" s="270">
        <v>8.9999999999999998E-4</v>
      </c>
      <c r="I113" s="270">
        <v>1.55E-2</v>
      </c>
      <c r="J113" s="270">
        <v>1.37E-2</v>
      </c>
      <c r="K113" s="270">
        <v>1E-3</v>
      </c>
      <c r="L113" s="270">
        <v>4.5966666666666656E-2</v>
      </c>
      <c r="M113" s="271">
        <v>47.771952817824378</v>
      </c>
      <c r="N113" s="269">
        <v>1550</v>
      </c>
      <c r="O113" s="269">
        <v>1590</v>
      </c>
      <c r="P113" s="269">
        <v>1606</v>
      </c>
      <c r="Q113" s="269">
        <v>1622</v>
      </c>
      <c r="R113" s="269">
        <v>1638</v>
      </c>
      <c r="S113" s="269" t="s">
        <v>146</v>
      </c>
      <c r="T113" s="270">
        <v>7.3999999999999996E-2</v>
      </c>
      <c r="U113" s="270">
        <v>7.5999999999999998E-2</v>
      </c>
      <c r="V113" s="270">
        <v>7.6999999999999999E-2</v>
      </c>
      <c r="W113" s="270">
        <v>7.8E-2</v>
      </c>
      <c r="X113" s="270">
        <v>7.9000000000000001E-2</v>
      </c>
      <c r="Y113" s="270">
        <v>8.9999999999999998E-4</v>
      </c>
      <c r="Z113" s="270">
        <v>1E-3</v>
      </c>
      <c r="AA113" s="270">
        <v>1E-3</v>
      </c>
      <c r="AB113" s="270">
        <v>1.1000000000000001E-3</v>
      </c>
      <c r="AC113" s="270">
        <v>1.1000000000000001E-3</v>
      </c>
      <c r="AD113" s="270">
        <v>1.55E-2</v>
      </c>
      <c r="AE113" s="270">
        <v>1.5699999999999999E-2</v>
      </c>
      <c r="AF113" s="270">
        <v>1.5800000000000002E-2</v>
      </c>
      <c r="AG113" s="270">
        <v>1.6E-2</v>
      </c>
      <c r="AH113" s="270">
        <v>1.6199999999999999E-2</v>
      </c>
      <c r="AI113" s="270">
        <v>1.37E-2</v>
      </c>
      <c r="AJ113" s="270">
        <v>1.3899999999999999E-2</v>
      </c>
      <c r="AK113" s="270">
        <v>1.4E-2</v>
      </c>
      <c r="AL113" s="270">
        <v>1.41E-2</v>
      </c>
      <c r="AM113" s="270">
        <v>1.43E-2</v>
      </c>
      <c r="AN113" s="270">
        <v>1E-3</v>
      </c>
      <c r="AO113" s="270">
        <v>1E-3</v>
      </c>
      <c r="AP113" s="270">
        <v>2E-3</v>
      </c>
      <c r="AQ113" s="270">
        <v>2E-3</v>
      </c>
      <c r="AR113" s="270">
        <v>2E-3</v>
      </c>
      <c r="AS113" s="270">
        <v>1.4999999999999999E-2</v>
      </c>
      <c r="AT113" s="270">
        <v>1.6E-2</v>
      </c>
      <c r="AU113" s="270">
        <v>1.6E-2</v>
      </c>
      <c r="AV113" s="270">
        <v>1.6E-2</v>
      </c>
      <c r="AW113" s="270">
        <v>1.6E-2</v>
      </c>
      <c r="AX113" s="270">
        <v>0</v>
      </c>
      <c r="AY113" s="270">
        <v>0</v>
      </c>
      <c r="AZ113" s="270">
        <v>0</v>
      </c>
      <c r="BA113" s="270">
        <v>0</v>
      </c>
      <c r="BB113" s="270">
        <v>0</v>
      </c>
      <c r="BC113" s="270">
        <v>0</v>
      </c>
      <c r="BD113" s="270">
        <v>0</v>
      </c>
      <c r="BE113" s="270">
        <v>0</v>
      </c>
      <c r="BF113" s="270">
        <v>0</v>
      </c>
      <c r="BG113" s="270">
        <v>0</v>
      </c>
    </row>
    <row r="114" spans="1:59">
      <c r="A114" s="267" t="s">
        <v>644</v>
      </c>
      <c r="B114" s="268">
        <v>5.2723333333333331</v>
      </c>
      <c r="C114" s="268">
        <v>17.100000000000001</v>
      </c>
      <c r="D114" s="268">
        <v>0.49</v>
      </c>
      <c r="E114" s="268"/>
      <c r="F114" s="269">
        <v>50868</v>
      </c>
      <c r="G114" s="270">
        <v>2.2389999999999999</v>
      </c>
      <c r="H114" s="270">
        <v>0.98599999999999999</v>
      </c>
      <c r="I114" s="270">
        <v>0</v>
      </c>
      <c r="J114" s="270">
        <v>0</v>
      </c>
      <c r="K114" s="270">
        <v>0.36</v>
      </c>
      <c r="L114" s="270">
        <v>1.1973333333333338</v>
      </c>
      <c r="M114" s="271">
        <v>44.015884249429895</v>
      </c>
      <c r="N114" s="269">
        <v>53204</v>
      </c>
      <c r="O114" s="269">
        <v>61034</v>
      </c>
      <c r="P114" s="269">
        <v>68864</v>
      </c>
      <c r="Q114" s="269">
        <v>76694</v>
      </c>
      <c r="R114" s="269">
        <v>85424</v>
      </c>
      <c r="S114" s="269" t="s">
        <v>146</v>
      </c>
      <c r="T114" s="270">
        <v>2.9159999999999999</v>
      </c>
      <c r="U114" s="270">
        <v>3.367</v>
      </c>
      <c r="V114" s="270">
        <v>3.8889999999999998</v>
      </c>
      <c r="W114" s="270">
        <v>4.492</v>
      </c>
      <c r="X114" s="270">
        <v>5.1879999999999997</v>
      </c>
      <c r="Y114" s="270">
        <v>0.57099999999999995</v>
      </c>
      <c r="Z114" s="270">
        <v>0.65700000000000003</v>
      </c>
      <c r="AA114" s="270">
        <v>0.76100000000000001</v>
      </c>
      <c r="AB114" s="270">
        <v>0.879</v>
      </c>
      <c r="AC114" s="270">
        <v>1.0109999999999999</v>
      </c>
      <c r="AD114" s="270">
        <v>0</v>
      </c>
      <c r="AE114" s="270">
        <v>0</v>
      </c>
      <c r="AF114" s="270">
        <v>0</v>
      </c>
      <c r="AG114" s="270">
        <v>0</v>
      </c>
      <c r="AH114" s="270">
        <v>0</v>
      </c>
      <c r="AI114" s="270">
        <v>0</v>
      </c>
      <c r="AJ114" s="270">
        <v>0</v>
      </c>
      <c r="AK114" s="270">
        <v>0</v>
      </c>
      <c r="AL114" s="270">
        <v>0</v>
      </c>
      <c r="AM114" s="270">
        <v>0</v>
      </c>
      <c r="AN114" s="270">
        <v>0.497</v>
      </c>
      <c r="AO114" s="270">
        <v>0.57399999999999995</v>
      </c>
      <c r="AP114" s="270">
        <v>0.66300000000000003</v>
      </c>
      <c r="AQ114" s="270">
        <v>0.76300000000000001</v>
      </c>
      <c r="AR114" s="270">
        <v>0.88100000000000001</v>
      </c>
      <c r="AS114" s="270">
        <v>1.4730000000000001</v>
      </c>
      <c r="AT114" s="270">
        <v>1.7</v>
      </c>
      <c r="AU114" s="270">
        <v>1.964</v>
      </c>
      <c r="AV114" s="270">
        <v>2.2679999999999998</v>
      </c>
      <c r="AW114" s="270">
        <v>2.6179999999999999</v>
      </c>
      <c r="AX114" s="270">
        <v>0</v>
      </c>
      <c r="AY114" s="270">
        <v>0</v>
      </c>
      <c r="AZ114" s="270">
        <v>0</v>
      </c>
      <c r="BA114" s="270">
        <v>0</v>
      </c>
      <c r="BB114" s="270">
        <v>0</v>
      </c>
      <c r="BC114" s="270">
        <v>0</v>
      </c>
      <c r="BD114" s="270">
        <v>0</v>
      </c>
      <c r="BE114" s="270">
        <v>0</v>
      </c>
      <c r="BF114" s="270">
        <v>0</v>
      </c>
      <c r="BG114" s="270">
        <v>0</v>
      </c>
    </row>
    <row r="115" spans="1:59">
      <c r="A115" s="267" t="s">
        <v>577</v>
      </c>
      <c r="B115" s="268">
        <v>2.2249166666666667</v>
      </c>
      <c r="C115" s="268">
        <v>12</v>
      </c>
      <c r="D115" s="268">
        <v>0.2949</v>
      </c>
      <c r="E115" s="268"/>
      <c r="F115" s="269">
        <v>16558</v>
      </c>
      <c r="G115" s="270">
        <v>0.73599999999999999</v>
      </c>
      <c r="H115" s="270">
        <v>0.4869</v>
      </c>
      <c r="I115" s="270">
        <v>0.13200000000000001</v>
      </c>
      <c r="J115" s="270">
        <v>0.105</v>
      </c>
      <c r="K115" s="270">
        <v>0.1636</v>
      </c>
      <c r="L115" s="270">
        <v>0.30651666666666655</v>
      </c>
      <c r="M115" s="271">
        <v>44.449812779321171</v>
      </c>
      <c r="N115" s="269">
        <v>17200</v>
      </c>
      <c r="O115" s="269">
        <v>18920</v>
      </c>
      <c r="P115" s="269">
        <v>20810</v>
      </c>
      <c r="Q115" s="269">
        <v>22890</v>
      </c>
      <c r="R115" s="269">
        <v>25180</v>
      </c>
      <c r="S115" s="269" t="s">
        <v>145</v>
      </c>
      <c r="T115" s="270">
        <v>0.75680000000000003</v>
      </c>
      <c r="U115" s="270">
        <v>0.83250000000000002</v>
      </c>
      <c r="V115" s="270">
        <v>0.91569999999999996</v>
      </c>
      <c r="W115" s="270">
        <v>1.0073000000000001</v>
      </c>
      <c r="X115" s="270">
        <v>1.1080000000000001</v>
      </c>
      <c r="Y115" s="270">
        <v>0.46</v>
      </c>
      <c r="Z115" s="270">
        <v>0.52300000000000002</v>
      </c>
      <c r="AA115" s="270">
        <v>0.59399999999999997</v>
      </c>
      <c r="AB115" s="270">
        <v>0.67600000000000005</v>
      </c>
      <c r="AC115" s="270">
        <v>0.76800000000000002</v>
      </c>
      <c r="AD115" s="270">
        <v>0.2</v>
      </c>
      <c r="AE115" s="270">
        <v>0.22</v>
      </c>
      <c r="AF115" s="270">
        <v>0.24199999999999999</v>
      </c>
      <c r="AG115" s="270">
        <v>0.26600000000000001</v>
      </c>
      <c r="AH115" s="270">
        <v>0.29299999999999998</v>
      </c>
      <c r="AI115" s="270">
        <v>0.15</v>
      </c>
      <c r="AJ115" s="270">
        <v>0.16500000000000001</v>
      </c>
      <c r="AK115" s="270">
        <v>0.18</v>
      </c>
      <c r="AL115" s="270">
        <v>0.2</v>
      </c>
      <c r="AM115" s="270">
        <v>0.22</v>
      </c>
      <c r="AN115" s="270">
        <v>0.20499999999999999</v>
      </c>
      <c r="AO115" s="270">
        <v>0.217</v>
      </c>
      <c r="AP115" s="270">
        <v>0.23</v>
      </c>
      <c r="AQ115" s="270">
        <v>0.24399999999999999</v>
      </c>
      <c r="AR115" s="270">
        <v>0.26</v>
      </c>
      <c r="AS115" s="270">
        <v>0.224</v>
      </c>
      <c r="AT115" s="270">
        <v>0.24199999999999999</v>
      </c>
      <c r="AU115" s="270">
        <v>0.26800000000000002</v>
      </c>
      <c r="AV115" s="270">
        <v>0.29699999999999999</v>
      </c>
      <c r="AW115" s="270">
        <v>0.32900000000000001</v>
      </c>
      <c r="AX115" s="270">
        <v>0</v>
      </c>
      <c r="AY115" s="270">
        <v>0</v>
      </c>
      <c r="AZ115" s="270">
        <v>0</v>
      </c>
      <c r="BA115" s="270">
        <v>0</v>
      </c>
      <c r="BB115" s="270">
        <v>0</v>
      </c>
      <c r="BC115" s="270">
        <v>0</v>
      </c>
      <c r="BD115" s="270">
        <v>0</v>
      </c>
      <c r="BE115" s="270">
        <v>0</v>
      </c>
      <c r="BF115" s="270">
        <v>0</v>
      </c>
      <c r="BG115" s="270">
        <v>0</v>
      </c>
    </row>
    <row r="116" spans="1:59">
      <c r="A116" s="267" t="s">
        <v>656</v>
      </c>
      <c r="B116" s="268">
        <v>6.0675000000000007E-2</v>
      </c>
      <c r="C116" s="268">
        <v>0.26300000000000001</v>
      </c>
      <c r="D116" s="268">
        <v>0.02</v>
      </c>
      <c r="E116" s="268"/>
      <c r="F116" s="269">
        <v>1214</v>
      </c>
      <c r="G116" s="270">
        <v>2.86E-2</v>
      </c>
      <c r="H116" s="270">
        <v>4.2000000000000006E-3</v>
      </c>
      <c r="I116" s="270">
        <v>0</v>
      </c>
      <c r="J116" s="270">
        <v>0</v>
      </c>
      <c r="K116" s="270">
        <v>5.0000000000000001E-3</v>
      </c>
      <c r="L116" s="270">
        <v>2.8750000000000026E-3</v>
      </c>
      <c r="M116" s="271">
        <v>23.558484349258649</v>
      </c>
      <c r="N116" s="269">
        <v>1250</v>
      </c>
      <c r="O116" s="269">
        <v>1300</v>
      </c>
      <c r="P116" s="269">
        <v>1400</v>
      </c>
      <c r="Q116" s="269">
        <v>1500</v>
      </c>
      <c r="R116" s="269">
        <v>1600</v>
      </c>
      <c r="S116" s="269" t="s">
        <v>145</v>
      </c>
      <c r="T116" s="270">
        <v>4.2500000000000003E-2</v>
      </c>
      <c r="U116" s="270">
        <v>4.4200000000000003E-2</v>
      </c>
      <c r="V116" s="270">
        <v>4.7600000000000003E-2</v>
      </c>
      <c r="W116" s="270">
        <v>5.0999999999999997E-2</v>
      </c>
      <c r="X116" s="270">
        <v>5.4399999999999997E-2</v>
      </c>
      <c r="Y116" s="270">
        <v>0.02</v>
      </c>
      <c r="Z116" s="270">
        <v>2.4E-2</v>
      </c>
      <c r="AA116" s="270">
        <v>2.8799999999999999E-2</v>
      </c>
      <c r="AB116" s="270">
        <v>3.4599999999999999E-2</v>
      </c>
      <c r="AC116" s="270">
        <v>4.1500000000000002E-2</v>
      </c>
      <c r="AD116" s="270">
        <v>0</v>
      </c>
      <c r="AE116" s="270">
        <v>0</v>
      </c>
      <c r="AF116" s="270">
        <v>0</v>
      </c>
      <c r="AG116" s="270">
        <v>0</v>
      </c>
      <c r="AH116" s="270">
        <v>0</v>
      </c>
      <c r="AI116" s="270">
        <v>0</v>
      </c>
      <c r="AJ116" s="270">
        <v>0</v>
      </c>
      <c r="AK116" s="270">
        <v>0</v>
      </c>
      <c r="AL116" s="270">
        <v>0</v>
      </c>
      <c r="AM116" s="270">
        <v>0</v>
      </c>
      <c r="AN116" s="270">
        <v>5.0000000000000001E-3</v>
      </c>
      <c r="AO116" s="270">
        <v>5.0000000000000001E-3</v>
      </c>
      <c r="AP116" s="270">
        <v>5.0000000000000001E-3</v>
      </c>
      <c r="AQ116" s="270">
        <v>5.0000000000000001E-3</v>
      </c>
      <c r="AR116" s="270">
        <v>5.0000000000000001E-3</v>
      </c>
      <c r="AS116" s="270">
        <v>7.0000000000000001E-3</v>
      </c>
      <c r="AT116" s="270">
        <v>7.4999999999999997E-3</v>
      </c>
      <c r="AU116" s="270">
        <v>8.0000000000000002E-3</v>
      </c>
      <c r="AV116" s="270">
        <v>8.5000000000000006E-3</v>
      </c>
      <c r="AW116" s="270">
        <v>8.9999999999999993E-3</v>
      </c>
      <c r="AX116" s="270">
        <v>0</v>
      </c>
      <c r="AY116" s="270">
        <v>0</v>
      </c>
      <c r="AZ116" s="270">
        <v>0</v>
      </c>
      <c r="BA116" s="270">
        <v>0</v>
      </c>
      <c r="BB116" s="270">
        <v>0</v>
      </c>
      <c r="BC116" s="270">
        <v>0</v>
      </c>
      <c r="BD116" s="270">
        <v>0</v>
      </c>
      <c r="BE116" s="270">
        <v>0</v>
      </c>
      <c r="BF116" s="270">
        <v>0</v>
      </c>
      <c r="BG116" s="270">
        <v>0</v>
      </c>
    </row>
    <row r="117" spans="1:59">
      <c r="A117" s="267" t="s">
        <v>452</v>
      </c>
      <c r="B117" s="268">
        <v>5.692666666666665</v>
      </c>
      <c r="C117" s="268">
        <v>13</v>
      </c>
      <c r="D117" s="268">
        <v>3.8131808219178076</v>
      </c>
      <c r="E117" s="268"/>
      <c r="F117" s="269">
        <v>16732</v>
      </c>
      <c r="G117" s="270">
        <v>0.70099999999999996</v>
      </c>
      <c r="H117" s="270">
        <v>0.189</v>
      </c>
      <c r="I117" s="270">
        <v>0.221</v>
      </c>
      <c r="J117" s="270">
        <v>0.112</v>
      </c>
      <c r="K117" s="270">
        <v>0.3</v>
      </c>
      <c r="L117" s="270">
        <v>0.35648584474885769</v>
      </c>
      <c r="M117" s="271">
        <v>41.89576858713842</v>
      </c>
      <c r="N117" s="269">
        <v>16900</v>
      </c>
      <c r="O117" s="269">
        <v>17890</v>
      </c>
      <c r="P117" s="269">
        <v>18880</v>
      </c>
      <c r="Q117" s="269">
        <v>19870</v>
      </c>
      <c r="R117" s="269">
        <v>20870</v>
      </c>
      <c r="S117" s="269" t="s">
        <v>145</v>
      </c>
      <c r="T117" s="270">
        <v>0.70979999999999999</v>
      </c>
      <c r="U117" s="270">
        <v>0.75139999999999996</v>
      </c>
      <c r="V117" s="270">
        <v>0.79300000000000004</v>
      </c>
      <c r="W117" s="270">
        <v>0.83450000000000002</v>
      </c>
      <c r="X117" s="270">
        <v>0.87649999999999995</v>
      </c>
      <c r="Y117" s="270">
        <v>0.217</v>
      </c>
      <c r="Z117" s="270">
        <v>0.23200000000000001</v>
      </c>
      <c r="AA117" s="270">
        <v>0.249</v>
      </c>
      <c r="AB117" s="270">
        <v>0.25700000000000001</v>
      </c>
      <c r="AC117" s="270">
        <v>0.26600000000000001</v>
      </c>
      <c r="AD117" s="270">
        <v>0.19500000000000001</v>
      </c>
      <c r="AE117" s="270">
        <v>0.2087</v>
      </c>
      <c r="AF117" s="270">
        <v>0.2233</v>
      </c>
      <c r="AG117" s="270">
        <v>0.2389</v>
      </c>
      <c r="AH117" s="270">
        <v>0.25559999999999999</v>
      </c>
      <c r="AI117" s="270">
        <v>0.13800000000000001</v>
      </c>
      <c r="AJ117" s="270">
        <v>0.153</v>
      </c>
      <c r="AK117" s="270">
        <v>0.16900000000000001</v>
      </c>
      <c r="AL117" s="270">
        <v>0.17699999999999999</v>
      </c>
      <c r="AM117" s="270">
        <v>0.186</v>
      </c>
      <c r="AN117" s="270">
        <v>0.30299999999999999</v>
      </c>
      <c r="AO117" s="270">
        <v>0.314</v>
      </c>
      <c r="AP117" s="270">
        <v>0.32200000000000001</v>
      </c>
      <c r="AQ117" s="270">
        <v>0.32900000000000001</v>
      </c>
      <c r="AR117" s="270">
        <v>0.33600000000000002</v>
      </c>
      <c r="AS117" s="270">
        <v>0.4</v>
      </c>
      <c r="AT117" s="270">
        <v>0.40500000000000003</v>
      </c>
      <c r="AU117" s="270">
        <v>0.41</v>
      </c>
      <c r="AV117" s="270">
        <v>0.41499999999999998</v>
      </c>
      <c r="AW117" s="270">
        <v>0.42</v>
      </c>
      <c r="AX117" s="270">
        <v>0</v>
      </c>
      <c r="AY117" s="270">
        <v>0</v>
      </c>
      <c r="AZ117" s="270">
        <v>0</v>
      </c>
      <c r="BA117" s="270">
        <v>0</v>
      </c>
      <c r="BB117" s="270">
        <v>0</v>
      </c>
      <c r="BC117" s="270">
        <v>0</v>
      </c>
      <c r="BD117" s="270">
        <v>0</v>
      </c>
      <c r="BE117" s="270">
        <v>0</v>
      </c>
      <c r="BF117" s="270">
        <v>0</v>
      </c>
      <c r="BG117" s="270">
        <v>0</v>
      </c>
    </row>
    <row r="118" spans="1:59">
      <c r="A118" s="267" t="s">
        <v>557</v>
      </c>
      <c r="B118" s="268">
        <v>0.14624999999999999</v>
      </c>
      <c r="C118" s="268">
        <v>0.33300000000000002</v>
      </c>
      <c r="D118" s="268">
        <v>0</v>
      </c>
      <c r="E118" s="268"/>
      <c r="F118" s="269">
        <v>2073</v>
      </c>
      <c r="G118" s="270">
        <v>0.11</v>
      </c>
      <c r="H118" s="270">
        <v>8.0000000000000002E-3</v>
      </c>
      <c r="I118" s="270">
        <v>1E-3</v>
      </c>
      <c r="J118" s="270">
        <v>0.01</v>
      </c>
      <c r="K118" s="270">
        <v>3.0000000000000001E-3</v>
      </c>
      <c r="L118" s="270">
        <v>1.4249999999999985E-2</v>
      </c>
      <c r="M118" s="271">
        <v>53.063193439459717</v>
      </c>
      <c r="N118" s="269">
        <v>2073</v>
      </c>
      <c r="O118" s="269">
        <v>2080</v>
      </c>
      <c r="P118" s="269">
        <v>2085</v>
      </c>
      <c r="Q118" s="269">
        <v>2099</v>
      </c>
      <c r="R118" s="269">
        <v>2120</v>
      </c>
      <c r="S118" s="269" t="s">
        <v>145</v>
      </c>
      <c r="T118" s="270">
        <v>0.11</v>
      </c>
      <c r="U118" s="270">
        <v>0.11</v>
      </c>
      <c r="V118" s="270">
        <v>0.11</v>
      </c>
      <c r="W118" s="270">
        <v>0.111</v>
      </c>
      <c r="X118" s="270">
        <v>0.112</v>
      </c>
      <c r="Y118" s="270">
        <v>0.01</v>
      </c>
      <c r="Z118" s="270">
        <v>0.01</v>
      </c>
      <c r="AA118" s="270">
        <v>0.01</v>
      </c>
      <c r="AB118" s="270">
        <v>0.01</v>
      </c>
      <c r="AC118" s="270">
        <v>1.0999999999999999E-2</v>
      </c>
      <c r="AD118" s="270">
        <v>1E-3</v>
      </c>
      <c r="AE118" s="270">
        <v>1E-3</v>
      </c>
      <c r="AF118" s="270">
        <v>1E-3</v>
      </c>
      <c r="AG118" s="270">
        <v>1E-3</v>
      </c>
      <c r="AH118" s="270">
        <v>1E-3</v>
      </c>
      <c r="AI118" s="270">
        <v>0.01</v>
      </c>
      <c r="AJ118" s="270">
        <v>0.01</v>
      </c>
      <c r="AK118" s="270">
        <v>0.01</v>
      </c>
      <c r="AL118" s="270">
        <v>0.01</v>
      </c>
      <c r="AM118" s="270">
        <v>1.0999999999999999E-2</v>
      </c>
      <c r="AN118" s="270">
        <v>3.0000000000000001E-3</v>
      </c>
      <c r="AO118" s="270">
        <v>3.0000000000000001E-3</v>
      </c>
      <c r="AP118" s="270">
        <v>3.0000000000000001E-3</v>
      </c>
      <c r="AQ118" s="270">
        <v>3.0000000000000001E-3</v>
      </c>
      <c r="AR118" s="270">
        <v>3.0000000000000001E-3</v>
      </c>
      <c r="AS118" s="270">
        <v>1.4200000000000001E-2</v>
      </c>
      <c r="AT118" s="270">
        <v>1.4200000000000001E-2</v>
      </c>
      <c r="AU118" s="270">
        <v>1.4200000000000001E-2</v>
      </c>
      <c r="AV118" s="270">
        <v>1.43E-2</v>
      </c>
      <c r="AW118" s="270">
        <v>1.46E-2</v>
      </c>
      <c r="AX118" s="270">
        <v>0</v>
      </c>
      <c r="AY118" s="270">
        <v>0</v>
      </c>
      <c r="AZ118" s="270">
        <v>0</v>
      </c>
      <c r="BA118" s="270">
        <v>0</v>
      </c>
      <c r="BB118" s="270">
        <v>0</v>
      </c>
      <c r="BC118" s="270">
        <v>0</v>
      </c>
      <c r="BD118" s="270">
        <v>0</v>
      </c>
      <c r="BE118" s="270">
        <v>0</v>
      </c>
      <c r="BF118" s="270">
        <v>0</v>
      </c>
      <c r="BG118" s="270">
        <v>0</v>
      </c>
    </row>
    <row r="119" spans="1:59">
      <c r="A119" s="267" t="s">
        <v>447</v>
      </c>
      <c r="B119" s="268">
        <v>6.4333333333333312E-2</v>
      </c>
      <c r="C119" s="268">
        <v>0.33</v>
      </c>
      <c r="D119" s="268">
        <v>3.7000000000000002E-3</v>
      </c>
      <c r="E119" s="268"/>
      <c r="F119" s="269">
        <v>850</v>
      </c>
      <c r="G119" s="270">
        <v>5.6000000000000001E-2</v>
      </c>
      <c r="H119" s="270">
        <v>0</v>
      </c>
      <c r="I119" s="270">
        <v>0</v>
      </c>
      <c r="J119" s="270">
        <v>0</v>
      </c>
      <c r="K119" s="270">
        <v>1.5E-3</v>
      </c>
      <c r="L119" s="270">
        <v>3.1333333333333074E-3</v>
      </c>
      <c r="M119" s="271">
        <v>65.882352941176464</v>
      </c>
      <c r="N119" s="269">
        <v>916</v>
      </c>
      <c r="O119" s="269">
        <v>1064</v>
      </c>
      <c r="P119" s="269">
        <v>1230</v>
      </c>
      <c r="Q119" s="269">
        <v>1430</v>
      </c>
      <c r="R119" s="269">
        <v>1660</v>
      </c>
      <c r="S119" s="269" t="s">
        <v>145</v>
      </c>
      <c r="T119" s="270">
        <v>0.05</v>
      </c>
      <c r="U119" s="270">
        <v>5.5E-2</v>
      </c>
      <c r="V119" s="270">
        <v>6.3E-2</v>
      </c>
      <c r="W119" s="270">
        <v>7.3999999999999996E-2</v>
      </c>
      <c r="X119" s="270">
        <v>8.5000000000000006E-2</v>
      </c>
      <c r="Y119" s="270">
        <v>0</v>
      </c>
      <c r="Z119" s="270">
        <v>0</v>
      </c>
      <c r="AA119" s="270">
        <v>0</v>
      </c>
      <c r="AB119" s="270">
        <v>0</v>
      </c>
      <c r="AC119" s="270">
        <v>0</v>
      </c>
      <c r="AD119" s="270">
        <v>0</v>
      </c>
      <c r="AE119" s="270">
        <v>0</v>
      </c>
      <c r="AF119" s="270">
        <v>0</v>
      </c>
      <c r="AG119" s="270">
        <v>0</v>
      </c>
      <c r="AH119" s="270">
        <v>0</v>
      </c>
      <c r="AI119" s="270">
        <v>0</v>
      </c>
      <c r="AJ119" s="270">
        <v>0</v>
      </c>
      <c r="AK119" s="270">
        <v>0</v>
      </c>
      <c r="AL119" s="270">
        <v>0</v>
      </c>
      <c r="AM119" s="270">
        <v>0</v>
      </c>
      <c r="AN119" s="270">
        <v>1E-3</v>
      </c>
      <c r="AO119" s="270">
        <v>2E-3</v>
      </c>
      <c r="AP119" s="270">
        <v>2E-3</v>
      </c>
      <c r="AQ119" s="270">
        <v>3.0000000000000001E-3</v>
      </c>
      <c r="AR119" s="270">
        <v>3.0000000000000001E-3</v>
      </c>
      <c r="AS119" s="270">
        <v>0.01</v>
      </c>
      <c r="AT119" s="270">
        <v>1.2E-2</v>
      </c>
      <c r="AU119" s="270">
        <v>1.4E-2</v>
      </c>
      <c r="AV119" s="270">
        <v>1.6E-2</v>
      </c>
      <c r="AW119" s="270">
        <v>1.7999999999999999E-2</v>
      </c>
      <c r="AX119" s="270">
        <v>0</v>
      </c>
      <c r="AY119" s="270">
        <v>0</v>
      </c>
      <c r="AZ119" s="270">
        <v>0</v>
      </c>
      <c r="BA119" s="270">
        <v>0</v>
      </c>
      <c r="BB119" s="270">
        <v>0</v>
      </c>
      <c r="BC119" s="270">
        <v>0</v>
      </c>
      <c r="BD119" s="270">
        <v>0</v>
      </c>
      <c r="BE119" s="270">
        <v>0</v>
      </c>
      <c r="BF119" s="270">
        <v>0</v>
      </c>
      <c r="BG119" s="270">
        <v>0</v>
      </c>
    </row>
    <row r="120" spans="1:59">
      <c r="A120" s="267" t="s">
        <v>515</v>
      </c>
      <c r="B120" s="268">
        <v>8.8583333333333333E-2</v>
      </c>
      <c r="C120" s="268">
        <v>0.39700000000000002</v>
      </c>
      <c r="D120" s="268">
        <v>0</v>
      </c>
      <c r="E120" s="268"/>
      <c r="F120" s="269">
        <v>945</v>
      </c>
      <c r="G120" s="270">
        <v>0.08</v>
      </c>
      <c r="H120" s="270">
        <v>0</v>
      </c>
      <c r="I120" s="270">
        <v>0</v>
      </c>
      <c r="J120" s="270">
        <v>0</v>
      </c>
      <c r="K120" s="270">
        <v>3.0000000000000001E-3</v>
      </c>
      <c r="L120" s="270">
        <v>5.583333333333329E-3</v>
      </c>
      <c r="M120" s="271">
        <v>84.656084656084658</v>
      </c>
      <c r="N120" s="269">
        <v>954</v>
      </c>
      <c r="O120" s="269">
        <v>1000</v>
      </c>
      <c r="P120" s="269">
        <v>1050</v>
      </c>
      <c r="Q120" s="269">
        <v>1100</v>
      </c>
      <c r="R120" s="269">
        <v>1160</v>
      </c>
      <c r="S120" s="269" t="s">
        <v>145</v>
      </c>
      <c r="T120" s="270">
        <v>8.1100000000000005E-2</v>
      </c>
      <c r="U120" s="270">
        <v>8.5099999999999995E-2</v>
      </c>
      <c r="V120" s="270">
        <v>8.9399999999999993E-2</v>
      </c>
      <c r="W120" s="270">
        <v>9.3899999999999997E-2</v>
      </c>
      <c r="X120" s="270">
        <v>9.8599999999999993E-2</v>
      </c>
      <c r="Y120" s="270">
        <v>0</v>
      </c>
      <c r="Z120" s="270">
        <v>0</v>
      </c>
      <c r="AA120" s="270">
        <v>0</v>
      </c>
      <c r="AB120" s="270">
        <v>0</v>
      </c>
      <c r="AC120" s="270">
        <v>0</v>
      </c>
      <c r="AD120" s="270">
        <v>0</v>
      </c>
      <c r="AE120" s="270">
        <v>0</v>
      </c>
      <c r="AF120" s="270">
        <v>0</v>
      </c>
      <c r="AG120" s="270">
        <v>0</v>
      </c>
      <c r="AH120" s="270">
        <v>0</v>
      </c>
      <c r="AI120" s="270">
        <v>0</v>
      </c>
      <c r="AJ120" s="270">
        <v>0</v>
      </c>
      <c r="AK120" s="270">
        <v>0</v>
      </c>
      <c r="AL120" s="270">
        <v>0</v>
      </c>
      <c r="AM120" s="270">
        <v>0</v>
      </c>
      <c r="AN120" s="270">
        <v>3.0000000000000001E-3</v>
      </c>
      <c r="AO120" s="270">
        <v>3.0000000000000001E-3</v>
      </c>
      <c r="AP120" s="270">
        <v>3.0000000000000001E-3</v>
      </c>
      <c r="AQ120" s="270">
        <v>3.0000000000000001E-3</v>
      </c>
      <c r="AR120" s="270">
        <v>3.0000000000000001E-3</v>
      </c>
      <c r="AS120" s="270">
        <v>7.0000000000000001E-3</v>
      </c>
      <c r="AT120" s="270">
        <v>7.1999999999999998E-3</v>
      </c>
      <c r="AU120" s="270">
        <v>7.4000000000000003E-3</v>
      </c>
      <c r="AV120" s="270">
        <v>7.6E-3</v>
      </c>
      <c r="AW120" s="270">
        <v>7.7999999999999996E-3</v>
      </c>
      <c r="AX120" s="270">
        <v>0</v>
      </c>
      <c r="AY120" s="270">
        <v>0</v>
      </c>
      <c r="AZ120" s="270">
        <v>0</v>
      </c>
      <c r="BA120" s="270">
        <v>0</v>
      </c>
      <c r="BB120" s="270">
        <v>0</v>
      </c>
      <c r="BC120" s="270">
        <v>0</v>
      </c>
      <c r="BD120" s="270">
        <v>0</v>
      </c>
      <c r="BE120" s="270">
        <v>0</v>
      </c>
      <c r="BF120" s="270">
        <v>0</v>
      </c>
      <c r="BG120" s="270">
        <v>0</v>
      </c>
    </row>
    <row r="121" spans="1:59">
      <c r="A121" s="267" t="s">
        <v>494</v>
      </c>
      <c r="B121" s="268">
        <v>2.9075000000000004E-2</v>
      </c>
      <c r="C121" s="268">
        <v>0.21000000000000002</v>
      </c>
      <c r="D121" s="268">
        <v>0</v>
      </c>
      <c r="E121" s="268"/>
      <c r="F121" s="269">
        <v>260</v>
      </c>
      <c r="G121" s="270">
        <v>2.9599999999999998E-2</v>
      </c>
      <c r="H121" s="270">
        <v>0</v>
      </c>
      <c r="I121" s="270">
        <v>0</v>
      </c>
      <c r="J121" s="270">
        <v>0</v>
      </c>
      <c r="K121" s="270">
        <v>1.4E-2</v>
      </c>
      <c r="L121" s="270">
        <v>-1.4524999999999996E-2</v>
      </c>
      <c r="M121" s="271">
        <v>113.84615384615383</v>
      </c>
      <c r="N121" s="269">
        <v>265</v>
      </c>
      <c r="O121" s="269">
        <v>292</v>
      </c>
      <c r="P121" s="269">
        <v>321</v>
      </c>
      <c r="Q121" s="269">
        <v>353</v>
      </c>
      <c r="R121" s="269">
        <v>388</v>
      </c>
      <c r="S121" s="269" t="s">
        <v>145</v>
      </c>
      <c r="T121" s="270">
        <v>1.4999999999999999E-2</v>
      </c>
      <c r="U121" s="270">
        <v>1.6E-2</v>
      </c>
      <c r="V121" s="270">
        <v>1.7000000000000001E-2</v>
      </c>
      <c r="W121" s="270">
        <v>1.7999999999999999E-2</v>
      </c>
      <c r="X121" s="270">
        <v>1.9E-2</v>
      </c>
      <c r="Y121" s="270">
        <v>0</v>
      </c>
      <c r="Z121" s="270">
        <v>0</v>
      </c>
      <c r="AA121" s="270">
        <v>0</v>
      </c>
      <c r="AB121" s="270">
        <v>0</v>
      </c>
      <c r="AC121" s="270">
        <v>0</v>
      </c>
      <c r="AD121" s="270">
        <v>0</v>
      </c>
      <c r="AE121" s="270">
        <v>0</v>
      </c>
      <c r="AF121" s="270">
        <v>0</v>
      </c>
      <c r="AG121" s="270">
        <v>0</v>
      </c>
      <c r="AH121" s="270">
        <v>0</v>
      </c>
      <c r="AI121" s="270">
        <v>0</v>
      </c>
      <c r="AJ121" s="270">
        <v>0</v>
      </c>
      <c r="AK121" s="270">
        <v>0</v>
      </c>
      <c r="AL121" s="270">
        <v>0</v>
      </c>
      <c r="AM121" s="270">
        <v>0</v>
      </c>
      <c r="AN121" s="270">
        <v>1.4E-2</v>
      </c>
      <c r="AO121" s="270">
        <v>1.4E-2</v>
      </c>
      <c r="AP121" s="270">
        <v>1.4E-2</v>
      </c>
      <c r="AQ121" s="270">
        <v>1.4E-2</v>
      </c>
      <c r="AR121" s="270">
        <v>1.4E-2</v>
      </c>
      <c r="AS121" s="270">
        <v>0.01</v>
      </c>
      <c r="AT121" s="270">
        <v>0.01</v>
      </c>
      <c r="AU121" s="270">
        <v>0.01</v>
      </c>
      <c r="AV121" s="270">
        <v>0.01</v>
      </c>
      <c r="AW121" s="270">
        <v>0.01</v>
      </c>
      <c r="AX121" s="270">
        <v>0</v>
      </c>
      <c r="AY121" s="270">
        <v>0</v>
      </c>
      <c r="AZ121" s="270">
        <v>0</v>
      </c>
      <c r="BA121" s="270">
        <v>0</v>
      </c>
      <c r="BB121" s="270">
        <v>0</v>
      </c>
      <c r="BC121" s="270">
        <v>0</v>
      </c>
      <c r="BD121" s="270">
        <v>0</v>
      </c>
      <c r="BE121" s="270">
        <v>0</v>
      </c>
      <c r="BF121" s="270">
        <v>0</v>
      </c>
      <c r="BG121" s="270">
        <v>0</v>
      </c>
    </row>
    <row r="122" spans="1:59">
      <c r="A122" s="267" t="s">
        <v>393</v>
      </c>
      <c r="B122" s="268">
        <v>8.3475000000000001</v>
      </c>
      <c r="C122" s="268">
        <v>18</v>
      </c>
      <c r="D122" s="268">
        <v>4.5920000000000005</v>
      </c>
      <c r="E122" s="268"/>
      <c r="F122" s="269">
        <v>16000</v>
      </c>
      <c r="G122" s="270">
        <v>0.84</v>
      </c>
      <c r="H122" s="270">
        <v>1.3</v>
      </c>
      <c r="I122" s="270">
        <v>0.9</v>
      </c>
      <c r="J122" s="270">
        <v>0</v>
      </c>
      <c r="K122" s="270">
        <v>0.29499999999999998</v>
      </c>
      <c r="L122" s="270">
        <v>0.42049999999999965</v>
      </c>
      <c r="M122" s="271">
        <v>52.5</v>
      </c>
      <c r="N122" s="269">
        <v>16100</v>
      </c>
      <c r="O122" s="269">
        <v>16600</v>
      </c>
      <c r="P122" s="269">
        <v>17100</v>
      </c>
      <c r="Q122" s="269">
        <v>17700</v>
      </c>
      <c r="R122" s="269">
        <v>18300</v>
      </c>
      <c r="S122" s="269" t="s">
        <v>142</v>
      </c>
      <c r="T122" s="270">
        <v>0.67500000000000004</v>
      </c>
      <c r="U122" s="270">
        <v>0.7</v>
      </c>
      <c r="V122" s="270">
        <v>0.72</v>
      </c>
      <c r="W122" s="270">
        <v>0.745</v>
      </c>
      <c r="X122" s="270">
        <v>0.77</v>
      </c>
      <c r="Y122" s="270">
        <v>0.25</v>
      </c>
      <c r="Z122" s="270">
        <v>0.3</v>
      </c>
      <c r="AA122" s="270">
        <v>0.35</v>
      </c>
      <c r="AB122" s="270">
        <v>0.4</v>
      </c>
      <c r="AC122" s="270">
        <v>0.45</v>
      </c>
      <c r="AD122" s="270">
        <v>1.36</v>
      </c>
      <c r="AE122" s="270">
        <v>1.5</v>
      </c>
      <c r="AF122" s="270">
        <v>1.6</v>
      </c>
      <c r="AG122" s="270">
        <v>1.7</v>
      </c>
      <c r="AH122" s="270">
        <v>1.8</v>
      </c>
      <c r="AI122" s="270">
        <v>0</v>
      </c>
      <c r="AJ122" s="270">
        <v>0</v>
      </c>
      <c r="AK122" s="270">
        <v>0</v>
      </c>
      <c r="AL122" s="270">
        <v>0</v>
      </c>
      <c r="AM122" s="270">
        <v>0</v>
      </c>
      <c r="AN122" s="270">
        <v>0.44</v>
      </c>
      <c r="AO122" s="270">
        <v>0.5</v>
      </c>
      <c r="AP122" s="270">
        <v>0.5</v>
      </c>
      <c r="AQ122" s="270">
        <v>0.55000000000000004</v>
      </c>
      <c r="AR122" s="270">
        <v>0.55000000000000004</v>
      </c>
      <c r="AS122" s="270">
        <v>1.143</v>
      </c>
      <c r="AT122" s="270">
        <v>1.2749999999999999</v>
      </c>
      <c r="AU122" s="270">
        <v>1.417</v>
      </c>
      <c r="AV122" s="270">
        <v>1.5589999999999999</v>
      </c>
      <c r="AW122" s="270">
        <v>1.7</v>
      </c>
      <c r="AX122" s="270">
        <v>0</v>
      </c>
      <c r="AY122" s="270">
        <v>0</v>
      </c>
      <c r="AZ122" s="270">
        <v>0</v>
      </c>
      <c r="BA122" s="270">
        <v>0</v>
      </c>
      <c r="BB122" s="270">
        <v>0</v>
      </c>
      <c r="BC122" s="270">
        <v>0.1</v>
      </c>
      <c r="BD122" s="270">
        <v>0</v>
      </c>
      <c r="BE122" s="270">
        <v>0</v>
      </c>
      <c r="BF122" s="270">
        <v>0</v>
      </c>
      <c r="BG122" s="270">
        <v>0</v>
      </c>
    </row>
    <row r="123" spans="1:59">
      <c r="A123" s="267" t="s">
        <v>755</v>
      </c>
      <c r="B123" s="268">
        <v>0.54862500000000003</v>
      </c>
      <c r="C123" s="268">
        <v>2</v>
      </c>
      <c r="D123" s="268">
        <v>4.3099999999999999E-2</v>
      </c>
      <c r="E123" s="268"/>
      <c r="F123" s="269">
        <v>4109</v>
      </c>
      <c r="G123" s="270">
        <v>0.1447</v>
      </c>
      <c r="H123" s="270">
        <v>0.02</v>
      </c>
      <c r="I123" s="270">
        <v>6.3700000000000007E-2</v>
      </c>
      <c r="J123" s="270">
        <v>1.03E-2</v>
      </c>
      <c r="K123" s="270">
        <v>8.0000000000000002E-3</v>
      </c>
      <c r="L123" s="270">
        <v>0.25882500000000003</v>
      </c>
      <c r="M123" s="271">
        <v>35.215380871258212</v>
      </c>
      <c r="N123" s="269">
        <v>4175</v>
      </c>
      <c r="O123" s="269">
        <v>4521</v>
      </c>
      <c r="P123" s="269">
        <v>4857</v>
      </c>
      <c r="Q123" s="269">
        <v>5219</v>
      </c>
      <c r="R123" s="269">
        <v>5607</v>
      </c>
      <c r="S123" s="269" t="s">
        <v>142</v>
      </c>
      <c r="T123" s="270">
        <v>0.14699999999999999</v>
      </c>
      <c r="U123" s="270">
        <v>0.15909999999999999</v>
      </c>
      <c r="V123" s="270">
        <v>0.1709</v>
      </c>
      <c r="W123" s="270">
        <v>0.18360000000000001</v>
      </c>
      <c r="X123" s="270">
        <v>0.19719999999999999</v>
      </c>
      <c r="Y123" s="270">
        <v>2.0299999999999999E-2</v>
      </c>
      <c r="Z123" s="270">
        <v>2.1899999999999999E-2</v>
      </c>
      <c r="AA123" s="270">
        <v>2.3599999999999999E-2</v>
      </c>
      <c r="AB123" s="270">
        <v>2.53E-2</v>
      </c>
      <c r="AC123" s="270">
        <v>2.7199999999999998E-2</v>
      </c>
      <c r="AD123" s="270">
        <v>6.3700000000000007E-2</v>
      </c>
      <c r="AE123" s="270">
        <v>6.3700000000000007E-2</v>
      </c>
      <c r="AF123" s="270">
        <v>6.3700000000000007E-2</v>
      </c>
      <c r="AG123" s="270">
        <v>6.3700000000000007E-2</v>
      </c>
      <c r="AH123" s="270">
        <v>6.3700000000000007E-2</v>
      </c>
      <c r="AI123" s="270">
        <v>1.03E-2</v>
      </c>
      <c r="AJ123" s="270">
        <v>1.12E-2</v>
      </c>
      <c r="AK123" s="270">
        <v>1.2E-2</v>
      </c>
      <c r="AL123" s="270">
        <v>1.29E-2</v>
      </c>
      <c r="AM123" s="270">
        <v>1.3899999999999999E-2</v>
      </c>
      <c r="AN123" s="270">
        <v>0.01</v>
      </c>
      <c r="AO123" s="270">
        <v>0.01</v>
      </c>
      <c r="AP123" s="270">
        <v>1.2E-2</v>
      </c>
      <c r="AQ123" s="270">
        <v>1.2E-2</v>
      </c>
      <c r="AR123" s="270">
        <v>1.2E-2</v>
      </c>
      <c r="AS123" s="270">
        <v>0.26550000000000001</v>
      </c>
      <c r="AT123" s="270">
        <v>0.28089999999999998</v>
      </c>
      <c r="AU123" s="270">
        <v>0.29809999999999998</v>
      </c>
      <c r="AV123" s="270">
        <v>0.31430000000000002</v>
      </c>
      <c r="AW123" s="270">
        <v>0.33169999999999999</v>
      </c>
      <c r="AX123" s="270">
        <v>0</v>
      </c>
      <c r="AY123" s="270">
        <v>0</v>
      </c>
      <c r="AZ123" s="270">
        <v>0</v>
      </c>
      <c r="BA123" s="270">
        <v>0</v>
      </c>
      <c r="BB123" s="270">
        <v>0</v>
      </c>
      <c r="BC123" s="270">
        <v>0</v>
      </c>
      <c r="BD123" s="270">
        <v>0</v>
      </c>
      <c r="BE123" s="270">
        <v>0</v>
      </c>
      <c r="BF123" s="270">
        <v>0</v>
      </c>
      <c r="BG123" s="270">
        <v>0</v>
      </c>
    </row>
    <row r="124" spans="1:59">
      <c r="A124" s="267" t="s">
        <v>757</v>
      </c>
      <c r="B124" s="268">
        <v>0.19633333333333336</v>
      </c>
      <c r="C124" s="268">
        <v>1.1000000000000001</v>
      </c>
      <c r="D124" s="268">
        <v>0</v>
      </c>
      <c r="E124" s="268"/>
      <c r="F124" s="269">
        <v>2844</v>
      </c>
      <c r="G124" s="270">
        <v>0.127</v>
      </c>
      <c r="H124" s="270">
        <v>1.4999999999999999E-2</v>
      </c>
      <c r="I124" s="270">
        <v>0.02</v>
      </c>
      <c r="J124" s="270">
        <v>6.9999999999999999E-4</v>
      </c>
      <c r="K124" s="270">
        <v>4.0000000000000001E-3</v>
      </c>
      <c r="L124" s="270">
        <v>2.9633333333333345E-2</v>
      </c>
      <c r="M124" s="271">
        <v>44.655414908579466</v>
      </c>
      <c r="N124" s="269">
        <v>2896</v>
      </c>
      <c r="O124" s="269">
        <v>3272</v>
      </c>
      <c r="P124" s="269">
        <v>3698</v>
      </c>
      <c r="Q124" s="269">
        <v>4173</v>
      </c>
      <c r="R124" s="269">
        <v>4721</v>
      </c>
      <c r="S124" s="269" t="s">
        <v>142</v>
      </c>
      <c r="T124" s="270">
        <v>0.1361</v>
      </c>
      <c r="U124" s="270">
        <v>0.15379999999999999</v>
      </c>
      <c r="V124" s="270">
        <v>0.17449999999999999</v>
      </c>
      <c r="W124" s="270">
        <v>0.1961</v>
      </c>
      <c r="X124" s="270">
        <v>0.22189999999999999</v>
      </c>
      <c r="Y124" s="270">
        <v>2.9000000000000001E-2</v>
      </c>
      <c r="Z124" s="270">
        <v>3.4000000000000002E-2</v>
      </c>
      <c r="AA124" s="270">
        <v>3.7999999999999999E-2</v>
      </c>
      <c r="AB124" s="270">
        <v>0.04</v>
      </c>
      <c r="AC124" s="270">
        <v>4.4999999999999998E-2</v>
      </c>
      <c r="AD124" s="270">
        <v>2.9000000000000001E-2</v>
      </c>
      <c r="AE124" s="270">
        <v>2.9000000000000001E-2</v>
      </c>
      <c r="AF124" s="270">
        <v>2.9000000000000001E-2</v>
      </c>
      <c r="AG124" s="270">
        <v>2.9000000000000001E-2</v>
      </c>
      <c r="AH124" s="270">
        <v>2.9000000000000001E-2</v>
      </c>
      <c r="AI124" s="270">
        <v>2E-3</v>
      </c>
      <c r="AJ124" s="270">
        <v>2E-3</v>
      </c>
      <c r="AK124" s="270">
        <v>2E-3</v>
      </c>
      <c r="AL124" s="270">
        <v>2E-3</v>
      </c>
      <c r="AM124" s="270">
        <v>2E-3</v>
      </c>
      <c r="AN124" s="270">
        <v>1.2E-2</v>
      </c>
      <c r="AO124" s="270">
        <v>1.2E-2</v>
      </c>
      <c r="AP124" s="270">
        <v>1.2E-2</v>
      </c>
      <c r="AQ124" s="270">
        <v>1.2E-2</v>
      </c>
      <c r="AR124" s="270">
        <v>1.2E-2</v>
      </c>
      <c r="AS124" s="270">
        <v>3.5000000000000003E-2</v>
      </c>
      <c r="AT124" s="270">
        <v>3.5000000000000003E-2</v>
      </c>
      <c r="AU124" s="270">
        <v>3.5000000000000003E-2</v>
      </c>
      <c r="AV124" s="270">
        <v>3.5000000000000003E-2</v>
      </c>
      <c r="AW124" s="270">
        <v>3.5000000000000003E-2</v>
      </c>
      <c r="AX124" s="270">
        <v>0</v>
      </c>
      <c r="AY124" s="270">
        <v>0</v>
      </c>
      <c r="AZ124" s="270">
        <v>0</v>
      </c>
      <c r="BA124" s="270">
        <v>0</v>
      </c>
      <c r="BB124" s="270">
        <v>0</v>
      </c>
      <c r="BC124" s="270">
        <v>0</v>
      </c>
      <c r="BD124" s="270">
        <v>0</v>
      </c>
      <c r="BE124" s="270">
        <v>0</v>
      </c>
      <c r="BF124" s="270">
        <v>0</v>
      </c>
      <c r="BG124" s="270">
        <v>0</v>
      </c>
    </row>
    <row r="125" spans="1:59">
      <c r="A125" s="267" t="s">
        <v>777</v>
      </c>
      <c r="B125" s="268">
        <v>0.57425000000000004</v>
      </c>
      <c r="C125" s="268">
        <v>0.75</v>
      </c>
      <c r="D125" s="268">
        <v>0</v>
      </c>
      <c r="E125" s="268"/>
      <c r="F125" s="269">
        <v>3937</v>
      </c>
      <c r="G125" s="270">
        <v>0.17199999999999999</v>
      </c>
      <c r="H125" s="270">
        <v>1.9E-2</v>
      </c>
      <c r="I125" s="270">
        <v>0.25600000000000001</v>
      </c>
      <c r="J125" s="270">
        <v>5.0999999999999997E-2</v>
      </c>
      <c r="K125" s="270">
        <v>2E-3</v>
      </c>
      <c r="L125" s="270">
        <v>7.4250000000000094E-2</v>
      </c>
      <c r="M125" s="271">
        <v>43.688087376174749</v>
      </c>
      <c r="N125" s="269">
        <v>4063</v>
      </c>
      <c r="O125" s="269">
        <v>4263</v>
      </c>
      <c r="P125" s="269">
        <v>4473</v>
      </c>
      <c r="Q125" s="269">
        <v>4693</v>
      </c>
      <c r="R125" s="269">
        <v>4923</v>
      </c>
      <c r="S125" s="269" t="s">
        <v>142</v>
      </c>
      <c r="T125" s="270">
        <v>0.17699999999999999</v>
      </c>
      <c r="U125" s="270">
        <v>0.186</v>
      </c>
      <c r="V125" s="270">
        <v>0.19500000000000001</v>
      </c>
      <c r="W125" s="270">
        <v>0.20499999999999999</v>
      </c>
      <c r="X125" s="270">
        <v>0.214</v>
      </c>
      <c r="Y125" s="270">
        <v>1.9E-2</v>
      </c>
      <c r="Z125" s="270">
        <v>0.02</v>
      </c>
      <c r="AA125" s="270">
        <v>2.1000000000000001E-2</v>
      </c>
      <c r="AB125" s="270">
        <v>2.1999999999999999E-2</v>
      </c>
      <c r="AC125" s="270">
        <v>2.3E-2</v>
      </c>
      <c r="AD125" s="270">
        <v>0.25800000000000001</v>
      </c>
      <c r="AE125" s="270">
        <v>0.26800000000000002</v>
      </c>
      <c r="AF125" s="270">
        <v>0.27800000000000002</v>
      </c>
      <c r="AG125" s="270">
        <v>0.28799999999999998</v>
      </c>
      <c r="AH125" s="270">
        <v>0.29799999999999999</v>
      </c>
      <c r="AI125" s="270">
        <v>5.1999999999999998E-2</v>
      </c>
      <c r="AJ125" s="270">
        <v>5.5E-2</v>
      </c>
      <c r="AK125" s="270">
        <v>5.7000000000000002E-2</v>
      </c>
      <c r="AL125" s="270">
        <v>6.0999999999999999E-2</v>
      </c>
      <c r="AM125" s="270">
        <v>6.3E-2</v>
      </c>
      <c r="AN125" s="270">
        <v>2E-3</v>
      </c>
      <c r="AO125" s="270">
        <v>3.0000000000000001E-3</v>
      </c>
      <c r="AP125" s="270">
        <v>3.0000000000000001E-3</v>
      </c>
      <c r="AQ125" s="270">
        <v>4.0000000000000001E-3</v>
      </c>
      <c r="AR125" s="270">
        <v>4.0000000000000001E-3</v>
      </c>
      <c r="AS125" s="270">
        <v>0.08</v>
      </c>
      <c r="AT125" s="270">
        <v>0.08</v>
      </c>
      <c r="AU125" s="270">
        <v>0.08</v>
      </c>
      <c r="AV125" s="270">
        <v>0.08</v>
      </c>
      <c r="AW125" s="270">
        <v>0.08</v>
      </c>
      <c r="AX125" s="270">
        <v>0.1</v>
      </c>
      <c r="AY125" s="270">
        <v>0</v>
      </c>
      <c r="AZ125" s="270">
        <v>0</v>
      </c>
      <c r="BA125" s="270">
        <v>0</v>
      </c>
      <c r="BB125" s="270">
        <v>0</v>
      </c>
      <c r="BC125" s="270">
        <v>0</v>
      </c>
      <c r="BD125" s="270">
        <v>0</v>
      </c>
      <c r="BE125" s="270">
        <v>0</v>
      </c>
      <c r="BF125" s="270">
        <v>0</v>
      </c>
      <c r="BG125" s="270">
        <v>0</v>
      </c>
    </row>
    <row r="126" spans="1:59">
      <c r="A126" s="267" t="s">
        <v>867</v>
      </c>
      <c r="B126" s="268">
        <v>1.3149999999999997</v>
      </c>
      <c r="C126" s="268">
        <v>3.073</v>
      </c>
      <c r="D126" s="268">
        <v>8.1000000000000003E-2</v>
      </c>
      <c r="E126" s="268"/>
      <c r="F126" s="269">
        <v>15100</v>
      </c>
      <c r="G126" s="270">
        <v>0.315</v>
      </c>
      <c r="H126" s="270">
        <v>0.34589999999999999</v>
      </c>
      <c r="I126" s="270">
        <v>7.6300000000000007E-2</v>
      </c>
      <c r="J126" s="270">
        <v>0.35149999999999998</v>
      </c>
      <c r="K126" s="270">
        <v>5.2999999999999999E-2</v>
      </c>
      <c r="L126" s="270">
        <v>9.2299999999999827E-2</v>
      </c>
      <c r="M126" s="271">
        <v>20.860927152317881</v>
      </c>
      <c r="N126" s="269">
        <v>15246</v>
      </c>
      <c r="O126" s="269">
        <v>18496</v>
      </c>
      <c r="P126" s="269">
        <v>21746</v>
      </c>
      <c r="Q126" s="269">
        <v>23246</v>
      </c>
      <c r="R126" s="269">
        <v>24746</v>
      </c>
      <c r="S126" s="269" t="s">
        <v>142</v>
      </c>
      <c r="T126" s="270">
        <v>1.0149999999999999</v>
      </c>
      <c r="U126" s="270">
        <v>1.115</v>
      </c>
      <c r="V126" s="270">
        <v>1.2150000000000001</v>
      </c>
      <c r="W126" s="270">
        <v>1.2649999999999999</v>
      </c>
      <c r="X126" s="270">
        <v>1.3149999999999999</v>
      </c>
      <c r="Y126" s="270">
        <v>0.11</v>
      </c>
      <c r="Z126" s="270">
        <v>0.115</v>
      </c>
      <c r="AA126" s="270">
        <v>0.12</v>
      </c>
      <c r="AB126" s="270">
        <v>0.125</v>
      </c>
      <c r="AC126" s="270">
        <v>0.13</v>
      </c>
      <c r="AD126" s="270">
        <v>0.01</v>
      </c>
      <c r="AE126" s="270">
        <v>0.01</v>
      </c>
      <c r="AF126" s="270">
        <v>0.01</v>
      </c>
      <c r="AG126" s="270">
        <v>0.01</v>
      </c>
      <c r="AH126" s="270">
        <v>0.01</v>
      </c>
      <c r="AI126" s="270">
        <v>8.8999999999999996E-2</v>
      </c>
      <c r="AJ126" s="270">
        <v>8.8999999999999996E-2</v>
      </c>
      <c r="AK126" s="270">
        <v>8.8999999999999996E-2</v>
      </c>
      <c r="AL126" s="270">
        <v>8.8999999999999996E-2</v>
      </c>
      <c r="AM126" s="270">
        <v>8.8999999999999996E-2</v>
      </c>
      <c r="AN126" s="270">
        <v>9.5000000000000001E-2</v>
      </c>
      <c r="AO126" s="270">
        <v>9.5000000000000001E-2</v>
      </c>
      <c r="AP126" s="270">
        <v>9.5000000000000001E-2</v>
      </c>
      <c r="AQ126" s="270">
        <v>9.5000000000000001E-2</v>
      </c>
      <c r="AR126" s="270">
        <v>9.5000000000000001E-2</v>
      </c>
      <c r="AS126" s="270">
        <v>0.222</v>
      </c>
      <c r="AT126" s="270">
        <v>0.24399999999999999</v>
      </c>
      <c r="AU126" s="270">
        <v>0.251</v>
      </c>
      <c r="AV126" s="270">
        <v>0.25900000000000001</v>
      </c>
      <c r="AW126" s="270">
        <v>0.26400000000000001</v>
      </c>
      <c r="AX126" s="270">
        <v>0</v>
      </c>
      <c r="AY126" s="270">
        <v>2</v>
      </c>
      <c r="AZ126" s="270">
        <v>0</v>
      </c>
      <c r="BA126" s="270">
        <v>0</v>
      </c>
      <c r="BB126" s="270">
        <v>0</v>
      </c>
      <c r="BC126" s="270">
        <v>0</v>
      </c>
      <c r="BD126" s="270">
        <v>0</v>
      </c>
      <c r="BE126" s="270">
        <v>0</v>
      </c>
      <c r="BF126" s="270">
        <v>0</v>
      </c>
      <c r="BG126" s="270">
        <v>0</v>
      </c>
    </row>
    <row r="127" spans="1:59">
      <c r="A127" s="267" t="s">
        <v>966</v>
      </c>
      <c r="B127" s="268">
        <v>0.48732500000000006</v>
      </c>
      <c r="C127" s="268">
        <v>2</v>
      </c>
      <c r="D127" s="268">
        <v>0</v>
      </c>
      <c r="E127" s="268"/>
      <c r="F127" s="269">
        <v>4395</v>
      </c>
      <c r="G127" s="270">
        <v>0.1308</v>
      </c>
      <c r="H127" s="270">
        <v>0.1482</v>
      </c>
      <c r="I127" s="270">
        <v>1.1900000000000001E-2</v>
      </c>
      <c r="J127" s="270">
        <v>0</v>
      </c>
      <c r="K127" s="270">
        <v>2.1600000000000001E-2</v>
      </c>
      <c r="L127" s="270">
        <v>0.17482500000000001</v>
      </c>
      <c r="M127" s="271">
        <v>29.761092150170647</v>
      </c>
      <c r="N127" s="269">
        <v>4614</v>
      </c>
      <c r="O127" s="269">
        <v>4844</v>
      </c>
      <c r="P127" s="269">
        <v>5086</v>
      </c>
      <c r="Q127" s="269">
        <v>5340</v>
      </c>
      <c r="R127" s="269">
        <v>5607</v>
      </c>
      <c r="S127" s="269" t="s">
        <v>139</v>
      </c>
      <c r="T127" s="270">
        <v>0.13800000000000001</v>
      </c>
      <c r="U127" s="270">
        <v>0.14499999999999999</v>
      </c>
      <c r="V127" s="270">
        <v>0.152</v>
      </c>
      <c r="W127" s="270">
        <v>0.16</v>
      </c>
      <c r="X127" s="270">
        <v>0.16800000000000001</v>
      </c>
      <c r="Y127" s="270">
        <v>0.17100000000000001</v>
      </c>
      <c r="Z127" s="270">
        <v>0.18</v>
      </c>
      <c r="AA127" s="270">
        <v>0.189</v>
      </c>
      <c r="AB127" s="270">
        <v>0.20699999999999999</v>
      </c>
      <c r="AC127" s="270">
        <v>0.217</v>
      </c>
      <c r="AD127" s="270">
        <v>1.2E-2</v>
      </c>
      <c r="AE127" s="270">
        <v>1.2999999999999999E-2</v>
      </c>
      <c r="AF127" s="270">
        <v>1.4E-2</v>
      </c>
      <c r="AG127" s="270">
        <v>1.4999999999999999E-2</v>
      </c>
      <c r="AH127" s="270">
        <v>1.6E-2</v>
      </c>
      <c r="AI127" s="270">
        <v>0</v>
      </c>
      <c r="AJ127" s="270">
        <v>0</v>
      </c>
      <c r="AK127" s="270">
        <v>0</v>
      </c>
      <c r="AL127" s="270">
        <v>0</v>
      </c>
      <c r="AM127" s="270">
        <v>0</v>
      </c>
      <c r="AN127" s="270">
        <v>2.2599999999999999E-2</v>
      </c>
      <c r="AO127" s="270">
        <v>2.3699999999999999E-2</v>
      </c>
      <c r="AP127" s="270">
        <v>2.4799999999999999E-2</v>
      </c>
      <c r="AQ127" s="270">
        <v>2.5999999999999999E-2</v>
      </c>
      <c r="AR127" s="270">
        <v>2.7300000000000001E-2</v>
      </c>
      <c r="AS127" s="270">
        <v>0.19220000000000001</v>
      </c>
      <c r="AT127" s="270">
        <v>0.20230000000000001</v>
      </c>
      <c r="AU127" s="270">
        <v>0.21240000000000001</v>
      </c>
      <c r="AV127" s="270">
        <v>0.22819999999999999</v>
      </c>
      <c r="AW127" s="270">
        <v>0.23960000000000001</v>
      </c>
      <c r="AX127" s="270">
        <v>0</v>
      </c>
      <c r="AY127" s="270">
        <v>0</v>
      </c>
      <c r="AZ127" s="270">
        <v>0</v>
      </c>
      <c r="BA127" s="270">
        <v>0</v>
      </c>
      <c r="BB127" s="270">
        <v>0</v>
      </c>
      <c r="BC127" s="270">
        <v>0</v>
      </c>
      <c r="BD127" s="270">
        <v>0</v>
      </c>
      <c r="BE127" s="270">
        <v>0</v>
      </c>
      <c r="BF127" s="270">
        <v>0</v>
      </c>
      <c r="BG127" s="270">
        <v>0</v>
      </c>
    </row>
    <row r="128" spans="1:59">
      <c r="A128" s="267" t="s">
        <v>931</v>
      </c>
      <c r="B128" s="268">
        <v>1.0000000000000003E-4</v>
      </c>
      <c r="C128" s="268">
        <v>7.1999999999999995E-2</v>
      </c>
      <c r="D128" s="268">
        <v>0</v>
      </c>
      <c r="E128" s="268"/>
      <c r="F128" s="269">
        <v>297</v>
      </c>
      <c r="G128" s="270">
        <v>1E-4</v>
      </c>
      <c r="H128" s="270">
        <v>1E-4</v>
      </c>
      <c r="I128" s="270">
        <v>0</v>
      </c>
      <c r="J128" s="270">
        <v>1E-4</v>
      </c>
      <c r="K128" s="270">
        <v>0</v>
      </c>
      <c r="L128" s="270">
        <v>-1.9999999999999998E-4</v>
      </c>
      <c r="M128" s="271">
        <v>0.33670033670033672</v>
      </c>
      <c r="N128" s="269">
        <v>102</v>
      </c>
      <c r="O128" s="269">
        <v>104</v>
      </c>
      <c r="P128" s="269">
        <v>105</v>
      </c>
      <c r="Q128" s="269">
        <v>106</v>
      </c>
      <c r="R128" s="269">
        <v>107</v>
      </c>
      <c r="S128" s="269" t="s">
        <v>139</v>
      </c>
      <c r="T128" s="270">
        <v>1E-4</v>
      </c>
      <c r="U128" s="270">
        <v>1E-4</v>
      </c>
      <c r="V128" s="270">
        <v>1E-4</v>
      </c>
      <c r="W128" s="270">
        <v>1E-4</v>
      </c>
      <c r="X128" s="270">
        <v>1E-4</v>
      </c>
      <c r="Y128" s="270">
        <v>1E-4</v>
      </c>
      <c r="Z128" s="270">
        <v>1E-4</v>
      </c>
      <c r="AA128" s="270">
        <v>1E-4</v>
      </c>
      <c r="AB128" s="270">
        <v>1E-4</v>
      </c>
      <c r="AC128" s="270">
        <v>1E-4</v>
      </c>
      <c r="AD128" s="270">
        <v>1E-4</v>
      </c>
      <c r="AE128" s="270">
        <v>0</v>
      </c>
      <c r="AF128" s="270">
        <v>0</v>
      </c>
      <c r="AG128" s="270">
        <v>0</v>
      </c>
      <c r="AH128" s="270">
        <v>0</v>
      </c>
      <c r="AI128" s="270">
        <v>0</v>
      </c>
      <c r="AJ128" s="270">
        <v>0</v>
      </c>
      <c r="AK128" s="270">
        <v>0</v>
      </c>
      <c r="AL128" s="270">
        <v>0</v>
      </c>
      <c r="AM128" s="270">
        <v>0</v>
      </c>
      <c r="AN128" s="270">
        <v>0</v>
      </c>
      <c r="AO128" s="270">
        <v>0</v>
      </c>
      <c r="AP128" s="270">
        <v>0</v>
      </c>
      <c r="AQ128" s="270">
        <v>0</v>
      </c>
      <c r="AR128" s="270">
        <v>0</v>
      </c>
      <c r="AS128" s="270">
        <v>-1E-4</v>
      </c>
      <c r="AT128" s="270">
        <v>-1E-4</v>
      </c>
      <c r="AU128" s="270">
        <v>-1E-4</v>
      </c>
      <c r="AV128" s="270">
        <v>-1E-4</v>
      </c>
      <c r="AW128" s="270">
        <v>0</v>
      </c>
      <c r="AX128" s="270">
        <v>0</v>
      </c>
      <c r="AY128" s="270">
        <v>0</v>
      </c>
      <c r="AZ128" s="270">
        <v>0</v>
      </c>
      <c r="BA128" s="270">
        <v>0</v>
      </c>
      <c r="BB128" s="270">
        <v>0</v>
      </c>
      <c r="BC128" s="270">
        <v>0</v>
      </c>
      <c r="BD128" s="270">
        <v>0</v>
      </c>
      <c r="BE128" s="270">
        <v>0</v>
      </c>
      <c r="BF128" s="270">
        <v>0</v>
      </c>
      <c r="BG128" s="270">
        <v>0</v>
      </c>
    </row>
    <row r="129" spans="1:59">
      <c r="A129" s="267" t="s">
        <v>451</v>
      </c>
      <c r="B129" s="268">
        <v>1.3053333333333335</v>
      </c>
      <c r="C129" s="268">
        <v>2.6</v>
      </c>
      <c r="D129" s="268">
        <v>0</v>
      </c>
      <c r="E129" s="268"/>
      <c r="F129" s="269">
        <v>8700</v>
      </c>
      <c r="G129" s="270">
        <v>0.34050000000000002</v>
      </c>
      <c r="H129" s="270">
        <v>0.186</v>
      </c>
      <c r="I129" s="270">
        <v>4.2099999999999999E-2</v>
      </c>
      <c r="J129" s="270">
        <v>0.12180000000000001</v>
      </c>
      <c r="K129" s="270">
        <v>0.05</v>
      </c>
      <c r="L129" s="270">
        <v>0.5649333333333334</v>
      </c>
      <c r="M129" s="271">
        <v>39.137931034482762</v>
      </c>
      <c r="N129" s="269">
        <v>11000</v>
      </c>
      <c r="O129" s="269">
        <v>13709</v>
      </c>
      <c r="P129" s="269">
        <v>15439</v>
      </c>
      <c r="Q129" s="269">
        <v>18000</v>
      </c>
      <c r="R129" s="269">
        <v>20500</v>
      </c>
      <c r="S129" s="269" t="s">
        <v>138</v>
      </c>
      <c r="T129" s="270">
        <v>0.36799999999999999</v>
      </c>
      <c r="U129" s="270">
        <v>0.41</v>
      </c>
      <c r="V129" s="270">
        <v>0.46100000000000002</v>
      </c>
      <c r="W129" s="270">
        <v>0.52300000000000002</v>
      </c>
      <c r="X129" s="270">
        <v>0.59399999999999997</v>
      </c>
      <c r="Y129" s="270">
        <v>0.21199999999999999</v>
      </c>
      <c r="Z129" s="270">
        <v>0.23699999999999999</v>
      </c>
      <c r="AA129" s="270">
        <v>0.26600000000000001</v>
      </c>
      <c r="AB129" s="270">
        <v>0.30199999999999999</v>
      </c>
      <c r="AC129" s="270">
        <v>0.34300000000000003</v>
      </c>
      <c r="AD129" s="270">
        <v>3.7999999999999999E-2</v>
      </c>
      <c r="AE129" s="270">
        <v>0.121</v>
      </c>
      <c r="AF129" s="270">
        <v>0.224</v>
      </c>
      <c r="AG129" s="270">
        <v>0.32700000000000001</v>
      </c>
      <c r="AH129" s="270">
        <v>0.43099999999999999</v>
      </c>
      <c r="AI129" s="270">
        <v>0.129</v>
      </c>
      <c r="AJ129" s="270">
        <v>0.14399999999999999</v>
      </c>
      <c r="AK129" s="270">
        <v>0.16200000000000001</v>
      </c>
      <c r="AL129" s="270">
        <v>0.183</v>
      </c>
      <c r="AM129" s="270">
        <v>0.20799999999999999</v>
      </c>
      <c r="AN129" s="270">
        <v>0.05</v>
      </c>
      <c r="AO129" s="270">
        <v>5.5E-2</v>
      </c>
      <c r="AP129" s="270">
        <v>0.06</v>
      </c>
      <c r="AQ129" s="270">
        <v>7.0000000000000007E-2</v>
      </c>
      <c r="AR129" s="270">
        <v>7.4999999999999997E-2</v>
      </c>
      <c r="AS129" s="270">
        <v>0.39</v>
      </c>
      <c r="AT129" s="270">
        <v>0.434</v>
      </c>
      <c r="AU129" s="270">
        <v>0.48899999999999999</v>
      </c>
      <c r="AV129" s="270">
        <v>0.55400000000000005</v>
      </c>
      <c r="AW129" s="270">
        <v>0.63</v>
      </c>
      <c r="AX129" s="270">
        <v>0</v>
      </c>
      <c r="AY129" s="270">
        <v>0</v>
      </c>
      <c r="AZ129" s="270">
        <v>0</v>
      </c>
      <c r="BA129" s="270">
        <v>0</v>
      </c>
      <c r="BB129" s="270">
        <v>0</v>
      </c>
      <c r="BC129" s="270">
        <v>0</v>
      </c>
      <c r="BD129" s="270">
        <v>0</v>
      </c>
      <c r="BE129" s="270">
        <v>0</v>
      </c>
      <c r="BF129" s="270">
        <v>0</v>
      </c>
      <c r="BG129" s="270">
        <v>0</v>
      </c>
    </row>
    <row r="130" spans="1:59">
      <c r="A130" s="267" t="s">
        <v>516</v>
      </c>
      <c r="B130" s="268">
        <v>0.27908333333333335</v>
      </c>
      <c r="C130" s="268">
        <v>0.53</v>
      </c>
      <c r="D130" s="268">
        <v>0</v>
      </c>
      <c r="E130" s="268"/>
      <c r="F130" s="269">
        <v>3245</v>
      </c>
      <c r="G130" s="270">
        <v>0.1295</v>
      </c>
      <c r="H130" s="270">
        <v>4.0000000000000001E-3</v>
      </c>
      <c r="I130" s="270">
        <v>0</v>
      </c>
      <c r="J130" s="270">
        <v>0</v>
      </c>
      <c r="K130" s="270">
        <v>2.5000000000000001E-2</v>
      </c>
      <c r="L130" s="270">
        <v>0.12058333333333335</v>
      </c>
      <c r="M130" s="271">
        <v>39.907550077041606</v>
      </c>
      <c r="N130" s="269">
        <v>3220</v>
      </c>
      <c r="O130" s="269">
        <v>3385</v>
      </c>
      <c r="P130" s="269">
        <v>3549</v>
      </c>
      <c r="Q130" s="269">
        <v>3714</v>
      </c>
      <c r="R130" s="269">
        <v>3879</v>
      </c>
      <c r="S130" s="269" t="s">
        <v>138</v>
      </c>
      <c r="T130" s="270">
        <v>9.7000000000000003E-2</v>
      </c>
      <c r="U130" s="270">
        <v>0.10100000000000001</v>
      </c>
      <c r="V130" s="270">
        <v>0.105</v>
      </c>
      <c r="W130" s="270">
        <v>0.11</v>
      </c>
      <c r="X130" s="270">
        <v>0.115</v>
      </c>
      <c r="Y130" s="270">
        <v>5.0000000000000001E-3</v>
      </c>
      <c r="Z130" s="270">
        <v>5.0000000000000001E-3</v>
      </c>
      <c r="AA130" s="270">
        <v>5.0000000000000001E-3</v>
      </c>
      <c r="AB130" s="270">
        <v>5.0000000000000001E-3</v>
      </c>
      <c r="AC130" s="270">
        <v>6.0000000000000001E-3</v>
      </c>
      <c r="AD130" s="270">
        <v>0</v>
      </c>
      <c r="AE130" s="270">
        <v>0</v>
      </c>
      <c r="AF130" s="270">
        <v>0</v>
      </c>
      <c r="AG130" s="270">
        <v>0</v>
      </c>
      <c r="AH130" s="270">
        <v>0</v>
      </c>
      <c r="AI130" s="270">
        <v>0</v>
      </c>
      <c r="AJ130" s="270">
        <v>0</v>
      </c>
      <c r="AK130" s="270">
        <v>0</v>
      </c>
      <c r="AL130" s="270">
        <v>0</v>
      </c>
      <c r="AM130" s="270">
        <v>0</v>
      </c>
      <c r="AN130" s="270">
        <v>0.04</v>
      </c>
      <c r="AO130" s="270">
        <v>0.04</v>
      </c>
      <c r="AP130" s="270">
        <v>0.04</v>
      </c>
      <c r="AQ130" s="270">
        <v>0.04</v>
      </c>
      <c r="AR130" s="270">
        <v>0.04</v>
      </c>
      <c r="AS130" s="270">
        <v>0.1079</v>
      </c>
      <c r="AT130" s="270">
        <v>0.1109</v>
      </c>
      <c r="AU130" s="270">
        <v>0.1139</v>
      </c>
      <c r="AV130" s="270">
        <v>0.1177</v>
      </c>
      <c r="AW130" s="270">
        <v>0.12230000000000001</v>
      </c>
      <c r="AX130" s="270">
        <v>0</v>
      </c>
      <c r="AY130" s="270">
        <v>0</v>
      </c>
      <c r="AZ130" s="270">
        <v>0</v>
      </c>
      <c r="BA130" s="270">
        <v>0</v>
      </c>
      <c r="BB130" s="270">
        <v>0</v>
      </c>
      <c r="BC130" s="270">
        <v>0</v>
      </c>
      <c r="BD130" s="270">
        <v>0</v>
      </c>
      <c r="BE130" s="270">
        <v>0</v>
      </c>
      <c r="BF130" s="270">
        <v>0</v>
      </c>
      <c r="BG130" s="270">
        <v>0</v>
      </c>
    </row>
    <row r="131" spans="1:59">
      <c r="A131" s="267" t="s">
        <v>817</v>
      </c>
      <c r="B131" s="268">
        <v>0.13373333333333334</v>
      </c>
      <c r="C131" s="268">
        <v>0.151</v>
      </c>
      <c r="D131" s="268">
        <v>0</v>
      </c>
      <c r="E131" s="268"/>
      <c r="F131" s="269">
        <v>650</v>
      </c>
      <c r="G131" s="270">
        <v>3.1800000000000002E-2</v>
      </c>
      <c r="H131" s="270">
        <v>2.8999999999999998E-3</v>
      </c>
      <c r="I131" s="270">
        <v>1.1000000000000001E-3</v>
      </c>
      <c r="J131" s="270">
        <v>1.0500000000000001E-2</v>
      </c>
      <c r="K131" s="270">
        <v>2E-3</v>
      </c>
      <c r="L131" s="270">
        <v>8.5433333333333333E-2</v>
      </c>
      <c r="M131" s="271">
        <v>48.923076923076927</v>
      </c>
      <c r="N131" s="269">
        <v>669</v>
      </c>
      <c r="O131" s="269">
        <v>773</v>
      </c>
      <c r="P131" s="269">
        <v>879</v>
      </c>
      <c r="Q131" s="269">
        <v>1001</v>
      </c>
      <c r="R131" s="269">
        <v>1140</v>
      </c>
      <c r="S131" s="269" t="s">
        <v>138</v>
      </c>
      <c r="T131" s="270">
        <v>3.27E-2</v>
      </c>
      <c r="U131" s="270">
        <v>3.7699999999999997E-2</v>
      </c>
      <c r="V131" s="270">
        <v>4.2900000000000001E-2</v>
      </c>
      <c r="W131" s="270">
        <v>4.8800000000000003E-2</v>
      </c>
      <c r="X131" s="270">
        <v>5.5500000000000001E-2</v>
      </c>
      <c r="Y131" s="270">
        <v>2.8999999999999998E-3</v>
      </c>
      <c r="Z131" s="270">
        <v>3.3999999999999998E-3</v>
      </c>
      <c r="AA131" s="270">
        <v>3.8999999999999998E-3</v>
      </c>
      <c r="AB131" s="270">
        <v>4.4000000000000003E-3</v>
      </c>
      <c r="AC131" s="270">
        <v>5.0000000000000001E-3</v>
      </c>
      <c r="AD131" s="270">
        <v>1.1000000000000001E-3</v>
      </c>
      <c r="AE131" s="270">
        <v>1.1000000000000001E-3</v>
      </c>
      <c r="AF131" s="270">
        <v>1.1000000000000001E-3</v>
      </c>
      <c r="AG131" s="270">
        <v>1.1000000000000001E-3</v>
      </c>
      <c r="AH131" s="270">
        <v>1.1000000000000001E-3</v>
      </c>
      <c r="AI131" s="270">
        <v>1.0800000000000001E-2</v>
      </c>
      <c r="AJ131" s="270">
        <v>1.24E-2</v>
      </c>
      <c r="AK131" s="270">
        <v>1.41E-2</v>
      </c>
      <c r="AL131" s="270">
        <v>1.61E-2</v>
      </c>
      <c r="AM131" s="270">
        <v>1.83E-2</v>
      </c>
      <c r="AN131" s="270">
        <v>2E-3</v>
      </c>
      <c r="AO131" s="270">
        <v>2E-3</v>
      </c>
      <c r="AP131" s="270">
        <v>2E-3</v>
      </c>
      <c r="AQ131" s="270">
        <v>2E-3</v>
      </c>
      <c r="AR131" s="270">
        <v>2E-3</v>
      </c>
      <c r="AS131" s="270">
        <v>8.77E-2</v>
      </c>
      <c r="AT131" s="270">
        <v>0.1003</v>
      </c>
      <c r="AU131" s="270">
        <v>0.1134</v>
      </c>
      <c r="AV131" s="270">
        <v>0.1283</v>
      </c>
      <c r="AW131" s="270">
        <v>0.14510000000000001</v>
      </c>
      <c r="AX131" s="270">
        <v>0</v>
      </c>
      <c r="AY131" s="270">
        <v>0</v>
      </c>
      <c r="AZ131" s="270">
        <v>0</v>
      </c>
      <c r="BA131" s="270">
        <v>0</v>
      </c>
      <c r="BB131" s="270">
        <v>0</v>
      </c>
      <c r="BC131" s="270">
        <v>0</v>
      </c>
      <c r="BD131" s="270">
        <v>0</v>
      </c>
      <c r="BE131" s="270">
        <v>0</v>
      </c>
      <c r="BF131" s="270">
        <v>0</v>
      </c>
      <c r="BG131" s="270">
        <v>0</v>
      </c>
    </row>
    <row r="132" spans="1:59">
      <c r="A132" s="267" t="s">
        <v>709</v>
      </c>
      <c r="B132" s="268" t="s">
        <v>395</v>
      </c>
      <c r="C132" s="268">
        <v>11.389999999999999</v>
      </c>
      <c r="D132" s="268">
        <v>0</v>
      </c>
      <c r="E132" s="268"/>
      <c r="F132" s="269">
        <v>0</v>
      </c>
      <c r="G132" s="270">
        <v>0</v>
      </c>
      <c r="H132" s="270">
        <v>0</v>
      </c>
      <c r="I132" s="270">
        <v>0</v>
      </c>
      <c r="J132" s="270">
        <v>0</v>
      </c>
      <c r="K132" s="270">
        <v>0</v>
      </c>
      <c r="L132" s="270" t="e">
        <v>#VALUE!</v>
      </c>
      <c r="M132" s="271" t="s">
        <v>395</v>
      </c>
      <c r="N132" s="269">
        <v>33270</v>
      </c>
      <c r="O132" s="269">
        <v>38612</v>
      </c>
      <c r="P132" s="269">
        <v>44810</v>
      </c>
      <c r="Q132" s="269">
        <v>52004</v>
      </c>
      <c r="R132" s="269">
        <v>60353</v>
      </c>
      <c r="S132" s="269" t="s">
        <v>136</v>
      </c>
      <c r="T132" s="270">
        <v>1.8089999999999999</v>
      </c>
      <c r="U132" s="270">
        <v>2.0990000000000002</v>
      </c>
      <c r="V132" s="270">
        <v>2.4359999999999999</v>
      </c>
      <c r="W132" s="270">
        <v>2.8279999999999998</v>
      </c>
      <c r="X132" s="270">
        <v>3.282</v>
      </c>
      <c r="Y132" s="270">
        <v>0.95199999999999996</v>
      </c>
      <c r="Z132" s="270">
        <v>1.1040000000000001</v>
      </c>
      <c r="AA132" s="270">
        <v>1.282</v>
      </c>
      <c r="AB132" s="270">
        <v>1.4870000000000001</v>
      </c>
      <c r="AC132" s="270">
        <v>1.726</v>
      </c>
      <c r="AD132" s="270">
        <v>2.4460000000000002</v>
      </c>
      <c r="AE132" s="270">
        <v>2.5710000000000002</v>
      </c>
      <c r="AF132" s="270">
        <v>2.7029999999999998</v>
      </c>
      <c r="AG132" s="270">
        <v>2.8410000000000002</v>
      </c>
      <c r="AH132" s="270">
        <v>2.9860000000000002</v>
      </c>
      <c r="AI132" s="270">
        <v>0.26100000000000001</v>
      </c>
      <c r="AJ132" s="270">
        <v>0.30299999999999999</v>
      </c>
      <c r="AK132" s="270">
        <v>0.35199999999999998</v>
      </c>
      <c r="AL132" s="270">
        <v>0.40899999999999997</v>
      </c>
      <c r="AM132" s="270">
        <v>0.47399999999999998</v>
      </c>
      <c r="AN132" s="270">
        <v>0.78400000000000003</v>
      </c>
      <c r="AO132" s="270">
        <v>0.81899999999999995</v>
      </c>
      <c r="AP132" s="270">
        <v>0.95099999999999996</v>
      </c>
      <c r="AQ132" s="270">
        <v>1.103</v>
      </c>
      <c r="AR132" s="270">
        <v>1.28</v>
      </c>
      <c r="AS132" s="270">
        <v>0.35410000000000003</v>
      </c>
      <c r="AT132" s="270">
        <v>0.3906</v>
      </c>
      <c r="AU132" s="270">
        <v>0.4375</v>
      </c>
      <c r="AV132" s="270">
        <v>0.49099999999999999</v>
      </c>
      <c r="AW132" s="270">
        <v>0.55220000000000002</v>
      </c>
      <c r="AX132" s="270">
        <v>0</v>
      </c>
      <c r="AY132" s="270">
        <v>0</v>
      </c>
      <c r="AZ132" s="270">
        <v>0</v>
      </c>
      <c r="BA132" s="270">
        <v>0</v>
      </c>
      <c r="BB132" s="270">
        <v>0</v>
      </c>
      <c r="BC132" s="270">
        <v>0</v>
      </c>
      <c r="BD132" s="270">
        <v>0</v>
      </c>
      <c r="BE132" s="270">
        <v>0</v>
      </c>
      <c r="BF132" s="270">
        <v>0</v>
      </c>
      <c r="BG132" s="270">
        <v>0</v>
      </c>
    </row>
    <row r="133" spans="1:59">
      <c r="A133" s="267" t="s">
        <v>692</v>
      </c>
      <c r="B133" s="268">
        <v>0.2890833333333333</v>
      </c>
      <c r="C133" s="268">
        <v>0.7</v>
      </c>
      <c r="D133" s="268">
        <v>0</v>
      </c>
      <c r="E133" s="268"/>
      <c r="F133" s="269">
        <v>2475</v>
      </c>
      <c r="G133" s="270">
        <v>0.122</v>
      </c>
      <c r="H133" s="270">
        <v>3.4000000000000002E-2</v>
      </c>
      <c r="I133" s="270">
        <v>5.5E-2</v>
      </c>
      <c r="J133" s="270">
        <v>1.8E-3</v>
      </c>
      <c r="K133" s="270">
        <v>1E-3</v>
      </c>
      <c r="L133" s="270">
        <v>7.5283333333333313E-2</v>
      </c>
      <c r="M133" s="271">
        <v>49.292929292929294</v>
      </c>
      <c r="N133" s="269">
        <v>2624</v>
      </c>
      <c r="O133" s="269">
        <v>3149</v>
      </c>
      <c r="P133" s="269">
        <v>3779</v>
      </c>
      <c r="Q133" s="269">
        <v>4535</v>
      </c>
      <c r="R133" s="269">
        <v>5442</v>
      </c>
      <c r="S133" s="269" t="s">
        <v>136</v>
      </c>
      <c r="T133" s="270">
        <v>0.14099999999999999</v>
      </c>
      <c r="U133" s="270">
        <v>0.16900000000000001</v>
      </c>
      <c r="V133" s="270">
        <v>0.20200000000000001</v>
      </c>
      <c r="W133" s="270">
        <v>0.24199999999999999</v>
      </c>
      <c r="X133" s="270">
        <v>0.28999999999999998</v>
      </c>
      <c r="Y133" s="270">
        <v>1.2999999999999999E-2</v>
      </c>
      <c r="Z133" s="270">
        <v>1.4999999999999999E-2</v>
      </c>
      <c r="AA133" s="270">
        <v>1.7999999999999999E-2</v>
      </c>
      <c r="AB133" s="270">
        <v>2.1999999999999999E-2</v>
      </c>
      <c r="AC133" s="270">
        <v>2.5999999999999999E-2</v>
      </c>
      <c r="AD133" s="270">
        <v>5.8000000000000003E-2</v>
      </c>
      <c r="AE133" s="270">
        <v>6.9000000000000006E-2</v>
      </c>
      <c r="AF133" s="270">
        <v>8.3000000000000004E-2</v>
      </c>
      <c r="AG133" s="270">
        <v>9.9000000000000005E-2</v>
      </c>
      <c r="AH133" s="270">
        <v>0.11899999999999999</v>
      </c>
      <c r="AI133" s="270">
        <v>1E-3</v>
      </c>
      <c r="AJ133" s="270">
        <v>1E-3</v>
      </c>
      <c r="AK133" s="270">
        <v>1E-3</v>
      </c>
      <c r="AL133" s="270">
        <v>1E-3</v>
      </c>
      <c r="AM133" s="270">
        <v>1E-3</v>
      </c>
      <c r="AN133" s="270">
        <v>1E-3</v>
      </c>
      <c r="AO133" s="270">
        <v>1E-3</v>
      </c>
      <c r="AP133" s="270">
        <v>1E-3</v>
      </c>
      <c r="AQ133" s="270">
        <v>1E-3</v>
      </c>
      <c r="AR133" s="270">
        <v>1E-3</v>
      </c>
      <c r="AS133" s="270">
        <v>0.11799999999999999</v>
      </c>
      <c r="AT133" s="270">
        <v>0.14000000000000001</v>
      </c>
      <c r="AU133" s="270">
        <v>0.16800000000000001</v>
      </c>
      <c r="AV133" s="270">
        <v>0.20100000000000001</v>
      </c>
      <c r="AW133" s="270">
        <v>0.24</v>
      </c>
      <c r="AX133" s="270">
        <v>0</v>
      </c>
      <c r="AY133" s="270">
        <v>0</v>
      </c>
      <c r="AZ133" s="270">
        <v>0</v>
      </c>
      <c r="BA133" s="270">
        <v>0</v>
      </c>
      <c r="BB133" s="270">
        <v>0</v>
      </c>
      <c r="BC133" s="270">
        <v>0</v>
      </c>
      <c r="BD133" s="270">
        <v>0</v>
      </c>
      <c r="BE133" s="270">
        <v>0</v>
      </c>
      <c r="BF133" s="270">
        <v>0</v>
      </c>
      <c r="BG133" s="270">
        <v>0</v>
      </c>
    </row>
    <row r="134" spans="1:59">
      <c r="A134" s="267" t="s">
        <v>938</v>
      </c>
      <c r="B134" s="268">
        <v>0.36920000000000003</v>
      </c>
      <c r="C134" s="268">
        <v>0.7</v>
      </c>
      <c r="D134" s="268">
        <v>2.1780821917808217E-3</v>
      </c>
      <c r="E134" s="268"/>
      <c r="F134" s="269">
        <v>3500</v>
      </c>
      <c r="G134" s="270">
        <v>0.1132</v>
      </c>
      <c r="H134" s="270">
        <v>2.98E-2</v>
      </c>
      <c r="I134" s="270">
        <v>1.47E-2</v>
      </c>
      <c r="J134" s="270">
        <v>0.1231</v>
      </c>
      <c r="K134" s="270">
        <v>1E-3</v>
      </c>
      <c r="L134" s="270">
        <v>8.5221917808219194E-2</v>
      </c>
      <c r="M134" s="271">
        <v>32.342857142857142</v>
      </c>
      <c r="N134" s="269">
        <v>3535</v>
      </c>
      <c r="O134" s="269">
        <v>3570</v>
      </c>
      <c r="P134" s="269">
        <v>3606</v>
      </c>
      <c r="Q134" s="269">
        <v>3642</v>
      </c>
      <c r="R134" s="269">
        <v>3678</v>
      </c>
      <c r="S134" s="269" t="s">
        <v>136</v>
      </c>
      <c r="T134" s="270">
        <v>0.11310000000000001</v>
      </c>
      <c r="U134" s="270">
        <v>0.1142</v>
      </c>
      <c r="V134" s="270">
        <v>0.1153</v>
      </c>
      <c r="W134" s="270">
        <v>0.11650000000000001</v>
      </c>
      <c r="X134" s="270">
        <v>0.1177</v>
      </c>
      <c r="Y134" s="270">
        <v>2.7300000000000001E-2</v>
      </c>
      <c r="Z134" s="270">
        <v>2.75E-2</v>
      </c>
      <c r="AA134" s="270">
        <v>2.7799999999999998E-2</v>
      </c>
      <c r="AB134" s="270">
        <v>2.87E-2</v>
      </c>
      <c r="AC134" s="270">
        <v>2.9000000000000001E-2</v>
      </c>
      <c r="AD134" s="270">
        <v>1.52E-2</v>
      </c>
      <c r="AE134" s="270">
        <v>1.5299999999999999E-2</v>
      </c>
      <c r="AF134" s="270">
        <v>1.55E-2</v>
      </c>
      <c r="AG134" s="270">
        <v>1.5599999999999999E-2</v>
      </c>
      <c r="AH134" s="270">
        <v>1.5800000000000002E-2</v>
      </c>
      <c r="AI134" s="270">
        <v>0.125</v>
      </c>
      <c r="AJ134" s="270">
        <v>0.12620000000000001</v>
      </c>
      <c r="AK134" s="270">
        <v>0.1275</v>
      </c>
      <c r="AL134" s="270">
        <v>0.1288</v>
      </c>
      <c r="AM134" s="270">
        <v>0.13009999999999999</v>
      </c>
      <c r="AN134" s="270">
        <v>1E-3</v>
      </c>
      <c r="AO134" s="270">
        <v>1E-3</v>
      </c>
      <c r="AP134" s="270">
        <v>1E-3</v>
      </c>
      <c r="AQ134" s="270">
        <v>1E-3</v>
      </c>
      <c r="AR134" s="270">
        <v>1E-3</v>
      </c>
      <c r="AS134" s="270">
        <v>0.1216</v>
      </c>
      <c r="AT134" s="270">
        <v>0.1227</v>
      </c>
      <c r="AU134" s="270">
        <v>0.124</v>
      </c>
      <c r="AV134" s="270">
        <v>0.1255</v>
      </c>
      <c r="AW134" s="270">
        <v>0.1268</v>
      </c>
      <c r="AX134" s="270">
        <v>0</v>
      </c>
      <c r="AY134" s="270">
        <v>0</v>
      </c>
      <c r="AZ134" s="270">
        <v>0</v>
      </c>
      <c r="BA134" s="270">
        <v>0</v>
      </c>
      <c r="BB134" s="270">
        <v>0</v>
      </c>
      <c r="BC134" s="270">
        <v>0</v>
      </c>
      <c r="BD134" s="270">
        <v>0</v>
      </c>
      <c r="BE134" s="270">
        <v>0</v>
      </c>
      <c r="BF134" s="270">
        <v>0</v>
      </c>
      <c r="BG134" s="270">
        <v>0</v>
      </c>
    </row>
    <row r="135" spans="1:59">
      <c r="A135" s="267" t="s">
        <v>898</v>
      </c>
      <c r="B135" s="268">
        <v>13.966833333333332</v>
      </c>
      <c r="C135" s="268">
        <v>25</v>
      </c>
      <c r="D135" s="268">
        <v>0.501268493150685</v>
      </c>
      <c r="E135" s="268"/>
      <c r="F135" s="269">
        <v>137428</v>
      </c>
      <c r="G135" s="270">
        <v>8.82</v>
      </c>
      <c r="H135" s="270">
        <v>1.3260000000000001</v>
      </c>
      <c r="I135" s="270">
        <v>0.85899999999999999</v>
      </c>
      <c r="J135" s="270">
        <v>0.28799999999999998</v>
      </c>
      <c r="K135" s="270">
        <v>1.7299999999999999E-2</v>
      </c>
      <c r="L135" s="270">
        <v>2.155264840182646</v>
      </c>
      <c r="M135" s="271">
        <v>64.179061035596817</v>
      </c>
      <c r="N135" s="269">
        <v>145228</v>
      </c>
      <c r="O135" s="269">
        <v>191880</v>
      </c>
      <c r="P135" s="269">
        <v>251251</v>
      </c>
      <c r="Q135" s="269">
        <v>319760</v>
      </c>
      <c r="R135" s="269">
        <v>406930</v>
      </c>
      <c r="S135" s="269" t="s">
        <v>136</v>
      </c>
      <c r="T135" s="270">
        <v>10.163</v>
      </c>
      <c r="U135" s="270">
        <v>13.438000000000001</v>
      </c>
      <c r="V135" s="270">
        <v>17.585999999999999</v>
      </c>
      <c r="W135" s="270">
        <v>22.396000000000001</v>
      </c>
      <c r="X135" s="270">
        <v>28.492000000000001</v>
      </c>
      <c r="Y135" s="270">
        <v>1.371</v>
      </c>
      <c r="Z135" s="270">
        <v>1.875</v>
      </c>
      <c r="AA135" s="270">
        <v>2.7959999999999998</v>
      </c>
      <c r="AB135" s="270">
        <v>3.98</v>
      </c>
      <c r="AC135" s="270">
        <v>5.633</v>
      </c>
      <c r="AD135" s="270">
        <v>0.91400000000000003</v>
      </c>
      <c r="AE135" s="270">
        <v>1.3540000000000001</v>
      </c>
      <c r="AF135" s="270">
        <v>2.125</v>
      </c>
      <c r="AG135" s="270">
        <v>2.931</v>
      </c>
      <c r="AH135" s="270">
        <v>4.0369999999999999</v>
      </c>
      <c r="AI135" s="270">
        <v>0.30499999999999999</v>
      </c>
      <c r="AJ135" s="270">
        <v>0.41699999999999998</v>
      </c>
      <c r="AK135" s="270">
        <v>0.55900000000000005</v>
      </c>
      <c r="AL135" s="270">
        <v>0.72399999999999998</v>
      </c>
      <c r="AM135" s="270">
        <v>1.0329999999999999</v>
      </c>
      <c r="AN135" s="270">
        <v>3.27E-2</v>
      </c>
      <c r="AO135" s="270">
        <v>4.2500000000000003E-2</v>
      </c>
      <c r="AP135" s="270">
        <v>5.5300000000000002E-2</v>
      </c>
      <c r="AQ135" s="270">
        <v>7.1800000000000003E-2</v>
      </c>
      <c r="AR135" s="270">
        <v>9.3399999999999997E-2</v>
      </c>
      <c r="AS135" s="270">
        <v>1.9810000000000001</v>
      </c>
      <c r="AT135" s="270">
        <v>2.6040000000000001</v>
      </c>
      <c r="AU135" s="270">
        <v>3.355</v>
      </c>
      <c r="AV135" s="270">
        <v>4.1609999999999996</v>
      </c>
      <c r="AW135" s="270">
        <v>5.1630000000000003</v>
      </c>
      <c r="AX135" s="270">
        <v>2</v>
      </c>
      <c r="AY135" s="270">
        <v>20</v>
      </c>
      <c r="AZ135" s="270">
        <v>20</v>
      </c>
      <c r="BA135" s="270">
        <v>4</v>
      </c>
      <c r="BB135" s="270">
        <v>0</v>
      </c>
      <c r="BC135" s="270">
        <v>0.04</v>
      </c>
      <c r="BD135" s="270">
        <v>9.5000000000000001E-2</v>
      </c>
      <c r="BE135" s="270">
        <v>0.12</v>
      </c>
      <c r="BF135" s="270">
        <v>0.153</v>
      </c>
      <c r="BG135" s="270">
        <v>0.193</v>
      </c>
    </row>
    <row r="136" spans="1:59">
      <c r="A136" s="267" t="s">
        <v>445</v>
      </c>
      <c r="B136" s="268">
        <v>1.4659000000000002</v>
      </c>
      <c r="C136" s="268">
        <v>3</v>
      </c>
      <c r="D136" s="268">
        <v>0</v>
      </c>
      <c r="E136" s="268"/>
      <c r="F136" s="269">
        <v>19781</v>
      </c>
      <c r="G136" s="270">
        <v>0.40899999999999997</v>
      </c>
      <c r="H136" s="270">
        <v>0.71099999999999997</v>
      </c>
      <c r="I136" s="270">
        <v>4.0000000000000001E-3</v>
      </c>
      <c r="J136" s="270">
        <v>7.8E-2</v>
      </c>
      <c r="K136" s="270">
        <v>0.14000000000000001</v>
      </c>
      <c r="L136" s="270">
        <v>0.12390000000000012</v>
      </c>
      <c r="M136" s="271">
        <v>20.676406652848694</v>
      </c>
      <c r="N136" s="269">
        <v>20967</v>
      </c>
      <c r="O136" s="269">
        <v>26906</v>
      </c>
      <c r="P136" s="269">
        <v>32287</v>
      </c>
      <c r="Q136" s="269">
        <v>38744</v>
      </c>
      <c r="R136" s="269">
        <v>42618</v>
      </c>
      <c r="S136" s="269" t="s">
        <v>131</v>
      </c>
      <c r="T136" s="270">
        <v>0.45100000000000001</v>
      </c>
      <c r="U136" s="270">
        <v>0.57799999999999996</v>
      </c>
      <c r="V136" s="270">
        <v>0.69399999999999995</v>
      </c>
      <c r="W136" s="270">
        <v>0.83299999999999996</v>
      </c>
      <c r="X136" s="270">
        <v>0.91600000000000004</v>
      </c>
      <c r="Y136" s="270">
        <v>0.78400000000000003</v>
      </c>
      <c r="Z136" s="270">
        <v>1</v>
      </c>
      <c r="AA136" s="270">
        <v>1.08</v>
      </c>
      <c r="AB136" s="270">
        <v>1.1399999999999999</v>
      </c>
      <c r="AC136" s="270">
        <v>1.23</v>
      </c>
      <c r="AD136" s="270">
        <v>4.0000000000000001E-3</v>
      </c>
      <c r="AE136" s="270">
        <v>6.0000000000000001E-3</v>
      </c>
      <c r="AF136" s="270">
        <v>8.0000000000000002E-3</v>
      </c>
      <c r="AG136" s="270">
        <v>0.01</v>
      </c>
      <c r="AH136" s="270">
        <v>1.4E-2</v>
      </c>
      <c r="AI136" s="270">
        <v>0.08</v>
      </c>
      <c r="AJ136" s="270">
        <v>8.7999999999999995E-2</v>
      </c>
      <c r="AK136" s="270">
        <v>9.7000000000000003E-2</v>
      </c>
      <c r="AL136" s="270">
        <v>0.107</v>
      </c>
      <c r="AM136" s="270">
        <v>0.11799999999999999</v>
      </c>
      <c r="AN136" s="270">
        <v>0.16500000000000001</v>
      </c>
      <c r="AO136" s="270">
        <v>0.17</v>
      </c>
      <c r="AP136" s="270">
        <v>0.17499999999999999</v>
      </c>
      <c r="AQ136" s="270">
        <v>0.18</v>
      </c>
      <c r="AR136" s="270">
        <v>0.185</v>
      </c>
      <c r="AS136" s="270">
        <v>0.17499999999999999</v>
      </c>
      <c r="AT136" s="270">
        <v>0.25</v>
      </c>
      <c r="AU136" s="270">
        <v>0.28499999999999998</v>
      </c>
      <c r="AV136" s="270">
        <v>0.29499999999999998</v>
      </c>
      <c r="AW136" s="270">
        <v>0.32500000000000001</v>
      </c>
      <c r="AX136" s="270">
        <v>4</v>
      </c>
      <c r="AY136" s="270">
        <v>0</v>
      </c>
      <c r="AZ136" s="270">
        <v>0</v>
      </c>
      <c r="BA136" s="270">
        <v>0</v>
      </c>
      <c r="BB136" s="270">
        <v>0</v>
      </c>
      <c r="BC136" s="270">
        <v>0</v>
      </c>
      <c r="BD136" s="270">
        <v>0</v>
      </c>
      <c r="BE136" s="270">
        <v>0</v>
      </c>
      <c r="BF136" s="270">
        <v>0</v>
      </c>
      <c r="BG136" s="270">
        <v>0</v>
      </c>
    </row>
    <row r="137" spans="1:59">
      <c r="A137" s="267" t="s">
        <v>439</v>
      </c>
      <c r="B137" s="268">
        <v>0.33942500000000003</v>
      </c>
      <c r="C137" s="268">
        <v>0.4</v>
      </c>
      <c r="D137" s="268">
        <v>0</v>
      </c>
      <c r="E137" s="268"/>
      <c r="F137" s="269">
        <v>1300</v>
      </c>
      <c r="G137" s="270">
        <v>0.11700000000000001</v>
      </c>
      <c r="H137" s="270">
        <v>8.9499999999999996E-2</v>
      </c>
      <c r="I137" s="270">
        <v>0</v>
      </c>
      <c r="J137" s="270">
        <v>0</v>
      </c>
      <c r="K137" s="270">
        <v>5.0000000000000001E-3</v>
      </c>
      <c r="L137" s="270">
        <v>0.12792500000000001</v>
      </c>
      <c r="M137" s="271">
        <v>90</v>
      </c>
      <c r="N137" s="269">
        <v>1350</v>
      </c>
      <c r="O137" s="269">
        <v>1628</v>
      </c>
      <c r="P137" s="269">
        <v>1926</v>
      </c>
      <c r="Q137" s="269">
        <v>2280</v>
      </c>
      <c r="R137" s="269">
        <v>2698</v>
      </c>
      <c r="S137" s="269" t="s">
        <v>131</v>
      </c>
      <c r="T137" s="270">
        <v>0.12139999999999999</v>
      </c>
      <c r="U137" s="270">
        <v>0.14630000000000001</v>
      </c>
      <c r="V137" s="270">
        <v>0.1731</v>
      </c>
      <c r="W137" s="270">
        <v>0.20480000000000001</v>
      </c>
      <c r="X137" s="270">
        <v>0.24229999999999999</v>
      </c>
      <c r="Y137" s="270">
        <v>9.2799999999999994E-2</v>
      </c>
      <c r="Z137" s="270">
        <v>0.1119</v>
      </c>
      <c r="AA137" s="270">
        <v>0.13239999999999999</v>
      </c>
      <c r="AB137" s="270">
        <v>0.15659999999999999</v>
      </c>
      <c r="AC137" s="270">
        <v>0.18529999999999999</v>
      </c>
      <c r="AD137" s="270">
        <v>0</v>
      </c>
      <c r="AE137" s="270">
        <v>0</v>
      </c>
      <c r="AF137" s="270">
        <v>0</v>
      </c>
      <c r="AG137" s="270">
        <v>0</v>
      </c>
      <c r="AH137" s="270">
        <v>0</v>
      </c>
      <c r="AI137" s="270">
        <v>0</v>
      </c>
      <c r="AJ137" s="270">
        <v>0</v>
      </c>
      <c r="AK137" s="270">
        <v>0</v>
      </c>
      <c r="AL137" s="270">
        <v>0</v>
      </c>
      <c r="AM137" s="270">
        <v>0</v>
      </c>
      <c r="AN137" s="270">
        <v>5.0000000000000001E-3</v>
      </c>
      <c r="AO137" s="270">
        <v>5.0000000000000001E-3</v>
      </c>
      <c r="AP137" s="270">
        <v>5.0000000000000001E-3</v>
      </c>
      <c r="AQ137" s="270">
        <v>5.0000000000000001E-3</v>
      </c>
      <c r="AR137" s="270">
        <v>5.0000000000000001E-3</v>
      </c>
      <c r="AS137" s="270">
        <v>0.1333</v>
      </c>
      <c r="AT137" s="270">
        <v>0.16</v>
      </c>
      <c r="AU137" s="270">
        <v>0.1888</v>
      </c>
      <c r="AV137" s="270">
        <v>0.2228</v>
      </c>
      <c r="AW137" s="270">
        <v>0.26300000000000001</v>
      </c>
      <c r="AX137" s="270">
        <v>0.23</v>
      </c>
      <c r="AY137" s="270">
        <v>0</v>
      </c>
      <c r="AZ137" s="270">
        <v>0</v>
      </c>
      <c r="BA137" s="270">
        <v>0</v>
      </c>
      <c r="BB137" s="270">
        <v>0</v>
      </c>
      <c r="BC137" s="270">
        <v>0</v>
      </c>
      <c r="BD137" s="270">
        <v>0</v>
      </c>
      <c r="BE137" s="270">
        <v>0</v>
      </c>
      <c r="BF137" s="270">
        <v>0</v>
      </c>
      <c r="BG137" s="270">
        <v>0</v>
      </c>
    </row>
    <row r="138" spans="1:59">
      <c r="A138" s="267" t="s">
        <v>402</v>
      </c>
      <c r="B138" s="268">
        <v>0.28766666666666663</v>
      </c>
      <c r="C138" s="268">
        <v>2</v>
      </c>
      <c r="D138" s="268">
        <v>0</v>
      </c>
      <c r="E138" s="268"/>
      <c r="F138" s="269">
        <v>11150</v>
      </c>
      <c r="G138" s="270">
        <v>0</v>
      </c>
      <c r="H138" s="270">
        <v>0</v>
      </c>
      <c r="I138" s="270">
        <v>0</v>
      </c>
      <c r="J138" s="270">
        <v>0.23</v>
      </c>
      <c r="K138" s="270">
        <v>2.5000000000000001E-2</v>
      </c>
      <c r="L138" s="270">
        <v>3.2666666666666622E-2</v>
      </c>
      <c r="M138" s="271">
        <v>0</v>
      </c>
      <c r="N138" s="269">
        <v>11150</v>
      </c>
      <c r="O138" s="269">
        <v>12000</v>
      </c>
      <c r="P138" s="269">
        <v>15000</v>
      </c>
      <c r="Q138" s="269">
        <v>17000</v>
      </c>
      <c r="R138" s="269">
        <v>20000</v>
      </c>
      <c r="S138" s="269" t="s">
        <v>131</v>
      </c>
      <c r="T138" s="270">
        <v>0</v>
      </c>
      <c r="U138" s="270">
        <v>0</v>
      </c>
      <c r="V138" s="270">
        <v>0</v>
      </c>
      <c r="W138" s="270">
        <v>0</v>
      </c>
      <c r="X138" s="270">
        <v>0</v>
      </c>
      <c r="Y138" s="270">
        <v>0</v>
      </c>
      <c r="Z138" s="270">
        <v>0</v>
      </c>
      <c r="AA138" s="270">
        <v>0</v>
      </c>
      <c r="AB138" s="270">
        <v>0</v>
      </c>
      <c r="AC138" s="270">
        <v>0</v>
      </c>
      <c r="AD138" s="270">
        <v>0</v>
      </c>
      <c r="AE138" s="270">
        <v>0</v>
      </c>
      <c r="AF138" s="270">
        <v>0</v>
      </c>
      <c r="AG138" s="270">
        <v>0</v>
      </c>
      <c r="AH138" s="270">
        <v>0</v>
      </c>
      <c r="AI138" s="270">
        <v>0.28999999999999998</v>
      </c>
      <c r="AJ138" s="270">
        <v>0.32</v>
      </c>
      <c r="AK138" s="270">
        <v>0.35</v>
      </c>
      <c r="AL138" s="270">
        <v>0.37</v>
      </c>
      <c r="AM138" s="270">
        <v>0.4</v>
      </c>
      <c r="AN138" s="270">
        <v>1.2999999999999999E-2</v>
      </c>
      <c r="AO138" s="270">
        <v>1.4E-2</v>
      </c>
      <c r="AP138" s="270">
        <v>1.7999999999999999E-2</v>
      </c>
      <c r="AQ138" s="270">
        <v>0.02</v>
      </c>
      <c r="AR138" s="270">
        <v>0.02</v>
      </c>
      <c r="AS138" s="270">
        <v>2.5000000000000001E-2</v>
      </c>
      <c r="AT138" s="270">
        <v>2.7E-2</v>
      </c>
      <c r="AU138" s="270">
        <v>0.03</v>
      </c>
      <c r="AV138" s="270">
        <v>3.1E-2</v>
      </c>
      <c r="AW138" s="270">
        <v>3.1E-2</v>
      </c>
      <c r="AX138" s="270">
        <v>0</v>
      </c>
      <c r="AY138" s="270">
        <v>0</v>
      </c>
      <c r="AZ138" s="270">
        <v>0</v>
      </c>
      <c r="BA138" s="270">
        <v>0</v>
      </c>
      <c r="BB138" s="270">
        <v>0</v>
      </c>
      <c r="BC138" s="270">
        <v>0</v>
      </c>
      <c r="BD138" s="270">
        <v>0</v>
      </c>
      <c r="BE138" s="270">
        <v>0</v>
      </c>
      <c r="BF138" s="270">
        <v>0</v>
      </c>
      <c r="BG138" s="270">
        <v>0</v>
      </c>
    </row>
    <row r="139" spans="1:59">
      <c r="A139" s="267" t="s">
        <v>420</v>
      </c>
      <c r="B139" s="268">
        <v>0.39083333333333331</v>
      </c>
      <c r="C139" s="268">
        <v>0.3</v>
      </c>
      <c r="D139" s="268">
        <v>0</v>
      </c>
      <c r="E139" s="268"/>
      <c r="F139" s="269">
        <v>213</v>
      </c>
      <c r="G139" s="270">
        <v>8.7599999999999997E-2</v>
      </c>
      <c r="H139" s="270">
        <v>2.2200000000000001E-2</v>
      </c>
      <c r="I139" s="270">
        <v>0</v>
      </c>
      <c r="J139" s="270">
        <v>0</v>
      </c>
      <c r="K139" s="270">
        <v>2.5000000000000001E-2</v>
      </c>
      <c r="L139" s="270">
        <v>0.25603333333333333</v>
      </c>
      <c r="M139" s="271">
        <v>411.26760563380282</v>
      </c>
      <c r="N139" s="269">
        <v>221</v>
      </c>
      <c r="O139" s="269">
        <v>267</v>
      </c>
      <c r="P139" s="269">
        <v>322</v>
      </c>
      <c r="Q139" s="269">
        <v>389</v>
      </c>
      <c r="R139" s="269">
        <v>470</v>
      </c>
      <c r="S139" s="269" t="s">
        <v>131</v>
      </c>
      <c r="T139" s="270">
        <v>9.0899999999999995E-2</v>
      </c>
      <c r="U139" s="270">
        <v>0.10970000000000001</v>
      </c>
      <c r="V139" s="270">
        <v>0.13250000000000001</v>
      </c>
      <c r="W139" s="270">
        <v>0.1598</v>
      </c>
      <c r="X139" s="270">
        <v>0.19309999999999999</v>
      </c>
      <c r="Y139" s="270">
        <v>2.3E-2</v>
      </c>
      <c r="Z139" s="270">
        <v>2.7799999999999998E-2</v>
      </c>
      <c r="AA139" s="270">
        <v>3.3500000000000002E-2</v>
      </c>
      <c r="AB139" s="270">
        <v>4.0500000000000001E-2</v>
      </c>
      <c r="AC139" s="270">
        <v>4.8899999999999999E-2</v>
      </c>
      <c r="AD139" s="270">
        <v>0</v>
      </c>
      <c r="AE139" s="270">
        <v>0</v>
      </c>
      <c r="AF139" s="270">
        <v>0</v>
      </c>
      <c r="AG139" s="270">
        <v>0</v>
      </c>
      <c r="AH139" s="270">
        <v>0</v>
      </c>
      <c r="AI139" s="270">
        <v>0</v>
      </c>
      <c r="AJ139" s="270">
        <v>0</v>
      </c>
      <c r="AK139" s="270">
        <v>0</v>
      </c>
      <c r="AL139" s="270">
        <v>0</v>
      </c>
      <c r="AM139" s="270">
        <v>0</v>
      </c>
      <c r="AN139" s="270">
        <v>2.5000000000000001E-2</v>
      </c>
      <c r="AO139" s="270">
        <v>2.5000000000000001E-2</v>
      </c>
      <c r="AP139" s="270">
        <v>2.5000000000000001E-2</v>
      </c>
      <c r="AQ139" s="270">
        <v>2.5000000000000001E-2</v>
      </c>
      <c r="AR139" s="270">
        <v>2.5000000000000001E-2</v>
      </c>
      <c r="AS139" s="270">
        <v>0.26400000000000001</v>
      </c>
      <c r="AT139" s="270">
        <v>0.30880000000000002</v>
      </c>
      <c r="AU139" s="270">
        <v>0.36299999999999999</v>
      </c>
      <c r="AV139" s="270">
        <v>0.42820000000000003</v>
      </c>
      <c r="AW139" s="270">
        <v>0.50749999999999995</v>
      </c>
      <c r="AX139" s="270">
        <v>0</v>
      </c>
      <c r="AY139" s="270">
        <v>2</v>
      </c>
      <c r="AZ139" s="270">
        <v>0</v>
      </c>
      <c r="BA139" s="270">
        <v>0</v>
      </c>
      <c r="BB139" s="270">
        <v>0</v>
      </c>
      <c r="BC139" s="270">
        <v>0</v>
      </c>
      <c r="BD139" s="270">
        <v>0</v>
      </c>
      <c r="BE139" s="270">
        <v>0</v>
      </c>
      <c r="BF139" s="270">
        <v>0</v>
      </c>
      <c r="BG139" s="270">
        <v>0</v>
      </c>
    </row>
    <row r="140" spans="1:59">
      <c r="A140" s="267" t="s">
        <v>840</v>
      </c>
      <c r="B140" s="268">
        <v>2.0766666666666669E-2</v>
      </c>
      <c r="C140" s="268">
        <v>0.19500000000000001</v>
      </c>
      <c r="D140" s="268">
        <v>0</v>
      </c>
      <c r="E140" s="268"/>
      <c r="F140" s="269">
        <v>400</v>
      </c>
      <c r="G140" s="270">
        <v>2.4E-2</v>
      </c>
      <c r="H140" s="270">
        <v>1E-3</v>
      </c>
      <c r="I140" s="270">
        <v>0</v>
      </c>
      <c r="J140" s="270">
        <v>2E-3</v>
      </c>
      <c r="K140" s="270">
        <v>5.0000000000000001E-3</v>
      </c>
      <c r="L140" s="270">
        <v>-1.1233333333333331E-2</v>
      </c>
      <c r="M140" s="271">
        <v>60</v>
      </c>
      <c r="N140" s="269">
        <v>408</v>
      </c>
      <c r="O140" s="269">
        <v>451</v>
      </c>
      <c r="P140" s="269">
        <v>493</v>
      </c>
      <c r="Q140" s="269">
        <v>539</v>
      </c>
      <c r="R140" s="269">
        <v>590</v>
      </c>
      <c r="S140" s="269" t="s">
        <v>131</v>
      </c>
      <c r="T140" s="270">
        <v>2.4400000000000002E-2</v>
      </c>
      <c r="U140" s="270">
        <v>2.69E-2</v>
      </c>
      <c r="V140" s="270">
        <v>2.9399999999999999E-2</v>
      </c>
      <c r="W140" s="270">
        <v>3.2099999999999997E-2</v>
      </c>
      <c r="X140" s="270">
        <v>3.5099999999999999E-2</v>
      </c>
      <c r="Y140" s="270">
        <v>1E-3</v>
      </c>
      <c r="Z140" s="270">
        <v>1.1000000000000001E-3</v>
      </c>
      <c r="AA140" s="270">
        <v>1.1999999999999999E-3</v>
      </c>
      <c r="AB140" s="270">
        <v>1.2999999999999999E-3</v>
      </c>
      <c r="AC140" s="270">
        <v>1.4E-3</v>
      </c>
      <c r="AD140" s="270">
        <v>0</v>
      </c>
      <c r="AE140" s="270">
        <v>0</v>
      </c>
      <c r="AF140" s="270">
        <v>0</v>
      </c>
      <c r="AG140" s="270">
        <v>0</v>
      </c>
      <c r="AH140" s="270">
        <v>0</v>
      </c>
      <c r="AI140" s="270">
        <v>2E-3</v>
      </c>
      <c r="AJ140" s="270">
        <v>2.2000000000000001E-3</v>
      </c>
      <c r="AK140" s="270">
        <v>2.3999999999999998E-3</v>
      </c>
      <c r="AL140" s="270">
        <v>2.5999999999999999E-3</v>
      </c>
      <c r="AM140" s="270">
        <v>2.8999999999999998E-3</v>
      </c>
      <c r="AN140" s="270">
        <v>5.0000000000000001E-3</v>
      </c>
      <c r="AO140" s="270">
        <v>5.0000000000000001E-3</v>
      </c>
      <c r="AP140" s="270">
        <v>5.0000000000000001E-3</v>
      </c>
      <c r="AQ140" s="270">
        <v>5.0000000000000001E-3</v>
      </c>
      <c r="AR140" s="270">
        <v>5.0000000000000001E-3</v>
      </c>
      <c r="AS140" s="270">
        <v>5.4000000000000003E-3</v>
      </c>
      <c r="AT140" s="270">
        <v>5.7999999999999996E-3</v>
      </c>
      <c r="AU140" s="270">
        <v>6.3E-3</v>
      </c>
      <c r="AV140" s="270">
        <v>6.7999999999999996E-3</v>
      </c>
      <c r="AW140" s="270">
        <v>7.4000000000000003E-3</v>
      </c>
      <c r="AX140" s="270">
        <v>0</v>
      </c>
      <c r="AY140" s="270">
        <v>0</v>
      </c>
      <c r="AZ140" s="270">
        <v>0</v>
      </c>
      <c r="BA140" s="270">
        <v>0</v>
      </c>
      <c r="BB140" s="270">
        <v>0</v>
      </c>
      <c r="BC140" s="270">
        <v>0</v>
      </c>
      <c r="BD140" s="270">
        <v>0</v>
      </c>
      <c r="BE140" s="270">
        <v>0</v>
      </c>
      <c r="BF140" s="270">
        <v>0</v>
      </c>
      <c r="BG140" s="270">
        <v>0</v>
      </c>
    </row>
    <row r="141" spans="1:59">
      <c r="A141" s="267" t="s">
        <v>747</v>
      </c>
      <c r="B141" s="268">
        <v>2.7167499999999998</v>
      </c>
      <c r="C141" s="268">
        <v>15</v>
      </c>
      <c r="D141" s="268">
        <v>1.9688273972602737</v>
      </c>
      <c r="E141" s="268"/>
      <c r="F141" s="269">
        <v>4245</v>
      </c>
      <c r="G141" s="270">
        <v>0.19900000000000001</v>
      </c>
      <c r="H141" s="270">
        <v>0.13800000000000001</v>
      </c>
      <c r="I141" s="270">
        <v>4.5999999999999999E-2</v>
      </c>
      <c r="J141" s="270">
        <v>0.14000000000000001</v>
      </c>
      <c r="K141" s="270">
        <v>0.01</v>
      </c>
      <c r="L141" s="270">
        <v>0.21492260273972619</v>
      </c>
      <c r="M141" s="271">
        <v>46.878680800942284</v>
      </c>
      <c r="N141" s="269">
        <v>4450</v>
      </c>
      <c r="O141" s="269">
        <v>4762</v>
      </c>
      <c r="P141" s="269">
        <v>5095</v>
      </c>
      <c r="Q141" s="269">
        <v>5451</v>
      </c>
      <c r="R141" s="269">
        <v>5832</v>
      </c>
      <c r="S141" s="269" t="s">
        <v>129</v>
      </c>
      <c r="T141" s="270">
        <v>0.223</v>
      </c>
      <c r="U141" s="270">
        <v>0.23799999999999999</v>
      </c>
      <c r="V141" s="270">
        <v>0.255</v>
      </c>
      <c r="W141" s="270">
        <v>0.27300000000000002</v>
      </c>
      <c r="X141" s="270">
        <v>0.29199999999999998</v>
      </c>
      <c r="Y141" s="270">
        <v>0.09</v>
      </c>
      <c r="Z141" s="270">
        <v>9.5000000000000001E-2</v>
      </c>
      <c r="AA141" s="270">
        <v>0.1</v>
      </c>
      <c r="AB141" s="270">
        <v>0.105</v>
      </c>
      <c r="AC141" s="270">
        <v>0.111</v>
      </c>
      <c r="AD141" s="270">
        <v>0.05</v>
      </c>
      <c r="AE141" s="270">
        <v>0.05</v>
      </c>
      <c r="AF141" s="270">
        <v>0.05</v>
      </c>
      <c r="AG141" s="270">
        <v>0.05</v>
      </c>
      <c r="AH141" s="270">
        <v>0.05</v>
      </c>
      <c r="AI141" s="270">
        <v>0.25</v>
      </c>
      <c r="AJ141" s="270">
        <v>0.25</v>
      </c>
      <c r="AK141" s="270">
        <v>0.25</v>
      </c>
      <c r="AL141" s="270">
        <v>0.25</v>
      </c>
      <c r="AM141" s="270">
        <v>0.25</v>
      </c>
      <c r="AN141" s="270">
        <v>0.02</v>
      </c>
      <c r="AO141" s="270">
        <v>0.02</v>
      </c>
      <c r="AP141" s="270">
        <v>0.03</v>
      </c>
      <c r="AQ141" s="270">
        <v>0.03</v>
      </c>
      <c r="AR141" s="270">
        <v>0.03</v>
      </c>
      <c r="AS141" s="270">
        <v>0.25559999999999999</v>
      </c>
      <c r="AT141" s="270">
        <v>0.26369999999999999</v>
      </c>
      <c r="AU141" s="270">
        <v>0.27660000000000001</v>
      </c>
      <c r="AV141" s="270">
        <v>0.28589999999999999</v>
      </c>
      <c r="AW141" s="270">
        <v>0.29599999999999999</v>
      </c>
      <c r="AX141" s="270">
        <v>0</v>
      </c>
      <c r="AY141" s="270">
        <v>0</v>
      </c>
      <c r="AZ141" s="270">
        <v>0</v>
      </c>
      <c r="BA141" s="270">
        <v>0</v>
      </c>
      <c r="BB141" s="270">
        <v>0</v>
      </c>
      <c r="BC141" s="270">
        <v>0</v>
      </c>
      <c r="BD141" s="270">
        <v>0</v>
      </c>
      <c r="BE141" s="270">
        <v>0</v>
      </c>
      <c r="BF141" s="270">
        <v>0</v>
      </c>
      <c r="BG141" s="270">
        <v>0</v>
      </c>
    </row>
    <row r="142" spans="1:59">
      <c r="A142" s="267" t="s">
        <v>730</v>
      </c>
      <c r="B142" s="268">
        <v>0.9125416666666667</v>
      </c>
      <c r="C142" s="268">
        <v>2</v>
      </c>
      <c r="D142" s="268">
        <v>0.49299999999999999</v>
      </c>
      <c r="E142" s="268"/>
      <c r="F142" s="269">
        <v>8150</v>
      </c>
      <c r="G142" s="270">
        <v>0.30649999999999999</v>
      </c>
      <c r="H142" s="270">
        <v>2E-3</v>
      </c>
      <c r="I142" s="270">
        <v>1E-3</v>
      </c>
      <c r="J142" s="270">
        <v>1E-3</v>
      </c>
      <c r="K142" s="270">
        <v>1E-3</v>
      </c>
      <c r="L142" s="270">
        <v>0.1080416666666667</v>
      </c>
      <c r="M142" s="271">
        <v>37.607361963190186</v>
      </c>
      <c r="N142" s="269">
        <v>8166</v>
      </c>
      <c r="O142" s="269">
        <v>8248</v>
      </c>
      <c r="P142" s="269">
        <v>8323</v>
      </c>
      <c r="Q142" s="269">
        <v>8398</v>
      </c>
      <c r="R142" s="269">
        <v>8474</v>
      </c>
      <c r="S142" s="269" t="s">
        <v>129</v>
      </c>
      <c r="T142" s="270">
        <v>0.30709999999999998</v>
      </c>
      <c r="U142" s="270">
        <v>0.31009999999999999</v>
      </c>
      <c r="V142" s="270">
        <v>0.31290000000000001</v>
      </c>
      <c r="W142" s="270">
        <v>0.31569999999999998</v>
      </c>
      <c r="X142" s="270">
        <v>0.31850000000000001</v>
      </c>
      <c r="Y142" s="270">
        <v>2E-3</v>
      </c>
      <c r="Z142" s="270">
        <v>2E-3</v>
      </c>
      <c r="AA142" s="270">
        <v>2E-3</v>
      </c>
      <c r="AB142" s="270">
        <v>2E-3</v>
      </c>
      <c r="AC142" s="270">
        <v>2.0999999999999999E-3</v>
      </c>
      <c r="AD142" s="270">
        <v>1E-3</v>
      </c>
      <c r="AE142" s="270">
        <v>1E-3</v>
      </c>
      <c r="AF142" s="270">
        <v>1E-3</v>
      </c>
      <c r="AG142" s="270">
        <v>1E-3</v>
      </c>
      <c r="AH142" s="270">
        <v>1E-3</v>
      </c>
      <c r="AI142" s="270">
        <v>1E-3</v>
      </c>
      <c r="AJ142" s="270">
        <v>1E-3</v>
      </c>
      <c r="AK142" s="270">
        <v>1E-3</v>
      </c>
      <c r="AL142" s="270">
        <v>1E-3</v>
      </c>
      <c r="AM142" s="270">
        <v>1E-3</v>
      </c>
      <c r="AN142" s="270">
        <v>1E-3</v>
      </c>
      <c r="AO142" s="270">
        <v>1E-3</v>
      </c>
      <c r="AP142" s="270">
        <v>1E-3</v>
      </c>
      <c r="AQ142" s="270">
        <v>1E-3</v>
      </c>
      <c r="AR142" s="270">
        <v>1E-3</v>
      </c>
      <c r="AS142" s="270">
        <v>0.104</v>
      </c>
      <c r="AT142" s="270">
        <v>0.105</v>
      </c>
      <c r="AU142" s="270">
        <v>0.10589999999999999</v>
      </c>
      <c r="AV142" s="270">
        <v>0.1069</v>
      </c>
      <c r="AW142" s="270">
        <v>0.10780000000000001</v>
      </c>
      <c r="AX142" s="270">
        <v>0</v>
      </c>
      <c r="AY142" s="270">
        <v>0</v>
      </c>
      <c r="AZ142" s="270">
        <v>0</v>
      </c>
      <c r="BA142" s="270">
        <v>0</v>
      </c>
      <c r="BB142" s="270">
        <v>0</v>
      </c>
      <c r="BC142" s="270">
        <v>0</v>
      </c>
      <c r="BD142" s="270">
        <v>0</v>
      </c>
      <c r="BE142" s="270">
        <v>0</v>
      </c>
      <c r="BF142" s="270">
        <v>0</v>
      </c>
      <c r="BG142" s="270">
        <v>0</v>
      </c>
    </row>
    <row r="143" spans="1:59">
      <c r="A143" s="267" t="s">
        <v>924</v>
      </c>
      <c r="B143" s="268">
        <v>0.91716666666666657</v>
      </c>
      <c r="C143" s="268">
        <v>2.17</v>
      </c>
      <c r="D143" s="268">
        <v>2.1000000000000001E-2</v>
      </c>
      <c r="E143" s="268"/>
      <c r="F143" s="269">
        <v>12202</v>
      </c>
      <c r="G143" s="270">
        <v>0.57499999999999996</v>
      </c>
      <c r="H143" s="270">
        <v>7.4999999999999997E-2</v>
      </c>
      <c r="I143" s="270">
        <v>0</v>
      </c>
      <c r="J143" s="270">
        <v>1.7999999999999999E-2</v>
      </c>
      <c r="K143" s="270">
        <v>6.5000000000000002E-2</v>
      </c>
      <c r="L143" s="270">
        <v>0.16316666666666668</v>
      </c>
      <c r="M143" s="271">
        <v>47.123422389772166</v>
      </c>
      <c r="N143" s="269">
        <v>12498</v>
      </c>
      <c r="O143" s="269">
        <v>12623</v>
      </c>
      <c r="P143" s="269">
        <v>12749</v>
      </c>
      <c r="Q143" s="269">
        <v>12877</v>
      </c>
      <c r="R143" s="269">
        <v>13005</v>
      </c>
      <c r="S143" s="269" t="s">
        <v>129</v>
      </c>
      <c r="T143" s="270">
        <v>0.46</v>
      </c>
      <c r="U143" s="270">
        <v>0.47499999999999998</v>
      </c>
      <c r="V143" s="270">
        <v>0.5</v>
      </c>
      <c r="W143" s="270">
        <v>0.52</v>
      </c>
      <c r="X143" s="270">
        <v>0.55500000000000005</v>
      </c>
      <c r="Y143" s="270">
        <v>0.14099999999999999</v>
      </c>
      <c r="Z143" s="270">
        <v>0.14299999999999999</v>
      </c>
      <c r="AA143" s="270">
        <v>0.14599999999999999</v>
      </c>
      <c r="AB143" s="270">
        <v>0.15</v>
      </c>
      <c r="AC143" s="270">
        <v>0.152</v>
      </c>
      <c r="AD143" s="270">
        <v>0</v>
      </c>
      <c r="AE143" s="270">
        <v>0</v>
      </c>
      <c r="AF143" s="270">
        <v>0</v>
      </c>
      <c r="AG143" s="270">
        <v>0</v>
      </c>
      <c r="AH143" s="270">
        <v>0</v>
      </c>
      <c r="AI143" s="270">
        <v>8.7999999999999995E-2</v>
      </c>
      <c r="AJ143" s="270">
        <v>8.8999999999999996E-2</v>
      </c>
      <c r="AK143" s="270">
        <v>0.09</v>
      </c>
      <c r="AL143" s="270">
        <v>0.09</v>
      </c>
      <c r="AM143" s="270">
        <v>0.09</v>
      </c>
      <c r="AN143" s="270">
        <v>4.1000000000000002E-2</v>
      </c>
      <c r="AO143" s="270">
        <v>4.1000000000000002E-2</v>
      </c>
      <c r="AP143" s="270">
        <v>4.2000000000000003E-2</v>
      </c>
      <c r="AQ143" s="270">
        <v>4.2000000000000003E-2</v>
      </c>
      <c r="AR143" s="270">
        <v>4.2000000000000003E-2</v>
      </c>
      <c r="AS143" s="270">
        <v>0.14199999999999999</v>
      </c>
      <c r="AT143" s="270">
        <v>0.14599999999999999</v>
      </c>
      <c r="AU143" s="270">
        <v>0.151</v>
      </c>
      <c r="AV143" s="270">
        <v>0.156</v>
      </c>
      <c r="AW143" s="270">
        <v>0.16300000000000001</v>
      </c>
      <c r="AX143" s="270">
        <v>0</v>
      </c>
      <c r="AY143" s="270">
        <v>0</v>
      </c>
      <c r="AZ143" s="270">
        <v>0</v>
      </c>
      <c r="BA143" s="270">
        <v>0</v>
      </c>
      <c r="BB143" s="270">
        <v>0</v>
      </c>
      <c r="BC143" s="270">
        <v>0</v>
      </c>
      <c r="BD143" s="270">
        <v>0</v>
      </c>
      <c r="BE143" s="270">
        <v>0</v>
      </c>
      <c r="BF143" s="270">
        <v>0</v>
      </c>
      <c r="BG143" s="270">
        <v>0</v>
      </c>
    </row>
    <row r="144" spans="1:59">
      <c r="A144" s="267" t="s">
        <v>932</v>
      </c>
      <c r="B144" s="268">
        <v>4.6196250000000001</v>
      </c>
      <c r="C144" s="268">
        <v>16</v>
      </c>
      <c r="D144" s="268">
        <v>0.81596712328767129</v>
      </c>
      <c r="E144" s="268"/>
      <c r="F144" s="269">
        <v>3491</v>
      </c>
      <c r="G144" s="270">
        <v>0.17169999999999999</v>
      </c>
      <c r="H144" s="270">
        <v>0.1726</v>
      </c>
      <c r="I144" s="270">
        <v>2.7968999999999999</v>
      </c>
      <c r="J144" s="270">
        <v>0.26740000000000003</v>
      </c>
      <c r="K144" s="270">
        <v>0.1103</v>
      </c>
      <c r="L144" s="270">
        <v>0.28475787671232933</v>
      </c>
      <c r="M144" s="271">
        <v>49.183615010025783</v>
      </c>
      <c r="N144" s="269">
        <v>3828</v>
      </c>
      <c r="O144" s="269">
        <v>4211</v>
      </c>
      <c r="P144" s="269">
        <v>4632</v>
      </c>
      <c r="Q144" s="269">
        <v>5095</v>
      </c>
      <c r="R144" s="269">
        <v>5605</v>
      </c>
      <c r="S144" s="269" t="s">
        <v>129</v>
      </c>
      <c r="T144" s="270">
        <v>0.214</v>
      </c>
      <c r="U144" s="270">
        <v>0.23599999999999999</v>
      </c>
      <c r="V144" s="270">
        <v>0.25900000000000001</v>
      </c>
      <c r="W144" s="270">
        <v>0.28499999999999998</v>
      </c>
      <c r="X144" s="270">
        <v>0.314</v>
      </c>
      <c r="Y144" s="270">
        <v>0.26300000000000001</v>
      </c>
      <c r="Z144" s="270">
        <v>0.28899999999999998</v>
      </c>
      <c r="AA144" s="270">
        <v>0.318</v>
      </c>
      <c r="AB144" s="270">
        <v>0.35</v>
      </c>
      <c r="AC144" s="270">
        <v>0.38500000000000001</v>
      </c>
      <c r="AD144" s="270">
        <v>2.73</v>
      </c>
      <c r="AE144" s="270">
        <v>2.867</v>
      </c>
      <c r="AF144" s="270">
        <v>3.01</v>
      </c>
      <c r="AG144" s="270">
        <v>3.161</v>
      </c>
      <c r="AH144" s="270">
        <v>3.319</v>
      </c>
      <c r="AI144" s="270">
        <v>0.29699999999999999</v>
      </c>
      <c r="AJ144" s="270">
        <v>0.312</v>
      </c>
      <c r="AK144" s="270">
        <v>0.32700000000000001</v>
      </c>
      <c r="AL144" s="270">
        <v>0.34300000000000003</v>
      </c>
      <c r="AM144" s="270">
        <v>0.36</v>
      </c>
      <c r="AN144" s="270">
        <v>0.11</v>
      </c>
      <c r="AO144" s="270">
        <v>0.115</v>
      </c>
      <c r="AP144" s="270">
        <v>0.12</v>
      </c>
      <c r="AQ144" s="270">
        <v>0.125</v>
      </c>
      <c r="AR144" s="270">
        <v>0.13</v>
      </c>
      <c r="AS144" s="270">
        <v>0.44600000000000001</v>
      </c>
      <c r="AT144" s="270">
        <v>0.47299999999999998</v>
      </c>
      <c r="AU144" s="270">
        <v>0.501</v>
      </c>
      <c r="AV144" s="270">
        <v>0.53200000000000003</v>
      </c>
      <c r="AW144" s="270">
        <v>0.56399999999999995</v>
      </c>
      <c r="AX144" s="270">
        <v>0</v>
      </c>
      <c r="AY144" s="270">
        <v>0</v>
      </c>
      <c r="AZ144" s="270">
        <v>0</v>
      </c>
      <c r="BA144" s="270">
        <v>0</v>
      </c>
      <c r="BB144" s="270">
        <v>0</v>
      </c>
      <c r="BC144" s="270">
        <v>0</v>
      </c>
      <c r="BD144" s="270">
        <v>0</v>
      </c>
      <c r="BE144" s="270">
        <v>0</v>
      </c>
      <c r="BF144" s="270">
        <v>0</v>
      </c>
      <c r="BG144" s="270">
        <v>0</v>
      </c>
    </row>
    <row r="145" spans="1:59">
      <c r="A145" s="267" t="s">
        <v>440</v>
      </c>
      <c r="B145" s="268">
        <v>0.69633333333333336</v>
      </c>
      <c r="C145" s="268">
        <v>1</v>
      </c>
      <c r="D145" s="268">
        <v>1E-3</v>
      </c>
      <c r="E145" s="268"/>
      <c r="F145" s="269">
        <v>8075</v>
      </c>
      <c r="G145" s="270">
        <v>0.40400000000000003</v>
      </c>
      <c r="H145" s="270">
        <v>0.152</v>
      </c>
      <c r="I145" s="270">
        <v>4.7500000000000001E-2</v>
      </c>
      <c r="J145" s="270">
        <v>0.01</v>
      </c>
      <c r="K145" s="270">
        <v>2E-3</v>
      </c>
      <c r="L145" s="270">
        <v>7.9833333333333312E-2</v>
      </c>
      <c r="M145" s="271">
        <v>50.030959752321984</v>
      </c>
      <c r="N145" s="269">
        <v>8077</v>
      </c>
      <c r="O145" s="269">
        <v>8087</v>
      </c>
      <c r="P145" s="269">
        <v>8097</v>
      </c>
      <c r="Q145" s="269">
        <v>8107</v>
      </c>
      <c r="R145" s="269">
        <v>8117</v>
      </c>
      <c r="S145" s="269" t="s">
        <v>129</v>
      </c>
      <c r="T145" s="270">
        <v>0.40410000000000001</v>
      </c>
      <c r="U145" s="270">
        <v>0.40460000000000002</v>
      </c>
      <c r="V145" s="270">
        <v>0.40510000000000002</v>
      </c>
      <c r="W145" s="270">
        <v>0.40560000000000002</v>
      </c>
      <c r="X145" s="270">
        <v>0.40610000000000002</v>
      </c>
      <c r="Y145" s="270">
        <v>0.152</v>
      </c>
      <c r="Z145" s="270">
        <v>0.15210000000000001</v>
      </c>
      <c r="AA145" s="270">
        <v>0.15229999999999999</v>
      </c>
      <c r="AB145" s="270">
        <v>0.1525</v>
      </c>
      <c r="AC145" s="270">
        <v>0.15260000000000001</v>
      </c>
      <c r="AD145" s="270">
        <v>4.7500000000000001E-2</v>
      </c>
      <c r="AE145" s="270">
        <v>4.7500000000000001E-2</v>
      </c>
      <c r="AF145" s="270">
        <v>4.7500000000000001E-2</v>
      </c>
      <c r="AG145" s="270">
        <v>4.7500000000000001E-2</v>
      </c>
      <c r="AH145" s="270">
        <v>4.7500000000000001E-2</v>
      </c>
      <c r="AI145" s="270">
        <v>0.01</v>
      </c>
      <c r="AJ145" s="270">
        <v>0.01</v>
      </c>
      <c r="AK145" s="270">
        <v>0.01</v>
      </c>
      <c r="AL145" s="270">
        <v>0.01</v>
      </c>
      <c r="AM145" s="270">
        <v>0.01</v>
      </c>
      <c r="AN145" s="270">
        <v>2E-3</v>
      </c>
      <c r="AO145" s="270">
        <v>2E-3</v>
      </c>
      <c r="AP145" s="270">
        <v>2E-3</v>
      </c>
      <c r="AQ145" s="270">
        <v>2E-3</v>
      </c>
      <c r="AR145" s="270">
        <v>2E-3</v>
      </c>
      <c r="AS145" s="270">
        <v>8.0500000000000002E-2</v>
      </c>
      <c r="AT145" s="270">
        <v>8.0600000000000005E-2</v>
      </c>
      <c r="AU145" s="270">
        <v>8.0699999999999994E-2</v>
      </c>
      <c r="AV145" s="270">
        <v>8.0799999999999997E-2</v>
      </c>
      <c r="AW145" s="270">
        <v>8.09E-2</v>
      </c>
      <c r="AX145" s="270">
        <v>0</v>
      </c>
      <c r="AY145" s="270">
        <v>0</v>
      </c>
      <c r="AZ145" s="270">
        <v>0</v>
      </c>
      <c r="BA145" s="270">
        <v>0</v>
      </c>
      <c r="BB145" s="270">
        <v>0</v>
      </c>
      <c r="BC145" s="270">
        <v>0</v>
      </c>
      <c r="BD145" s="270">
        <v>0</v>
      </c>
      <c r="BE145" s="270">
        <v>0</v>
      </c>
      <c r="BF145" s="270">
        <v>0</v>
      </c>
      <c r="BG145" s="270">
        <v>0</v>
      </c>
    </row>
    <row r="146" spans="1:59">
      <c r="A146" s="267" t="s">
        <v>454</v>
      </c>
      <c r="B146" s="268">
        <v>0.21408333333333332</v>
      </c>
      <c r="C146" s="268">
        <v>0.5</v>
      </c>
      <c r="D146" s="268">
        <v>0</v>
      </c>
      <c r="E146" s="268"/>
      <c r="F146" s="269">
        <v>3600</v>
      </c>
      <c r="G146" s="270">
        <v>0.16400000000000001</v>
      </c>
      <c r="H146" s="270">
        <v>2E-3</v>
      </c>
      <c r="I146" s="270">
        <v>0</v>
      </c>
      <c r="J146" s="270">
        <v>4.0000000000000001E-3</v>
      </c>
      <c r="K146" s="270">
        <v>4.0000000000000001E-3</v>
      </c>
      <c r="L146" s="270">
        <v>4.0083333333333304E-2</v>
      </c>
      <c r="M146" s="271">
        <v>45.555555555555557</v>
      </c>
      <c r="N146" s="269">
        <v>3600</v>
      </c>
      <c r="O146" s="269">
        <v>3700</v>
      </c>
      <c r="P146" s="269">
        <v>3800</v>
      </c>
      <c r="Q146" s="269">
        <v>3900</v>
      </c>
      <c r="R146" s="269">
        <v>4000</v>
      </c>
      <c r="S146" s="269" t="s">
        <v>129</v>
      </c>
      <c r="T146" s="270">
        <v>0.17499999999999999</v>
      </c>
      <c r="U146" s="270">
        <v>0.17899999999999999</v>
      </c>
      <c r="V146" s="270">
        <v>0.183</v>
      </c>
      <c r="W146" s="270">
        <v>0.187</v>
      </c>
      <c r="X146" s="270">
        <v>0.192</v>
      </c>
      <c r="Y146" s="270">
        <v>0.01</v>
      </c>
      <c r="Z146" s="270">
        <v>0.01</v>
      </c>
      <c r="AA146" s="270">
        <v>0.01</v>
      </c>
      <c r="AB146" s="270">
        <v>0.01</v>
      </c>
      <c r="AC146" s="270">
        <v>0.01</v>
      </c>
      <c r="AD146" s="270">
        <v>0</v>
      </c>
      <c r="AE146" s="270">
        <v>0</v>
      </c>
      <c r="AF146" s="270">
        <v>0</v>
      </c>
      <c r="AG146" s="270">
        <v>0</v>
      </c>
      <c r="AH146" s="270">
        <v>0</v>
      </c>
      <c r="AI146" s="270">
        <v>2E-3</v>
      </c>
      <c r="AJ146" s="270">
        <v>2E-3</v>
      </c>
      <c r="AK146" s="270">
        <v>2E-3</v>
      </c>
      <c r="AL146" s="270">
        <v>2E-3</v>
      </c>
      <c r="AM146" s="270">
        <v>2E-3</v>
      </c>
      <c r="AN146" s="270">
        <v>1E-3</v>
      </c>
      <c r="AO146" s="270">
        <v>1E-3</v>
      </c>
      <c r="AP146" s="270">
        <v>1E-3</v>
      </c>
      <c r="AQ146" s="270">
        <v>1E-3</v>
      </c>
      <c r="AR146" s="270">
        <v>1E-3</v>
      </c>
      <c r="AS146" s="270">
        <v>2.5100000000000001E-2</v>
      </c>
      <c r="AT146" s="270">
        <v>2.5700000000000001E-2</v>
      </c>
      <c r="AU146" s="270">
        <v>2.6200000000000001E-2</v>
      </c>
      <c r="AV146" s="270">
        <v>2.6700000000000002E-2</v>
      </c>
      <c r="AW146" s="270">
        <v>2.7400000000000001E-2</v>
      </c>
      <c r="AX146" s="270">
        <v>0</v>
      </c>
      <c r="AY146" s="270">
        <v>0</v>
      </c>
      <c r="AZ146" s="270">
        <v>0</v>
      </c>
      <c r="BA146" s="270">
        <v>0</v>
      </c>
      <c r="BB146" s="270">
        <v>0</v>
      </c>
      <c r="BC146" s="270">
        <v>0</v>
      </c>
      <c r="BD146" s="270">
        <v>0</v>
      </c>
      <c r="BE146" s="270">
        <v>0</v>
      </c>
      <c r="BF146" s="270">
        <v>0</v>
      </c>
      <c r="BG146" s="270">
        <v>0</v>
      </c>
    </row>
    <row r="147" spans="1:59">
      <c r="A147" s="267" t="s">
        <v>721</v>
      </c>
      <c r="B147" s="268">
        <v>0.31324999999999997</v>
      </c>
      <c r="C147" s="268">
        <v>0.5</v>
      </c>
      <c r="D147" s="268">
        <v>0</v>
      </c>
      <c r="E147" s="268"/>
      <c r="F147" s="269">
        <v>3302</v>
      </c>
      <c r="G147" s="270">
        <v>0.21929999999999999</v>
      </c>
      <c r="H147" s="270">
        <v>2E-3</v>
      </c>
      <c r="I147" s="270">
        <v>1E-3</v>
      </c>
      <c r="J147" s="270">
        <v>2E-3</v>
      </c>
      <c r="K147" s="270">
        <v>1E-3</v>
      </c>
      <c r="L147" s="270">
        <v>8.7949999999999973E-2</v>
      </c>
      <c r="M147" s="271">
        <v>66.414294367050275</v>
      </c>
      <c r="N147" s="269">
        <v>3309</v>
      </c>
      <c r="O147" s="269">
        <v>3342</v>
      </c>
      <c r="P147" s="269">
        <v>3372</v>
      </c>
      <c r="Q147" s="269">
        <v>3403</v>
      </c>
      <c r="R147" s="269">
        <v>3433</v>
      </c>
      <c r="S147" s="269" t="s">
        <v>129</v>
      </c>
      <c r="T147" s="270">
        <v>0.21970000000000001</v>
      </c>
      <c r="U147" s="270">
        <v>0.22189999999999999</v>
      </c>
      <c r="V147" s="270">
        <v>0.22389999999999999</v>
      </c>
      <c r="W147" s="270">
        <v>0.22589999999999999</v>
      </c>
      <c r="X147" s="270">
        <v>0.22789999999999999</v>
      </c>
      <c r="Y147" s="270">
        <v>2E-3</v>
      </c>
      <c r="Z147" s="270">
        <v>2E-3</v>
      </c>
      <c r="AA147" s="270">
        <v>2E-3</v>
      </c>
      <c r="AB147" s="270">
        <v>2E-3</v>
      </c>
      <c r="AC147" s="270">
        <v>2E-3</v>
      </c>
      <c r="AD147" s="270">
        <v>1E-3</v>
      </c>
      <c r="AE147" s="270">
        <v>1E-3</v>
      </c>
      <c r="AF147" s="270">
        <v>1E-3</v>
      </c>
      <c r="AG147" s="270">
        <v>1E-3</v>
      </c>
      <c r="AH147" s="270">
        <v>1E-3</v>
      </c>
      <c r="AI147" s="270">
        <v>2E-3</v>
      </c>
      <c r="AJ147" s="270">
        <v>2E-3</v>
      </c>
      <c r="AK147" s="270">
        <v>2E-3</v>
      </c>
      <c r="AL147" s="270">
        <v>2E-3</v>
      </c>
      <c r="AM147" s="270">
        <v>2E-3</v>
      </c>
      <c r="AN147" s="270">
        <v>1E-3</v>
      </c>
      <c r="AO147" s="270">
        <v>1E-3</v>
      </c>
      <c r="AP147" s="270">
        <v>1E-3</v>
      </c>
      <c r="AQ147" s="270">
        <v>1E-3</v>
      </c>
      <c r="AR147" s="270">
        <v>1E-3</v>
      </c>
      <c r="AS147" s="270">
        <v>8.7300000000000003E-2</v>
      </c>
      <c r="AT147" s="270">
        <v>8.8099999999999998E-2</v>
      </c>
      <c r="AU147" s="270">
        <v>8.8900000000000007E-2</v>
      </c>
      <c r="AV147" s="270">
        <v>8.9700000000000002E-2</v>
      </c>
      <c r="AW147" s="270">
        <v>9.0399999999999994E-2</v>
      </c>
      <c r="AX147" s="270">
        <v>0</v>
      </c>
      <c r="AY147" s="270">
        <v>0</v>
      </c>
      <c r="AZ147" s="270">
        <v>0</v>
      </c>
      <c r="BA147" s="270">
        <v>0</v>
      </c>
      <c r="BB147" s="270">
        <v>0</v>
      </c>
      <c r="BC147" s="270">
        <v>0</v>
      </c>
      <c r="BD147" s="270">
        <v>0</v>
      </c>
      <c r="BE147" s="270">
        <v>0</v>
      </c>
      <c r="BF147" s="270">
        <v>0</v>
      </c>
      <c r="BG147" s="270">
        <v>0</v>
      </c>
    </row>
    <row r="148" spans="1:59">
      <c r="A148" s="267" t="s">
        <v>813</v>
      </c>
      <c r="B148" s="268">
        <v>6.4383333333333334E-2</v>
      </c>
      <c r="C148" s="268">
        <v>0.186</v>
      </c>
      <c r="D148" s="268">
        <v>0</v>
      </c>
      <c r="E148" s="268"/>
      <c r="F148" s="269">
        <v>907</v>
      </c>
      <c r="G148" s="270">
        <v>2.5100000000000001E-2</v>
      </c>
      <c r="H148" s="270">
        <v>1E-3</v>
      </c>
      <c r="I148" s="270">
        <v>1.5599999999999999E-2</v>
      </c>
      <c r="J148" s="270">
        <v>4.4000000000000003E-3</v>
      </c>
      <c r="K148" s="270">
        <v>1E-3</v>
      </c>
      <c r="L148" s="270">
        <v>1.7283333333333331E-2</v>
      </c>
      <c r="M148" s="271">
        <v>27.673649393605292</v>
      </c>
      <c r="N148" s="269">
        <v>909</v>
      </c>
      <c r="O148" s="269">
        <v>918</v>
      </c>
      <c r="P148" s="269">
        <v>926</v>
      </c>
      <c r="Q148" s="269">
        <v>935</v>
      </c>
      <c r="R148" s="269">
        <v>943</v>
      </c>
      <c r="S148" s="269" t="s">
        <v>129</v>
      </c>
      <c r="T148" s="270">
        <v>2.5100000000000001E-2</v>
      </c>
      <c r="U148" s="270">
        <v>2.53E-2</v>
      </c>
      <c r="V148" s="270">
        <v>2.5499999999999998E-2</v>
      </c>
      <c r="W148" s="270">
        <v>2.5700000000000001E-2</v>
      </c>
      <c r="X148" s="270">
        <v>2.5899999999999999E-2</v>
      </c>
      <c r="Y148" s="270">
        <v>1E-3</v>
      </c>
      <c r="Z148" s="270">
        <v>1E-3</v>
      </c>
      <c r="AA148" s="270">
        <v>1E-3</v>
      </c>
      <c r="AB148" s="270">
        <v>1E-3</v>
      </c>
      <c r="AC148" s="270">
        <v>1E-3</v>
      </c>
      <c r="AD148" s="270">
        <v>1.5599999999999999E-2</v>
      </c>
      <c r="AE148" s="270">
        <v>1.5599999999999999E-2</v>
      </c>
      <c r="AF148" s="270">
        <v>1.5599999999999999E-2</v>
      </c>
      <c r="AG148" s="270">
        <v>1.5599999999999999E-2</v>
      </c>
      <c r="AH148" s="270">
        <v>1.5599999999999999E-2</v>
      </c>
      <c r="AI148" s="270">
        <v>4.4000000000000003E-3</v>
      </c>
      <c r="AJ148" s="270">
        <v>4.4000000000000003E-3</v>
      </c>
      <c r="AK148" s="270">
        <v>4.4999999999999997E-3</v>
      </c>
      <c r="AL148" s="270">
        <v>4.4999999999999997E-3</v>
      </c>
      <c r="AM148" s="270">
        <v>4.4999999999999997E-3</v>
      </c>
      <c r="AN148" s="270">
        <v>1E-3</v>
      </c>
      <c r="AO148" s="270">
        <v>1E-3</v>
      </c>
      <c r="AP148" s="270">
        <v>1E-3</v>
      </c>
      <c r="AQ148" s="270">
        <v>1E-3</v>
      </c>
      <c r="AR148" s="270">
        <v>1E-3</v>
      </c>
      <c r="AS148" s="270">
        <v>1.7299999999999999E-2</v>
      </c>
      <c r="AT148" s="270">
        <v>1.7399999999999999E-2</v>
      </c>
      <c r="AU148" s="270">
        <v>1.7500000000000002E-2</v>
      </c>
      <c r="AV148" s="270">
        <v>1.7600000000000001E-2</v>
      </c>
      <c r="AW148" s="270">
        <v>1.7600000000000001E-2</v>
      </c>
      <c r="AX148" s="270">
        <v>0</v>
      </c>
      <c r="AY148" s="270">
        <v>0</v>
      </c>
      <c r="AZ148" s="270">
        <v>0</v>
      </c>
      <c r="BA148" s="270">
        <v>0</v>
      </c>
      <c r="BB148" s="270">
        <v>0</v>
      </c>
      <c r="BC148" s="270">
        <v>0</v>
      </c>
      <c r="BD148" s="270">
        <v>0</v>
      </c>
      <c r="BE148" s="270">
        <v>0</v>
      </c>
      <c r="BF148" s="270">
        <v>0</v>
      </c>
      <c r="BG148" s="270">
        <v>0</v>
      </c>
    </row>
    <row r="149" spans="1:59">
      <c r="A149" s="267" t="s">
        <v>462</v>
      </c>
      <c r="B149" s="268">
        <v>12.967291666666666</v>
      </c>
      <c r="C149" s="268">
        <v>50.2</v>
      </c>
      <c r="D149" s="268">
        <v>3.4900739726027399</v>
      </c>
      <c r="E149" s="268"/>
      <c r="F149" s="269">
        <v>53124</v>
      </c>
      <c r="G149" s="270">
        <v>3.3610000000000002</v>
      </c>
      <c r="H149" s="270">
        <v>3.8357000000000001</v>
      </c>
      <c r="I149" s="270">
        <v>0</v>
      </c>
      <c r="J149" s="270">
        <v>0</v>
      </c>
      <c r="K149" s="270">
        <v>0.55720000000000003</v>
      </c>
      <c r="L149" s="270">
        <v>1.7233176940639261</v>
      </c>
      <c r="M149" s="271">
        <v>63.267073262555527</v>
      </c>
      <c r="N149" s="269">
        <v>56100</v>
      </c>
      <c r="O149" s="269">
        <v>62896</v>
      </c>
      <c r="P149" s="269">
        <v>70500</v>
      </c>
      <c r="Q149" s="269">
        <v>79000</v>
      </c>
      <c r="R149" s="269">
        <v>88600</v>
      </c>
      <c r="S149" s="269" t="s">
        <v>225</v>
      </c>
      <c r="T149" s="270">
        <v>3.5339999999999998</v>
      </c>
      <c r="U149" s="270">
        <v>3.9620000000000002</v>
      </c>
      <c r="V149" s="270">
        <v>4.4420000000000002</v>
      </c>
      <c r="W149" s="270">
        <v>4.9770000000000003</v>
      </c>
      <c r="X149" s="270">
        <v>5.5819999999999999</v>
      </c>
      <c r="Y149" s="270">
        <v>4.7679999999999998</v>
      </c>
      <c r="Z149" s="270">
        <v>5.3460000000000001</v>
      </c>
      <c r="AA149" s="270">
        <v>5.992</v>
      </c>
      <c r="AB149" s="270">
        <v>6.7249999999999996</v>
      </c>
      <c r="AC149" s="270">
        <v>7.5309999999999997</v>
      </c>
      <c r="AD149" s="270">
        <v>0</v>
      </c>
      <c r="AE149" s="270">
        <v>0</v>
      </c>
      <c r="AF149" s="270">
        <v>0</v>
      </c>
      <c r="AG149" s="270">
        <v>0</v>
      </c>
      <c r="AH149" s="270">
        <v>0</v>
      </c>
      <c r="AI149" s="270">
        <v>0</v>
      </c>
      <c r="AJ149" s="270">
        <v>0</v>
      </c>
      <c r="AK149" s="270">
        <v>0</v>
      </c>
      <c r="AL149" s="270">
        <v>0</v>
      </c>
      <c r="AM149" s="270">
        <v>0</v>
      </c>
      <c r="AN149" s="270">
        <v>0.48899999999999999</v>
      </c>
      <c r="AO149" s="270">
        <v>0.503</v>
      </c>
      <c r="AP149" s="270">
        <v>0.56399999999999995</v>
      </c>
      <c r="AQ149" s="270">
        <v>0.63200000000000001</v>
      </c>
      <c r="AR149" s="270">
        <v>0.70899999999999996</v>
      </c>
      <c r="AS149" s="270">
        <v>1.9563999999999999</v>
      </c>
      <c r="AT149" s="270">
        <v>2.1833999999999998</v>
      </c>
      <c r="AU149" s="270">
        <v>2.4476</v>
      </c>
      <c r="AV149" s="270">
        <v>2.7448999999999999</v>
      </c>
      <c r="AW149" s="270">
        <v>3.0760000000000001</v>
      </c>
      <c r="AX149" s="270">
        <v>0</v>
      </c>
      <c r="AY149" s="270">
        <v>0</v>
      </c>
      <c r="AZ149" s="270">
        <v>0</v>
      </c>
      <c r="BA149" s="270">
        <v>0</v>
      </c>
      <c r="BB149" s="270">
        <v>0</v>
      </c>
      <c r="BC149" s="270">
        <v>0</v>
      </c>
      <c r="BD149" s="270">
        <v>0</v>
      </c>
      <c r="BE149" s="270">
        <v>0</v>
      </c>
      <c r="BF149" s="270">
        <v>0</v>
      </c>
      <c r="BG149" s="270">
        <v>0</v>
      </c>
    </row>
    <row r="150" spans="1:59">
      <c r="A150" s="267" t="s">
        <v>188</v>
      </c>
      <c r="B150" s="268">
        <v>3.8518333333333339</v>
      </c>
      <c r="C150" s="268">
        <v>12.5</v>
      </c>
      <c r="D150" s="268">
        <v>1.9606000000000001</v>
      </c>
      <c r="E150" s="268"/>
      <c r="F150" s="269">
        <v>14800</v>
      </c>
      <c r="G150" s="270">
        <v>0.65600000000000003</v>
      </c>
      <c r="H150" s="270">
        <v>0.376</v>
      </c>
      <c r="I150" s="270">
        <v>0.25800000000000001</v>
      </c>
      <c r="J150" s="270">
        <v>9.7000000000000003E-2</v>
      </c>
      <c r="K150" s="270">
        <v>0.35799999999999998</v>
      </c>
      <c r="L150" s="270">
        <v>0.14623333333333344</v>
      </c>
      <c r="M150" s="271">
        <v>44.324324324324323</v>
      </c>
      <c r="N150" s="269">
        <v>15106</v>
      </c>
      <c r="O150" s="269">
        <v>15965</v>
      </c>
      <c r="P150" s="269">
        <v>17463</v>
      </c>
      <c r="Q150" s="269">
        <v>18511</v>
      </c>
      <c r="R150" s="269">
        <v>19622</v>
      </c>
      <c r="S150" s="269" t="s">
        <v>225</v>
      </c>
      <c r="T150" s="270">
        <v>0.64800000000000002</v>
      </c>
      <c r="U150" s="270">
        <v>0.68600000000000005</v>
      </c>
      <c r="V150" s="270">
        <v>0.72499999999999998</v>
      </c>
      <c r="W150" s="270">
        <v>0.77100000000000002</v>
      </c>
      <c r="X150" s="270">
        <v>0.81699999999999995</v>
      </c>
      <c r="Y150" s="270">
        <v>0.33800000000000002</v>
      </c>
      <c r="Z150" s="270">
        <v>0.35799999999999998</v>
      </c>
      <c r="AA150" s="270">
        <v>0.379</v>
      </c>
      <c r="AB150" s="270">
        <v>0.40200000000000002</v>
      </c>
      <c r="AC150" s="270">
        <v>0.42599999999999999</v>
      </c>
      <c r="AD150" s="270">
        <v>0.23300000000000001</v>
      </c>
      <c r="AE150" s="270">
        <v>0.247</v>
      </c>
      <c r="AF150" s="270">
        <v>0.26200000000000001</v>
      </c>
      <c r="AG150" s="270">
        <v>0.27800000000000002</v>
      </c>
      <c r="AH150" s="270">
        <v>0.29399999999999998</v>
      </c>
      <c r="AI150" s="270">
        <v>0.11600000000000001</v>
      </c>
      <c r="AJ150" s="270">
        <v>0.123</v>
      </c>
      <c r="AK150" s="270">
        <v>0.13</v>
      </c>
      <c r="AL150" s="270">
        <v>0.13800000000000001</v>
      </c>
      <c r="AM150" s="270">
        <v>0.14599999999999999</v>
      </c>
      <c r="AN150" s="270">
        <v>0.193</v>
      </c>
      <c r="AO150" s="270">
        <v>0.20399999999999999</v>
      </c>
      <c r="AP150" s="270">
        <v>0.217</v>
      </c>
      <c r="AQ150" s="270">
        <v>0.23</v>
      </c>
      <c r="AR150" s="270">
        <v>0.24299999999999999</v>
      </c>
      <c r="AS150" s="270">
        <v>0.76600000000000001</v>
      </c>
      <c r="AT150" s="270">
        <v>0.88200000000000001</v>
      </c>
      <c r="AU150" s="270">
        <v>1.0049999999999999</v>
      </c>
      <c r="AV150" s="270">
        <v>1.1279999999999999</v>
      </c>
      <c r="AW150" s="270">
        <v>1.24</v>
      </c>
      <c r="AX150" s="270">
        <v>0</v>
      </c>
      <c r="AY150" s="270">
        <v>0</v>
      </c>
      <c r="AZ150" s="270">
        <v>0</v>
      </c>
      <c r="BA150" s="270">
        <v>0</v>
      </c>
      <c r="BB150" s="270">
        <v>0</v>
      </c>
      <c r="BC150" s="270">
        <v>0</v>
      </c>
      <c r="BD150" s="270">
        <v>0</v>
      </c>
      <c r="BE150" s="270">
        <v>0</v>
      </c>
      <c r="BF150" s="270">
        <v>0</v>
      </c>
      <c r="BG150" s="270">
        <v>0</v>
      </c>
    </row>
    <row r="151" spans="1:59">
      <c r="A151" s="267" t="s">
        <v>702</v>
      </c>
      <c r="B151" s="268">
        <v>1.6689166666666668</v>
      </c>
      <c r="C151" s="268">
        <v>6</v>
      </c>
      <c r="D151" s="268">
        <v>0</v>
      </c>
      <c r="E151" s="268"/>
      <c r="F151" s="269">
        <v>15464</v>
      </c>
      <c r="G151" s="270">
        <v>0.754</v>
      </c>
      <c r="H151" s="270">
        <v>0.17699999999999999</v>
      </c>
      <c r="I151" s="270">
        <v>0.27100000000000002</v>
      </c>
      <c r="J151" s="270">
        <v>1.4999999999999999E-2</v>
      </c>
      <c r="K151" s="270">
        <v>3.5999999999999997E-2</v>
      </c>
      <c r="L151" s="270">
        <v>0.41591666666666693</v>
      </c>
      <c r="M151" s="271">
        <v>48.758406621831348</v>
      </c>
      <c r="N151" s="269">
        <v>17173</v>
      </c>
      <c r="O151" s="269">
        <v>26367</v>
      </c>
      <c r="P151" s="269">
        <v>40425</v>
      </c>
      <c r="Q151" s="269">
        <v>56662</v>
      </c>
      <c r="R151" s="269">
        <v>78165</v>
      </c>
      <c r="S151" s="269" t="s">
        <v>225</v>
      </c>
      <c r="T151" s="270">
        <v>0.83699999999999997</v>
      </c>
      <c r="U151" s="270">
        <v>1.254</v>
      </c>
      <c r="V151" s="270">
        <v>1.875</v>
      </c>
      <c r="W151" s="270">
        <v>2.5640000000000001</v>
      </c>
      <c r="X151" s="270">
        <v>3.4510000000000001</v>
      </c>
      <c r="Y151" s="270">
        <v>0.221</v>
      </c>
      <c r="Z151" s="270">
        <v>0.33200000000000002</v>
      </c>
      <c r="AA151" s="270">
        <v>0.498</v>
      </c>
      <c r="AB151" s="270">
        <v>0.747</v>
      </c>
      <c r="AC151" s="270">
        <v>1.1200000000000001</v>
      </c>
      <c r="AD151" s="270">
        <v>0.30499999999999999</v>
      </c>
      <c r="AE151" s="270">
        <v>0.38100000000000001</v>
      </c>
      <c r="AF151" s="270">
        <v>0.47599999999999998</v>
      </c>
      <c r="AG151" s="270">
        <v>0.59499999999999997</v>
      </c>
      <c r="AH151" s="270">
        <v>0.74399999999999999</v>
      </c>
      <c r="AI151" s="270">
        <v>1.6E-2</v>
      </c>
      <c r="AJ151" s="270">
        <v>0.02</v>
      </c>
      <c r="AK151" s="270">
        <v>2.3E-2</v>
      </c>
      <c r="AL151" s="270">
        <v>2.8000000000000001E-2</v>
      </c>
      <c r="AM151" s="270">
        <v>3.4000000000000002E-2</v>
      </c>
      <c r="AN151" s="270">
        <v>3.5999999999999997E-2</v>
      </c>
      <c r="AO151" s="270">
        <v>3.6999999999999998E-2</v>
      </c>
      <c r="AP151" s="270">
        <v>3.7999999999999999E-2</v>
      </c>
      <c r="AQ151" s="270">
        <v>3.9E-2</v>
      </c>
      <c r="AR151" s="270">
        <v>0.04</v>
      </c>
      <c r="AS151" s="270">
        <v>0.433</v>
      </c>
      <c r="AT151" s="270">
        <v>0.42199999999999999</v>
      </c>
      <c r="AU151" s="270">
        <v>0.41099999999999998</v>
      </c>
      <c r="AV151" s="270">
        <v>0.40100000000000002</v>
      </c>
      <c r="AW151" s="270">
        <v>0.39100000000000001</v>
      </c>
      <c r="AX151" s="270">
        <v>0</v>
      </c>
      <c r="AY151" s="270">
        <v>0</v>
      </c>
      <c r="AZ151" s="270">
        <v>0</v>
      </c>
      <c r="BA151" s="270">
        <v>0</v>
      </c>
      <c r="BB151" s="270">
        <v>0</v>
      </c>
      <c r="BC151" s="270">
        <v>0</v>
      </c>
      <c r="BD151" s="270">
        <v>0</v>
      </c>
      <c r="BE151" s="270">
        <v>0</v>
      </c>
      <c r="BF151" s="270">
        <v>0</v>
      </c>
      <c r="BG151" s="270">
        <v>0</v>
      </c>
    </row>
    <row r="152" spans="1:59">
      <c r="A152" s="267" t="s">
        <v>614</v>
      </c>
      <c r="B152" s="268">
        <v>0.52118333333333344</v>
      </c>
      <c r="C152" s="268">
        <v>1.5</v>
      </c>
      <c r="D152" s="268">
        <v>0.36749999999999999</v>
      </c>
      <c r="E152" s="268"/>
      <c r="F152" s="269">
        <v>2472</v>
      </c>
      <c r="G152" s="270">
        <v>9.1399999999999995E-2</v>
      </c>
      <c r="H152" s="270">
        <v>3.39E-2</v>
      </c>
      <c r="I152" s="270">
        <v>3.39E-2</v>
      </c>
      <c r="J152" s="270">
        <v>2.3E-3</v>
      </c>
      <c r="K152" s="270">
        <v>1E-3</v>
      </c>
      <c r="L152" s="270">
        <v>-8.8166666666665838E-3</v>
      </c>
      <c r="M152" s="271">
        <v>36.974110032362461</v>
      </c>
      <c r="N152" s="269">
        <v>2547</v>
      </c>
      <c r="O152" s="269">
        <v>2956</v>
      </c>
      <c r="P152" s="269">
        <v>3430</v>
      </c>
      <c r="Q152" s="269">
        <v>3981</v>
      </c>
      <c r="R152" s="269">
        <v>4620</v>
      </c>
      <c r="S152" s="269" t="s">
        <v>225</v>
      </c>
      <c r="T152" s="270">
        <v>9.4100000000000003E-2</v>
      </c>
      <c r="U152" s="270">
        <v>0.10929999999999999</v>
      </c>
      <c r="V152" s="270">
        <v>0.1268</v>
      </c>
      <c r="W152" s="270">
        <v>0.1472</v>
      </c>
      <c r="X152" s="270">
        <v>0.17080000000000001</v>
      </c>
      <c r="Y152" s="270">
        <v>3.49E-2</v>
      </c>
      <c r="Z152" s="270">
        <v>4.0500000000000001E-2</v>
      </c>
      <c r="AA152" s="270">
        <v>4.7E-2</v>
      </c>
      <c r="AB152" s="270">
        <v>5.4600000000000003E-2</v>
      </c>
      <c r="AC152" s="270">
        <v>6.3299999999999995E-2</v>
      </c>
      <c r="AD152" s="270">
        <v>3.49E-2</v>
      </c>
      <c r="AE152" s="270">
        <v>4.0500000000000001E-2</v>
      </c>
      <c r="AF152" s="270">
        <v>4.7E-2</v>
      </c>
      <c r="AG152" s="270">
        <v>5.4600000000000003E-2</v>
      </c>
      <c r="AH152" s="270">
        <v>6.3299999999999995E-2</v>
      </c>
      <c r="AI152" s="270">
        <v>2.3E-3</v>
      </c>
      <c r="AJ152" s="270">
        <v>2.7000000000000001E-3</v>
      </c>
      <c r="AK152" s="270">
        <v>3.2000000000000002E-3</v>
      </c>
      <c r="AL152" s="270">
        <v>3.7000000000000002E-3</v>
      </c>
      <c r="AM152" s="270">
        <v>4.1999999999999997E-3</v>
      </c>
      <c r="AN152" s="270">
        <v>1E-3</v>
      </c>
      <c r="AO152" s="270">
        <v>1.1999999999999999E-3</v>
      </c>
      <c r="AP152" s="270">
        <v>1.4E-3</v>
      </c>
      <c r="AQ152" s="270">
        <v>1.6000000000000001E-3</v>
      </c>
      <c r="AR152" s="270">
        <v>1.9E-3</v>
      </c>
      <c r="AS152" s="270">
        <v>1.6299999999999999E-2</v>
      </c>
      <c r="AT152" s="270">
        <v>1.89E-2</v>
      </c>
      <c r="AU152" s="270">
        <v>2.1899999999999999E-2</v>
      </c>
      <c r="AV152" s="270">
        <v>2.5399999999999999E-2</v>
      </c>
      <c r="AW152" s="270">
        <v>2.9499999999999998E-2</v>
      </c>
      <c r="AX152" s="270">
        <v>0</v>
      </c>
      <c r="AY152" s="270">
        <v>0</v>
      </c>
      <c r="AZ152" s="270">
        <v>0</v>
      </c>
      <c r="BA152" s="270">
        <v>0</v>
      </c>
      <c r="BB152" s="270">
        <v>0</v>
      </c>
      <c r="BC152" s="270">
        <v>0</v>
      </c>
      <c r="BD152" s="270">
        <v>0</v>
      </c>
      <c r="BE152" s="270">
        <v>0</v>
      </c>
      <c r="BF152" s="270">
        <v>0</v>
      </c>
      <c r="BG152" s="270">
        <v>0</v>
      </c>
    </row>
    <row r="153" spans="1:59">
      <c r="A153" s="267" t="s">
        <v>560</v>
      </c>
      <c r="B153" s="268">
        <v>0.56625000000000003</v>
      </c>
      <c r="C153" s="268">
        <v>1.6</v>
      </c>
      <c r="D153" s="268">
        <v>0</v>
      </c>
      <c r="E153" s="268"/>
      <c r="F153" s="269">
        <v>12183</v>
      </c>
      <c r="G153" s="270">
        <v>0.3085</v>
      </c>
      <c r="H153" s="270">
        <v>1.8599999999999998E-2</v>
      </c>
      <c r="I153" s="270">
        <v>6.7999999999999996E-3</v>
      </c>
      <c r="J153" s="270">
        <v>0.23380000000000001</v>
      </c>
      <c r="K153" s="270">
        <v>1E-3</v>
      </c>
      <c r="L153" s="270">
        <v>-2.4499999999999522E-3</v>
      </c>
      <c r="M153" s="271">
        <v>25.322170237215794</v>
      </c>
      <c r="N153" s="269">
        <v>12923</v>
      </c>
      <c r="O153" s="269">
        <v>16497</v>
      </c>
      <c r="P153" s="269">
        <v>21077</v>
      </c>
      <c r="Q153" s="269">
        <v>25154</v>
      </c>
      <c r="R153" s="269">
        <v>29231</v>
      </c>
      <c r="S153" s="269" t="s">
        <v>225</v>
      </c>
      <c r="T153" s="270">
        <v>0.32500000000000001</v>
      </c>
      <c r="U153" s="270">
        <v>0.40300000000000002</v>
      </c>
      <c r="V153" s="270">
        <v>0.5</v>
      </c>
      <c r="W153" s="270">
        <v>0.57899999999999996</v>
      </c>
      <c r="X153" s="270">
        <v>0.65400000000000003</v>
      </c>
      <c r="Y153" s="270">
        <v>1.9E-2</v>
      </c>
      <c r="Z153" s="270">
        <v>2.3E-2</v>
      </c>
      <c r="AA153" s="270">
        <v>2.8000000000000001E-2</v>
      </c>
      <c r="AB153" s="270">
        <v>3.3000000000000002E-2</v>
      </c>
      <c r="AC153" s="270">
        <v>0.04</v>
      </c>
      <c r="AD153" s="270">
        <v>7.0000000000000001E-3</v>
      </c>
      <c r="AE153" s="270">
        <v>7.0000000000000001E-3</v>
      </c>
      <c r="AF153" s="270">
        <v>7.0000000000000001E-3</v>
      </c>
      <c r="AG153" s="270">
        <v>7.0000000000000001E-3</v>
      </c>
      <c r="AH153" s="270">
        <v>7.0000000000000001E-3</v>
      </c>
      <c r="AI153" s="270">
        <v>0.24099999999999999</v>
      </c>
      <c r="AJ153" s="270">
        <v>0.27700000000000002</v>
      </c>
      <c r="AK153" s="270">
        <v>0.318</v>
      </c>
      <c r="AL153" s="270">
        <v>0.39800000000000002</v>
      </c>
      <c r="AM153" s="270">
        <v>0.498</v>
      </c>
      <c r="AN153" s="270">
        <v>0.01</v>
      </c>
      <c r="AO153" s="270">
        <v>1.4E-2</v>
      </c>
      <c r="AP153" s="270">
        <v>0.02</v>
      </c>
      <c r="AQ153" s="270">
        <v>2.7E-2</v>
      </c>
      <c r="AR153" s="270">
        <v>3.7999999999999999E-2</v>
      </c>
      <c r="AS153" s="270">
        <v>6.3E-3</v>
      </c>
      <c r="AT153" s="270">
        <v>7.6E-3</v>
      </c>
      <c r="AU153" s="270">
        <v>8.9999999999999993E-3</v>
      </c>
      <c r="AV153" s="270">
        <v>1.0699999999999999E-2</v>
      </c>
      <c r="AW153" s="270">
        <v>1.26E-2</v>
      </c>
      <c r="AX153" s="270">
        <v>0</v>
      </c>
      <c r="AY153" s="270">
        <v>0</v>
      </c>
      <c r="AZ153" s="270">
        <v>0</v>
      </c>
      <c r="BA153" s="270">
        <v>0</v>
      </c>
      <c r="BB153" s="270">
        <v>0</v>
      </c>
      <c r="BC153" s="270">
        <v>0</v>
      </c>
      <c r="BD153" s="270">
        <v>0</v>
      </c>
      <c r="BE153" s="270">
        <v>0</v>
      </c>
      <c r="BF153" s="270">
        <v>0</v>
      </c>
      <c r="BG153" s="270">
        <v>0</v>
      </c>
    </row>
    <row r="154" spans="1:59">
      <c r="A154" s="267" t="s">
        <v>597</v>
      </c>
      <c r="B154" s="268">
        <v>0.11533333333333333</v>
      </c>
      <c r="C154" s="268">
        <v>0.18099999999999999</v>
      </c>
      <c r="D154" s="268">
        <v>0</v>
      </c>
      <c r="E154" s="268"/>
      <c r="F154" s="269">
        <v>2702</v>
      </c>
      <c r="G154" s="270">
        <v>9.7000000000000003E-2</v>
      </c>
      <c r="H154" s="270">
        <v>0</v>
      </c>
      <c r="I154" s="270">
        <v>0</v>
      </c>
      <c r="J154" s="270">
        <v>0</v>
      </c>
      <c r="K154" s="270">
        <v>1E-3</v>
      </c>
      <c r="L154" s="270">
        <v>1.7333333333333326E-2</v>
      </c>
      <c r="M154" s="271">
        <v>35.899333826794965</v>
      </c>
      <c r="N154" s="269">
        <v>2729</v>
      </c>
      <c r="O154" s="269">
        <v>2756</v>
      </c>
      <c r="P154" s="269">
        <v>2783</v>
      </c>
      <c r="Q154" s="269">
        <v>2811</v>
      </c>
      <c r="R154" s="269">
        <v>2839</v>
      </c>
      <c r="S154" s="269" t="s">
        <v>225</v>
      </c>
      <c r="T154" s="270">
        <v>9.7799999999999998E-2</v>
      </c>
      <c r="U154" s="270">
        <v>9.8900000000000002E-2</v>
      </c>
      <c r="V154" s="270">
        <v>9.9900000000000003E-2</v>
      </c>
      <c r="W154" s="270">
        <v>0.10100000000000001</v>
      </c>
      <c r="X154" s="270">
        <v>0.10199999999999999</v>
      </c>
      <c r="Y154" s="270">
        <v>0</v>
      </c>
      <c r="Z154" s="270">
        <v>0</v>
      </c>
      <c r="AA154" s="270">
        <v>0</v>
      </c>
      <c r="AB154" s="270">
        <v>0</v>
      </c>
      <c r="AC154" s="270">
        <v>0</v>
      </c>
      <c r="AD154" s="270">
        <v>0</v>
      </c>
      <c r="AE154" s="270">
        <v>0</v>
      </c>
      <c r="AF154" s="270">
        <v>0</v>
      </c>
      <c r="AG154" s="270">
        <v>0</v>
      </c>
      <c r="AH154" s="270">
        <v>0</v>
      </c>
      <c r="AI154" s="270">
        <v>0</v>
      </c>
      <c r="AJ154" s="270">
        <v>0</v>
      </c>
      <c r="AK154" s="270">
        <v>0</v>
      </c>
      <c r="AL154" s="270">
        <v>0</v>
      </c>
      <c r="AM154" s="270">
        <v>0</v>
      </c>
      <c r="AN154" s="270">
        <v>1E-3</v>
      </c>
      <c r="AO154" s="270">
        <v>1E-3</v>
      </c>
      <c r="AP154" s="270">
        <v>1E-3</v>
      </c>
      <c r="AQ154" s="270">
        <v>1E-3</v>
      </c>
      <c r="AR154" s="270">
        <v>1E-3</v>
      </c>
      <c r="AS154" s="270">
        <v>1.7100000000000001E-2</v>
      </c>
      <c r="AT154" s="270">
        <v>1.7299999999999999E-2</v>
      </c>
      <c r="AU154" s="270">
        <v>1.7500000000000002E-2</v>
      </c>
      <c r="AV154" s="270">
        <v>1.77E-2</v>
      </c>
      <c r="AW154" s="270">
        <v>1.7899999999999999E-2</v>
      </c>
      <c r="AX154" s="270">
        <v>0</v>
      </c>
      <c r="AY154" s="270">
        <v>0</v>
      </c>
      <c r="AZ154" s="270">
        <v>0</v>
      </c>
      <c r="BA154" s="270">
        <v>0</v>
      </c>
      <c r="BB154" s="270">
        <v>0</v>
      </c>
      <c r="BC154" s="270">
        <v>0</v>
      </c>
      <c r="BD154" s="270">
        <v>0</v>
      </c>
      <c r="BE154" s="270">
        <v>0</v>
      </c>
      <c r="BF154" s="270">
        <v>0</v>
      </c>
      <c r="BG154" s="270">
        <v>0</v>
      </c>
    </row>
    <row r="155" spans="1:59">
      <c r="A155" s="267" t="s">
        <v>225</v>
      </c>
      <c r="B155" s="268">
        <v>6.1358333333333341E-2</v>
      </c>
      <c r="C155" s="268">
        <v>0.5</v>
      </c>
      <c r="D155" s="268">
        <v>0</v>
      </c>
      <c r="E155" s="268"/>
      <c r="F155" s="269">
        <v>1100</v>
      </c>
      <c r="G155" s="270">
        <v>5.04E-2</v>
      </c>
      <c r="H155" s="270">
        <v>2.8E-3</v>
      </c>
      <c r="I155" s="270">
        <v>1.6000000000000001E-3</v>
      </c>
      <c r="J155" s="270">
        <v>4.4000000000000003E-3</v>
      </c>
      <c r="K155" s="270">
        <v>2E-3</v>
      </c>
      <c r="L155" s="270">
        <v>1.5833333333334365E-4</v>
      </c>
      <c r="M155" s="271">
        <v>45.81818181818182</v>
      </c>
      <c r="N155" s="269">
        <v>1100</v>
      </c>
      <c r="O155" s="269">
        <v>1200</v>
      </c>
      <c r="P155" s="269">
        <v>1320</v>
      </c>
      <c r="Q155" s="269">
        <v>1450</v>
      </c>
      <c r="R155" s="269">
        <v>1600</v>
      </c>
      <c r="S155" s="269" t="s">
        <v>225</v>
      </c>
      <c r="T155" s="270">
        <v>6.3E-2</v>
      </c>
      <c r="U155" s="270">
        <v>6.8000000000000005E-2</v>
      </c>
      <c r="V155" s="270">
        <v>7.4999999999999997E-2</v>
      </c>
      <c r="W155" s="270">
        <v>8.3000000000000004E-2</v>
      </c>
      <c r="X155" s="270">
        <v>9.0999999999999998E-2</v>
      </c>
      <c r="Y155" s="270">
        <v>3.0000000000000001E-3</v>
      </c>
      <c r="Z155" s="270">
        <v>4.0000000000000001E-3</v>
      </c>
      <c r="AA155" s="270">
        <v>4.0000000000000001E-3</v>
      </c>
      <c r="AB155" s="270">
        <v>5.0000000000000001E-3</v>
      </c>
      <c r="AC155" s="270">
        <v>5.0000000000000001E-3</v>
      </c>
      <c r="AD155" s="270">
        <v>3.0000000000000001E-3</v>
      </c>
      <c r="AE155" s="270">
        <v>3.0000000000000001E-3</v>
      </c>
      <c r="AF155" s="270">
        <v>3.0000000000000001E-3</v>
      </c>
      <c r="AG155" s="270">
        <v>4.0000000000000001E-3</v>
      </c>
      <c r="AH155" s="270">
        <v>4.0000000000000001E-3</v>
      </c>
      <c r="AI155" s="270">
        <v>5.0000000000000001E-3</v>
      </c>
      <c r="AJ155" s="270">
        <v>5.0000000000000001E-3</v>
      </c>
      <c r="AK155" s="270">
        <v>6.0000000000000001E-3</v>
      </c>
      <c r="AL155" s="270">
        <v>6.0000000000000001E-3</v>
      </c>
      <c r="AM155" s="270">
        <v>6.0000000000000001E-3</v>
      </c>
      <c r="AN155" s="270">
        <v>2E-3</v>
      </c>
      <c r="AO155" s="270">
        <v>2E-3</v>
      </c>
      <c r="AP155" s="270">
        <v>2E-3</v>
      </c>
      <c r="AQ155" s="270">
        <v>2E-3</v>
      </c>
      <c r="AR155" s="270">
        <v>2E-3</v>
      </c>
      <c r="AS155" s="270">
        <v>1.0500000000000001E-2</v>
      </c>
      <c r="AT155" s="270">
        <v>1.1299999999999999E-2</v>
      </c>
      <c r="AU155" s="270">
        <v>1.24E-2</v>
      </c>
      <c r="AV155" s="270">
        <v>1.38E-2</v>
      </c>
      <c r="AW155" s="270">
        <v>1.49E-2</v>
      </c>
      <c r="AX155" s="270">
        <v>0</v>
      </c>
      <c r="AY155" s="270">
        <v>0</v>
      </c>
      <c r="AZ155" s="270">
        <v>0</v>
      </c>
      <c r="BA155" s="270">
        <v>0</v>
      </c>
      <c r="BB155" s="270">
        <v>0</v>
      </c>
      <c r="BC155" s="270">
        <v>0</v>
      </c>
      <c r="BD155" s="270">
        <v>0</v>
      </c>
      <c r="BE155" s="270">
        <v>0</v>
      </c>
      <c r="BF155" s="270">
        <v>0</v>
      </c>
      <c r="BG155" s="270">
        <v>0</v>
      </c>
    </row>
    <row r="156" spans="1:59">
      <c r="A156" s="267" t="s">
        <v>766</v>
      </c>
      <c r="B156" s="268">
        <v>2.9249999999999998E-2</v>
      </c>
      <c r="C156" s="268">
        <v>0.1</v>
      </c>
      <c r="D156" s="268">
        <v>0</v>
      </c>
      <c r="E156" s="268"/>
      <c r="F156" s="269">
        <v>553</v>
      </c>
      <c r="G156" s="270">
        <v>2.5000000000000001E-2</v>
      </c>
      <c r="H156" s="270">
        <v>1E-3</v>
      </c>
      <c r="I156" s="270">
        <v>0</v>
      </c>
      <c r="J156" s="270">
        <v>0</v>
      </c>
      <c r="K156" s="270">
        <v>1E-3</v>
      </c>
      <c r="L156" s="270">
        <v>2.2499999999999951E-3</v>
      </c>
      <c r="M156" s="271">
        <v>45.207956600361662</v>
      </c>
      <c r="N156" s="269">
        <v>558</v>
      </c>
      <c r="O156" s="269">
        <v>564</v>
      </c>
      <c r="P156" s="269">
        <v>569</v>
      </c>
      <c r="Q156" s="269">
        <v>575</v>
      </c>
      <c r="R156" s="269">
        <v>581</v>
      </c>
      <c r="S156" s="269" t="s">
        <v>225</v>
      </c>
      <c r="T156" s="270">
        <v>2.6200000000000001E-2</v>
      </c>
      <c r="U156" s="270">
        <v>2.6499999999999999E-2</v>
      </c>
      <c r="V156" s="270">
        <v>2.6700000000000002E-2</v>
      </c>
      <c r="W156" s="270">
        <v>2.7E-2</v>
      </c>
      <c r="X156" s="270">
        <v>2.7300000000000001E-2</v>
      </c>
      <c r="Y156" s="270">
        <v>1E-3</v>
      </c>
      <c r="Z156" s="270">
        <v>1.1999999999999999E-3</v>
      </c>
      <c r="AA156" s="270">
        <v>1E-3</v>
      </c>
      <c r="AB156" s="270">
        <v>1E-3</v>
      </c>
      <c r="AC156" s="270">
        <v>1.1000000000000001E-3</v>
      </c>
      <c r="AD156" s="270">
        <v>0</v>
      </c>
      <c r="AE156" s="270">
        <v>0</v>
      </c>
      <c r="AF156" s="270">
        <v>0</v>
      </c>
      <c r="AG156" s="270">
        <v>0</v>
      </c>
      <c r="AH156" s="270">
        <v>0</v>
      </c>
      <c r="AI156" s="270">
        <v>0</v>
      </c>
      <c r="AJ156" s="270">
        <v>0</v>
      </c>
      <c r="AK156" s="270">
        <v>0</v>
      </c>
      <c r="AL156" s="270">
        <v>0</v>
      </c>
      <c r="AM156" s="270">
        <v>0</v>
      </c>
      <c r="AN156" s="270">
        <v>0</v>
      </c>
      <c r="AO156" s="270">
        <v>0</v>
      </c>
      <c r="AP156" s="270">
        <v>0</v>
      </c>
      <c r="AQ156" s="270">
        <v>0</v>
      </c>
      <c r="AR156" s="270">
        <v>0</v>
      </c>
      <c r="AS156" s="270">
        <v>2E-3</v>
      </c>
      <c r="AT156" s="270">
        <v>2.0999999999999999E-3</v>
      </c>
      <c r="AU156" s="270">
        <v>2.0999999999999999E-3</v>
      </c>
      <c r="AV156" s="270">
        <v>2.0999999999999999E-3</v>
      </c>
      <c r="AW156" s="270">
        <v>2.0999999999999999E-3</v>
      </c>
      <c r="AX156" s="270">
        <v>0</v>
      </c>
      <c r="AY156" s="270">
        <v>0</v>
      </c>
      <c r="AZ156" s="270">
        <v>0</v>
      </c>
      <c r="BA156" s="270">
        <v>0</v>
      </c>
      <c r="BB156" s="270">
        <v>0</v>
      </c>
      <c r="BC156" s="270">
        <v>0</v>
      </c>
      <c r="BD156" s="270">
        <v>0</v>
      </c>
      <c r="BE156" s="270">
        <v>0</v>
      </c>
      <c r="BF156" s="270">
        <v>0</v>
      </c>
      <c r="BG156" s="270">
        <v>0</v>
      </c>
    </row>
    <row r="157" spans="1:59">
      <c r="A157" s="267" t="s">
        <v>948</v>
      </c>
      <c r="B157" s="268">
        <v>0.45449999999999996</v>
      </c>
      <c r="C157" s="268">
        <v>6.3</v>
      </c>
      <c r="D157" s="268">
        <v>0</v>
      </c>
      <c r="E157" s="268"/>
      <c r="F157" s="269">
        <v>2326</v>
      </c>
      <c r="G157" s="270">
        <v>0.19739999999999999</v>
      </c>
      <c r="H157" s="270">
        <v>4.36E-2</v>
      </c>
      <c r="I157" s="270">
        <v>0</v>
      </c>
      <c r="J157" s="270">
        <v>4.1000000000000003E-3</v>
      </c>
      <c r="K157" s="270">
        <v>0.155</v>
      </c>
      <c r="L157" s="270">
        <v>5.4399999999999948E-2</v>
      </c>
      <c r="M157" s="271">
        <v>84.866723989681859</v>
      </c>
      <c r="N157" s="269">
        <v>2326</v>
      </c>
      <c r="O157" s="269">
        <v>2400</v>
      </c>
      <c r="P157" s="269">
        <v>2400</v>
      </c>
      <c r="Q157" s="269">
        <v>2450</v>
      </c>
      <c r="R157" s="269">
        <v>2450</v>
      </c>
      <c r="S157" s="269" t="s">
        <v>209</v>
      </c>
      <c r="T157" s="270">
        <v>4.3999999999999997E-2</v>
      </c>
      <c r="U157" s="270">
        <v>4.4999999999999998E-2</v>
      </c>
      <c r="V157" s="270">
        <v>4.4999999999999998E-2</v>
      </c>
      <c r="W157" s="270">
        <v>4.5999999999999999E-2</v>
      </c>
      <c r="X157" s="270">
        <v>4.5999999999999999E-2</v>
      </c>
      <c r="Y157" s="270">
        <v>0.2</v>
      </c>
      <c r="Z157" s="270">
        <v>0.2</v>
      </c>
      <c r="AA157" s="270">
        <v>0.2</v>
      </c>
      <c r="AB157" s="270">
        <v>0.2</v>
      </c>
      <c r="AC157" s="270">
        <v>0.2</v>
      </c>
      <c r="AD157" s="270">
        <v>5.0000000000000001E-3</v>
      </c>
      <c r="AE157" s="270">
        <v>5.0000000000000001E-3</v>
      </c>
      <c r="AF157" s="270">
        <v>6.0000000000000001E-3</v>
      </c>
      <c r="AG157" s="270">
        <v>6.0000000000000001E-3</v>
      </c>
      <c r="AH157" s="270">
        <v>7.0000000000000001E-3</v>
      </c>
      <c r="AI157" s="270">
        <v>5.0000000000000001E-3</v>
      </c>
      <c r="AJ157" s="270">
        <v>5.0000000000000001E-3</v>
      </c>
      <c r="AK157" s="270">
        <v>6.0000000000000001E-3</v>
      </c>
      <c r="AL157" s="270">
        <v>6.0000000000000001E-3</v>
      </c>
      <c r="AM157" s="270">
        <v>7.0000000000000001E-3</v>
      </c>
      <c r="AN157" s="270">
        <v>0.15</v>
      </c>
      <c r="AO157" s="270">
        <v>0.15</v>
      </c>
      <c r="AP157" s="270">
        <v>0.15</v>
      </c>
      <c r="AQ157" s="270">
        <v>0.15</v>
      </c>
      <c r="AR157" s="270">
        <v>0.15</v>
      </c>
      <c r="AS157" s="270">
        <v>6.3500000000000001E-2</v>
      </c>
      <c r="AT157" s="270">
        <v>6.3700000000000007E-2</v>
      </c>
      <c r="AU157" s="270">
        <v>6.4000000000000001E-2</v>
      </c>
      <c r="AV157" s="270">
        <v>6.4100000000000004E-2</v>
      </c>
      <c r="AW157" s="270">
        <v>6.4500000000000002E-2</v>
      </c>
      <c r="AX157" s="270">
        <v>0</v>
      </c>
      <c r="AY157" s="270">
        <v>0</v>
      </c>
      <c r="AZ157" s="270">
        <v>0</v>
      </c>
      <c r="BA157" s="270">
        <v>0</v>
      </c>
      <c r="BB157" s="270">
        <v>0</v>
      </c>
      <c r="BC157" s="270">
        <v>0</v>
      </c>
      <c r="BD157" s="270">
        <v>0</v>
      </c>
      <c r="BE157" s="270">
        <v>0</v>
      </c>
      <c r="BF157" s="270">
        <v>0</v>
      </c>
      <c r="BG157" s="270">
        <v>0</v>
      </c>
    </row>
    <row r="158" spans="1:59">
      <c r="A158" s="267" t="s">
        <v>707</v>
      </c>
      <c r="B158" s="268">
        <v>1.4000000000000004E-2</v>
      </c>
      <c r="C158" s="268">
        <v>0.108</v>
      </c>
      <c r="D158" s="268">
        <v>0</v>
      </c>
      <c r="E158" s="268"/>
      <c r="F158" s="269">
        <v>161</v>
      </c>
      <c r="G158" s="270">
        <v>1.2E-2</v>
      </c>
      <c r="H158" s="270">
        <v>1E-3</v>
      </c>
      <c r="I158" s="270">
        <v>0</v>
      </c>
      <c r="J158" s="270">
        <v>0</v>
      </c>
      <c r="K158" s="270">
        <v>0</v>
      </c>
      <c r="L158" s="270">
        <v>1.0000000000000026E-3</v>
      </c>
      <c r="M158" s="271">
        <v>74.534161490683232</v>
      </c>
      <c r="N158" s="269">
        <v>155</v>
      </c>
      <c r="O158" s="269">
        <v>152</v>
      </c>
      <c r="P158" s="269">
        <v>150</v>
      </c>
      <c r="Q158" s="269">
        <v>145</v>
      </c>
      <c r="R158" s="269">
        <v>140</v>
      </c>
      <c r="S158" s="269" t="s">
        <v>209</v>
      </c>
      <c r="T158" s="270">
        <v>1.2E-2</v>
      </c>
      <c r="U158" s="270">
        <v>1.2E-2</v>
      </c>
      <c r="V158" s="270">
        <v>1.2E-2</v>
      </c>
      <c r="W158" s="270">
        <v>1.2E-2</v>
      </c>
      <c r="X158" s="270">
        <v>1.0999999999999999E-2</v>
      </c>
      <c r="Y158" s="270">
        <v>2E-3</v>
      </c>
      <c r="Z158" s="270">
        <v>2E-3</v>
      </c>
      <c r="AA158" s="270">
        <v>2E-3</v>
      </c>
      <c r="AB158" s="270">
        <v>2E-3</v>
      </c>
      <c r="AC158" s="270">
        <v>2E-3</v>
      </c>
      <c r="AD158" s="270">
        <v>0</v>
      </c>
      <c r="AE158" s="270">
        <v>0</v>
      </c>
      <c r="AF158" s="270">
        <v>0</v>
      </c>
      <c r="AG158" s="270">
        <v>0</v>
      </c>
      <c r="AH158" s="270">
        <v>0</v>
      </c>
      <c r="AI158" s="270">
        <v>0</v>
      </c>
      <c r="AJ158" s="270">
        <v>0</v>
      </c>
      <c r="AK158" s="270">
        <v>0</v>
      </c>
      <c r="AL158" s="270">
        <v>0</v>
      </c>
      <c r="AM158" s="270">
        <v>0</v>
      </c>
      <c r="AN158" s="270">
        <v>0</v>
      </c>
      <c r="AO158" s="270">
        <v>0</v>
      </c>
      <c r="AP158" s="270">
        <v>0</v>
      </c>
      <c r="AQ158" s="270">
        <v>0</v>
      </c>
      <c r="AR158" s="270">
        <v>0</v>
      </c>
      <c r="AS158" s="270">
        <v>1E-3</v>
      </c>
      <c r="AT158" s="270">
        <v>1E-3</v>
      </c>
      <c r="AU158" s="270">
        <v>1E-3</v>
      </c>
      <c r="AV158" s="270">
        <v>1E-3</v>
      </c>
      <c r="AW158" s="270">
        <v>1E-3</v>
      </c>
      <c r="AX158" s="270">
        <v>0</v>
      </c>
      <c r="AY158" s="270">
        <v>0</v>
      </c>
      <c r="AZ158" s="270">
        <v>0</v>
      </c>
      <c r="BA158" s="270">
        <v>0</v>
      </c>
      <c r="BB158" s="270">
        <v>0</v>
      </c>
      <c r="BC158" s="270">
        <v>0</v>
      </c>
      <c r="BD158" s="270">
        <v>0</v>
      </c>
      <c r="BE158" s="270">
        <v>0</v>
      </c>
      <c r="BF158" s="270">
        <v>0</v>
      </c>
      <c r="BG158" s="270">
        <v>0</v>
      </c>
    </row>
    <row r="159" spans="1:59">
      <c r="A159" s="267" t="s">
        <v>670</v>
      </c>
      <c r="B159" s="268">
        <v>2.8679166666666664</v>
      </c>
      <c r="C159" s="268">
        <v>6.95</v>
      </c>
      <c r="D159" s="268">
        <v>0</v>
      </c>
      <c r="E159" s="268"/>
      <c r="F159" s="269">
        <v>19105</v>
      </c>
      <c r="G159" s="270">
        <v>0.88539999999999996</v>
      </c>
      <c r="H159" s="270">
        <v>0.58430000000000004</v>
      </c>
      <c r="I159" s="270">
        <v>0.93840000000000001</v>
      </c>
      <c r="J159" s="270">
        <v>3.2399999999999998E-2</v>
      </c>
      <c r="K159" s="270">
        <v>0.10730000000000001</v>
      </c>
      <c r="L159" s="270">
        <v>0.32011666666666638</v>
      </c>
      <c r="M159" s="271">
        <v>46.343889034284217</v>
      </c>
      <c r="N159" s="269">
        <v>21000</v>
      </c>
      <c r="O159" s="269">
        <v>22000</v>
      </c>
      <c r="P159" s="269">
        <v>23250</v>
      </c>
      <c r="Q159" s="269">
        <v>24400</v>
      </c>
      <c r="R159" s="269">
        <v>25400</v>
      </c>
      <c r="S159" s="269" t="s">
        <v>197</v>
      </c>
      <c r="T159" s="270">
        <v>0.97</v>
      </c>
      <c r="U159" s="270">
        <v>1.01</v>
      </c>
      <c r="V159" s="270">
        <v>1.07</v>
      </c>
      <c r="W159" s="270">
        <v>1.1200000000000001</v>
      </c>
      <c r="X159" s="270">
        <v>1.17</v>
      </c>
      <c r="Y159" s="270">
        <v>0.61</v>
      </c>
      <c r="Z159" s="270">
        <v>0.64</v>
      </c>
      <c r="AA159" s="270">
        <v>0.67</v>
      </c>
      <c r="AB159" s="270">
        <v>0.7</v>
      </c>
      <c r="AC159" s="270">
        <v>0.74</v>
      </c>
      <c r="AD159" s="270">
        <v>0.88</v>
      </c>
      <c r="AE159" s="270">
        <v>0.92</v>
      </c>
      <c r="AF159" s="270">
        <v>0.96</v>
      </c>
      <c r="AG159" s="270">
        <v>1.01</v>
      </c>
      <c r="AH159" s="270">
        <v>1.06</v>
      </c>
      <c r="AI159" s="270">
        <v>0.02</v>
      </c>
      <c r="AJ159" s="270">
        <v>0.02</v>
      </c>
      <c r="AK159" s="270">
        <v>0.02</v>
      </c>
      <c r="AL159" s="270">
        <v>0.02</v>
      </c>
      <c r="AM159" s="270">
        <v>0.02</v>
      </c>
      <c r="AN159" s="270">
        <v>0.2</v>
      </c>
      <c r="AO159" s="270">
        <v>0.2</v>
      </c>
      <c r="AP159" s="270">
        <v>0.2</v>
      </c>
      <c r="AQ159" s="270">
        <v>0.2</v>
      </c>
      <c r="AR159" s="270">
        <v>0.2</v>
      </c>
      <c r="AS159" s="270">
        <v>0.60929999999999995</v>
      </c>
      <c r="AT159" s="270">
        <v>0.63429999999999997</v>
      </c>
      <c r="AU159" s="270">
        <v>0.66379999999999995</v>
      </c>
      <c r="AV159" s="270">
        <v>0.69340000000000002</v>
      </c>
      <c r="AW159" s="270">
        <v>0.72519999999999996</v>
      </c>
      <c r="AX159" s="270">
        <v>0</v>
      </c>
      <c r="AY159" s="270">
        <v>0</v>
      </c>
      <c r="AZ159" s="270">
        <v>0</v>
      </c>
      <c r="BA159" s="270">
        <v>0</v>
      </c>
      <c r="BB159" s="270">
        <v>0</v>
      </c>
      <c r="BC159" s="270">
        <v>0</v>
      </c>
      <c r="BD159" s="270">
        <v>0</v>
      </c>
      <c r="BE159" s="270">
        <v>0</v>
      </c>
      <c r="BF159" s="270">
        <v>0</v>
      </c>
      <c r="BG159" s="270">
        <v>0</v>
      </c>
    </row>
    <row r="160" spans="1:59">
      <c r="A160" s="267" t="s">
        <v>887</v>
      </c>
      <c r="B160" s="268">
        <v>2.6233333333333335</v>
      </c>
      <c r="C160" s="268">
        <v>6.95</v>
      </c>
      <c r="D160" s="268">
        <v>0</v>
      </c>
      <c r="E160" s="268"/>
      <c r="F160" s="269">
        <v>25872</v>
      </c>
      <c r="G160" s="270">
        <v>1.0629999999999999</v>
      </c>
      <c r="H160" s="270">
        <v>0.307</v>
      </c>
      <c r="I160" s="270">
        <v>0.115</v>
      </c>
      <c r="J160" s="270">
        <v>3.9E-2</v>
      </c>
      <c r="K160" s="270">
        <v>0.78</v>
      </c>
      <c r="L160" s="270">
        <v>0.31933333333333369</v>
      </c>
      <c r="M160" s="271">
        <v>41.086889301175013</v>
      </c>
      <c r="N160" s="269">
        <v>28500</v>
      </c>
      <c r="O160" s="269">
        <v>30000</v>
      </c>
      <c r="P160" s="269">
        <v>31500</v>
      </c>
      <c r="Q160" s="269">
        <v>33000</v>
      </c>
      <c r="R160" s="269">
        <v>34500</v>
      </c>
      <c r="S160" s="269" t="s">
        <v>197</v>
      </c>
      <c r="T160" s="270">
        <v>1.18</v>
      </c>
      <c r="U160" s="270">
        <v>1.24</v>
      </c>
      <c r="V160" s="270">
        <v>1.31</v>
      </c>
      <c r="W160" s="270">
        <v>1.37</v>
      </c>
      <c r="X160" s="270">
        <v>1.43</v>
      </c>
      <c r="Y160" s="270">
        <v>0.2</v>
      </c>
      <c r="Z160" s="270">
        <v>0.21</v>
      </c>
      <c r="AA160" s="270">
        <v>0.22</v>
      </c>
      <c r="AB160" s="270">
        <v>0.23</v>
      </c>
      <c r="AC160" s="270">
        <v>0.24</v>
      </c>
      <c r="AD160" s="270">
        <v>0.2</v>
      </c>
      <c r="AE160" s="270">
        <v>0.21</v>
      </c>
      <c r="AF160" s="270">
        <v>0.22</v>
      </c>
      <c r="AG160" s="270">
        <v>0.23</v>
      </c>
      <c r="AH160" s="270">
        <v>0.24</v>
      </c>
      <c r="AI160" s="270">
        <v>0.05</v>
      </c>
      <c r="AJ160" s="270">
        <v>0.05</v>
      </c>
      <c r="AK160" s="270">
        <v>5.5E-2</v>
      </c>
      <c r="AL160" s="270">
        <v>5.5E-2</v>
      </c>
      <c r="AM160" s="270">
        <v>0.06</v>
      </c>
      <c r="AN160" s="270">
        <v>0.65</v>
      </c>
      <c r="AO160" s="270">
        <v>0.7</v>
      </c>
      <c r="AP160" s="270">
        <v>0.7</v>
      </c>
      <c r="AQ160" s="270">
        <v>0.7</v>
      </c>
      <c r="AR160" s="270">
        <v>0.7</v>
      </c>
      <c r="AS160" s="270">
        <v>0.29599999999999999</v>
      </c>
      <c r="AT160" s="270">
        <v>0.307</v>
      </c>
      <c r="AU160" s="270">
        <v>0.32200000000000001</v>
      </c>
      <c r="AV160" s="270">
        <v>0.33400000000000002</v>
      </c>
      <c r="AW160" s="270">
        <v>0.34599999999999997</v>
      </c>
      <c r="AX160" s="270">
        <v>0</v>
      </c>
      <c r="AY160" s="270">
        <v>0</v>
      </c>
      <c r="AZ160" s="270">
        <v>0</v>
      </c>
      <c r="BA160" s="270">
        <v>0</v>
      </c>
      <c r="BB160" s="270">
        <v>0</v>
      </c>
      <c r="BC160" s="270">
        <v>0</v>
      </c>
      <c r="BD160" s="270">
        <v>0</v>
      </c>
      <c r="BE160" s="270">
        <v>0</v>
      </c>
      <c r="BF160" s="270">
        <v>0</v>
      </c>
      <c r="BG160" s="270">
        <v>0</v>
      </c>
    </row>
    <row r="161" spans="1:59">
      <c r="A161" s="267" t="s">
        <v>531</v>
      </c>
      <c r="B161" s="268">
        <v>9.8929999999999989</v>
      </c>
      <c r="C161" s="268">
        <v>70.19</v>
      </c>
      <c r="D161" s="268">
        <v>4.7287671232876714E-2</v>
      </c>
      <c r="E161" s="268"/>
      <c r="F161" s="269">
        <v>155700</v>
      </c>
      <c r="G161" s="270">
        <v>7.274</v>
      </c>
      <c r="H161" s="270">
        <v>0.26400000000000001</v>
      </c>
      <c r="I161" s="270">
        <v>0.222</v>
      </c>
      <c r="J161" s="270">
        <v>0.30409999999999998</v>
      </c>
      <c r="K161" s="270">
        <v>0.11</v>
      </c>
      <c r="L161" s="270">
        <v>1.6716123287671234</v>
      </c>
      <c r="M161" s="271">
        <v>46.718047527296079</v>
      </c>
      <c r="N161" s="269">
        <v>163205</v>
      </c>
      <c r="O161" s="269">
        <v>180705</v>
      </c>
      <c r="P161" s="269">
        <v>198205</v>
      </c>
      <c r="Q161" s="269">
        <v>215705</v>
      </c>
      <c r="R161" s="269">
        <v>233205</v>
      </c>
      <c r="S161" s="269" t="s">
        <v>197</v>
      </c>
      <c r="T161" s="270">
        <v>8.1809999999999992</v>
      </c>
      <c r="U161" s="270">
        <v>9.2040000000000006</v>
      </c>
      <c r="V161" s="270">
        <v>10.353999999999999</v>
      </c>
      <c r="W161" s="270">
        <v>11.648999999999999</v>
      </c>
      <c r="X161" s="270">
        <v>13.105</v>
      </c>
      <c r="Y161" s="270">
        <v>0.27100000000000002</v>
      </c>
      <c r="Z161" s="270">
        <v>0.29699999999999999</v>
      </c>
      <c r="AA161" s="270">
        <v>0.32300000000000001</v>
      </c>
      <c r="AB161" s="270">
        <v>0.34899999999999998</v>
      </c>
      <c r="AC161" s="270">
        <v>0.379</v>
      </c>
      <c r="AD161" s="270">
        <v>0.24099999999999999</v>
      </c>
      <c r="AE161" s="270">
        <v>0.26500000000000001</v>
      </c>
      <c r="AF161" s="270">
        <v>0.29099999999999998</v>
      </c>
      <c r="AG161" s="270">
        <v>0.32100000000000001</v>
      </c>
      <c r="AH161" s="270">
        <v>0.35299999999999998</v>
      </c>
      <c r="AI161" s="270">
        <v>0.32900000000000001</v>
      </c>
      <c r="AJ161" s="270">
        <v>0.36199999999999999</v>
      </c>
      <c r="AK161" s="270">
        <v>0.39800000000000002</v>
      </c>
      <c r="AL161" s="270">
        <v>0.438</v>
      </c>
      <c r="AM161" s="270">
        <v>0.48199999999999998</v>
      </c>
      <c r="AN161" s="270">
        <v>0.38500000000000001</v>
      </c>
      <c r="AO161" s="270">
        <v>0.432</v>
      </c>
      <c r="AP161" s="270">
        <v>0.48499999999999999</v>
      </c>
      <c r="AQ161" s="270">
        <v>0.54500000000000004</v>
      </c>
      <c r="AR161" s="270">
        <v>0.61099999999999999</v>
      </c>
      <c r="AS161" s="270">
        <v>1.482</v>
      </c>
      <c r="AT161" s="270">
        <v>1.6639999999999999</v>
      </c>
      <c r="AU161" s="270">
        <v>1.867</v>
      </c>
      <c r="AV161" s="270">
        <v>2.0960000000000001</v>
      </c>
      <c r="AW161" s="270">
        <v>2.3519999999999999</v>
      </c>
      <c r="AX161" s="270">
        <v>0</v>
      </c>
      <c r="AY161" s="270">
        <v>0</v>
      </c>
      <c r="AZ161" s="270">
        <v>0</v>
      </c>
      <c r="BA161" s="270">
        <v>0</v>
      </c>
      <c r="BB161" s="270">
        <v>0</v>
      </c>
      <c r="BC161" s="270">
        <v>0</v>
      </c>
      <c r="BD161" s="270">
        <v>0</v>
      </c>
      <c r="BE161" s="270">
        <v>0</v>
      </c>
      <c r="BF161" s="270">
        <v>0</v>
      </c>
      <c r="BG161" s="270">
        <v>0</v>
      </c>
    </row>
    <row r="162" spans="1:59">
      <c r="A162" s="267" t="s">
        <v>534</v>
      </c>
      <c r="B162" s="268">
        <v>1.2541999999999998</v>
      </c>
      <c r="C162" s="268">
        <v>2.2999999999999998</v>
      </c>
      <c r="D162" s="268">
        <v>0.66300000000000003</v>
      </c>
      <c r="E162" s="268"/>
      <c r="F162" s="269">
        <v>1690</v>
      </c>
      <c r="G162" s="270">
        <v>8.1699999999999995E-2</v>
      </c>
      <c r="H162" s="270">
        <v>2.4E-2</v>
      </c>
      <c r="I162" s="270">
        <v>0.04</v>
      </c>
      <c r="J162" s="270">
        <v>9.0000000000000011E-3</v>
      </c>
      <c r="K162" s="270">
        <v>0.34100000000000003</v>
      </c>
      <c r="L162" s="270">
        <v>9.5499999999999696E-2</v>
      </c>
      <c r="M162" s="271">
        <v>48.34319526627219</v>
      </c>
      <c r="N162" s="269">
        <v>1690</v>
      </c>
      <c r="O162" s="269">
        <v>1700</v>
      </c>
      <c r="P162" s="269">
        <v>1710</v>
      </c>
      <c r="Q162" s="269">
        <v>1725</v>
      </c>
      <c r="R162" s="269">
        <v>1750</v>
      </c>
      <c r="S162" s="269" t="s">
        <v>197</v>
      </c>
      <c r="T162" s="270">
        <v>8.2000000000000003E-2</v>
      </c>
      <c r="U162" s="270">
        <v>8.3000000000000004E-2</v>
      </c>
      <c r="V162" s="270">
        <v>8.5999999999999993E-2</v>
      </c>
      <c r="W162" s="270">
        <v>8.5999999999999993E-2</v>
      </c>
      <c r="X162" s="270">
        <v>8.7999999999999995E-2</v>
      </c>
      <c r="Y162" s="270">
        <v>2.5000000000000001E-2</v>
      </c>
      <c r="Z162" s="270">
        <v>2.5000000000000001E-2</v>
      </c>
      <c r="AA162" s="270">
        <v>2.7E-2</v>
      </c>
      <c r="AB162" s="270">
        <v>2.8000000000000001E-2</v>
      </c>
      <c r="AC162" s="270">
        <v>0.03</v>
      </c>
      <c r="AD162" s="270">
        <v>4.8000000000000001E-2</v>
      </c>
      <c r="AE162" s="270">
        <v>0.05</v>
      </c>
      <c r="AF162" s="270">
        <v>5.1999999999999998E-2</v>
      </c>
      <c r="AG162" s="270">
        <v>5.3999999999999999E-2</v>
      </c>
      <c r="AH162" s="270">
        <v>5.6000000000000001E-2</v>
      </c>
      <c r="AI162" s="270">
        <v>0.01</v>
      </c>
      <c r="AJ162" s="270">
        <v>1.2E-2</v>
      </c>
      <c r="AK162" s="270">
        <v>1.7000000000000001E-2</v>
      </c>
      <c r="AL162" s="270">
        <v>1.7999999999999999E-2</v>
      </c>
      <c r="AM162" s="270">
        <v>0.02</v>
      </c>
      <c r="AN162" s="270">
        <v>0.34</v>
      </c>
      <c r="AO162" s="270">
        <v>0.34499999999999997</v>
      </c>
      <c r="AP162" s="270">
        <v>0.34899999999999998</v>
      </c>
      <c r="AQ162" s="270">
        <v>0.34899999999999998</v>
      </c>
      <c r="AR162" s="270">
        <v>0.34899999999999998</v>
      </c>
      <c r="AS162" s="270">
        <v>9.8100000000000007E-2</v>
      </c>
      <c r="AT162" s="270">
        <v>0.10199999999999999</v>
      </c>
      <c r="AU162" s="270">
        <v>0.1032</v>
      </c>
      <c r="AV162" s="270">
        <v>0.10390000000000001</v>
      </c>
      <c r="AW162" s="270">
        <v>0.1055</v>
      </c>
      <c r="AX162" s="270">
        <v>0</v>
      </c>
      <c r="AY162" s="270">
        <v>0</v>
      </c>
      <c r="AZ162" s="270">
        <v>0</v>
      </c>
      <c r="BA162" s="270">
        <v>0</v>
      </c>
      <c r="BB162" s="270">
        <v>0</v>
      </c>
      <c r="BC162" s="270">
        <v>0</v>
      </c>
      <c r="BD162" s="270">
        <v>0</v>
      </c>
      <c r="BE162" s="270">
        <v>0</v>
      </c>
      <c r="BF162" s="270">
        <v>0</v>
      </c>
      <c r="BG162" s="270">
        <v>0</v>
      </c>
    </row>
    <row r="163" spans="1:59">
      <c r="A163" s="267" t="s">
        <v>608</v>
      </c>
      <c r="B163" s="268">
        <v>0.66241666666666676</v>
      </c>
      <c r="C163" s="268">
        <v>1.125</v>
      </c>
      <c r="D163" s="268">
        <v>9.1999999999999998E-2</v>
      </c>
      <c r="E163" s="268"/>
      <c r="F163" s="269">
        <v>3157</v>
      </c>
      <c r="G163" s="270">
        <v>0.29370000000000002</v>
      </c>
      <c r="H163" s="270">
        <v>2.5000000000000001E-2</v>
      </c>
      <c r="I163" s="270">
        <v>2E-3</v>
      </c>
      <c r="J163" s="270">
        <v>2.76E-2</v>
      </c>
      <c r="K163" s="270">
        <v>1E-3</v>
      </c>
      <c r="L163" s="270">
        <v>0.22111666666666674</v>
      </c>
      <c r="M163" s="271">
        <v>93.031358885017426</v>
      </c>
      <c r="N163" s="269">
        <v>3241</v>
      </c>
      <c r="O163" s="269">
        <v>3338</v>
      </c>
      <c r="P163" s="269">
        <v>3472</v>
      </c>
      <c r="Q163" s="269">
        <v>3600</v>
      </c>
      <c r="R163" s="269">
        <v>3700</v>
      </c>
      <c r="S163" s="269" t="s">
        <v>197</v>
      </c>
      <c r="T163" s="270">
        <v>0.3</v>
      </c>
      <c r="U163" s="270">
        <v>0.309</v>
      </c>
      <c r="V163" s="270">
        <v>0.32290000000000002</v>
      </c>
      <c r="W163" s="270">
        <v>0.33479999999999999</v>
      </c>
      <c r="X163" s="270">
        <v>0.34410000000000002</v>
      </c>
      <c r="Y163" s="270">
        <v>2.7E-2</v>
      </c>
      <c r="Z163" s="270">
        <v>2.8000000000000001E-2</v>
      </c>
      <c r="AA163" s="270">
        <v>2.9000000000000001E-2</v>
      </c>
      <c r="AB163" s="270">
        <v>0.03</v>
      </c>
      <c r="AC163" s="270">
        <v>3.2000000000000001E-2</v>
      </c>
      <c r="AD163" s="270">
        <v>2E-3</v>
      </c>
      <c r="AE163" s="270">
        <v>2E-3</v>
      </c>
      <c r="AF163" s="270">
        <v>2E-3</v>
      </c>
      <c r="AG163" s="270">
        <v>2E-3</v>
      </c>
      <c r="AH163" s="270">
        <v>2E-3</v>
      </c>
      <c r="AI163" s="270">
        <v>0.03</v>
      </c>
      <c r="AJ163" s="270">
        <v>3.1E-2</v>
      </c>
      <c r="AK163" s="270">
        <v>3.2000000000000001E-2</v>
      </c>
      <c r="AL163" s="270">
        <v>3.3000000000000002E-2</v>
      </c>
      <c r="AM163" s="270">
        <v>3.4000000000000002E-2</v>
      </c>
      <c r="AN163" s="270">
        <v>1E-3</v>
      </c>
      <c r="AO163" s="270">
        <v>2E-3</v>
      </c>
      <c r="AP163" s="270">
        <v>2E-3</v>
      </c>
      <c r="AQ163" s="270">
        <v>2E-3</v>
      </c>
      <c r="AR163" s="270">
        <v>2E-3</v>
      </c>
      <c r="AS163" s="270">
        <v>0.22850000000000001</v>
      </c>
      <c r="AT163" s="270">
        <v>0.2361</v>
      </c>
      <c r="AU163" s="270">
        <v>0.24440000000000001</v>
      </c>
      <c r="AV163" s="270">
        <v>0.25140000000000001</v>
      </c>
      <c r="AW163" s="270">
        <v>0.254</v>
      </c>
      <c r="AX163" s="270">
        <v>0</v>
      </c>
      <c r="AY163" s="270">
        <v>0</v>
      </c>
      <c r="AZ163" s="270">
        <v>0</v>
      </c>
      <c r="BA163" s="270">
        <v>0</v>
      </c>
      <c r="BB163" s="270">
        <v>0</v>
      </c>
      <c r="BC163" s="270">
        <v>0</v>
      </c>
      <c r="BD163" s="270">
        <v>0</v>
      </c>
      <c r="BE163" s="270">
        <v>0</v>
      </c>
      <c r="BF163" s="270">
        <v>0</v>
      </c>
      <c r="BG163" s="270">
        <v>0</v>
      </c>
    </row>
    <row r="164" spans="1:59">
      <c r="A164" s="267" t="s">
        <v>708</v>
      </c>
      <c r="B164" s="268">
        <v>0.90108333333333324</v>
      </c>
      <c r="C164" s="268">
        <v>3.6</v>
      </c>
      <c r="D164" s="268">
        <v>0</v>
      </c>
      <c r="E164" s="268"/>
      <c r="F164" s="269">
        <v>5271</v>
      </c>
      <c r="G164" s="270">
        <v>0.39600000000000002</v>
      </c>
      <c r="H164" s="270">
        <v>9.2999999999999999E-2</v>
      </c>
      <c r="I164" s="270">
        <v>7.3999999999999996E-2</v>
      </c>
      <c r="J164" s="270">
        <v>5.6000000000000001E-2</v>
      </c>
      <c r="K164" s="270">
        <v>0.20899999999999999</v>
      </c>
      <c r="L164" s="270">
        <v>7.3083333333333278E-2</v>
      </c>
      <c r="M164" s="271">
        <v>75.128059191804212</v>
      </c>
      <c r="N164" s="269">
        <v>5500</v>
      </c>
      <c r="O164" s="269">
        <v>6000</v>
      </c>
      <c r="P164" s="269">
        <v>6500</v>
      </c>
      <c r="Q164" s="269">
        <v>7100</v>
      </c>
      <c r="R164" s="269">
        <v>7700</v>
      </c>
      <c r="S164" s="269" t="s">
        <v>196</v>
      </c>
      <c r="T164" s="270">
        <v>0.43</v>
      </c>
      <c r="U164" s="270">
        <v>0.44</v>
      </c>
      <c r="V164" s="270">
        <v>0.47499999999999998</v>
      </c>
      <c r="W164" s="270">
        <v>0.51300000000000001</v>
      </c>
      <c r="X164" s="270">
        <v>0.55400000000000005</v>
      </c>
      <c r="Y164" s="270">
        <v>0.1</v>
      </c>
      <c r="Z164" s="270">
        <v>0.10199999999999999</v>
      </c>
      <c r="AA164" s="270">
        <v>0.107</v>
      </c>
      <c r="AB164" s="270">
        <v>0.112</v>
      </c>
      <c r="AC164" s="270">
        <v>0.11799999999999999</v>
      </c>
      <c r="AD164" s="270">
        <v>0.1</v>
      </c>
      <c r="AE164" s="270">
        <v>8.7999999999999995E-2</v>
      </c>
      <c r="AF164" s="270">
        <v>9.7000000000000003E-2</v>
      </c>
      <c r="AG164" s="270">
        <v>0.106</v>
      </c>
      <c r="AH164" s="270">
        <v>0.11700000000000001</v>
      </c>
      <c r="AI164" s="270">
        <v>0.06</v>
      </c>
      <c r="AJ164" s="270">
        <v>6.3E-2</v>
      </c>
      <c r="AK164" s="270">
        <v>6.6000000000000003E-2</v>
      </c>
      <c r="AL164" s="270">
        <v>6.9000000000000006E-2</v>
      </c>
      <c r="AM164" s="270">
        <v>7.2999999999999995E-2</v>
      </c>
      <c r="AN164" s="270">
        <v>0.1</v>
      </c>
      <c r="AO164" s="270">
        <v>7.9000000000000001E-2</v>
      </c>
      <c r="AP164" s="270">
        <v>8.3000000000000004E-2</v>
      </c>
      <c r="AQ164" s="270">
        <v>8.6999999999999994E-2</v>
      </c>
      <c r="AR164" s="270">
        <v>9.0999999999999998E-2</v>
      </c>
      <c r="AS164" s="270">
        <v>0.09</v>
      </c>
      <c r="AT164" s="270">
        <v>7.0000000000000007E-2</v>
      </c>
      <c r="AU164" s="270">
        <v>7.0000000000000007E-2</v>
      </c>
      <c r="AV164" s="270">
        <v>7.0000000000000007E-2</v>
      </c>
      <c r="AW164" s="270">
        <v>7.0000000000000007E-2</v>
      </c>
      <c r="AX164" s="270">
        <v>0</v>
      </c>
      <c r="AY164" s="270">
        <v>0</v>
      </c>
      <c r="AZ164" s="270">
        <v>0</v>
      </c>
      <c r="BA164" s="270">
        <v>0</v>
      </c>
      <c r="BB164" s="270">
        <v>0</v>
      </c>
      <c r="BC164" s="270">
        <v>0</v>
      </c>
      <c r="BD164" s="270">
        <v>0</v>
      </c>
      <c r="BE164" s="270">
        <v>0</v>
      </c>
      <c r="BF164" s="270">
        <v>0</v>
      </c>
      <c r="BG164" s="270">
        <v>0</v>
      </c>
    </row>
    <row r="165" spans="1:59">
      <c r="A165" s="267" t="s">
        <v>532</v>
      </c>
      <c r="B165" s="268">
        <v>2.9115833333333332</v>
      </c>
      <c r="C165" s="268">
        <v>73.5</v>
      </c>
      <c r="D165" s="268">
        <v>2.6712328767123285E-3</v>
      </c>
      <c r="E165" s="268"/>
      <c r="F165" s="269">
        <v>26500</v>
      </c>
      <c r="G165" s="270">
        <v>1.8049999999999999</v>
      </c>
      <c r="H165" s="270">
        <v>0.17</v>
      </c>
      <c r="I165" s="270">
        <v>4.8000000000000001E-2</v>
      </c>
      <c r="J165" s="270">
        <v>7.1999999999999995E-2</v>
      </c>
      <c r="K165" s="270">
        <v>0.56000000000000005</v>
      </c>
      <c r="L165" s="270">
        <v>0.25391210045662094</v>
      </c>
      <c r="M165" s="271">
        <v>68.113207547169807</v>
      </c>
      <c r="N165" s="269">
        <v>31418</v>
      </c>
      <c r="O165" s="269">
        <v>37736</v>
      </c>
      <c r="P165" s="269">
        <v>44796</v>
      </c>
      <c r="Q165" s="269">
        <v>52952</v>
      </c>
      <c r="R165" s="269">
        <v>62361</v>
      </c>
      <c r="S165" s="269" t="s">
        <v>196</v>
      </c>
      <c r="T165" s="270">
        <v>1.944</v>
      </c>
      <c r="U165" s="270">
        <v>2.2349999999999999</v>
      </c>
      <c r="V165" s="270">
        <v>2.57</v>
      </c>
      <c r="W165" s="270">
        <v>2.956</v>
      </c>
      <c r="X165" s="270">
        <v>3.399</v>
      </c>
      <c r="Y165" s="270">
        <v>0.20499999999999999</v>
      </c>
      <c r="Z165" s="270">
        <v>0.23499999999999999</v>
      </c>
      <c r="AA165" s="270">
        <v>0.27100000000000002</v>
      </c>
      <c r="AB165" s="270">
        <v>0.311</v>
      </c>
      <c r="AC165" s="270">
        <v>0.35799999999999998</v>
      </c>
      <c r="AD165" s="270">
        <v>0.17799999999999999</v>
      </c>
      <c r="AE165" s="270">
        <v>0.20499999999999999</v>
      </c>
      <c r="AF165" s="270">
        <v>0.23599999999999999</v>
      </c>
      <c r="AG165" s="270">
        <v>0.27100000000000002</v>
      </c>
      <c r="AH165" s="270">
        <v>0.312</v>
      </c>
      <c r="AI165" s="270">
        <v>7.0999999999999994E-2</v>
      </c>
      <c r="AJ165" s="270">
        <v>8.2000000000000003E-2</v>
      </c>
      <c r="AK165" s="270">
        <v>9.4E-2</v>
      </c>
      <c r="AL165" s="270">
        <v>0.108</v>
      </c>
      <c r="AM165" s="270">
        <v>0.125</v>
      </c>
      <c r="AN165" s="270">
        <v>0.56000000000000005</v>
      </c>
      <c r="AO165" s="270">
        <v>0.59</v>
      </c>
      <c r="AP165" s="270">
        <v>0.62</v>
      </c>
      <c r="AQ165" s="270">
        <v>0.65</v>
      </c>
      <c r="AR165" s="270">
        <v>0.68</v>
      </c>
      <c r="AS165" s="270">
        <v>0.33700000000000002</v>
      </c>
      <c r="AT165" s="270">
        <v>0.38700000000000001</v>
      </c>
      <c r="AU165" s="270">
        <v>0.44500000000000001</v>
      </c>
      <c r="AV165" s="270">
        <v>0.51200000000000001</v>
      </c>
      <c r="AW165" s="270">
        <v>0.58899999999999997</v>
      </c>
      <c r="AX165" s="270">
        <v>0</v>
      </c>
      <c r="AY165" s="270">
        <v>0</v>
      </c>
      <c r="AZ165" s="270">
        <v>0</v>
      </c>
      <c r="BA165" s="270">
        <v>0</v>
      </c>
      <c r="BB165" s="270">
        <v>0</v>
      </c>
      <c r="BC165" s="270">
        <v>0</v>
      </c>
      <c r="BD165" s="270">
        <v>0</v>
      </c>
      <c r="BE165" s="270">
        <v>0</v>
      </c>
      <c r="BF165" s="270">
        <v>0</v>
      </c>
      <c r="BG165" s="270">
        <v>0</v>
      </c>
    </row>
    <row r="166" spans="1:59">
      <c r="A166" s="267" t="s">
        <v>974</v>
      </c>
      <c r="B166" s="268">
        <v>37.741666666666674</v>
      </c>
      <c r="C166" s="268">
        <v>133</v>
      </c>
      <c r="D166" s="268">
        <v>0.39678164383561643</v>
      </c>
      <c r="E166" s="268"/>
      <c r="F166" s="269">
        <v>371063</v>
      </c>
      <c r="G166" s="270">
        <v>14.49</v>
      </c>
      <c r="H166" s="270">
        <v>10.199999999999999</v>
      </c>
      <c r="I166" s="270">
        <v>4.8600000000000003</v>
      </c>
      <c r="J166" s="270">
        <v>0.94</v>
      </c>
      <c r="K166" s="270">
        <v>1.94</v>
      </c>
      <c r="L166" s="270">
        <v>4.9148850228310579</v>
      </c>
      <c r="M166" s="271">
        <v>39.04997264615443</v>
      </c>
      <c r="N166" s="269">
        <v>360000</v>
      </c>
      <c r="O166" s="269">
        <v>401000</v>
      </c>
      <c r="P166" s="269">
        <v>453000</v>
      </c>
      <c r="Q166" s="269">
        <v>505000</v>
      </c>
      <c r="R166" s="269">
        <v>557000</v>
      </c>
      <c r="S166" s="269" t="s">
        <v>192</v>
      </c>
      <c r="T166" s="270">
        <v>17.797000000000001</v>
      </c>
      <c r="U166" s="270">
        <v>19.317</v>
      </c>
      <c r="V166" s="270">
        <v>20.838000000000001</v>
      </c>
      <c r="W166" s="270">
        <v>22.725000000000001</v>
      </c>
      <c r="X166" s="270">
        <v>25.065000000000001</v>
      </c>
      <c r="Y166" s="270">
        <v>10.08</v>
      </c>
      <c r="Z166" s="270">
        <v>11.23</v>
      </c>
      <c r="AA166" s="270">
        <v>12.68</v>
      </c>
      <c r="AB166" s="270">
        <v>14.14</v>
      </c>
      <c r="AC166" s="270">
        <v>15.6</v>
      </c>
      <c r="AD166" s="270">
        <v>7.2</v>
      </c>
      <c r="AE166" s="270">
        <v>8.02</v>
      </c>
      <c r="AF166" s="270">
        <v>9.06</v>
      </c>
      <c r="AG166" s="270">
        <v>10.1</v>
      </c>
      <c r="AH166" s="270">
        <v>11.14</v>
      </c>
      <c r="AI166" s="270">
        <v>1.3720000000000001</v>
      </c>
      <c r="AJ166" s="270">
        <v>1.4890000000000001</v>
      </c>
      <c r="AK166" s="270">
        <v>1.6060000000000001</v>
      </c>
      <c r="AL166" s="270">
        <v>1.7509999999999999</v>
      </c>
      <c r="AM166" s="270">
        <v>1.931</v>
      </c>
      <c r="AN166" s="270">
        <v>2</v>
      </c>
      <c r="AO166" s="270">
        <v>2.2000000000000002</v>
      </c>
      <c r="AP166" s="270">
        <v>2.4</v>
      </c>
      <c r="AQ166" s="270">
        <v>2.6</v>
      </c>
      <c r="AR166" s="270">
        <v>2.8</v>
      </c>
      <c r="AS166" s="270">
        <v>4.4913999999999996</v>
      </c>
      <c r="AT166" s="270">
        <v>4.9360999999999997</v>
      </c>
      <c r="AU166" s="270">
        <v>5.4417</v>
      </c>
      <c r="AV166" s="270">
        <v>5.9945000000000004</v>
      </c>
      <c r="AW166" s="270">
        <v>6.6041999999999996</v>
      </c>
      <c r="AX166" s="270">
        <v>0</v>
      </c>
      <c r="AY166" s="270">
        <v>0</v>
      </c>
      <c r="AZ166" s="270">
        <v>0</v>
      </c>
      <c r="BA166" s="270">
        <v>0</v>
      </c>
      <c r="BB166" s="270">
        <v>0</v>
      </c>
      <c r="BC166" s="270">
        <v>0</v>
      </c>
      <c r="BD166" s="270">
        <v>0</v>
      </c>
      <c r="BE166" s="270">
        <v>0</v>
      </c>
      <c r="BF166" s="270">
        <v>0</v>
      </c>
      <c r="BG166" s="270">
        <v>0</v>
      </c>
    </row>
    <row r="167" spans="1:59">
      <c r="A167" s="267" t="s">
        <v>680</v>
      </c>
      <c r="B167" s="268">
        <v>0.62350000000000005</v>
      </c>
      <c r="C167" s="268">
        <v>3</v>
      </c>
      <c r="D167" s="268">
        <v>0.14899999999999999</v>
      </c>
      <c r="E167" s="268"/>
      <c r="F167" s="269">
        <v>3328</v>
      </c>
      <c r="G167" s="270">
        <v>0.126</v>
      </c>
      <c r="H167" s="270">
        <v>0.20300000000000001</v>
      </c>
      <c r="I167" s="270">
        <v>0</v>
      </c>
      <c r="J167" s="270">
        <v>5.2999999999999999E-2</v>
      </c>
      <c r="K167" s="270">
        <v>5.5E-2</v>
      </c>
      <c r="L167" s="270">
        <v>3.7500000000000089E-2</v>
      </c>
      <c r="M167" s="271">
        <v>37.86057692307692</v>
      </c>
      <c r="N167" s="269">
        <v>3950</v>
      </c>
      <c r="O167" s="269">
        <v>4500</v>
      </c>
      <c r="P167" s="269">
        <v>4680</v>
      </c>
      <c r="Q167" s="269">
        <v>4870</v>
      </c>
      <c r="R167" s="269">
        <v>5500</v>
      </c>
      <c r="S167" s="269" t="s">
        <v>191</v>
      </c>
      <c r="T167" s="270">
        <v>0.13800000000000001</v>
      </c>
      <c r="U167" s="270">
        <v>0.158</v>
      </c>
      <c r="V167" s="270">
        <v>0.16400000000000001</v>
      </c>
      <c r="W167" s="270">
        <v>0.17100000000000001</v>
      </c>
      <c r="X167" s="270">
        <v>0.193</v>
      </c>
      <c r="Y167" s="270">
        <v>0.20300000000000001</v>
      </c>
      <c r="Z167" s="270">
        <v>0.215</v>
      </c>
      <c r="AA167" s="270">
        <v>0.23</v>
      </c>
      <c r="AB167" s="270">
        <v>0.24199999999999999</v>
      </c>
      <c r="AC167" s="270">
        <v>0.26800000000000002</v>
      </c>
      <c r="AD167" s="270">
        <v>0.04</v>
      </c>
      <c r="AE167" s="270">
        <v>4.3999999999999997E-2</v>
      </c>
      <c r="AF167" s="270">
        <v>0.05</v>
      </c>
      <c r="AG167" s="270">
        <v>5.3999999999999999E-2</v>
      </c>
      <c r="AH167" s="270">
        <v>0.06</v>
      </c>
      <c r="AI167" s="270">
        <v>0.1</v>
      </c>
      <c r="AJ167" s="270">
        <v>0.11</v>
      </c>
      <c r="AK167" s="270">
        <v>0.12</v>
      </c>
      <c r="AL167" s="270">
        <v>0.13500000000000001</v>
      </c>
      <c r="AM167" s="270">
        <v>0.17</v>
      </c>
      <c r="AN167" s="270">
        <v>6.8000000000000005E-2</v>
      </c>
      <c r="AO167" s="270">
        <v>7.8E-2</v>
      </c>
      <c r="AP167" s="270">
        <v>8.5999999999999993E-2</v>
      </c>
      <c r="AQ167" s="270">
        <v>9.4E-2</v>
      </c>
      <c r="AR167" s="270">
        <v>0.11</v>
      </c>
      <c r="AS167" s="270">
        <v>0.15190000000000001</v>
      </c>
      <c r="AT167" s="270">
        <v>0.1673</v>
      </c>
      <c r="AU167" s="270">
        <v>0.17979999999999999</v>
      </c>
      <c r="AV167" s="270">
        <v>0.1925</v>
      </c>
      <c r="AW167" s="270">
        <v>0.22159999999999999</v>
      </c>
      <c r="AX167" s="270">
        <v>0</v>
      </c>
      <c r="AY167" s="270">
        <v>0</v>
      </c>
      <c r="AZ167" s="270">
        <v>0</v>
      </c>
      <c r="BA167" s="270">
        <v>0</v>
      </c>
      <c r="BB167" s="270">
        <v>0</v>
      </c>
      <c r="BC167" s="270">
        <v>0</v>
      </c>
      <c r="BD167" s="270">
        <v>0</v>
      </c>
      <c r="BE167" s="270">
        <v>0</v>
      </c>
      <c r="BF167" s="270">
        <v>0</v>
      </c>
      <c r="BG167" s="270">
        <v>0</v>
      </c>
    </row>
    <row r="168" spans="1:59">
      <c r="A168" s="267" t="s">
        <v>459</v>
      </c>
      <c r="B168" s="268">
        <v>0.12460833333333333</v>
      </c>
      <c r="C168" s="268">
        <v>0.5</v>
      </c>
      <c r="D168" s="268">
        <v>0</v>
      </c>
      <c r="E168" s="268"/>
      <c r="F168" s="269">
        <v>915</v>
      </c>
      <c r="G168" s="270">
        <v>2.4E-2</v>
      </c>
      <c r="H168" s="270">
        <v>1.2999999999999999E-2</v>
      </c>
      <c r="I168" s="270">
        <v>0</v>
      </c>
      <c r="J168" s="270">
        <v>7.4999999999999997E-2</v>
      </c>
      <c r="K168" s="270">
        <v>1E-3</v>
      </c>
      <c r="L168" s="270">
        <v>1.1608333333333345E-2</v>
      </c>
      <c r="M168" s="271">
        <v>26.229508196721312</v>
      </c>
      <c r="N168" s="269">
        <v>925</v>
      </c>
      <c r="O168" s="269">
        <v>1100</v>
      </c>
      <c r="P168" s="269">
        <v>1650</v>
      </c>
      <c r="Q168" s="269">
        <v>2500</v>
      </c>
      <c r="R168" s="269">
        <v>3250</v>
      </c>
      <c r="S168" s="269" t="s">
        <v>191</v>
      </c>
      <c r="T168" s="270">
        <v>2.5000000000000001E-2</v>
      </c>
      <c r="U168" s="270">
        <v>2.9000000000000001E-2</v>
      </c>
      <c r="V168" s="270">
        <v>4.2999999999999997E-2</v>
      </c>
      <c r="W168" s="270">
        <v>6.5000000000000002E-2</v>
      </c>
      <c r="X168" s="270">
        <v>8.5000000000000006E-2</v>
      </c>
      <c r="Y168" s="270">
        <v>1.4999999999999999E-2</v>
      </c>
      <c r="Z168" s="270">
        <v>2.5000000000000001E-2</v>
      </c>
      <c r="AA168" s="270">
        <v>3.5000000000000003E-2</v>
      </c>
      <c r="AB168" s="270">
        <v>4.4999999999999998E-2</v>
      </c>
      <c r="AC168" s="270">
        <v>5.5E-2</v>
      </c>
      <c r="AD168" s="270">
        <v>1E-3</v>
      </c>
      <c r="AE168" s="270">
        <v>2E-3</v>
      </c>
      <c r="AF168" s="270">
        <v>3.0000000000000001E-3</v>
      </c>
      <c r="AG168" s="270">
        <v>4.0000000000000001E-3</v>
      </c>
      <c r="AH168" s="270">
        <v>5.0000000000000001E-3</v>
      </c>
      <c r="AI168" s="270">
        <v>0.08</v>
      </c>
      <c r="AJ168" s="270">
        <v>0.09</v>
      </c>
      <c r="AK168" s="270">
        <v>0.1</v>
      </c>
      <c r="AL168" s="270">
        <v>0.11</v>
      </c>
      <c r="AM168" s="270">
        <v>0.12</v>
      </c>
      <c r="AN168" s="270">
        <v>1E-3</v>
      </c>
      <c r="AO168" s="270">
        <v>2E-3</v>
      </c>
      <c r="AP168" s="270">
        <v>3.0000000000000001E-3</v>
      </c>
      <c r="AQ168" s="270">
        <v>4.0000000000000001E-3</v>
      </c>
      <c r="AR168" s="270">
        <v>5.0000000000000001E-3</v>
      </c>
      <c r="AS168" s="270">
        <v>1.6199999999999999E-2</v>
      </c>
      <c r="AT168" s="270">
        <v>1.9599999999999999E-2</v>
      </c>
      <c r="AU168" s="270">
        <v>2.4400000000000002E-2</v>
      </c>
      <c r="AV168" s="270">
        <v>3.0300000000000001E-2</v>
      </c>
      <c r="AW168" s="270">
        <v>3.5799999999999998E-2</v>
      </c>
      <c r="AX168" s="270">
        <v>0</v>
      </c>
      <c r="AY168" s="270">
        <v>0</v>
      </c>
      <c r="AZ168" s="270">
        <v>0</v>
      </c>
      <c r="BA168" s="270">
        <v>0</v>
      </c>
      <c r="BB168" s="270">
        <v>0</v>
      </c>
      <c r="BC168" s="270">
        <v>0</v>
      </c>
      <c r="BD168" s="270">
        <v>0</v>
      </c>
      <c r="BE168" s="270">
        <v>0</v>
      </c>
      <c r="BF168" s="270">
        <v>0</v>
      </c>
      <c r="BG168" s="270">
        <v>0</v>
      </c>
    </row>
    <row r="169" spans="1:59">
      <c r="A169" s="267" t="s">
        <v>583</v>
      </c>
      <c r="B169" s="268">
        <v>2.2266666666666666</v>
      </c>
      <c r="C169" s="268">
        <v>5.6669999999999998</v>
      </c>
      <c r="D169" s="268">
        <v>0.28400000000000003</v>
      </c>
      <c r="E169" s="268"/>
      <c r="F169" s="269">
        <v>13100</v>
      </c>
      <c r="G169" s="270">
        <v>0.34499999999999997</v>
      </c>
      <c r="H169" s="270">
        <v>7.4999999999999997E-2</v>
      </c>
      <c r="I169" s="270">
        <v>1.1890000000000001</v>
      </c>
      <c r="J169" s="270">
        <v>0.54800000000000004</v>
      </c>
      <c r="K169" s="270">
        <v>2.5000000000000001E-2</v>
      </c>
      <c r="L169" s="270">
        <v>-0.23933333333333362</v>
      </c>
      <c r="M169" s="271">
        <v>26.335877862595421</v>
      </c>
      <c r="N169" s="269">
        <v>15368</v>
      </c>
      <c r="O169" s="269">
        <v>22500</v>
      </c>
      <c r="P169" s="269">
        <v>25000</v>
      </c>
      <c r="Q169" s="269">
        <v>27500</v>
      </c>
      <c r="R169" s="269">
        <v>30000</v>
      </c>
      <c r="S169" s="269" t="s">
        <v>191</v>
      </c>
      <c r="T169" s="270">
        <v>0.8</v>
      </c>
      <c r="U169" s="270">
        <v>1.1000000000000001</v>
      </c>
      <c r="V169" s="270">
        <v>1.3</v>
      </c>
      <c r="W169" s="270">
        <v>1.5</v>
      </c>
      <c r="X169" s="270">
        <v>1.7</v>
      </c>
      <c r="Y169" s="270">
        <v>0.25</v>
      </c>
      <c r="Z169" s="270">
        <v>0.3</v>
      </c>
      <c r="AA169" s="270">
        <v>0.35</v>
      </c>
      <c r="AB169" s="270">
        <v>0.4</v>
      </c>
      <c r="AC169" s="270">
        <v>0.45</v>
      </c>
      <c r="AD169" s="270">
        <v>1.2</v>
      </c>
      <c r="AE169" s="270">
        <v>1.3</v>
      </c>
      <c r="AF169" s="270">
        <v>1.4</v>
      </c>
      <c r="AG169" s="270">
        <v>1.6</v>
      </c>
      <c r="AH169" s="270">
        <v>1.7</v>
      </c>
      <c r="AI169" s="270">
        <v>0.1</v>
      </c>
      <c r="AJ169" s="270">
        <v>0.15</v>
      </c>
      <c r="AK169" s="270">
        <v>0.2</v>
      </c>
      <c r="AL169" s="270">
        <v>0.25</v>
      </c>
      <c r="AM169" s="270">
        <v>0.3</v>
      </c>
      <c r="AN169" s="270">
        <v>0.05</v>
      </c>
      <c r="AO169" s="270">
        <v>5.5E-2</v>
      </c>
      <c r="AP169" s="270">
        <v>0.06</v>
      </c>
      <c r="AQ169" s="270">
        <v>6.5000000000000002E-2</v>
      </c>
      <c r="AR169" s="270">
        <v>7.0000000000000007E-2</v>
      </c>
      <c r="AS169" s="270">
        <v>0.1716</v>
      </c>
      <c r="AT169" s="270">
        <v>0.2077</v>
      </c>
      <c r="AU169" s="270">
        <v>0.2366</v>
      </c>
      <c r="AV169" s="270">
        <v>0.2727</v>
      </c>
      <c r="AW169" s="270">
        <v>0.30170000000000002</v>
      </c>
      <c r="AX169" s="270">
        <v>1.5</v>
      </c>
      <c r="AY169" s="270">
        <v>0</v>
      </c>
      <c r="AZ169" s="270">
        <v>0</v>
      </c>
      <c r="BA169" s="270">
        <v>0</v>
      </c>
      <c r="BB169" s="270">
        <v>0</v>
      </c>
      <c r="BC169" s="270">
        <v>1.5</v>
      </c>
      <c r="BD169" s="270">
        <v>0</v>
      </c>
      <c r="BE169" s="270">
        <v>0</v>
      </c>
      <c r="BF169" s="270">
        <v>0</v>
      </c>
      <c r="BG169" s="270">
        <v>0</v>
      </c>
    </row>
    <row r="170" spans="1:59">
      <c r="A170" s="267" t="s">
        <v>657</v>
      </c>
      <c r="B170" s="268">
        <v>0.15579166666666666</v>
      </c>
      <c r="C170" s="268">
        <v>0.3</v>
      </c>
      <c r="D170" s="268">
        <v>0</v>
      </c>
      <c r="E170" s="268"/>
      <c r="F170" s="269">
        <v>4669</v>
      </c>
      <c r="G170" s="270">
        <v>0.1285</v>
      </c>
      <c r="H170" s="270">
        <v>5.0000000000000001E-4</v>
      </c>
      <c r="I170" s="270">
        <v>0</v>
      </c>
      <c r="J170" s="270">
        <v>0</v>
      </c>
      <c r="K170" s="270">
        <v>1.4999999999999999E-2</v>
      </c>
      <c r="L170" s="270">
        <v>1.1791666666666645E-2</v>
      </c>
      <c r="M170" s="271">
        <v>27.521953309059757</v>
      </c>
      <c r="N170" s="269">
        <v>5000</v>
      </c>
      <c r="O170" s="269">
        <v>5500</v>
      </c>
      <c r="P170" s="269">
        <v>6000</v>
      </c>
      <c r="Q170" s="269">
        <v>6500</v>
      </c>
      <c r="R170" s="269">
        <v>7000</v>
      </c>
      <c r="S170" s="269" t="s">
        <v>191</v>
      </c>
      <c r="T170" s="270">
        <v>0.1585</v>
      </c>
      <c r="U170" s="270">
        <v>0.17849999999999999</v>
      </c>
      <c r="V170" s="270">
        <v>0.19850000000000001</v>
      </c>
      <c r="W170" s="270">
        <v>0.2185</v>
      </c>
      <c r="X170" s="270">
        <v>0.23849999999999999</v>
      </c>
      <c r="Y170" s="270">
        <v>5.0000000000000001E-4</v>
      </c>
      <c r="Z170" s="270">
        <v>5.0000000000000001E-4</v>
      </c>
      <c r="AA170" s="270">
        <v>5.0000000000000001E-4</v>
      </c>
      <c r="AB170" s="270">
        <v>5.0000000000000001E-4</v>
      </c>
      <c r="AC170" s="270">
        <v>5.0000000000000001E-4</v>
      </c>
      <c r="AD170" s="270">
        <v>0</v>
      </c>
      <c r="AE170" s="270">
        <v>0</v>
      </c>
      <c r="AF170" s="270">
        <v>0</v>
      </c>
      <c r="AG170" s="270">
        <v>0</v>
      </c>
      <c r="AH170" s="270">
        <v>0</v>
      </c>
      <c r="AI170" s="270">
        <v>0</v>
      </c>
      <c r="AJ170" s="270">
        <v>0</v>
      </c>
      <c r="AK170" s="270">
        <v>0</v>
      </c>
      <c r="AL170" s="270">
        <v>0</v>
      </c>
      <c r="AM170" s="270">
        <v>0</v>
      </c>
      <c r="AN170" s="270">
        <v>1.4999999999999999E-2</v>
      </c>
      <c r="AO170" s="270">
        <v>1.4999999999999999E-2</v>
      </c>
      <c r="AP170" s="270">
        <v>1.4999999999999999E-2</v>
      </c>
      <c r="AQ170" s="270">
        <v>1.4999999999999999E-2</v>
      </c>
      <c r="AR170" s="270">
        <v>1.4999999999999999E-2</v>
      </c>
      <c r="AS170" s="270">
        <v>1.2E-2</v>
      </c>
      <c r="AT170" s="270">
        <v>1.2999999999999999E-2</v>
      </c>
      <c r="AU170" s="270">
        <v>1.4E-2</v>
      </c>
      <c r="AV170" s="270">
        <v>1.4999999999999999E-2</v>
      </c>
      <c r="AW170" s="270">
        <v>1.6E-2</v>
      </c>
      <c r="AX170" s="270">
        <v>0</v>
      </c>
      <c r="AY170" s="270">
        <v>0</v>
      </c>
      <c r="AZ170" s="270">
        <v>0</v>
      </c>
      <c r="BA170" s="270">
        <v>0</v>
      </c>
      <c r="BB170" s="270">
        <v>0</v>
      </c>
      <c r="BC170" s="270">
        <v>0</v>
      </c>
      <c r="BD170" s="270">
        <v>0</v>
      </c>
      <c r="BE170" s="270">
        <v>0</v>
      </c>
      <c r="BF170" s="270">
        <v>0</v>
      </c>
      <c r="BG170" s="270">
        <v>0</v>
      </c>
    </row>
    <row r="171" spans="1:59">
      <c r="A171" s="267" t="s">
        <v>767</v>
      </c>
      <c r="B171" s="268">
        <v>1.2122833333333334</v>
      </c>
      <c r="C171" s="268">
        <v>2</v>
      </c>
      <c r="D171" s="268">
        <v>2.9600000000000001E-2</v>
      </c>
      <c r="E171" s="268"/>
      <c r="F171" s="269">
        <v>8850</v>
      </c>
      <c r="G171" s="270">
        <v>0.3115</v>
      </c>
      <c r="H171" s="270">
        <v>0.20549999999999999</v>
      </c>
      <c r="I171" s="270">
        <v>0.3125</v>
      </c>
      <c r="J171" s="270">
        <v>0.06</v>
      </c>
      <c r="K171" s="270">
        <v>3.9E-2</v>
      </c>
      <c r="L171" s="270">
        <v>0.25418333333333343</v>
      </c>
      <c r="M171" s="271">
        <v>35.197740112994353</v>
      </c>
      <c r="N171" s="269">
        <v>8956</v>
      </c>
      <c r="O171" s="269">
        <v>9225</v>
      </c>
      <c r="P171" s="269">
        <v>9501</v>
      </c>
      <c r="Q171" s="269">
        <v>9786</v>
      </c>
      <c r="R171" s="269">
        <v>10080</v>
      </c>
      <c r="S171" s="269" t="s">
        <v>187</v>
      </c>
      <c r="T171" s="270">
        <v>0.41</v>
      </c>
      <c r="U171" s="270">
        <v>0.42</v>
      </c>
      <c r="V171" s="270">
        <v>0.43</v>
      </c>
      <c r="W171" s="270">
        <v>0.44</v>
      </c>
      <c r="X171" s="270">
        <v>0.45</v>
      </c>
      <c r="Y171" s="270">
        <v>9.2999999999999999E-2</v>
      </c>
      <c r="Z171" s="270">
        <v>9.4E-2</v>
      </c>
      <c r="AA171" s="270">
        <v>9.5000000000000001E-2</v>
      </c>
      <c r="AB171" s="270">
        <v>9.6000000000000002E-2</v>
      </c>
      <c r="AC171" s="270">
        <v>9.7000000000000003E-2</v>
      </c>
      <c r="AD171" s="270">
        <v>0.32</v>
      </c>
      <c r="AE171" s="270">
        <v>0.33</v>
      </c>
      <c r="AF171" s="270">
        <v>0.34</v>
      </c>
      <c r="AG171" s="270">
        <v>0.35</v>
      </c>
      <c r="AH171" s="270">
        <v>0.36</v>
      </c>
      <c r="AI171" s="270">
        <v>8.4000000000000005E-2</v>
      </c>
      <c r="AJ171" s="270">
        <v>8.5000000000000006E-2</v>
      </c>
      <c r="AK171" s="270">
        <v>8.5999999999999993E-2</v>
      </c>
      <c r="AL171" s="270">
        <v>8.6999999999999994E-2</v>
      </c>
      <c r="AM171" s="270">
        <v>8.7999999999999995E-2</v>
      </c>
      <c r="AN171" s="270">
        <v>2.3E-2</v>
      </c>
      <c r="AO171" s="270">
        <v>2.4E-2</v>
      </c>
      <c r="AP171" s="270">
        <v>3.5000000000000003E-2</v>
      </c>
      <c r="AQ171" s="270">
        <v>3.5999999999999997E-2</v>
      </c>
      <c r="AR171" s="270">
        <v>0.03</v>
      </c>
      <c r="AS171" s="270">
        <v>0.15</v>
      </c>
      <c r="AT171" s="270">
        <v>0.16</v>
      </c>
      <c r="AU171" s="270">
        <v>0.17</v>
      </c>
      <c r="AV171" s="270">
        <v>0.18</v>
      </c>
      <c r="AW171" s="270">
        <v>0.19</v>
      </c>
      <c r="AX171" s="270">
        <v>2</v>
      </c>
      <c r="AY171" s="270">
        <v>0</v>
      </c>
      <c r="AZ171" s="270">
        <v>0</v>
      </c>
      <c r="BA171" s="270">
        <v>0</v>
      </c>
      <c r="BB171" s="270">
        <v>0</v>
      </c>
      <c r="BC171" s="270">
        <v>0</v>
      </c>
      <c r="BD171" s="270">
        <v>0</v>
      </c>
      <c r="BE171" s="270">
        <v>0</v>
      </c>
      <c r="BF171" s="270">
        <v>0</v>
      </c>
      <c r="BG171" s="270">
        <v>0</v>
      </c>
    </row>
    <row r="172" spans="1:59">
      <c r="A172" s="267" t="s">
        <v>876</v>
      </c>
      <c r="B172" s="268">
        <v>2.933333333333334E-2</v>
      </c>
      <c r="C172" s="268">
        <v>7.4999999999999997E-2</v>
      </c>
      <c r="D172" s="268">
        <v>0</v>
      </c>
      <c r="E172" s="268"/>
      <c r="F172" s="269">
        <v>483</v>
      </c>
      <c r="G172" s="270">
        <v>1.7000000000000001E-2</v>
      </c>
      <c r="H172" s="270">
        <v>4.0000000000000002E-4</v>
      </c>
      <c r="I172" s="270">
        <v>0</v>
      </c>
      <c r="J172" s="270">
        <v>3.0000000000000001E-3</v>
      </c>
      <c r="K172" s="270">
        <v>7.0000000000000001E-3</v>
      </c>
      <c r="L172" s="270">
        <v>1.933333333333339E-3</v>
      </c>
      <c r="M172" s="271">
        <v>35.196687370600415</v>
      </c>
      <c r="N172" s="269">
        <v>490</v>
      </c>
      <c r="O172" s="269">
        <v>500</v>
      </c>
      <c r="P172" s="269">
        <v>500</v>
      </c>
      <c r="Q172" s="269">
        <v>500</v>
      </c>
      <c r="R172" s="269">
        <v>500</v>
      </c>
      <c r="S172" s="269" t="s">
        <v>187</v>
      </c>
      <c r="T172" s="270">
        <v>1.7999999999999999E-2</v>
      </c>
      <c r="U172" s="270">
        <v>1.9E-2</v>
      </c>
      <c r="V172" s="270">
        <v>1.9E-2</v>
      </c>
      <c r="W172" s="270">
        <v>1.9E-2</v>
      </c>
      <c r="X172" s="270">
        <v>1.9E-2</v>
      </c>
      <c r="Y172" s="270">
        <v>1E-3</v>
      </c>
      <c r="Z172" s="270">
        <v>1E-3</v>
      </c>
      <c r="AA172" s="270">
        <v>1E-3</v>
      </c>
      <c r="AB172" s="270">
        <v>1E-3</v>
      </c>
      <c r="AC172" s="270">
        <v>1E-3</v>
      </c>
      <c r="AD172" s="270">
        <v>0</v>
      </c>
      <c r="AE172" s="270">
        <v>0</v>
      </c>
      <c r="AF172" s="270">
        <v>0</v>
      </c>
      <c r="AG172" s="270">
        <v>0</v>
      </c>
      <c r="AH172" s="270">
        <v>0</v>
      </c>
      <c r="AI172" s="270">
        <v>5.0000000000000001E-3</v>
      </c>
      <c r="AJ172" s="270">
        <v>5.0000000000000001E-3</v>
      </c>
      <c r="AK172" s="270">
        <v>5.0000000000000001E-3</v>
      </c>
      <c r="AL172" s="270">
        <v>5.0000000000000001E-3</v>
      </c>
      <c r="AM172" s="270">
        <v>5.0000000000000001E-3</v>
      </c>
      <c r="AN172" s="270">
        <v>7.0000000000000001E-3</v>
      </c>
      <c r="AO172" s="270">
        <v>7.0000000000000001E-3</v>
      </c>
      <c r="AP172" s="270">
        <v>7.0000000000000001E-3</v>
      </c>
      <c r="AQ172" s="270">
        <v>7.0000000000000001E-3</v>
      </c>
      <c r="AR172" s="270">
        <v>7.0000000000000001E-3</v>
      </c>
      <c r="AS172" s="270">
        <v>5.3E-3</v>
      </c>
      <c r="AT172" s="270">
        <v>5.3E-3</v>
      </c>
      <c r="AU172" s="270">
        <v>5.3E-3</v>
      </c>
      <c r="AV172" s="270">
        <v>5.3E-3</v>
      </c>
      <c r="AW172" s="270">
        <v>5.3E-3</v>
      </c>
      <c r="AX172" s="270">
        <v>0</v>
      </c>
      <c r="AY172" s="270">
        <v>0</v>
      </c>
      <c r="AZ172" s="270">
        <v>0</v>
      </c>
      <c r="BA172" s="270">
        <v>0</v>
      </c>
      <c r="BB172" s="270">
        <v>0</v>
      </c>
      <c r="BC172" s="270">
        <v>0</v>
      </c>
      <c r="BD172" s="270">
        <v>0</v>
      </c>
      <c r="BE172" s="270">
        <v>0</v>
      </c>
      <c r="BF172" s="270">
        <v>0</v>
      </c>
      <c r="BG172" s="270">
        <v>0</v>
      </c>
    </row>
    <row r="173" spans="1:59">
      <c r="A173" s="267" t="s">
        <v>853</v>
      </c>
      <c r="B173" s="268">
        <v>2.6818333333333335</v>
      </c>
      <c r="C173" s="268">
        <v>11</v>
      </c>
      <c r="D173" s="268">
        <v>0</v>
      </c>
      <c r="E173" s="268"/>
      <c r="F173" s="269">
        <v>19216</v>
      </c>
      <c r="G173" s="270">
        <v>0.56950000000000001</v>
      </c>
      <c r="H173" s="270">
        <v>0.151</v>
      </c>
      <c r="I173" s="270">
        <v>5.9400000000000001E-2</v>
      </c>
      <c r="J173" s="270">
        <v>1.046</v>
      </c>
      <c r="K173" s="270">
        <v>0.60099999999999998</v>
      </c>
      <c r="L173" s="270">
        <v>0.25493333333333368</v>
      </c>
      <c r="M173" s="271">
        <v>29.63676103247294</v>
      </c>
      <c r="N173" s="269">
        <v>19600</v>
      </c>
      <c r="O173" s="269">
        <v>21560</v>
      </c>
      <c r="P173" s="269">
        <v>23716</v>
      </c>
      <c r="Q173" s="269">
        <v>26088</v>
      </c>
      <c r="R173" s="269">
        <v>28696</v>
      </c>
      <c r="S173" s="269" t="s">
        <v>187</v>
      </c>
      <c r="T173" s="270">
        <v>0.57999999999999996</v>
      </c>
      <c r="U173" s="270">
        <v>0.63800000000000001</v>
      </c>
      <c r="V173" s="270">
        <v>0.70199999999999996</v>
      </c>
      <c r="W173" s="270">
        <v>0.77200000000000002</v>
      </c>
      <c r="X173" s="270">
        <v>0.85</v>
      </c>
      <c r="Y173" s="270">
        <v>0.154</v>
      </c>
      <c r="Z173" s="270">
        <v>0.16900000000000001</v>
      </c>
      <c r="AA173" s="270">
        <v>0.186</v>
      </c>
      <c r="AB173" s="270">
        <v>0.20499999999999999</v>
      </c>
      <c r="AC173" s="270">
        <v>0.22600000000000001</v>
      </c>
      <c r="AD173" s="270">
        <v>0.06</v>
      </c>
      <c r="AE173" s="270">
        <v>6.6000000000000003E-2</v>
      </c>
      <c r="AF173" s="270">
        <v>7.2999999999999995E-2</v>
      </c>
      <c r="AG173" s="270">
        <v>0.08</v>
      </c>
      <c r="AH173" s="270">
        <v>8.7999999999999995E-2</v>
      </c>
      <c r="AI173" s="270">
        <v>1.0669999999999999</v>
      </c>
      <c r="AJ173" s="270">
        <v>1.1739999999999999</v>
      </c>
      <c r="AK173" s="270">
        <v>1.2909999999999999</v>
      </c>
      <c r="AL173" s="270">
        <v>1.42</v>
      </c>
      <c r="AM173" s="270">
        <v>1.5620000000000001</v>
      </c>
      <c r="AN173" s="270">
        <v>0.61099999999999999</v>
      </c>
      <c r="AO173" s="270">
        <v>0.67300000000000004</v>
      </c>
      <c r="AP173" s="270">
        <v>0.74</v>
      </c>
      <c r="AQ173" s="270">
        <v>0.81399999999999995</v>
      </c>
      <c r="AR173" s="270">
        <v>0.89500000000000002</v>
      </c>
      <c r="AS173" s="270">
        <v>0.249</v>
      </c>
      <c r="AT173" s="270">
        <v>0.27400000000000002</v>
      </c>
      <c r="AU173" s="270">
        <v>0.30099999999999999</v>
      </c>
      <c r="AV173" s="270">
        <v>0.33100000000000002</v>
      </c>
      <c r="AW173" s="270">
        <v>0.36399999999999999</v>
      </c>
      <c r="AX173" s="270">
        <v>0</v>
      </c>
      <c r="AY173" s="270">
        <v>0</v>
      </c>
      <c r="AZ173" s="270">
        <v>0</v>
      </c>
      <c r="BA173" s="270">
        <v>0</v>
      </c>
      <c r="BB173" s="270">
        <v>0</v>
      </c>
      <c r="BC173" s="270">
        <v>0</v>
      </c>
      <c r="BD173" s="270">
        <v>0</v>
      </c>
      <c r="BE173" s="270">
        <v>0</v>
      </c>
      <c r="BF173" s="270">
        <v>0</v>
      </c>
      <c r="BG173" s="270">
        <v>0</v>
      </c>
    </row>
    <row r="174" spans="1:59">
      <c r="A174" s="267" t="s">
        <v>600</v>
      </c>
      <c r="B174" s="268">
        <v>35.078683333333338</v>
      </c>
      <c r="C174" s="268">
        <v>52.835999999999999</v>
      </c>
      <c r="D174" s="268">
        <v>9.3688219178082177E-2</v>
      </c>
      <c r="E174" s="268"/>
      <c r="F174" s="269">
        <v>302454</v>
      </c>
      <c r="G174" s="270">
        <v>16.382999999999999</v>
      </c>
      <c r="H174" s="270">
        <v>9.5519999999999996</v>
      </c>
      <c r="I174" s="270">
        <v>1.7398</v>
      </c>
      <c r="J174" s="270">
        <v>0.90100000000000002</v>
      </c>
      <c r="K174" s="270">
        <v>3.202</v>
      </c>
      <c r="L174" s="270">
        <v>3.2071951141552546</v>
      </c>
      <c r="M174" s="271">
        <v>54.166914638259044</v>
      </c>
      <c r="N174" s="269">
        <v>308064</v>
      </c>
      <c r="O174" s="269">
        <v>337712</v>
      </c>
      <c r="P174" s="269">
        <v>370213</v>
      </c>
      <c r="Q174" s="269">
        <v>405843</v>
      </c>
      <c r="R174" s="269">
        <v>444901</v>
      </c>
      <c r="S174" s="269" t="s">
        <v>185</v>
      </c>
      <c r="T174" s="270">
        <v>18.683</v>
      </c>
      <c r="U174" s="270">
        <v>21.164999999999999</v>
      </c>
      <c r="V174" s="270">
        <v>24.408999999999999</v>
      </c>
      <c r="W174" s="270">
        <v>28.15</v>
      </c>
      <c r="X174" s="270">
        <v>32.463999999999999</v>
      </c>
      <c r="Y174" s="270">
        <v>10.670999999999999</v>
      </c>
      <c r="Z174" s="270">
        <v>12.089</v>
      </c>
      <c r="AA174" s="270">
        <v>13.942</v>
      </c>
      <c r="AB174" s="270">
        <v>16.077999999999999</v>
      </c>
      <c r="AC174" s="270">
        <v>18.542000000000002</v>
      </c>
      <c r="AD174" s="270">
        <v>2.2050000000000001</v>
      </c>
      <c r="AE174" s="270">
        <v>2.4980000000000002</v>
      </c>
      <c r="AF174" s="270">
        <v>2.8809999999999998</v>
      </c>
      <c r="AG174" s="270">
        <v>3.3220000000000001</v>
      </c>
      <c r="AH174" s="270">
        <v>3.831</v>
      </c>
      <c r="AI174" s="270">
        <v>0.875</v>
      </c>
      <c r="AJ174" s="270">
        <v>0.99199999999999999</v>
      </c>
      <c r="AK174" s="270">
        <v>1.1439999999999999</v>
      </c>
      <c r="AL174" s="270">
        <v>1.319</v>
      </c>
      <c r="AM174" s="270">
        <v>1.5209999999999999</v>
      </c>
      <c r="AN174" s="270">
        <v>3.173</v>
      </c>
      <c r="AO174" s="270">
        <v>3.173</v>
      </c>
      <c r="AP174" s="270">
        <v>3.173</v>
      </c>
      <c r="AQ174" s="270">
        <v>3.173</v>
      </c>
      <c r="AR174" s="270">
        <v>3.173</v>
      </c>
      <c r="AS174" s="270">
        <v>3.125</v>
      </c>
      <c r="AT174" s="270">
        <v>3.5209999999999999</v>
      </c>
      <c r="AU174" s="270">
        <v>4.04</v>
      </c>
      <c r="AV174" s="270">
        <v>4.6379999999999999</v>
      </c>
      <c r="AW174" s="270">
        <v>5.3280000000000003</v>
      </c>
      <c r="AX174" s="270">
        <v>0</v>
      </c>
      <c r="AY174" s="270">
        <v>4.9000000000000004</v>
      </c>
      <c r="AZ174" s="270">
        <v>10.370000000000001</v>
      </c>
      <c r="BA174" s="270">
        <v>4.9000000000000004</v>
      </c>
      <c r="BB174" s="270">
        <v>0</v>
      </c>
      <c r="BC174" s="270">
        <v>0</v>
      </c>
      <c r="BD174" s="270">
        <v>0</v>
      </c>
      <c r="BE174" s="270">
        <v>0</v>
      </c>
      <c r="BF174" s="270">
        <v>0</v>
      </c>
      <c r="BG174" s="270">
        <v>0</v>
      </c>
    </row>
    <row r="175" spans="1:59">
      <c r="A175" s="267" t="s">
        <v>620</v>
      </c>
      <c r="B175" s="268">
        <v>13.372833333333334</v>
      </c>
      <c r="C175" s="268">
        <v>24.18</v>
      </c>
      <c r="D175" s="268">
        <v>0.5003945205479452</v>
      </c>
      <c r="E175" s="268"/>
      <c r="F175" s="269">
        <v>113125</v>
      </c>
      <c r="G175" s="270">
        <v>5.54</v>
      </c>
      <c r="H175" s="270">
        <v>3.01</v>
      </c>
      <c r="I175" s="270">
        <v>0.8</v>
      </c>
      <c r="J175" s="270">
        <v>0</v>
      </c>
      <c r="K175" s="270">
        <v>2.35</v>
      </c>
      <c r="L175" s="270">
        <v>1.1724388127853889</v>
      </c>
      <c r="M175" s="271">
        <v>48.972375690607734</v>
      </c>
      <c r="N175" s="269">
        <v>114821</v>
      </c>
      <c r="O175" s="269">
        <v>119413</v>
      </c>
      <c r="P175" s="269">
        <v>124189</v>
      </c>
      <c r="Q175" s="269">
        <v>129156</v>
      </c>
      <c r="R175" s="269">
        <v>134322</v>
      </c>
      <c r="S175" s="269" t="s">
        <v>185</v>
      </c>
      <c r="T175" s="270">
        <v>5.5949999999999998</v>
      </c>
      <c r="U175" s="270">
        <v>5.819</v>
      </c>
      <c r="V175" s="270">
        <v>6.0519999999999996</v>
      </c>
      <c r="W175" s="270">
        <v>6.2939999999999996</v>
      </c>
      <c r="X175" s="270">
        <v>6.5460000000000003</v>
      </c>
      <c r="Y175" s="270">
        <v>3.04</v>
      </c>
      <c r="Z175" s="270">
        <v>3.161</v>
      </c>
      <c r="AA175" s="270">
        <v>3.2549999999999999</v>
      </c>
      <c r="AB175" s="270">
        <v>3.3530000000000002</v>
      </c>
      <c r="AC175" s="270">
        <v>3.4529999999999998</v>
      </c>
      <c r="AD175" s="270">
        <v>0.81599999999999995</v>
      </c>
      <c r="AE175" s="270">
        <v>0.84899999999999998</v>
      </c>
      <c r="AF175" s="270">
        <v>0.88300000000000001</v>
      </c>
      <c r="AG175" s="270">
        <v>0.91800000000000004</v>
      </c>
      <c r="AH175" s="270">
        <v>0.95499999999999996</v>
      </c>
      <c r="AI175" s="270">
        <v>0</v>
      </c>
      <c r="AJ175" s="270">
        <v>0</v>
      </c>
      <c r="AK175" s="270">
        <v>0</v>
      </c>
      <c r="AL175" s="270">
        <v>0</v>
      </c>
      <c r="AM175" s="270">
        <v>0</v>
      </c>
      <c r="AN175" s="270">
        <v>2</v>
      </c>
      <c r="AO175" s="270">
        <v>2.1</v>
      </c>
      <c r="AP175" s="270">
        <v>2.2050000000000001</v>
      </c>
      <c r="AQ175" s="270">
        <v>2.2709999999999999</v>
      </c>
      <c r="AR175" s="270">
        <v>2.34</v>
      </c>
      <c r="AS175" s="270">
        <v>1.9214</v>
      </c>
      <c r="AT175" s="270">
        <v>2.0017</v>
      </c>
      <c r="AU175" s="270">
        <v>2.0798000000000001</v>
      </c>
      <c r="AV175" s="270">
        <v>2.1537999999999999</v>
      </c>
      <c r="AW175" s="270">
        <v>2.2307000000000001</v>
      </c>
      <c r="AX175" s="270">
        <v>0</v>
      </c>
      <c r="AY175" s="270">
        <v>0</v>
      </c>
      <c r="AZ175" s="270">
        <v>0</v>
      </c>
      <c r="BA175" s="270">
        <v>0</v>
      </c>
      <c r="BB175" s="270">
        <v>0</v>
      </c>
      <c r="BC175" s="270">
        <v>0</v>
      </c>
      <c r="BD175" s="270">
        <v>0</v>
      </c>
      <c r="BE175" s="270">
        <v>0</v>
      </c>
      <c r="BF175" s="270">
        <v>0</v>
      </c>
      <c r="BG175" s="270">
        <v>0</v>
      </c>
    </row>
    <row r="176" spans="1:59">
      <c r="A176" s="267" t="s">
        <v>592</v>
      </c>
      <c r="B176" s="268">
        <v>0.52041666666666664</v>
      </c>
      <c r="C176" s="268">
        <v>2.5</v>
      </c>
      <c r="D176" s="268">
        <v>0</v>
      </c>
      <c r="E176" s="268"/>
      <c r="F176" s="269">
        <v>7200</v>
      </c>
      <c r="G176" s="270">
        <v>0.39800000000000002</v>
      </c>
      <c r="H176" s="270">
        <v>6.3E-2</v>
      </c>
      <c r="I176" s="270">
        <v>2E-3</v>
      </c>
      <c r="J176" s="270">
        <v>1.7999999999999999E-2</v>
      </c>
      <c r="K176" s="270">
        <v>1E-3</v>
      </c>
      <c r="L176" s="270">
        <v>3.8416666666666599E-2</v>
      </c>
      <c r="M176" s="271">
        <v>55.277777777777779</v>
      </c>
      <c r="N176" s="269">
        <v>7664</v>
      </c>
      <c r="O176" s="269">
        <v>9580</v>
      </c>
      <c r="P176" s="269">
        <v>11974</v>
      </c>
      <c r="Q176" s="269">
        <v>14968</v>
      </c>
      <c r="R176" s="269">
        <v>18710</v>
      </c>
      <c r="S176" s="269" t="s">
        <v>185</v>
      </c>
      <c r="T176" s="270">
        <v>0.40500000000000003</v>
      </c>
      <c r="U176" s="270">
        <v>0.496</v>
      </c>
      <c r="V176" s="270">
        <v>0.60799999999999998</v>
      </c>
      <c r="W176" s="270">
        <v>0.745</v>
      </c>
      <c r="X176" s="270">
        <v>0.91300000000000003</v>
      </c>
      <c r="Y176" s="270">
        <v>7.0999999999999994E-2</v>
      </c>
      <c r="Z176" s="270">
        <v>7.8E-2</v>
      </c>
      <c r="AA176" s="270">
        <v>8.5999999999999993E-2</v>
      </c>
      <c r="AB176" s="270">
        <v>9.5000000000000001E-2</v>
      </c>
      <c r="AC176" s="270">
        <v>0.104</v>
      </c>
      <c r="AD176" s="270">
        <v>2.9000000000000001E-2</v>
      </c>
      <c r="AE176" s="270">
        <v>3.2000000000000001E-2</v>
      </c>
      <c r="AF176" s="270">
        <v>3.5000000000000003E-2</v>
      </c>
      <c r="AG176" s="270">
        <v>3.6999999999999998E-2</v>
      </c>
      <c r="AH176" s="270">
        <v>0.04</v>
      </c>
      <c r="AI176" s="270">
        <v>2E-3</v>
      </c>
      <c r="AJ176" s="270">
        <v>2E-3</v>
      </c>
      <c r="AK176" s="270">
        <v>2E-3</v>
      </c>
      <c r="AL176" s="270">
        <v>3.0000000000000001E-3</v>
      </c>
      <c r="AM176" s="270">
        <v>3.0000000000000001E-3</v>
      </c>
      <c r="AN176" s="270">
        <v>2E-3</v>
      </c>
      <c r="AO176" s="270">
        <v>3.0000000000000001E-3</v>
      </c>
      <c r="AP176" s="270">
        <v>3.0000000000000001E-3</v>
      </c>
      <c r="AQ176" s="270">
        <v>4.0000000000000001E-3</v>
      </c>
      <c r="AR176" s="270">
        <v>4.0000000000000001E-3</v>
      </c>
      <c r="AS176" s="270">
        <v>4.8599999999999997E-2</v>
      </c>
      <c r="AT176" s="270">
        <v>5.8299999999999998E-2</v>
      </c>
      <c r="AU176" s="270">
        <v>7.0000000000000007E-2</v>
      </c>
      <c r="AV176" s="270">
        <v>8.4400000000000003E-2</v>
      </c>
      <c r="AW176" s="270">
        <v>0.10150000000000001</v>
      </c>
      <c r="AX176" s="270">
        <v>0</v>
      </c>
      <c r="AY176" s="270">
        <v>0</v>
      </c>
      <c r="AZ176" s="270">
        <v>0</v>
      </c>
      <c r="BA176" s="270">
        <v>0</v>
      </c>
      <c r="BB176" s="270">
        <v>0</v>
      </c>
      <c r="BC176" s="270">
        <v>0</v>
      </c>
      <c r="BD176" s="270">
        <v>0</v>
      </c>
      <c r="BE176" s="270">
        <v>0</v>
      </c>
      <c r="BF176" s="270">
        <v>0</v>
      </c>
      <c r="BG176" s="270">
        <v>0</v>
      </c>
    </row>
    <row r="177" spans="1:59">
      <c r="A177" s="267" t="s">
        <v>635</v>
      </c>
      <c r="B177" s="268">
        <v>0.48608333333333326</v>
      </c>
      <c r="C177" s="268">
        <v>1.7749999999999999</v>
      </c>
      <c r="D177" s="268">
        <v>0</v>
      </c>
      <c r="E177" s="268"/>
      <c r="F177" s="269">
        <v>6388</v>
      </c>
      <c r="G177" s="270">
        <v>0.3039</v>
      </c>
      <c r="H177" s="270">
        <v>3.7100000000000001E-2</v>
      </c>
      <c r="I177" s="270">
        <v>7.8100000000000003E-2</v>
      </c>
      <c r="J177" s="270">
        <v>4.19E-2</v>
      </c>
      <c r="K177" s="270">
        <v>2E-3</v>
      </c>
      <c r="L177" s="270">
        <v>2.3083333333333234E-2</v>
      </c>
      <c r="M177" s="271">
        <v>47.573575453976204</v>
      </c>
      <c r="N177" s="269">
        <v>7000</v>
      </c>
      <c r="O177" s="269">
        <v>7500</v>
      </c>
      <c r="P177" s="269">
        <v>8200</v>
      </c>
      <c r="Q177" s="269">
        <v>8500</v>
      </c>
      <c r="R177" s="269">
        <v>8800</v>
      </c>
      <c r="S177" s="269" t="s">
        <v>185</v>
      </c>
      <c r="T177" s="270">
        <v>0.34300000000000003</v>
      </c>
      <c r="U177" s="270">
        <v>0.36799999999999999</v>
      </c>
      <c r="V177" s="270">
        <v>0.40200000000000002</v>
      </c>
      <c r="W177" s="270">
        <v>0.41699999999999998</v>
      </c>
      <c r="X177" s="270">
        <v>0.43099999999999999</v>
      </c>
      <c r="Y177" s="270">
        <v>7.4999999999999997E-2</v>
      </c>
      <c r="Z177" s="270">
        <v>7.8E-2</v>
      </c>
      <c r="AA177" s="270">
        <v>0.08</v>
      </c>
      <c r="AB177" s="270">
        <v>8.2000000000000003E-2</v>
      </c>
      <c r="AC177" s="270">
        <v>8.4000000000000005E-2</v>
      </c>
      <c r="AD177" s="270">
        <v>9.5000000000000001E-2</v>
      </c>
      <c r="AE177" s="270">
        <v>9.5000000000000001E-2</v>
      </c>
      <c r="AF177" s="270">
        <v>9.5000000000000001E-2</v>
      </c>
      <c r="AG177" s="270">
        <v>9.5000000000000001E-2</v>
      </c>
      <c r="AH177" s="270">
        <v>9.5000000000000001E-2</v>
      </c>
      <c r="AI177" s="270">
        <v>0.06</v>
      </c>
      <c r="AJ177" s="270">
        <v>7.0000000000000007E-2</v>
      </c>
      <c r="AK177" s="270">
        <v>7.4999999999999997E-2</v>
      </c>
      <c r="AL177" s="270">
        <v>0.08</v>
      </c>
      <c r="AM177" s="270">
        <v>8.5000000000000006E-2</v>
      </c>
      <c r="AN177" s="270">
        <v>2E-3</v>
      </c>
      <c r="AO177" s="270">
        <v>2E-3</v>
      </c>
      <c r="AP177" s="270">
        <v>3.0000000000000001E-3</v>
      </c>
      <c r="AQ177" s="270">
        <v>3.0000000000000001E-3</v>
      </c>
      <c r="AR177" s="270">
        <v>3.0000000000000001E-3</v>
      </c>
      <c r="AS177" s="270">
        <v>0.04</v>
      </c>
      <c r="AT177" s="270">
        <v>4.4999999999999998E-2</v>
      </c>
      <c r="AU177" s="270">
        <v>0.05</v>
      </c>
      <c r="AV177" s="270">
        <v>5.5E-2</v>
      </c>
      <c r="AW177" s="270">
        <v>0.06</v>
      </c>
      <c r="AX177" s="270">
        <v>0</v>
      </c>
      <c r="AY177" s="270">
        <v>0</v>
      </c>
      <c r="AZ177" s="270">
        <v>0</v>
      </c>
      <c r="BA177" s="270">
        <v>0</v>
      </c>
      <c r="BB177" s="270">
        <v>0</v>
      </c>
      <c r="BC177" s="270">
        <v>0</v>
      </c>
      <c r="BD177" s="270">
        <v>0</v>
      </c>
      <c r="BE177" s="270">
        <v>0</v>
      </c>
      <c r="BF177" s="270">
        <v>0</v>
      </c>
      <c r="BG177" s="270">
        <v>0</v>
      </c>
    </row>
    <row r="178" spans="1:59">
      <c r="A178" s="267" t="s">
        <v>874</v>
      </c>
      <c r="B178" s="268">
        <v>0.10422499999999997</v>
      </c>
      <c r="C178" s="268">
        <v>0.3</v>
      </c>
      <c r="D178" s="268">
        <v>0</v>
      </c>
      <c r="E178" s="268"/>
      <c r="F178" s="269">
        <v>1143</v>
      </c>
      <c r="G178" s="270">
        <v>4.8000000000000001E-2</v>
      </c>
      <c r="H178" s="270">
        <v>7.0000000000000001E-3</v>
      </c>
      <c r="I178" s="270">
        <v>1.4999999999999999E-2</v>
      </c>
      <c r="J178" s="270">
        <v>1.4E-2</v>
      </c>
      <c r="K178" s="270">
        <v>8.0000000000000004E-4</v>
      </c>
      <c r="L178" s="270">
        <v>1.942499999999997E-2</v>
      </c>
      <c r="M178" s="271">
        <v>41.99475065616798</v>
      </c>
      <c r="N178" s="269">
        <v>1275</v>
      </c>
      <c r="O178" s="269">
        <v>1466</v>
      </c>
      <c r="P178" s="269">
        <v>1686</v>
      </c>
      <c r="Q178" s="269">
        <v>1940</v>
      </c>
      <c r="R178" s="269">
        <v>2230</v>
      </c>
      <c r="S178" s="269" t="s">
        <v>185</v>
      </c>
      <c r="T178" s="270">
        <v>4.3999999999999997E-2</v>
      </c>
      <c r="U178" s="270">
        <v>0.05</v>
      </c>
      <c r="V178" s="270">
        <v>5.7000000000000002E-2</v>
      </c>
      <c r="W178" s="270">
        <v>6.5000000000000002E-2</v>
      </c>
      <c r="X178" s="270">
        <v>7.3999999999999996E-2</v>
      </c>
      <c r="Y178" s="270">
        <v>0.01</v>
      </c>
      <c r="Z178" s="270">
        <v>1.2E-2</v>
      </c>
      <c r="AA178" s="270">
        <v>1.4E-2</v>
      </c>
      <c r="AB178" s="270">
        <v>1.6E-2</v>
      </c>
      <c r="AC178" s="270">
        <v>1.7999999999999999E-2</v>
      </c>
      <c r="AD178" s="270">
        <v>2.5000000000000001E-2</v>
      </c>
      <c r="AE178" s="270">
        <v>2.5000000000000001E-2</v>
      </c>
      <c r="AF178" s="270">
        <v>2.5000000000000001E-2</v>
      </c>
      <c r="AG178" s="270">
        <v>2.5000000000000001E-2</v>
      </c>
      <c r="AH178" s="270">
        <v>2.5000000000000001E-2</v>
      </c>
      <c r="AI178" s="270">
        <v>1.6E-2</v>
      </c>
      <c r="AJ178" s="270">
        <v>1.7000000000000001E-2</v>
      </c>
      <c r="AK178" s="270">
        <v>1.7999999999999999E-2</v>
      </c>
      <c r="AL178" s="270">
        <v>1.9E-2</v>
      </c>
      <c r="AM178" s="270">
        <v>0.02</v>
      </c>
      <c r="AN178" s="270">
        <v>5.0000000000000001E-3</v>
      </c>
      <c r="AO178" s="270">
        <v>5.0000000000000001E-3</v>
      </c>
      <c r="AP178" s="270">
        <v>6.0000000000000001E-3</v>
      </c>
      <c r="AQ178" s="270">
        <v>6.0000000000000001E-3</v>
      </c>
      <c r="AR178" s="270">
        <v>7.0000000000000001E-3</v>
      </c>
      <c r="AS178" s="270">
        <v>1.9E-2</v>
      </c>
      <c r="AT178" s="270">
        <v>2.1000000000000001E-2</v>
      </c>
      <c r="AU178" s="270">
        <v>2.3E-2</v>
      </c>
      <c r="AV178" s="270">
        <v>2.5000000000000001E-2</v>
      </c>
      <c r="AW178" s="270">
        <v>2.7E-2</v>
      </c>
      <c r="AX178" s="270">
        <v>0</v>
      </c>
      <c r="AY178" s="270">
        <v>0</v>
      </c>
      <c r="AZ178" s="270">
        <v>0</v>
      </c>
      <c r="BA178" s="270">
        <v>0</v>
      </c>
      <c r="BB178" s="270">
        <v>0</v>
      </c>
      <c r="BC178" s="270">
        <v>0</v>
      </c>
      <c r="BD178" s="270">
        <v>0</v>
      </c>
      <c r="BE178" s="270">
        <v>0</v>
      </c>
      <c r="BF178" s="270">
        <v>0</v>
      </c>
      <c r="BG178" s="270">
        <v>0</v>
      </c>
    </row>
    <row r="179" spans="1:59">
      <c r="A179" s="267" t="s">
        <v>819</v>
      </c>
      <c r="B179" s="268">
        <v>2.6320833333333336</v>
      </c>
      <c r="C179" s="268">
        <v>11</v>
      </c>
      <c r="D179" s="268">
        <v>0</v>
      </c>
      <c r="E179" s="268"/>
      <c r="F179" s="269">
        <v>12387</v>
      </c>
      <c r="G179" s="270">
        <v>0.50690000000000002</v>
      </c>
      <c r="H179" s="270">
        <v>0.318</v>
      </c>
      <c r="I179" s="270">
        <v>0.70489999999999997</v>
      </c>
      <c r="J179" s="270">
        <v>5.2500000000000005E-2</v>
      </c>
      <c r="K179" s="270">
        <v>0.375</v>
      </c>
      <c r="L179" s="270">
        <v>0.67478333333333373</v>
      </c>
      <c r="M179" s="271">
        <v>40.921934285944943</v>
      </c>
      <c r="N179" s="269">
        <v>12247</v>
      </c>
      <c r="O179" s="269">
        <v>12285</v>
      </c>
      <c r="P179" s="269">
        <v>12317</v>
      </c>
      <c r="Q179" s="269">
        <v>12431</v>
      </c>
      <c r="R179" s="269">
        <v>12576</v>
      </c>
      <c r="S179" s="269" t="s">
        <v>153</v>
      </c>
      <c r="T179" s="270">
        <v>0.505</v>
      </c>
      <c r="U179" s="270">
        <v>0.51</v>
      </c>
      <c r="V179" s="270">
        <v>0.51500000000000001</v>
      </c>
      <c r="W179" s="270">
        <v>0.52</v>
      </c>
      <c r="X179" s="270">
        <v>0.52500000000000002</v>
      </c>
      <c r="Y179" s="270">
        <v>0.26700000000000002</v>
      </c>
      <c r="Z179" s="270">
        <v>0.26700000000000002</v>
      </c>
      <c r="AA179" s="270">
        <v>0.26900000000000002</v>
      </c>
      <c r="AB179" s="270">
        <v>0.27400000000000002</v>
      </c>
      <c r="AC179" s="270">
        <v>0.28100000000000003</v>
      </c>
      <c r="AD179" s="270">
        <v>0.98399999999999999</v>
      </c>
      <c r="AE179" s="270">
        <v>0.98799999999999999</v>
      </c>
      <c r="AF179" s="270">
        <v>0.99199999999999999</v>
      </c>
      <c r="AG179" s="270">
        <v>1.004</v>
      </c>
      <c r="AH179" s="270">
        <v>1.264</v>
      </c>
      <c r="AI179" s="270">
        <v>4.4999999999999998E-2</v>
      </c>
      <c r="AJ179" s="270">
        <v>4.4999999999999998E-2</v>
      </c>
      <c r="AK179" s="270">
        <v>4.5999999999999999E-2</v>
      </c>
      <c r="AL179" s="270">
        <v>4.7E-2</v>
      </c>
      <c r="AM179" s="270">
        <v>4.9000000000000002E-2</v>
      </c>
      <c r="AN179" s="270">
        <v>0.40100000000000002</v>
      </c>
      <c r="AO179" s="270">
        <v>0.40300000000000002</v>
      </c>
      <c r="AP179" s="270">
        <v>0.40699999999999997</v>
      </c>
      <c r="AQ179" s="270">
        <v>0.41099999999999998</v>
      </c>
      <c r="AR179" s="270">
        <v>0.42299999999999999</v>
      </c>
      <c r="AS179" s="270">
        <v>0.75680000000000003</v>
      </c>
      <c r="AT179" s="270">
        <v>0.76060000000000005</v>
      </c>
      <c r="AU179" s="270">
        <v>0.7661</v>
      </c>
      <c r="AV179" s="270">
        <v>0.77539999999999998</v>
      </c>
      <c r="AW179" s="270">
        <v>0.87370000000000003</v>
      </c>
      <c r="AX179" s="270">
        <v>0</v>
      </c>
      <c r="AY179" s="270">
        <v>0</v>
      </c>
      <c r="AZ179" s="270">
        <v>10</v>
      </c>
      <c r="BA179" s="270">
        <v>0</v>
      </c>
      <c r="BB179" s="270">
        <v>0</v>
      </c>
      <c r="BC179" s="270">
        <v>0</v>
      </c>
      <c r="BD179" s="270">
        <v>0</v>
      </c>
      <c r="BE179" s="270">
        <v>0</v>
      </c>
      <c r="BF179" s="270">
        <v>0</v>
      </c>
      <c r="BG179" s="270">
        <v>0</v>
      </c>
    </row>
    <row r="180" spans="1:59">
      <c r="A180" s="267" t="s">
        <v>404</v>
      </c>
      <c r="B180" s="268">
        <v>4.778249999999999</v>
      </c>
      <c r="C180" s="268">
        <v>25.5</v>
      </c>
      <c r="D180" s="268">
        <v>0.18330000000000002</v>
      </c>
      <c r="E180" s="268"/>
      <c r="F180" s="269">
        <v>25791</v>
      </c>
      <c r="G180" s="270">
        <v>1.401</v>
      </c>
      <c r="H180" s="270">
        <v>0.53600000000000003</v>
      </c>
      <c r="I180" s="270">
        <v>1.073</v>
      </c>
      <c r="J180" s="270">
        <v>0.17899999999999999</v>
      </c>
      <c r="K180" s="270">
        <v>0.28000000000000003</v>
      </c>
      <c r="L180" s="270">
        <v>1.1259499999999996</v>
      </c>
      <c r="M180" s="271">
        <v>54.321274863324419</v>
      </c>
      <c r="N180" s="269">
        <v>26000</v>
      </c>
      <c r="O180" s="269">
        <v>28000</v>
      </c>
      <c r="P180" s="269">
        <v>33000</v>
      </c>
      <c r="Q180" s="269">
        <v>33800</v>
      </c>
      <c r="R180" s="269">
        <v>45000</v>
      </c>
      <c r="S180" s="269" t="s">
        <v>150</v>
      </c>
      <c r="T180" s="270">
        <v>1.4710000000000001</v>
      </c>
      <c r="U180" s="270">
        <v>1.581</v>
      </c>
      <c r="V180" s="270">
        <v>1.7</v>
      </c>
      <c r="W180" s="270">
        <v>1.87</v>
      </c>
      <c r="X180" s="270">
        <v>2.2429999999999999</v>
      </c>
      <c r="Y180" s="270">
        <v>0.56299999999999994</v>
      </c>
      <c r="Z180" s="270">
        <v>0.60499999999999998</v>
      </c>
      <c r="AA180" s="270">
        <v>0.65</v>
      </c>
      <c r="AB180" s="270">
        <v>0.71499999999999997</v>
      </c>
      <c r="AC180" s="270">
        <v>0.85899999999999999</v>
      </c>
      <c r="AD180" s="270">
        <v>1.127</v>
      </c>
      <c r="AE180" s="270">
        <v>1.2110000000000001</v>
      </c>
      <c r="AF180" s="270">
        <v>1.302</v>
      </c>
      <c r="AG180" s="270">
        <v>1.4319999999999999</v>
      </c>
      <c r="AH180" s="270">
        <v>1.7190000000000001</v>
      </c>
      <c r="AI180" s="270">
        <v>0.188</v>
      </c>
      <c r="AJ180" s="270">
        <v>0.20200000000000001</v>
      </c>
      <c r="AK180" s="270">
        <v>0.217</v>
      </c>
      <c r="AL180" s="270">
        <v>0.23899999999999999</v>
      </c>
      <c r="AM180" s="270">
        <v>0.28699999999999998</v>
      </c>
      <c r="AN180" s="270">
        <v>0.18</v>
      </c>
      <c r="AO180" s="270">
        <v>0.19</v>
      </c>
      <c r="AP180" s="270">
        <v>0.2</v>
      </c>
      <c r="AQ180" s="270">
        <v>0.21</v>
      </c>
      <c r="AR180" s="270">
        <v>0.22</v>
      </c>
      <c r="AS180" s="270">
        <v>0.40600000000000003</v>
      </c>
      <c r="AT180" s="270">
        <v>0.46500000000000002</v>
      </c>
      <c r="AU180" s="270">
        <v>0.53300000000000003</v>
      </c>
      <c r="AV180" s="270">
        <v>0.60899999999999999</v>
      </c>
      <c r="AW180" s="270">
        <v>0.66700000000000004</v>
      </c>
      <c r="AX180" s="270">
        <v>0</v>
      </c>
      <c r="AY180" s="270">
        <v>0</v>
      </c>
      <c r="AZ180" s="270">
        <v>0</v>
      </c>
      <c r="BA180" s="270">
        <v>0</v>
      </c>
      <c r="BB180" s="270">
        <v>0</v>
      </c>
      <c r="BC180" s="270">
        <v>0</v>
      </c>
      <c r="BD180" s="270">
        <v>0.25</v>
      </c>
      <c r="BE180" s="270">
        <v>0</v>
      </c>
      <c r="BF180" s="270">
        <v>0</v>
      </c>
      <c r="BG180" s="270">
        <v>0</v>
      </c>
    </row>
    <row r="181" spans="1:59">
      <c r="A181" s="267" t="s">
        <v>973</v>
      </c>
      <c r="B181" s="268">
        <v>0.8861500000000001</v>
      </c>
      <c r="C181" s="268">
        <v>1.125</v>
      </c>
      <c r="D181" s="268">
        <v>0</v>
      </c>
      <c r="E181" s="268"/>
      <c r="F181" s="269">
        <v>4131</v>
      </c>
      <c r="G181" s="270">
        <v>0.2581</v>
      </c>
      <c r="H181" s="270">
        <v>7.9200000000000007E-2</v>
      </c>
      <c r="I181" s="270">
        <v>0.36919999999999997</v>
      </c>
      <c r="J181" s="270">
        <v>1.44E-2</v>
      </c>
      <c r="K181" s="270">
        <v>9.5999999999999992E-3</v>
      </c>
      <c r="L181" s="270">
        <v>0.15565000000000018</v>
      </c>
      <c r="M181" s="271">
        <v>62.478818687969017</v>
      </c>
      <c r="N181" s="269">
        <v>4700</v>
      </c>
      <c r="O181" s="269">
        <v>5100</v>
      </c>
      <c r="P181" s="269">
        <v>5500</v>
      </c>
      <c r="Q181" s="269">
        <v>5900</v>
      </c>
      <c r="R181" s="269">
        <v>6300</v>
      </c>
      <c r="S181" s="269" t="s">
        <v>150</v>
      </c>
      <c r="T181" s="270">
        <v>0.24399999999999999</v>
      </c>
      <c r="U181" s="270">
        <v>0.26500000000000001</v>
      </c>
      <c r="V181" s="270">
        <v>0.28599999999999998</v>
      </c>
      <c r="W181" s="270">
        <v>0.307</v>
      </c>
      <c r="X181" s="270">
        <v>0.32800000000000001</v>
      </c>
      <c r="Y181" s="270">
        <v>9.8000000000000004E-2</v>
      </c>
      <c r="Z181" s="270">
        <v>0.107</v>
      </c>
      <c r="AA181" s="270">
        <v>0.115</v>
      </c>
      <c r="AB181" s="270">
        <v>0.124</v>
      </c>
      <c r="AC181" s="270">
        <v>0.13200000000000001</v>
      </c>
      <c r="AD181" s="270">
        <v>0.45600000000000002</v>
      </c>
      <c r="AE181" s="270">
        <v>0.495</v>
      </c>
      <c r="AF181" s="270">
        <v>0.53300000000000003</v>
      </c>
      <c r="AG181" s="270">
        <v>0.57199999999999995</v>
      </c>
      <c r="AH181" s="270">
        <v>0.61099999999999999</v>
      </c>
      <c r="AI181" s="270">
        <v>4.8000000000000001E-2</v>
      </c>
      <c r="AJ181" s="270">
        <v>5.6000000000000001E-2</v>
      </c>
      <c r="AK181" s="270">
        <v>6.4000000000000001E-2</v>
      </c>
      <c r="AL181" s="270">
        <v>7.1999999999999995E-2</v>
      </c>
      <c r="AM181" s="270">
        <v>0.08</v>
      </c>
      <c r="AN181" s="270">
        <v>4.0000000000000001E-3</v>
      </c>
      <c r="AO181" s="270">
        <v>4.0000000000000001E-3</v>
      </c>
      <c r="AP181" s="270">
        <v>5.0000000000000001E-3</v>
      </c>
      <c r="AQ181" s="270">
        <v>5.0000000000000001E-3</v>
      </c>
      <c r="AR181" s="270">
        <v>5.0000000000000001E-3</v>
      </c>
      <c r="AS181" s="270">
        <v>9.5600000000000004E-2</v>
      </c>
      <c r="AT181" s="270">
        <v>0.1043</v>
      </c>
      <c r="AU181" s="270">
        <v>0.1128</v>
      </c>
      <c r="AV181" s="270">
        <v>0.1215</v>
      </c>
      <c r="AW181" s="270">
        <v>0.13</v>
      </c>
      <c r="AX181" s="270">
        <v>0.25</v>
      </c>
      <c r="AY181" s="270">
        <v>0.25</v>
      </c>
      <c r="AZ181" s="270">
        <v>0</v>
      </c>
      <c r="BA181" s="270">
        <v>0</v>
      </c>
      <c r="BB181" s="270">
        <v>0</v>
      </c>
      <c r="BC181" s="270">
        <v>0</v>
      </c>
      <c r="BD181" s="270">
        <v>0</v>
      </c>
      <c r="BE181" s="270">
        <v>0</v>
      </c>
      <c r="BF181" s="270">
        <v>0</v>
      </c>
      <c r="BG181" s="270">
        <v>0</v>
      </c>
    </row>
    <row r="182" spans="1:59">
      <c r="A182" s="267" t="s">
        <v>797</v>
      </c>
      <c r="B182" s="268">
        <v>0.6196666666666667</v>
      </c>
      <c r="C182" s="268">
        <v>6.6</v>
      </c>
      <c r="D182" s="268">
        <v>0.12</v>
      </c>
      <c r="E182" s="268"/>
      <c r="F182" s="269">
        <v>2893</v>
      </c>
      <c r="G182" s="270">
        <v>0.1042</v>
      </c>
      <c r="H182" s="270">
        <v>0.10970000000000001</v>
      </c>
      <c r="I182" s="270">
        <v>9.01E-2</v>
      </c>
      <c r="J182" s="270">
        <v>1.9E-3</v>
      </c>
      <c r="K182" s="270">
        <v>9.8400000000000001E-2</v>
      </c>
      <c r="L182" s="270">
        <v>9.5366666666666711E-2</v>
      </c>
      <c r="M182" s="271">
        <v>36.017974421016248</v>
      </c>
      <c r="N182" s="269">
        <v>3517</v>
      </c>
      <c r="O182" s="269">
        <v>3780</v>
      </c>
      <c r="P182" s="269">
        <v>4064</v>
      </c>
      <c r="Q182" s="269">
        <v>4369</v>
      </c>
      <c r="R182" s="269">
        <v>4696</v>
      </c>
      <c r="S182" s="269" t="s">
        <v>150</v>
      </c>
      <c r="T182" s="270">
        <v>0.10199999999999999</v>
      </c>
      <c r="U182" s="270">
        <v>0.109</v>
      </c>
      <c r="V182" s="270">
        <v>0.11700000000000001</v>
      </c>
      <c r="W182" s="270">
        <v>0.125</v>
      </c>
      <c r="X182" s="270">
        <v>0.13400000000000001</v>
      </c>
      <c r="Y182" s="270">
        <v>0.11799999999999999</v>
      </c>
      <c r="Z182" s="270">
        <v>0.126</v>
      </c>
      <c r="AA182" s="270">
        <v>0.13600000000000001</v>
      </c>
      <c r="AB182" s="270">
        <v>0.14599999999999999</v>
      </c>
      <c r="AC182" s="270">
        <v>0.157</v>
      </c>
      <c r="AD182" s="270">
        <v>0</v>
      </c>
      <c r="AE182" s="270">
        <v>0</v>
      </c>
      <c r="AF182" s="270">
        <v>0</v>
      </c>
      <c r="AG182" s="270">
        <v>0</v>
      </c>
      <c r="AH182" s="270">
        <v>0</v>
      </c>
      <c r="AI182" s="270">
        <v>0</v>
      </c>
      <c r="AJ182" s="270">
        <v>0</v>
      </c>
      <c r="AK182" s="270">
        <v>0</v>
      </c>
      <c r="AL182" s="270">
        <v>0</v>
      </c>
      <c r="AM182" s="270">
        <v>0</v>
      </c>
      <c r="AN182" s="270">
        <v>7.3999999999999996E-2</v>
      </c>
      <c r="AO182" s="270">
        <v>0.08</v>
      </c>
      <c r="AP182" s="270">
        <v>8.5999999999999993E-2</v>
      </c>
      <c r="AQ182" s="270">
        <v>9.0999999999999998E-2</v>
      </c>
      <c r="AR182" s="270">
        <v>9.8000000000000004E-2</v>
      </c>
      <c r="AS182" s="270">
        <v>0.16400000000000001</v>
      </c>
      <c r="AT182" s="270">
        <v>0.17499999999999999</v>
      </c>
      <c r="AU182" s="270">
        <v>0.189</v>
      </c>
      <c r="AV182" s="270">
        <v>0.20100000000000001</v>
      </c>
      <c r="AW182" s="270">
        <v>0.216</v>
      </c>
      <c r="AX182" s="270">
        <v>0</v>
      </c>
      <c r="AY182" s="270">
        <v>0</v>
      </c>
      <c r="AZ182" s="270">
        <v>0</v>
      </c>
      <c r="BA182" s="270">
        <v>0</v>
      </c>
      <c r="BB182" s="270">
        <v>0</v>
      </c>
      <c r="BC182" s="270">
        <v>0</v>
      </c>
      <c r="BD182" s="270">
        <v>0</v>
      </c>
      <c r="BE182" s="270">
        <v>0</v>
      </c>
      <c r="BF182" s="270">
        <v>0</v>
      </c>
      <c r="BG182" s="270">
        <v>0</v>
      </c>
    </row>
    <row r="183" spans="1:59">
      <c r="A183" s="267" t="s">
        <v>671</v>
      </c>
      <c r="B183" s="268">
        <v>0.22298333333333331</v>
      </c>
      <c r="C183" s="268">
        <v>0.55899999999999994</v>
      </c>
      <c r="D183" s="268">
        <v>0</v>
      </c>
      <c r="E183" s="268"/>
      <c r="F183" s="269">
        <v>3558</v>
      </c>
      <c r="G183" s="270">
        <v>0.13500000000000001</v>
      </c>
      <c r="H183" s="270">
        <v>2.87E-2</v>
      </c>
      <c r="I183" s="270">
        <v>1.9099999999999999E-2</v>
      </c>
      <c r="J183" s="270">
        <v>1.5E-3</v>
      </c>
      <c r="K183" s="270">
        <v>0.01</v>
      </c>
      <c r="L183" s="270">
        <v>2.8683333333333283E-2</v>
      </c>
      <c r="M183" s="271">
        <v>37.94266441821248</v>
      </c>
      <c r="N183" s="269">
        <v>3588</v>
      </c>
      <c r="O183" s="269">
        <v>3608</v>
      </c>
      <c r="P183" s="269">
        <v>3638</v>
      </c>
      <c r="Q183" s="269">
        <v>3668</v>
      </c>
      <c r="R183" s="269">
        <v>3700</v>
      </c>
      <c r="S183" s="269" t="s">
        <v>150</v>
      </c>
      <c r="T183" s="270">
        <v>0.13739999999999999</v>
      </c>
      <c r="U183" s="270">
        <v>0.15010000000000001</v>
      </c>
      <c r="V183" s="270">
        <v>0.16250000000000001</v>
      </c>
      <c r="W183" s="270">
        <v>0.1759</v>
      </c>
      <c r="X183" s="270">
        <v>0.1905</v>
      </c>
      <c r="Y183" s="270">
        <v>2.92E-2</v>
      </c>
      <c r="Z183" s="270">
        <v>3.1899999999999998E-2</v>
      </c>
      <c r="AA183" s="270">
        <v>3.4500000000000003E-2</v>
      </c>
      <c r="AB183" s="270">
        <v>3.7400000000000003E-2</v>
      </c>
      <c r="AC183" s="270">
        <v>4.0500000000000001E-2</v>
      </c>
      <c r="AD183" s="270">
        <v>1.9099999999999999E-2</v>
      </c>
      <c r="AE183" s="270">
        <v>1.9099999999999999E-2</v>
      </c>
      <c r="AF183" s="270">
        <v>1.9099999999999999E-2</v>
      </c>
      <c r="AG183" s="270">
        <v>1.9099999999999999E-2</v>
      </c>
      <c r="AH183" s="270">
        <v>1.9099999999999999E-2</v>
      </c>
      <c r="AI183" s="270">
        <v>1.6999999999999999E-3</v>
      </c>
      <c r="AJ183" s="270">
        <v>1.9E-3</v>
      </c>
      <c r="AK183" s="270">
        <v>2.0999999999999999E-3</v>
      </c>
      <c r="AL183" s="270">
        <v>2.3E-3</v>
      </c>
      <c r="AM183" s="270">
        <v>2.5000000000000001E-3</v>
      </c>
      <c r="AN183" s="270">
        <v>0.01</v>
      </c>
      <c r="AO183" s="270">
        <v>1.0999999999999999E-2</v>
      </c>
      <c r="AP183" s="270">
        <v>1.2E-2</v>
      </c>
      <c r="AQ183" s="270">
        <v>1.2999999999999999E-2</v>
      </c>
      <c r="AR183" s="270">
        <v>1.4E-2</v>
      </c>
      <c r="AS183" s="270">
        <v>2.9000000000000001E-2</v>
      </c>
      <c r="AT183" s="270">
        <v>3.1399999999999997E-2</v>
      </c>
      <c r="AU183" s="270">
        <v>3.3799999999999997E-2</v>
      </c>
      <c r="AV183" s="270">
        <v>3.6299999999999999E-2</v>
      </c>
      <c r="AW183" s="270">
        <v>3.9100000000000003E-2</v>
      </c>
      <c r="AX183" s="270">
        <v>0</v>
      </c>
      <c r="AY183" s="270">
        <v>0</v>
      </c>
      <c r="AZ183" s="270">
        <v>0</v>
      </c>
      <c r="BA183" s="270">
        <v>0</v>
      </c>
      <c r="BB183" s="270">
        <v>0</v>
      </c>
      <c r="BC183" s="270">
        <v>0</v>
      </c>
      <c r="BD183" s="270">
        <v>0</v>
      </c>
      <c r="BE183" s="270">
        <v>0</v>
      </c>
      <c r="BF183" s="270">
        <v>0</v>
      </c>
      <c r="BG183" s="270">
        <v>0</v>
      </c>
    </row>
    <row r="184" spans="1:59">
      <c r="A184" s="267" t="s">
        <v>403</v>
      </c>
      <c r="B184" s="268">
        <v>0.85849999999999993</v>
      </c>
      <c r="C184" s="268">
        <v>2.0590000000000002</v>
      </c>
      <c r="D184" s="268">
        <v>2.7945205479452056E-4</v>
      </c>
      <c r="E184" s="268"/>
      <c r="F184" s="269">
        <v>11416</v>
      </c>
      <c r="G184" s="270">
        <v>0.498</v>
      </c>
      <c r="H184" s="270">
        <v>0.1283</v>
      </c>
      <c r="I184" s="270">
        <v>1.18E-2</v>
      </c>
      <c r="J184" s="270">
        <v>3.8199999999999998E-2</v>
      </c>
      <c r="K184" s="270">
        <v>1E-3</v>
      </c>
      <c r="L184" s="270">
        <v>0.1809205479452054</v>
      </c>
      <c r="M184" s="271">
        <v>43.622985283812191</v>
      </c>
      <c r="N184" s="269">
        <v>13000</v>
      </c>
      <c r="O184" s="269">
        <v>14000</v>
      </c>
      <c r="P184" s="269">
        <v>15000</v>
      </c>
      <c r="Q184" s="269">
        <v>16000</v>
      </c>
      <c r="R184" s="269">
        <v>17000</v>
      </c>
      <c r="S184" s="269" t="s">
        <v>150</v>
      </c>
      <c r="T184" s="270">
        <v>0.69</v>
      </c>
      <c r="U184" s="270">
        <v>0.7</v>
      </c>
      <c r="V184" s="270">
        <v>0.70499999999999996</v>
      </c>
      <c r="W184" s="270">
        <v>0.71499999999999997</v>
      </c>
      <c r="X184" s="270">
        <v>0.72</v>
      </c>
      <c r="Y184" s="270">
        <v>0.155</v>
      </c>
      <c r="Z184" s="270">
        <v>0.16</v>
      </c>
      <c r="AA184" s="270">
        <v>0.16500000000000001</v>
      </c>
      <c r="AB184" s="270">
        <v>0.17</v>
      </c>
      <c r="AC184" s="270">
        <v>0.17499999999999999</v>
      </c>
      <c r="AD184" s="270">
        <v>3.5000000000000003E-2</v>
      </c>
      <c r="AE184" s="270">
        <v>3.5000000000000003E-2</v>
      </c>
      <c r="AF184" s="270">
        <v>3.5000000000000003E-2</v>
      </c>
      <c r="AG184" s="270">
        <v>3.5000000000000003E-2</v>
      </c>
      <c r="AH184" s="270">
        <v>3.5000000000000003E-2</v>
      </c>
      <c r="AI184" s="270">
        <v>0.04</v>
      </c>
      <c r="AJ184" s="270">
        <v>4.2000000000000003E-2</v>
      </c>
      <c r="AK184" s="270">
        <v>4.3999999999999997E-2</v>
      </c>
      <c r="AL184" s="270">
        <v>4.4999999999999998E-2</v>
      </c>
      <c r="AM184" s="270">
        <v>4.4999999999999998E-2</v>
      </c>
      <c r="AN184" s="270">
        <v>7.0000000000000001E-3</v>
      </c>
      <c r="AO184" s="270">
        <v>7.0000000000000001E-3</v>
      </c>
      <c r="AP184" s="270">
        <v>7.0000000000000001E-3</v>
      </c>
      <c r="AQ184" s="270">
        <v>7.0000000000000001E-3</v>
      </c>
      <c r="AR184" s="270">
        <v>7.0000000000000001E-3</v>
      </c>
      <c r="AS184" s="270">
        <v>0.18</v>
      </c>
      <c r="AT184" s="270">
        <v>0.184</v>
      </c>
      <c r="AU184" s="270">
        <v>0.19</v>
      </c>
      <c r="AV184" s="270">
        <v>0.19500000000000001</v>
      </c>
      <c r="AW184" s="270">
        <v>0.2</v>
      </c>
      <c r="AX184" s="270">
        <v>0</v>
      </c>
      <c r="AY184" s="270">
        <v>0</v>
      </c>
      <c r="AZ184" s="270">
        <v>0</v>
      </c>
      <c r="BA184" s="270">
        <v>0</v>
      </c>
      <c r="BB184" s="270">
        <v>0</v>
      </c>
      <c r="BC184" s="270">
        <v>0.06</v>
      </c>
      <c r="BD184" s="270">
        <v>0</v>
      </c>
      <c r="BE184" s="270">
        <v>0</v>
      </c>
      <c r="BF184" s="270">
        <v>0</v>
      </c>
      <c r="BG184" s="270">
        <v>0</v>
      </c>
    </row>
    <row r="185" spans="1:59">
      <c r="A185" s="267" t="s">
        <v>585</v>
      </c>
      <c r="B185" s="268">
        <v>0.13566666666666663</v>
      </c>
      <c r="C185" s="268">
        <v>0.25</v>
      </c>
      <c r="D185" s="268">
        <v>0</v>
      </c>
      <c r="E185" s="268"/>
      <c r="F185" s="269">
        <v>1196</v>
      </c>
      <c r="G185" s="270">
        <v>7.0999999999999994E-2</v>
      </c>
      <c r="H185" s="270">
        <v>1.2E-2</v>
      </c>
      <c r="I185" s="270">
        <v>5.0000000000000001E-3</v>
      </c>
      <c r="J185" s="270">
        <v>0</v>
      </c>
      <c r="K185" s="270">
        <v>3.6999999999999998E-2</v>
      </c>
      <c r="L185" s="270">
        <v>1.066666666666663E-2</v>
      </c>
      <c r="M185" s="271">
        <v>59.364548494983275</v>
      </c>
      <c r="N185" s="269">
        <v>1250</v>
      </c>
      <c r="O185" s="269">
        <v>1300</v>
      </c>
      <c r="P185" s="269">
        <v>1400</v>
      </c>
      <c r="Q185" s="269">
        <v>1500</v>
      </c>
      <c r="R185" s="269">
        <v>1600</v>
      </c>
      <c r="S185" s="269" t="s">
        <v>150</v>
      </c>
      <c r="T185" s="270">
        <v>7.1999999999999995E-2</v>
      </c>
      <c r="U185" s="270">
        <v>7.4999999999999997E-2</v>
      </c>
      <c r="V185" s="270">
        <v>7.8E-2</v>
      </c>
      <c r="W185" s="270">
        <v>8.1000000000000003E-2</v>
      </c>
      <c r="X185" s="270">
        <v>8.5000000000000006E-2</v>
      </c>
      <c r="Y185" s="270">
        <v>1.2999999999999999E-2</v>
      </c>
      <c r="Z185" s="270">
        <v>1.4E-2</v>
      </c>
      <c r="AA185" s="270">
        <v>1.4999999999999999E-2</v>
      </c>
      <c r="AB185" s="270">
        <v>1.6E-2</v>
      </c>
      <c r="AC185" s="270">
        <v>1.7999999999999999E-2</v>
      </c>
      <c r="AD185" s="270">
        <v>5.0000000000000001E-3</v>
      </c>
      <c r="AE185" s="270">
        <v>5.0000000000000001E-3</v>
      </c>
      <c r="AF185" s="270">
        <v>5.0000000000000001E-3</v>
      </c>
      <c r="AG185" s="270">
        <v>5.0000000000000001E-3</v>
      </c>
      <c r="AH185" s="270">
        <v>5.0000000000000001E-3</v>
      </c>
      <c r="AI185" s="270">
        <v>0</v>
      </c>
      <c r="AJ185" s="270">
        <v>0</v>
      </c>
      <c r="AK185" s="270">
        <v>0</v>
      </c>
      <c r="AL185" s="270">
        <v>0</v>
      </c>
      <c r="AM185" s="270">
        <v>0</v>
      </c>
      <c r="AN185" s="270">
        <v>2.1999999999999999E-2</v>
      </c>
      <c r="AO185" s="270">
        <v>2.3E-2</v>
      </c>
      <c r="AP185" s="270">
        <v>2.4E-2</v>
      </c>
      <c r="AQ185" s="270">
        <v>2.5000000000000001E-2</v>
      </c>
      <c r="AR185" s="270">
        <v>2.5999999999999999E-2</v>
      </c>
      <c r="AS185" s="270">
        <v>7.0000000000000001E-3</v>
      </c>
      <c r="AT185" s="270">
        <v>8.0000000000000002E-3</v>
      </c>
      <c r="AU185" s="270">
        <v>8.0000000000000002E-3</v>
      </c>
      <c r="AV185" s="270">
        <v>8.0000000000000002E-3</v>
      </c>
      <c r="AW185" s="270">
        <v>8.9999999999999993E-3</v>
      </c>
      <c r="AX185" s="270">
        <v>0</v>
      </c>
      <c r="AY185" s="270">
        <v>0</v>
      </c>
      <c r="AZ185" s="270">
        <v>0</v>
      </c>
      <c r="BA185" s="270">
        <v>0</v>
      </c>
      <c r="BB185" s="270">
        <v>0</v>
      </c>
      <c r="BC185" s="270">
        <v>0</v>
      </c>
      <c r="BD185" s="270">
        <v>0</v>
      </c>
      <c r="BE185" s="270">
        <v>0</v>
      </c>
      <c r="BF185" s="270">
        <v>0</v>
      </c>
      <c r="BG185" s="270">
        <v>0</v>
      </c>
    </row>
    <row r="186" spans="1:59">
      <c r="A186" s="267" t="s">
        <v>838</v>
      </c>
      <c r="B186" s="268" t="s">
        <v>395</v>
      </c>
      <c r="C186" s="268">
        <v>0</v>
      </c>
      <c r="D186" s="268">
        <v>0</v>
      </c>
      <c r="E186" s="268"/>
      <c r="F186" s="269" t="e">
        <v>#N/A</v>
      </c>
      <c r="G186" s="270">
        <v>0</v>
      </c>
      <c r="H186" s="270">
        <v>0</v>
      </c>
      <c r="I186" s="270">
        <v>0</v>
      </c>
      <c r="J186" s="270">
        <v>0</v>
      </c>
      <c r="K186" s="270">
        <v>0</v>
      </c>
      <c r="L186" s="270" t="e">
        <v>#VALUE!</v>
      </c>
      <c r="M186" s="271" t="s">
        <v>395</v>
      </c>
      <c r="N186" s="269">
        <v>0</v>
      </c>
      <c r="O186" s="269">
        <v>0</v>
      </c>
      <c r="P186" s="269">
        <v>0</v>
      </c>
      <c r="Q186" s="269">
        <v>0</v>
      </c>
      <c r="R186" s="269">
        <v>0</v>
      </c>
      <c r="S186" s="269" t="s">
        <v>150</v>
      </c>
      <c r="T186" s="270">
        <v>0</v>
      </c>
      <c r="U186" s="270">
        <v>0</v>
      </c>
      <c r="V186" s="270">
        <v>0</v>
      </c>
      <c r="W186" s="270">
        <v>0</v>
      </c>
      <c r="X186" s="270">
        <v>0</v>
      </c>
      <c r="Y186" s="270">
        <v>0</v>
      </c>
      <c r="Z186" s="270">
        <v>0</v>
      </c>
      <c r="AA186" s="270">
        <v>0</v>
      </c>
      <c r="AB186" s="270">
        <v>0</v>
      </c>
      <c r="AC186" s="270">
        <v>0</v>
      </c>
      <c r="AD186" s="270">
        <v>0</v>
      </c>
      <c r="AE186" s="270">
        <v>0</v>
      </c>
      <c r="AF186" s="270">
        <v>0</v>
      </c>
      <c r="AG186" s="270">
        <v>0</v>
      </c>
      <c r="AH186" s="270">
        <v>0</v>
      </c>
      <c r="AI186" s="270">
        <v>0</v>
      </c>
      <c r="AJ186" s="270">
        <v>0</v>
      </c>
      <c r="AK186" s="270">
        <v>0</v>
      </c>
      <c r="AL186" s="270">
        <v>0</v>
      </c>
      <c r="AM186" s="270">
        <v>0</v>
      </c>
      <c r="AN186" s="270">
        <v>0</v>
      </c>
      <c r="AO186" s="270">
        <v>0</v>
      </c>
      <c r="AP186" s="270">
        <v>0</v>
      </c>
      <c r="AQ186" s="270">
        <v>0</v>
      </c>
      <c r="AR186" s="270">
        <v>0</v>
      </c>
      <c r="AS186" s="270">
        <v>0</v>
      </c>
      <c r="AT186" s="270">
        <v>0</v>
      </c>
      <c r="AU186" s="270">
        <v>0</v>
      </c>
      <c r="AV186" s="270">
        <v>0</v>
      </c>
      <c r="AW186" s="270">
        <v>0</v>
      </c>
      <c r="AX186" s="270">
        <v>0</v>
      </c>
      <c r="AY186" s="270">
        <v>0</v>
      </c>
      <c r="AZ186" s="270">
        <v>0</v>
      </c>
      <c r="BA186" s="270">
        <v>0</v>
      </c>
      <c r="BB186" s="270">
        <v>0</v>
      </c>
      <c r="BC186" s="270">
        <v>0</v>
      </c>
      <c r="BD186" s="270">
        <v>0</v>
      </c>
      <c r="BE186" s="270">
        <v>0</v>
      </c>
      <c r="BF186" s="270">
        <v>0</v>
      </c>
      <c r="BG186" s="270">
        <v>0</v>
      </c>
    </row>
    <row r="187" spans="1:59">
      <c r="A187" s="267" t="s">
        <v>550</v>
      </c>
      <c r="B187" s="268">
        <v>3.9416666666666664</v>
      </c>
      <c r="C187" s="268">
        <v>24.17</v>
      </c>
      <c r="D187" s="268">
        <v>0.93109999999999993</v>
      </c>
      <c r="E187" s="268"/>
      <c r="F187" s="269">
        <v>15527</v>
      </c>
      <c r="G187" s="270">
        <v>0.78039999999999998</v>
      </c>
      <c r="H187" s="270">
        <v>0.1741</v>
      </c>
      <c r="I187" s="270">
        <v>0.1845</v>
      </c>
      <c r="J187" s="270">
        <v>0.60320000000000007</v>
      </c>
      <c r="K187" s="270">
        <v>0.85</v>
      </c>
      <c r="L187" s="270">
        <v>0.41836666666666655</v>
      </c>
      <c r="M187" s="271">
        <v>50.260835963160943</v>
      </c>
      <c r="N187" s="269">
        <v>15220</v>
      </c>
      <c r="O187" s="269">
        <v>15200</v>
      </c>
      <c r="P187" s="269">
        <v>15000</v>
      </c>
      <c r="Q187" s="269">
        <v>14880</v>
      </c>
      <c r="R187" s="269">
        <v>14850</v>
      </c>
      <c r="S187" s="269" t="s">
        <v>147</v>
      </c>
      <c r="T187" s="270">
        <v>0.75700000000000001</v>
      </c>
      <c r="U187" s="270">
        <v>0.73399999999999999</v>
      </c>
      <c r="V187" s="270">
        <v>0.71230000000000004</v>
      </c>
      <c r="W187" s="270">
        <v>0.69</v>
      </c>
      <c r="X187" s="270">
        <v>0.67</v>
      </c>
      <c r="Y187" s="270">
        <v>0.1515</v>
      </c>
      <c r="Z187" s="270">
        <v>0.14399999999999999</v>
      </c>
      <c r="AA187" s="270">
        <v>0.13669999999999999</v>
      </c>
      <c r="AB187" s="270">
        <v>0.13</v>
      </c>
      <c r="AC187" s="270">
        <v>0.125</v>
      </c>
      <c r="AD187" s="270">
        <v>0.13</v>
      </c>
      <c r="AE187" s="270">
        <v>0.28000000000000003</v>
      </c>
      <c r="AF187" s="270">
        <v>0.28999999999999998</v>
      </c>
      <c r="AG187" s="270">
        <v>0.29199999999999998</v>
      </c>
      <c r="AH187" s="270">
        <v>0.29799999999999999</v>
      </c>
      <c r="AI187" s="270">
        <v>0.61</v>
      </c>
      <c r="AJ187" s="270">
        <v>0.6</v>
      </c>
      <c r="AK187" s="270">
        <v>0.65</v>
      </c>
      <c r="AL187" s="270">
        <v>0.65</v>
      </c>
      <c r="AM187" s="270">
        <v>0.7</v>
      </c>
      <c r="AN187" s="270">
        <v>0.54</v>
      </c>
      <c r="AO187" s="270">
        <v>0.55000000000000004</v>
      </c>
      <c r="AP187" s="270">
        <v>0.56000000000000005</v>
      </c>
      <c r="AQ187" s="270">
        <v>0.56999999999999995</v>
      </c>
      <c r="AR187" s="270">
        <v>0.57999999999999996</v>
      </c>
      <c r="AS187" s="270">
        <v>0.32719999999999999</v>
      </c>
      <c r="AT187" s="270">
        <v>0.34510000000000002</v>
      </c>
      <c r="AU187" s="270">
        <v>0.35120000000000001</v>
      </c>
      <c r="AV187" s="270">
        <v>0.34870000000000001</v>
      </c>
      <c r="AW187" s="270">
        <v>0.3548</v>
      </c>
      <c r="AX187" s="270">
        <v>0</v>
      </c>
      <c r="AY187" s="270">
        <v>0</v>
      </c>
      <c r="AZ187" s="270">
        <v>0</v>
      </c>
      <c r="BA187" s="270">
        <v>0</v>
      </c>
      <c r="BB187" s="270">
        <v>0</v>
      </c>
      <c r="BC187" s="270">
        <v>0</v>
      </c>
      <c r="BD187" s="270">
        <v>0</v>
      </c>
      <c r="BE187" s="270">
        <v>0</v>
      </c>
      <c r="BF187" s="270">
        <v>0</v>
      </c>
      <c r="BG187" s="270">
        <v>0</v>
      </c>
    </row>
    <row r="188" spans="1:59">
      <c r="A188" s="267" t="s">
        <v>801</v>
      </c>
      <c r="B188" s="268">
        <v>4.4507499999999993</v>
      </c>
      <c r="C188" s="268">
        <v>19</v>
      </c>
      <c r="D188" s="268">
        <v>1.1639999999999999</v>
      </c>
      <c r="E188" s="268"/>
      <c r="F188" s="269">
        <v>14087</v>
      </c>
      <c r="G188" s="270">
        <v>0.59519999999999995</v>
      </c>
      <c r="H188" s="270">
        <v>0.78310000000000002</v>
      </c>
      <c r="I188" s="270">
        <v>1.105</v>
      </c>
      <c r="J188" s="270">
        <v>4.9500000000000002E-2</v>
      </c>
      <c r="K188" s="270">
        <v>0.21440000000000001</v>
      </c>
      <c r="L188" s="270">
        <v>0.53954999999999931</v>
      </c>
      <c r="M188" s="271">
        <v>42.251721445304184</v>
      </c>
      <c r="N188" s="269">
        <v>14589</v>
      </c>
      <c r="O188" s="269">
        <v>15027</v>
      </c>
      <c r="P188" s="269">
        <v>15477</v>
      </c>
      <c r="Q188" s="269">
        <v>15941</v>
      </c>
      <c r="R188" s="269">
        <v>16420</v>
      </c>
      <c r="S188" s="269" t="s">
        <v>147</v>
      </c>
      <c r="T188" s="270">
        <v>0.60060000000000002</v>
      </c>
      <c r="U188" s="270">
        <v>0.61860000000000004</v>
      </c>
      <c r="V188" s="270">
        <v>0.6371</v>
      </c>
      <c r="W188" s="270">
        <v>0.65620000000000001</v>
      </c>
      <c r="X188" s="270">
        <v>0.67589999999999995</v>
      </c>
      <c r="Y188" s="270">
        <v>0.79010000000000002</v>
      </c>
      <c r="Z188" s="270">
        <v>0.81389999999999996</v>
      </c>
      <c r="AA188" s="270">
        <v>0.83830000000000005</v>
      </c>
      <c r="AB188" s="270">
        <v>0.86339999999999995</v>
      </c>
      <c r="AC188" s="270">
        <v>0.88929999999999998</v>
      </c>
      <c r="AD188" s="270">
        <v>1.1149</v>
      </c>
      <c r="AE188" s="270">
        <v>1.1484000000000001</v>
      </c>
      <c r="AF188" s="270">
        <v>1.1828000000000001</v>
      </c>
      <c r="AG188" s="270">
        <v>1.2182999999999999</v>
      </c>
      <c r="AH188" s="270">
        <v>1.2548999999999999</v>
      </c>
      <c r="AI188" s="270">
        <v>4.99E-2</v>
      </c>
      <c r="AJ188" s="270">
        <v>5.1400000000000001E-2</v>
      </c>
      <c r="AK188" s="270">
        <v>5.2999999999999999E-2</v>
      </c>
      <c r="AL188" s="270">
        <v>5.4600000000000003E-2</v>
      </c>
      <c r="AM188" s="270">
        <v>5.62E-2</v>
      </c>
      <c r="AN188" s="270">
        <v>0.21629999999999999</v>
      </c>
      <c r="AO188" s="270">
        <v>0.2228</v>
      </c>
      <c r="AP188" s="270">
        <v>0.22950000000000001</v>
      </c>
      <c r="AQ188" s="270">
        <v>0.2364</v>
      </c>
      <c r="AR188" s="270">
        <v>0.24349999999999999</v>
      </c>
      <c r="AS188" s="270">
        <v>0.54459999999999997</v>
      </c>
      <c r="AT188" s="270">
        <v>0.56100000000000005</v>
      </c>
      <c r="AU188" s="270">
        <v>0.57779999999999998</v>
      </c>
      <c r="AV188" s="270">
        <v>0.59519999999999995</v>
      </c>
      <c r="AW188" s="270">
        <v>0.61299999999999999</v>
      </c>
      <c r="AX188" s="270">
        <v>0</v>
      </c>
      <c r="AY188" s="270">
        <v>0</v>
      </c>
      <c r="AZ188" s="270">
        <v>0</v>
      </c>
      <c r="BA188" s="270">
        <v>0</v>
      </c>
      <c r="BB188" s="270">
        <v>0</v>
      </c>
      <c r="BC188" s="270">
        <v>0</v>
      </c>
      <c r="BD188" s="270">
        <v>0</v>
      </c>
      <c r="BE188" s="270">
        <v>0</v>
      </c>
      <c r="BF188" s="270">
        <v>0</v>
      </c>
      <c r="BG188" s="270">
        <v>0</v>
      </c>
    </row>
    <row r="189" spans="1:59">
      <c r="A189" s="267" t="s">
        <v>698</v>
      </c>
      <c r="B189" s="268">
        <v>0.7444166666666665</v>
      </c>
      <c r="C189" s="268">
        <v>10</v>
      </c>
      <c r="D189" s="268">
        <v>0.15103972602739726</v>
      </c>
      <c r="E189" s="268"/>
      <c r="F189" s="269">
        <v>2409</v>
      </c>
      <c r="G189" s="270">
        <v>0.1105</v>
      </c>
      <c r="H189" s="270">
        <v>5.1299999999999998E-2</v>
      </c>
      <c r="I189" s="270">
        <v>0.18790000000000001</v>
      </c>
      <c r="J189" s="270">
        <v>1.6199999999999999E-2</v>
      </c>
      <c r="K189" s="270">
        <v>0.1125</v>
      </c>
      <c r="L189" s="270">
        <v>0.11497694063926922</v>
      </c>
      <c r="M189" s="271">
        <v>45.869655458696556</v>
      </c>
      <c r="N189" s="269">
        <v>2955</v>
      </c>
      <c r="O189" s="269">
        <v>3250</v>
      </c>
      <c r="P189" s="269">
        <v>3575</v>
      </c>
      <c r="Q189" s="269">
        <v>3932</v>
      </c>
      <c r="R189" s="269">
        <v>4000</v>
      </c>
      <c r="S189" s="269" t="s">
        <v>147</v>
      </c>
      <c r="T189" s="270">
        <v>0.13600000000000001</v>
      </c>
      <c r="U189" s="270">
        <v>0.14899999999999999</v>
      </c>
      <c r="V189" s="270">
        <v>0.16400000000000001</v>
      </c>
      <c r="W189" s="270">
        <v>0.18</v>
      </c>
      <c r="X189" s="270">
        <v>0.183</v>
      </c>
      <c r="Y189" s="270">
        <v>4.3999999999999997E-2</v>
      </c>
      <c r="Z189" s="270">
        <v>4.3999999999999997E-2</v>
      </c>
      <c r="AA189" s="270">
        <v>4.4999999999999998E-2</v>
      </c>
      <c r="AB189" s="270">
        <v>4.4999999999999998E-2</v>
      </c>
      <c r="AC189" s="270">
        <v>4.4999999999999998E-2</v>
      </c>
      <c r="AD189" s="270">
        <v>0.13300000000000001</v>
      </c>
      <c r="AE189" s="270">
        <v>0.13400000000000001</v>
      </c>
      <c r="AF189" s="270">
        <v>0.13500000000000001</v>
      </c>
      <c r="AG189" s="270">
        <v>0.13600000000000001</v>
      </c>
      <c r="AH189" s="270">
        <v>0.13600000000000001</v>
      </c>
      <c r="AI189" s="270">
        <v>2.1999999999999999E-2</v>
      </c>
      <c r="AJ189" s="270">
        <v>2.1999999999999999E-2</v>
      </c>
      <c r="AK189" s="270">
        <v>2.1999999999999999E-2</v>
      </c>
      <c r="AL189" s="270">
        <v>2.3E-2</v>
      </c>
      <c r="AM189" s="270">
        <v>2.3E-2</v>
      </c>
      <c r="AN189" s="270">
        <v>0.11799999999999999</v>
      </c>
      <c r="AO189" s="270">
        <v>0.11899999999999999</v>
      </c>
      <c r="AP189" s="270">
        <v>0.12</v>
      </c>
      <c r="AQ189" s="270">
        <v>0.121</v>
      </c>
      <c r="AR189" s="270">
        <v>0.121</v>
      </c>
      <c r="AS189" s="270">
        <v>0.1085</v>
      </c>
      <c r="AT189" s="270">
        <v>0.11210000000000001</v>
      </c>
      <c r="AU189" s="270">
        <v>0.1164</v>
      </c>
      <c r="AV189" s="270">
        <v>0.121</v>
      </c>
      <c r="AW189" s="270">
        <v>0.1217</v>
      </c>
      <c r="AX189" s="270">
        <v>0</v>
      </c>
      <c r="AY189" s="270">
        <v>0</v>
      </c>
      <c r="AZ189" s="270">
        <v>0</v>
      </c>
      <c r="BA189" s="270">
        <v>0</v>
      </c>
      <c r="BB189" s="270">
        <v>0</v>
      </c>
      <c r="BC189" s="270">
        <v>0</v>
      </c>
      <c r="BD189" s="270">
        <v>0</v>
      </c>
      <c r="BE189" s="270">
        <v>0</v>
      </c>
      <c r="BF189" s="270">
        <v>0</v>
      </c>
      <c r="BG189" s="270">
        <v>0</v>
      </c>
    </row>
    <row r="190" spans="1:59">
      <c r="A190" s="267" t="s">
        <v>169</v>
      </c>
      <c r="B190" s="268">
        <v>0.48783333333333329</v>
      </c>
      <c r="C190" s="268">
        <v>16.100000000000001</v>
      </c>
      <c r="D190" s="268">
        <v>3.5999999999999997E-2</v>
      </c>
      <c r="E190" s="268"/>
      <c r="F190" s="269">
        <v>2787</v>
      </c>
      <c r="G190" s="270">
        <v>9.0999999999999998E-2</v>
      </c>
      <c r="H190" s="270">
        <v>5.3999999999999999E-2</v>
      </c>
      <c r="I190" s="270">
        <v>0.192</v>
      </c>
      <c r="J190" s="270">
        <v>0</v>
      </c>
      <c r="K190" s="270">
        <v>7.0999999999999994E-2</v>
      </c>
      <c r="L190" s="270">
        <v>4.3833333333333335E-2</v>
      </c>
      <c r="M190" s="271">
        <v>32.651596698959452</v>
      </c>
      <c r="N190" s="269">
        <v>2907</v>
      </c>
      <c r="O190" s="269">
        <v>3027</v>
      </c>
      <c r="P190" s="269">
        <v>3147</v>
      </c>
      <c r="Q190" s="269">
        <v>3267</v>
      </c>
      <c r="R190" s="269">
        <v>3387</v>
      </c>
      <c r="S190" s="269" t="s">
        <v>147</v>
      </c>
      <c r="T190" s="270">
        <v>0.1</v>
      </c>
      <c r="U190" s="270">
        <v>0.104</v>
      </c>
      <c r="V190" s="270">
        <v>0.108</v>
      </c>
      <c r="W190" s="270">
        <v>0.112</v>
      </c>
      <c r="X190" s="270">
        <v>0.11600000000000001</v>
      </c>
      <c r="Y190" s="270">
        <v>0.04</v>
      </c>
      <c r="Z190" s="270">
        <v>4.1000000000000002E-2</v>
      </c>
      <c r="AA190" s="270">
        <v>4.2000000000000003E-2</v>
      </c>
      <c r="AB190" s="270">
        <v>4.2999999999999997E-2</v>
      </c>
      <c r="AC190" s="270">
        <v>4.3999999999999997E-2</v>
      </c>
      <c r="AD190" s="270">
        <v>0.33400000000000002</v>
      </c>
      <c r="AE190" s="270">
        <v>0.35</v>
      </c>
      <c r="AF190" s="270">
        <v>0.36799999999999999</v>
      </c>
      <c r="AG190" s="270">
        <v>0.38600000000000001</v>
      </c>
      <c r="AH190" s="270">
        <v>0.40400000000000003</v>
      </c>
      <c r="AI190" s="270">
        <v>0</v>
      </c>
      <c r="AJ190" s="270">
        <v>0</v>
      </c>
      <c r="AK190" s="270">
        <v>0</v>
      </c>
      <c r="AL190" s="270">
        <v>0</v>
      </c>
      <c r="AM190" s="270">
        <v>0</v>
      </c>
      <c r="AN190" s="270">
        <v>7.0000000000000007E-2</v>
      </c>
      <c r="AO190" s="270">
        <v>7.1999999999999995E-2</v>
      </c>
      <c r="AP190" s="270">
        <v>7.3999999999999996E-2</v>
      </c>
      <c r="AQ190" s="270">
        <v>7.5999999999999998E-2</v>
      </c>
      <c r="AR190" s="270">
        <v>7.8E-2</v>
      </c>
      <c r="AS190" s="270">
        <v>5.2900000000000003E-2</v>
      </c>
      <c r="AT190" s="270">
        <v>5.5199999999999999E-2</v>
      </c>
      <c r="AU190" s="270">
        <v>5.7599999999999998E-2</v>
      </c>
      <c r="AV190" s="270">
        <v>0.06</v>
      </c>
      <c r="AW190" s="270">
        <v>6.25E-2</v>
      </c>
      <c r="AX190" s="270">
        <v>0</v>
      </c>
      <c r="AY190" s="270">
        <v>0</v>
      </c>
      <c r="AZ190" s="270">
        <v>0</v>
      </c>
      <c r="BA190" s="270">
        <v>0</v>
      </c>
      <c r="BB190" s="270">
        <v>0</v>
      </c>
      <c r="BC190" s="270">
        <v>0</v>
      </c>
      <c r="BD190" s="270">
        <v>0</v>
      </c>
      <c r="BE190" s="270">
        <v>0</v>
      </c>
      <c r="BF190" s="270">
        <v>0</v>
      </c>
      <c r="BG190" s="270">
        <v>0</v>
      </c>
    </row>
    <row r="191" spans="1:59">
      <c r="A191" s="267" t="s">
        <v>875</v>
      </c>
      <c r="B191" s="268">
        <v>0.13725000000000001</v>
      </c>
      <c r="C191" s="268">
        <v>0.3</v>
      </c>
      <c r="D191" s="268">
        <v>0</v>
      </c>
      <c r="E191" s="268"/>
      <c r="F191" s="269">
        <v>1299</v>
      </c>
      <c r="G191" s="270">
        <v>9.6000000000000002E-2</v>
      </c>
      <c r="H191" s="270">
        <v>1.4999999999999999E-2</v>
      </c>
      <c r="I191" s="270">
        <v>7.0000000000000001E-3</v>
      </c>
      <c r="J191" s="270">
        <v>5.0000000000000001E-3</v>
      </c>
      <c r="K191" s="270">
        <v>1E-3</v>
      </c>
      <c r="L191" s="270">
        <v>1.3249999999999998E-2</v>
      </c>
      <c r="M191" s="271">
        <v>73.903002309468818</v>
      </c>
      <c r="N191" s="269">
        <v>1250</v>
      </c>
      <c r="O191" s="269">
        <v>1260</v>
      </c>
      <c r="P191" s="269">
        <v>1275</v>
      </c>
      <c r="Q191" s="269">
        <v>1290</v>
      </c>
      <c r="R191" s="269">
        <v>1300</v>
      </c>
      <c r="S191" s="269" t="s">
        <v>147</v>
      </c>
      <c r="T191" s="270">
        <v>0.1</v>
      </c>
      <c r="U191" s="270">
        <v>0.10100000000000001</v>
      </c>
      <c r="V191" s="270">
        <v>0.10199999999999999</v>
      </c>
      <c r="W191" s="270">
        <v>0.10299999999999999</v>
      </c>
      <c r="X191" s="270">
        <v>0.104</v>
      </c>
      <c r="Y191" s="270">
        <v>1.2999999999999999E-2</v>
      </c>
      <c r="Z191" s="270">
        <v>1.2999999999999999E-2</v>
      </c>
      <c r="AA191" s="270">
        <v>1.4E-2</v>
      </c>
      <c r="AB191" s="270">
        <v>1.4E-2</v>
      </c>
      <c r="AC191" s="270">
        <v>1.4E-2</v>
      </c>
      <c r="AD191" s="270">
        <v>8.9999999999999993E-3</v>
      </c>
      <c r="AE191" s="270">
        <v>8.9999999999999993E-3</v>
      </c>
      <c r="AF191" s="270">
        <v>0.01</v>
      </c>
      <c r="AG191" s="270">
        <v>0.01</v>
      </c>
      <c r="AH191" s="270">
        <v>0.01</v>
      </c>
      <c r="AI191" s="270">
        <v>5.0000000000000001E-3</v>
      </c>
      <c r="AJ191" s="270">
        <v>5.0000000000000001E-3</v>
      </c>
      <c r="AK191" s="270">
        <v>6.0000000000000001E-3</v>
      </c>
      <c r="AL191" s="270">
        <v>6.0000000000000001E-3</v>
      </c>
      <c r="AM191" s="270">
        <v>6.0000000000000001E-3</v>
      </c>
      <c r="AN191" s="270">
        <v>1E-3</v>
      </c>
      <c r="AO191" s="270">
        <v>1E-3</v>
      </c>
      <c r="AP191" s="270">
        <v>1E-3</v>
      </c>
      <c r="AQ191" s="270">
        <v>1E-3</v>
      </c>
      <c r="AR191" s="270">
        <v>1E-3</v>
      </c>
      <c r="AS191" s="270">
        <v>1.4500000000000001E-2</v>
      </c>
      <c r="AT191" s="270">
        <v>1.46E-2</v>
      </c>
      <c r="AU191" s="270">
        <v>1.4999999999999999E-2</v>
      </c>
      <c r="AV191" s="270">
        <v>1.5100000000000001E-2</v>
      </c>
      <c r="AW191" s="270">
        <v>1.52E-2</v>
      </c>
      <c r="AX191" s="270">
        <v>0</v>
      </c>
      <c r="AY191" s="270">
        <v>0</v>
      </c>
      <c r="AZ191" s="270">
        <v>0</v>
      </c>
      <c r="BA191" s="270">
        <v>0</v>
      </c>
      <c r="BB191" s="270">
        <v>0</v>
      </c>
      <c r="BC191" s="270">
        <v>0</v>
      </c>
      <c r="BD191" s="270">
        <v>0</v>
      </c>
      <c r="BE191" s="270">
        <v>0</v>
      </c>
      <c r="BF191" s="270">
        <v>0</v>
      </c>
      <c r="BG191" s="270">
        <v>0</v>
      </c>
    </row>
    <row r="192" spans="1:59">
      <c r="A192" s="267" t="s">
        <v>526</v>
      </c>
      <c r="B192" s="268">
        <v>0.91341666666666654</v>
      </c>
      <c r="C192" s="268">
        <v>1.667</v>
      </c>
      <c r="D192" s="268">
        <v>0</v>
      </c>
      <c r="E192" s="268"/>
      <c r="F192" s="269">
        <v>12120</v>
      </c>
      <c r="G192" s="270">
        <v>0.78</v>
      </c>
      <c r="H192" s="270">
        <v>1.4999999999999999E-2</v>
      </c>
      <c r="I192" s="270">
        <v>0.05</v>
      </c>
      <c r="J192" s="270">
        <v>1.4999999999999999E-2</v>
      </c>
      <c r="K192" s="270">
        <v>8.0000000000000002E-3</v>
      </c>
      <c r="L192" s="270">
        <v>4.5416666666666439E-2</v>
      </c>
      <c r="M192" s="271">
        <v>64.356435643564353</v>
      </c>
      <c r="N192" s="269">
        <v>12747</v>
      </c>
      <c r="O192" s="269">
        <v>13499</v>
      </c>
      <c r="P192" s="269">
        <v>14295</v>
      </c>
      <c r="Q192" s="269">
        <v>15138</v>
      </c>
      <c r="R192" s="269">
        <v>15300</v>
      </c>
      <c r="S192" s="269" t="s">
        <v>147</v>
      </c>
      <c r="T192" s="270">
        <v>0.80100000000000005</v>
      </c>
      <c r="U192" s="270">
        <v>0.84899999999999998</v>
      </c>
      <c r="V192" s="270">
        <v>0.89900000000000002</v>
      </c>
      <c r="W192" s="270">
        <v>0.95199999999999996</v>
      </c>
      <c r="X192" s="270">
        <v>0.99</v>
      </c>
      <c r="Y192" s="270">
        <v>1.9E-2</v>
      </c>
      <c r="Z192" s="270">
        <v>2.1000000000000001E-2</v>
      </c>
      <c r="AA192" s="270">
        <v>2.1999999999999999E-2</v>
      </c>
      <c r="AB192" s="270">
        <v>2.3E-2</v>
      </c>
      <c r="AC192" s="270">
        <v>2.5000000000000001E-2</v>
      </c>
      <c r="AD192" s="270">
        <v>0.05</v>
      </c>
      <c r="AE192" s="270">
        <v>0.05</v>
      </c>
      <c r="AF192" s="270">
        <v>0.05</v>
      </c>
      <c r="AG192" s="270">
        <v>0.05</v>
      </c>
      <c r="AH192" s="270">
        <v>0.05</v>
      </c>
      <c r="AI192" s="270">
        <v>1.6E-2</v>
      </c>
      <c r="AJ192" s="270">
        <v>1.7000000000000001E-2</v>
      </c>
      <c r="AK192" s="270">
        <v>1.7999999999999999E-2</v>
      </c>
      <c r="AL192" s="270">
        <v>1.9E-2</v>
      </c>
      <c r="AM192" s="270">
        <v>2.1000000000000001E-2</v>
      </c>
      <c r="AN192" s="270">
        <v>6.0000000000000001E-3</v>
      </c>
      <c r="AO192" s="270">
        <v>6.0000000000000001E-3</v>
      </c>
      <c r="AP192" s="270">
        <v>7.0000000000000001E-3</v>
      </c>
      <c r="AQ192" s="270">
        <v>7.0000000000000001E-3</v>
      </c>
      <c r="AR192" s="270">
        <v>8.0000000000000002E-3</v>
      </c>
      <c r="AS192" s="270">
        <v>0.12470000000000001</v>
      </c>
      <c r="AT192" s="270">
        <v>0.13189999999999999</v>
      </c>
      <c r="AU192" s="270">
        <v>0.13930000000000001</v>
      </c>
      <c r="AV192" s="270">
        <v>0.14699999999999999</v>
      </c>
      <c r="AW192" s="270">
        <v>0.153</v>
      </c>
      <c r="AX192" s="270">
        <v>0</v>
      </c>
      <c r="AY192" s="270">
        <v>0</v>
      </c>
      <c r="AZ192" s="270">
        <v>0</v>
      </c>
      <c r="BA192" s="270">
        <v>0</v>
      </c>
      <c r="BB192" s="270">
        <v>0</v>
      </c>
      <c r="BC192" s="270">
        <v>0</v>
      </c>
      <c r="BD192" s="270">
        <v>0</v>
      </c>
      <c r="BE192" s="270">
        <v>0</v>
      </c>
      <c r="BF192" s="270">
        <v>0</v>
      </c>
      <c r="BG192" s="270">
        <v>0</v>
      </c>
    </row>
    <row r="193" spans="1:59">
      <c r="A193" s="267" t="s">
        <v>811</v>
      </c>
      <c r="B193" s="268">
        <v>0.12089999999999997</v>
      </c>
      <c r="C193" s="268">
        <v>0.75</v>
      </c>
      <c r="D193" s="268">
        <v>0</v>
      </c>
      <c r="E193" s="268"/>
      <c r="F193" s="269">
        <v>1180</v>
      </c>
      <c r="G193" s="270">
        <v>6.2E-2</v>
      </c>
      <c r="H193" s="270">
        <v>0.01</v>
      </c>
      <c r="I193" s="270">
        <v>5.9999999999999995E-4</v>
      </c>
      <c r="J193" s="270">
        <v>8.2000000000000007E-3</v>
      </c>
      <c r="K193" s="270">
        <v>3.2500000000000001E-2</v>
      </c>
      <c r="L193" s="270">
        <v>7.5999999999999679E-3</v>
      </c>
      <c r="M193" s="271">
        <v>52.542372881355931</v>
      </c>
      <c r="N193" s="269">
        <v>1300</v>
      </c>
      <c r="O193" s="269">
        <v>1500</v>
      </c>
      <c r="P193" s="269">
        <v>1700</v>
      </c>
      <c r="Q193" s="269">
        <v>1900</v>
      </c>
      <c r="R193" s="269">
        <v>2100</v>
      </c>
      <c r="S193" s="269" t="s">
        <v>147</v>
      </c>
      <c r="T193" s="270">
        <v>6.5000000000000002E-2</v>
      </c>
      <c r="U193" s="270">
        <v>6.8000000000000005E-2</v>
      </c>
      <c r="V193" s="270">
        <v>7.0999999999999994E-2</v>
      </c>
      <c r="W193" s="270">
        <v>7.4999999999999997E-2</v>
      </c>
      <c r="X193" s="270">
        <v>7.8E-2</v>
      </c>
      <c r="Y193" s="270">
        <v>1.4999999999999999E-2</v>
      </c>
      <c r="Z193" s="270">
        <v>1.7000000000000001E-2</v>
      </c>
      <c r="AA193" s="270">
        <v>1.9E-2</v>
      </c>
      <c r="AB193" s="270">
        <v>2.1000000000000001E-2</v>
      </c>
      <c r="AC193" s="270">
        <v>2.3E-2</v>
      </c>
      <c r="AD193" s="270">
        <v>8.9999999999999993E-3</v>
      </c>
      <c r="AE193" s="270">
        <v>1.0999999999999999E-2</v>
      </c>
      <c r="AF193" s="270">
        <v>1.2999999999999999E-2</v>
      </c>
      <c r="AG193" s="270">
        <v>1.4999999999999999E-2</v>
      </c>
      <c r="AH193" s="270">
        <v>1.7000000000000001E-2</v>
      </c>
      <c r="AI193" s="270">
        <v>1.2999999999999999E-2</v>
      </c>
      <c r="AJ193" s="270">
        <v>1.4999999999999999E-2</v>
      </c>
      <c r="AK193" s="270">
        <v>1.7000000000000001E-2</v>
      </c>
      <c r="AL193" s="270">
        <v>1.9E-2</v>
      </c>
      <c r="AM193" s="270">
        <v>2.1000000000000001E-2</v>
      </c>
      <c r="AN193" s="270">
        <v>0.02</v>
      </c>
      <c r="AO193" s="270">
        <v>0.02</v>
      </c>
      <c r="AP193" s="270">
        <v>0.02</v>
      </c>
      <c r="AQ193" s="270">
        <v>0.02</v>
      </c>
      <c r="AR193" s="270">
        <v>0.02</v>
      </c>
      <c r="AS193" s="270">
        <v>1.4E-2</v>
      </c>
      <c r="AT193" s="270">
        <v>1.4999999999999999E-2</v>
      </c>
      <c r="AU193" s="270">
        <v>1.6E-2</v>
      </c>
      <c r="AV193" s="270">
        <v>1.7000000000000001E-2</v>
      </c>
      <c r="AW193" s="270">
        <v>1.7999999999999999E-2</v>
      </c>
      <c r="AX193" s="270">
        <v>0</v>
      </c>
      <c r="AY193" s="270">
        <v>0</v>
      </c>
      <c r="AZ193" s="270">
        <v>0</v>
      </c>
      <c r="BA193" s="270">
        <v>0</v>
      </c>
      <c r="BB193" s="270">
        <v>0</v>
      </c>
      <c r="BC193" s="270">
        <v>0</v>
      </c>
      <c r="BD193" s="270">
        <v>0</v>
      </c>
      <c r="BE193" s="270">
        <v>0</v>
      </c>
      <c r="BF193" s="270">
        <v>0</v>
      </c>
      <c r="BG193" s="270">
        <v>0</v>
      </c>
    </row>
    <row r="194" spans="1:59">
      <c r="A194" s="267" t="s">
        <v>649</v>
      </c>
      <c r="B194" s="268">
        <v>1.4960833333333332</v>
      </c>
      <c r="C194" s="268">
        <v>50</v>
      </c>
      <c r="D194" s="268">
        <v>0</v>
      </c>
      <c r="E194" s="268"/>
      <c r="F194" s="269">
        <v>20490</v>
      </c>
      <c r="G194" s="270">
        <v>1.1212</v>
      </c>
      <c r="H194" s="270">
        <v>0.1893</v>
      </c>
      <c r="I194" s="270">
        <v>2.1700000000000001E-2</v>
      </c>
      <c r="J194" s="270">
        <v>2.5500000000000002E-2</v>
      </c>
      <c r="K194" s="270">
        <v>7.6999999999999999E-2</v>
      </c>
      <c r="L194" s="270">
        <v>6.1383333333333123E-2</v>
      </c>
      <c r="M194" s="271">
        <v>54.719375305026844</v>
      </c>
      <c r="N194" s="269">
        <v>21000</v>
      </c>
      <c r="O194" s="269">
        <v>23100</v>
      </c>
      <c r="P194" s="269">
        <v>25410</v>
      </c>
      <c r="Q194" s="269">
        <v>27950</v>
      </c>
      <c r="R194" s="269">
        <v>30750</v>
      </c>
      <c r="S194" s="269" t="s">
        <v>141</v>
      </c>
      <c r="T194" s="270">
        <v>1.3</v>
      </c>
      <c r="U194" s="270">
        <v>1.4179999999999999</v>
      </c>
      <c r="V194" s="270">
        <v>1.6539999999999999</v>
      </c>
      <c r="W194" s="270">
        <v>1.89</v>
      </c>
      <c r="X194" s="270">
        <v>2.1259999999999999</v>
      </c>
      <c r="Y194" s="270">
        <v>0.223</v>
      </c>
      <c r="Z194" s="270">
        <v>0.26100000000000001</v>
      </c>
      <c r="AA194" s="270">
        <v>0.30499999999999999</v>
      </c>
      <c r="AB194" s="270">
        <v>0.35699999999999998</v>
      </c>
      <c r="AC194" s="270">
        <v>0.41799999999999998</v>
      </c>
      <c r="AD194" s="270">
        <v>2.2499999999999999E-2</v>
      </c>
      <c r="AE194" s="270">
        <v>0.03</v>
      </c>
      <c r="AF194" s="270">
        <v>3.3000000000000002E-2</v>
      </c>
      <c r="AG194" s="270">
        <v>3.5000000000000003E-2</v>
      </c>
      <c r="AH194" s="270">
        <v>3.6999999999999998E-2</v>
      </c>
      <c r="AI194" s="270">
        <v>2.75E-2</v>
      </c>
      <c r="AJ194" s="270">
        <v>2.5999999999999999E-2</v>
      </c>
      <c r="AK194" s="270">
        <v>3.3000000000000002E-2</v>
      </c>
      <c r="AL194" s="270">
        <v>3.6999999999999998E-2</v>
      </c>
      <c r="AM194" s="270">
        <v>4.2999999999999997E-2</v>
      </c>
      <c r="AN194" s="270">
        <v>0.08</v>
      </c>
      <c r="AO194" s="270">
        <v>0.09</v>
      </c>
      <c r="AP194" s="270">
        <v>9.5000000000000001E-2</v>
      </c>
      <c r="AQ194" s="270">
        <v>0.1</v>
      </c>
      <c r="AR194" s="270">
        <v>0.1</v>
      </c>
      <c r="AS194" s="270">
        <v>6.2399999999999997E-2</v>
      </c>
      <c r="AT194" s="270">
        <v>6.8900000000000003E-2</v>
      </c>
      <c r="AU194" s="270">
        <v>8.0100000000000005E-2</v>
      </c>
      <c r="AV194" s="270">
        <v>9.1399999999999995E-2</v>
      </c>
      <c r="AW194" s="270">
        <v>0.10290000000000001</v>
      </c>
      <c r="AX194" s="270">
        <v>0</v>
      </c>
      <c r="AY194" s="270">
        <v>0</v>
      </c>
      <c r="AZ194" s="270">
        <v>0</v>
      </c>
      <c r="BA194" s="270">
        <v>0</v>
      </c>
      <c r="BB194" s="270">
        <v>0</v>
      </c>
      <c r="BC194" s="270">
        <v>0</v>
      </c>
      <c r="BD194" s="270">
        <v>0</v>
      </c>
      <c r="BE194" s="270">
        <v>0</v>
      </c>
      <c r="BF194" s="270">
        <v>0</v>
      </c>
      <c r="BG194" s="270">
        <v>0</v>
      </c>
    </row>
    <row r="195" spans="1:59">
      <c r="A195" s="267" t="s">
        <v>908</v>
      </c>
      <c r="B195" s="268">
        <v>0.25098333333333328</v>
      </c>
      <c r="C195" s="268">
        <v>0.41000000000000003</v>
      </c>
      <c r="D195" s="268">
        <v>0</v>
      </c>
      <c r="E195" s="268"/>
      <c r="F195" s="269">
        <v>1820</v>
      </c>
      <c r="G195" s="270">
        <v>6.5100000000000005E-2</v>
      </c>
      <c r="H195" s="270">
        <v>4.3900000000000002E-2</v>
      </c>
      <c r="I195" s="270">
        <v>6.4199999999999993E-2</v>
      </c>
      <c r="J195" s="270">
        <v>1.1999999999999999E-3</v>
      </c>
      <c r="K195" s="270">
        <v>1E-3</v>
      </c>
      <c r="L195" s="270">
        <v>7.5583333333333252E-2</v>
      </c>
      <c r="M195" s="271">
        <v>35.769230769230774</v>
      </c>
      <c r="N195" s="269">
        <v>1824</v>
      </c>
      <c r="O195" s="269">
        <v>1842</v>
      </c>
      <c r="P195" s="269">
        <v>1859</v>
      </c>
      <c r="Q195" s="269">
        <v>1875</v>
      </c>
      <c r="R195" s="269">
        <v>1892</v>
      </c>
      <c r="S195" s="269" t="s">
        <v>141</v>
      </c>
      <c r="T195" s="270">
        <v>6.5199999999999994E-2</v>
      </c>
      <c r="U195" s="270">
        <v>6.5799999999999997E-2</v>
      </c>
      <c r="V195" s="270">
        <v>6.6299999999999998E-2</v>
      </c>
      <c r="W195" s="270">
        <v>6.6799999999999998E-2</v>
      </c>
      <c r="X195" s="270">
        <v>6.7400000000000002E-2</v>
      </c>
      <c r="Y195" s="270">
        <v>4.3900000000000002E-2</v>
      </c>
      <c r="Z195" s="270">
        <v>4.4299999999999999E-2</v>
      </c>
      <c r="AA195" s="270">
        <v>4.4699999999999997E-2</v>
      </c>
      <c r="AB195" s="270">
        <v>4.4999999999999998E-2</v>
      </c>
      <c r="AC195" s="270">
        <v>4.5400000000000003E-2</v>
      </c>
      <c r="AD195" s="270">
        <v>6.4199999999999993E-2</v>
      </c>
      <c r="AE195" s="270">
        <v>6.4199999999999993E-2</v>
      </c>
      <c r="AF195" s="270">
        <v>6.4199999999999993E-2</v>
      </c>
      <c r="AG195" s="270">
        <v>6.4199999999999993E-2</v>
      </c>
      <c r="AH195" s="270">
        <v>6.4199999999999993E-2</v>
      </c>
      <c r="AI195" s="270">
        <v>1.1999999999999999E-3</v>
      </c>
      <c r="AJ195" s="270">
        <v>1.1999999999999999E-3</v>
      </c>
      <c r="AK195" s="270">
        <v>1.1999999999999999E-3</v>
      </c>
      <c r="AL195" s="270">
        <v>1.1999999999999999E-3</v>
      </c>
      <c r="AM195" s="270">
        <v>1.1999999999999999E-3</v>
      </c>
      <c r="AN195" s="270">
        <v>1E-3</v>
      </c>
      <c r="AO195" s="270">
        <v>1E-3</v>
      </c>
      <c r="AP195" s="270">
        <v>1E-3</v>
      </c>
      <c r="AQ195" s="270">
        <v>1E-3</v>
      </c>
      <c r="AR195" s="270">
        <v>1E-3</v>
      </c>
      <c r="AS195" s="270">
        <v>6.9900000000000004E-2</v>
      </c>
      <c r="AT195" s="270">
        <v>7.0300000000000001E-2</v>
      </c>
      <c r="AU195" s="270">
        <v>7.0699999999999999E-2</v>
      </c>
      <c r="AV195" s="270">
        <v>7.0999999999999994E-2</v>
      </c>
      <c r="AW195" s="270">
        <v>7.1400000000000005E-2</v>
      </c>
      <c r="AX195" s="270">
        <v>0</v>
      </c>
      <c r="AY195" s="270">
        <v>0</v>
      </c>
      <c r="AZ195" s="270">
        <v>0</v>
      </c>
      <c r="BA195" s="270">
        <v>0</v>
      </c>
      <c r="BB195" s="270">
        <v>0</v>
      </c>
      <c r="BC195" s="270">
        <v>0</v>
      </c>
      <c r="BD195" s="270">
        <v>0</v>
      </c>
      <c r="BE195" s="270">
        <v>0</v>
      </c>
      <c r="BF195" s="270">
        <v>0</v>
      </c>
      <c r="BG195" s="270">
        <v>0</v>
      </c>
    </row>
    <row r="196" spans="1:59">
      <c r="A196" s="267" t="s">
        <v>527</v>
      </c>
      <c r="B196" s="268">
        <v>3.6499999999999998E-2</v>
      </c>
      <c r="C196" s="268">
        <v>6.0999999999999999E-2</v>
      </c>
      <c r="D196" s="268">
        <v>0</v>
      </c>
      <c r="E196" s="268"/>
      <c r="F196" s="269">
        <v>108</v>
      </c>
      <c r="G196" s="270">
        <v>3.8999999999999998E-3</v>
      </c>
      <c r="H196" s="270">
        <v>1E-3</v>
      </c>
      <c r="I196" s="270">
        <v>0</v>
      </c>
      <c r="J196" s="270">
        <v>1.9E-2</v>
      </c>
      <c r="K196" s="270">
        <v>3.0000000000000001E-3</v>
      </c>
      <c r="L196" s="270">
        <v>9.6000000000000009E-3</v>
      </c>
      <c r="M196" s="271">
        <v>36.111111111111114</v>
      </c>
      <c r="N196" s="269">
        <v>135</v>
      </c>
      <c r="O196" s="269">
        <v>140</v>
      </c>
      <c r="P196" s="269">
        <v>145</v>
      </c>
      <c r="Q196" s="269">
        <v>155</v>
      </c>
      <c r="R196" s="269">
        <v>165</v>
      </c>
      <c r="S196" s="269" t="s">
        <v>141</v>
      </c>
      <c r="T196" s="270">
        <v>5.0000000000000001E-3</v>
      </c>
      <c r="U196" s="270">
        <v>5.0000000000000001E-3</v>
      </c>
      <c r="V196" s="270">
        <v>5.0000000000000001E-3</v>
      </c>
      <c r="W196" s="270">
        <v>5.0000000000000001E-3</v>
      </c>
      <c r="X196" s="270">
        <v>6.0000000000000001E-3</v>
      </c>
      <c r="Y196" s="270">
        <v>1E-3</v>
      </c>
      <c r="Z196" s="270">
        <v>1E-3</v>
      </c>
      <c r="AA196" s="270">
        <v>1E-3</v>
      </c>
      <c r="AB196" s="270">
        <v>2E-3</v>
      </c>
      <c r="AC196" s="270">
        <v>2E-3</v>
      </c>
      <c r="AD196" s="270">
        <v>0</v>
      </c>
      <c r="AE196" s="270">
        <v>0</v>
      </c>
      <c r="AF196" s="270">
        <v>0</v>
      </c>
      <c r="AG196" s="270">
        <v>0</v>
      </c>
      <c r="AH196" s="270">
        <v>0</v>
      </c>
      <c r="AI196" s="270">
        <v>2.3E-2</v>
      </c>
      <c r="AJ196" s="270">
        <v>2.3E-2</v>
      </c>
      <c r="AK196" s="270">
        <v>2.4E-2</v>
      </c>
      <c r="AL196" s="270">
        <v>2.4E-2</v>
      </c>
      <c r="AM196" s="270">
        <v>2.5000000000000001E-2</v>
      </c>
      <c r="AN196" s="270">
        <v>3.0000000000000001E-3</v>
      </c>
      <c r="AO196" s="270">
        <v>3.0000000000000001E-3</v>
      </c>
      <c r="AP196" s="270">
        <v>3.0000000000000001E-3</v>
      </c>
      <c r="AQ196" s="270">
        <v>3.0000000000000001E-3</v>
      </c>
      <c r="AR196" s="270">
        <v>3.0000000000000001E-3</v>
      </c>
      <c r="AS196" s="270">
        <v>5.0000000000000001E-3</v>
      </c>
      <c r="AT196" s="270">
        <v>5.0000000000000001E-3</v>
      </c>
      <c r="AU196" s="270">
        <v>6.0000000000000001E-3</v>
      </c>
      <c r="AV196" s="270">
        <v>6.0000000000000001E-3</v>
      </c>
      <c r="AW196" s="270">
        <v>7.0000000000000001E-3</v>
      </c>
      <c r="AX196" s="270">
        <v>0</v>
      </c>
      <c r="AY196" s="270">
        <v>0</v>
      </c>
      <c r="AZ196" s="270">
        <v>0</v>
      </c>
      <c r="BA196" s="270">
        <v>0</v>
      </c>
      <c r="BB196" s="270">
        <v>0</v>
      </c>
      <c r="BC196" s="270">
        <v>0</v>
      </c>
      <c r="BD196" s="270">
        <v>0</v>
      </c>
      <c r="BE196" s="270">
        <v>0</v>
      </c>
      <c r="BF196" s="270">
        <v>0</v>
      </c>
      <c r="BG196" s="270">
        <v>0</v>
      </c>
    </row>
    <row r="197" spans="1:59">
      <c r="A197" s="267" t="s">
        <v>872</v>
      </c>
      <c r="B197" s="268">
        <v>4.1416666666666664E-2</v>
      </c>
      <c r="C197" s="268">
        <v>0.2</v>
      </c>
      <c r="D197" s="268">
        <v>2.5000000000000001E-2</v>
      </c>
      <c r="E197" s="268"/>
      <c r="F197" s="269">
        <v>368</v>
      </c>
      <c r="G197" s="270">
        <v>1.2E-2</v>
      </c>
      <c r="H197" s="270">
        <v>1.8E-3</v>
      </c>
      <c r="I197" s="270">
        <v>0</v>
      </c>
      <c r="J197" s="270">
        <v>0</v>
      </c>
      <c r="K197" s="270">
        <v>1E-3</v>
      </c>
      <c r="L197" s="270">
        <v>1.6166666666666621E-3</v>
      </c>
      <c r="M197" s="271">
        <v>32.608695652173914</v>
      </c>
      <c r="N197" s="269">
        <v>400</v>
      </c>
      <c r="O197" s="269">
        <v>420</v>
      </c>
      <c r="P197" s="269">
        <v>440</v>
      </c>
      <c r="Q197" s="269">
        <v>460</v>
      </c>
      <c r="R197" s="269">
        <v>460</v>
      </c>
      <c r="S197" s="269" t="s">
        <v>141</v>
      </c>
      <c r="T197" s="270">
        <v>1.2999999999999999E-2</v>
      </c>
      <c r="U197" s="270">
        <v>1.2999999999999999E-2</v>
      </c>
      <c r="V197" s="270">
        <v>1.4E-2</v>
      </c>
      <c r="W197" s="270">
        <v>1.4E-2</v>
      </c>
      <c r="X197" s="270">
        <v>1.4E-2</v>
      </c>
      <c r="Y197" s="270">
        <v>2E-3</v>
      </c>
      <c r="Z197" s="270">
        <v>2E-3</v>
      </c>
      <c r="AA197" s="270">
        <v>2E-3</v>
      </c>
      <c r="AB197" s="270">
        <v>3.0000000000000001E-3</v>
      </c>
      <c r="AC197" s="270">
        <v>3.0000000000000001E-3</v>
      </c>
      <c r="AD197" s="270">
        <v>0</v>
      </c>
      <c r="AE197" s="270">
        <v>0</v>
      </c>
      <c r="AF197" s="270">
        <v>0</v>
      </c>
      <c r="AG197" s="270">
        <v>0</v>
      </c>
      <c r="AH197" s="270">
        <v>0</v>
      </c>
      <c r="AI197" s="270">
        <v>0</v>
      </c>
      <c r="AJ197" s="270">
        <v>0</v>
      </c>
      <c r="AK197" s="270">
        <v>0</v>
      </c>
      <c r="AL197" s="270">
        <v>0</v>
      </c>
      <c r="AM197" s="270">
        <v>0</v>
      </c>
      <c r="AN197" s="270">
        <v>1E-3</v>
      </c>
      <c r="AO197" s="270">
        <v>1E-3</v>
      </c>
      <c r="AP197" s="270">
        <v>1E-3</v>
      </c>
      <c r="AQ197" s="270">
        <v>1E-3</v>
      </c>
      <c r="AR197" s="270">
        <v>1E-3</v>
      </c>
      <c r="AS197" s="270">
        <v>2E-3</v>
      </c>
      <c r="AT197" s="270">
        <v>2E-3</v>
      </c>
      <c r="AU197" s="270">
        <v>2E-3</v>
      </c>
      <c r="AV197" s="270">
        <v>3.0000000000000001E-3</v>
      </c>
      <c r="AW197" s="270">
        <v>3.0000000000000001E-3</v>
      </c>
      <c r="AX197" s="270">
        <v>0</v>
      </c>
      <c r="AY197" s="270">
        <v>0</v>
      </c>
      <c r="AZ197" s="270">
        <v>0</v>
      </c>
      <c r="BA197" s="270">
        <v>0</v>
      </c>
      <c r="BB197" s="270">
        <v>0</v>
      </c>
      <c r="BC197" s="270">
        <v>0</v>
      </c>
      <c r="BD197" s="270">
        <v>0</v>
      </c>
      <c r="BE197" s="270">
        <v>0</v>
      </c>
      <c r="BF197" s="270">
        <v>0</v>
      </c>
      <c r="BG197" s="270">
        <v>0</v>
      </c>
    </row>
    <row r="198" spans="1:59">
      <c r="A198" s="267" t="s">
        <v>725</v>
      </c>
      <c r="B198" s="268">
        <v>2.3184166666666668</v>
      </c>
      <c r="C198" s="268">
        <v>15.3</v>
      </c>
      <c r="D198" s="268">
        <v>0.22399999999999998</v>
      </c>
      <c r="E198" s="268"/>
      <c r="F198" s="269">
        <v>10417</v>
      </c>
      <c r="G198" s="270">
        <v>0.47099999999999997</v>
      </c>
      <c r="H198" s="270">
        <v>0.55000000000000004</v>
      </c>
      <c r="I198" s="270">
        <v>0.185</v>
      </c>
      <c r="J198" s="270">
        <v>0.1</v>
      </c>
      <c r="K198" s="270">
        <v>0.43159999999999998</v>
      </c>
      <c r="L198" s="270">
        <v>0.35681666666666678</v>
      </c>
      <c r="M198" s="271">
        <v>45.214553134299699</v>
      </c>
      <c r="N198" s="269">
        <v>10800</v>
      </c>
      <c r="O198" s="269">
        <v>12500</v>
      </c>
      <c r="P198" s="269">
        <v>14400</v>
      </c>
      <c r="Q198" s="269">
        <v>16600</v>
      </c>
      <c r="R198" s="269">
        <v>19100</v>
      </c>
      <c r="S198" s="269" t="s">
        <v>140</v>
      </c>
      <c r="T198" s="270">
        <v>0.54</v>
      </c>
      <c r="U198" s="270">
        <v>0.625</v>
      </c>
      <c r="V198" s="270">
        <v>0.72</v>
      </c>
      <c r="W198" s="270">
        <v>0.83</v>
      </c>
      <c r="X198" s="270">
        <v>0.95499999999999996</v>
      </c>
      <c r="Y198" s="270">
        <v>0.54</v>
      </c>
      <c r="Z198" s="270">
        <v>0.625</v>
      </c>
      <c r="AA198" s="270">
        <v>0.72</v>
      </c>
      <c r="AB198" s="270">
        <v>0.83</v>
      </c>
      <c r="AC198" s="270">
        <v>0.95499999999999996</v>
      </c>
      <c r="AD198" s="270">
        <v>0.32500000000000001</v>
      </c>
      <c r="AE198" s="270">
        <v>0.375</v>
      </c>
      <c r="AF198" s="270">
        <v>0.43</v>
      </c>
      <c r="AG198" s="270">
        <v>0.5</v>
      </c>
      <c r="AH198" s="270">
        <v>0.56999999999999995</v>
      </c>
      <c r="AI198" s="270">
        <v>0.2</v>
      </c>
      <c r="AJ198" s="270">
        <v>0.25</v>
      </c>
      <c r="AK198" s="270">
        <v>0.3</v>
      </c>
      <c r="AL198" s="270">
        <v>0.35</v>
      </c>
      <c r="AM198" s="270">
        <v>0.4</v>
      </c>
      <c r="AN198" s="270">
        <v>0.32500000000000001</v>
      </c>
      <c r="AO198" s="270">
        <v>0.375</v>
      </c>
      <c r="AP198" s="270">
        <v>0.43</v>
      </c>
      <c r="AQ198" s="270">
        <v>0.49</v>
      </c>
      <c r="AR198" s="270">
        <v>0.56000000000000005</v>
      </c>
      <c r="AS198" s="270">
        <v>0.38500000000000001</v>
      </c>
      <c r="AT198" s="270">
        <v>0.44</v>
      </c>
      <c r="AU198" s="270">
        <v>0.5</v>
      </c>
      <c r="AV198" s="270">
        <v>0.56999999999999995</v>
      </c>
      <c r="AW198" s="270">
        <v>0.65</v>
      </c>
      <c r="AX198" s="270">
        <v>0</v>
      </c>
      <c r="AY198" s="270">
        <v>0</v>
      </c>
      <c r="AZ198" s="270">
        <v>0</v>
      </c>
      <c r="BA198" s="270">
        <v>0</v>
      </c>
      <c r="BB198" s="270">
        <v>0</v>
      </c>
      <c r="BC198" s="270">
        <v>0.5</v>
      </c>
      <c r="BD198" s="270">
        <v>0</v>
      </c>
      <c r="BE198" s="270">
        <v>0</v>
      </c>
      <c r="BF198" s="270">
        <v>0</v>
      </c>
      <c r="BG198" s="270">
        <v>0</v>
      </c>
    </row>
    <row r="199" spans="1:59">
      <c r="A199" s="267" t="s">
        <v>556</v>
      </c>
      <c r="B199" s="268">
        <v>0.94033333333333324</v>
      </c>
      <c r="C199" s="268">
        <v>5.8</v>
      </c>
      <c r="D199" s="268">
        <v>0.1157</v>
      </c>
      <c r="E199" s="268"/>
      <c r="F199" s="269">
        <v>4024</v>
      </c>
      <c r="G199" s="270">
        <v>0.1409</v>
      </c>
      <c r="H199" s="270">
        <v>0.1656</v>
      </c>
      <c r="I199" s="270">
        <v>0.10249999999999999</v>
      </c>
      <c r="J199" s="270">
        <v>8.5099999999999995E-2</v>
      </c>
      <c r="K199" s="270">
        <v>5.5E-2</v>
      </c>
      <c r="L199" s="270">
        <v>0.27553333333333319</v>
      </c>
      <c r="M199" s="271">
        <v>35.014910536779325</v>
      </c>
      <c r="N199" s="269">
        <v>4100</v>
      </c>
      <c r="O199" s="269">
        <v>4150</v>
      </c>
      <c r="P199" s="269">
        <v>4480</v>
      </c>
      <c r="Q199" s="269">
        <v>4600</v>
      </c>
      <c r="R199" s="269">
        <v>4840</v>
      </c>
      <c r="S199" s="269" t="s">
        <v>140</v>
      </c>
      <c r="T199" s="270">
        <v>0.17</v>
      </c>
      <c r="U199" s="270">
        <v>0.17499999999999999</v>
      </c>
      <c r="V199" s="270">
        <v>0.18</v>
      </c>
      <c r="W199" s="270">
        <v>0.185</v>
      </c>
      <c r="X199" s="270">
        <v>0.19</v>
      </c>
      <c r="Y199" s="270">
        <v>0.18</v>
      </c>
      <c r="Z199" s="270">
        <v>0.182</v>
      </c>
      <c r="AA199" s="270">
        <v>0.185</v>
      </c>
      <c r="AB199" s="270">
        <v>0.187</v>
      </c>
      <c r="AC199" s="270">
        <v>0.189</v>
      </c>
      <c r="AD199" s="270">
        <v>9.5000000000000001E-2</v>
      </c>
      <c r="AE199" s="270">
        <v>9.6000000000000002E-2</v>
      </c>
      <c r="AF199" s="270">
        <v>9.7000000000000003E-2</v>
      </c>
      <c r="AG199" s="270">
        <v>9.8000000000000004E-2</v>
      </c>
      <c r="AH199" s="270">
        <v>0.1</v>
      </c>
      <c r="AI199" s="270">
        <v>0.09</v>
      </c>
      <c r="AJ199" s="270">
        <v>9.1999999999999998E-2</v>
      </c>
      <c r="AK199" s="270">
        <v>9.5000000000000001E-2</v>
      </c>
      <c r="AL199" s="270">
        <v>9.8000000000000004E-2</v>
      </c>
      <c r="AM199" s="270">
        <v>0.1</v>
      </c>
      <c r="AN199" s="270">
        <v>5.5E-2</v>
      </c>
      <c r="AO199" s="270">
        <v>5.5E-2</v>
      </c>
      <c r="AP199" s="270">
        <v>5.5E-2</v>
      </c>
      <c r="AQ199" s="270">
        <v>5.5E-2</v>
      </c>
      <c r="AR199" s="270">
        <v>5.5E-2</v>
      </c>
      <c r="AS199" s="270">
        <v>9.0999999999999998E-2</v>
      </c>
      <c r="AT199" s="270">
        <v>9.4E-2</v>
      </c>
      <c r="AU199" s="270">
        <v>9.9000000000000005E-2</v>
      </c>
      <c r="AV199" s="270">
        <v>0.10100000000000001</v>
      </c>
      <c r="AW199" s="270">
        <v>0.104</v>
      </c>
      <c r="AX199" s="270">
        <v>0</v>
      </c>
      <c r="AY199" s="270">
        <v>0</v>
      </c>
      <c r="AZ199" s="270">
        <v>0</v>
      </c>
      <c r="BA199" s="270">
        <v>0</v>
      </c>
      <c r="BB199" s="270">
        <v>0</v>
      </c>
      <c r="BC199" s="270">
        <v>0</v>
      </c>
      <c r="BD199" s="270">
        <v>0</v>
      </c>
      <c r="BE199" s="270">
        <v>0</v>
      </c>
      <c r="BF199" s="270">
        <v>0</v>
      </c>
      <c r="BG199" s="270">
        <v>0</v>
      </c>
    </row>
    <row r="200" spans="1:59">
      <c r="A200" s="267" t="s">
        <v>1038</v>
      </c>
      <c r="B200" s="268">
        <v>0.33299999999999996</v>
      </c>
      <c r="C200" s="268">
        <v>2.25</v>
      </c>
      <c r="D200" s="268">
        <v>0</v>
      </c>
      <c r="E200" s="268"/>
      <c r="F200" s="269">
        <v>1947</v>
      </c>
      <c r="G200" s="270">
        <v>0.1174</v>
      </c>
      <c r="H200" s="270">
        <v>8.8900000000000007E-2</v>
      </c>
      <c r="I200" s="270">
        <v>4.0000000000000001E-3</v>
      </c>
      <c r="J200" s="270">
        <v>6.0000000000000001E-3</v>
      </c>
      <c r="K200" s="270">
        <v>1.4999999999999999E-2</v>
      </c>
      <c r="L200" s="270">
        <v>0.10169999999999996</v>
      </c>
      <c r="M200" s="271">
        <v>60.29789419619928</v>
      </c>
      <c r="N200" s="269">
        <v>1956</v>
      </c>
      <c r="O200" s="269">
        <v>2004</v>
      </c>
      <c r="P200" s="269">
        <v>2048</v>
      </c>
      <c r="Q200" s="269">
        <v>2092</v>
      </c>
      <c r="R200" s="269">
        <v>2138</v>
      </c>
      <c r="S200" s="269" t="s">
        <v>140</v>
      </c>
      <c r="T200" s="270">
        <v>0.1179</v>
      </c>
      <c r="U200" s="270">
        <v>0.1207</v>
      </c>
      <c r="V200" s="270">
        <v>0.12330000000000001</v>
      </c>
      <c r="W200" s="270">
        <v>0.12590000000000001</v>
      </c>
      <c r="X200" s="270">
        <v>0.12859999999999999</v>
      </c>
      <c r="Y200" s="270">
        <v>8.9200000000000002E-2</v>
      </c>
      <c r="Z200" s="270">
        <v>9.1399999999999995E-2</v>
      </c>
      <c r="AA200" s="270">
        <v>9.3299999999999994E-2</v>
      </c>
      <c r="AB200" s="270">
        <v>9.5299999999999996E-2</v>
      </c>
      <c r="AC200" s="270">
        <v>9.7299999999999998E-2</v>
      </c>
      <c r="AD200" s="270">
        <v>4.0000000000000001E-3</v>
      </c>
      <c r="AE200" s="270">
        <v>4.0000000000000001E-3</v>
      </c>
      <c r="AF200" s="270">
        <v>4.0000000000000001E-3</v>
      </c>
      <c r="AG200" s="270">
        <v>4.0000000000000001E-3</v>
      </c>
      <c r="AH200" s="270">
        <v>4.0000000000000001E-3</v>
      </c>
      <c r="AI200" s="270">
        <v>6.0000000000000001E-3</v>
      </c>
      <c r="AJ200" s="270">
        <v>6.1000000000000004E-3</v>
      </c>
      <c r="AK200" s="270">
        <v>6.3E-3</v>
      </c>
      <c r="AL200" s="270">
        <v>6.4000000000000003E-3</v>
      </c>
      <c r="AM200" s="270">
        <v>6.4999999999999997E-3</v>
      </c>
      <c r="AN200" s="270">
        <v>1.4999999999999999E-2</v>
      </c>
      <c r="AO200" s="270">
        <v>1.4999999999999999E-2</v>
      </c>
      <c r="AP200" s="270">
        <v>1.4999999999999999E-2</v>
      </c>
      <c r="AQ200" s="270">
        <v>1.4999999999999999E-2</v>
      </c>
      <c r="AR200" s="270">
        <v>1.4999999999999999E-2</v>
      </c>
      <c r="AS200" s="270">
        <v>0.10199999999999999</v>
      </c>
      <c r="AT200" s="270">
        <v>0.1042</v>
      </c>
      <c r="AU200" s="270">
        <v>0.10630000000000001</v>
      </c>
      <c r="AV200" s="270">
        <v>0.10829999999999999</v>
      </c>
      <c r="AW200" s="270">
        <v>0.1104</v>
      </c>
      <c r="AX200" s="270">
        <v>0.5</v>
      </c>
      <c r="AY200" s="270">
        <v>0</v>
      </c>
      <c r="AZ200" s="270">
        <v>0</v>
      </c>
      <c r="BA200" s="270">
        <v>0</v>
      </c>
      <c r="BB200" s="270">
        <v>0</v>
      </c>
      <c r="BC200" s="270">
        <v>0</v>
      </c>
      <c r="BD200" s="270">
        <v>0</v>
      </c>
      <c r="BE200" s="270">
        <v>0</v>
      </c>
      <c r="BF200" s="270">
        <v>0</v>
      </c>
      <c r="BG200" s="270">
        <v>0</v>
      </c>
    </row>
    <row r="201" spans="1:59">
      <c r="A201" s="267" t="s">
        <v>535</v>
      </c>
      <c r="B201" s="268" t="s">
        <v>395</v>
      </c>
      <c r="C201" s="268">
        <v>0</v>
      </c>
      <c r="D201" s="268">
        <v>0</v>
      </c>
      <c r="E201" s="268"/>
      <c r="F201" s="269" t="e">
        <v>#N/A</v>
      </c>
      <c r="G201" s="270">
        <v>0</v>
      </c>
      <c r="H201" s="270">
        <v>0</v>
      </c>
      <c r="I201" s="270">
        <v>0</v>
      </c>
      <c r="J201" s="270">
        <v>0</v>
      </c>
      <c r="K201" s="270">
        <v>0</v>
      </c>
      <c r="L201" s="270" t="e">
        <v>#VALUE!</v>
      </c>
      <c r="M201" s="271" t="s">
        <v>395</v>
      </c>
      <c r="N201" s="269">
        <v>0</v>
      </c>
      <c r="O201" s="269">
        <v>0</v>
      </c>
      <c r="P201" s="269">
        <v>0</v>
      </c>
      <c r="Q201" s="269">
        <v>0</v>
      </c>
      <c r="R201" s="269">
        <v>0</v>
      </c>
      <c r="S201" s="269" t="s">
        <v>140</v>
      </c>
      <c r="T201" s="270">
        <v>0</v>
      </c>
      <c r="U201" s="270">
        <v>0</v>
      </c>
      <c r="V201" s="270">
        <v>0</v>
      </c>
      <c r="W201" s="270">
        <v>0</v>
      </c>
      <c r="X201" s="270">
        <v>0</v>
      </c>
      <c r="Y201" s="270">
        <v>0</v>
      </c>
      <c r="Z201" s="270">
        <v>0</v>
      </c>
      <c r="AA201" s="270">
        <v>0</v>
      </c>
      <c r="AB201" s="270">
        <v>0</v>
      </c>
      <c r="AC201" s="270">
        <v>0</v>
      </c>
      <c r="AD201" s="270">
        <v>0</v>
      </c>
      <c r="AE201" s="270">
        <v>0</v>
      </c>
      <c r="AF201" s="270">
        <v>0</v>
      </c>
      <c r="AG201" s="270">
        <v>0</v>
      </c>
      <c r="AH201" s="270">
        <v>0</v>
      </c>
      <c r="AI201" s="270">
        <v>0</v>
      </c>
      <c r="AJ201" s="270">
        <v>0</v>
      </c>
      <c r="AK201" s="270">
        <v>0</v>
      </c>
      <c r="AL201" s="270">
        <v>0</v>
      </c>
      <c r="AM201" s="270">
        <v>0</v>
      </c>
      <c r="AN201" s="270">
        <v>0</v>
      </c>
      <c r="AO201" s="270">
        <v>0</v>
      </c>
      <c r="AP201" s="270">
        <v>0</v>
      </c>
      <c r="AQ201" s="270">
        <v>0</v>
      </c>
      <c r="AR201" s="270">
        <v>0</v>
      </c>
      <c r="AS201" s="270">
        <v>0</v>
      </c>
      <c r="AT201" s="270">
        <v>0</v>
      </c>
      <c r="AU201" s="270">
        <v>0</v>
      </c>
      <c r="AV201" s="270">
        <v>0</v>
      </c>
      <c r="AW201" s="270">
        <v>0</v>
      </c>
      <c r="AX201" s="270">
        <v>0</v>
      </c>
      <c r="AY201" s="270">
        <v>0</v>
      </c>
      <c r="AZ201" s="270">
        <v>0</v>
      </c>
      <c r="BA201" s="270">
        <v>0</v>
      </c>
      <c r="BB201" s="270">
        <v>0</v>
      </c>
      <c r="BC201" s="270">
        <v>0</v>
      </c>
      <c r="BD201" s="270">
        <v>0</v>
      </c>
      <c r="BE201" s="270">
        <v>0</v>
      </c>
      <c r="BF201" s="270">
        <v>0</v>
      </c>
      <c r="BG201" s="270">
        <v>0</v>
      </c>
    </row>
    <row r="202" spans="1:59">
      <c r="A202" s="267" t="s">
        <v>647</v>
      </c>
      <c r="B202" s="268">
        <v>6.9863333333333344</v>
      </c>
      <c r="C202" s="268">
        <v>20</v>
      </c>
      <c r="D202" s="268">
        <v>4.6116328767123296</v>
      </c>
      <c r="E202" s="268"/>
      <c r="F202" s="269">
        <v>14852</v>
      </c>
      <c r="G202" s="270">
        <v>0.81269999999999998</v>
      </c>
      <c r="H202" s="270">
        <v>0.80069999999999997</v>
      </c>
      <c r="I202" s="270">
        <v>8.3000000000000001E-3</v>
      </c>
      <c r="J202" s="270">
        <v>1E-4</v>
      </c>
      <c r="K202" s="270">
        <v>0.12</v>
      </c>
      <c r="L202" s="270">
        <v>0.63290045662100525</v>
      </c>
      <c r="M202" s="271">
        <v>54.719903043361164</v>
      </c>
      <c r="N202" s="269">
        <v>20275</v>
      </c>
      <c r="O202" s="269">
        <v>26500</v>
      </c>
      <c r="P202" s="269">
        <v>30250</v>
      </c>
      <c r="Q202" s="269">
        <v>33000</v>
      </c>
      <c r="R202" s="269">
        <v>34000</v>
      </c>
      <c r="S202" s="269" t="s">
        <v>135</v>
      </c>
      <c r="T202" s="270">
        <v>1.0543</v>
      </c>
      <c r="U202" s="270">
        <v>1.3759999999999999</v>
      </c>
      <c r="V202" s="270">
        <v>1.5720000000000001</v>
      </c>
      <c r="W202" s="270">
        <v>1.72</v>
      </c>
      <c r="X202" s="270">
        <v>1.7689999999999999</v>
      </c>
      <c r="Y202" s="270">
        <v>1.0283</v>
      </c>
      <c r="Z202" s="270">
        <v>1.3368</v>
      </c>
      <c r="AA202" s="270">
        <v>1.7378</v>
      </c>
      <c r="AB202" s="270">
        <v>2.2591999999999999</v>
      </c>
      <c r="AC202" s="270">
        <v>2.9369000000000001</v>
      </c>
      <c r="AD202" s="270">
        <v>6.4999999999999997E-3</v>
      </c>
      <c r="AE202" s="270">
        <v>8.5000000000000006E-3</v>
      </c>
      <c r="AF202" s="270">
        <v>1.0999999999999999E-2</v>
      </c>
      <c r="AG202" s="270">
        <v>1.43E-2</v>
      </c>
      <c r="AH202" s="270">
        <v>1.8599999999999998E-2</v>
      </c>
      <c r="AI202" s="270">
        <v>0</v>
      </c>
      <c r="AJ202" s="270">
        <v>0</v>
      </c>
      <c r="AK202" s="270">
        <v>0</v>
      </c>
      <c r="AL202" s="270">
        <v>0</v>
      </c>
      <c r="AM202" s="270">
        <v>0</v>
      </c>
      <c r="AN202" s="270">
        <v>0.13519999999999999</v>
      </c>
      <c r="AO202" s="270">
        <v>0.17580000000000001</v>
      </c>
      <c r="AP202" s="270">
        <v>0.22850000000000001</v>
      </c>
      <c r="AQ202" s="270">
        <v>0.29699999999999999</v>
      </c>
      <c r="AR202" s="270">
        <v>0.3861</v>
      </c>
      <c r="AS202" s="270">
        <v>1</v>
      </c>
      <c r="AT202" s="270">
        <v>1.1000000000000001</v>
      </c>
      <c r="AU202" s="270">
        <v>1.2</v>
      </c>
      <c r="AV202" s="270">
        <v>1.3</v>
      </c>
      <c r="AW202" s="270">
        <v>1.35</v>
      </c>
      <c r="AX202" s="270">
        <v>0</v>
      </c>
      <c r="AY202" s="270">
        <v>0</v>
      </c>
      <c r="AZ202" s="270">
        <v>0</v>
      </c>
      <c r="BA202" s="270">
        <v>0</v>
      </c>
      <c r="BB202" s="270">
        <v>0</v>
      </c>
      <c r="BC202" s="270">
        <v>0</v>
      </c>
      <c r="BD202" s="270">
        <v>0</v>
      </c>
      <c r="BE202" s="270">
        <v>0</v>
      </c>
      <c r="BF202" s="270">
        <v>0</v>
      </c>
      <c r="BG202" s="270">
        <v>0</v>
      </c>
    </row>
    <row r="203" spans="1:59">
      <c r="A203" s="267" t="s">
        <v>913</v>
      </c>
      <c r="B203" s="268">
        <v>0.21924999999999997</v>
      </c>
      <c r="C203" s="268">
        <v>0.4</v>
      </c>
      <c r="D203" s="268">
        <v>0</v>
      </c>
      <c r="E203" s="268"/>
      <c r="F203" s="269">
        <v>2250</v>
      </c>
      <c r="G203" s="270">
        <v>7.4300000000000005E-2</v>
      </c>
      <c r="H203" s="270">
        <v>2.0400000000000001E-2</v>
      </c>
      <c r="I203" s="270">
        <v>8.8999999999999999E-3</v>
      </c>
      <c r="J203" s="270">
        <v>3.27E-2</v>
      </c>
      <c r="K203" s="270">
        <v>1.0999999999999999E-2</v>
      </c>
      <c r="L203" s="270">
        <v>7.1949999999999958E-2</v>
      </c>
      <c r="M203" s="271">
        <v>33.022222222222226</v>
      </c>
      <c r="N203" s="269">
        <v>2275</v>
      </c>
      <c r="O203" s="269">
        <v>2300</v>
      </c>
      <c r="P203" s="269">
        <v>2325</v>
      </c>
      <c r="Q203" s="269">
        <v>2350</v>
      </c>
      <c r="R203" s="269">
        <v>2375</v>
      </c>
      <c r="S203" s="269" t="s">
        <v>133</v>
      </c>
      <c r="T203" s="270">
        <v>7.9000000000000001E-2</v>
      </c>
      <c r="U203" s="270">
        <v>0.08</v>
      </c>
      <c r="V203" s="270">
        <v>0.08</v>
      </c>
      <c r="W203" s="270">
        <v>8.1000000000000003E-2</v>
      </c>
      <c r="X203" s="270">
        <v>8.1000000000000003E-2</v>
      </c>
      <c r="Y203" s="270">
        <v>2.1999999999999999E-2</v>
      </c>
      <c r="Z203" s="270">
        <v>2.3E-2</v>
      </c>
      <c r="AA203" s="270">
        <v>2.4E-2</v>
      </c>
      <c r="AB203" s="270">
        <v>2.5000000000000001E-2</v>
      </c>
      <c r="AC203" s="270">
        <v>2.5999999999999999E-2</v>
      </c>
      <c r="AD203" s="270">
        <v>0.02</v>
      </c>
      <c r="AE203" s="270">
        <v>2.5000000000000001E-2</v>
      </c>
      <c r="AF203" s="270">
        <v>0.03</v>
      </c>
      <c r="AG203" s="270">
        <v>3.5000000000000003E-2</v>
      </c>
      <c r="AH203" s="270">
        <v>0.04</v>
      </c>
      <c r="AI203" s="270">
        <v>4.2000000000000003E-2</v>
      </c>
      <c r="AJ203" s="270">
        <v>4.2000000000000003E-2</v>
      </c>
      <c r="AK203" s="270">
        <v>4.4999999999999998E-2</v>
      </c>
      <c r="AL203" s="270">
        <v>4.4999999999999998E-2</v>
      </c>
      <c r="AM203" s="270">
        <v>4.4999999999999998E-2</v>
      </c>
      <c r="AN203" s="270">
        <v>0.01</v>
      </c>
      <c r="AO203" s="270">
        <v>0.01</v>
      </c>
      <c r="AP203" s="270">
        <v>0.01</v>
      </c>
      <c r="AQ203" s="270">
        <v>0.01</v>
      </c>
      <c r="AR203" s="270">
        <v>0.01</v>
      </c>
      <c r="AS203" s="270">
        <v>8.4400000000000003E-2</v>
      </c>
      <c r="AT203" s="270">
        <v>8.7900000000000006E-2</v>
      </c>
      <c r="AU203" s="270">
        <v>9.2299999999999993E-2</v>
      </c>
      <c r="AV203" s="270">
        <v>9.5699999999999993E-2</v>
      </c>
      <c r="AW203" s="270">
        <v>9.8599999999999993E-2</v>
      </c>
      <c r="AX203" s="270">
        <v>0</v>
      </c>
      <c r="AY203" s="270">
        <v>0</v>
      </c>
      <c r="AZ203" s="270">
        <v>0</v>
      </c>
      <c r="BA203" s="270">
        <v>0</v>
      </c>
      <c r="BB203" s="270">
        <v>0</v>
      </c>
      <c r="BC203" s="270">
        <v>0</v>
      </c>
      <c r="BD203" s="270">
        <v>0</v>
      </c>
      <c r="BE203" s="270">
        <v>0</v>
      </c>
      <c r="BF203" s="270">
        <v>0</v>
      </c>
      <c r="BG203" s="270">
        <v>0</v>
      </c>
    </row>
    <row r="204" spans="1:59">
      <c r="A204" s="267" t="s">
        <v>911</v>
      </c>
      <c r="B204" s="268">
        <v>0.96899999999999975</v>
      </c>
      <c r="C204" s="268">
        <v>2</v>
      </c>
      <c r="D204" s="268">
        <v>0.31900000000000001</v>
      </c>
      <c r="E204" s="268"/>
      <c r="F204" s="269">
        <v>9455</v>
      </c>
      <c r="G204" s="270">
        <v>0.42099999999999999</v>
      </c>
      <c r="H204" s="270">
        <v>8.9999999999999993E-3</v>
      </c>
      <c r="I204" s="270">
        <v>2.7E-2</v>
      </c>
      <c r="J204" s="270">
        <v>0.13200000000000001</v>
      </c>
      <c r="K204" s="270">
        <v>0</v>
      </c>
      <c r="L204" s="270">
        <v>6.0999999999999832E-2</v>
      </c>
      <c r="M204" s="271">
        <v>44.526705446853519</v>
      </c>
      <c r="N204" s="269">
        <v>9500</v>
      </c>
      <c r="O204" s="269">
        <v>9575</v>
      </c>
      <c r="P204" s="269">
        <v>9650</v>
      </c>
      <c r="Q204" s="269">
        <v>9800</v>
      </c>
      <c r="R204" s="269">
        <v>9900</v>
      </c>
      <c r="S204" s="269" t="s">
        <v>133</v>
      </c>
      <c r="T204" s="270">
        <v>0.42299999999999999</v>
      </c>
      <c r="U204" s="270">
        <v>0.42599999999999999</v>
      </c>
      <c r="V204" s="270">
        <v>0.43</v>
      </c>
      <c r="W204" s="270">
        <v>0.436</v>
      </c>
      <c r="X204" s="270">
        <v>0.441</v>
      </c>
      <c r="Y204" s="270">
        <v>8.9999999999999993E-3</v>
      </c>
      <c r="Z204" s="270">
        <v>0.01</v>
      </c>
      <c r="AA204" s="270">
        <v>1.0999999999999999E-2</v>
      </c>
      <c r="AB204" s="270">
        <v>1.2E-2</v>
      </c>
      <c r="AC204" s="270">
        <v>1.2999999999999999E-2</v>
      </c>
      <c r="AD204" s="270">
        <v>0.06</v>
      </c>
      <c r="AE204" s="270">
        <v>7.0000000000000007E-2</v>
      </c>
      <c r="AF204" s="270">
        <v>7.0000000000000007E-2</v>
      </c>
      <c r="AG204" s="270">
        <v>7.0000000000000007E-2</v>
      </c>
      <c r="AH204" s="270">
        <v>7.0000000000000007E-2</v>
      </c>
      <c r="AI204" s="270">
        <v>0.156</v>
      </c>
      <c r="AJ204" s="270">
        <v>0.157</v>
      </c>
      <c r="AK204" s="270">
        <v>0.158</v>
      </c>
      <c r="AL204" s="270">
        <v>0.159</v>
      </c>
      <c r="AM204" s="270">
        <v>0.16</v>
      </c>
      <c r="AN204" s="270">
        <v>0.01</v>
      </c>
      <c r="AO204" s="270">
        <v>0.01</v>
      </c>
      <c r="AP204" s="270">
        <v>0.01</v>
      </c>
      <c r="AQ204" s="270">
        <v>0.01</v>
      </c>
      <c r="AR204" s="270">
        <v>0.01</v>
      </c>
      <c r="AS204" s="270">
        <v>6.2600000000000003E-2</v>
      </c>
      <c r="AT204" s="270">
        <v>6.4000000000000001E-2</v>
      </c>
      <c r="AU204" s="270">
        <v>6.4600000000000005E-2</v>
      </c>
      <c r="AV204" s="270">
        <v>6.5299999999999997E-2</v>
      </c>
      <c r="AW204" s="270">
        <v>6.6000000000000003E-2</v>
      </c>
      <c r="AX204" s="270">
        <v>0.1</v>
      </c>
      <c r="AY204" s="270">
        <v>0</v>
      </c>
      <c r="AZ204" s="270">
        <v>0</v>
      </c>
      <c r="BA204" s="270">
        <v>0</v>
      </c>
      <c r="BB204" s="270">
        <v>0</v>
      </c>
      <c r="BC204" s="270">
        <v>0.2</v>
      </c>
      <c r="BD204" s="270">
        <v>0</v>
      </c>
      <c r="BE204" s="270">
        <v>0</v>
      </c>
      <c r="BF204" s="270">
        <v>0</v>
      </c>
      <c r="BG204" s="270">
        <v>0</v>
      </c>
    </row>
    <row r="205" spans="1:59">
      <c r="A205" s="267" t="s">
        <v>744</v>
      </c>
      <c r="B205" s="268">
        <v>9.9666666666666667E-2</v>
      </c>
      <c r="C205" s="268">
        <v>0.2</v>
      </c>
      <c r="D205" s="268">
        <v>0</v>
      </c>
      <c r="E205" s="268"/>
      <c r="F205" s="269">
        <v>1108</v>
      </c>
      <c r="G205" s="270">
        <v>3.5000000000000003E-2</v>
      </c>
      <c r="H205" s="270">
        <v>1.2E-2</v>
      </c>
      <c r="I205" s="270">
        <v>2.3E-2</v>
      </c>
      <c r="J205" s="270">
        <v>0.02</v>
      </c>
      <c r="K205" s="270">
        <v>5.0000000000000001E-4</v>
      </c>
      <c r="L205" s="270">
        <v>9.1666666666666563E-3</v>
      </c>
      <c r="M205" s="271">
        <v>31.588447653429604</v>
      </c>
      <c r="N205" s="269">
        <v>1110</v>
      </c>
      <c r="O205" s="269">
        <v>1115</v>
      </c>
      <c r="P205" s="269">
        <v>1120</v>
      </c>
      <c r="Q205" s="269">
        <v>1125</v>
      </c>
      <c r="R205" s="269">
        <v>1130</v>
      </c>
      <c r="S205" s="269" t="s">
        <v>133</v>
      </c>
      <c r="T205" s="270">
        <v>3.5499999999999997E-2</v>
      </c>
      <c r="U205" s="270">
        <v>3.5700000000000003E-2</v>
      </c>
      <c r="V205" s="270">
        <v>3.5799999999999998E-2</v>
      </c>
      <c r="W205" s="270">
        <v>3.5999999999999997E-2</v>
      </c>
      <c r="X205" s="270">
        <v>3.6200000000000003E-2</v>
      </c>
      <c r="Y205" s="270">
        <v>1.2E-2</v>
      </c>
      <c r="Z205" s="270">
        <v>1.2E-2</v>
      </c>
      <c r="AA205" s="270">
        <v>1.2E-2</v>
      </c>
      <c r="AB205" s="270">
        <v>1.2E-2</v>
      </c>
      <c r="AC205" s="270">
        <v>1.2E-2</v>
      </c>
      <c r="AD205" s="270">
        <v>2.3E-2</v>
      </c>
      <c r="AE205" s="270">
        <v>2.3E-2</v>
      </c>
      <c r="AF205" s="270">
        <v>2.3E-2</v>
      </c>
      <c r="AG205" s="270">
        <v>2.3E-2</v>
      </c>
      <c r="AH205" s="270">
        <v>2.3E-2</v>
      </c>
      <c r="AI205" s="270">
        <v>0.02</v>
      </c>
      <c r="AJ205" s="270">
        <v>2.0500000000000001E-2</v>
      </c>
      <c r="AK205" s="270">
        <v>2.1000000000000001E-2</v>
      </c>
      <c r="AL205" s="270">
        <v>2.1499999999999998E-2</v>
      </c>
      <c r="AM205" s="270">
        <v>2.1999999999999999E-2</v>
      </c>
      <c r="AN205" s="270">
        <v>5.0000000000000001E-4</v>
      </c>
      <c r="AO205" s="270">
        <v>5.0000000000000001E-4</v>
      </c>
      <c r="AP205" s="270">
        <v>5.0000000000000001E-4</v>
      </c>
      <c r="AQ205" s="270">
        <v>5.0000000000000001E-4</v>
      </c>
      <c r="AR205" s="270">
        <v>5.0000000000000001E-4</v>
      </c>
      <c r="AS205" s="270">
        <v>9.5999999999999992E-3</v>
      </c>
      <c r="AT205" s="270">
        <v>9.7999999999999997E-3</v>
      </c>
      <c r="AU205" s="270">
        <v>9.9000000000000008E-3</v>
      </c>
      <c r="AV205" s="270">
        <v>1.01E-2</v>
      </c>
      <c r="AW205" s="270">
        <v>1.0200000000000001E-2</v>
      </c>
      <c r="AX205" s="270">
        <v>0</v>
      </c>
      <c r="AY205" s="270">
        <v>0</v>
      </c>
      <c r="AZ205" s="270">
        <v>0</v>
      </c>
      <c r="BA205" s="270">
        <v>0</v>
      </c>
      <c r="BB205" s="270">
        <v>0</v>
      </c>
      <c r="BC205" s="270">
        <v>0</v>
      </c>
      <c r="BD205" s="270">
        <v>0</v>
      </c>
      <c r="BE205" s="270">
        <v>0</v>
      </c>
      <c r="BF205" s="270">
        <v>0</v>
      </c>
      <c r="BG205" s="270">
        <v>0</v>
      </c>
    </row>
    <row r="206" spans="1:59">
      <c r="A206" s="267" t="s">
        <v>642</v>
      </c>
      <c r="B206" s="268">
        <v>0.44691666666666668</v>
      </c>
      <c r="C206" s="268">
        <v>40.823999999999998</v>
      </c>
      <c r="D206" s="268">
        <v>5.4197260273972599E-2</v>
      </c>
      <c r="E206" s="268"/>
      <c r="F206" s="269">
        <v>2250</v>
      </c>
      <c r="G206" s="270">
        <v>9.6000000000000002E-2</v>
      </c>
      <c r="H206" s="270">
        <v>0.11700000000000001</v>
      </c>
      <c r="I206" s="270">
        <v>5.1999999999999998E-3</v>
      </c>
      <c r="J206" s="270">
        <v>6.8000000000000005E-3</v>
      </c>
      <c r="K206" s="270">
        <v>8.0000000000000002E-3</v>
      </c>
      <c r="L206" s="270">
        <v>0.15971940639269405</v>
      </c>
      <c r="M206" s="271">
        <v>42.666666666666664</v>
      </c>
      <c r="N206" s="269">
        <v>2256</v>
      </c>
      <c r="O206" s="269">
        <v>2285</v>
      </c>
      <c r="P206" s="269">
        <v>2312</v>
      </c>
      <c r="Q206" s="269">
        <v>2339</v>
      </c>
      <c r="R206" s="269">
        <v>2367</v>
      </c>
      <c r="S206" s="269" t="s">
        <v>127</v>
      </c>
      <c r="T206" s="270">
        <v>9.6199999999999994E-2</v>
      </c>
      <c r="U206" s="270">
        <v>9.74E-2</v>
      </c>
      <c r="V206" s="270">
        <v>9.8500000000000004E-2</v>
      </c>
      <c r="W206" s="270">
        <v>9.9599999999999994E-2</v>
      </c>
      <c r="X206" s="270">
        <v>0.1007</v>
      </c>
      <c r="Y206" s="270">
        <v>0.1172</v>
      </c>
      <c r="Z206" s="270">
        <v>0.1187</v>
      </c>
      <c r="AA206" s="270">
        <v>0.1201</v>
      </c>
      <c r="AB206" s="270">
        <v>0.12139999999999999</v>
      </c>
      <c r="AC206" s="270">
        <v>0.1227</v>
      </c>
      <c r="AD206" s="270">
        <v>5.1999999999999998E-3</v>
      </c>
      <c r="AE206" s="270">
        <v>5.1999999999999998E-3</v>
      </c>
      <c r="AF206" s="270">
        <v>5.1999999999999998E-3</v>
      </c>
      <c r="AG206" s="270">
        <v>5.1999999999999998E-3</v>
      </c>
      <c r="AH206" s="270">
        <v>5.1999999999999998E-3</v>
      </c>
      <c r="AI206" s="270">
        <v>1.5E-3</v>
      </c>
      <c r="AJ206" s="270">
        <v>1.5E-3</v>
      </c>
      <c r="AK206" s="270">
        <v>1.5E-3</v>
      </c>
      <c r="AL206" s="270">
        <v>1.6000000000000001E-3</v>
      </c>
      <c r="AM206" s="270">
        <v>1.6000000000000001E-3</v>
      </c>
      <c r="AN206" s="270">
        <v>8.2000000000000007E-3</v>
      </c>
      <c r="AO206" s="270">
        <v>8.3000000000000001E-3</v>
      </c>
      <c r="AP206" s="270">
        <v>8.3999999999999995E-3</v>
      </c>
      <c r="AQ206" s="270">
        <v>8.5000000000000006E-3</v>
      </c>
      <c r="AR206" s="270">
        <v>8.6E-3</v>
      </c>
      <c r="AS206" s="270">
        <v>0.182</v>
      </c>
      <c r="AT206" s="270">
        <v>0.1842</v>
      </c>
      <c r="AU206" s="270">
        <v>0.18629999999999999</v>
      </c>
      <c r="AV206" s="270">
        <v>0.1883</v>
      </c>
      <c r="AW206" s="270">
        <v>0.1903</v>
      </c>
      <c r="AX206" s="270">
        <v>0</v>
      </c>
      <c r="AY206" s="270">
        <v>0</v>
      </c>
      <c r="AZ206" s="270">
        <v>0</v>
      </c>
      <c r="BA206" s="270">
        <v>0</v>
      </c>
      <c r="BB206" s="270">
        <v>0</v>
      </c>
      <c r="BC206" s="270">
        <v>0</v>
      </c>
      <c r="BD206" s="270">
        <v>0</v>
      </c>
      <c r="BE206" s="270">
        <v>0</v>
      </c>
      <c r="BF206" s="270">
        <v>0</v>
      </c>
      <c r="BG206" s="270">
        <v>0</v>
      </c>
    </row>
    <row r="207" spans="1:59">
      <c r="A207" s="267" t="s">
        <v>947</v>
      </c>
      <c r="B207" s="268">
        <v>0.88624999999999998</v>
      </c>
      <c r="C207" s="268">
        <v>1.88</v>
      </c>
      <c r="D207" s="268">
        <v>0</v>
      </c>
      <c r="E207" s="268"/>
      <c r="F207" s="269">
        <v>2938</v>
      </c>
      <c r="G207" s="270">
        <v>0.152</v>
      </c>
      <c r="H207" s="270">
        <v>9.8000000000000004E-2</v>
      </c>
      <c r="I207" s="270">
        <v>0.32300000000000001</v>
      </c>
      <c r="J207" s="270">
        <v>6.4000000000000001E-2</v>
      </c>
      <c r="K207" s="270">
        <v>7.9299999999999995E-2</v>
      </c>
      <c r="L207" s="270">
        <v>0.16994999999999993</v>
      </c>
      <c r="M207" s="271">
        <v>51.735874744724299</v>
      </c>
      <c r="N207" s="269">
        <v>3000</v>
      </c>
      <c r="O207" s="269">
        <v>3300</v>
      </c>
      <c r="P207" s="269">
        <v>3700</v>
      </c>
      <c r="Q207" s="269">
        <v>4200</v>
      </c>
      <c r="R207" s="269">
        <v>4800</v>
      </c>
      <c r="S207" s="269" t="s">
        <v>127</v>
      </c>
      <c r="T207" s="270">
        <v>0.16300000000000001</v>
      </c>
      <c r="U207" s="270">
        <v>0.17199999999999999</v>
      </c>
      <c r="V207" s="270">
        <v>0.185</v>
      </c>
      <c r="W207" s="270">
        <v>0.21</v>
      </c>
      <c r="X207" s="270">
        <v>0.24</v>
      </c>
      <c r="Y207" s="270">
        <v>0.1</v>
      </c>
      <c r="Z207" s="270">
        <v>0.11</v>
      </c>
      <c r="AA207" s="270">
        <v>0.12</v>
      </c>
      <c r="AB207" s="270">
        <v>0.13</v>
      </c>
      <c r="AC207" s="270">
        <v>0.14000000000000001</v>
      </c>
      <c r="AD207" s="270">
        <v>0.33400000000000002</v>
      </c>
      <c r="AE207" s="270">
        <v>0.36899999999999999</v>
      </c>
      <c r="AF207" s="270">
        <v>0.40699999999999997</v>
      </c>
      <c r="AG207" s="270">
        <v>0.45</v>
      </c>
      <c r="AH207" s="270">
        <v>0.5</v>
      </c>
      <c r="AI207" s="270">
        <v>0.06</v>
      </c>
      <c r="AJ207" s="270">
        <v>6.6000000000000003E-2</v>
      </c>
      <c r="AK207" s="270">
        <v>7.3999999999999996E-2</v>
      </c>
      <c r="AL207" s="270">
        <v>8.4000000000000005E-2</v>
      </c>
      <c r="AM207" s="270">
        <v>9.6000000000000002E-2</v>
      </c>
      <c r="AN207" s="270">
        <v>0.06</v>
      </c>
      <c r="AO207" s="270">
        <v>6.3E-2</v>
      </c>
      <c r="AP207" s="270">
        <v>6.5000000000000002E-2</v>
      </c>
      <c r="AQ207" s="270">
        <v>6.7000000000000004E-2</v>
      </c>
      <c r="AR207" s="270">
        <v>7.1999999999999995E-2</v>
      </c>
      <c r="AS207" s="270">
        <v>0.155</v>
      </c>
      <c r="AT207" s="270">
        <v>0.16</v>
      </c>
      <c r="AU207" s="270">
        <v>0.17</v>
      </c>
      <c r="AV207" s="270">
        <v>0.18</v>
      </c>
      <c r="AW207" s="270">
        <v>0.19</v>
      </c>
      <c r="AX207" s="270">
        <v>0</v>
      </c>
      <c r="AY207" s="270">
        <v>0</v>
      </c>
      <c r="AZ207" s="270">
        <v>0</v>
      </c>
      <c r="BA207" s="270">
        <v>0</v>
      </c>
      <c r="BB207" s="270">
        <v>0</v>
      </c>
      <c r="BC207" s="270">
        <v>0</v>
      </c>
      <c r="BD207" s="270">
        <v>0</v>
      </c>
      <c r="BE207" s="270">
        <v>0</v>
      </c>
      <c r="BF207" s="270">
        <v>0</v>
      </c>
      <c r="BG207" s="270">
        <v>0</v>
      </c>
    </row>
    <row r="208" spans="1:59">
      <c r="A208" s="267" t="s">
        <v>446</v>
      </c>
      <c r="B208" s="268">
        <v>0.16375833333333334</v>
      </c>
      <c r="C208" s="268">
        <v>0.35299999999999998</v>
      </c>
      <c r="D208" s="268">
        <v>0</v>
      </c>
      <c r="E208" s="268"/>
      <c r="F208" s="269">
        <v>1798</v>
      </c>
      <c r="G208" s="270">
        <v>7.5499999999999998E-2</v>
      </c>
      <c r="H208" s="270">
        <v>2.4299999999999999E-2</v>
      </c>
      <c r="I208" s="270">
        <v>0</v>
      </c>
      <c r="J208" s="270">
        <v>7.1000000000000004E-3</v>
      </c>
      <c r="K208" s="270">
        <v>5.0000000000000001E-3</v>
      </c>
      <c r="L208" s="270">
        <v>5.185833333333334E-2</v>
      </c>
      <c r="M208" s="271">
        <v>41.991101223581758</v>
      </c>
      <c r="N208" s="269">
        <v>1803</v>
      </c>
      <c r="O208" s="269">
        <v>1826</v>
      </c>
      <c r="P208" s="269">
        <v>1848</v>
      </c>
      <c r="Q208" s="269">
        <v>1869</v>
      </c>
      <c r="R208" s="269">
        <v>1891</v>
      </c>
      <c r="S208" s="269" t="s">
        <v>127</v>
      </c>
      <c r="T208" s="270">
        <v>7.5600000000000001E-2</v>
      </c>
      <c r="U208" s="270">
        <v>7.6499999999999999E-2</v>
      </c>
      <c r="V208" s="270">
        <v>7.7299999999999994E-2</v>
      </c>
      <c r="W208" s="270">
        <v>7.8200000000000006E-2</v>
      </c>
      <c r="X208" s="270">
        <v>7.9100000000000004E-2</v>
      </c>
      <c r="Y208" s="270">
        <v>2.4299999999999999E-2</v>
      </c>
      <c r="Z208" s="270">
        <v>2.46E-2</v>
      </c>
      <c r="AA208" s="270">
        <v>2.4799999999999999E-2</v>
      </c>
      <c r="AB208" s="270">
        <v>2.5100000000000001E-2</v>
      </c>
      <c r="AC208" s="270">
        <v>2.5399999999999999E-2</v>
      </c>
      <c r="AD208" s="270">
        <v>0</v>
      </c>
      <c r="AE208" s="270">
        <v>0</v>
      </c>
      <c r="AF208" s="270">
        <v>0</v>
      </c>
      <c r="AG208" s="270">
        <v>0</v>
      </c>
      <c r="AH208" s="270">
        <v>0</v>
      </c>
      <c r="AI208" s="270">
        <v>7.1000000000000004E-3</v>
      </c>
      <c r="AJ208" s="270">
        <v>7.1000000000000004E-3</v>
      </c>
      <c r="AK208" s="270">
        <v>7.1999999999999998E-3</v>
      </c>
      <c r="AL208" s="270">
        <v>7.1999999999999998E-3</v>
      </c>
      <c r="AM208" s="270">
        <v>7.3000000000000001E-3</v>
      </c>
      <c r="AN208" s="270">
        <v>5.0000000000000001E-3</v>
      </c>
      <c r="AO208" s="270">
        <v>5.0000000000000001E-3</v>
      </c>
      <c r="AP208" s="270">
        <v>5.0000000000000001E-3</v>
      </c>
      <c r="AQ208" s="270">
        <v>5.0000000000000001E-3</v>
      </c>
      <c r="AR208" s="270">
        <v>5.0000000000000001E-3</v>
      </c>
      <c r="AS208" s="270">
        <v>5.8900000000000001E-2</v>
      </c>
      <c r="AT208" s="270">
        <v>5.9499999999999997E-2</v>
      </c>
      <c r="AU208" s="270">
        <v>6.0100000000000001E-2</v>
      </c>
      <c r="AV208" s="270">
        <v>6.0699999999999997E-2</v>
      </c>
      <c r="AW208" s="270">
        <v>6.1400000000000003E-2</v>
      </c>
      <c r="AX208" s="270">
        <v>0</v>
      </c>
      <c r="AY208" s="270">
        <v>0</v>
      </c>
      <c r="AZ208" s="270">
        <v>0</v>
      </c>
      <c r="BA208" s="270">
        <v>0</v>
      </c>
      <c r="BB208" s="270">
        <v>0</v>
      </c>
      <c r="BC208" s="270">
        <v>0</v>
      </c>
      <c r="BD208" s="270">
        <v>0</v>
      </c>
      <c r="BE208" s="270">
        <v>0</v>
      </c>
      <c r="BF208" s="270">
        <v>0</v>
      </c>
      <c r="BG208" s="270">
        <v>0</v>
      </c>
    </row>
    <row r="209" spans="1:59">
      <c r="A209" s="267" t="s">
        <v>545</v>
      </c>
      <c r="B209" s="268">
        <v>5.0158333333333333E-2</v>
      </c>
      <c r="C209" s="268">
        <v>1.2450000000000001</v>
      </c>
      <c r="D209" s="268">
        <v>0</v>
      </c>
      <c r="E209" s="268"/>
      <c r="F209" s="269">
        <v>1466</v>
      </c>
      <c r="G209" s="270">
        <v>3.5000000000000003E-2</v>
      </c>
      <c r="H209" s="270">
        <v>6.0000000000000001E-3</v>
      </c>
      <c r="I209" s="270">
        <v>1E-4</v>
      </c>
      <c r="J209" s="270">
        <v>1.5E-3</v>
      </c>
      <c r="K209" s="270">
        <v>1.8E-3</v>
      </c>
      <c r="L209" s="270">
        <v>5.7583333333333236E-3</v>
      </c>
      <c r="M209" s="271">
        <v>23.874488403819917</v>
      </c>
      <c r="N209" s="269">
        <v>1470</v>
      </c>
      <c r="O209" s="269">
        <v>1489</v>
      </c>
      <c r="P209" s="269">
        <v>1507</v>
      </c>
      <c r="Q209" s="269">
        <v>1524</v>
      </c>
      <c r="R209" s="269">
        <v>1542</v>
      </c>
      <c r="S209" s="269" t="s">
        <v>127</v>
      </c>
      <c r="T209" s="270">
        <v>3.5000000000000003E-2</v>
      </c>
      <c r="U209" s="270">
        <v>3.5400000000000001E-2</v>
      </c>
      <c r="V209" s="270">
        <v>3.5799999999999998E-2</v>
      </c>
      <c r="W209" s="270">
        <v>3.6200000000000003E-2</v>
      </c>
      <c r="X209" s="270">
        <v>3.6600000000000001E-2</v>
      </c>
      <c r="Y209" s="270">
        <v>6.0000000000000001E-3</v>
      </c>
      <c r="Z209" s="270">
        <v>6.1000000000000004E-3</v>
      </c>
      <c r="AA209" s="270">
        <v>6.1000000000000004E-3</v>
      </c>
      <c r="AB209" s="270">
        <v>6.1999999999999998E-3</v>
      </c>
      <c r="AC209" s="270">
        <v>6.3E-3</v>
      </c>
      <c r="AD209" s="270">
        <v>1E-4</v>
      </c>
      <c r="AE209" s="270">
        <v>1E-4</v>
      </c>
      <c r="AF209" s="270">
        <v>1E-4</v>
      </c>
      <c r="AG209" s="270">
        <v>1E-4</v>
      </c>
      <c r="AH209" s="270">
        <v>1E-4</v>
      </c>
      <c r="AI209" s="270">
        <v>1.5E-3</v>
      </c>
      <c r="AJ209" s="270">
        <v>1.5E-3</v>
      </c>
      <c r="AK209" s="270">
        <v>1.5E-3</v>
      </c>
      <c r="AL209" s="270">
        <v>1.5E-3</v>
      </c>
      <c r="AM209" s="270">
        <v>1.6000000000000001E-3</v>
      </c>
      <c r="AN209" s="270">
        <v>1.8E-3</v>
      </c>
      <c r="AO209" s="270">
        <v>1.8E-3</v>
      </c>
      <c r="AP209" s="270">
        <v>1.8E-3</v>
      </c>
      <c r="AQ209" s="270">
        <v>1.8E-3</v>
      </c>
      <c r="AR209" s="270">
        <v>1.8E-3</v>
      </c>
      <c r="AS209" s="270">
        <v>8.8000000000000005E-3</v>
      </c>
      <c r="AT209" s="270">
        <v>8.8999999999999999E-3</v>
      </c>
      <c r="AU209" s="270">
        <v>8.9999999999999993E-3</v>
      </c>
      <c r="AV209" s="270">
        <v>9.1000000000000004E-3</v>
      </c>
      <c r="AW209" s="270">
        <v>9.1999999999999998E-3</v>
      </c>
      <c r="AX209" s="270">
        <v>0</v>
      </c>
      <c r="AY209" s="270">
        <v>0</v>
      </c>
      <c r="AZ209" s="270">
        <v>0</v>
      </c>
      <c r="BA209" s="270">
        <v>0</v>
      </c>
      <c r="BB209" s="270">
        <v>0</v>
      </c>
      <c r="BC209" s="270">
        <v>0</v>
      </c>
      <c r="BD209" s="270">
        <v>0</v>
      </c>
      <c r="BE209" s="270">
        <v>0</v>
      </c>
      <c r="BF209" s="270">
        <v>0</v>
      </c>
      <c r="BG209" s="270">
        <v>0</v>
      </c>
    </row>
    <row r="210" spans="1:59">
      <c r="A210" s="267" t="s">
        <v>399</v>
      </c>
      <c r="B210" s="268">
        <v>7.8962499999999993</v>
      </c>
      <c r="C210" s="268">
        <v>16</v>
      </c>
      <c r="D210" s="268">
        <v>4.2563000000000004</v>
      </c>
      <c r="E210" s="268"/>
      <c r="F210" s="269">
        <v>24991</v>
      </c>
      <c r="G210" s="270">
        <v>0.76700000000000002</v>
      </c>
      <c r="H210" s="270">
        <v>0.55700000000000005</v>
      </c>
      <c r="I210" s="270">
        <v>0.34300000000000003</v>
      </c>
      <c r="J210" s="270">
        <v>0.36299999999999999</v>
      </c>
      <c r="K210" s="270">
        <v>1.5</v>
      </c>
      <c r="L210" s="270">
        <v>0.10994999999999866</v>
      </c>
      <c r="M210" s="271">
        <v>30.691048777559921</v>
      </c>
      <c r="N210" s="269">
        <v>24909</v>
      </c>
      <c r="O210" s="269">
        <v>24094</v>
      </c>
      <c r="P210" s="269">
        <v>24500</v>
      </c>
      <c r="Q210" s="269">
        <v>25000</v>
      </c>
      <c r="R210" s="269">
        <v>25500</v>
      </c>
      <c r="S210" s="269" t="s">
        <v>222</v>
      </c>
      <c r="T210" s="270">
        <v>0.8</v>
      </c>
      <c r="U210" s="270">
        <v>0.83</v>
      </c>
      <c r="V210" s="270">
        <v>0.86</v>
      </c>
      <c r="W210" s="270">
        <v>0.93</v>
      </c>
      <c r="X210" s="270">
        <v>0.97</v>
      </c>
      <c r="Y210" s="270">
        <v>0.32</v>
      </c>
      <c r="Z210" s="270">
        <v>0.35</v>
      </c>
      <c r="AA210" s="270">
        <v>0.38</v>
      </c>
      <c r="AB210" s="270">
        <v>0.41</v>
      </c>
      <c r="AC210" s="270">
        <v>0.44</v>
      </c>
      <c r="AD210" s="270">
        <v>0.42099999999999999</v>
      </c>
      <c r="AE210" s="270">
        <v>0.42399999999999999</v>
      </c>
      <c r="AF210" s="270">
        <v>0.42699999999999999</v>
      </c>
      <c r="AG210" s="270">
        <v>0.43</v>
      </c>
      <c r="AH210" s="270">
        <v>0.433</v>
      </c>
      <c r="AI210" s="270">
        <v>0.3</v>
      </c>
      <c r="AJ210" s="270">
        <v>0.3</v>
      </c>
      <c r="AK210" s="270">
        <v>0.32</v>
      </c>
      <c r="AL210" s="270">
        <v>0.35</v>
      </c>
      <c r="AM210" s="270">
        <v>0.37</v>
      </c>
      <c r="AN210" s="270">
        <v>0.72</v>
      </c>
      <c r="AO210" s="270">
        <v>0.79</v>
      </c>
      <c r="AP210" s="270">
        <v>0.8</v>
      </c>
      <c r="AQ210" s="270">
        <v>0.82</v>
      </c>
      <c r="AR210" s="270">
        <v>0.86</v>
      </c>
      <c r="AS210" s="270">
        <v>0.83199999999999996</v>
      </c>
      <c r="AT210" s="270">
        <v>0.875</v>
      </c>
      <c r="AU210" s="270">
        <v>0.88600000000000001</v>
      </c>
      <c r="AV210" s="270">
        <v>0.95499999999999996</v>
      </c>
      <c r="AW210" s="270">
        <v>0.998</v>
      </c>
      <c r="AX210" s="270">
        <v>0</v>
      </c>
      <c r="AY210" s="270">
        <v>0</v>
      </c>
      <c r="AZ210" s="270">
        <v>0</v>
      </c>
      <c r="BA210" s="270">
        <v>0</v>
      </c>
      <c r="BB210" s="270">
        <v>0</v>
      </c>
      <c r="BC210" s="270">
        <v>0</v>
      </c>
      <c r="BD210" s="270">
        <v>0</v>
      </c>
      <c r="BE210" s="270">
        <v>0</v>
      </c>
      <c r="BF210" s="270">
        <v>0</v>
      </c>
      <c r="BG210" s="270">
        <v>0</v>
      </c>
    </row>
    <row r="211" spans="1:59">
      <c r="A211" s="267" t="s">
        <v>400</v>
      </c>
      <c r="B211" s="268">
        <v>0.16658333333333333</v>
      </c>
      <c r="C211" s="268">
        <v>0.2</v>
      </c>
      <c r="D211" s="268">
        <v>0</v>
      </c>
      <c r="E211" s="268"/>
      <c r="F211" s="269">
        <v>1110</v>
      </c>
      <c r="G211" s="270">
        <v>5.6000000000000001E-2</v>
      </c>
      <c r="H211" s="270">
        <v>5.6000000000000001E-2</v>
      </c>
      <c r="I211" s="270">
        <v>0</v>
      </c>
      <c r="J211" s="270">
        <v>0</v>
      </c>
      <c r="K211" s="270">
        <v>0.01</v>
      </c>
      <c r="L211" s="270">
        <v>4.4583333333333336E-2</v>
      </c>
      <c r="M211" s="271">
        <v>50.450450450450454</v>
      </c>
      <c r="N211" s="269">
        <v>1122</v>
      </c>
      <c r="O211" s="269">
        <v>1184</v>
      </c>
      <c r="P211" s="269">
        <v>1248</v>
      </c>
      <c r="Q211" s="269">
        <v>1305</v>
      </c>
      <c r="R211" s="269">
        <v>1369</v>
      </c>
      <c r="S211" s="269" t="s">
        <v>222</v>
      </c>
      <c r="T211" s="270">
        <v>5.6000000000000001E-2</v>
      </c>
      <c r="U211" s="270">
        <v>5.9700000000000003E-2</v>
      </c>
      <c r="V211" s="270">
        <v>6.2600000000000003E-2</v>
      </c>
      <c r="W211" s="270">
        <v>6.5699999999999995E-2</v>
      </c>
      <c r="X211" s="270">
        <v>6.8900000000000003E-2</v>
      </c>
      <c r="Y211" s="270">
        <v>5.6000000000000001E-2</v>
      </c>
      <c r="Z211" s="270">
        <v>5.9700000000000003E-2</v>
      </c>
      <c r="AA211" s="270">
        <v>6.2600000000000003E-2</v>
      </c>
      <c r="AB211" s="270">
        <v>6.5699999999999995E-2</v>
      </c>
      <c r="AC211" s="270">
        <v>6.8900000000000003E-2</v>
      </c>
      <c r="AD211" s="270">
        <v>0</v>
      </c>
      <c r="AE211" s="270">
        <v>0</v>
      </c>
      <c r="AF211" s="270">
        <v>0</v>
      </c>
      <c r="AG211" s="270">
        <v>0</v>
      </c>
      <c r="AH211" s="270">
        <v>0</v>
      </c>
      <c r="AI211" s="270">
        <v>0</v>
      </c>
      <c r="AJ211" s="270">
        <v>0</v>
      </c>
      <c r="AK211" s="270">
        <v>0</v>
      </c>
      <c r="AL211" s="270">
        <v>0</v>
      </c>
      <c r="AM211" s="270">
        <v>0</v>
      </c>
      <c r="AN211" s="270">
        <v>0.01</v>
      </c>
      <c r="AO211" s="270">
        <v>0.01</v>
      </c>
      <c r="AP211" s="270">
        <v>0.01</v>
      </c>
      <c r="AQ211" s="270">
        <v>0.01</v>
      </c>
      <c r="AR211" s="270">
        <v>0.01</v>
      </c>
      <c r="AS211" s="270">
        <v>2.7E-2</v>
      </c>
      <c r="AT211" s="270">
        <v>2.86E-2</v>
      </c>
      <c r="AU211" s="270">
        <v>2.9899999999999999E-2</v>
      </c>
      <c r="AV211" s="270">
        <v>3.1300000000000001E-2</v>
      </c>
      <c r="AW211" s="270">
        <v>3.27E-2</v>
      </c>
      <c r="AX211" s="270">
        <v>0</v>
      </c>
      <c r="AY211" s="270">
        <v>0</v>
      </c>
      <c r="AZ211" s="270">
        <v>0</v>
      </c>
      <c r="BA211" s="270">
        <v>0</v>
      </c>
      <c r="BB211" s="270">
        <v>0</v>
      </c>
      <c r="BC211" s="270">
        <v>0</v>
      </c>
      <c r="BD211" s="270">
        <v>0</v>
      </c>
      <c r="BE211" s="270">
        <v>0</v>
      </c>
      <c r="BF211" s="270">
        <v>0</v>
      </c>
      <c r="BG211" s="270">
        <v>0</v>
      </c>
    </row>
    <row r="212" spans="1:59">
      <c r="A212" s="267" t="s">
        <v>905</v>
      </c>
      <c r="B212" s="268">
        <v>0.71215000000000017</v>
      </c>
      <c r="C212" s="268">
        <v>2.6</v>
      </c>
      <c r="D212" s="268">
        <v>0</v>
      </c>
      <c r="E212" s="268"/>
      <c r="F212" s="269">
        <v>5600</v>
      </c>
      <c r="G212" s="270">
        <v>0.29680000000000001</v>
      </c>
      <c r="H212" s="270">
        <v>0.22539999999999999</v>
      </c>
      <c r="I212" s="270">
        <v>0.24560000000000001</v>
      </c>
      <c r="J212" s="270">
        <v>1.2999999999999999E-3</v>
      </c>
      <c r="K212" s="270">
        <v>0</v>
      </c>
      <c r="L212" s="270">
        <v>-5.6949999999999834E-2</v>
      </c>
      <c r="M212" s="271">
        <v>53</v>
      </c>
      <c r="N212" s="269">
        <v>5800</v>
      </c>
      <c r="O212" s="269">
        <v>6200</v>
      </c>
      <c r="P212" s="269">
        <v>6500</v>
      </c>
      <c r="Q212" s="269">
        <v>6700</v>
      </c>
      <c r="R212" s="269">
        <v>7000</v>
      </c>
      <c r="S212" s="269" t="s">
        <v>222</v>
      </c>
      <c r="T212" s="270">
        <v>0.4</v>
      </c>
      <c r="U212" s="270">
        <v>0.41</v>
      </c>
      <c r="V212" s="270">
        <v>0.41499999999999998</v>
      </c>
      <c r="W212" s="270">
        <v>0.42</v>
      </c>
      <c r="X212" s="270">
        <v>0.42</v>
      </c>
      <c r="Y212" s="270">
        <v>0.06</v>
      </c>
      <c r="Z212" s="270">
        <v>7.8E-2</v>
      </c>
      <c r="AA212" s="270">
        <v>8.1000000000000003E-2</v>
      </c>
      <c r="AB212" s="270">
        <v>8.5000000000000006E-2</v>
      </c>
      <c r="AC212" s="270">
        <v>8.5000000000000006E-2</v>
      </c>
      <c r="AD212" s="270">
        <v>9.9000000000000005E-2</v>
      </c>
      <c r="AE212" s="270">
        <v>9.9000000000000005E-2</v>
      </c>
      <c r="AF212" s="270">
        <v>0.1</v>
      </c>
      <c r="AG212" s="270">
        <v>0.1</v>
      </c>
      <c r="AH212" s="270">
        <v>0.1</v>
      </c>
      <c r="AI212" s="270">
        <v>1.4999999999999999E-2</v>
      </c>
      <c r="AJ212" s="270">
        <v>1.4999999999999999E-2</v>
      </c>
      <c r="AK212" s="270">
        <v>1.7999999999999999E-2</v>
      </c>
      <c r="AL212" s="270">
        <v>1.7999999999999999E-2</v>
      </c>
      <c r="AM212" s="270">
        <v>0.02</v>
      </c>
      <c r="AN212" s="270">
        <v>2E-3</v>
      </c>
      <c r="AO212" s="270">
        <v>2E-3</v>
      </c>
      <c r="AP212" s="270">
        <v>3.0000000000000001E-3</v>
      </c>
      <c r="AQ212" s="270">
        <v>3.0000000000000001E-3</v>
      </c>
      <c r="AR212" s="270">
        <v>3.0000000000000001E-3</v>
      </c>
      <c r="AS212" s="270">
        <v>3.3000000000000002E-2</v>
      </c>
      <c r="AT212" s="270">
        <v>3.4000000000000002E-2</v>
      </c>
      <c r="AU212" s="270">
        <v>3.5000000000000003E-2</v>
      </c>
      <c r="AV212" s="270">
        <v>3.5000000000000003E-2</v>
      </c>
      <c r="AW212" s="270">
        <v>3.5000000000000003E-2</v>
      </c>
      <c r="AX212" s="270">
        <v>0</v>
      </c>
      <c r="AY212" s="270">
        <v>0</v>
      </c>
      <c r="AZ212" s="270">
        <v>0</v>
      </c>
      <c r="BA212" s="270">
        <v>0</v>
      </c>
      <c r="BB212" s="270">
        <v>0</v>
      </c>
      <c r="BC212" s="270">
        <v>0</v>
      </c>
      <c r="BD212" s="270">
        <v>0</v>
      </c>
      <c r="BE212" s="270">
        <v>0</v>
      </c>
      <c r="BF212" s="270">
        <v>0</v>
      </c>
      <c r="BG212" s="270">
        <v>0</v>
      </c>
    </row>
    <row r="213" spans="1:59">
      <c r="A213" s="267" t="s">
        <v>672</v>
      </c>
      <c r="B213" s="268">
        <v>4.0058333333333328E-2</v>
      </c>
      <c r="C213" s="268">
        <v>0.06</v>
      </c>
      <c r="D213" s="268">
        <v>0</v>
      </c>
      <c r="E213" s="268"/>
      <c r="F213" s="269">
        <v>900</v>
      </c>
      <c r="G213" s="270">
        <v>3.2000000000000001E-2</v>
      </c>
      <c r="H213" s="270">
        <v>2E-3</v>
      </c>
      <c r="I213" s="270">
        <v>0</v>
      </c>
      <c r="J213" s="270">
        <v>0</v>
      </c>
      <c r="K213" s="270">
        <v>1E-3</v>
      </c>
      <c r="L213" s="270">
        <v>5.0583333333333244E-3</v>
      </c>
      <c r="M213" s="271">
        <v>35.555555555555557</v>
      </c>
      <c r="N213" s="269">
        <v>900</v>
      </c>
      <c r="O213" s="269">
        <v>901</v>
      </c>
      <c r="P213" s="269">
        <v>902</v>
      </c>
      <c r="Q213" s="269">
        <v>903</v>
      </c>
      <c r="R213" s="269">
        <v>904</v>
      </c>
      <c r="S213" s="269" t="s">
        <v>222</v>
      </c>
      <c r="T213" s="270">
        <v>3.2000000000000001E-2</v>
      </c>
      <c r="U213" s="270">
        <v>3.2000000000000001E-2</v>
      </c>
      <c r="V213" s="270">
        <v>3.2000000000000001E-2</v>
      </c>
      <c r="W213" s="270">
        <v>3.2000000000000001E-2</v>
      </c>
      <c r="X213" s="270">
        <v>3.2000000000000001E-2</v>
      </c>
      <c r="Y213" s="270">
        <v>2E-3</v>
      </c>
      <c r="Z213" s="270">
        <v>2E-3</v>
      </c>
      <c r="AA213" s="270">
        <v>2E-3</v>
      </c>
      <c r="AB213" s="270">
        <v>2E-3</v>
      </c>
      <c r="AC213" s="270">
        <v>2E-3</v>
      </c>
      <c r="AD213" s="270">
        <v>0</v>
      </c>
      <c r="AE213" s="270">
        <v>0</v>
      </c>
      <c r="AF213" s="270">
        <v>0</v>
      </c>
      <c r="AG213" s="270">
        <v>0</v>
      </c>
      <c r="AH213" s="270">
        <v>0</v>
      </c>
      <c r="AI213" s="270">
        <v>0</v>
      </c>
      <c r="AJ213" s="270">
        <v>0</v>
      </c>
      <c r="AK213" s="270">
        <v>0</v>
      </c>
      <c r="AL213" s="270">
        <v>0</v>
      </c>
      <c r="AM213" s="270">
        <v>0</v>
      </c>
      <c r="AN213" s="270">
        <v>0</v>
      </c>
      <c r="AO213" s="270">
        <v>0</v>
      </c>
      <c r="AP213" s="270">
        <v>0</v>
      </c>
      <c r="AQ213" s="270">
        <v>0</v>
      </c>
      <c r="AR213" s="270">
        <v>0</v>
      </c>
      <c r="AS213" s="270">
        <v>4.8999999999999998E-3</v>
      </c>
      <c r="AT213" s="270">
        <v>4.8999999999999998E-3</v>
      </c>
      <c r="AU213" s="270">
        <v>4.8999999999999998E-3</v>
      </c>
      <c r="AV213" s="270">
        <v>4.8999999999999998E-3</v>
      </c>
      <c r="AW213" s="270">
        <v>4.8999999999999998E-3</v>
      </c>
      <c r="AX213" s="270">
        <v>0</v>
      </c>
      <c r="AY213" s="270">
        <v>0</v>
      </c>
      <c r="AZ213" s="270">
        <v>0</v>
      </c>
      <c r="BA213" s="270">
        <v>0</v>
      </c>
      <c r="BB213" s="270">
        <v>0</v>
      </c>
      <c r="BC213" s="270">
        <v>0</v>
      </c>
      <c r="BD213" s="270">
        <v>0</v>
      </c>
      <c r="BE213" s="270">
        <v>0</v>
      </c>
      <c r="BF213" s="270">
        <v>0</v>
      </c>
      <c r="BG213" s="270">
        <v>0</v>
      </c>
    </row>
    <row r="214" spans="1:59">
      <c r="A214" s="267" t="s">
        <v>790</v>
      </c>
      <c r="B214" s="268">
        <v>9.2658333333333329E-2</v>
      </c>
      <c r="C214" s="268">
        <v>0</v>
      </c>
      <c r="D214" s="268">
        <v>0</v>
      </c>
      <c r="E214" s="268"/>
      <c r="F214" s="269">
        <v>838</v>
      </c>
      <c r="G214" s="270">
        <v>4.9000000000000002E-2</v>
      </c>
      <c r="H214" s="270">
        <v>5.4999999999999997E-3</v>
      </c>
      <c r="I214" s="270">
        <v>0</v>
      </c>
      <c r="J214" s="270">
        <v>0</v>
      </c>
      <c r="K214" s="270">
        <v>1E-3</v>
      </c>
      <c r="L214" s="270">
        <v>3.7158333333333328E-2</v>
      </c>
      <c r="M214" s="271">
        <v>58.472553699284006</v>
      </c>
      <c r="N214" s="269">
        <v>840</v>
      </c>
      <c r="O214" s="269">
        <v>848</v>
      </c>
      <c r="P214" s="269">
        <v>856</v>
      </c>
      <c r="Q214" s="269">
        <v>864</v>
      </c>
      <c r="R214" s="269">
        <v>871</v>
      </c>
      <c r="S214" s="269" t="s">
        <v>222</v>
      </c>
      <c r="T214" s="270">
        <v>4.9000000000000002E-2</v>
      </c>
      <c r="U214" s="270">
        <v>4.9399999999999999E-2</v>
      </c>
      <c r="V214" s="270">
        <v>4.9799999999999997E-2</v>
      </c>
      <c r="W214" s="270">
        <v>5.0200000000000002E-2</v>
      </c>
      <c r="X214" s="270">
        <v>5.0599999999999999E-2</v>
      </c>
      <c r="Y214" s="270">
        <v>5.4999999999999997E-3</v>
      </c>
      <c r="Z214" s="270">
        <v>5.4999999999999997E-3</v>
      </c>
      <c r="AA214" s="270">
        <v>5.5999999999999999E-3</v>
      </c>
      <c r="AB214" s="270">
        <v>5.5999999999999999E-3</v>
      </c>
      <c r="AC214" s="270">
        <v>5.7000000000000002E-3</v>
      </c>
      <c r="AD214" s="270">
        <v>0</v>
      </c>
      <c r="AE214" s="270">
        <v>0</v>
      </c>
      <c r="AF214" s="270">
        <v>0</v>
      </c>
      <c r="AG214" s="270">
        <v>0</v>
      </c>
      <c r="AH214" s="270">
        <v>0</v>
      </c>
      <c r="AI214" s="270">
        <v>0</v>
      </c>
      <c r="AJ214" s="270">
        <v>0</v>
      </c>
      <c r="AK214" s="270">
        <v>0</v>
      </c>
      <c r="AL214" s="270">
        <v>0</v>
      </c>
      <c r="AM214" s="270">
        <v>0</v>
      </c>
      <c r="AN214" s="270">
        <v>1E-3</v>
      </c>
      <c r="AO214" s="270">
        <v>1E-3</v>
      </c>
      <c r="AP214" s="270">
        <v>1E-3</v>
      </c>
      <c r="AQ214" s="270">
        <v>1E-3</v>
      </c>
      <c r="AR214" s="270">
        <v>1E-3</v>
      </c>
      <c r="AS214" s="270">
        <v>3.6999999999999998E-2</v>
      </c>
      <c r="AT214" s="270">
        <v>3.73E-2</v>
      </c>
      <c r="AU214" s="270">
        <v>3.7600000000000001E-2</v>
      </c>
      <c r="AV214" s="270">
        <v>3.7900000000000003E-2</v>
      </c>
      <c r="AW214" s="270">
        <v>3.8199999999999998E-2</v>
      </c>
      <c r="AX214" s="270">
        <v>0</v>
      </c>
      <c r="AY214" s="270">
        <v>0</v>
      </c>
      <c r="AZ214" s="270">
        <v>0</v>
      </c>
      <c r="BA214" s="270">
        <v>0</v>
      </c>
      <c r="BB214" s="270">
        <v>0</v>
      </c>
      <c r="BC214" s="270">
        <v>0</v>
      </c>
      <c r="BD214" s="270">
        <v>0</v>
      </c>
      <c r="BE214" s="270">
        <v>0</v>
      </c>
      <c r="BF214" s="270">
        <v>0</v>
      </c>
      <c r="BG214" s="270">
        <v>0</v>
      </c>
    </row>
    <row r="215" spans="1:59">
      <c r="A215" s="267" t="s">
        <v>773</v>
      </c>
      <c r="B215" s="268">
        <v>4.2250000000000003E-2</v>
      </c>
      <c r="C215" s="268">
        <v>0.06</v>
      </c>
      <c r="D215" s="268">
        <v>0</v>
      </c>
      <c r="E215" s="268"/>
      <c r="F215" s="269">
        <v>423</v>
      </c>
      <c r="G215" s="270">
        <v>0.02</v>
      </c>
      <c r="H215" s="270">
        <v>2E-3</v>
      </c>
      <c r="I215" s="270">
        <v>0</v>
      </c>
      <c r="J215" s="270">
        <v>0</v>
      </c>
      <c r="K215" s="270">
        <v>4.0000000000000001E-3</v>
      </c>
      <c r="L215" s="270">
        <v>1.6250000000000004E-2</v>
      </c>
      <c r="M215" s="271">
        <v>47.281323877068559</v>
      </c>
      <c r="N215" s="269">
        <v>423</v>
      </c>
      <c r="O215" s="269">
        <v>424</v>
      </c>
      <c r="P215" s="269">
        <v>424</v>
      </c>
      <c r="Q215" s="269">
        <v>424</v>
      </c>
      <c r="R215" s="269">
        <v>425</v>
      </c>
      <c r="S215" s="269" t="s">
        <v>222</v>
      </c>
      <c r="T215" s="270">
        <v>0.02</v>
      </c>
      <c r="U215" s="270">
        <v>0.02</v>
      </c>
      <c r="V215" s="270">
        <v>0.02</v>
      </c>
      <c r="W215" s="270">
        <v>0.02</v>
      </c>
      <c r="X215" s="270">
        <v>0.02</v>
      </c>
      <c r="Y215" s="270">
        <v>2E-3</v>
      </c>
      <c r="Z215" s="270">
        <v>2E-3</v>
      </c>
      <c r="AA215" s="270">
        <v>2E-3</v>
      </c>
      <c r="AB215" s="270">
        <v>2E-3</v>
      </c>
      <c r="AC215" s="270">
        <v>2E-3</v>
      </c>
      <c r="AD215" s="270">
        <v>0</v>
      </c>
      <c r="AE215" s="270">
        <v>0</v>
      </c>
      <c r="AF215" s="270">
        <v>0</v>
      </c>
      <c r="AG215" s="270">
        <v>0</v>
      </c>
      <c r="AH215" s="270">
        <v>0</v>
      </c>
      <c r="AI215" s="270">
        <v>0</v>
      </c>
      <c r="AJ215" s="270">
        <v>0</v>
      </c>
      <c r="AK215" s="270">
        <v>0</v>
      </c>
      <c r="AL215" s="270">
        <v>0</v>
      </c>
      <c r="AM215" s="270">
        <v>0</v>
      </c>
      <c r="AN215" s="270">
        <v>4.0000000000000001E-3</v>
      </c>
      <c r="AO215" s="270">
        <v>4.0000000000000001E-3</v>
      </c>
      <c r="AP215" s="270">
        <v>4.0000000000000001E-3</v>
      </c>
      <c r="AQ215" s="270">
        <v>4.0000000000000001E-3</v>
      </c>
      <c r="AR215" s="270">
        <v>4.0000000000000001E-3</v>
      </c>
      <c r="AS215" s="270">
        <v>1.6E-2</v>
      </c>
      <c r="AT215" s="270">
        <v>1.6E-2</v>
      </c>
      <c r="AU215" s="270">
        <v>1.6E-2</v>
      </c>
      <c r="AV215" s="270">
        <v>1.6E-2</v>
      </c>
      <c r="AW215" s="270">
        <v>1.6E-2</v>
      </c>
      <c r="AX215" s="270">
        <v>0</v>
      </c>
      <c r="AY215" s="270">
        <v>0</v>
      </c>
      <c r="AZ215" s="270">
        <v>0</v>
      </c>
      <c r="BA215" s="270">
        <v>0</v>
      </c>
      <c r="BB215" s="270">
        <v>0</v>
      </c>
      <c r="BC215" s="270">
        <v>0</v>
      </c>
      <c r="BD215" s="270">
        <v>0</v>
      </c>
      <c r="BE215" s="270">
        <v>0</v>
      </c>
      <c r="BF215" s="270">
        <v>0</v>
      </c>
      <c r="BG215" s="270">
        <v>0</v>
      </c>
    </row>
    <row r="216" spans="1:59">
      <c r="A216" s="267" t="s">
        <v>724</v>
      </c>
      <c r="B216" s="268">
        <v>5.1583333333333335E-2</v>
      </c>
      <c r="C216" s="268">
        <v>0.06</v>
      </c>
      <c r="D216" s="268">
        <v>0</v>
      </c>
      <c r="E216" s="268"/>
      <c r="F216" s="269">
        <v>512</v>
      </c>
      <c r="G216" s="270">
        <v>3.78E-2</v>
      </c>
      <c r="H216" s="270">
        <v>0</v>
      </c>
      <c r="I216" s="270">
        <v>0</v>
      </c>
      <c r="J216" s="270">
        <v>0</v>
      </c>
      <c r="K216" s="270">
        <v>1E-3</v>
      </c>
      <c r="L216" s="270">
        <v>1.2783333333333334E-2</v>
      </c>
      <c r="M216" s="271">
        <v>73.828125</v>
      </c>
      <c r="N216" s="269">
        <v>518</v>
      </c>
      <c r="O216" s="269">
        <v>546</v>
      </c>
      <c r="P216" s="269">
        <v>573</v>
      </c>
      <c r="Q216" s="269">
        <v>602</v>
      </c>
      <c r="R216" s="269">
        <v>632</v>
      </c>
      <c r="S216" s="269" t="s">
        <v>222</v>
      </c>
      <c r="T216" s="270">
        <v>3.8199999999999998E-2</v>
      </c>
      <c r="U216" s="270">
        <v>4.0300000000000002E-2</v>
      </c>
      <c r="V216" s="270">
        <v>4.2299999999999997E-2</v>
      </c>
      <c r="W216" s="270">
        <v>4.4400000000000002E-2</v>
      </c>
      <c r="X216" s="270">
        <v>4.6600000000000003E-2</v>
      </c>
      <c r="Y216" s="270">
        <v>0</v>
      </c>
      <c r="Z216" s="270">
        <v>0</v>
      </c>
      <c r="AA216" s="270">
        <v>0</v>
      </c>
      <c r="AB216" s="270">
        <v>0</v>
      </c>
      <c r="AC216" s="270">
        <v>0</v>
      </c>
      <c r="AD216" s="270">
        <v>0</v>
      </c>
      <c r="AE216" s="270">
        <v>0</v>
      </c>
      <c r="AF216" s="270">
        <v>0</v>
      </c>
      <c r="AG216" s="270">
        <v>0</v>
      </c>
      <c r="AH216" s="270">
        <v>0</v>
      </c>
      <c r="AI216" s="270">
        <v>0</v>
      </c>
      <c r="AJ216" s="270">
        <v>0</v>
      </c>
      <c r="AK216" s="270">
        <v>0</v>
      </c>
      <c r="AL216" s="270">
        <v>0</v>
      </c>
      <c r="AM216" s="270">
        <v>0</v>
      </c>
      <c r="AN216" s="270">
        <v>1E-3</v>
      </c>
      <c r="AO216" s="270">
        <v>1E-3</v>
      </c>
      <c r="AP216" s="270">
        <v>1E-3</v>
      </c>
      <c r="AQ216" s="270">
        <v>1E-3</v>
      </c>
      <c r="AR216" s="270">
        <v>1E-3</v>
      </c>
      <c r="AS216" s="270">
        <v>5.3E-3</v>
      </c>
      <c r="AT216" s="270">
        <v>5.5999999999999999E-3</v>
      </c>
      <c r="AU216" s="270">
        <v>5.8999999999999999E-3</v>
      </c>
      <c r="AV216" s="270">
        <v>6.1999999999999998E-3</v>
      </c>
      <c r="AW216" s="270">
        <v>6.1999999999999998E-3</v>
      </c>
      <c r="AX216" s="270">
        <v>0</v>
      </c>
      <c r="AY216" s="270">
        <v>0</v>
      </c>
      <c r="AZ216" s="270">
        <v>0</v>
      </c>
      <c r="BA216" s="270">
        <v>0</v>
      </c>
      <c r="BB216" s="270">
        <v>0</v>
      </c>
      <c r="BC216" s="270">
        <v>0</v>
      </c>
      <c r="BD216" s="270">
        <v>0</v>
      </c>
      <c r="BE216" s="270">
        <v>0</v>
      </c>
      <c r="BF216" s="270">
        <v>0</v>
      </c>
      <c r="BG216" s="270">
        <v>0</v>
      </c>
    </row>
    <row r="217" spans="1:59">
      <c r="A217" s="267" t="s">
        <v>988</v>
      </c>
      <c r="B217" s="268">
        <v>0.43566666666666665</v>
      </c>
      <c r="C217" s="268">
        <v>1.27</v>
      </c>
      <c r="D217" s="268">
        <v>0</v>
      </c>
      <c r="E217" s="268"/>
      <c r="F217" s="269">
        <v>3583</v>
      </c>
      <c r="G217" s="270">
        <v>0.1845</v>
      </c>
      <c r="H217" s="270">
        <v>6.3500000000000001E-2</v>
      </c>
      <c r="I217" s="270">
        <v>1.21E-2</v>
      </c>
      <c r="J217" s="270">
        <v>0.1109</v>
      </c>
      <c r="K217" s="270">
        <v>1.29E-2</v>
      </c>
      <c r="L217" s="270">
        <v>5.1766666666666628E-2</v>
      </c>
      <c r="M217" s="271">
        <v>51.493162154619036</v>
      </c>
      <c r="N217" s="269">
        <v>3612</v>
      </c>
      <c r="O217" s="269">
        <v>3641</v>
      </c>
      <c r="P217" s="269">
        <v>3670</v>
      </c>
      <c r="Q217" s="269">
        <v>3699</v>
      </c>
      <c r="R217" s="269">
        <v>3728</v>
      </c>
      <c r="S217" s="269" t="s">
        <v>217</v>
      </c>
      <c r="T217" s="270">
        <v>0.18099999999999999</v>
      </c>
      <c r="U217" s="270">
        <v>0.183</v>
      </c>
      <c r="V217" s="270">
        <v>0.185</v>
      </c>
      <c r="W217" s="270">
        <v>0.187</v>
      </c>
      <c r="X217" s="270">
        <v>0.189</v>
      </c>
      <c r="Y217" s="270">
        <v>0.159</v>
      </c>
      <c r="Z217" s="270">
        <v>0.16200000000000001</v>
      </c>
      <c r="AA217" s="270">
        <v>0.16700000000000001</v>
      </c>
      <c r="AB217" s="270">
        <v>0.17199999999999999</v>
      </c>
      <c r="AC217" s="270">
        <v>0.186</v>
      </c>
      <c r="AD217" s="270">
        <v>1.4999999999999999E-2</v>
      </c>
      <c r="AE217" s="270">
        <v>1.7000000000000001E-2</v>
      </c>
      <c r="AF217" s="270">
        <v>1.9E-2</v>
      </c>
      <c r="AG217" s="270">
        <v>2.1000000000000001E-2</v>
      </c>
      <c r="AH217" s="270">
        <v>2.5000000000000001E-2</v>
      </c>
      <c r="AI217" s="270">
        <v>5.7000000000000002E-2</v>
      </c>
      <c r="AJ217" s="270">
        <v>5.8999999999999997E-2</v>
      </c>
      <c r="AK217" s="270">
        <v>5.8999999999999997E-2</v>
      </c>
      <c r="AL217" s="270">
        <v>0.06</v>
      </c>
      <c r="AM217" s="270">
        <v>0.06</v>
      </c>
      <c r="AN217" s="270">
        <v>3.1E-2</v>
      </c>
      <c r="AO217" s="270">
        <v>3.1E-2</v>
      </c>
      <c r="AP217" s="270">
        <v>3.1E-2</v>
      </c>
      <c r="AQ217" s="270">
        <v>3.1E-2</v>
      </c>
      <c r="AR217" s="270">
        <v>3.1E-2</v>
      </c>
      <c r="AS217" s="270">
        <v>7.5999999999999998E-2</v>
      </c>
      <c r="AT217" s="270">
        <v>7.8E-2</v>
      </c>
      <c r="AU217" s="270">
        <v>7.9000000000000001E-2</v>
      </c>
      <c r="AV217" s="270">
        <v>8.1000000000000003E-2</v>
      </c>
      <c r="AW217" s="270">
        <v>8.5000000000000006E-2</v>
      </c>
      <c r="AX217" s="270">
        <v>0</v>
      </c>
      <c r="AY217" s="270">
        <v>0</v>
      </c>
      <c r="AZ217" s="270">
        <v>0</v>
      </c>
      <c r="BA217" s="270">
        <v>0</v>
      </c>
      <c r="BB217" s="270">
        <v>0</v>
      </c>
      <c r="BC217" s="270">
        <v>0</v>
      </c>
      <c r="BD217" s="270">
        <v>0</v>
      </c>
      <c r="BE217" s="270">
        <v>0</v>
      </c>
      <c r="BF217" s="270">
        <v>0</v>
      </c>
      <c r="BG217" s="270">
        <v>0</v>
      </c>
    </row>
    <row r="218" spans="1:59">
      <c r="A218" s="267" t="s">
        <v>438</v>
      </c>
      <c r="B218" s="268">
        <v>0.16004166666666667</v>
      </c>
      <c r="C218" s="268">
        <v>0.73599999999999999</v>
      </c>
      <c r="D218" s="268">
        <v>0</v>
      </c>
      <c r="E218" s="268"/>
      <c r="F218" s="269">
        <v>3225</v>
      </c>
      <c r="G218" s="270">
        <v>8.6999999999999994E-2</v>
      </c>
      <c r="H218" s="270">
        <v>1.4999999999999999E-2</v>
      </c>
      <c r="I218" s="270">
        <v>2.9600000000000001E-2</v>
      </c>
      <c r="J218" s="270">
        <v>5.0000000000000001E-3</v>
      </c>
      <c r="K218" s="270">
        <v>1E-3</v>
      </c>
      <c r="L218" s="270">
        <v>2.2441666666666665E-2</v>
      </c>
      <c r="M218" s="271">
        <v>26.976744186046513</v>
      </c>
      <c r="N218" s="269">
        <v>3180</v>
      </c>
      <c r="O218" s="269">
        <v>2964</v>
      </c>
      <c r="P218" s="269">
        <v>2783</v>
      </c>
      <c r="Q218" s="269">
        <v>2612</v>
      </c>
      <c r="R218" s="269">
        <v>2452</v>
      </c>
      <c r="S218" s="269" t="s">
        <v>217</v>
      </c>
      <c r="T218" s="270">
        <v>8.6999999999999994E-2</v>
      </c>
      <c r="U218" s="270">
        <v>7.9799999999999996E-2</v>
      </c>
      <c r="V218" s="270">
        <v>7.4899999999999994E-2</v>
      </c>
      <c r="W218" s="270">
        <v>7.0300000000000001E-2</v>
      </c>
      <c r="X218" s="270">
        <v>6.59E-2</v>
      </c>
      <c r="Y218" s="270">
        <v>1.4800000000000001E-2</v>
      </c>
      <c r="Z218" s="270">
        <v>1.38E-2</v>
      </c>
      <c r="AA218" s="270">
        <v>1.29E-2</v>
      </c>
      <c r="AB218" s="270">
        <v>1.21E-2</v>
      </c>
      <c r="AC218" s="270">
        <v>1.14E-2</v>
      </c>
      <c r="AD218" s="270">
        <v>2.9600000000000001E-2</v>
      </c>
      <c r="AE218" s="270">
        <v>2.9600000000000001E-2</v>
      </c>
      <c r="AF218" s="270">
        <v>2.9600000000000001E-2</v>
      </c>
      <c r="AG218" s="270">
        <v>2.9600000000000001E-2</v>
      </c>
      <c r="AH218" s="270">
        <v>2.9600000000000001E-2</v>
      </c>
      <c r="AI218" s="270">
        <v>4.7999999999999996E-3</v>
      </c>
      <c r="AJ218" s="270">
        <v>4.4999999999999997E-3</v>
      </c>
      <c r="AK218" s="270">
        <v>4.3E-3</v>
      </c>
      <c r="AL218" s="270">
        <v>4.0000000000000001E-3</v>
      </c>
      <c r="AM218" s="270">
        <v>3.7000000000000002E-3</v>
      </c>
      <c r="AN218" s="270">
        <v>1E-3</v>
      </c>
      <c r="AO218" s="270">
        <v>1E-3</v>
      </c>
      <c r="AP218" s="270">
        <v>1E-3</v>
      </c>
      <c r="AQ218" s="270">
        <v>1E-3</v>
      </c>
      <c r="AR218" s="270">
        <v>1E-3</v>
      </c>
      <c r="AS218" s="270">
        <v>2.3099999999999999E-2</v>
      </c>
      <c r="AT218" s="270">
        <v>2.1700000000000001E-2</v>
      </c>
      <c r="AU218" s="270">
        <v>2.07E-2</v>
      </c>
      <c r="AV218" s="270">
        <v>1.9699999999999999E-2</v>
      </c>
      <c r="AW218" s="270">
        <v>1.8800000000000001E-2</v>
      </c>
      <c r="AX218" s="270">
        <v>0</v>
      </c>
      <c r="AY218" s="270">
        <v>0</v>
      </c>
      <c r="AZ218" s="270">
        <v>0</v>
      </c>
      <c r="BA218" s="270">
        <v>0</v>
      </c>
      <c r="BB218" s="270">
        <v>0</v>
      </c>
      <c r="BC218" s="270">
        <v>0</v>
      </c>
      <c r="BD218" s="270">
        <v>0</v>
      </c>
      <c r="BE218" s="270">
        <v>0</v>
      </c>
      <c r="BF218" s="270">
        <v>0</v>
      </c>
      <c r="BG218" s="270">
        <v>0</v>
      </c>
    </row>
    <row r="219" spans="1:59">
      <c r="A219" s="267" t="s">
        <v>500</v>
      </c>
      <c r="B219" s="268">
        <v>0.18347499999999997</v>
      </c>
      <c r="C219" s="268">
        <v>0.68399999999999994</v>
      </c>
      <c r="D219" s="268">
        <v>0</v>
      </c>
      <c r="E219" s="268"/>
      <c r="F219" s="269">
        <v>1500</v>
      </c>
      <c r="G219" s="270">
        <v>5.0299999999999997E-2</v>
      </c>
      <c r="H219" s="270">
        <v>8.3000000000000001E-3</v>
      </c>
      <c r="I219" s="270">
        <v>9.5000000000000001E-2</v>
      </c>
      <c r="J219" s="270">
        <v>6.0000000000000001E-3</v>
      </c>
      <c r="K219" s="270">
        <v>2E-3</v>
      </c>
      <c r="L219" s="270">
        <v>2.187499999999995E-2</v>
      </c>
      <c r="M219" s="271">
        <v>33.533333333333331</v>
      </c>
      <c r="N219" s="269">
        <v>1500</v>
      </c>
      <c r="O219" s="269">
        <v>1502</v>
      </c>
      <c r="P219" s="269">
        <v>1503</v>
      </c>
      <c r="Q219" s="269">
        <v>1505</v>
      </c>
      <c r="R219" s="269">
        <v>1506</v>
      </c>
      <c r="S219" s="269" t="s">
        <v>217</v>
      </c>
      <c r="T219" s="270">
        <v>6.8000000000000005E-2</v>
      </c>
      <c r="U219" s="270">
        <v>6.8000000000000005E-2</v>
      </c>
      <c r="V219" s="270">
        <v>6.8000000000000005E-2</v>
      </c>
      <c r="W219" s="270">
        <v>6.8000000000000005E-2</v>
      </c>
      <c r="X219" s="270">
        <v>6.8000000000000005E-2</v>
      </c>
      <c r="Y219" s="270">
        <v>6.0000000000000001E-3</v>
      </c>
      <c r="Z219" s="270">
        <v>6.0000000000000001E-3</v>
      </c>
      <c r="AA219" s="270">
        <v>6.0000000000000001E-3</v>
      </c>
      <c r="AB219" s="270">
        <v>6.0000000000000001E-3</v>
      </c>
      <c r="AC219" s="270">
        <v>6.0000000000000001E-3</v>
      </c>
      <c r="AD219" s="270">
        <v>5.5E-2</v>
      </c>
      <c r="AE219" s="270">
        <v>5.5E-2</v>
      </c>
      <c r="AF219" s="270">
        <v>5.5E-2</v>
      </c>
      <c r="AG219" s="270">
        <v>5.5E-2</v>
      </c>
      <c r="AH219" s="270">
        <v>5.5E-2</v>
      </c>
      <c r="AI219" s="270">
        <v>6.0000000000000001E-3</v>
      </c>
      <c r="AJ219" s="270">
        <v>6.0000000000000001E-3</v>
      </c>
      <c r="AK219" s="270">
        <v>6.0000000000000001E-3</v>
      </c>
      <c r="AL219" s="270">
        <v>6.0000000000000001E-3</v>
      </c>
      <c r="AM219" s="270">
        <v>6.0000000000000001E-3</v>
      </c>
      <c r="AN219" s="270">
        <v>1.7999999999999999E-2</v>
      </c>
      <c r="AO219" s="270">
        <v>1.7999999999999999E-2</v>
      </c>
      <c r="AP219" s="270">
        <v>1.7999999999999999E-2</v>
      </c>
      <c r="AQ219" s="270">
        <v>1.7999999999999999E-2</v>
      </c>
      <c r="AR219" s="270">
        <v>1.7999999999999999E-2</v>
      </c>
      <c r="AS219" s="270">
        <v>0.03</v>
      </c>
      <c r="AT219" s="270">
        <v>0.03</v>
      </c>
      <c r="AU219" s="270">
        <v>3.1E-2</v>
      </c>
      <c r="AV219" s="270">
        <v>3.1E-2</v>
      </c>
      <c r="AW219" s="270">
        <v>3.2000000000000001E-2</v>
      </c>
      <c r="AX219" s="270">
        <v>0</v>
      </c>
      <c r="AY219" s="270">
        <v>0</v>
      </c>
      <c r="AZ219" s="270">
        <v>0</v>
      </c>
      <c r="BA219" s="270">
        <v>0</v>
      </c>
      <c r="BB219" s="270">
        <v>0</v>
      </c>
      <c r="BC219" s="270">
        <v>0</v>
      </c>
      <c r="BD219" s="270">
        <v>0</v>
      </c>
      <c r="BE219" s="270">
        <v>0</v>
      </c>
      <c r="BF219" s="270">
        <v>0</v>
      </c>
      <c r="BG219" s="270">
        <v>0</v>
      </c>
    </row>
    <row r="220" spans="1:59">
      <c r="A220" s="267" t="s">
        <v>539</v>
      </c>
      <c r="B220" s="268">
        <v>3.540833333333334E-2</v>
      </c>
      <c r="C220" s="268">
        <v>0.15</v>
      </c>
      <c r="D220" s="268">
        <v>0</v>
      </c>
      <c r="E220" s="268"/>
      <c r="F220" s="269">
        <v>447</v>
      </c>
      <c r="G220" s="270">
        <v>2.7199999999999998E-2</v>
      </c>
      <c r="H220" s="270">
        <v>0</v>
      </c>
      <c r="I220" s="270">
        <v>0</v>
      </c>
      <c r="J220" s="270">
        <v>0</v>
      </c>
      <c r="K220" s="270">
        <v>1E-3</v>
      </c>
      <c r="L220" s="270">
        <v>7.2083333333333409E-3</v>
      </c>
      <c r="M220" s="271">
        <v>60.850111856823268</v>
      </c>
      <c r="N220" s="269">
        <v>447</v>
      </c>
      <c r="O220" s="269">
        <v>448</v>
      </c>
      <c r="P220" s="269">
        <v>448</v>
      </c>
      <c r="Q220" s="269">
        <v>448</v>
      </c>
      <c r="R220" s="269">
        <v>449</v>
      </c>
      <c r="S220" s="269" t="s">
        <v>217</v>
      </c>
      <c r="T220" s="270">
        <v>2.7199999999999998E-2</v>
      </c>
      <c r="U220" s="270">
        <v>2.7199999999999998E-2</v>
      </c>
      <c r="V220" s="270">
        <v>2.7199999999999998E-2</v>
      </c>
      <c r="W220" s="270">
        <v>2.7199999999999998E-2</v>
      </c>
      <c r="X220" s="270">
        <v>2.7199999999999998E-2</v>
      </c>
      <c r="Y220" s="270">
        <v>0</v>
      </c>
      <c r="Z220" s="270">
        <v>0</v>
      </c>
      <c r="AA220" s="270">
        <v>0</v>
      </c>
      <c r="AB220" s="270">
        <v>0</v>
      </c>
      <c r="AC220" s="270">
        <v>0</v>
      </c>
      <c r="AD220" s="270">
        <v>0</v>
      </c>
      <c r="AE220" s="270">
        <v>0</v>
      </c>
      <c r="AF220" s="270">
        <v>0</v>
      </c>
      <c r="AG220" s="270">
        <v>0</v>
      </c>
      <c r="AH220" s="270">
        <v>0</v>
      </c>
      <c r="AI220" s="270">
        <v>0</v>
      </c>
      <c r="AJ220" s="270">
        <v>0</v>
      </c>
      <c r="AK220" s="270">
        <v>0</v>
      </c>
      <c r="AL220" s="270">
        <v>0</v>
      </c>
      <c r="AM220" s="270">
        <v>0</v>
      </c>
      <c r="AN220" s="270">
        <v>1E-3</v>
      </c>
      <c r="AO220" s="270">
        <v>1E-3</v>
      </c>
      <c r="AP220" s="270">
        <v>1E-3</v>
      </c>
      <c r="AQ220" s="270">
        <v>1E-3</v>
      </c>
      <c r="AR220" s="270">
        <v>1E-3</v>
      </c>
      <c r="AS220" s="270">
        <v>7.1999999999999998E-3</v>
      </c>
      <c r="AT220" s="270">
        <v>7.1999999999999998E-3</v>
      </c>
      <c r="AU220" s="270">
        <v>7.1999999999999998E-3</v>
      </c>
      <c r="AV220" s="270">
        <v>7.1999999999999998E-3</v>
      </c>
      <c r="AW220" s="270">
        <v>7.1999999999999998E-3</v>
      </c>
      <c r="AX220" s="270">
        <v>0</v>
      </c>
      <c r="AY220" s="270">
        <v>0</v>
      </c>
      <c r="AZ220" s="270">
        <v>0</v>
      </c>
      <c r="BA220" s="270">
        <v>0</v>
      </c>
      <c r="BB220" s="270">
        <v>0</v>
      </c>
      <c r="BC220" s="270">
        <v>0</v>
      </c>
      <c r="BD220" s="270">
        <v>0</v>
      </c>
      <c r="BE220" s="270">
        <v>0</v>
      </c>
      <c r="BF220" s="270">
        <v>0</v>
      </c>
      <c r="BG220" s="270">
        <v>0</v>
      </c>
    </row>
    <row r="221" spans="1:59">
      <c r="A221" s="267" t="s">
        <v>928</v>
      </c>
      <c r="B221" s="268">
        <v>0.18283333333333332</v>
      </c>
      <c r="C221" s="268">
        <v>0.95</v>
      </c>
      <c r="D221" s="268">
        <v>0</v>
      </c>
      <c r="E221" s="268"/>
      <c r="F221" s="269">
        <v>862</v>
      </c>
      <c r="G221" s="270">
        <v>0.12189999999999999</v>
      </c>
      <c r="H221" s="270">
        <v>2.69E-2</v>
      </c>
      <c r="I221" s="270">
        <v>2.9999999999999997E-4</v>
      </c>
      <c r="J221" s="270">
        <v>1.2999999999999999E-3</v>
      </c>
      <c r="K221" s="270">
        <v>1.2E-2</v>
      </c>
      <c r="L221" s="270">
        <v>2.0433333333333331E-2</v>
      </c>
      <c r="M221" s="271">
        <v>141.41531322505801</v>
      </c>
      <c r="N221" s="269">
        <v>1000</v>
      </c>
      <c r="O221" s="269">
        <v>1010</v>
      </c>
      <c r="P221" s="269">
        <v>1015</v>
      </c>
      <c r="Q221" s="269">
        <v>1015</v>
      </c>
      <c r="R221" s="269">
        <v>1015</v>
      </c>
      <c r="S221" s="269" t="s">
        <v>217</v>
      </c>
      <c r="T221" s="270">
        <v>0.1</v>
      </c>
      <c r="U221" s="270">
        <v>0.1</v>
      </c>
      <c r="V221" s="270">
        <v>0.1</v>
      </c>
      <c r="W221" s="270">
        <v>0.1</v>
      </c>
      <c r="X221" s="270">
        <v>0.1</v>
      </c>
      <c r="Y221" s="270">
        <v>3.5000000000000003E-2</v>
      </c>
      <c r="Z221" s="270">
        <v>3.5000000000000003E-2</v>
      </c>
      <c r="AA221" s="270">
        <v>3.5000000000000003E-2</v>
      </c>
      <c r="AB221" s="270">
        <v>3.5000000000000003E-2</v>
      </c>
      <c r="AC221" s="270">
        <v>3.5000000000000003E-2</v>
      </c>
      <c r="AD221" s="270">
        <v>0</v>
      </c>
      <c r="AE221" s="270">
        <v>0</v>
      </c>
      <c r="AF221" s="270">
        <v>0</v>
      </c>
      <c r="AG221" s="270">
        <v>0</v>
      </c>
      <c r="AH221" s="270">
        <v>0</v>
      </c>
      <c r="AI221" s="270">
        <v>2.1000000000000001E-2</v>
      </c>
      <c r="AJ221" s="270">
        <v>2.1000000000000001E-2</v>
      </c>
      <c r="AK221" s="270">
        <v>2.1999999999999999E-2</v>
      </c>
      <c r="AL221" s="270">
        <v>2.1999999999999999E-2</v>
      </c>
      <c r="AM221" s="270">
        <v>2.1999999999999999E-2</v>
      </c>
      <c r="AN221" s="270">
        <v>1.9E-2</v>
      </c>
      <c r="AO221" s="270">
        <v>1.9E-2</v>
      </c>
      <c r="AP221" s="270">
        <v>1.9E-2</v>
      </c>
      <c r="AQ221" s="270">
        <v>1.9E-2</v>
      </c>
      <c r="AR221" s="270">
        <v>1.9E-2</v>
      </c>
      <c r="AS221" s="270">
        <v>1.3599999999999999E-2</v>
      </c>
      <c r="AT221" s="270">
        <v>1.3599999999999999E-2</v>
      </c>
      <c r="AU221" s="270">
        <v>1.37E-2</v>
      </c>
      <c r="AV221" s="270">
        <v>1.37E-2</v>
      </c>
      <c r="AW221" s="270">
        <v>1.37E-2</v>
      </c>
      <c r="AX221" s="270">
        <v>0</v>
      </c>
      <c r="AY221" s="270">
        <v>0</v>
      </c>
      <c r="AZ221" s="270">
        <v>0</v>
      </c>
      <c r="BA221" s="270">
        <v>0</v>
      </c>
      <c r="BB221" s="270">
        <v>0</v>
      </c>
      <c r="BC221" s="270">
        <v>0</v>
      </c>
      <c r="BD221" s="270">
        <v>0</v>
      </c>
      <c r="BE221" s="270">
        <v>0</v>
      </c>
      <c r="BF221" s="270">
        <v>0</v>
      </c>
      <c r="BG221" s="270">
        <v>0</v>
      </c>
    </row>
    <row r="222" spans="1:59">
      <c r="A222" s="267" t="s">
        <v>544</v>
      </c>
      <c r="B222" s="268">
        <v>0.15688333333333335</v>
      </c>
      <c r="C222" s="268">
        <v>0.47</v>
      </c>
      <c r="D222" s="268">
        <v>1.5900000000000001E-2</v>
      </c>
      <c r="E222" s="268"/>
      <c r="F222" s="269">
        <v>609</v>
      </c>
      <c r="G222" s="270">
        <v>1.4200000000000001E-2</v>
      </c>
      <c r="H222" s="270">
        <v>1.9E-2</v>
      </c>
      <c r="I222" s="270">
        <v>0</v>
      </c>
      <c r="J222" s="270">
        <v>0</v>
      </c>
      <c r="K222" s="270">
        <v>1E-3</v>
      </c>
      <c r="L222" s="270">
        <v>0.10678333333333334</v>
      </c>
      <c r="M222" s="271">
        <v>23.316912972085387</v>
      </c>
      <c r="N222" s="269">
        <v>610</v>
      </c>
      <c r="O222" s="269">
        <v>610</v>
      </c>
      <c r="P222" s="269">
        <v>610</v>
      </c>
      <c r="Q222" s="269">
        <v>611</v>
      </c>
      <c r="R222" s="269">
        <v>611</v>
      </c>
      <c r="S222" s="269" t="s">
        <v>217</v>
      </c>
      <c r="T222" s="270">
        <v>1.4200000000000001E-2</v>
      </c>
      <c r="U222" s="270">
        <v>1.4200000000000001E-2</v>
      </c>
      <c r="V222" s="270">
        <v>1.4200000000000001E-2</v>
      </c>
      <c r="W222" s="270">
        <v>1.4200000000000001E-2</v>
      </c>
      <c r="X222" s="270">
        <v>1.4200000000000001E-2</v>
      </c>
      <c r="Y222" s="270">
        <v>1.9E-2</v>
      </c>
      <c r="Z222" s="270">
        <v>1.9E-2</v>
      </c>
      <c r="AA222" s="270">
        <v>1.9E-2</v>
      </c>
      <c r="AB222" s="270">
        <v>1.9E-2</v>
      </c>
      <c r="AC222" s="270">
        <v>1.9E-2</v>
      </c>
      <c r="AD222" s="270">
        <v>0</v>
      </c>
      <c r="AE222" s="270">
        <v>0</v>
      </c>
      <c r="AF222" s="270">
        <v>0</v>
      </c>
      <c r="AG222" s="270">
        <v>0</v>
      </c>
      <c r="AH222" s="270">
        <v>0</v>
      </c>
      <c r="AI222" s="270">
        <v>0</v>
      </c>
      <c r="AJ222" s="270">
        <v>0</v>
      </c>
      <c r="AK222" s="270">
        <v>0</v>
      </c>
      <c r="AL222" s="270">
        <v>0</v>
      </c>
      <c r="AM222" s="270">
        <v>0</v>
      </c>
      <c r="AN222" s="270">
        <v>1E-3</v>
      </c>
      <c r="AO222" s="270">
        <v>1E-3</v>
      </c>
      <c r="AP222" s="270">
        <v>1E-3</v>
      </c>
      <c r="AQ222" s="270">
        <v>1E-3</v>
      </c>
      <c r="AR222" s="270">
        <v>1E-3</v>
      </c>
      <c r="AS222" s="270">
        <v>0.1071</v>
      </c>
      <c r="AT222" s="270">
        <v>0.1071</v>
      </c>
      <c r="AU222" s="270">
        <v>0.1071</v>
      </c>
      <c r="AV222" s="270">
        <v>0.1071</v>
      </c>
      <c r="AW222" s="270">
        <v>0.1071</v>
      </c>
      <c r="AX222" s="270">
        <v>0</v>
      </c>
      <c r="AY222" s="270">
        <v>0</v>
      </c>
      <c r="AZ222" s="270">
        <v>0</v>
      </c>
      <c r="BA222" s="270">
        <v>0</v>
      </c>
      <c r="BB222" s="270">
        <v>0</v>
      </c>
      <c r="BC222" s="270">
        <v>0</v>
      </c>
      <c r="BD222" s="270">
        <v>0</v>
      </c>
      <c r="BE222" s="270">
        <v>0</v>
      </c>
      <c r="BF222" s="270">
        <v>0</v>
      </c>
      <c r="BG222" s="270">
        <v>0</v>
      </c>
    </row>
    <row r="223" spans="1:59">
      <c r="A223" s="267" t="s">
        <v>437</v>
      </c>
      <c r="B223" s="268">
        <v>0.95191666666666663</v>
      </c>
      <c r="C223" s="268">
        <v>1.6369999999999998</v>
      </c>
      <c r="D223" s="268">
        <v>1.0915068493150685E-2</v>
      </c>
      <c r="E223" s="268"/>
      <c r="F223" s="269">
        <v>4700</v>
      </c>
      <c r="G223" s="270">
        <v>0.67</v>
      </c>
      <c r="H223" s="270">
        <v>0.05</v>
      </c>
      <c r="I223" s="270">
        <v>0.04</v>
      </c>
      <c r="J223" s="270">
        <v>0</v>
      </c>
      <c r="K223" s="270">
        <v>0.14000000000000001</v>
      </c>
      <c r="L223" s="270">
        <v>4.1001598173515785E-2</v>
      </c>
      <c r="M223" s="271">
        <v>142.55319148936169</v>
      </c>
      <c r="N223" s="269">
        <v>4690</v>
      </c>
      <c r="O223" s="269">
        <v>4740</v>
      </c>
      <c r="P223" s="269">
        <v>4790</v>
      </c>
      <c r="Q223" s="269">
        <v>4840</v>
      </c>
      <c r="R223" s="269">
        <v>4890</v>
      </c>
      <c r="S223" s="269" t="s">
        <v>217</v>
      </c>
      <c r="T223" s="270">
        <v>0.55000000000000004</v>
      </c>
      <c r="U223" s="270">
        <v>0.56999999999999995</v>
      </c>
      <c r="V223" s="270">
        <v>0.59</v>
      </c>
      <c r="W223" s="270">
        <v>0.6</v>
      </c>
      <c r="X223" s="270">
        <v>0.61</v>
      </c>
      <c r="Y223" s="270">
        <v>5.8000000000000003E-2</v>
      </c>
      <c r="Z223" s="270">
        <v>6.2E-2</v>
      </c>
      <c r="AA223" s="270">
        <v>6.6000000000000003E-2</v>
      </c>
      <c r="AB223" s="270">
        <v>7.0999999999999994E-2</v>
      </c>
      <c r="AC223" s="270">
        <v>7.5999999999999998E-2</v>
      </c>
      <c r="AD223" s="270">
        <v>3.1E-2</v>
      </c>
      <c r="AE223" s="270">
        <v>3.1E-2</v>
      </c>
      <c r="AF223" s="270">
        <v>3.2000000000000001E-2</v>
      </c>
      <c r="AG223" s="270">
        <v>3.2000000000000001E-2</v>
      </c>
      <c r="AH223" s="270">
        <v>3.3000000000000002E-2</v>
      </c>
      <c r="AI223" s="270">
        <v>0</v>
      </c>
      <c r="AJ223" s="270">
        <v>0</v>
      </c>
      <c r="AK223" s="270">
        <v>0</v>
      </c>
      <c r="AL223" s="270">
        <v>0</v>
      </c>
      <c r="AM223" s="270">
        <v>0</v>
      </c>
      <c r="AN223" s="270">
        <v>1E-3</v>
      </c>
      <c r="AO223" s="270">
        <v>1E-3</v>
      </c>
      <c r="AP223" s="270">
        <v>1E-3</v>
      </c>
      <c r="AQ223" s="270">
        <v>1E-3</v>
      </c>
      <c r="AR223" s="270">
        <v>2E-3</v>
      </c>
      <c r="AS223" s="270">
        <v>0.108</v>
      </c>
      <c r="AT223" s="270">
        <v>0.112</v>
      </c>
      <c r="AU223" s="270">
        <v>0.11600000000000001</v>
      </c>
      <c r="AV223" s="270">
        <v>0.11899999999999999</v>
      </c>
      <c r="AW223" s="270">
        <v>0.122</v>
      </c>
      <c r="AX223" s="270">
        <v>0</v>
      </c>
      <c r="AY223" s="270">
        <v>0</v>
      </c>
      <c r="AZ223" s="270">
        <v>0</v>
      </c>
      <c r="BA223" s="270">
        <v>0</v>
      </c>
      <c r="BB223" s="270">
        <v>0</v>
      </c>
      <c r="BC223" s="270">
        <v>0</v>
      </c>
      <c r="BD223" s="270">
        <v>0</v>
      </c>
      <c r="BE223" s="270">
        <v>0</v>
      </c>
      <c r="BF223" s="270">
        <v>0</v>
      </c>
      <c r="BG223" s="270">
        <v>0</v>
      </c>
    </row>
    <row r="224" spans="1:59">
      <c r="A224" s="267" t="s">
        <v>436</v>
      </c>
      <c r="B224" s="268">
        <v>0.27411666666666662</v>
      </c>
      <c r="C224" s="268">
        <v>0.60699999999999998</v>
      </c>
      <c r="D224" s="268">
        <v>0</v>
      </c>
      <c r="E224" s="268"/>
      <c r="F224" s="269">
        <v>1533</v>
      </c>
      <c r="G224" s="270">
        <v>0.157</v>
      </c>
      <c r="H224" s="270">
        <v>1.2999999999999999E-2</v>
      </c>
      <c r="I224" s="270">
        <v>0</v>
      </c>
      <c r="J224" s="270">
        <v>0</v>
      </c>
      <c r="K224" s="270">
        <v>0.06</v>
      </c>
      <c r="L224" s="270">
        <v>4.411666666666661E-2</v>
      </c>
      <c r="M224" s="271">
        <v>102.41356816699282</v>
      </c>
      <c r="N224" s="269">
        <v>1550</v>
      </c>
      <c r="O224" s="269">
        <v>1600</v>
      </c>
      <c r="P224" s="269">
        <v>1650</v>
      </c>
      <c r="Q224" s="269">
        <v>1700</v>
      </c>
      <c r="R224" s="269">
        <v>1750</v>
      </c>
      <c r="S224" s="269" t="s">
        <v>217</v>
      </c>
      <c r="T224" s="270">
        <v>0.153</v>
      </c>
      <c r="U224" s="270">
        <v>0.158</v>
      </c>
      <c r="V224" s="270">
        <v>0.16300000000000001</v>
      </c>
      <c r="W224" s="270">
        <v>0.16800000000000001</v>
      </c>
      <c r="X224" s="270">
        <v>0.17299999999999999</v>
      </c>
      <c r="Y224" s="270">
        <v>2.1000000000000001E-2</v>
      </c>
      <c r="Z224" s="270">
        <v>2.1000000000000001E-2</v>
      </c>
      <c r="AA224" s="270">
        <v>2.1000000000000001E-2</v>
      </c>
      <c r="AB224" s="270">
        <v>2.1000000000000001E-2</v>
      </c>
      <c r="AC224" s="270">
        <v>2.1000000000000001E-2</v>
      </c>
      <c r="AD224" s="270">
        <v>0</v>
      </c>
      <c r="AE224" s="270">
        <v>0</v>
      </c>
      <c r="AF224" s="270">
        <v>0</v>
      </c>
      <c r="AG224" s="270">
        <v>0</v>
      </c>
      <c r="AH224" s="270">
        <v>0</v>
      </c>
      <c r="AI224" s="270">
        <v>0</v>
      </c>
      <c r="AJ224" s="270">
        <v>0</v>
      </c>
      <c r="AK224" s="270">
        <v>0</v>
      </c>
      <c r="AL224" s="270">
        <v>0</v>
      </c>
      <c r="AM224" s="270">
        <v>0</v>
      </c>
      <c r="AN224" s="270">
        <v>0</v>
      </c>
      <c r="AO224" s="270">
        <v>0</v>
      </c>
      <c r="AP224" s="270">
        <v>0</v>
      </c>
      <c r="AQ224" s="270">
        <v>0</v>
      </c>
      <c r="AR224" s="270">
        <v>0</v>
      </c>
      <c r="AS224" s="270">
        <v>0.03</v>
      </c>
      <c r="AT224" s="270">
        <v>3.1E-2</v>
      </c>
      <c r="AU224" s="270">
        <v>3.2000000000000001E-2</v>
      </c>
      <c r="AV224" s="270">
        <v>3.3000000000000002E-2</v>
      </c>
      <c r="AW224" s="270">
        <v>3.4000000000000002E-2</v>
      </c>
      <c r="AX224" s="270">
        <v>0</v>
      </c>
      <c r="AY224" s="270">
        <v>0</v>
      </c>
      <c r="AZ224" s="270">
        <v>0</v>
      </c>
      <c r="BA224" s="270">
        <v>0</v>
      </c>
      <c r="BB224" s="270">
        <v>0</v>
      </c>
      <c r="BC224" s="270">
        <v>0</v>
      </c>
      <c r="BD224" s="270">
        <v>0</v>
      </c>
      <c r="BE224" s="270">
        <v>0</v>
      </c>
      <c r="BF224" s="270">
        <v>0</v>
      </c>
      <c r="BG224" s="270">
        <v>0</v>
      </c>
    </row>
    <row r="225" spans="1:59">
      <c r="A225" s="267" t="s">
        <v>847</v>
      </c>
      <c r="B225" s="268">
        <v>2.1087833333333328</v>
      </c>
      <c r="C225" s="268">
        <v>4</v>
      </c>
      <c r="D225" s="268">
        <v>0.315</v>
      </c>
      <c r="E225" s="268"/>
      <c r="F225" s="269">
        <v>8635</v>
      </c>
      <c r="G225" s="270">
        <v>0.52</v>
      </c>
      <c r="H225" s="270">
        <v>0.41099999999999998</v>
      </c>
      <c r="I225" s="270">
        <v>0</v>
      </c>
      <c r="J225" s="270">
        <v>3.1E-2</v>
      </c>
      <c r="K225" s="270">
        <v>8.1699999999999995E-2</v>
      </c>
      <c r="L225" s="270">
        <v>0.75008333333333277</v>
      </c>
      <c r="M225" s="271">
        <v>60.220034742327734</v>
      </c>
      <c r="N225" s="269">
        <v>8845</v>
      </c>
      <c r="O225" s="269">
        <v>9921</v>
      </c>
      <c r="P225" s="269">
        <v>11127</v>
      </c>
      <c r="Q225" s="269">
        <v>12481</v>
      </c>
      <c r="R225" s="269">
        <v>13999</v>
      </c>
      <c r="S225" s="269" t="s">
        <v>207</v>
      </c>
      <c r="T225" s="270">
        <v>0.70299999999999996</v>
      </c>
      <c r="U225" s="270">
        <v>0.78900000000000003</v>
      </c>
      <c r="V225" s="270">
        <v>0.88500000000000001</v>
      </c>
      <c r="W225" s="270">
        <v>0.99199999999999999</v>
      </c>
      <c r="X225" s="270">
        <v>1.113</v>
      </c>
      <c r="Y225" s="270">
        <v>0.42759999999999998</v>
      </c>
      <c r="Z225" s="270">
        <v>0.52110000000000001</v>
      </c>
      <c r="AA225" s="270">
        <v>0.62280000000000002</v>
      </c>
      <c r="AB225" s="270">
        <v>0.74429999999999996</v>
      </c>
      <c r="AC225" s="270">
        <v>0.88949999999999996</v>
      </c>
      <c r="AD225" s="270">
        <v>0</v>
      </c>
      <c r="AE225" s="270">
        <v>0</v>
      </c>
      <c r="AF225" s="270">
        <v>0</v>
      </c>
      <c r="AG225" s="270">
        <v>0</v>
      </c>
      <c r="AH225" s="270">
        <v>0</v>
      </c>
      <c r="AI225" s="270">
        <v>3.2199999999999999E-2</v>
      </c>
      <c r="AJ225" s="270">
        <v>3.9300000000000002E-2</v>
      </c>
      <c r="AK225" s="270">
        <v>4.6899999999999997E-2</v>
      </c>
      <c r="AL225" s="270">
        <v>5.6399999999999999E-2</v>
      </c>
      <c r="AM225" s="270">
        <v>6.7100000000000007E-2</v>
      </c>
      <c r="AN225" s="270">
        <v>7.9799999999999996E-2</v>
      </c>
      <c r="AO225" s="270">
        <v>0.08</v>
      </c>
      <c r="AP225" s="270">
        <v>8.1000000000000003E-2</v>
      </c>
      <c r="AQ225" s="270">
        <v>8.2000000000000003E-2</v>
      </c>
      <c r="AR225" s="270">
        <v>8.3000000000000004E-2</v>
      </c>
      <c r="AS225" s="270">
        <v>0.216</v>
      </c>
      <c r="AT225" s="270">
        <v>0.23899999999999999</v>
      </c>
      <c r="AU225" s="270">
        <v>0.26400000000000001</v>
      </c>
      <c r="AV225" s="270">
        <v>0.29799999999999999</v>
      </c>
      <c r="AW225" s="270">
        <v>0.32900000000000001</v>
      </c>
      <c r="AX225" s="270">
        <v>0</v>
      </c>
      <c r="AY225" s="270">
        <v>0</v>
      </c>
      <c r="AZ225" s="270">
        <v>0</v>
      </c>
      <c r="BA225" s="270">
        <v>0</v>
      </c>
      <c r="BB225" s="270">
        <v>0</v>
      </c>
      <c r="BC225" s="270">
        <v>0</v>
      </c>
      <c r="BD225" s="270">
        <v>0</v>
      </c>
      <c r="BE225" s="270">
        <v>0</v>
      </c>
      <c r="BF225" s="270">
        <v>0</v>
      </c>
      <c r="BG225" s="270">
        <v>0</v>
      </c>
    </row>
    <row r="226" spans="1:59">
      <c r="A226" s="267" t="s">
        <v>786</v>
      </c>
      <c r="B226" s="268" t="s">
        <v>395</v>
      </c>
      <c r="C226" s="268">
        <v>0</v>
      </c>
      <c r="D226" s="268">
        <v>0</v>
      </c>
      <c r="E226" s="268"/>
      <c r="F226" s="269" t="e">
        <v>#N/A</v>
      </c>
      <c r="G226" s="270">
        <v>0</v>
      </c>
      <c r="H226" s="270">
        <v>0</v>
      </c>
      <c r="I226" s="270">
        <v>0</v>
      </c>
      <c r="J226" s="270">
        <v>0</v>
      </c>
      <c r="K226" s="270">
        <v>0</v>
      </c>
      <c r="L226" s="270" t="e">
        <v>#VALUE!</v>
      </c>
      <c r="M226" s="271" t="s">
        <v>395</v>
      </c>
      <c r="N226" s="269">
        <v>0</v>
      </c>
      <c r="O226" s="269">
        <v>0</v>
      </c>
      <c r="P226" s="269">
        <v>0</v>
      </c>
      <c r="Q226" s="269">
        <v>0</v>
      </c>
      <c r="R226" s="269">
        <v>0</v>
      </c>
      <c r="S226" s="269" t="s">
        <v>207</v>
      </c>
      <c r="T226" s="270">
        <v>0</v>
      </c>
      <c r="U226" s="270">
        <v>0</v>
      </c>
      <c r="V226" s="270">
        <v>0</v>
      </c>
      <c r="W226" s="270">
        <v>0</v>
      </c>
      <c r="X226" s="270">
        <v>0</v>
      </c>
      <c r="Y226" s="270">
        <v>0</v>
      </c>
      <c r="Z226" s="270">
        <v>0</v>
      </c>
      <c r="AA226" s="270">
        <v>0</v>
      </c>
      <c r="AB226" s="270">
        <v>0</v>
      </c>
      <c r="AC226" s="270">
        <v>0</v>
      </c>
      <c r="AD226" s="270">
        <v>0</v>
      </c>
      <c r="AE226" s="270">
        <v>0</v>
      </c>
      <c r="AF226" s="270">
        <v>0</v>
      </c>
      <c r="AG226" s="270">
        <v>0</v>
      </c>
      <c r="AH226" s="270">
        <v>0</v>
      </c>
      <c r="AI226" s="270">
        <v>0</v>
      </c>
      <c r="AJ226" s="270">
        <v>0</v>
      </c>
      <c r="AK226" s="270">
        <v>0</v>
      </c>
      <c r="AL226" s="270">
        <v>0</v>
      </c>
      <c r="AM226" s="270">
        <v>0</v>
      </c>
      <c r="AN226" s="270">
        <v>0</v>
      </c>
      <c r="AO226" s="270">
        <v>0</v>
      </c>
      <c r="AP226" s="270">
        <v>0</v>
      </c>
      <c r="AQ226" s="270">
        <v>0</v>
      </c>
      <c r="AR226" s="270">
        <v>0</v>
      </c>
      <c r="AS226" s="270">
        <v>0</v>
      </c>
      <c r="AT226" s="270">
        <v>0</v>
      </c>
      <c r="AU226" s="270">
        <v>0</v>
      </c>
      <c r="AV226" s="270">
        <v>0</v>
      </c>
      <c r="AW226" s="270">
        <v>0</v>
      </c>
      <c r="AX226" s="270">
        <v>0</v>
      </c>
      <c r="AY226" s="270">
        <v>0</v>
      </c>
      <c r="AZ226" s="270">
        <v>0</v>
      </c>
      <c r="BA226" s="270">
        <v>0</v>
      </c>
      <c r="BB226" s="270">
        <v>0</v>
      </c>
      <c r="BC226" s="270">
        <v>0</v>
      </c>
      <c r="BD226" s="270">
        <v>0</v>
      </c>
      <c r="BE226" s="270">
        <v>0</v>
      </c>
      <c r="BF226" s="270">
        <v>0</v>
      </c>
      <c r="BG226" s="270">
        <v>0</v>
      </c>
    </row>
    <row r="227" spans="1:59">
      <c r="A227" s="267" t="s">
        <v>595</v>
      </c>
      <c r="B227" s="268">
        <v>7.8749999999999987E-2</v>
      </c>
      <c r="C227" s="268">
        <v>0.25</v>
      </c>
      <c r="D227" s="268">
        <v>0</v>
      </c>
      <c r="E227" s="268"/>
      <c r="F227" s="269">
        <v>1251</v>
      </c>
      <c r="G227" s="270">
        <v>4.4999999999999998E-2</v>
      </c>
      <c r="H227" s="270">
        <v>0</v>
      </c>
      <c r="I227" s="270">
        <v>0</v>
      </c>
      <c r="J227" s="270">
        <v>0</v>
      </c>
      <c r="K227" s="270">
        <v>1.5599999999999999E-2</v>
      </c>
      <c r="L227" s="270">
        <v>1.8149999999999986E-2</v>
      </c>
      <c r="M227" s="271">
        <v>35.97122302158273</v>
      </c>
      <c r="N227" s="269">
        <v>1280</v>
      </c>
      <c r="O227" s="269">
        <v>1290</v>
      </c>
      <c r="P227" s="269">
        <v>1295</v>
      </c>
      <c r="Q227" s="269">
        <v>1300</v>
      </c>
      <c r="R227" s="269">
        <v>1305</v>
      </c>
      <c r="S227" s="269" t="s">
        <v>207</v>
      </c>
      <c r="T227" s="270">
        <v>0.05</v>
      </c>
      <c r="U227" s="270">
        <v>0.05</v>
      </c>
      <c r="V227" s="270">
        <v>5.0999999999999997E-2</v>
      </c>
      <c r="W227" s="270">
        <v>5.0999999999999997E-2</v>
      </c>
      <c r="X227" s="270">
        <v>5.1999999999999998E-2</v>
      </c>
      <c r="Y227" s="270">
        <v>0</v>
      </c>
      <c r="Z227" s="270">
        <v>0</v>
      </c>
      <c r="AA227" s="270">
        <v>0</v>
      </c>
      <c r="AB227" s="270">
        <v>0</v>
      </c>
      <c r="AC227" s="270">
        <v>0</v>
      </c>
      <c r="AD227" s="270">
        <v>0</v>
      </c>
      <c r="AE227" s="270">
        <v>0</v>
      </c>
      <c r="AF227" s="270">
        <v>0</v>
      </c>
      <c r="AG227" s="270">
        <v>0</v>
      </c>
      <c r="AH227" s="270">
        <v>0</v>
      </c>
      <c r="AI227" s="270">
        <v>0</v>
      </c>
      <c r="AJ227" s="270">
        <v>0</v>
      </c>
      <c r="AK227" s="270">
        <v>0</v>
      </c>
      <c r="AL227" s="270">
        <v>0</v>
      </c>
      <c r="AM227" s="270">
        <v>0</v>
      </c>
      <c r="AN227" s="270">
        <v>0.01</v>
      </c>
      <c r="AO227" s="270">
        <v>0.01</v>
      </c>
      <c r="AP227" s="270">
        <v>1.2E-2</v>
      </c>
      <c r="AQ227" s="270">
        <v>1.2E-2</v>
      </c>
      <c r="AR227" s="270">
        <v>1.2E-2</v>
      </c>
      <c r="AS227" s="270">
        <v>1.2E-2</v>
      </c>
      <c r="AT227" s="270">
        <v>1.2E-2</v>
      </c>
      <c r="AU227" s="270">
        <v>1.2E-2</v>
      </c>
      <c r="AV227" s="270">
        <v>1.2E-2</v>
      </c>
      <c r="AW227" s="270">
        <v>1.2E-2</v>
      </c>
      <c r="AX227" s="270">
        <v>0</v>
      </c>
      <c r="AY227" s="270">
        <v>0</v>
      </c>
      <c r="AZ227" s="270">
        <v>0</v>
      </c>
      <c r="BA227" s="270">
        <v>0</v>
      </c>
      <c r="BB227" s="270">
        <v>0</v>
      </c>
      <c r="BC227" s="270">
        <v>0</v>
      </c>
      <c r="BD227" s="270">
        <v>0</v>
      </c>
      <c r="BE227" s="270">
        <v>0</v>
      </c>
      <c r="BF227" s="270">
        <v>0</v>
      </c>
      <c r="BG227" s="270">
        <v>0</v>
      </c>
    </row>
    <row r="228" spans="1:59">
      <c r="A228" s="267" t="s">
        <v>491</v>
      </c>
      <c r="B228" s="268">
        <v>0.28825000000000006</v>
      </c>
      <c r="C228" s="268">
        <v>0.5</v>
      </c>
      <c r="D228" s="268">
        <v>7.0000000000000001E-3</v>
      </c>
      <c r="E228" s="268"/>
      <c r="F228" s="269">
        <v>2107</v>
      </c>
      <c r="G228" s="270">
        <v>9.5000000000000001E-2</v>
      </c>
      <c r="H228" s="270">
        <v>2.1999999999999999E-2</v>
      </c>
      <c r="I228" s="270">
        <v>0.09</v>
      </c>
      <c r="J228" s="270">
        <v>6.0000000000000001E-3</v>
      </c>
      <c r="K228" s="270">
        <v>5.1999999999999998E-2</v>
      </c>
      <c r="L228" s="270">
        <v>1.6250000000000042E-2</v>
      </c>
      <c r="M228" s="271">
        <v>45.087802562885621</v>
      </c>
      <c r="N228" s="269">
        <v>2601</v>
      </c>
      <c r="O228" s="269">
        <v>3019</v>
      </c>
      <c r="P228" s="269">
        <v>3503</v>
      </c>
      <c r="Q228" s="269">
        <v>4066</v>
      </c>
      <c r="R228" s="269">
        <v>4719</v>
      </c>
      <c r="S228" s="269" t="s">
        <v>207</v>
      </c>
      <c r="T228" s="270">
        <v>0.104</v>
      </c>
      <c r="U228" s="270">
        <v>0.121</v>
      </c>
      <c r="V228" s="270">
        <v>0.14000000000000001</v>
      </c>
      <c r="W228" s="270">
        <v>0.16300000000000001</v>
      </c>
      <c r="X228" s="270">
        <v>0.189</v>
      </c>
      <c r="Y228" s="270">
        <v>1.7999999999999999E-2</v>
      </c>
      <c r="Z228" s="270">
        <v>2.1000000000000001E-2</v>
      </c>
      <c r="AA228" s="270">
        <v>2.4E-2</v>
      </c>
      <c r="AB228" s="270">
        <v>2.9000000000000001E-2</v>
      </c>
      <c r="AC228" s="270">
        <v>3.3000000000000002E-2</v>
      </c>
      <c r="AD228" s="270">
        <v>9.5000000000000001E-2</v>
      </c>
      <c r="AE228" s="270">
        <v>0.111</v>
      </c>
      <c r="AF228" s="270">
        <v>0.129</v>
      </c>
      <c r="AG228" s="270">
        <v>0.14899999999999999</v>
      </c>
      <c r="AH228" s="270">
        <v>0.16300000000000001</v>
      </c>
      <c r="AI228" s="270">
        <v>6.0000000000000001E-3</v>
      </c>
      <c r="AJ228" s="270">
        <v>7.0000000000000001E-3</v>
      </c>
      <c r="AK228" s="270">
        <v>8.0000000000000002E-3</v>
      </c>
      <c r="AL228" s="270">
        <v>0.01</v>
      </c>
      <c r="AM228" s="270">
        <v>1.0999999999999999E-2</v>
      </c>
      <c r="AN228" s="270">
        <v>3.4000000000000002E-2</v>
      </c>
      <c r="AO228" s="270">
        <v>3.4000000000000002E-2</v>
      </c>
      <c r="AP228" s="270">
        <v>3.4000000000000002E-2</v>
      </c>
      <c r="AQ228" s="270">
        <v>3.4000000000000002E-2</v>
      </c>
      <c r="AR228" s="270">
        <v>3.4000000000000002E-2</v>
      </c>
      <c r="AS228" s="270">
        <v>0.04</v>
      </c>
      <c r="AT228" s="270">
        <v>4.5999999999999999E-2</v>
      </c>
      <c r="AU228" s="270">
        <v>5.1999999999999998E-2</v>
      </c>
      <c r="AV228" s="270">
        <v>0.06</v>
      </c>
      <c r="AW228" s="270">
        <v>6.7000000000000004E-2</v>
      </c>
      <c r="AX228" s="270">
        <v>0</v>
      </c>
      <c r="AY228" s="270">
        <v>0.5</v>
      </c>
      <c r="AZ228" s="270">
        <v>0</v>
      </c>
      <c r="BA228" s="270">
        <v>0</v>
      </c>
      <c r="BB228" s="270">
        <v>0</v>
      </c>
      <c r="BC228" s="270">
        <v>0</v>
      </c>
      <c r="BD228" s="270">
        <v>0</v>
      </c>
      <c r="BE228" s="270">
        <v>0</v>
      </c>
      <c r="BF228" s="270">
        <v>0</v>
      </c>
      <c r="BG228" s="270">
        <v>0</v>
      </c>
    </row>
    <row r="229" spans="1:59">
      <c r="A229" s="267" t="s">
        <v>490</v>
      </c>
      <c r="B229" s="268">
        <v>1.8037500000000002</v>
      </c>
      <c r="C229" s="268">
        <v>7</v>
      </c>
      <c r="D229" s="268">
        <v>7.1780821917808227E-4</v>
      </c>
      <c r="E229" s="268"/>
      <c r="F229" s="269">
        <v>18752</v>
      </c>
      <c r="G229" s="270">
        <v>1.222</v>
      </c>
      <c r="H229" s="270">
        <v>0.125</v>
      </c>
      <c r="I229" s="270">
        <v>0.214</v>
      </c>
      <c r="J229" s="270">
        <v>0.03</v>
      </c>
      <c r="K229" s="270">
        <v>0.10100000000000001</v>
      </c>
      <c r="L229" s="270">
        <v>0.11103219178082213</v>
      </c>
      <c r="M229" s="271">
        <v>65.166382252559728</v>
      </c>
      <c r="N229" s="269">
        <v>25883</v>
      </c>
      <c r="O229" s="269">
        <v>41610</v>
      </c>
      <c r="P229" s="269">
        <v>57338</v>
      </c>
      <c r="Q229" s="269">
        <v>73998</v>
      </c>
      <c r="R229" s="269">
        <v>93995</v>
      </c>
      <c r="S229" s="269" t="s">
        <v>207</v>
      </c>
      <c r="T229" s="270">
        <v>2.4</v>
      </c>
      <c r="U229" s="270">
        <v>3.95</v>
      </c>
      <c r="V229" s="270">
        <v>5.45</v>
      </c>
      <c r="W229" s="270">
        <v>6.97</v>
      </c>
      <c r="X229" s="270">
        <v>8.93</v>
      </c>
      <c r="Y229" s="270">
        <v>0.27700000000000002</v>
      </c>
      <c r="Z229" s="270">
        <v>0.53100000000000003</v>
      </c>
      <c r="AA229" s="270">
        <v>0.83899999999999997</v>
      </c>
      <c r="AB229" s="270">
        <v>1.0740000000000001</v>
      </c>
      <c r="AC229" s="270">
        <v>1.3740000000000001</v>
      </c>
      <c r="AD229" s="270">
        <v>0.36</v>
      </c>
      <c r="AE229" s="270">
        <v>0.69</v>
      </c>
      <c r="AF229" s="270">
        <v>1.0900000000000001</v>
      </c>
      <c r="AG229" s="270">
        <v>1.395</v>
      </c>
      <c r="AH229" s="270">
        <v>1.7849999999999999</v>
      </c>
      <c r="AI229" s="270">
        <v>8.3000000000000004E-2</v>
      </c>
      <c r="AJ229" s="270">
        <v>0.159</v>
      </c>
      <c r="AK229" s="270">
        <v>0.251</v>
      </c>
      <c r="AL229" s="270">
        <v>0.32100000000000001</v>
      </c>
      <c r="AM229" s="270">
        <v>0.41099999999999998</v>
      </c>
      <c r="AN229" s="270">
        <v>0.15</v>
      </c>
      <c r="AO229" s="270">
        <v>0.25</v>
      </c>
      <c r="AP229" s="270">
        <v>0.35</v>
      </c>
      <c r="AQ229" s="270">
        <v>0.45</v>
      </c>
      <c r="AR229" s="270">
        <v>0.6</v>
      </c>
      <c r="AS229" s="270">
        <v>0.47399999999999998</v>
      </c>
      <c r="AT229" s="270">
        <v>0.80900000000000005</v>
      </c>
      <c r="AU229" s="270">
        <v>1.1559999999999999</v>
      </c>
      <c r="AV229" s="270">
        <v>1.48</v>
      </c>
      <c r="AW229" s="270">
        <v>1.8979999999999999</v>
      </c>
      <c r="AX229" s="270">
        <v>7</v>
      </c>
      <c r="AY229" s="270">
        <v>0</v>
      </c>
      <c r="AZ229" s="270">
        <v>5</v>
      </c>
      <c r="BA229" s="270">
        <v>0</v>
      </c>
      <c r="BB229" s="270">
        <v>0</v>
      </c>
      <c r="BC229" s="270">
        <v>0</v>
      </c>
      <c r="BD229" s="270">
        <v>0</v>
      </c>
      <c r="BE229" s="270">
        <v>0</v>
      </c>
      <c r="BF229" s="270">
        <v>0</v>
      </c>
      <c r="BG229" s="270">
        <v>0</v>
      </c>
    </row>
    <row r="230" spans="1:59">
      <c r="A230" s="267" t="s">
        <v>573</v>
      </c>
      <c r="B230" s="268">
        <v>27.788916666666676</v>
      </c>
      <c r="C230" s="268">
        <v>85.8</v>
      </c>
      <c r="D230" s="268">
        <v>3.383</v>
      </c>
      <c r="E230" s="268"/>
      <c r="F230" s="269">
        <v>203315</v>
      </c>
      <c r="G230" s="270">
        <v>9.7899999999999991</v>
      </c>
      <c r="H230" s="270">
        <v>5.1400000000000006</v>
      </c>
      <c r="I230" s="270">
        <v>2.6760000000000002</v>
      </c>
      <c r="J230" s="270">
        <v>0</v>
      </c>
      <c r="K230" s="270">
        <v>4.1230000000000002</v>
      </c>
      <c r="L230" s="270">
        <v>2.6769166666666742</v>
      </c>
      <c r="M230" s="271">
        <v>48.151882546787007</v>
      </c>
      <c r="N230" s="269">
        <v>238298</v>
      </c>
      <c r="O230" s="269">
        <v>287012</v>
      </c>
      <c r="P230" s="269">
        <v>339405</v>
      </c>
      <c r="Q230" s="269">
        <v>355921</v>
      </c>
      <c r="R230" s="269">
        <v>372438</v>
      </c>
      <c r="S230" s="269" t="s">
        <v>200</v>
      </c>
      <c r="T230" s="270">
        <v>15.013</v>
      </c>
      <c r="U230" s="270">
        <v>18.082000000000001</v>
      </c>
      <c r="V230" s="270">
        <v>21.382999999999999</v>
      </c>
      <c r="W230" s="270">
        <v>22.422999999999998</v>
      </c>
      <c r="X230" s="270">
        <v>23.463999999999999</v>
      </c>
      <c r="Y230" s="270">
        <v>6.4340000000000002</v>
      </c>
      <c r="Z230" s="270">
        <v>7.75</v>
      </c>
      <c r="AA230" s="270">
        <v>9.1639999999999997</v>
      </c>
      <c r="AB230" s="270">
        <v>9.61</v>
      </c>
      <c r="AC230" s="270">
        <v>10.055999999999999</v>
      </c>
      <c r="AD230" s="270">
        <v>5.81</v>
      </c>
      <c r="AE230" s="270">
        <v>9.77</v>
      </c>
      <c r="AF230" s="270">
        <v>13.51</v>
      </c>
      <c r="AG230" s="270">
        <v>18.57</v>
      </c>
      <c r="AH230" s="270">
        <v>23.63</v>
      </c>
      <c r="AI230" s="270">
        <v>0</v>
      </c>
      <c r="AJ230" s="270">
        <v>0</v>
      </c>
      <c r="AK230" s="270">
        <v>0</v>
      </c>
      <c r="AL230" s="270">
        <v>0</v>
      </c>
      <c r="AM230" s="270">
        <v>0</v>
      </c>
      <c r="AN230" s="270">
        <v>2.9009999999999998</v>
      </c>
      <c r="AO230" s="270">
        <v>3.7010000000000001</v>
      </c>
      <c r="AP230" s="270">
        <v>4.5110000000000001</v>
      </c>
      <c r="AQ230" s="270">
        <v>5.141</v>
      </c>
      <c r="AR230" s="270">
        <v>5.782</v>
      </c>
      <c r="AS230" s="270">
        <v>2.2469999999999999</v>
      </c>
      <c r="AT230" s="270">
        <v>2.8660000000000001</v>
      </c>
      <c r="AU230" s="270">
        <v>3.4940000000000002</v>
      </c>
      <c r="AV230" s="270">
        <v>3.9820000000000002</v>
      </c>
      <c r="AW230" s="270">
        <v>4.4779999999999998</v>
      </c>
      <c r="AX230" s="270">
        <v>0</v>
      </c>
      <c r="AY230" s="270">
        <v>0</v>
      </c>
      <c r="AZ230" s="270">
        <v>0</v>
      </c>
      <c r="BA230" s="270">
        <v>0</v>
      </c>
      <c r="BB230" s="270">
        <v>0</v>
      </c>
      <c r="BC230" s="270">
        <v>0.376</v>
      </c>
      <c r="BD230" s="270">
        <v>0.21700000000000003</v>
      </c>
      <c r="BE230" s="270">
        <v>0.22399999999999995</v>
      </c>
      <c r="BF230" s="270">
        <v>0.20400000000000001</v>
      </c>
      <c r="BG230" s="270">
        <v>0.17699999999999999</v>
      </c>
    </row>
    <row r="231" spans="1:59">
      <c r="A231" s="267" t="s">
        <v>863</v>
      </c>
      <c r="B231" s="268">
        <v>0.98499999999999999</v>
      </c>
      <c r="C231" s="268">
        <v>1.7130000000000001</v>
      </c>
      <c r="D231" s="268">
        <v>8.4000000000000005E-2</v>
      </c>
      <c r="E231" s="268"/>
      <c r="F231" s="269">
        <v>10332</v>
      </c>
      <c r="G231" s="270">
        <v>0.36709999999999998</v>
      </c>
      <c r="H231" s="270">
        <v>0.25569999999999998</v>
      </c>
      <c r="I231" s="270">
        <v>2.3E-2</v>
      </c>
      <c r="J231" s="270">
        <v>2.1000000000000001E-2</v>
      </c>
      <c r="K231" s="270">
        <v>8.8999999999999996E-2</v>
      </c>
      <c r="L231" s="270">
        <v>0.1452</v>
      </c>
      <c r="M231" s="271">
        <v>35.5303910181959</v>
      </c>
      <c r="N231" s="269">
        <v>10425</v>
      </c>
      <c r="O231" s="269">
        <v>10904</v>
      </c>
      <c r="P231" s="269">
        <v>11405</v>
      </c>
      <c r="Q231" s="269">
        <v>11928</v>
      </c>
      <c r="R231" s="269">
        <v>12476</v>
      </c>
      <c r="S231" s="269" t="s">
        <v>200</v>
      </c>
      <c r="T231" s="270">
        <v>0.4</v>
      </c>
      <c r="U231" s="270">
        <v>0.45</v>
      </c>
      <c r="V231" s="270">
        <v>0.5</v>
      </c>
      <c r="W231" s="270">
        <v>0.55000000000000004</v>
      </c>
      <c r="X231" s="270">
        <v>0.6</v>
      </c>
      <c r="Y231" s="270">
        <v>0.26</v>
      </c>
      <c r="Z231" s="270">
        <v>0.3</v>
      </c>
      <c r="AA231" s="270">
        <v>0.35</v>
      </c>
      <c r="AB231" s="270">
        <v>0.4</v>
      </c>
      <c r="AC231" s="270">
        <v>0.45</v>
      </c>
      <c r="AD231" s="270">
        <v>0.03</v>
      </c>
      <c r="AE231" s="270">
        <v>3.5000000000000003E-2</v>
      </c>
      <c r="AF231" s="270">
        <v>0.04</v>
      </c>
      <c r="AG231" s="270">
        <v>4.4999999999999998E-2</v>
      </c>
      <c r="AH231" s="270">
        <v>0.05</v>
      </c>
      <c r="AI231" s="270">
        <v>0.03</v>
      </c>
      <c r="AJ231" s="270">
        <v>3.5000000000000003E-2</v>
      </c>
      <c r="AK231" s="270">
        <v>0.04</v>
      </c>
      <c r="AL231" s="270">
        <v>0.45</v>
      </c>
      <c r="AM231" s="270">
        <v>0.5</v>
      </c>
      <c r="AN231" s="270">
        <v>0.12</v>
      </c>
      <c r="AO231" s="270">
        <v>0.12</v>
      </c>
      <c r="AP231" s="270">
        <v>0.12</v>
      </c>
      <c r="AQ231" s="270">
        <v>0.12</v>
      </c>
      <c r="AR231" s="270">
        <v>0.12</v>
      </c>
      <c r="AS231" s="270">
        <v>6.6000000000000003E-2</v>
      </c>
      <c r="AT231" s="270">
        <v>7.3999999999999996E-2</v>
      </c>
      <c r="AU231" s="270">
        <v>8.2000000000000003E-2</v>
      </c>
      <c r="AV231" s="270">
        <v>8.8999999999999996E-2</v>
      </c>
      <c r="AW231" s="270">
        <v>0.105</v>
      </c>
      <c r="AX231" s="270">
        <v>0</v>
      </c>
      <c r="AY231" s="270">
        <v>0</v>
      </c>
      <c r="AZ231" s="270">
        <v>0</v>
      </c>
      <c r="BA231" s="270">
        <v>0</v>
      </c>
      <c r="BB231" s="270">
        <v>0</v>
      </c>
      <c r="BC231" s="270">
        <v>0</v>
      </c>
      <c r="BD231" s="270">
        <v>0</v>
      </c>
      <c r="BE231" s="270">
        <v>0</v>
      </c>
      <c r="BF231" s="270">
        <v>0</v>
      </c>
      <c r="BG231" s="270">
        <v>0</v>
      </c>
    </row>
    <row r="232" spans="1:59">
      <c r="A232" s="267" t="s">
        <v>871</v>
      </c>
      <c r="B232" s="268">
        <v>6.0416666666666681E-2</v>
      </c>
      <c r="C232" s="268">
        <v>0.11600000000000001</v>
      </c>
      <c r="D232" s="268">
        <v>3.0000000000000001E-3</v>
      </c>
      <c r="E232" s="268"/>
      <c r="F232" s="269">
        <v>1090</v>
      </c>
      <c r="G232" s="270">
        <v>0.06</v>
      </c>
      <c r="H232" s="270">
        <v>0.01</v>
      </c>
      <c r="I232" s="270">
        <v>0</v>
      </c>
      <c r="J232" s="270">
        <v>3.0000000000000001E-3</v>
      </c>
      <c r="K232" s="270">
        <v>0</v>
      </c>
      <c r="L232" s="270">
        <v>-1.5583333333333317E-2</v>
      </c>
      <c r="M232" s="271">
        <v>55.045871559633028</v>
      </c>
      <c r="N232" s="269">
        <v>1187</v>
      </c>
      <c r="O232" s="269">
        <v>1200</v>
      </c>
      <c r="P232" s="269">
        <v>1225</v>
      </c>
      <c r="Q232" s="269">
        <v>1250</v>
      </c>
      <c r="R232" s="269">
        <v>1275</v>
      </c>
      <c r="S232" s="269" t="s">
        <v>200</v>
      </c>
      <c r="T232" s="270">
        <v>5.8999999999999997E-2</v>
      </c>
      <c r="U232" s="270">
        <v>6.6000000000000003E-2</v>
      </c>
      <c r="V232" s="270">
        <v>0.08</v>
      </c>
      <c r="W232" s="270">
        <v>8.1000000000000003E-2</v>
      </c>
      <c r="X232" s="270">
        <v>8.2000000000000003E-2</v>
      </c>
      <c r="Y232" s="270">
        <v>5.0000000000000001E-3</v>
      </c>
      <c r="Z232" s="270">
        <v>6.0000000000000001E-3</v>
      </c>
      <c r="AA232" s="270">
        <v>7.0000000000000001E-3</v>
      </c>
      <c r="AB232" s="270">
        <v>8.0000000000000002E-3</v>
      </c>
      <c r="AC232" s="270">
        <v>8.9999999999999993E-3</v>
      </c>
      <c r="AD232" s="270">
        <v>0</v>
      </c>
      <c r="AE232" s="270">
        <v>0</v>
      </c>
      <c r="AF232" s="270">
        <v>0</v>
      </c>
      <c r="AG232" s="270">
        <v>0</v>
      </c>
      <c r="AH232" s="270">
        <v>0</v>
      </c>
      <c r="AI232" s="270">
        <v>0.01</v>
      </c>
      <c r="AJ232" s="270">
        <v>0.01</v>
      </c>
      <c r="AK232" s="270">
        <v>0.01</v>
      </c>
      <c r="AL232" s="270">
        <v>1.0999999999999999E-2</v>
      </c>
      <c r="AM232" s="270">
        <v>1.2E-2</v>
      </c>
      <c r="AN232" s="270">
        <v>0</v>
      </c>
      <c r="AO232" s="270">
        <v>0</v>
      </c>
      <c r="AP232" s="270">
        <v>0</v>
      </c>
      <c r="AQ232" s="270">
        <v>0</v>
      </c>
      <c r="AR232" s="270">
        <v>0</v>
      </c>
      <c r="AS232" s="270">
        <v>1.4E-2</v>
      </c>
      <c r="AT232" s="270">
        <v>1.4999999999999999E-2</v>
      </c>
      <c r="AU232" s="270">
        <v>1.6E-2</v>
      </c>
      <c r="AV232" s="270">
        <v>1.7000000000000001E-2</v>
      </c>
      <c r="AW232" s="270">
        <v>1.7999999999999999E-2</v>
      </c>
      <c r="AX232" s="270">
        <v>0</v>
      </c>
      <c r="AY232" s="270">
        <v>0</v>
      </c>
      <c r="AZ232" s="270">
        <v>0</v>
      </c>
      <c r="BA232" s="270">
        <v>0</v>
      </c>
      <c r="BB232" s="270">
        <v>0</v>
      </c>
      <c r="BC232" s="270">
        <v>0</v>
      </c>
      <c r="BD232" s="270">
        <v>0</v>
      </c>
      <c r="BE232" s="270">
        <v>0</v>
      </c>
      <c r="BF232" s="270">
        <v>0</v>
      </c>
      <c r="BG232" s="270">
        <v>0</v>
      </c>
    </row>
    <row r="233" spans="1:59">
      <c r="A233" s="267" t="s">
        <v>570</v>
      </c>
      <c r="B233" s="268">
        <v>9.8358333333333325E-2</v>
      </c>
      <c r="C233" s="268">
        <v>0.2</v>
      </c>
      <c r="D233" s="268">
        <v>0.01</v>
      </c>
      <c r="E233" s="268"/>
      <c r="F233" s="269">
        <v>712</v>
      </c>
      <c r="G233" s="270">
        <v>4.5999999999999999E-2</v>
      </c>
      <c r="H233" s="270">
        <v>2.5000000000000001E-2</v>
      </c>
      <c r="I233" s="270">
        <v>0</v>
      </c>
      <c r="J233" s="270">
        <v>1.0999999999999999E-2</v>
      </c>
      <c r="K233" s="270">
        <v>0</v>
      </c>
      <c r="L233" s="270">
        <v>6.358333333333327E-3</v>
      </c>
      <c r="M233" s="271">
        <v>64.606741573033702</v>
      </c>
      <c r="N233" s="269">
        <v>719</v>
      </c>
      <c r="O233" s="269">
        <v>740</v>
      </c>
      <c r="P233" s="269">
        <v>748</v>
      </c>
      <c r="Q233" s="269">
        <v>755</v>
      </c>
      <c r="R233" s="269">
        <v>763</v>
      </c>
      <c r="S233" s="269" t="s">
        <v>200</v>
      </c>
      <c r="T233" s="270">
        <v>5.8999999999999997E-2</v>
      </c>
      <c r="U233" s="270">
        <v>6.2E-2</v>
      </c>
      <c r="V233" s="270">
        <v>6.3E-2</v>
      </c>
      <c r="W233" s="270">
        <v>6.3E-2</v>
      </c>
      <c r="X233" s="270">
        <v>6.4000000000000001E-2</v>
      </c>
      <c r="Y233" s="270">
        <v>3.4000000000000002E-2</v>
      </c>
      <c r="Z233" s="270">
        <v>3.4000000000000002E-2</v>
      </c>
      <c r="AA233" s="270">
        <v>3.5000000000000003E-2</v>
      </c>
      <c r="AB233" s="270">
        <v>3.5000000000000003E-2</v>
      </c>
      <c r="AC233" s="270">
        <v>3.5000000000000003E-2</v>
      </c>
      <c r="AD233" s="270">
        <v>0</v>
      </c>
      <c r="AE233" s="270">
        <v>0</v>
      </c>
      <c r="AF233" s="270">
        <v>0</v>
      </c>
      <c r="AG233" s="270">
        <v>0</v>
      </c>
      <c r="AH233" s="270">
        <v>0</v>
      </c>
      <c r="AI233" s="270">
        <v>1.2E-2</v>
      </c>
      <c r="AJ233" s="270">
        <v>1.2999999999999999E-2</v>
      </c>
      <c r="AK233" s="270">
        <v>1.2999999999999999E-2</v>
      </c>
      <c r="AL233" s="270">
        <v>1.4E-2</v>
      </c>
      <c r="AM233" s="270">
        <v>1.4999999999999999E-2</v>
      </c>
      <c r="AN233" s="270">
        <v>1E-3</v>
      </c>
      <c r="AO233" s="270">
        <v>1E-3</v>
      </c>
      <c r="AP233" s="270">
        <v>1E-3</v>
      </c>
      <c r="AQ233" s="270">
        <v>1E-3</v>
      </c>
      <c r="AR233" s="270">
        <v>1E-3</v>
      </c>
      <c r="AS233" s="270">
        <v>6.0000000000000001E-3</v>
      </c>
      <c r="AT233" s="270">
        <v>6.0000000000000001E-3</v>
      </c>
      <c r="AU233" s="270">
        <v>6.0000000000000001E-3</v>
      </c>
      <c r="AV233" s="270">
        <v>6.0000000000000001E-3</v>
      </c>
      <c r="AW233" s="270">
        <v>6.0000000000000001E-3</v>
      </c>
      <c r="AX233" s="270">
        <v>0</v>
      </c>
      <c r="AY233" s="270">
        <v>0</v>
      </c>
      <c r="AZ233" s="270">
        <v>0</v>
      </c>
      <c r="BA233" s="270">
        <v>0</v>
      </c>
      <c r="BB233" s="270">
        <v>0</v>
      </c>
      <c r="BC233" s="270">
        <v>0</v>
      </c>
      <c r="BD233" s="270">
        <v>0</v>
      </c>
      <c r="BE233" s="270">
        <v>0</v>
      </c>
      <c r="BF233" s="270">
        <v>0</v>
      </c>
      <c r="BG233" s="270">
        <v>0</v>
      </c>
    </row>
    <row r="234" spans="1:59">
      <c r="A234" s="267" t="s">
        <v>904</v>
      </c>
      <c r="B234" s="268">
        <v>3.7166666666666674E-2</v>
      </c>
      <c r="C234" s="268">
        <v>0.34399999999999997</v>
      </c>
      <c r="D234" s="268">
        <v>0</v>
      </c>
      <c r="E234" s="268"/>
      <c r="F234" s="269">
        <v>626</v>
      </c>
      <c r="G234" s="270">
        <v>3.3000000000000002E-2</v>
      </c>
      <c r="H234" s="270">
        <v>1.9E-3</v>
      </c>
      <c r="I234" s="270">
        <v>0</v>
      </c>
      <c r="J234" s="270">
        <v>5.5999999999999999E-3</v>
      </c>
      <c r="K234" s="270">
        <v>2.9999999999999997E-4</v>
      </c>
      <c r="L234" s="270">
        <v>-3.6333333333333287E-3</v>
      </c>
      <c r="M234" s="271">
        <v>52.715654952076676</v>
      </c>
      <c r="N234" s="269">
        <v>628</v>
      </c>
      <c r="O234" s="269">
        <v>634</v>
      </c>
      <c r="P234" s="269">
        <v>640</v>
      </c>
      <c r="Q234" s="269">
        <v>646</v>
      </c>
      <c r="R234" s="269">
        <v>653</v>
      </c>
      <c r="S234" s="269" t="s">
        <v>200</v>
      </c>
      <c r="T234" s="270">
        <v>3.4500000000000003E-2</v>
      </c>
      <c r="U234" s="270">
        <v>3.49E-2</v>
      </c>
      <c r="V234" s="270">
        <v>3.5200000000000002E-2</v>
      </c>
      <c r="W234" s="270">
        <v>3.56E-2</v>
      </c>
      <c r="X234" s="270">
        <v>3.5900000000000001E-2</v>
      </c>
      <c r="Y234" s="270">
        <v>3.0000000000000001E-3</v>
      </c>
      <c r="Z234" s="270">
        <v>3.0000000000000001E-3</v>
      </c>
      <c r="AA234" s="270">
        <v>3.0999999999999999E-3</v>
      </c>
      <c r="AB234" s="270">
        <v>3.0999999999999999E-3</v>
      </c>
      <c r="AC234" s="270">
        <v>3.2000000000000002E-3</v>
      </c>
      <c r="AD234" s="270">
        <v>0</v>
      </c>
      <c r="AE234" s="270">
        <v>0</v>
      </c>
      <c r="AF234" s="270">
        <v>0</v>
      </c>
      <c r="AG234" s="270">
        <v>0</v>
      </c>
      <c r="AH234" s="270">
        <v>0</v>
      </c>
      <c r="AI234" s="270">
        <v>6.0000000000000001E-3</v>
      </c>
      <c r="AJ234" s="270">
        <v>6.1000000000000004E-3</v>
      </c>
      <c r="AK234" s="270">
        <v>6.1000000000000004E-3</v>
      </c>
      <c r="AL234" s="270">
        <v>6.1999999999999998E-3</v>
      </c>
      <c r="AM234" s="270">
        <v>6.1999999999999998E-3</v>
      </c>
      <c r="AN234" s="270">
        <v>2E-3</v>
      </c>
      <c r="AO234" s="270">
        <v>2E-3</v>
      </c>
      <c r="AP234" s="270">
        <v>2E-3</v>
      </c>
      <c r="AQ234" s="270">
        <v>2E-3</v>
      </c>
      <c r="AR234" s="270">
        <v>2E-3</v>
      </c>
      <c r="AS234" s="270">
        <v>6.0000000000000001E-3</v>
      </c>
      <c r="AT234" s="270">
        <v>6.0000000000000001E-3</v>
      </c>
      <c r="AU234" s="270">
        <v>6.0000000000000001E-3</v>
      </c>
      <c r="AV234" s="270">
        <v>6.0000000000000001E-3</v>
      </c>
      <c r="AW234" s="270">
        <v>6.0000000000000001E-3</v>
      </c>
      <c r="AX234" s="270">
        <v>0</v>
      </c>
      <c r="AY234" s="270">
        <v>0</v>
      </c>
      <c r="AZ234" s="270">
        <v>0</v>
      </c>
      <c r="BA234" s="270">
        <v>0</v>
      </c>
      <c r="BB234" s="270">
        <v>0</v>
      </c>
      <c r="BC234" s="270">
        <v>0</v>
      </c>
      <c r="BD234" s="270">
        <v>0</v>
      </c>
      <c r="BE234" s="270">
        <v>0</v>
      </c>
      <c r="BF234" s="270">
        <v>0</v>
      </c>
      <c r="BG234" s="270">
        <v>0</v>
      </c>
    </row>
    <row r="235" spans="1:59">
      <c r="A235" s="267" t="s">
        <v>676</v>
      </c>
      <c r="B235" s="268">
        <v>0.125</v>
      </c>
      <c r="C235" s="268">
        <v>0.25</v>
      </c>
      <c r="D235" s="268">
        <v>6.4000000000000012E-3</v>
      </c>
      <c r="E235" s="268"/>
      <c r="F235" s="269">
        <v>1858</v>
      </c>
      <c r="G235" s="270">
        <v>9.6600000000000005E-2</v>
      </c>
      <c r="H235" s="270">
        <v>1.15E-2</v>
      </c>
      <c r="I235" s="270">
        <v>0</v>
      </c>
      <c r="J235" s="270">
        <v>1.5E-3</v>
      </c>
      <c r="K235" s="270">
        <v>1E-3</v>
      </c>
      <c r="L235" s="270">
        <v>7.9999999999999932E-3</v>
      </c>
      <c r="M235" s="271">
        <v>51.991388589881595</v>
      </c>
      <c r="N235" s="269">
        <v>1858</v>
      </c>
      <c r="O235" s="269">
        <v>1860</v>
      </c>
      <c r="P235" s="269">
        <v>1862</v>
      </c>
      <c r="Q235" s="269">
        <v>1864</v>
      </c>
      <c r="R235" s="269">
        <v>1865</v>
      </c>
      <c r="S235" s="269" t="s">
        <v>200</v>
      </c>
      <c r="T235" s="270">
        <v>9.6600000000000005E-2</v>
      </c>
      <c r="U235" s="270">
        <v>9.6600000000000005E-2</v>
      </c>
      <c r="V235" s="270">
        <v>9.6600000000000005E-2</v>
      </c>
      <c r="W235" s="270">
        <v>9.6600000000000005E-2</v>
      </c>
      <c r="X235" s="270">
        <v>9.6600000000000005E-2</v>
      </c>
      <c r="Y235" s="270">
        <v>1.15E-2</v>
      </c>
      <c r="Z235" s="270">
        <v>1.15E-2</v>
      </c>
      <c r="AA235" s="270">
        <v>1.15E-2</v>
      </c>
      <c r="AB235" s="270">
        <v>1.55E-2</v>
      </c>
      <c r="AC235" s="270">
        <v>1.55E-2</v>
      </c>
      <c r="AD235" s="270">
        <v>0</v>
      </c>
      <c r="AE235" s="270">
        <v>0</v>
      </c>
      <c r="AF235" s="270">
        <v>0</v>
      </c>
      <c r="AG235" s="270">
        <v>0</v>
      </c>
      <c r="AH235" s="270">
        <v>0</v>
      </c>
      <c r="AI235" s="270">
        <v>1.5E-3</v>
      </c>
      <c r="AJ235" s="270">
        <v>1.5E-3</v>
      </c>
      <c r="AK235" s="270">
        <v>1.5E-3</v>
      </c>
      <c r="AL235" s="270">
        <v>1.5E-3</v>
      </c>
      <c r="AM235" s="270">
        <v>1.5E-3</v>
      </c>
      <c r="AN235" s="270">
        <v>1E-3</v>
      </c>
      <c r="AO235" s="270">
        <v>1E-3</v>
      </c>
      <c r="AP235" s="270">
        <v>1E-3</v>
      </c>
      <c r="AQ235" s="270">
        <v>1E-3</v>
      </c>
      <c r="AR235" s="270">
        <v>1E-3</v>
      </c>
      <c r="AS235" s="270">
        <v>8.0999999999999996E-3</v>
      </c>
      <c r="AT235" s="270">
        <v>8.0999999999999996E-3</v>
      </c>
      <c r="AU235" s="270">
        <v>8.0999999999999996E-3</v>
      </c>
      <c r="AV235" s="270">
        <v>8.3999999999999995E-3</v>
      </c>
      <c r="AW235" s="270">
        <v>8.3999999999999995E-3</v>
      </c>
      <c r="AX235" s="270">
        <v>0</v>
      </c>
      <c r="AY235" s="270">
        <v>0</v>
      </c>
      <c r="AZ235" s="270">
        <v>0</v>
      </c>
      <c r="BA235" s="270">
        <v>0</v>
      </c>
      <c r="BB235" s="270">
        <v>0</v>
      </c>
      <c r="BC235" s="270">
        <v>0</v>
      </c>
      <c r="BD235" s="270">
        <v>0</v>
      </c>
      <c r="BE235" s="270">
        <v>0</v>
      </c>
      <c r="BF235" s="270">
        <v>0</v>
      </c>
      <c r="BG235" s="270">
        <v>0</v>
      </c>
    </row>
    <row r="236" spans="1:59">
      <c r="A236" s="267" t="s">
        <v>593</v>
      </c>
      <c r="B236" s="268">
        <v>1.1499999999999998E-2</v>
      </c>
      <c r="C236" s="268">
        <v>0.04</v>
      </c>
      <c r="D236" s="268">
        <v>0</v>
      </c>
      <c r="E236" s="268"/>
      <c r="F236" s="269">
        <v>257</v>
      </c>
      <c r="G236" s="270">
        <v>0.01</v>
      </c>
      <c r="H236" s="270">
        <v>0</v>
      </c>
      <c r="I236" s="270">
        <v>4.0000000000000002E-4</v>
      </c>
      <c r="J236" s="270">
        <v>2.0000000000000001E-4</v>
      </c>
      <c r="K236" s="270">
        <v>1E-4</v>
      </c>
      <c r="L236" s="270">
        <v>7.9999999999999863E-4</v>
      </c>
      <c r="M236" s="271">
        <v>38.910505836575872</v>
      </c>
      <c r="N236" s="269">
        <v>258</v>
      </c>
      <c r="O236" s="269">
        <v>268</v>
      </c>
      <c r="P236" s="269">
        <v>278</v>
      </c>
      <c r="Q236" s="269">
        <v>288</v>
      </c>
      <c r="R236" s="269">
        <v>298</v>
      </c>
      <c r="S236" s="269" t="s">
        <v>200</v>
      </c>
      <c r="T236" s="270">
        <v>0.01</v>
      </c>
      <c r="U236" s="270">
        <v>0.01</v>
      </c>
      <c r="V236" s="270">
        <v>0.01</v>
      </c>
      <c r="W236" s="270">
        <v>1.2E-2</v>
      </c>
      <c r="X236" s="270">
        <v>1.2E-2</v>
      </c>
      <c r="Y236" s="270">
        <v>0</v>
      </c>
      <c r="Z236" s="270">
        <v>0</v>
      </c>
      <c r="AA236" s="270">
        <v>0</v>
      </c>
      <c r="AB236" s="270">
        <v>0</v>
      </c>
      <c r="AC236" s="270">
        <v>0</v>
      </c>
      <c r="AD236" s="270">
        <v>1E-3</v>
      </c>
      <c r="AE236" s="270">
        <v>1E-3</v>
      </c>
      <c r="AF236" s="270">
        <v>1E-3</v>
      </c>
      <c r="AG236" s="270">
        <v>1E-3</v>
      </c>
      <c r="AH236" s="270">
        <v>1E-3</v>
      </c>
      <c r="AI236" s="270">
        <v>0</v>
      </c>
      <c r="AJ236" s="270">
        <v>0</v>
      </c>
      <c r="AK236" s="270">
        <v>0</v>
      </c>
      <c r="AL236" s="270">
        <v>0</v>
      </c>
      <c r="AM236" s="270">
        <v>0</v>
      </c>
      <c r="AN236" s="270">
        <v>0</v>
      </c>
      <c r="AO236" s="270">
        <v>0</v>
      </c>
      <c r="AP236" s="270">
        <v>0</v>
      </c>
      <c r="AQ236" s="270">
        <v>0</v>
      </c>
      <c r="AR236" s="270">
        <v>0</v>
      </c>
      <c r="AS236" s="270">
        <v>2.9999999999999997E-4</v>
      </c>
      <c r="AT236" s="270">
        <v>2.9999999999999997E-4</v>
      </c>
      <c r="AU236" s="270">
        <v>2.9999999999999997E-4</v>
      </c>
      <c r="AV236" s="270">
        <v>4.0000000000000002E-4</v>
      </c>
      <c r="AW236" s="270">
        <v>4.0000000000000002E-4</v>
      </c>
      <c r="AX236" s="270">
        <v>1.0999999999999999E-2</v>
      </c>
      <c r="AY236" s="270">
        <v>0</v>
      </c>
      <c r="AZ236" s="270">
        <v>0</v>
      </c>
      <c r="BA236" s="270">
        <v>0</v>
      </c>
      <c r="BB236" s="270">
        <v>0</v>
      </c>
      <c r="BC236" s="270">
        <v>0</v>
      </c>
      <c r="BD236" s="270">
        <v>0</v>
      </c>
      <c r="BE236" s="270">
        <v>0</v>
      </c>
      <c r="BF236" s="270">
        <v>0</v>
      </c>
      <c r="BG236" s="270">
        <v>0</v>
      </c>
    </row>
    <row r="237" spans="1:59">
      <c r="A237" s="267" t="s">
        <v>455</v>
      </c>
      <c r="B237" s="268">
        <v>1.1427499999999999</v>
      </c>
      <c r="C237" s="268">
        <v>2.4520000000000004</v>
      </c>
      <c r="D237" s="268">
        <v>0</v>
      </c>
      <c r="E237" s="268"/>
      <c r="F237" s="269">
        <v>15600</v>
      </c>
      <c r="G237" s="270">
        <v>1.0620000000000001</v>
      </c>
      <c r="H237" s="270">
        <v>6.1999999999999998E-3</v>
      </c>
      <c r="I237" s="270">
        <v>0</v>
      </c>
      <c r="J237" s="270">
        <v>0</v>
      </c>
      <c r="K237" s="270">
        <v>1E-4</v>
      </c>
      <c r="L237" s="270">
        <v>7.4449999999999905E-2</v>
      </c>
      <c r="M237" s="271">
        <v>68.07692307692308</v>
      </c>
      <c r="N237" s="269">
        <v>16800</v>
      </c>
      <c r="O237" s="269">
        <v>16750</v>
      </c>
      <c r="P237" s="269">
        <v>16700</v>
      </c>
      <c r="Q237" s="269">
        <v>16650</v>
      </c>
      <c r="R237" s="269">
        <v>16600</v>
      </c>
      <c r="S237" s="269" t="s">
        <v>200</v>
      </c>
      <c r="T237" s="270">
        <v>1.05</v>
      </c>
      <c r="U237" s="270">
        <v>1</v>
      </c>
      <c r="V237" s="270">
        <v>0.95</v>
      </c>
      <c r="W237" s="270">
        <v>0.9</v>
      </c>
      <c r="X237" s="270">
        <v>0.85</v>
      </c>
      <c r="Y237" s="270">
        <v>6.8000000000000005E-2</v>
      </c>
      <c r="Z237" s="270">
        <v>6.5000000000000002E-2</v>
      </c>
      <c r="AA237" s="270">
        <v>6.3E-2</v>
      </c>
      <c r="AB237" s="270">
        <v>0.06</v>
      </c>
      <c r="AC237" s="270">
        <v>5.5E-2</v>
      </c>
      <c r="AD237" s="270">
        <v>0</v>
      </c>
      <c r="AE237" s="270">
        <v>0</v>
      </c>
      <c r="AF237" s="270">
        <v>0</v>
      </c>
      <c r="AG237" s="270">
        <v>0</v>
      </c>
      <c r="AH237" s="270">
        <v>0</v>
      </c>
      <c r="AI237" s="270">
        <v>0</v>
      </c>
      <c r="AJ237" s="270">
        <v>0</v>
      </c>
      <c r="AK237" s="270">
        <v>0</v>
      </c>
      <c r="AL237" s="270">
        <v>0</v>
      </c>
      <c r="AM237" s="270">
        <v>0</v>
      </c>
      <c r="AN237" s="270">
        <v>0</v>
      </c>
      <c r="AO237" s="270">
        <v>0</v>
      </c>
      <c r="AP237" s="270">
        <v>0</v>
      </c>
      <c r="AQ237" s="270">
        <v>0</v>
      </c>
      <c r="AR237" s="270">
        <v>0</v>
      </c>
      <c r="AS237" s="270">
        <v>3.1E-2</v>
      </c>
      <c r="AT237" s="270">
        <v>2.9000000000000001E-2</v>
      </c>
      <c r="AU237" s="270">
        <v>2.8000000000000001E-2</v>
      </c>
      <c r="AV237" s="270">
        <v>2.5999999999999999E-2</v>
      </c>
      <c r="AW237" s="270">
        <v>2.5000000000000001E-2</v>
      </c>
      <c r="AX237" s="270">
        <v>0</v>
      </c>
      <c r="AY237" s="270">
        <v>0</v>
      </c>
      <c r="AZ237" s="270">
        <v>0</v>
      </c>
      <c r="BA237" s="270">
        <v>0</v>
      </c>
      <c r="BB237" s="270">
        <v>0</v>
      </c>
      <c r="BC237" s="270">
        <v>0</v>
      </c>
      <c r="BD237" s="270">
        <v>0</v>
      </c>
      <c r="BE237" s="270">
        <v>0</v>
      </c>
      <c r="BF237" s="270">
        <v>0</v>
      </c>
      <c r="BG237" s="270">
        <v>0</v>
      </c>
    </row>
    <row r="238" spans="1:59">
      <c r="A238" s="267" t="s">
        <v>504</v>
      </c>
      <c r="B238" s="268">
        <v>1.1044000000000003</v>
      </c>
      <c r="C238" s="268">
        <v>1.9740000000000002</v>
      </c>
      <c r="D238" s="268">
        <v>0</v>
      </c>
      <c r="E238" s="268"/>
      <c r="F238" s="269">
        <v>15135</v>
      </c>
      <c r="G238" s="270">
        <v>0.99299999999999999</v>
      </c>
      <c r="H238" s="270">
        <v>1.7000000000000001E-2</v>
      </c>
      <c r="I238" s="270">
        <v>0</v>
      </c>
      <c r="J238" s="270">
        <v>0</v>
      </c>
      <c r="K238" s="270">
        <v>1E-3</v>
      </c>
      <c r="L238" s="270">
        <v>9.3400000000000372E-2</v>
      </c>
      <c r="M238" s="271">
        <v>65.60951437066403</v>
      </c>
      <c r="N238" s="269">
        <v>14080</v>
      </c>
      <c r="O238" s="269">
        <v>14000</v>
      </c>
      <c r="P238" s="269">
        <v>13900</v>
      </c>
      <c r="Q238" s="269">
        <v>13800</v>
      </c>
      <c r="R238" s="269">
        <v>13700</v>
      </c>
      <c r="S238" s="269" t="s">
        <v>200</v>
      </c>
      <c r="T238" s="270">
        <v>1</v>
      </c>
      <c r="U238" s="270">
        <v>0.98</v>
      </c>
      <c r="V238" s="270">
        <v>0.97499999999999998</v>
      </c>
      <c r="W238" s="270">
        <v>0.95</v>
      </c>
      <c r="X238" s="270">
        <v>0.9</v>
      </c>
      <c r="Y238" s="270">
        <v>2.1999999999999999E-2</v>
      </c>
      <c r="Z238" s="270">
        <v>0.02</v>
      </c>
      <c r="AA238" s="270">
        <v>1.7999999999999999E-2</v>
      </c>
      <c r="AB238" s="270">
        <v>1.4999999999999999E-2</v>
      </c>
      <c r="AC238" s="270">
        <v>1.2E-2</v>
      </c>
      <c r="AD238" s="270">
        <v>0</v>
      </c>
      <c r="AE238" s="270">
        <v>0</v>
      </c>
      <c r="AF238" s="270">
        <v>0</v>
      </c>
      <c r="AG238" s="270">
        <v>0</v>
      </c>
      <c r="AH238" s="270">
        <v>0</v>
      </c>
      <c r="AI238" s="270">
        <v>0</v>
      </c>
      <c r="AJ238" s="270">
        <v>0</v>
      </c>
      <c r="AK238" s="270">
        <v>0</v>
      </c>
      <c r="AL238" s="270">
        <v>0</v>
      </c>
      <c r="AM238" s="270">
        <v>0</v>
      </c>
      <c r="AN238" s="270">
        <v>0</v>
      </c>
      <c r="AO238" s="270">
        <v>0</v>
      </c>
      <c r="AP238" s="270">
        <v>0</v>
      </c>
      <c r="AQ238" s="270">
        <v>0</v>
      </c>
      <c r="AR238" s="270">
        <v>0</v>
      </c>
      <c r="AS238" s="270">
        <v>1.4999999999999999E-2</v>
      </c>
      <c r="AT238" s="270">
        <v>1.4999999999999999E-2</v>
      </c>
      <c r="AU238" s="270">
        <v>1.4999999999999999E-2</v>
      </c>
      <c r="AV238" s="270">
        <v>1.4E-2</v>
      </c>
      <c r="AW238" s="270">
        <v>1.2999999999999999E-2</v>
      </c>
      <c r="AX238" s="270">
        <v>0</v>
      </c>
      <c r="AY238" s="270">
        <v>0</v>
      </c>
      <c r="AZ238" s="270">
        <v>0</v>
      </c>
      <c r="BA238" s="270">
        <v>0</v>
      </c>
      <c r="BB238" s="270">
        <v>0</v>
      </c>
      <c r="BC238" s="270">
        <v>0</v>
      </c>
      <c r="BD238" s="270">
        <v>0</v>
      </c>
      <c r="BE238" s="270">
        <v>0</v>
      </c>
      <c r="BF238" s="270">
        <v>0</v>
      </c>
      <c r="BG238" s="270">
        <v>0</v>
      </c>
    </row>
    <row r="239" spans="1:59">
      <c r="A239" s="267" t="s">
        <v>194</v>
      </c>
      <c r="B239" s="268">
        <v>27.444999999999997</v>
      </c>
      <c r="C239" s="268">
        <v>44.4</v>
      </c>
      <c r="D239" s="268">
        <v>0.1104986301369863</v>
      </c>
      <c r="E239" s="268"/>
      <c r="F239" s="269">
        <v>282343</v>
      </c>
      <c r="G239" s="270">
        <v>13.57</v>
      </c>
      <c r="H239" s="270">
        <v>5.88</v>
      </c>
      <c r="I239" s="270">
        <v>2.29</v>
      </c>
      <c r="J239" s="270">
        <v>3.49</v>
      </c>
      <c r="K239" s="270">
        <v>0.68</v>
      </c>
      <c r="L239" s="270">
        <v>1.4245013698630125</v>
      </c>
      <c r="M239" s="271">
        <v>48.062108853415879</v>
      </c>
      <c r="N239" s="269">
        <v>286419</v>
      </c>
      <c r="O239" s="269">
        <v>329421</v>
      </c>
      <c r="P239" s="269">
        <v>372423</v>
      </c>
      <c r="Q239" s="269">
        <v>415425</v>
      </c>
      <c r="R239" s="269">
        <v>458426</v>
      </c>
      <c r="S239" s="269" t="s">
        <v>194</v>
      </c>
      <c r="T239" s="270">
        <v>15.47</v>
      </c>
      <c r="U239" s="270">
        <v>17.46</v>
      </c>
      <c r="V239" s="270">
        <v>19.37</v>
      </c>
      <c r="W239" s="270">
        <v>21.19</v>
      </c>
      <c r="X239" s="270">
        <v>22.92</v>
      </c>
      <c r="Y239" s="270">
        <v>7.19</v>
      </c>
      <c r="Z239" s="270">
        <v>8.4</v>
      </c>
      <c r="AA239" s="270">
        <v>9.5</v>
      </c>
      <c r="AB239" s="270">
        <v>10.53</v>
      </c>
      <c r="AC239" s="270">
        <v>11.49</v>
      </c>
      <c r="AD239" s="270">
        <v>1.24</v>
      </c>
      <c r="AE239" s="270">
        <v>1.47</v>
      </c>
      <c r="AF239" s="270">
        <v>1.68</v>
      </c>
      <c r="AG239" s="270">
        <v>1.89</v>
      </c>
      <c r="AH239" s="270">
        <v>2.0699999999999998</v>
      </c>
      <c r="AI239" s="270">
        <v>2.19</v>
      </c>
      <c r="AJ239" s="270">
        <v>2.41</v>
      </c>
      <c r="AK239" s="270">
        <v>2.63</v>
      </c>
      <c r="AL239" s="270">
        <v>2.84</v>
      </c>
      <c r="AM239" s="270">
        <v>3.05</v>
      </c>
      <c r="AN239" s="270">
        <v>1.04</v>
      </c>
      <c r="AO239" s="270">
        <v>1.1599999999999999</v>
      </c>
      <c r="AP239" s="270">
        <v>1.3</v>
      </c>
      <c r="AQ239" s="270">
        <v>1.42</v>
      </c>
      <c r="AR239" s="270">
        <v>1.51</v>
      </c>
      <c r="AS239" s="270">
        <v>3.53</v>
      </c>
      <c r="AT239" s="270">
        <v>3.24</v>
      </c>
      <c r="AU239" s="270">
        <v>3.62</v>
      </c>
      <c r="AV239" s="270">
        <v>3.98</v>
      </c>
      <c r="AW239" s="270">
        <v>3.33</v>
      </c>
      <c r="AX239" s="270">
        <v>5.2</v>
      </c>
      <c r="AY239" s="270">
        <v>0</v>
      </c>
      <c r="AZ239" s="270">
        <v>0</v>
      </c>
      <c r="BA239" s="270">
        <v>0</v>
      </c>
      <c r="BB239" s="270">
        <v>0</v>
      </c>
      <c r="BC239" s="270">
        <v>0</v>
      </c>
      <c r="BD239" s="270">
        <v>0</v>
      </c>
      <c r="BE239" s="270">
        <v>0</v>
      </c>
      <c r="BF239" s="270">
        <v>0</v>
      </c>
      <c r="BG239" s="270">
        <v>0</v>
      </c>
    </row>
    <row r="240" spans="1:59">
      <c r="A240" s="267" t="s">
        <v>540</v>
      </c>
      <c r="B240" s="268">
        <v>3.0066666666666664</v>
      </c>
      <c r="C240" s="268">
        <v>12</v>
      </c>
      <c r="D240" s="268">
        <v>1.52</v>
      </c>
      <c r="E240" s="268"/>
      <c r="F240" s="269">
        <v>9873</v>
      </c>
      <c r="G240" s="270">
        <v>0.44600000000000001</v>
      </c>
      <c r="H240" s="270">
        <v>0.318</v>
      </c>
      <c r="I240" s="270">
        <v>0.08</v>
      </c>
      <c r="J240" s="270">
        <v>0.05</v>
      </c>
      <c r="K240" s="270">
        <v>0.16</v>
      </c>
      <c r="L240" s="270">
        <v>0.43266666666666653</v>
      </c>
      <c r="M240" s="271">
        <v>45.173706067051555</v>
      </c>
      <c r="N240" s="269">
        <v>9900</v>
      </c>
      <c r="O240" s="269">
        <v>10000</v>
      </c>
      <c r="P240" s="269">
        <v>10100</v>
      </c>
      <c r="Q240" s="269">
        <v>10200</v>
      </c>
      <c r="R240" s="269">
        <v>10300</v>
      </c>
      <c r="S240" s="269" t="s">
        <v>183</v>
      </c>
      <c r="T240" s="270">
        <v>0.46500000000000002</v>
      </c>
      <c r="U240" s="270">
        <v>0.47399999999999998</v>
      </c>
      <c r="V240" s="270">
        <v>0.48399999999999999</v>
      </c>
      <c r="W240" s="270">
        <v>0.49399999999999999</v>
      </c>
      <c r="X240" s="270">
        <v>0.503</v>
      </c>
      <c r="Y240" s="270">
        <v>0.32400000000000001</v>
      </c>
      <c r="Z240" s="270">
        <v>0.33</v>
      </c>
      <c r="AA240" s="270">
        <v>0.33700000000000002</v>
      </c>
      <c r="AB240" s="270">
        <v>0.34399999999999997</v>
      </c>
      <c r="AC240" s="270">
        <v>0.35099999999999998</v>
      </c>
      <c r="AD240" s="270">
        <v>8.2000000000000003E-2</v>
      </c>
      <c r="AE240" s="270">
        <v>8.3000000000000004E-2</v>
      </c>
      <c r="AF240" s="270">
        <v>8.5000000000000006E-2</v>
      </c>
      <c r="AG240" s="270">
        <v>8.6999999999999994E-2</v>
      </c>
      <c r="AH240" s="270">
        <v>8.8999999999999996E-2</v>
      </c>
      <c r="AI240" s="270">
        <v>5.0999999999999997E-2</v>
      </c>
      <c r="AJ240" s="270">
        <v>5.1999999999999998E-2</v>
      </c>
      <c r="AK240" s="270">
        <v>5.2999999999999999E-2</v>
      </c>
      <c r="AL240" s="270">
        <v>5.3999999999999999E-2</v>
      </c>
      <c r="AM240" s="270">
        <v>5.5E-2</v>
      </c>
      <c r="AN240" s="270">
        <v>0.16300000000000001</v>
      </c>
      <c r="AO240" s="270">
        <v>0.16600000000000001</v>
      </c>
      <c r="AP240" s="270">
        <v>0.17</v>
      </c>
      <c r="AQ240" s="270">
        <v>0.17299999999999999</v>
      </c>
      <c r="AR240" s="270">
        <v>0.17699999999999999</v>
      </c>
      <c r="AS240" s="270">
        <v>0.44879999999999998</v>
      </c>
      <c r="AT240" s="270">
        <v>0.45710000000000001</v>
      </c>
      <c r="AU240" s="270">
        <v>0.46700000000000003</v>
      </c>
      <c r="AV240" s="270">
        <v>0.47649999999999998</v>
      </c>
      <c r="AW240" s="270">
        <v>0.48609999999999998</v>
      </c>
      <c r="AX240" s="270">
        <v>0</v>
      </c>
      <c r="AY240" s="270">
        <v>0</v>
      </c>
      <c r="AZ240" s="270">
        <v>0</v>
      </c>
      <c r="BA240" s="270">
        <v>0</v>
      </c>
      <c r="BB240" s="270">
        <v>0</v>
      </c>
      <c r="BC240" s="270">
        <v>0</v>
      </c>
      <c r="BD240" s="270">
        <v>0</v>
      </c>
      <c r="BE240" s="270">
        <v>0</v>
      </c>
      <c r="BF240" s="270">
        <v>0</v>
      </c>
      <c r="BG240" s="270">
        <v>0</v>
      </c>
    </row>
    <row r="241" spans="1:59">
      <c r="A241" s="267" t="s">
        <v>398</v>
      </c>
      <c r="B241" s="268">
        <v>0.44775000000000004</v>
      </c>
      <c r="C241" s="268">
        <v>2.02</v>
      </c>
      <c r="D241" s="268">
        <v>0</v>
      </c>
      <c r="E241" s="268"/>
      <c r="F241" s="269">
        <v>6632</v>
      </c>
      <c r="G241" s="270">
        <v>0.28799999999999998</v>
      </c>
      <c r="H241" s="270">
        <v>4.8000000000000001E-2</v>
      </c>
      <c r="I241" s="270">
        <v>8.0000000000000002E-3</v>
      </c>
      <c r="J241" s="270">
        <v>1.6E-2</v>
      </c>
      <c r="K241" s="270">
        <v>2.1000000000000001E-2</v>
      </c>
      <c r="L241" s="270">
        <v>6.6750000000000032E-2</v>
      </c>
      <c r="M241" s="271">
        <v>43.42581423401689</v>
      </c>
      <c r="N241" s="269">
        <v>8000</v>
      </c>
      <c r="O241" s="269">
        <v>10000</v>
      </c>
      <c r="P241" s="269">
        <v>15000</v>
      </c>
      <c r="Q241" s="269">
        <v>20000</v>
      </c>
      <c r="R241" s="269">
        <v>25000</v>
      </c>
      <c r="S241" s="269" t="s">
        <v>183</v>
      </c>
      <c r="T241" s="270">
        <v>0.4</v>
      </c>
      <c r="U241" s="270">
        <v>0.48699999999999999</v>
      </c>
      <c r="V241" s="270">
        <v>0.73099999999999998</v>
      </c>
      <c r="W241" s="270">
        <v>0.97399999999999998</v>
      </c>
      <c r="X241" s="270">
        <v>1.2</v>
      </c>
      <c r="Y241" s="270">
        <v>6.0999999999999999E-2</v>
      </c>
      <c r="Z241" s="270">
        <v>8.5000000000000006E-2</v>
      </c>
      <c r="AA241" s="270">
        <v>0.1</v>
      </c>
      <c r="AB241" s="270">
        <v>0.125</v>
      </c>
      <c r="AC241" s="270">
        <v>0.15</v>
      </c>
      <c r="AD241" s="270">
        <v>6.0000000000000001E-3</v>
      </c>
      <c r="AE241" s="270">
        <v>0.01</v>
      </c>
      <c r="AF241" s="270">
        <v>1.2999999999999999E-2</v>
      </c>
      <c r="AG241" s="270">
        <v>1.6E-2</v>
      </c>
      <c r="AH241" s="270">
        <v>1.9E-2</v>
      </c>
      <c r="AI241" s="270">
        <v>6.0000000000000001E-3</v>
      </c>
      <c r="AJ241" s="270">
        <v>0.01</v>
      </c>
      <c r="AK241" s="270">
        <v>1.2E-2</v>
      </c>
      <c r="AL241" s="270">
        <v>1.4999999999999999E-2</v>
      </c>
      <c r="AM241" s="270">
        <v>1.7999999999999999E-2</v>
      </c>
      <c r="AN241" s="270">
        <v>6.0000000000000001E-3</v>
      </c>
      <c r="AO241" s="270">
        <v>8.0000000000000002E-3</v>
      </c>
      <c r="AP241" s="270">
        <v>8.9999999999999993E-3</v>
      </c>
      <c r="AQ241" s="270">
        <v>0.01</v>
      </c>
      <c r="AR241" s="270">
        <v>1.0999999999999999E-2</v>
      </c>
      <c r="AS241" s="270">
        <v>7.6999999999999999E-2</v>
      </c>
      <c r="AT241" s="270">
        <v>0.12</v>
      </c>
      <c r="AU241" s="270">
        <v>0.14799999999999999</v>
      </c>
      <c r="AV241" s="270">
        <v>0.23</v>
      </c>
      <c r="AW241" s="270">
        <v>0.24</v>
      </c>
      <c r="AX241" s="270">
        <v>0</v>
      </c>
      <c r="AY241" s="270">
        <v>0</v>
      </c>
      <c r="AZ241" s="270">
        <v>0</v>
      </c>
      <c r="BA241" s="270">
        <v>0</v>
      </c>
      <c r="BB241" s="270">
        <v>0</v>
      </c>
      <c r="BC241" s="270">
        <v>0</v>
      </c>
      <c r="BD241" s="270">
        <v>0</v>
      </c>
      <c r="BE241" s="270">
        <v>0</v>
      </c>
      <c r="BF241" s="270">
        <v>0</v>
      </c>
      <c r="BG241" s="270">
        <v>0</v>
      </c>
    </row>
    <row r="242" spans="1:59">
      <c r="A242" s="267" t="s">
        <v>507</v>
      </c>
      <c r="B242" s="268">
        <v>0.13475000000000001</v>
      </c>
      <c r="C242" s="268">
        <v>0.72</v>
      </c>
      <c r="D242" s="268">
        <v>0</v>
      </c>
      <c r="E242" s="268"/>
      <c r="F242" s="269">
        <v>2692</v>
      </c>
      <c r="G242" s="270">
        <v>0.107</v>
      </c>
      <c r="H242" s="270">
        <v>1.54E-2</v>
      </c>
      <c r="I242" s="270">
        <v>0</v>
      </c>
      <c r="J242" s="270">
        <v>4.0000000000000001E-3</v>
      </c>
      <c r="K242" s="270">
        <v>1E-3</v>
      </c>
      <c r="L242" s="270">
        <v>7.3500000000000232E-3</v>
      </c>
      <c r="M242" s="271">
        <v>39.747399702823181</v>
      </c>
      <c r="N242" s="269">
        <v>2745</v>
      </c>
      <c r="O242" s="269">
        <v>2800</v>
      </c>
      <c r="P242" s="269">
        <v>2856</v>
      </c>
      <c r="Q242" s="269">
        <v>2913</v>
      </c>
      <c r="R242" s="269">
        <v>2971</v>
      </c>
      <c r="S242" s="269" t="s">
        <v>183</v>
      </c>
      <c r="T242" s="270">
        <v>0.1091</v>
      </c>
      <c r="U242" s="270">
        <v>0.1113</v>
      </c>
      <c r="V242" s="270">
        <v>0.1135</v>
      </c>
      <c r="W242" s="270">
        <v>0.1158</v>
      </c>
      <c r="X242" s="270">
        <v>0.1181</v>
      </c>
      <c r="Y242" s="270">
        <v>1.5699999999999999E-2</v>
      </c>
      <c r="Z242" s="270">
        <v>1.6E-2</v>
      </c>
      <c r="AA242" s="270">
        <v>1.6299999999999999E-2</v>
      </c>
      <c r="AB242" s="270">
        <v>1.67E-2</v>
      </c>
      <c r="AC242" s="270">
        <v>1.7000000000000001E-2</v>
      </c>
      <c r="AD242" s="270">
        <v>0</v>
      </c>
      <c r="AE242" s="270">
        <v>0</v>
      </c>
      <c r="AF242" s="270">
        <v>0</v>
      </c>
      <c r="AG242" s="270">
        <v>0</v>
      </c>
      <c r="AH242" s="270">
        <v>0</v>
      </c>
      <c r="AI242" s="270">
        <v>4.1000000000000003E-3</v>
      </c>
      <c r="AJ242" s="270">
        <v>4.1999999999999997E-3</v>
      </c>
      <c r="AK242" s="270">
        <v>4.1999999999999997E-3</v>
      </c>
      <c r="AL242" s="270">
        <v>4.3E-3</v>
      </c>
      <c r="AM242" s="270">
        <v>4.4000000000000003E-3</v>
      </c>
      <c r="AN242" s="270">
        <v>1E-3</v>
      </c>
      <c r="AO242" s="270">
        <v>1E-3</v>
      </c>
      <c r="AP242" s="270">
        <v>1.1000000000000001E-3</v>
      </c>
      <c r="AQ242" s="270">
        <v>1.1000000000000001E-3</v>
      </c>
      <c r="AR242" s="270">
        <v>1.1000000000000001E-3</v>
      </c>
      <c r="AS242" s="270">
        <v>7.4999999999999997E-3</v>
      </c>
      <c r="AT242" s="270">
        <v>7.7000000000000002E-3</v>
      </c>
      <c r="AU242" s="270">
        <v>7.7999999999999996E-3</v>
      </c>
      <c r="AV242" s="270">
        <v>8.0000000000000002E-3</v>
      </c>
      <c r="AW242" s="270">
        <v>8.2000000000000007E-3</v>
      </c>
      <c r="AX242" s="270">
        <v>0</v>
      </c>
      <c r="AY242" s="270">
        <v>0</v>
      </c>
      <c r="AZ242" s="270">
        <v>0</v>
      </c>
      <c r="BA242" s="270">
        <v>0</v>
      </c>
      <c r="BB242" s="270">
        <v>0</v>
      </c>
      <c r="BC242" s="270">
        <v>0</v>
      </c>
      <c r="BD242" s="270">
        <v>0</v>
      </c>
      <c r="BE242" s="270">
        <v>0</v>
      </c>
      <c r="BF242" s="270">
        <v>0</v>
      </c>
      <c r="BG242" s="270">
        <v>0</v>
      </c>
    </row>
    <row r="243" spans="1:59">
      <c r="A243" s="267" t="s">
        <v>673</v>
      </c>
      <c r="B243" s="268">
        <v>0.40749999999999997</v>
      </c>
      <c r="C243" s="268">
        <v>2</v>
      </c>
      <c r="D243" s="268">
        <v>0</v>
      </c>
      <c r="E243" s="268"/>
      <c r="F243" s="269">
        <v>4045</v>
      </c>
      <c r="G243" s="270">
        <v>0.16109999999999999</v>
      </c>
      <c r="H243" s="270">
        <v>3.9100000000000003E-2</v>
      </c>
      <c r="I243" s="270">
        <v>8.8000000000000005E-3</v>
      </c>
      <c r="J243" s="270">
        <v>0.1234</v>
      </c>
      <c r="K243" s="270">
        <v>1E-3</v>
      </c>
      <c r="L243" s="270">
        <v>7.4099999999999999E-2</v>
      </c>
      <c r="M243" s="271">
        <v>39.826946847960443</v>
      </c>
      <c r="N243" s="269">
        <v>4052</v>
      </c>
      <c r="O243" s="269">
        <v>4089</v>
      </c>
      <c r="P243" s="269">
        <v>4123</v>
      </c>
      <c r="Q243" s="269">
        <v>4157</v>
      </c>
      <c r="R243" s="269">
        <v>4191</v>
      </c>
      <c r="S243" s="269" t="s">
        <v>183</v>
      </c>
      <c r="T243" s="270">
        <v>0.1613</v>
      </c>
      <c r="U243" s="270">
        <v>0.16270000000000001</v>
      </c>
      <c r="V243" s="270">
        <v>0.16400000000000001</v>
      </c>
      <c r="W243" s="270">
        <v>0.1653</v>
      </c>
      <c r="X243" s="270">
        <v>0.1666</v>
      </c>
      <c r="Y243" s="270">
        <v>3.9199999999999999E-2</v>
      </c>
      <c r="Z243" s="270">
        <v>3.95E-2</v>
      </c>
      <c r="AA243" s="270">
        <v>3.9800000000000002E-2</v>
      </c>
      <c r="AB243" s="270">
        <v>4.0099999999999997E-2</v>
      </c>
      <c r="AC243" s="270">
        <v>4.0399999999999998E-2</v>
      </c>
      <c r="AD243" s="270">
        <v>8.2000000000000007E-3</v>
      </c>
      <c r="AE243" s="270">
        <v>8.2000000000000007E-3</v>
      </c>
      <c r="AF243" s="270">
        <v>8.2000000000000007E-3</v>
      </c>
      <c r="AG243" s="270">
        <v>8.2000000000000007E-3</v>
      </c>
      <c r="AH243" s="270">
        <v>8.2000000000000007E-3</v>
      </c>
      <c r="AI243" s="270">
        <v>0.1235</v>
      </c>
      <c r="AJ243" s="270">
        <v>0.1246</v>
      </c>
      <c r="AK243" s="270">
        <v>0.12559999999999999</v>
      </c>
      <c r="AL243" s="270">
        <v>0.12659999999999999</v>
      </c>
      <c r="AM243" s="270">
        <v>0.12759999999999999</v>
      </c>
      <c r="AN243" s="270">
        <v>1E-3</v>
      </c>
      <c r="AO243" s="270">
        <v>1E-3</v>
      </c>
      <c r="AP243" s="270">
        <v>1E-3</v>
      </c>
      <c r="AQ243" s="270">
        <v>1E-3</v>
      </c>
      <c r="AR243" s="270">
        <v>1E-3</v>
      </c>
      <c r="AS243" s="270">
        <v>7.4800000000000005E-2</v>
      </c>
      <c r="AT243" s="270">
        <v>7.5399999999999995E-2</v>
      </c>
      <c r="AU243" s="270">
        <v>7.5999999999999998E-2</v>
      </c>
      <c r="AV243" s="270">
        <v>7.6499999999999999E-2</v>
      </c>
      <c r="AW243" s="270">
        <v>7.7100000000000002E-2</v>
      </c>
      <c r="AX243" s="270">
        <v>0</v>
      </c>
      <c r="AY243" s="270">
        <v>0</v>
      </c>
      <c r="AZ243" s="270">
        <v>0</v>
      </c>
      <c r="BA243" s="270">
        <v>0</v>
      </c>
      <c r="BB243" s="270">
        <v>0</v>
      </c>
      <c r="BC243" s="270">
        <v>0</v>
      </c>
      <c r="BD243" s="270">
        <v>0</v>
      </c>
      <c r="BE243" s="270">
        <v>0</v>
      </c>
      <c r="BF243" s="270">
        <v>0</v>
      </c>
      <c r="BG243" s="270">
        <v>0</v>
      </c>
    </row>
    <row r="244" spans="1:59">
      <c r="A244" s="267" t="s">
        <v>610</v>
      </c>
      <c r="B244" s="268">
        <v>19.761166666666664</v>
      </c>
      <c r="C244" s="268">
        <v>69.387</v>
      </c>
      <c r="D244" s="268">
        <v>10.745764383561642</v>
      </c>
      <c r="E244" s="268"/>
      <c r="F244" s="269">
        <v>98905</v>
      </c>
      <c r="G244" s="270">
        <v>5.1520000000000001</v>
      </c>
      <c r="H244" s="270">
        <v>0.375</v>
      </c>
      <c r="I244" s="270">
        <v>0.01</v>
      </c>
      <c r="J244" s="270">
        <v>0.183</v>
      </c>
      <c r="K244" s="270">
        <v>1.9930000000000001</v>
      </c>
      <c r="L244" s="270">
        <v>1.302402283105021</v>
      </c>
      <c r="M244" s="271">
        <v>52.090389767959152</v>
      </c>
      <c r="N244" s="269">
        <v>124372</v>
      </c>
      <c r="O244" s="269">
        <v>143823</v>
      </c>
      <c r="P244" s="269">
        <v>163274</v>
      </c>
      <c r="Q244" s="269">
        <v>182725</v>
      </c>
      <c r="R244" s="269">
        <v>202176</v>
      </c>
      <c r="S244" s="269" t="s">
        <v>183</v>
      </c>
      <c r="T244" s="270">
        <v>6.7160000000000002</v>
      </c>
      <c r="U244" s="270">
        <v>7.766</v>
      </c>
      <c r="V244" s="270">
        <v>8.8160000000000007</v>
      </c>
      <c r="W244" s="270">
        <v>9.8670000000000009</v>
      </c>
      <c r="X244" s="270">
        <v>10.917</v>
      </c>
      <c r="Y244" s="270">
        <v>0.3901</v>
      </c>
      <c r="Z244" s="270">
        <v>0.47549999999999998</v>
      </c>
      <c r="AA244" s="270">
        <v>0.57969999999999999</v>
      </c>
      <c r="AB244" s="270">
        <v>0.70669999999999999</v>
      </c>
      <c r="AC244" s="270">
        <v>0.86140000000000005</v>
      </c>
      <c r="AD244" s="270">
        <v>1.0200000000000001E-2</v>
      </c>
      <c r="AE244" s="270">
        <v>1.12E-2</v>
      </c>
      <c r="AF244" s="270">
        <v>1.24E-2</v>
      </c>
      <c r="AG244" s="270">
        <v>1.37E-2</v>
      </c>
      <c r="AH244" s="270">
        <v>1.5100000000000001E-2</v>
      </c>
      <c r="AI244" s="270">
        <v>0.18659999999999999</v>
      </c>
      <c r="AJ244" s="270">
        <v>0.20619999999999999</v>
      </c>
      <c r="AK244" s="270">
        <v>0.22770000000000001</v>
      </c>
      <c r="AL244" s="270">
        <v>0.25159999999999999</v>
      </c>
      <c r="AM244" s="270">
        <v>0.27789999999999998</v>
      </c>
      <c r="AN244" s="270">
        <v>2.0735000000000001</v>
      </c>
      <c r="AO244" s="270">
        <v>2.2456999999999998</v>
      </c>
      <c r="AP244" s="270">
        <v>2.4807000000000001</v>
      </c>
      <c r="AQ244" s="270">
        <v>2.7402000000000002</v>
      </c>
      <c r="AR244" s="270">
        <v>3.0268999999999999</v>
      </c>
      <c r="AS244" s="270">
        <v>1.6778999999999999</v>
      </c>
      <c r="AT244" s="270">
        <v>1.9155</v>
      </c>
      <c r="AU244" s="270">
        <v>2.1682000000000001</v>
      </c>
      <c r="AV244" s="270">
        <v>2.4298999999999999</v>
      </c>
      <c r="AW244" s="270">
        <v>2.7018</v>
      </c>
      <c r="AX244" s="270">
        <v>0</v>
      </c>
      <c r="AY244" s="270">
        <v>0</v>
      </c>
      <c r="AZ244" s="270">
        <v>0</v>
      </c>
      <c r="BA244" s="270">
        <v>0</v>
      </c>
      <c r="BB244" s="270">
        <v>0</v>
      </c>
      <c r="BC244" s="270">
        <v>0</v>
      </c>
      <c r="BD244" s="270">
        <v>0</v>
      </c>
      <c r="BE244" s="270">
        <v>0</v>
      </c>
      <c r="BF244" s="270">
        <v>0</v>
      </c>
      <c r="BG244" s="270">
        <v>0</v>
      </c>
    </row>
    <row r="245" spans="1:59">
      <c r="A245" s="267" t="s">
        <v>795</v>
      </c>
      <c r="B245" s="268">
        <v>1.0758333333333332</v>
      </c>
      <c r="C245" s="268">
        <v>3.527000000000001</v>
      </c>
      <c r="D245" s="268">
        <v>0</v>
      </c>
      <c r="E245" s="268"/>
      <c r="F245" s="269">
        <v>4983</v>
      </c>
      <c r="G245" s="270">
        <v>0.26179999999999998</v>
      </c>
      <c r="H245" s="270">
        <v>0.1482</v>
      </c>
      <c r="I245" s="270">
        <v>0.39429999999999998</v>
      </c>
      <c r="J245" s="270">
        <v>0.01</v>
      </c>
      <c r="K245" s="270">
        <v>0</v>
      </c>
      <c r="L245" s="270">
        <v>0.26153333333333317</v>
      </c>
      <c r="M245" s="271">
        <v>52.538631346578363</v>
      </c>
      <c r="N245" s="269">
        <v>4800</v>
      </c>
      <c r="O245" s="269">
        <v>5280</v>
      </c>
      <c r="P245" s="269">
        <v>5800</v>
      </c>
      <c r="Q245" s="269">
        <v>6300</v>
      </c>
      <c r="R245" s="269">
        <v>6800</v>
      </c>
      <c r="S245" s="269" t="s">
        <v>179</v>
      </c>
      <c r="T245" s="270">
        <v>0.26400000000000001</v>
      </c>
      <c r="U245" s="270">
        <v>0.29039999999999999</v>
      </c>
      <c r="V245" s="270">
        <v>0.31900000000000001</v>
      </c>
      <c r="W245" s="270">
        <v>0.34649999999999997</v>
      </c>
      <c r="X245" s="270">
        <v>0.374</v>
      </c>
      <c r="Y245" s="270">
        <v>0.16</v>
      </c>
      <c r="Z245" s="270">
        <v>0.17</v>
      </c>
      <c r="AA245" s="270">
        <v>0.18</v>
      </c>
      <c r="AB245" s="270">
        <v>0.19</v>
      </c>
      <c r="AC245" s="270">
        <v>0.2</v>
      </c>
      <c r="AD245" s="270">
        <v>0.44209999999999999</v>
      </c>
      <c r="AE245" s="270">
        <v>0.44259999999999999</v>
      </c>
      <c r="AF245" s="270">
        <v>0.443</v>
      </c>
      <c r="AG245" s="270">
        <v>0.44350000000000001</v>
      </c>
      <c r="AH245" s="270">
        <v>0.44390000000000002</v>
      </c>
      <c r="AI245" s="270">
        <v>1.2999999999999999E-2</v>
      </c>
      <c r="AJ245" s="270">
        <v>1.4E-2</v>
      </c>
      <c r="AK245" s="270">
        <v>1.4999999999999999E-2</v>
      </c>
      <c r="AL245" s="270">
        <v>1.6E-2</v>
      </c>
      <c r="AM245" s="270">
        <v>1.7000000000000001E-2</v>
      </c>
      <c r="AN245" s="270">
        <v>0</v>
      </c>
      <c r="AO245" s="270">
        <v>0</v>
      </c>
      <c r="AP245" s="270">
        <v>0</v>
      </c>
      <c r="AQ245" s="270">
        <v>0</v>
      </c>
      <c r="AR245" s="270">
        <v>0</v>
      </c>
      <c r="AS245" s="270">
        <v>0.13</v>
      </c>
      <c r="AT245" s="270">
        <v>0.1305</v>
      </c>
      <c r="AU245" s="270">
        <v>0.13100000000000001</v>
      </c>
      <c r="AV245" s="270">
        <v>0.13150000000000001</v>
      </c>
      <c r="AW245" s="270">
        <v>0.13200000000000001</v>
      </c>
      <c r="AX245" s="270">
        <v>0</v>
      </c>
      <c r="AY245" s="270">
        <v>0</v>
      </c>
      <c r="AZ245" s="270">
        <v>0</v>
      </c>
      <c r="BA245" s="270">
        <v>0</v>
      </c>
      <c r="BB245" s="270">
        <v>0</v>
      </c>
      <c r="BC245" s="270">
        <v>0</v>
      </c>
      <c r="BD245" s="270">
        <v>0</v>
      </c>
      <c r="BE245" s="270">
        <v>0</v>
      </c>
      <c r="BF245" s="270">
        <v>0</v>
      </c>
      <c r="BG245" s="270">
        <v>0</v>
      </c>
    </row>
    <row r="246" spans="1:59">
      <c r="A246" s="267" t="s">
        <v>625</v>
      </c>
      <c r="B246" s="268">
        <v>2.4626666666666663</v>
      </c>
      <c r="C246" s="268">
        <v>3.8529999999999989</v>
      </c>
      <c r="D246" s="268">
        <v>0</v>
      </c>
      <c r="E246" s="268"/>
      <c r="F246" s="269">
        <v>43837</v>
      </c>
      <c r="G246" s="270">
        <v>2.0110000000000001</v>
      </c>
      <c r="H246" s="270">
        <v>0.17499999999999999</v>
      </c>
      <c r="I246" s="270">
        <v>0</v>
      </c>
      <c r="J246" s="270">
        <v>0</v>
      </c>
      <c r="K246" s="270">
        <v>0.15</v>
      </c>
      <c r="L246" s="270">
        <v>0.12666666666666648</v>
      </c>
      <c r="M246" s="271">
        <v>45.874489586422435</v>
      </c>
      <c r="N246" s="269">
        <v>48000</v>
      </c>
      <c r="O246" s="269">
        <v>53000</v>
      </c>
      <c r="P246" s="269">
        <v>58000</v>
      </c>
      <c r="Q246" s="269">
        <v>63000</v>
      </c>
      <c r="R246" s="269">
        <v>68000</v>
      </c>
      <c r="S246" s="269" t="s">
        <v>179</v>
      </c>
      <c r="T246" s="270">
        <v>2.16</v>
      </c>
      <c r="U246" s="270">
        <v>2.3849999999999998</v>
      </c>
      <c r="V246" s="270">
        <v>2.61</v>
      </c>
      <c r="W246" s="270">
        <v>2.835</v>
      </c>
      <c r="X246" s="270">
        <v>3.06</v>
      </c>
      <c r="Y246" s="270">
        <v>0.17</v>
      </c>
      <c r="Z246" s="270">
        <v>0.187</v>
      </c>
      <c r="AA246" s="270">
        <v>0.20599999999999999</v>
      </c>
      <c r="AB246" s="270">
        <v>0.22600000000000001</v>
      </c>
      <c r="AC246" s="270">
        <v>0.249</v>
      </c>
      <c r="AD246" s="270">
        <v>0</v>
      </c>
      <c r="AE246" s="270">
        <v>0</v>
      </c>
      <c r="AF246" s="270">
        <v>0</v>
      </c>
      <c r="AG246" s="270">
        <v>0</v>
      </c>
      <c r="AH246" s="270">
        <v>0</v>
      </c>
      <c r="AI246" s="270">
        <v>0</v>
      </c>
      <c r="AJ246" s="270">
        <v>0</v>
      </c>
      <c r="AK246" s="270">
        <v>0</v>
      </c>
      <c r="AL246" s="270">
        <v>0</v>
      </c>
      <c r="AM246" s="270">
        <v>0</v>
      </c>
      <c r="AN246" s="270">
        <v>0.15</v>
      </c>
      <c r="AO246" s="270">
        <v>0.16500000000000001</v>
      </c>
      <c r="AP246" s="270">
        <v>0.18</v>
      </c>
      <c r="AQ246" s="270">
        <v>0.19500000000000001</v>
      </c>
      <c r="AR246" s="270">
        <v>0.21</v>
      </c>
      <c r="AS246" s="270">
        <v>0.38300000000000001</v>
      </c>
      <c r="AT246" s="270">
        <v>0.433</v>
      </c>
      <c r="AU246" s="270">
        <v>0.47499999999999998</v>
      </c>
      <c r="AV246" s="270">
        <v>0.51600000000000001</v>
      </c>
      <c r="AW246" s="270">
        <v>0.55800000000000005</v>
      </c>
      <c r="AX246" s="270">
        <v>0.63600000000000001</v>
      </c>
      <c r="AY246" s="270">
        <v>0.87600000000000011</v>
      </c>
      <c r="AZ246" s="270">
        <v>0.69399999999999995</v>
      </c>
      <c r="BA246" s="270">
        <v>0.69500000000000006</v>
      </c>
      <c r="BB246" s="270">
        <v>0</v>
      </c>
      <c r="BC246" s="270">
        <v>0</v>
      </c>
      <c r="BD246" s="270">
        <v>0</v>
      </c>
      <c r="BE246" s="270">
        <v>0</v>
      </c>
      <c r="BF246" s="270">
        <v>0</v>
      </c>
      <c r="BG246" s="270">
        <v>0</v>
      </c>
    </row>
    <row r="247" spans="1:59">
      <c r="A247" s="267" t="s">
        <v>849</v>
      </c>
      <c r="B247" s="268">
        <v>3.8289249999999999</v>
      </c>
      <c r="C247" s="268">
        <v>6.2</v>
      </c>
      <c r="D247" s="268">
        <v>2.1760000000000002</v>
      </c>
      <c r="E247" s="268"/>
      <c r="F247" s="269">
        <v>12400</v>
      </c>
      <c r="G247" s="270">
        <v>1.17</v>
      </c>
      <c r="H247" s="270">
        <v>0.25719999999999998</v>
      </c>
      <c r="I247" s="270">
        <v>4.4000000000000003E-3</v>
      </c>
      <c r="J247" s="270">
        <v>2.12E-2</v>
      </c>
      <c r="K247" s="270">
        <v>0.186</v>
      </c>
      <c r="L247" s="270">
        <v>1.4124999999999943E-2</v>
      </c>
      <c r="M247" s="271">
        <v>94.354838709677423</v>
      </c>
      <c r="N247" s="269">
        <v>12500</v>
      </c>
      <c r="O247" s="269">
        <v>12650</v>
      </c>
      <c r="P247" s="269">
        <v>12750</v>
      </c>
      <c r="Q247" s="269">
        <v>12850</v>
      </c>
      <c r="R247" s="269">
        <v>12950</v>
      </c>
      <c r="S247" s="269" t="s">
        <v>175</v>
      </c>
      <c r="T247" s="270">
        <v>1.1773</v>
      </c>
      <c r="U247" s="270">
        <v>1.1891</v>
      </c>
      <c r="V247" s="270">
        <v>1.1984999999999999</v>
      </c>
      <c r="W247" s="270">
        <v>1.2079</v>
      </c>
      <c r="X247" s="270">
        <v>1.2173</v>
      </c>
      <c r="Y247" s="270">
        <v>0.26</v>
      </c>
      <c r="Z247" s="270">
        <v>0.26779999999999998</v>
      </c>
      <c r="AA247" s="270">
        <v>0.27579999999999999</v>
      </c>
      <c r="AB247" s="270">
        <v>0.28410000000000002</v>
      </c>
      <c r="AC247" s="270">
        <v>0.29260000000000003</v>
      </c>
      <c r="AD247" s="270">
        <v>4.5999999999999999E-3</v>
      </c>
      <c r="AE247" s="270">
        <v>4.5999999999999999E-3</v>
      </c>
      <c r="AF247" s="270">
        <v>4.5999999999999999E-3</v>
      </c>
      <c r="AG247" s="270">
        <v>4.5999999999999999E-3</v>
      </c>
      <c r="AH247" s="270">
        <v>4.5999999999999999E-3</v>
      </c>
      <c r="AI247" s="270">
        <v>2.2499999999999999E-2</v>
      </c>
      <c r="AJ247" s="270">
        <v>2.2499999999999999E-2</v>
      </c>
      <c r="AK247" s="270">
        <v>2.2499999999999999E-2</v>
      </c>
      <c r="AL247" s="270">
        <v>2.2499999999999999E-2</v>
      </c>
      <c r="AM247" s="270">
        <v>2.2499999999999999E-2</v>
      </c>
      <c r="AN247" s="270">
        <v>0.188</v>
      </c>
      <c r="AO247" s="270">
        <v>0.19</v>
      </c>
      <c r="AP247" s="270">
        <v>0.192</v>
      </c>
      <c r="AQ247" s="270">
        <v>0.19400000000000001</v>
      </c>
      <c r="AR247" s="270">
        <v>0.19600000000000001</v>
      </c>
      <c r="AS247" s="270">
        <v>0.1</v>
      </c>
      <c r="AT247" s="270">
        <v>0.1</v>
      </c>
      <c r="AU247" s="270">
        <v>0.1</v>
      </c>
      <c r="AV247" s="270">
        <v>0.1</v>
      </c>
      <c r="AW247" s="270">
        <v>0.1</v>
      </c>
      <c r="AX247" s="270">
        <v>0</v>
      </c>
      <c r="AY247" s="270">
        <v>2.1</v>
      </c>
      <c r="AZ247" s="270">
        <v>0</v>
      </c>
      <c r="BA247" s="270">
        <v>0</v>
      </c>
      <c r="BB247" s="270">
        <v>0</v>
      </c>
      <c r="BC247" s="270">
        <v>1</v>
      </c>
      <c r="BD247" s="270">
        <v>0</v>
      </c>
      <c r="BE247" s="270">
        <v>0</v>
      </c>
      <c r="BF247" s="270">
        <v>0</v>
      </c>
      <c r="BG247" s="270">
        <v>0</v>
      </c>
    </row>
    <row r="248" spans="1:59">
      <c r="A248" s="267" t="s">
        <v>1057</v>
      </c>
      <c r="B248" s="268">
        <v>0.65791666666666671</v>
      </c>
      <c r="C248" s="268">
        <v>1.5499999999999998</v>
      </c>
      <c r="D248" s="268">
        <v>0</v>
      </c>
      <c r="E248" s="268"/>
      <c r="F248" s="269">
        <v>6120</v>
      </c>
      <c r="G248" s="270">
        <v>0.26</v>
      </c>
      <c r="H248" s="270">
        <v>0.20899999999999999</v>
      </c>
      <c r="I248" s="270">
        <v>0</v>
      </c>
      <c r="J248" s="270">
        <v>0</v>
      </c>
      <c r="K248" s="270">
        <v>4.53E-2</v>
      </c>
      <c r="L248" s="270">
        <v>0.14361666666666673</v>
      </c>
      <c r="M248" s="271">
        <v>42.483660130718953</v>
      </c>
      <c r="N248" s="269">
        <v>6220</v>
      </c>
      <c r="O248" s="269">
        <v>6320</v>
      </c>
      <c r="P248" s="269">
        <v>6420</v>
      </c>
      <c r="Q248" s="269">
        <v>6520</v>
      </c>
      <c r="R248" s="269">
        <v>6620</v>
      </c>
      <c r="S248" s="269" t="s">
        <v>175</v>
      </c>
      <c r="T248" s="270">
        <v>0.26100000000000001</v>
      </c>
      <c r="U248" s="270">
        <v>0.26200000000000001</v>
      </c>
      <c r="V248" s="270">
        <v>0.26300000000000001</v>
      </c>
      <c r="W248" s="270">
        <v>0.26400000000000001</v>
      </c>
      <c r="X248" s="270">
        <v>0.26500000000000001</v>
      </c>
      <c r="Y248" s="270">
        <v>0.3</v>
      </c>
      <c r="Z248" s="270">
        <v>0.30099999999999999</v>
      </c>
      <c r="AA248" s="270">
        <v>0.30199999999999999</v>
      </c>
      <c r="AB248" s="270">
        <v>0.30299999999999999</v>
      </c>
      <c r="AC248" s="270">
        <v>0.30399999999999999</v>
      </c>
      <c r="AD248" s="270">
        <v>0</v>
      </c>
      <c r="AE248" s="270">
        <v>0</v>
      </c>
      <c r="AF248" s="270">
        <v>0</v>
      </c>
      <c r="AG248" s="270">
        <v>0</v>
      </c>
      <c r="AH248" s="270">
        <v>0</v>
      </c>
      <c r="AI248" s="270">
        <v>0</v>
      </c>
      <c r="AJ248" s="270">
        <v>0</v>
      </c>
      <c r="AK248" s="270">
        <v>0</v>
      </c>
      <c r="AL248" s="270">
        <v>0</v>
      </c>
      <c r="AM248" s="270">
        <v>0</v>
      </c>
      <c r="AN248" s="270">
        <v>4.5999999999999999E-2</v>
      </c>
      <c r="AO248" s="270">
        <v>4.7E-2</v>
      </c>
      <c r="AP248" s="270">
        <v>4.8000000000000001E-2</v>
      </c>
      <c r="AQ248" s="270">
        <v>4.9000000000000002E-2</v>
      </c>
      <c r="AR248" s="270">
        <v>0.05</v>
      </c>
      <c r="AS248" s="270">
        <v>0.26</v>
      </c>
      <c r="AT248" s="270">
        <v>0.23</v>
      </c>
      <c r="AU248" s="270">
        <v>0.2</v>
      </c>
      <c r="AV248" s="270">
        <v>0.17</v>
      </c>
      <c r="AW248" s="270">
        <v>0.14000000000000001</v>
      </c>
      <c r="AX248" s="270">
        <v>0</v>
      </c>
      <c r="AY248" s="270">
        <v>0</v>
      </c>
      <c r="AZ248" s="270">
        <v>0</v>
      </c>
      <c r="BA248" s="270">
        <v>0</v>
      </c>
      <c r="BB248" s="270">
        <v>0</v>
      </c>
      <c r="BC248" s="270">
        <v>0</v>
      </c>
      <c r="BD248" s="270">
        <v>0</v>
      </c>
      <c r="BE248" s="270">
        <v>0</v>
      </c>
      <c r="BF248" s="270">
        <v>0</v>
      </c>
      <c r="BG248" s="270">
        <v>0</v>
      </c>
    </row>
    <row r="249" spans="1:59">
      <c r="A249" s="267" t="s">
        <v>502</v>
      </c>
      <c r="B249" s="268">
        <v>3.0722583333333326</v>
      </c>
      <c r="C249" s="268">
        <v>3.7429999999999999</v>
      </c>
      <c r="D249" s="268">
        <v>0</v>
      </c>
      <c r="E249" s="268"/>
      <c r="F249" s="269">
        <v>23785</v>
      </c>
      <c r="G249" s="270">
        <v>1.1032</v>
      </c>
      <c r="H249" s="270">
        <v>0.44969999999999999</v>
      </c>
      <c r="I249" s="270">
        <v>1.0295000000000001</v>
      </c>
      <c r="J249" s="270">
        <v>4.9599999999999998E-2</v>
      </c>
      <c r="K249" s="270">
        <v>1.0999999999999999E-2</v>
      </c>
      <c r="L249" s="270">
        <v>0.42925833333333285</v>
      </c>
      <c r="M249" s="271">
        <v>46.382173638848016</v>
      </c>
      <c r="N249" s="269">
        <v>25234</v>
      </c>
      <c r="O249" s="269">
        <v>33912</v>
      </c>
      <c r="P249" s="269">
        <v>45575</v>
      </c>
      <c r="Q249" s="269">
        <v>61248</v>
      </c>
      <c r="R249" s="269">
        <v>82313</v>
      </c>
      <c r="S249" s="269" t="s">
        <v>175</v>
      </c>
      <c r="T249" s="270">
        <v>1.1479999999999999</v>
      </c>
      <c r="U249" s="270">
        <v>1.526</v>
      </c>
      <c r="V249" s="270">
        <v>2.0508999999999999</v>
      </c>
      <c r="W249" s="270">
        <v>2.7562000000000002</v>
      </c>
      <c r="X249" s="270">
        <v>3.7040999999999999</v>
      </c>
      <c r="Y249" s="270">
        <v>0.46800000000000003</v>
      </c>
      <c r="Z249" s="270">
        <v>0.57099999999999995</v>
      </c>
      <c r="AA249" s="270">
        <v>0.69599999999999995</v>
      </c>
      <c r="AB249" s="270">
        <v>0.84799999999999998</v>
      </c>
      <c r="AC249" s="270">
        <v>1.034</v>
      </c>
      <c r="AD249" s="270">
        <v>1.476</v>
      </c>
      <c r="AE249" s="270">
        <v>1.7989999999999999</v>
      </c>
      <c r="AF249" s="270">
        <v>2.1930000000000001</v>
      </c>
      <c r="AG249" s="270">
        <v>2.673</v>
      </c>
      <c r="AH249" s="270">
        <v>3.258</v>
      </c>
      <c r="AI249" s="270">
        <v>5.1999999999999998E-2</v>
      </c>
      <c r="AJ249" s="270">
        <v>6.3E-2</v>
      </c>
      <c r="AK249" s="270">
        <v>7.6999999999999999E-2</v>
      </c>
      <c r="AL249" s="270">
        <v>9.4E-2</v>
      </c>
      <c r="AM249" s="270">
        <v>0.115</v>
      </c>
      <c r="AN249" s="270">
        <v>1.2E-2</v>
      </c>
      <c r="AO249" s="270">
        <v>1.4999999999999999E-2</v>
      </c>
      <c r="AP249" s="270">
        <v>1.7999999999999999E-2</v>
      </c>
      <c r="AQ249" s="270">
        <v>2.1999999999999999E-2</v>
      </c>
      <c r="AR249" s="270">
        <v>2.5999999999999999E-2</v>
      </c>
      <c r="AS249" s="270">
        <v>0.435</v>
      </c>
      <c r="AT249" s="270">
        <v>0.53100000000000003</v>
      </c>
      <c r="AU249" s="270">
        <v>0.64700000000000002</v>
      </c>
      <c r="AV249" s="270">
        <v>0.78900000000000003</v>
      </c>
      <c r="AW249" s="270">
        <v>0.96099999999999997</v>
      </c>
      <c r="AX249" s="270">
        <v>0.9</v>
      </c>
      <c r="AY249" s="270">
        <v>1.1000000000000001</v>
      </c>
      <c r="AZ249" s="270">
        <v>1.5</v>
      </c>
      <c r="BA249" s="270">
        <v>1.75</v>
      </c>
      <c r="BB249" s="270">
        <v>0</v>
      </c>
      <c r="BC249" s="270">
        <v>0</v>
      </c>
      <c r="BD249" s="270">
        <v>0</v>
      </c>
      <c r="BE249" s="270">
        <v>0</v>
      </c>
      <c r="BF249" s="270">
        <v>0</v>
      </c>
      <c r="BG249" s="270">
        <v>0</v>
      </c>
    </row>
    <row r="250" spans="1:59">
      <c r="A250" s="267" t="s">
        <v>425</v>
      </c>
      <c r="B250" s="268">
        <v>0.83875</v>
      </c>
      <c r="C250" s="268">
        <v>1.29</v>
      </c>
      <c r="D250" s="268">
        <v>1.9E-3</v>
      </c>
      <c r="E250" s="268"/>
      <c r="F250" s="269">
        <v>3965</v>
      </c>
      <c r="G250" s="270">
        <v>0.16700000000000001</v>
      </c>
      <c r="H250" s="270">
        <v>9.7000000000000003E-2</v>
      </c>
      <c r="I250" s="270">
        <v>0.13900000000000001</v>
      </c>
      <c r="J250" s="270">
        <v>0.23799999999999999</v>
      </c>
      <c r="K250" s="270">
        <v>4.8000000000000001E-2</v>
      </c>
      <c r="L250" s="270">
        <v>0.14784999999999993</v>
      </c>
      <c r="M250" s="271">
        <v>42.118537200504413</v>
      </c>
      <c r="N250" s="269">
        <v>4190</v>
      </c>
      <c r="O250" s="269">
        <v>4665</v>
      </c>
      <c r="P250" s="269">
        <v>5190</v>
      </c>
      <c r="Q250" s="269">
        <v>5200</v>
      </c>
      <c r="R250" s="269">
        <v>5210</v>
      </c>
      <c r="S250" s="269" t="s">
        <v>175</v>
      </c>
      <c r="T250" s="270">
        <v>0.16900000000000001</v>
      </c>
      <c r="U250" s="270">
        <v>0.17</v>
      </c>
      <c r="V250" s="270">
        <v>0.17100000000000001</v>
      </c>
      <c r="W250" s="270">
        <v>0.17899999999999999</v>
      </c>
      <c r="X250" s="270">
        <v>0.182</v>
      </c>
      <c r="Y250" s="270">
        <v>9.9000000000000005E-2</v>
      </c>
      <c r="Z250" s="270">
        <v>0.108</v>
      </c>
      <c r="AA250" s="270">
        <v>0.11</v>
      </c>
      <c r="AB250" s="270">
        <v>0.121</v>
      </c>
      <c r="AC250" s="270">
        <v>0.122</v>
      </c>
      <c r="AD250" s="270">
        <v>0.14000000000000001</v>
      </c>
      <c r="AE250" s="270">
        <v>0.14499999999999999</v>
      </c>
      <c r="AF250" s="270">
        <v>0.15</v>
      </c>
      <c r="AG250" s="270">
        <v>0.155</v>
      </c>
      <c r="AH250" s="270">
        <v>0.16</v>
      </c>
      <c r="AI250" s="270">
        <v>0.23849999999999999</v>
      </c>
      <c r="AJ250" s="270">
        <v>0.24</v>
      </c>
      <c r="AK250" s="270">
        <v>0.24099999999999999</v>
      </c>
      <c r="AL250" s="270">
        <v>0.24199999999999999</v>
      </c>
      <c r="AM250" s="270">
        <v>0.24299999999999999</v>
      </c>
      <c r="AN250" s="270">
        <v>4.8000000000000001E-2</v>
      </c>
      <c r="AO250" s="270">
        <v>4.4999999999999998E-2</v>
      </c>
      <c r="AP250" s="270">
        <v>0.04</v>
      </c>
      <c r="AQ250" s="270">
        <v>3.5000000000000003E-2</v>
      </c>
      <c r="AR250" s="270">
        <v>0.03</v>
      </c>
      <c r="AS250" s="270">
        <v>0.14929999999999999</v>
      </c>
      <c r="AT250" s="270">
        <v>0.1522</v>
      </c>
      <c r="AU250" s="270">
        <v>0.153</v>
      </c>
      <c r="AV250" s="270">
        <v>0.1573</v>
      </c>
      <c r="AW250" s="270">
        <v>0.15840000000000001</v>
      </c>
      <c r="AX250" s="270">
        <v>0</v>
      </c>
      <c r="AY250" s="270">
        <v>0</v>
      </c>
      <c r="AZ250" s="270">
        <v>0</v>
      </c>
      <c r="BA250" s="270">
        <v>0</v>
      </c>
      <c r="BB250" s="270">
        <v>0</v>
      </c>
      <c r="BC250" s="270">
        <v>0</v>
      </c>
      <c r="BD250" s="270">
        <v>0</v>
      </c>
      <c r="BE250" s="270">
        <v>0</v>
      </c>
      <c r="BF250" s="270">
        <v>0</v>
      </c>
      <c r="BG250" s="270">
        <v>0</v>
      </c>
    </row>
    <row r="251" spans="1:59">
      <c r="A251" s="267" t="s">
        <v>646</v>
      </c>
      <c r="B251" s="268">
        <v>0.20841666666666667</v>
      </c>
      <c r="C251" s="268">
        <v>0.3</v>
      </c>
      <c r="D251" s="268">
        <v>0</v>
      </c>
      <c r="E251" s="268"/>
      <c r="F251" s="269">
        <v>1400</v>
      </c>
      <c r="G251" s="270">
        <v>6.5000000000000002E-2</v>
      </c>
      <c r="H251" s="270">
        <v>0.13</v>
      </c>
      <c r="I251" s="270">
        <v>0</v>
      </c>
      <c r="J251" s="270">
        <v>1E-4</v>
      </c>
      <c r="K251" s="270">
        <v>5.9999999999999995E-4</v>
      </c>
      <c r="L251" s="270">
        <v>1.2716666666666682E-2</v>
      </c>
      <c r="M251" s="271">
        <v>46.428571428571431</v>
      </c>
      <c r="N251" s="269">
        <v>1498</v>
      </c>
      <c r="O251" s="269">
        <v>1513</v>
      </c>
      <c r="P251" s="269">
        <v>1528</v>
      </c>
      <c r="Q251" s="269">
        <v>1543</v>
      </c>
      <c r="R251" s="269">
        <v>1558</v>
      </c>
      <c r="S251" s="269" t="s">
        <v>175</v>
      </c>
      <c r="T251" s="270">
        <v>6.7400000000000002E-2</v>
      </c>
      <c r="U251" s="270">
        <v>6.8099999999999994E-2</v>
      </c>
      <c r="V251" s="270">
        <v>6.88E-2</v>
      </c>
      <c r="W251" s="270">
        <v>6.9500000000000006E-2</v>
      </c>
      <c r="X251" s="270">
        <v>7.1400000000000005E-2</v>
      </c>
      <c r="Y251" s="270">
        <v>0.12</v>
      </c>
      <c r="Z251" s="270">
        <v>0.122</v>
      </c>
      <c r="AA251" s="270">
        <v>0.124</v>
      </c>
      <c r="AB251" s="270">
        <v>0.126</v>
      </c>
      <c r="AC251" s="270">
        <v>0.128</v>
      </c>
      <c r="AD251" s="270">
        <v>0</v>
      </c>
      <c r="AE251" s="270">
        <v>0</v>
      </c>
      <c r="AF251" s="270">
        <v>0</v>
      </c>
      <c r="AG251" s="270">
        <v>0</v>
      </c>
      <c r="AH251" s="270">
        <v>0</v>
      </c>
      <c r="AI251" s="270">
        <v>2E-3</v>
      </c>
      <c r="AJ251" s="270">
        <v>2E-3</v>
      </c>
      <c r="AK251" s="270">
        <v>2E-3</v>
      </c>
      <c r="AL251" s="270">
        <v>2E-3</v>
      </c>
      <c r="AM251" s="270">
        <v>2E-3</v>
      </c>
      <c r="AN251" s="270">
        <v>2.5000000000000001E-2</v>
      </c>
      <c r="AO251" s="270">
        <v>2.5000000000000001E-2</v>
      </c>
      <c r="AP251" s="270">
        <v>2.5000000000000001E-2</v>
      </c>
      <c r="AQ251" s="270">
        <v>2.5000000000000001E-2</v>
      </c>
      <c r="AR251" s="270">
        <v>2.5000000000000001E-2</v>
      </c>
      <c r="AS251" s="270">
        <v>1.2E-2</v>
      </c>
      <c r="AT251" s="270">
        <v>1.2E-2</v>
      </c>
      <c r="AU251" s="270">
        <v>1.2E-2</v>
      </c>
      <c r="AV251" s="270">
        <v>1.2E-2</v>
      </c>
      <c r="AW251" s="270">
        <v>1.2E-2</v>
      </c>
      <c r="AX251" s="270">
        <v>0</v>
      </c>
      <c r="AY251" s="270">
        <v>0</v>
      </c>
      <c r="AZ251" s="270">
        <v>0</v>
      </c>
      <c r="BA251" s="270">
        <v>0</v>
      </c>
      <c r="BB251" s="270">
        <v>0</v>
      </c>
      <c r="BC251" s="270">
        <v>0</v>
      </c>
      <c r="BD251" s="270">
        <v>0</v>
      </c>
      <c r="BE251" s="270">
        <v>0</v>
      </c>
      <c r="BF251" s="270">
        <v>0</v>
      </c>
      <c r="BG251" s="270">
        <v>0</v>
      </c>
    </row>
    <row r="252" spans="1:59">
      <c r="A252" s="267" t="s">
        <v>581</v>
      </c>
      <c r="B252" s="268">
        <v>0.26191666666666663</v>
      </c>
      <c r="C252" s="268">
        <v>0.24299999999999999</v>
      </c>
      <c r="D252" s="268">
        <v>0</v>
      </c>
      <c r="E252" s="268"/>
      <c r="F252" s="269">
        <v>2981</v>
      </c>
      <c r="G252" s="270">
        <v>0.152</v>
      </c>
      <c r="H252" s="270">
        <v>7.6999999999999999E-2</v>
      </c>
      <c r="I252" s="270">
        <v>7.0000000000000001E-3</v>
      </c>
      <c r="J252" s="270">
        <v>1.6E-2</v>
      </c>
      <c r="K252" s="270">
        <v>8.0000000000000002E-3</v>
      </c>
      <c r="L252" s="270">
        <v>1.9166666666666221E-3</v>
      </c>
      <c r="M252" s="271">
        <v>50.989600805098959</v>
      </c>
      <c r="N252" s="269">
        <v>3200</v>
      </c>
      <c r="O252" s="269">
        <v>3500</v>
      </c>
      <c r="P252" s="269">
        <v>3875</v>
      </c>
      <c r="Q252" s="269">
        <v>4150</v>
      </c>
      <c r="R252" s="269">
        <v>4850</v>
      </c>
      <c r="S252" s="269" t="s">
        <v>175</v>
      </c>
      <c r="T252" s="270">
        <v>0.16</v>
      </c>
      <c r="U252" s="270">
        <v>0.17499999999999999</v>
      </c>
      <c r="V252" s="270">
        <v>0.1938</v>
      </c>
      <c r="W252" s="270">
        <v>0.20749999999999999</v>
      </c>
      <c r="X252" s="270">
        <v>0.24249999999999999</v>
      </c>
      <c r="Y252" s="270">
        <v>8.4900000000000003E-2</v>
      </c>
      <c r="Z252" s="270">
        <v>0.13830000000000001</v>
      </c>
      <c r="AA252" s="270">
        <v>0.2253</v>
      </c>
      <c r="AB252" s="270">
        <v>0.36699999999999999</v>
      </c>
      <c r="AC252" s="270">
        <v>0.5978</v>
      </c>
      <c r="AD252" s="270">
        <v>7.3000000000000001E-3</v>
      </c>
      <c r="AE252" s="270">
        <v>8.6999999999999994E-3</v>
      </c>
      <c r="AF252" s="270">
        <v>1.0500000000000001E-2</v>
      </c>
      <c r="AG252" s="270">
        <v>1.26E-2</v>
      </c>
      <c r="AH252" s="270">
        <v>1.5100000000000001E-2</v>
      </c>
      <c r="AI252" s="270">
        <v>1.7999999999999999E-2</v>
      </c>
      <c r="AJ252" s="270">
        <v>2.93E-2</v>
      </c>
      <c r="AK252" s="270">
        <v>4.7699999999999999E-2</v>
      </c>
      <c r="AL252" s="270">
        <v>7.7700000000000005E-2</v>
      </c>
      <c r="AM252" s="270">
        <v>0.12659999999999999</v>
      </c>
      <c r="AN252" s="270">
        <v>8.9999999999999993E-3</v>
      </c>
      <c r="AO252" s="270">
        <v>1.0800000000000001E-2</v>
      </c>
      <c r="AP252" s="270">
        <v>1.2999999999999999E-2</v>
      </c>
      <c r="AQ252" s="270">
        <v>1.5599999999999999E-2</v>
      </c>
      <c r="AR252" s="270">
        <v>1.8700000000000001E-2</v>
      </c>
      <c r="AS252" s="270">
        <v>2.1000000000000001E-2</v>
      </c>
      <c r="AT252" s="270">
        <v>2.3E-2</v>
      </c>
      <c r="AU252" s="270">
        <v>2.5999999999999999E-2</v>
      </c>
      <c r="AV252" s="270">
        <v>3.5000000000000003E-2</v>
      </c>
      <c r="AW252" s="270">
        <v>0.05</v>
      </c>
      <c r="AX252" s="270">
        <v>0.22550000000000001</v>
      </c>
      <c r="AY252" s="270">
        <v>0.19220000000000001</v>
      </c>
      <c r="AZ252" s="270">
        <v>0.29549999999999998</v>
      </c>
      <c r="BA252" s="270">
        <v>0</v>
      </c>
      <c r="BB252" s="270">
        <v>0</v>
      </c>
      <c r="BC252" s="270">
        <v>0</v>
      </c>
      <c r="BD252" s="270">
        <v>0</v>
      </c>
      <c r="BE252" s="270">
        <v>0</v>
      </c>
      <c r="BF252" s="270">
        <v>0</v>
      </c>
      <c r="BG252" s="270">
        <v>0</v>
      </c>
    </row>
    <row r="253" spans="1:59">
      <c r="A253" s="267" t="s">
        <v>782</v>
      </c>
      <c r="B253" s="268">
        <v>0.144925</v>
      </c>
      <c r="C253" s="268">
        <v>0.33699999999999997</v>
      </c>
      <c r="D253" s="268">
        <v>0</v>
      </c>
      <c r="E253" s="268"/>
      <c r="F253" s="269">
        <v>1853</v>
      </c>
      <c r="G253" s="270">
        <v>9.8100000000000007E-2</v>
      </c>
      <c r="H253" s="270">
        <v>5.8999999999999999E-3</v>
      </c>
      <c r="I253" s="270">
        <v>1.2999999999999999E-3</v>
      </c>
      <c r="J253" s="270">
        <v>2.3E-3</v>
      </c>
      <c r="K253" s="270">
        <v>2.0999999999999999E-3</v>
      </c>
      <c r="L253" s="270">
        <v>3.5224999999999992E-2</v>
      </c>
      <c r="M253" s="271">
        <v>52.941176470588232</v>
      </c>
      <c r="N253" s="269">
        <v>1910</v>
      </c>
      <c r="O253" s="269">
        <v>2195</v>
      </c>
      <c r="P253" s="269">
        <v>2525</v>
      </c>
      <c r="Q253" s="269">
        <v>2900</v>
      </c>
      <c r="R253" s="269">
        <v>3340</v>
      </c>
      <c r="S253" s="269" t="s">
        <v>175</v>
      </c>
      <c r="T253" s="270">
        <v>0.1203</v>
      </c>
      <c r="U253" s="270">
        <v>0.13830000000000001</v>
      </c>
      <c r="V253" s="270">
        <v>0.15909999999999999</v>
      </c>
      <c r="W253" s="270">
        <v>0.1827</v>
      </c>
      <c r="X253" s="270">
        <v>0.2104</v>
      </c>
      <c r="Y253" s="270">
        <v>6.4999999999999997E-3</v>
      </c>
      <c r="Z253" s="270">
        <v>7.4999999999999997E-3</v>
      </c>
      <c r="AA253" s="270">
        <v>8.6E-3</v>
      </c>
      <c r="AB253" s="270">
        <v>0.01</v>
      </c>
      <c r="AC253" s="270">
        <v>1.14E-2</v>
      </c>
      <c r="AD253" s="270">
        <v>1.2999999999999999E-3</v>
      </c>
      <c r="AE253" s="270">
        <v>1.5E-3</v>
      </c>
      <c r="AF253" s="270">
        <v>1.8E-3</v>
      </c>
      <c r="AG253" s="270">
        <v>2E-3</v>
      </c>
      <c r="AH253" s="270">
        <v>2.3E-3</v>
      </c>
      <c r="AI253" s="270">
        <v>2.3999999999999998E-3</v>
      </c>
      <c r="AJ253" s="270">
        <v>2.7000000000000001E-3</v>
      </c>
      <c r="AK253" s="270">
        <v>3.0999999999999999E-3</v>
      </c>
      <c r="AL253" s="270">
        <v>3.5999999999999999E-3</v>
      </c>
      <c r="AM253" s="270">
        <v>4.1000000000000003E-3</v>
      </c>
      <c r="AN253" s="270">
        <v>2.5000000000000001E-3</v>
      </c>
      <c r="AO253" s="270">
        <v>2.5999999999999999E-3</v>
      </c>
      <c r="AP253" s="270">
        <v>2.8E-3</v>
      </c>
      <c r="AQ253" s="270">
        <v>2.8999999999999998E-3</v>
      </c>
      <c r="AR253" s="270">
        <v>3.0000000000000001E-3</v>
      </c>
      <c r="AS253" s="270">
        <v>8.9999999999999993E-3</v>
      </c>
      <c r="AT253" s="270">
        <v>8.9999999999999993E-3</v>
      </c>
      <c r="AU253" s="270">
        <v>1.0999999999999999E-2</v>
      </c>
      <c r="AV253" s="270">
        <v>1.2999999999999999E-2</v>
      </c>
      <c r="AW253" s="270">
        <v>1.4E-2</v>
      </c>
      <c r="AX253" s="270">
        <v>0</v>
      </c>
      <c r="AY253" s="270">
        <v>0</v>
      </c>
      <c r="AZ253" s="270">
        <v>0</v>
      </c>
      <c r="BA253" s="270">
        <v>0</v>
      </c>
      <c r="BB253" s="270">
        <v>0</v>
      </c>
      <c r="BC253" s="270">
        <v>0</v>
      </c>
      <c r="BD253" s="270">
        <v>0</v>
      </c>
      <c r="BE253" s="270">
        <v>0</v>
      </c>
      <c r="BF253" s="270">
        <v>0</v>
      </c>
      <c r="BG253" s="270">
        <v>0</v>
      </c>
    </row>
    <row r="254" spans="1:59">
      <c r="A254" s="267" t="s">
        <v>704</v>
      </c>
      <c r="B254" s="268">
        <v>4.8000000000000008E-2</v>
      </c>
      <c r="C254" s="268">
        <v>0.17499999999999999</v>
      </c>
      <c r="D254" s="268">
        <v>0</v>
      </c>
      <c r="E254" s="268"/>
      <c r="F254" s="269">
        <v>444</v>
      </c>
      <c r="G254" s="270">
        <v>2.9000000000000001E-2</v>
      </c>
      <c r="H254" s="270">
        <v>2E-3</v>
      </c>
      <c r="I254" s="270">
        <v>0</v>
      </c>
      <c r="J254" s="270">
        <v>1.2999999999999999E-2</v>
      </c>
      <c r="K254" s="270">
        <v>1.2999999999999999E-3</v>
      </c>
      <c r="L254" s="270">
        <v>2.7000000000000079E-3</v>
      </c>
      <c r="M254" s="271">
        <v>65.315315315315317</v>
      </c>
      <c r="N254" s="269">
        <v>470</v>
      </c>
      <c r="O254" s="269">
        <v>629</v>
      </c>
      <c r="P254" s="269">
        <v>816</v>
      </c>
      <c r="Q254" s="269">
        <v>1059</v>
      </c>
      <c r="R254" s="269">
        <v>1375</v>
      </c>
      <c r="S254" s="269" t="s">
        <v>175</v>
      </c>
      <c r="T254" s="270">
        <v>3.0700000000000002E-2</v>
      </c>
      <c r="U254" s="270">
        <v>4.1000000000000002E-2</v>
      </c>
      <c r="V254" s="270">
        <v>5.3199999999999997E-2</v>
      </c>
      <c r="W254" s="270">
        <v>6.9000000000000006E-2</v>
      </c>
      <c r="X254" s="270">
        <v>8.9499999999999996E-2</v>
      </c>
      <c r="Y254" s="270">
        <v>2.0999999999999999E-3</v>
      </c>
      <c r="Z254" s="270">
        <v>2.8E-3</v>
      </c>
      <c r="AA254" s="270">
        <v>3.7000000000000002E-3</v>
      </c>
      <c r="AB254" s="270">
        <v>4.7999999999999996E-3</v>
      </c>
      <c r="AC254" s="270">
        <v>6.1999999999999998E-3</v>
      </c>
      <c r="AD254" s="270">
        <v>0</v>
      </c>
      <c r="AE254" s="270">
        <v>0</v>
      </c>
      <c r="AF254" s="270">
        <v>0</v>
      </c>
      <c r="AG254" s="270">
        <v>0</v>
      </c>
      <c r="AH254" s="270">
        <v>0</v>
      </c>
      <c r="AI254" s="270">
        <v>1.35E-2</v>
      </c>
      <c r="AJ254" s="270">
        <v>1.6199999999999999E-2</v>
      </c>
      <c r="AK254" s="270">
        <v>1.9400000000000001E-2</v>
      </c>
      <c r="AL254" s="270">
        <v>2.3300000000000001E-2</v>
      </c>
      <c r="AM254" s="270">
        <v>2.8000000000000001E-2</v>
      </c>
      <c r="AN254" s="270">
        <v>1E-3</v>
      </c>
      <c r="AO254" s="270">
        <v>1E-3</v>
      </c>
      <c r="AP254" s="270">
        <v>1E-3</v>
      </c>
      <c r="AQ254" s="270">
        <v>1E-3</v>
      </c>
      <c r="AR254" s="270">
        <v>1E-3</v>
      </c>
      <c r="AS254" s="270">
        <v>2E-3</v>
      </c>
      <c r="AT254" s="270">
        <v>2.3999999999999998E-3</v>
      </c>
      <c r="AU254" s="270">
        <v>3.0000000000000001E-3</v>
      </c>
      <c r="AV254" s="270">
        <v>3.7000000000000002E-3</v>
      </c>
      <c r="AW254" s="270">
        <v>4.5999999999999999E-3</v>
      </c>
      <c r="AX254" s="270">
        <v>0</v>
      </c>
      <c r="AY254" s="270">
        <v>0</v>
      </c>
      <c r="AZ254" s="270">
        <v>0</v>
      </c>
      <c r="BA254" s="270">
        <v>0</v>
      </c>
      <c r="BB254" s="270">
        <v>0</v>
      </c>
      <c r="BC254" s="270">
        <v>0</v>
      </c>
      <c r="BD254" s="270">
        <v>0</v>
      </c>
      <c r="BE254" s="270">
        <v>0</v>
      </c>
      <c r="BF254" s="270">
        <v>0</v>
      </c>
      <c r="BG254" s="270">
        <v>0</v>
      </c>
    </row>
    <row r="255" spans="1:59">
      <c r="A255" s="267" t="s">
        <v>793</v>
      </c>
      <c r="B255" s="268">
        <v>0.14110833333333334</v>
      </c>
      <c r="C255" s="268">
        <v>0.16370000000000001</v>
      </c>
      <c r="D255" s="268">
        <v>0</v>
      </c>
      <c r="E255" s="268"/>
      <c r="F255" s="269">
        <v>1250</v>
      </c>
      <c r="G255" s="270">
        <v>6.5799999999999997E-2</v>
      </c>
      <c r="H255" s="270">
        <v>1.9300000000000001E-2</v>
      </c>
      <c r="I255" s="270">
        <v>0</v>
      </c>
      <c r="J255" s="270">
        <v>0</v>
      </c>
      <c r="K255" s="270">
        <v>1.5800000000000002E-2</v>
      </c>
      <c r="L255" s="270">
        <v>4.0208333333333346E-2</v>
      </c>
      <c r="M255" s="271">
        <v>52.64</v>
      </c>
      <c r="N255" s="269">
        <v>1275</v>
      </c>
      <c r="O255" s="269">
        <v>1403</v>
      </c>
      <c r="P255" s="269">
        <v>1543</v>
      </c>
      <c r="Q255" s="269">
        <v>1697</v>
      </c>
      <c r="R255" s="269">
        <v>1867</v>
      </c>
      <c r="S255" s="269" t="s">
        <v>175</v>
      </c>
      <c r="T255" s="270">
        <v>6.5000000000000002E-2</v>
      </c>
      <c r="U255" s="270">
        <v>7.1599999999999997E-2</v>
      </c>
      <c r="V255" s="270">
        <v>7.8700000000000006E-2</v>
      </c>
      <c r="W255" s="270">
        <v>8.6499999999999994E-2</v>
      </c>
      <c r="X255" s="270">
        <v>9.5200000000000007E-2</v>
      </c>
      <c r="Y255" s="270">
        <v>0.02</v>
      </c>
      <c r="Z255" s="270">
        <v>2.4E-2</v>
      </c>
      <c r="AA255" s="270">
        <v>2.8000000000000001E-2</v>
      </c>
      <c r="AB255" s="270">
        <v>3.2000000000000001E-2</v>
      </c>
      <c r="AC255" s="270">
        <v>3.5999999999999997E-2</v>
      </c>
      <c r="AD255" s="270">
        <v>0</v>
      </c>
      <c r="AE255" s="270">
        <v>0</v>
      </c>
      <c r="AF255" s="270">
        <v>0</v>
      </c>
      <c r="AG255" s="270">
        <v>0</v>
      </c>
      <c r="AH255" s="270">
        <v>0</v>
      </c>
      <c r="AI255" s="270">
        <v>0</v>
      </c>
      <c r="AJ255" s="270">
        <v>0</v>
      </c>
      <c r="AK255" s="270">
        <v>0</v>
      </c>
      <c r="AL255" s="270">
        <v>0</v>
      </c>
      <c r="AM255" s="270">
        <v>0</v>
      </c>
      <c r="AN255" s="270">
        <v>1.6E-2</v>
      </c>
      <c r="AO255" s="270">
        <v>1.6500000000000001E-2</v>
      </c>
      <c r="AP255" s="270">
        <v>1.7000000000000001E-2</v>
      </c>
      <c r="AQ255" s="270">
        <v>1.7500000000000002E-2</v>
      </c>
      <c r="AR255" s="270">
        <v>1.7999999999999999E-2</v>
      </c>
      <c r="AS255" s="270">
        <v>1.7000000000000001E-2</v>
      </c>
      <c r="AT255" s="270">
        <v>0.02</v>
      </c>
      <c r="AU255" s="270">
        <v>2.1999999999999999E-2</v>
      </c>
      <c r="AV255" s="270">
        <v>2.4E-2</v>
      </c>
      <c r="AW255" s="270">
        <v>2.7E-2</v>
      </c>
      <c r="AX255" s="270">
        <v>0</v>
      </c>
      <c r="AY255" s="270">
        <v>6.0000000000000001E-3</v>
      </c>
      <c r="AZ255" s="270">
        <v>0.02</v>
      </c>
      <c r="BA255" s="270">
        <v>0.02</v>
      </c>
      <c r="BB255" s="270">
        <v>0</v>
      </c>
      <c r="BC255" s="270">
        <v>0</v>
      </c>
      <c r="BD255" s="270">
        <v>0</v>
      </c>
      <c r="BE255" s="270">
        <v>0</v>
      </c>
      <c r="BF255" s="270">
        <v>0</v>
      </c>
      <c r="BG255" s="270">
        <v>0</v>
      </c>
    </row>
    <row r="256" spans="1:59">
      <c r="A256" s="267" t="s">
        <v>640</v>
      </c>
      <c r="B256" s="268">
        <v>13.088500000000002</v>
      </c>
      <c r="C256" s="268">
        <v>18.259999999999998</v>
      </c>
      <c r="D256" s="268">
        <v>5.077</v>
      </c>
      <c r="E256" s="268"/>
      <c r="F256" s="269">
        <v>85898</v>
      </c>
      <c r="G256" s="270">
        <v>4.3630000000000004</v>
      </c>
      <c r="H256" s="270">
        <v>0.48099999999999998</v>
      </c>
      <c r="I256" s="270">
        <v>4.3999999999999997E-2</v>
      </c>
      <c r="J256" s="270">
        <v>6.6000000000000003E-2</v>
      </c>
      <c r="K256" s="270">
        <v>2.3010000000000002</v>
      </c>
      <c r="L256" s="270">
        <v>0.75650000000000084</v>
      </c>
      <c r="M256" s="271">
        <v>50.792800763696476</v>
      </c>
      <c r="N256" s="269">
        <v>102588</v>
      </c>
      <c r="O256" s="269">
        <v>151839</v>
      </c>
      <c r="P256" s="269">
        <v>193459</v>
      </c>
      <c r="Q256" s="269">
        <v>221965</v>
      </c>
      <c r="R256" s="269">
        <v>250750</v>
      </c>
      <c r="S256" s="269" t="s">
        <v>175</v>
      </c>
      <c r="T256" s="270">
        <v>5.16</v>
      </c>
      <c r="U256" s="270">
        <v>7.5919999999999996</v>
      </c>
      <c r="V256" s="270">
        <v>9.673</v>
      </c>
      <c r="W256" s="270">
        <v>11.0983</v>
      </c>
      <c r="X256" s="270">
        <v>12.5375</v>
      </c>
      <c r="Y256" s="270">
        <v>0.71</v>
      </c>
      <c r="Z256" s="270">
        <v>0.94</v>
      </c>
      <c r="AA256" s="270">
        <v>1.095</v>
      </c>
      <c r="AB256" s="270">
        <v>1.1359999999999999</v>
      </c>
      <c r="AC256" s="270">
        <v>1.161</v>
      </c>
      <c r="AD256" s="270">
        <v>0.05</v>
      </c>
      <c r="AE256" s="270">
        <v>6.6000000000000003E-2</v>
      </c>
      <c r="AF256" s="270">
        <v>7.6999999999999999E-2</v>
      </c>
      <c r="AG256" s="270">
        <v>0.08</v>
      </c>
      <c r="AH256" s="270">
        <v>8.2000000000000003E-2</v>
      </c>
      <c r="AI256" s="270">
        <v>9.4E-2</v>
      </c>
      <c r="AJ256" s="270">
        <v>0.12</v>
      </c>
      <c r="AK256" s="270">
        <v>0.14399999999999999</v>
      </c>
      <c r="AL256" s="270">
        <v>0.15</v>
      </c>
      <c r="AM256" s="270">
        <v>0.153</v>
      </c>
      <c r="AN256" s="270">
        <v>1.401</v>
      </c>
      <c r="AO256" s="270">
        <v>1.5</v>
      </c>
      <c r="AP256" s="270">
        <v>1.7</v>
      </c>
      <c r="AQ256" s="270">
        <v>1.9</v>
      </c>
      <c r="AR256" s="270">
        <v>2.2000000000000002</v>
      </c>
      <c r="AS256" s="270">
        <v>0.89500000000000002</v>
      </c>
      <c r="AT256" s="270">
        <v>1.2838000000000001</v>
      </c>
      <c r="AU256" s="270">
        <v>1.5363</v>
      </c>
      <c r="AV256" s="270">
        <v>1.6325000000000001</v>
      </c>
      <c r="AW256" s="270">
        <v>1.7024999999999999</v>
      </c>
      <c r="AX256" s="270">
        <v>4.4989999999999997</v>
      </c>
      <c r="AY256" s="270">
        <v>11.25</v>
      </c>
      <c r="AZ256" s="270">
        <v>6.5</v>
      </c>
      <c r="BA256" s="270">
        <v>0</v>
      </c>
      <c r="BB256" s="270">
        <v>0</v>
      </c>
      <c r="BC256" s="270">
        <v>0.74260000000000004</v>
      </c>
      <c r="BD256" s="270">
        <v>4.5119999999999996</v>
      </c>
      <c r="BE256" s="270">
        <v>2.657</v>
      </c>
      <c r="BF256" s="270">
        <v>1.1160000000000001</v>
      </c>
      <c r="BG256" s="270">
        <v>0.93799999999999994</v>
      </c>
    </row>
    <row r="257" spans="1:59">
      <c r="A257" s="267" t="s">
        <v>575</v>
      </c>
      <c r="B257" s="268">
        <v>0.47524166666666662</v>
      </c>
      <c r="C257" s="268">
        <v>0.68899999999999995</v>
      </c>
      <c r="D257" s="268">
        <v>0</v>
      </c>
      <c r="E257" s="268"/>
      <c r="F257" s="269">
        <v>6918</v>
      </c>
      <c r="G257" s="270">
        <v>0.41899999999999998</v>
      </c>
      <c r="H257" s="270">
        <v>2.8000000000000001E-2</v>
      </c>
      <c r="I257" s="270">
        <v>0</v>
      </c>
      <c r="J257" s="270">
        <v>0</v>
      </c>
      <c r="K257" s="270">
        <v>4.0000000000000001E-3</v>
      </c>
      <c r="L257" s="270">
        <v>2.4241666666666606E-2</v>
      </c>
      <c r="M257" s="271">
        <v>60.566637756577045</v>
      </c>
      <c r="N257" s="269">
        <v>7018</v>
      </c>
      <c r="O257" s="269">
        <v>7100</v>
      </c>
      <c r="P257" s="269">
        <v>7100</v>
      </c>
      <c r="Q257" s="269">
        <v>7100</v>
      </c>
      <c r="R257" s="269">
        <v>7100</v>
      </c>
      <c r="S257" s="269" t="s">
        <v>175</v>
      </c>
      <c r="T257" s="270">
        <v>0.434</v>
      </c>
      <c r="U257" s="270">
        <v>0.44019999999999998</v>
      </c>
      <c r="V257" s="270">
        <v>0.44019999999999998</v>
      </c>
      <c r="W257" s="270">
        <v>0.44019999999999998</v>
      </c>
      <c r="X257" s="270">
        <v>0.44019999999999998</v>
      </c>
      <c r="Y257" s="270">
        <v>3.7999999999999999E-2</v>
      </c>
      <c r="Z257" s="270">
        <v>3.7999999999999999E-2</v>
      </c>
      <c r="AA257" s="270">
        <v>3.7999999999999999E-2</v>
      </c>
      <c r="AB257" s="270">
        <v>3.7999999999999999E-2</v>
      </c>
      <c r="AC257" s="270">
        <v>3.7999999999999999E-2</v>
      </c>
      <c r="AD257" s="270">
        <v>0</v>
      </c>
      <c r="AE257" s="270">
        <v>0</v>
      </c>
      <c r="AF257" s="270">
        <v>0</v>
      </c>
      <c r="AG257" s="270">
        <v>0</v>
      </c>
      <c r="AH257" s="270">
        <v>0</v>
      </c>
      <c r="AI257" s="270">
        <v>0</v>
      </c>
      <c r="AJ257" s="270">
        <v>0</v>
      </c>
      <c r="AK257" s="270">
        <v>0</v>
      </c>
      <c r="AL257" s="270">
        <v>0</v>
      </c>
      <c r="AM257" s="270">
        <v>0</v>
      </c>
      <c r="AN257" s="270">
        <v>4.0000000000000001E-3</v>
      </c>
      <c r="AO257" s="270">
        <v>4.0000000000000001E-3</v>
      </c>
      <c r="AP257" s="270">
        <v>4.0000000000000001E-3</v>
      </c>
      <c r="AQ257" s="270">
        <v>4.0000000000000001E-3</v>
      </c>
      <c r="AR257" s="270">
        <v>4.0000000000000001E-3</v>
      </c>
      <c r="AS257" s="270">
        <v>4.4999999999999998E-2</v>
      </c>
      <c r="AT257" s="270">
        <v>0.05</v>
      </c>
      <c r="AU257" s="270">
        <v>5.5E-2</v>
      </c>
      <c r="AV257" s="270">
        <v>0.06</v>
      </c>
      <c r="AW257" s="270">
        <v>6.5000000000000002E-2</v>
      </c>
      <c r="AX257" s="270">
        <v>0</v>
      </c>
      <c r="AY257" s="270">
        <v>0</v>
      </c>
      <c r="AZ257" s="270">
        <v>0</v>
      </c>
      <c r="BA257" s="270">
        <v>0</v>
      </c>
      <c r="BB257" s="270">
        <v>0</v>
      </c>
      <c r="BC257" s="270">
        <v>0</v>
      </c>
      <c r="BD257" s="270">
        <v>0</v>
      </c>
      <c r="BE257" s="270">
        <v>0</v>
      </c>
      <c r="BF257" s="270">
        <v>0</v>
      </c>
      <c r="BG257" s="270">
        <v>0</v>
      </c>
    </row>
    <row r="258" spans="1:59">
      <c r="A258" s="267" t="s">
        <v>831</v>
      </c>
      <c r="B258" s="268">
        <v>7.1479583333333343</v>
      </c>
      <c r="C258" s="268">
        <v>12.6</v>
      </c>
      <c r="D258" s="268">
        <v>0.57929999999999993</v>
      </c>
      <c r="E258" s="268"/>
      <c r="F258" s="269">
        <v>47435</v>
      </c>
      <c r="G258" s="270">
        <v>2.0101</v>
      </c>
      <c r="H258" s="270">
        <v>1.3835999999999999</v>
      </c>
      <c r="I258" s="270">
        <v>0.58350000000000002</v>
      </c>
      <c r="J258" s="270">
        <v>0.54549999999999998</v>
      </c>
      <c r="K258" s="270">
        <v>1.3962000000000001</v>
      </c>
      <c r="L258" s="270">
        <v>0.64975833333333455</v>
      </c>
      <c r="M258" s="271">
        <v>42.375882786971644</v>
      </c>
      <c r="N258" s="269">
        <v>48091</v>
      </c>
      <c r="O258" s="269">
        <v>55305</v>
      </c>
      <c r="P258" s="269">
        <v>63601</v>
      </c>
      <c r="Q258" s="269">
        <v>73141</v>
      </c>
      <c r="R258" s="269">
        <v>84112</v>
      </c>
      <c r="S258" s="269" t="s">
        <v>173</v>
      </c>
      <c r="T258" s="270">
        <v>2.0703999999999998</v>
      </c>
      <c r="U258" s="270">
        <v>2.3809999999999998</v>
      </c>
      <c r="V258" s="270">
        <v>2.7381000000000002</v>
      </c>
      <c r="W258" s="270">
        <v>3.1488</v>
      </c>
      <c r="X258" s="270">
        <v>3.6211000000000002</v>
      </c>
      <c r="Y258" s="270">
        <v>1.4389000000000001</v>
      </c>
      <c r="Z258" s="270">
        <v>1.7266999999999999</v>
      </c>
      <c r="AA258" s="270">
        <v>2.0720999999999998</v>
      </c>
      <c r="AB258" s="270">
        <v>2.4864999999999999</v>
      </c>
      <c r="AC258" s="270">
        <v>2.9838</v>
      </c>
      <c r="AD258" s="270">
        <v>0.55800000000000005</v>
      </c>
      <c r="AE258" s="270">
        <v>0.63600000000000001</v>
      </c>
      <c r="AF258" s="270">
        <v>0.71499999999999997</v>
      </c>
      <c r="AG258" s="270">
        <v>0.79400000000000004</v>
      </c>
      <c r="AH258" s="270">
        <v>0.873</v>
      </c>
      <c r="AI258" s="270">
        <v>0.59699999999999998</v>
      </c>
      <c r="AJ258" s="270">
        <v>0.621</v>
      </c>
      <c r="AK258" s="270">
        <v>0.64600000000000002</v>
      </c>
      <c r="AL258" s="270">
        <v>0.67200000000000004</v>
      </c>
      <c r="AM258" s="270">
        <v>0.69799999999999995</v>
      </c>
      <c r="AN258" s="270">
        <v>1.4101999999999999</v>
      </c>
      <c r="AO258" s="270">
        <v>1.4806999999999999</v>
      </c>
      <c r="AP258" s="270">
        <v>1.5547</v>
      </c>
      <c r="AQ258" s="270">
        <v>1.6324000000000001</v>
      </c>
      <c r="AR258" s="270">
        <v>1.7141</v>
      </c>
      <c r="AS258" s="270">
        <v>0.878</v>
      </c>
      <c r="AT258" s="270">
        <v>1.026</v>
      </c>
      <c r="AU258" s="270">
        <v>1.1819999999999999</v>
      </c>
      <c r="AV258" s="270">
        <v>1.345</v>
      </c>
      <c r="AW258" s="270">
        <v>1.518</v>
      </c>
      <c r="AX258" s="270">
        <v>0</v>
      </c>
      <c r="AY258" s="270">
        <v>6</v>
      </c>
      <c r="AZ258" s="270">
        <v>0</v>
      </c>
      <c r="BA258" s="270">
        <v>0</v>
      </c>
      <c r="BB258" s="270">
        <v>0</v>
      </c>
      <c r="BC258" s="270">
        <v>0</v>
      </c>
      <c r="BD258" s="270">
        <v>0</v>
      </c>
      <c r="BE258" s="270">
        <v>0</v>
      </c>
      <c r="BF258" s="270">
        <v>0</v>
      </c>
      <c r="BG258" s="270">
        <v>0</v>
      </c>
    </row>
    <row r="259" spans="1:59">
      <c r="A259" s="267" t="s">
        <v>453</v>
      </c>
      <c r="B259" s="268">
        <v>9.8583333333333342E-2</v>
      </c>
      <c r="C259" s="268">
        <v>0.3</v>
      </c>
      <c r="D259" s="268">
        <v>0</v>
      </c>
      <c r="E259" s="268"/>
      <c r="F259" s="269">
        <v>1654</v>
      </c>
      <c r="G259" s="270">
        <v>7.3899999999999993E-2</v>
      </c>
      <c r="H259" s="270">
        <v>8.0999999999999996E-3</v>
      </c>
      <c r="I259" s="270">
        <v>0</v>
      </c>
      <c r="J259" s="270">
        <v>3.0000000000000001E-3</v>
      </c>
      <c r="K259" s="270">
        <v>1E-3</v>
      </c>
      <c r="L259" s="270">
        <v>1.2583333333333349E-2</v>
      </c>
      <c r="M259" s="271">
        <v>44.679564691656587</v>
      </c>
      <c r="N259" s="269">
        <v>1848</v>
      </c>
      <c r="O259" s="269">
        <v>2113</v>
      </c>
      <c r="P259" s="269">
        <v>2430</v>
      </c>
      <c r="Q259" s="269">
        <v>2795</v>
      </c>
      <c r="R259" s="269">
        <v>3186</v>
      </c>
      <c r="S259" s="269" t="s">
        <v>173</v>
      </c>
      <c r="T259" s="270">
        <v>8.5999999999999993E-2</v>
      </c>
      <c r="U259" s="270">
        <v>9.9000000000000005E-2</v>
      </c>
      <c r="V259" s="270">
        <v>0.114</v>
      </c>
      <c r="W259" s="270">
        <v>0.13100000000000001</v>
      </c>
      <c r="X259" s="270">
        <v>0.152</v>
      </c>
      <c r="Y259" s="270">
        <v>1.4999999999999999E-2</v>
      </c>
      <c r="Z259" s="270">
        <v>2.4E-2</v>
      </c>
      <c r="AA259" s="270">
        <v>2.8000000000000001E-2</v>
      </c>
      <c r="AB259" s="270">
        <v>3.2000000000000001E-2</v>
      </c>
      <c r="AC259" s="270">
        <v>3.5000000000000003E-2</v>
      </c>
      <c r="AD259" s="270">
        <v>0</v>
      </c>
      <c r="AE259" s="270">
        <v>0</v>
      </c>
      <c r="AF259" s="270">
        <v>0</v>
      </c>
      <c r="AG259" s="270">
        <v>0</v>
      </c>
      <c r="AH259" s="270">
        <v>1E-3</v>
      </c>
      <c r="AI259" s="270">
        <v>6.0000000000000001E-3</v>
      </c>
      <c r="AJ259" s="270">
        <v>7.0000000000000001E-3</v>
      </c>
      <c r="AK259" s="270">
        <v>8.0000000000000002E-3</v>
      </c>
      <c r="AL259" s="270">
        <v>8.9999999999999993E-3</v>
      </c>
      <c r="AM259" s="270">
        <v>0.01</v>
      </c>
      <c r="AN259" s="270">
        <v>0</v>
      </c>
      <c r="AO259" s="270">
        <v>0</v>
      </c>
      <c r="AP259" s="270">
        <v>0</v>
      </c>
      <c r="AQ259" s="270">
        <v>0</v>
      </c>
      <c r="AR259" s="270">
        <v>0</v>
      </c>
      <c r="AS259" s="270">
        <v>1.0999999999999999E-2</v>
      </c>
      <c r="AT259" s="270">
        <v>1.0999999999999999E-2</v>
      </c>
      <c r="AU259" s="270">
        <v>1.0999999999999999E-2</v>
      </c>
      <c r="AV259" s="270">
        <v>1.0999999999999999E-2</v>
      </c>
      <c r="AW259" s="270">
        <v>1.0999999999999999E-2</v>
      </c>
      <c r="AX259" s="270">
        <v>0</v>
      </c>
      <c r="AY259" s="270">
        <v>0</v>
      </c>
      <c r="AZ259" s="270">
        <v>0</v>
      </c>
      <c r="BA259" s="270">
        <v>0</v>
      </c>
      <c r="BB259" s="270">
        <v>0</v>
      </c>
      <c r="BC259" s="270">
        <v>0</v>
      </c>
      <c r="BD259" s="270">
        <v>0</v>
      </c>
      <c r="BE259" s="270">
        <v>0</v>
      </c>
      <c r="BF259" s="270">
        <v>0</v>
      </c>
      <c r="BG259" s="270">
        <v>0</v>
      </c>
    </row>
    <row r="260" spans="1:59">
      <c r="A260" s="267" t="s">
        <v>480</v>
      </c>
      <c r="B260" s="268">
        <v>0.19574999999999998</v>
      </c>
      <c r="C260" s="268">
        <v>0.28899999999999998</v>
      </c>
      <c r="D260" s="268">
        <v>0</v>
      </c>
      <c r="E260" s="268"/>
      <c r="F260" s="269">
        <v>4517</v>
      </c>
      <c r="G260" s="270">
        <v>0.1754</v>
      </c>
      <c r="H260" s="270">
        <v>4.1000000000000003E-3</v>
      </c>
      <c r="I260" s="270">
        <v>0</v>
      </c>
      <c r="J260" s="270">
        <v>0</v>
      </c>
      <c r="K260" s="270">
        <v>5.7000000000000002E-3</v>
      </c>
      <c r="L260" s="270">
        <v>1.0549999999999976E-2</v>
      </c>
      <c r="M260" s="271">
        <v>38.831082576931593</v>
      </c>
      <c r="N260" s="269">
        <v>5220</v>
      </c>
      <c r="O260" s="269">
        <v>5220</v>
      </c>
      <c r="P260" s="269">
        <v>5220</v>
      </c>
      <c r="Q260" s="269">
        <v>5220</v>
      </c>
      <c r="R260" s="269">
        <v>5220</v>
      </c>
      <c r="S260" s="269" t="s">
        <v>173</v>
      </c>
      <c r="T260" s="270">
        <v>0.2</v>
      </c>
      <c r="U260" s="270">
        <v>0.2</v>
      </c>
      <c r="V260" s="270">
        <v>0.2</v>
      </c>
      <c r="W260" s="270">
        <v>0.2</v>
      </c>
      <c r="X260" s="270">
        <v>0.2</v>
      </c>
      <c r="Y260" s="270">
        <v>4.0000000000000001E-3</v>
      </c>
      <c r="Z260" s="270">
        <v>4.0000000000000001E-3</v>
      </c>
      <c r="AA260" s="270">
        <v>4.0000000000000001E-3</v>
      </c>
      <c r="AB260" s="270">
        <v>4.0000000000000001E-3</v>
      </c>
      <c r="AC260" s="270">
        <v>4.0000000000000001E-3</v>
      </c>
      <c r="AD260" s="270">
        <v>0</v>
      </c>
      <c r="AE260" s="270">
        <v>0</v>
      </c>
      <c r="AF260" s="270">
        <v>0</v>
      </c>
      <c r="AG260" s="270">
        <v>0</v>
      </c>
      <c r="AH260" s="270">
        <v>0</v>
      </c>
      <c r="AI260" s="270">
        <v>0</v>
      </c>
      <c r="AJ260" s="270">
        <v>0</v>
      </c>
      <c r="AK260" s="270">
        <v>0</v>
      </c>
      <c r="AL260" s="270">
        <v>0</v>
      </c>
      <c r="AM260" s="270">
        <v>0</v>
      </c>
      <c r="AN260" s="270">
        <v>8.9999999999999993E-3</v>
      </c>
      <c r="AO260" s="270">
        <v>8.9999999999999993E-3</v>
      </c>
      <c r="AP260" s="270">
        <v>8.9999999999999993E-3</v>
      </c>
      <c r="AQ260" s="270">
        <v>8.9999999999999993E-3</v>
      </c>
      <c r="AR260" s="270">
        <v>8.9999999999999993E-3</v>
      </c>
      <c r="AS260" s="270">
        <v>1.2999999999999999E-2</v>
      </c>
      <c r="AT260" s="270">
        <v>1.2999999999999999E-2</v>
      </c>
      <c r="AU260" s="270">
        <v>1.2999999999999999E-2</v>
      </c>
      <c r="AV260" s="270">
        <v>1.2999999999999999E-2</v>
      </c>
      <c r="AW260" s="270">
        <v>1.2999999999999999E-2</v>
      </c>
      <c r="AX260" s="270">
        <v>0</v>
      </c>
      <c r="AY260" s="270">
        <v>0</v>
      </c>
      <c r="AZ260" s="270">
        <v>0</v>
      </c>
      <c r="BA260" s="270">
        <v>0</v>
      </c>
      <c r="BB260" s="270">
        <v>0</v>
      </c>
      <c r="BC260" s="270">
        <v>0</v>
      </c>
      <c r="BD260" s="270">
        <v>0</v>
      </c>
      <c r="BE260" s="270">
        <v>0</v>
      </c>
      <c r="BF260" s="270">
        <v>0</v>
      </c>
      <c r="BG260" s="270">
        <v>0</v>
      </c>
    </row>
    <row r="261" spans="1:59">
      <c r="A261" s="267" t="s">
        <v>710</v>
      </c>
      <c r="B261" s="268">
        <v>2.7166666666666668</v>
      </c>
      <c r="C261" s="268">
        <v>6</v>
      </c>
      <c r="D261" s="268">
        <v>1.4502000000000004</v>
      </c>
      <c r="E261" s="268"/>
      <c r="F261" s="269">
        <v>14250</v>
      </c>
      <c r="G261" s="270">
        <v>0.53</v>
      </c>
      <c r="H261" s="270">
        <v>0.28199999999999997</v>
      </c>
      <c r="I261" s="270">
        <v>0</v>
      </c>
      <c r="J261" s="270">
        <v>0</v>
      </c>
      <c r="K261" s="270">
        <v>1</v>
      </c>
      <c r="L261" s="270">
        <v>-0.54553333333333365</v>
      </c>
      <c r="M261" s="271">
        <v>37.192982456140349</v>
      </c>
      <c r="N261" s="269">
        <v>14900</v>
      </c>
      <c r="O261" s="269">
        <v>15870</v>
      </c>
      <c r="P261" s="269">
        <v>16900</v>
      </c>
      <c r="Q261" s="269">
        <v>18000</v>
      </c>
      <c r="R261" s="269">
        <v>19170</v>
      </c>
      <c r="S261" s="269" t="s">
        <v>164</v>
      </c>
      <c r="T261" s="270">
        <v>0.497</v>
      </c>
      <c r="U261" s="270">
        <v>0.52900000000000003</v>
      </c>
      <c r="V261" s="270">
        <v>0.56299999999999994</v>
      </c>
      <c r="W261" s="270">
        <v>0.6</v>
      </c>
      <c r="X261" s="270">
        <v>0.63900000000000001</v>
      </c>
      <c r="Y261" s="270">
        <v>0.309</v>
      </c>
      <c r="Z261" s="270">
        <v>0.34</v>
      </c>
      <c r="AA261" s="270">
        <v>0.374</v>
      </c>
      <c r="AB261" s="270">
        <v>0.41099999999999998</v>
      </c>
      <c r="AC261" s="270">
        <v>0.45200000000000001</v>
      </c>
      <c r="AD261" s="270">
        <v>0</v>
      </c>
      <c r="AE261" s="270">
        <v>0</v>
      </c>
      <c r="AF261" s="270">
        <v>0</v>
      </c>
      <c r="AG261" s="270">
        <v>0</v>
      </c>
      <c r="AH261" s="270">
        <v>0</v>
      </c>
      <c r="AI261" s="270">
        <v>0</v>
      </c>
      <c r="AJ261" s="270">
        <v>0</v>
      </c>
      <c r="AK261" s="270">
        <v>0</v>
      </c>
      <c r="AL261" s="270">
        <v>0</v>
      </c>
      <c r="AM261" s="270">
        <v>0</v>
      </c>
      <c r="AN261" s="270">
        <v>0.04</v>
      </c>
      <c r="AO261" s="270">
        <v>4.2000000000000003E-2</v>
      </c>
      <c r="AP261" s="270">
        <v>4.3999999999999997E-2</v>
      </c>
      <c r="AQ261" s="270">
        <v>4.5999999999999999E-2</v>
      </c>
      <c r="AR261" s="270">
        <v>4.8000000000000001E-2</v>
      </c>
      <c r="AS261" s="270">
        <v>0.33900000000000002</v>
      </c>
      <c r="AT261" s="270">
        <v>0.36499999999999999</v>
      </c>
      <c r="AU261" s="270">
        <v>0.39300000000000002</v>
      </c>
      <c r="AV261" s="270">
        <v>0.42399999999999999</v>
      </c>
      <c r="AW261" s="270">
        <v>0.45600000000000002</v>
      </c>
      <c r="AX261" s="270">
        <v>0</v>
      </c>
      <c r="AY261" s="270">
        <v>0</v>
      </c>
      <c r="AZ261" s="270">
        <v>0</v>
      </c>
      <c r="BA261" s="270">
        <v>0</v>
      </c>
      <c r="BB261" s="270">
        <v>0</v>
      </c>
      <c r="BC261" s="270">
        <v>0</v>
      </c>
      <c r="BD261" s="270">
        <v>0</v>
      </c>
      <c r="BE261" s="270">
        <v>0</v>
      </c>
      <c r="BF261" s="270">
        <v>0</v>
      </c>
      <c r="BG261" s="270">
        <v>0</v>
      </c>
    </row>
    <row r="262" spans="1:59">
      <c r="A262" s="267" t="s">
        <v>726</v>
      </c>
      <c r="B262" s="268">
        <v>9.2433333333333353E-2</v>
      </c>
      <c r="C262" s="268">
        <v>0.2</v>
      </c>
      <c r="D262" s="268">
        <v>0</v>
      </c>
      <c r="E262" s="268"/>
      <c r="F262" s="269">
        <v>1575</v>
      </c>
      <c r="G262" s="270">
        <v>0.09</v>
      </c>
      <c r="H262" s="270">
        <v>0</v>
      </c>
      <c r="I262" s="270">
        <v>0</v>
      </c>
      <c r="J262" s="270">
        <v>0</v>
      </c>
      <c r="K262" s="270">
        <v>1E-3</v>
      </c>
      <c r="L262" s="270">
        <v>1.4333333333333559E-3</v>
      </c>
      <c r="M262" s="271">
        <v>57.142857142857146</v>
      </c>
      <c r="N262" s="269">
        <v>1575</v>
      </c>
      <c r="O262" s="269">
        <v>1577</v>
      </c>
      <c r="P262" s="269">
        <v>1578</v>
      </c>
      <c r="Q262" s="269">
        <v>1580</v>
      </c>
      <c r="R262" s="269">
        <v>1581</v>
      </c>
      <c r="S262" s="269" t="s">
        <v>164</v>
      </c>
      <c r="T262" s="270">
        <v>0.09</v>
      </c>
      <c r="U262" s="270">
        <v>0.09</v>
      </c>
      <c r="V262" s="270">
        <v>0.09</v>
      </c>
      <c r="W262" s="270">
        <v>0.09</v>
      </c>
      <c r="X262" s="270">
        <v>0.09</v>
      </c>
      <c r="Y262" s="270">
        <v>0</v>
      </c>
      <c r="Z262" s="270">
        <v>0</v>
      </c>
      <c r="AA262" s="270">
        <v>0</v>
      </c>
      <c r="AB262" s="270">
        <v>0</v>
      </c>
      <c r="AC262" s="270">
        <v>0</v>
      </c>
      <c r="AD262" s="270">
        <v>0</v>
      </c>
      <c r="AE262" s="270">
        <v>0</v>
      </c>
      <c r="AF262" s="270">
        <v>0</v>
      </c>
      <c r="AG262" s="270">
        <v>0</v>
      </c>
      <c r="AH262" s="270">
        <v>0</v>
      </c>
      <c r="AI262" s="270">
        <v>0</v>
      </c>
      <c r="AJ262" s="270">
        <v>0</v>
      </c>
      <c r="AK262" s="270">
        <v>0</v>
      </c>
      <c r="AL262" s="270">
        <v>0</v>
      </c>
      <c r="AM262" s="270">
        <v>0</v>
      </c>
      <c r="AN262" s="270">
        <v>1E-3</v>
      </c>
      <c r="AO262" s="270">
        <v>1E-3</v>
      </c>
      <c r="AP262" s="270">
        <v>1E-3</v>
      </c>
      <c r="AQ262" s="270">
        <v>1E-3</v>
      </c>
      <c r="AR262" s="270">
        <v>1E-3</v>
      </c>
      <c r="AS262" s="270">
        <v>3.5000000000000001E-3</v>
      </c>
      <c r="AT262" s="270">
        <v>3.5000000000000001E-3</v>
      </c>
      <c r="AU262" s="270">
        <v>3.5000000000000001E-3</v>
      </c>
      <c r="AV262" s="270">
        <v>3.5000000000000001E-3</v>
      </c>
      <c r="AW262" s="270">
        <v>3.5000000000000001E-3</v>
      </c>
      <c r="AX262" s="270">
        <v>0</v>
      </c>
      <c r="AY262" s="270">
        <v>0</v>
      </c>
      <c r="AZ262" s="270">
        <v>0</v>
      </c>
      <c r="BA262" s="270">
        <v>0</v>
      </c>
      <c r="BB262" s="270">
        <v>0</v>
      </c>
      <c r="BC262" s="270">
        <v>0</v>
      </c>
      <c r="BD262" s="270">
        <v>0</v>
      </c>
      <c r="BE262" s="270">
        <v>0</v>
      </c>
      <c r="BF262" s="270">
        <v>0</v>
      </c>
      <c r="BG262" s="270">
        <v>0</v>
      </c>
    </row>
    <row r="263" spans="1:59">
      <c r="A263" s="267" t="s">
        <v>892</v>
      </c>
      <c r="B263" s="268">
        <v>0.40291666666666665</v>
      </c>
      <c r="C263" s="268">
        <v>0.6</v>
      </c>
      <c r="D263" s="268">
        <v>0</v>
      </c>
      <c r="E263" s="268"/>
      <c r="F263" s="269">
        <v>3301</v>
      </c>
      <c r="G263" s="270">
        <v>0.25729999999999997</v>
      </c>
      <c r="H263" s="270">
        <v>4.3700000000000003E-2</v>
      </c>
      <c r="I263" s="270">
        <v>5.9200000000000003E-2</v>
      </c>
      <c r="J263" s="270">
        <v>0.01</v>
      </c>
      <c r="K263" s="270">
        <v>8.0000000000000002E-3</v>
      </c>
      <c r="L263" s="270">
        <v>2.4716666666666665E-2</v>
      </c>
      <c r="M263" s="271">
        <v>77.946076946379875</v>
      </c>
      <c r="N263" s="269">
        <v>3310</v>
      </c>
      <c r="O263" s="269">
        <v>3320</v>
      </c>
      <c r="P263" s="269">
        <v>3330</v>
      </c>
      <c r="Q263" s="269">
        <v>3340</v>
      </c>
      <c r="R263" s="269">
        <v>3350</v>
      </c>
      <c r="S263" s="269" t="s">
        <v>164</v>
      </c>
      <c r="T263" s="270">
        <v>0.23169999999999999</v>
      </c>
      <c r="U263" s="270">
        <v>0.2324</v>
      </c>
      <c r="V263" s="270">
        <v>0.2331</v>
      </c>
      <c r="W263" s="270">
        <v>0.23380000000000001</v>
      </c>
      <c r="X263" s="270">
        <v>0.23449999999999999</v>
      </c>
      <c r="Y263" s="270">
        <v>4.4999999999999998E-2</v>
      </c>
      <c r="Z263" s="270">
        <v>4.4999999999999998E-2</v>
      </c>
      <c r="AA263" s="270">
        <v>4.4999999999999998E-2</v>
      </c>
      <c r="AB263" s="270">
        <v>4.4999999999999998E-2</v>
      </c>
      <c r="AC263" s="270">
        <v>4.4999999999999998E-2</v>
      </c>
      <c r="AD263" s="270">
        <v>0.06</v>
      </c>
      <c r="AE263" s="270">
        <v>0.06</v>
      </c>
      <c r="AF263" s="270">
        <v>0.06</v>
      </c>
      <c r="AG263" s="270">
        <v>0.06</v>
      </c>
      <c r="AH263" s="270">
        <v>0.06</v>
      </c>
      <c r="AI263" s="270">
        <v>0.01</v>
      </c>
      <c r="AJ263" s="270">
        <v>0.01</v>
      </c>
      <c r="AK263" s="270">
        <v>0.01</v>
      </c>
      <c r="AL263" s="270">
        <v>0.01</v>
      </c>
      <c r="AM263" s="270">
        <v>0.01</v>
      </c>
      <c r="AN263" s="270">
        <v>0.01</v>
      </c>
      <c r="AO263" s="270">
        <v>0.01</v>
      </c>
      <c r="AP263" s="270">
        <v>0.01</v>
      </c>
      <c r="AQ263" s="270">
        <v>0.01</v>
      </c>
      <c r="AR263" s="270">
        <v>0.01</v>
      </c>
      <c r="AS263" s="270">
        <v>4.9299999999999997E-2</v>
      </c>
      <c r="AT263" s="270">
        <v>5.2400000000000002E-2</v>
      </c>
      <c r="AU263" s="270">
        <v>5.2400000000000002E-2</v>
      </c>
      <c r="AV263" s="270">
        <v>5.2400000000000002E-2</v>
      </c>
      <c r="AW263" s="270">
        <v>5.2400000000000002E-2</v>
      </c>
      <c r="AX263" s="270">
        <v>0</v>
      </c>
      <c r="AY263" s="270">
        <v>0</v>
      </c>
      <c r="AZ263" s="270">
        <v>0</v>
      </c>
      <c r="BA263" s="270">
        <v>0</v>
      </c>
      <c r="BB263" s="270">
        <v>0</v>
      </c>
      <c r="BC263" s="270">
        <v>0</v>
      </c>
      <c r="BD263" s="270">
        <v>0</v>
      </c>
      <c r="BE263" s="270">
        <v>0</v>
      </c>
      <c r="BF263" s="270">
        <v>0</v>
      </c>
      <c r="BG263" s="270">
        <v>0</v>
      </c>
    </row>
    <row r="264" spans="1:59">
      <c r="A264" s="267" t="s">
        <v>869</v>
      </c>
      <c r="B264" s="268">
        <v>7.9833333333333326E-2</v>
      </c>
      <c r="C264" s="268">
        <v>0.113</v>
      </c>
      <c r="D264" s="268">
        <v>0</v>
      </c>
      <c r="E264" s="268"/>
      <c r="F264" s="269">
        <v>875</v>
      </c>
      <c r="G264" s="270">
        <v>0.02</v>
      </c>
      <c r="H264" s="270">
        <v>1.0999999999999999E-2</v>
      </c>
      <c r="I264" s="270">
        <v>5.0000000000000001E-3</v>
      </c>
      <c r="J264" s="270">
        <v>1.3000000000000001E-2</v>
      </c>
      <c r="K264" s="270">
        <v>0.01</v>
      </c>
      <c r="L264" s="270">
        <v>2.0833333333333322E-2</v>
      </c>
      <c r="M264" s="271">
        <v>22.857142857142858</v>
      </c>
      <c r="N264" s="269">
        <v>883</v>
      </c>
      <c r="O264" s="269">
        <v>909</v>
      </c>
      <c r="P264" s="269">
        <v>937</v>
      </c>
      <c r="Q264" s="269">
        <v>965</v>
      </c>
      <c r="R264" s="269">
        <v>994</v>
      </c>
      <c r="S264" s="269" t="s">
        <v>164</v>
      </c>
      <c r="T264" s="270">
        <v>2.8000000000000001E-2</v>
      </c>
      <c r="U264" s="270">
        <v>2.9000000000000001E-2</v>
      </c>
      <c r="V264" s="270">
        <v>0.03</v>
      </c>
      <c r="W264" s="270">
        <v>3.1E-2</v>
      </c>
      <c r="X264" s="270">
        <v>3.2000000000000001E-2</v>
      </c>
      <c r="Y264" s="270">
        <v>1.0999999999999999E-2</v>
      </c>
      <c r="Z264" s="270">
        <v>1.2E-2</v>
      </c>
      <c r="AA264" s="270">
        <v>1.2999999999999999E-2</v>
      </c>
      <c r="AB264" s="270">
        <v>1.4E-2</v>
      </c>
      <c r="AC264" s="270">
        <v>1.4999999999999999E-2</v>
      </c>
      <c r="AD264" s="270">
        <v>5.0000000000000001E-3</v>
      </c>
      <c r="AE264" s="270">
        <v>5.0000000000000001E-3</v>
      </c>
      <c r="AF264" s="270">
        <v>5.0000000000000001E-3</v>
      </c>
      <c r="AG264" s="270">
        <v>5.0000000000000001E-3</v>
      </c>
      <c r="AH264" s="270">
        <v>5.0000000000000001E-3</v>
      </c>
      <c r="AI264" s="270">
        <v>1.2E-2</v>
      </c>
      <c r="AJ264" s="270">
        <v>1.2E-2</v>
      </c>
      <c r="AK264" s="270">
        <v>1.2E-2</v>
      </c>
      <c r="AL264" s="270">
        <v>1.2E-2</v>
      </c>
      <c r="AM264" s="270">
        <v>1.2E-2</v>
      </c>
      <c r="AN264" s="270">
        <v>0.01</v>
      </c>
      <c r="AO264" s="270">
        <v>0.01</v>
      </c>
      <c r="AP264" s="270">
        <v>0.01</v>
      </c>
      <c r="AQ264" s="270">
        <v>0.01</v>
      </c>
      <c r="AR264" s="270">
        <v>0.01</v>
      </c>
      <c r="AS264" s="270">
        <v>5.5999999999999999E-3</v>
      </c>
      <c r="AT264" s="270">
        <v>5.7999999999999996E-3</v>
      </c>
      <c r="AU264" s="270">
        <v>5.8999999999999999E-3</v>
      </c>
      <c r="AV264" s="270">
        <v>6.1000000000000004E-3</v>
      </c>
      <c r="AW264" s="270">
        <v>6.3E-3</v>
      </c>
      <c r="AX264" s="270">
        <v>0</v>
      </c>
      <c r="AY264" s="270">
        <v>0</v>
      </c>
      <c r="AZ264" s="270">
        <v>0</v>
      </c>
      <c r="BA264" s="270">
        <v>0</v>
      </c>
      <c r="BB264" s="270">
        <v>0</v>
      </c>
      <c r="BC264" s="270">
        <v>0</v>
      </c>
      <c r="BD264" s="270">
        <v>0</v>
      </c>
      <c r="BE264" s="270">
        <v>0</v>
      </c>
      <c r="BF264" s="270">
        <v>0</v>
      </c>
      <c r="BG264" s="270">
        <v>0</v>
      </c>
    </row>
    <row r="265" spans="1:59">
      <c r="A265" s="267" t="s">
        <v>476</v>
      </c>
      <c r="B265" s="268">
        <v>0.13266666666666668</v>
      </c>
      <c r="C265" s="268">
        <v>0.2</v>
      </c>
      <c r="D265" s="268">
        <v>0</v>
      </c>
      <c r="E265" s="268"/>
      <c r="F265" s="269">
        <v>843</v>
      </c>
      <c r="G265" s="270">
        <v>0.04</v>
      </c>
      <c r="H265" s="270">
        <v>1.2999999999999999E-2</v>
      </c>
      <c r="I265" s="270">
        <v>6.2E-2</v>
      </c>
      <c r="J265" s="270">
        <v>3.0000000000000001E-3</v>
      </c>
      <c r="K265" s="270">
        <v>0</v>
      </c>
      <c r="L265" s="270">
        <v>1.4666666666666689E-2</v>
      </c>
      <c r="M265" s="271">
        <v>47.449584816132862</v>
      </c>
      <c r="N265" s="269">
        <v>850</v>
      </c>
      <c r="O265" s="269">
        <v>850</v>
      </c>
      <c r="P265" s="269">
        <v>850</v>
      </c>
      <c r="Q265" s="269">
        <v>850</v>
      </c>
      <c r="R265" s="269">
        <v>850</v>
      </c>
      <c r="S265" s="269" t="s">
        <v>164</v>
      </c>
      <c r="T265" s="270">
        <v>0.04</v>
      </c>
      <c r="U265" s="270">
        <v>0.04</v>
      </c>
      <c r="V265" s="270">
        <v>0.04</v>
      </c>
      <c r="W265" s="270">
        <v>0.04</v>
      </c>
      <c r="X265" s="270">
        <v>0.04</v>
      </c>
      <c r="Y265" s="270">
        <v>1.4999999999999999E-2</v>
      </c>
      <c r="Z265" s="270">
        <v>1.4999999999999999E-2</v>
      </c>
      <c r="AA265" s="270">
        <v>1.4999999999999999E-2</v>
      </c>
      <c r="AB265" s="270">
        <v>1.4999999999999999E-2</v>
      </c>
      <c r="AC265" s="270">
        <v>1.4999999999999999E-2</v>
      </c>
      <c r="AD265" s="270">
        <v>5.5E-2</v>
      </c>
      <c r="AE265" s="270">
        <v>5.5E-2</v>
      </c>
      <c r="AF265" s="270">
        <v>5.5E-2</v>
      </c>
      <c r="AG265" s="270">
        <v>5.5E-2</v>
      </c>
      <c r="AH265" s="270">
        <v>5.5E-2</v>
      </c>
      <c r="AI265" s="270">
        <v>2E-3</v>
      </c>
      <c r="AJ265" s="270">
        <v>2E-3</v>
      </c>
      <c r="AK265" s="270">
        <v>2E-3</v>
      </c>
      <c r="AL265" s="270">
        <v>2E-3</v>
      </c>
      <c r="AM265" s="270">
        <v>2E-3</v>
      </c>
      <c r="AN265" s="270">
        <v>0</v>
      </c>
      <c r="AO265" s="270">
        <v>0</v>
      </c>
      <c r="AP265" s="270">
        <v>0</v>
      </c>
      <c r="AQ265" s="270">
        <v>0</v>
      </c>
      <c r="AR265" s="270">
        <v>0</v>
      </c>
      <c r="AS265" s="270">
        <v>1.0999999999999999E-2</v>
      </c>
      <c r="AT265" s="270">
        <v>1.0999999999999999E-2</v>
      </c>
      <c r="AU265" s="270">
        <v>1.0999999999999999E-2</v>
      </c>
      <c r="AV265" s="270">
        <v>1.0999999999999999E-2</v>
      </c>
      <c r="AW265" s="270">
        <v>1.0999999999999999E-2</v>
      </c>
      <c r="AX265" s="270">
        <v>0</v>
      </c>
      <c r="AY265" s="270">
        <v>0</v>
      </c>
      <c r="AZ265" s="270">
        <v>0</v>
      </c>
      <c r="BA265" s="270">
        <v>0</v>
      </c>
      <c r="BB265" s="270">
        <v>0</v>
      </c>
      <c r="BC265" s="270">
        <v>0</v>
      </c>
      <c r="BD265" s="270">
        <v>0</v>
      </c>
      <c r="BE265" s="270">
        <v>0</v>
      </c>
      <c r="BF265" s="270">
        <v>0</v>
      </c>
      <c r="BG265" s="270">
        <v>0</v>
      </c>
    </row>
    <row r="266" spans="1:59">
      <c r="A266" s="267" t="s">
        <v>432</v>
      </c>
      <c r="B266" s="268">
        <v>0.34833333333333333</v>
      </c>
      <c r="C266" s="268">
        <v>0.9</v>
      </c>
      <c r="D266" s="268">
        <v>0</v>
      </c>
      <c r="E266" s="268"/>
      <c r="F266" s="269">
        <v>1752</v>
      </c>
      <c r="G266" s="270">
        <v>0.10299999999999999</v>
      </c>
      <c r="H266" s="270">
        <v>8.6999999999999994E-2</v>
      </c>
      <c r="I266" s="270">
        <v>0.09</v>
      </c>
      <c r="J266" s="270">
        <v>5.6099999999999997E-2</v>
      </c>
      <c r="K266" s="270">
        <v>0.01</v>
      </c>
      <c r="L266" s="270">
        <v>2.2333333333333094E-3</v>
      </c>
      <c r="M266" s="271">
        <v>58.789954337899545</v>
      </c>
      <c r="N266" s="269">
        <v>2104</v>
      </c>
      <c r="O266" s="269">
        <v>2336</v>
      </c>
      <c r="P266" s="269">
        <v>2617</v>
      </c>
      <c r="Q266" s="269">
        <v>2930</v>
      </c>
      <c r="R266" s="269">
        <v>3230</v>
      </c>
      <c r="S266" s="269" t="s">
        <v>164</v>
      </c>
      <c r="T266" s="270">
        <v>0.12</v>
      </c>
      <c r="U266" s="270">
        <v>0.12</v>
      </c>
      <c r="V266" s="270">
        <v>0.16</v>
      </c>
      <c r="W266" s="270">
        <v>0.17899999999999999</v>
      </c>
      <c r="X266" s="270">
        <v>0.19700000000000001</v>
      </c>
      <c r="Y266" s="270">
        <v>8.7999999999999995E-2</v>
      </c>
      <c r="Z266" s="270">
        <v>8.8999999999999996E-2</v>
      </c>
      <c r="AA266" s="270">
        <v>9.5000000000000001E-2</v>
      </c>
      <c r="AB266" s="270">
        <v>0.104</v>
      </c>
      <c r="AC266" s="270">
        <v>0.12</v>
      </c>
      <c r="AD266" s="270">
        <v>0.14000000000000001</v>
      </c>
      <c r="AE266" s="270">
        <v>0.16300000000000001</v>
      </c>
      <c r="AF266" s="270">
        <v>0.19400000000000001</v>
      </c>
      <c r="AG266" s="270">
        <v>0.22800000000000001</v>
      </c>
      <c r="AH266" s="270">
        <v>0.26100000000000001</v>
      </c>
      <c r="AI266" s="270">
        <v>0.06</v>
      </c>
      <c r="AJ266" s="270">
        <v>0.06</v>
      </c>
      <c r="AK266" s="270">
        <v>0.06</v>
      </c>
      <c r="AL266" s="270">
        <v>0.06</v>
      </c>
      <c r="AM266" s="270">
        <v>0.06</v>
      </c>
      <c r="AN266" s="270">
        <v>0.01</v>
      </c>
      <c r="AO266" s="270">
        <v>0.01</v>
      </c>
      <c r="AP266" s="270">
        <v>0.01</v>
      </c>
      <c r="AQ266" s="270">
        <v>0.01</v>
      </c>
      <c r="AR266" s="270">
        <v>0.01</v>
      </c>
      <c r="AS266" s="270">
        <v>4.0899999999999999E-2</v>
      </c>
      <c r="AT266" s="270">
        <v>4.3299999999999998E-2</v>
      </c>
      <c r="AU266" s="270">
        <v>5.0799999999999998E-2</v>
      </c>
      <c r="AV266" s="270">
        <v>5.6899999999999999E-2</v>
      </c>
      <c r="AW266" s="270">
        <v>6.3500000000000001E-2</v>
      </c>
      <c r="AX266" s="270">
        <v>0</v>
      </c>
      <c r="AY266" s="270">
        <v>0</v>
      </c>
      <c r="AZ266" s="270">
        <v>0</v>
      </c>
      <c r="BA266" s="270">
        <v>0</v>
      </c>
      <c r="BB266" s="270">
        <v>0</v>
      </c>
      <c r="BC266" s="270">
        <v>0</v>
      </c>
      <c r="BD266" s="270">
        <v>0</v>
      </c>
      <c r="BE266" s="270">
        <v>0</v>
      </c>
      <c r="BF266" s="270">
        <v>0</v>
      </c>
      <c r="BG266" s="270">
        <v>0</v>
      </c>
    </row>
    <row r="267" spans="1:59">
      <c r="A267" s="267" t="s">
        <v>411</v>
      </c>
      <c r="B267" s="268">
        <v>9.0083333333333335E-2</v>
      </c>
      <c r="C267" s="268">
        <v>6.8000000000000005E-2</v>
      </c>
      <c r="D267" s="268">
        <v>0</v>
      </c>
      <c r="E267" s="268"/>
      <c r="F267" s="269">
        <v>0</v>
      </c>
      <c r="G267" s="270">
        <v>0</v>
      </c>
      <c r="H267" s="270">
        <v>0</v>
      </c>
      <c r="I267" s="270">
        <v>0</v>
      </c>
      <c r="J267" s="270">
        <v>0</v>
      </c>
      <c r="K267" s="270">
        <v>0</v>
      </c>
      <c r="L267" s="270">
        <v>9.0083333333333335E-2</v>
      </c>
      <c r="M267" s="271" t="s">
        <v>395</v>
      </c>
      <c r="N267" s="269">
        <v>350</v>
      </c>
      <c r="O267" s="269">
        <v>400</v>
      </c>
      <c r="P267" s="269">
        <v>425</v>
      </c>
      <c r="Q267" s="269">
        <v>450</v>
      </c>
      <c r="R267" s="269">
        <v>500</v>
      </c>
      <c r="S267" s="269" t="s">
        <v>164</v>
      </c>
      <c r="T267" s="270">
        <v>0.05</v>
      </c>
      <c r="U267" s="270">
        <v>0.05</v>
      </c>
      <c r="V267" s="270">
        <v>0.05</v>
      </c>
      <c r="W267" s="270">
        <v>0.05</v>
      </c>
      <c r="X267" s="270">
        <v>0.05</v>
      </c>
      <c r="Y267" s="270">
        <v>0</v>
      </c>
      <c r="Z267" s="270">
        <v>0</v>
      </c>
      <c r="AA267" s="270">
        <v>0</v>
      </c>
      <c r="AB267" s="270">
        <v>0</v>
      </c>
      <c r="AC267" s="270">
        <v>0</v>
      </c>
      <c r="AD267" s="270">
        <v>0</v>
      </c>
      <c r="AE267" s="270">
        <v>0</v>
      </c>
      <c r="AF267" s="270">
        <v>0</v>
      </c>
      <c r="AG267" s="270">
        <v>0</v>
      </c>
      <c r="AH267" s="270">
        <v>0</v>
      </c>
      <c r="AI267" s="270">
        <v>0</v>
      </c>
      <c r="AJ267" s="270">
        <v>0</v>
      </c>
      <c r="AK267" s="270">
        <v>0</v>
      </c>
      <c r="AL267" s="270">
        <v>0</v>
      </c>
      <c r="AM267" s="270">
        <v>0</v>
      </c>
      <c r="AN267" s="270">
        <v>0</v>
      </c>
      <c r="AO267" s="270">
        <v>0</v>
      </c>
      <c r="AP267" s="270">
        <v>0</v>
      </c>
      <c r="AQ267" s="270">
        <v>0</v>
      </c>
      <c r="AR267" s="270">
        <v>0</v>
      </c>
      <c r="AS267" s="270">
        <v>0.01</v>
      </c>
      <c r="AT267" s="270">
        <v>0.01</v>
      </c>
      <c r="AU267" s="270">
        <v>0.01</v>
      </c>
      <c r="AV267" s="270">
        <v>0.01</v>
      </c>
      <c r="AW267" s="270">
        <v>0.01</v>
      </c>
      <c r="AX267" s="270">
        <v>0</v>
      </c>
      <c r="AY267" s="270">
        <v>0</v>
      </c>
      <c r="AZ267" s="270">
        <v>0</v>
      </c>
      <c r="BA267" s="270">
        <v>0</v>
      </c>
      <c r="BB267" s="270">
        <v>0</v>
      </c>
      <c r="BC267" s="270">
        <v>0</v>
      </c>
      <c r="BD267" s="270">
        <v>0</v>
      </c>
      <c r="BE267" s="270">
        <v>0</v>
      </c>
      <c r="BF267" s="270">
        <v>0</v>
      </c>
      <c r="BG267" s="270">
        <v>0</v>
      </c>
    </row>
    <row r="268" spans="1:59">
      <c r="A268" s="267" t="s">
        <v>858</v>
      </c>
      <c r="B268" s="268">
        <v>3.3680000000000003</v>
      </c>
      <c r="C268" s="268">
        <v>14</v>
      </c>
      <c r="D268" s="268">
        <v>0.82489999999999997</v>
      </c>
      <c r="E268" s="268"/>
      <c r="F268" s="269">
        <v>14300</v>
      </c>
      <c r="G268" s="270">
        <v>1.391</v>
      </c>
      <c r="H268" s="270">
        <v>0.439</v>
      </c>
      <c r="I268" s="270">
        <v>4.0000000000000001E-3</v>
      </c>
      <c r="J268" s="270">
        <v>0.127</v>
      </c>
      <c r="K268" s="270">
        <v>0.22639999999999999</v>
      </c>
      <c r="L268" s="270">
        <v>0.35570000000000013</v>
      </c>
      <c r="M268" s="271">
        <v>97.272727272727266</v>
      </c>
      <c r="N268" s="269">
        <v>14297</v>
      </c>
      <c r="O268" s="269">
        <v>16012</v>
      </c>
      <c r="P268" s="269">
        <v>17933</v>
      </c>
      <c r="Q268" s="269">
        <v>20085</v>
      </c>
      <c r="R268" s="269">
        <v>22496</v>
      </c>
      <c r="S268" s="269" t="s">
        <v>163</v>
      </c>
      <c r="T268" s="270">
        <v>1.401</v>
      </c>
      <c r="U268" s="270">
        <v>1.569</v>
      </c>
      <c r="V268" s="270">
        <v>1.7569999999999999</v>
      </c>
      <c r="W268" s="270">
        <v>1.9690000000000001</v>
      </c>
      <c r="X268" s="270">
        <v>2.2050000000000001</v>
      </c>
      <c r="Y268" s="270">
        <v>0.59570000000000001</v>
      </c>
      <c r="Z268" s="270">
        <v>0.71489999999999998</v>
      </c>
      <c r="AA268" s="270">
        <v>0.85780000000000001</v>
      </c>
      <c r="AB268" s="270">
        <v>1.0294000000000001</v>
      </c>
      <c r="AC268" s="270">
        <v>1.2353000000000001</v>
      </c>
      <c r="AD268" s="270">
        <v>5.3E-3</v>
      </c>
      <c r="AE268" s="270">
        <v>6.4000000000000003E-3</v>
      </c>
      <c r="AF268" s="270">
        <v>7.6E-3</v>
      </c>
      <c r="AG268" s="270">
        <v>9.1999999999999998E-3</v>
      </c>
      <c r="AH268" s="270">
        <v>1.0999999999999999E-2</v>
      </c>
      <c r="AI268" s="270">
        <v>0.38700000000000001</v>
      </c>
      <c r="AJ268" s="270">
        <v>0.46400000000000002</v>
      </c>
      <c r="AK268" s="270">
        <v>0.55700000000000005</v>
      </c>
      <c r="AL268" s="270">
        <v>0.66900000000000004</v>
      </c>
      <c r="AM268" s="270">
        <v>0.80200000000000005</v>
      </c>
      <c r="AN268" s="270">
        <v>7.0000000000000007E-2</v>
      </c>
      <c r="AO268" s="270">
        <v>7.4999999999999997E-2</v>
      </c>
      <c r="AP268" s="270">
        <v>0.08</v>
      </c>
      <c r="AQ268" s="270">
        <v>8.5000000000000006E-2</v>
      </c>
      <c r="AR268" s="270">
        <v>0.09</v>
      </c>
      <c r="AS268" s="270">
        <v>0.35</v>
      </c>
      <c r="AT268" s="270">
        <v>0.36</v>
      </c>
      <c r="AU268" s="270">
        <v>0.37</v>
      </c>
      <c r="AV268" s="270">
        <v>0.38</v>
      </c>
      <c r="AW268" s="270">
        <v>0.39</v>
      </c>
      <c r="AX268" s="270">
        <v>0</v>
      </c>
      <c r="AY268" s="270">
        <v>0</v>
      </c>
      <c r="AZ268" s="270">
        <v>0</v>
      </c>
      <c r="BA268" s="270">
        <v>0</v>
      </c>
      <c r="BB268" s="270">
        <v>0</v>
      </c>
      <c r="BC268" s="270">
        <v>0</v>
      </c>
      <c r="BD268" s="270">
        <v>0</v>
      </c>
      <c r="BE268" s="270">
        <v>0</v>
      </c>
      <c r="BF268" s="270">
        <v>0</v>
      </c>
      <c r="BG268" s="270">
        <v>0</v>
      </c>
    </row>
    <row r="269" spans="1:59">
      <c r="A269" s="267" t="s">
        <v>808</v>
      </c>
      <c r="B269" s="268">
        <v>0.18910833333333332</v>
      </c>
      <c r="C269" s="268">
        <v>0.25</v>
      </c>
      <c r="D269" s="268">
        <v>2.1600000000000001E-2</v>
      </c>
      <c r="E269" s="268"/>
      <c r="F269" s="269">
        <v>1356</v>
      </c>
      <c r="G269" s="270">
        <v>7.9600000000000004E-2</v>
      </c>
      <c r="H269" s="270">
        <v>4.0399999999999998E-2</v>
      </c>
      <c r="I269" s="270">
        <v>5.5999999999999999E-3</v>
      </c>
      <c r="J269" s="270">
        <v>0.01</v>
      </c>
      <c r="K269" s="270">
        <v>4.0000000000000001E-3</v>
      </c>
      <c r="L269" s="270">
        <v>2.7908333333333313E-2</v>
      </c>
      <c r="M269" s="271">
        <v>58.702064896755161</v>
      </c>
      <c r="N269" s="269">
        <v>1140</v>
      </c>
      <c r="O269" s="269">
        <v>1200</v>
      </c>
      <c r="P269" s="269">
        <v>1250</v>
      </c>
      <c r="Q269" s="269">
        <v>1300</v>
      </c>
      <c r="R269" s="269">
        <v>1350</v>
      </c>
      <c r="S269" s="269" t="s">
        <v>163</v>
      </c>
      <c r="T269" s="270">
        <v>8.1000000000000003E-2</v>
      </c>
      <c r="U269" s="270">
        <v>8.3000000000000004E-2</v>
      </c>
      <c r="V269" s="270">
        <v>8.5000000000000006E-2</v>
      </c>
      <c r="W269" s="270">
        <v>8.6999999999999994E-2</v>
      </c>
      <c r="X269" s="270">
        <v>8.8999999999999996E-2</v>
      </c>
      <c r="Y269" s="270">
        <v>1.4999999999999999E-2</v>
      </c>
      <c r="Z269" s="270">
        <v>1.6E-2</v>
      </c>
      <c r="AA269" s="270">
        <v>1.7000000000000001E-2</v>
      </c>
      <c r="AB269" s="270">
        <v>1.7999999999999999E-2</v>
      </c>
      <c r="AC269" s="270">
        <v>1.9E-2</v>
      </c>
      <c r="AD269" s="270">
        <v>5.0000000000000001E-3</v>
      </c>
      <c r="AE269" s="270">
        <v>5.0000000000000001E-3</v>
      </c>
      <c r="AF269" s="270">
        <v>5.0000000000000001E-3</v>
      </c>
      <c r="AG269" s="270">
        <v>5.0000000000000001E-3</v>
      </c>
      <c r="AH269" s="270">
        <v>5.0000000000000001E-3</v>
      </c>
      <c r="AI269" s="270">
        <v>8.0000000000000002E-3</v>
      </c>
      <c r="AJ269" s="270">
        <v>8.9999999999999993E-3</v>
      </c>
      <c r="AK269" s="270">
        <v>8.9999999999999993E-3</v>
      </c>
      <c r="AL269" s="270">
        <v>0.01</v>
      </c>
      <c r="AM269" s="270">
        <v>0.01</v>
      </c>
      <c r="AN269" s="270">
        <v>6.0000000000000001E-3</v>
      </c>
      <c r="AO269" s="270">
        <v>5.4999999999999997E-3</v>
      </c>
      <c r="AP269" s="270">
        <v>5.4999999999999997E-3</v>
      </c>
      <c r="AQ269" s="270">
        <v>5.0000000000000001E-3</v>
      </c>
      <c r="AR269" s="270">
        <v>5.0000000000000001E-3</v>
      </c>
      <c r="AS269" s="270">
        <v>2.29E-2</v>
      </c>
      <c r="AT269" s="270">
        <v>2.3599999999999999E-2</v>
      </c>
      <c r="AU269" s="270">
        <v>2.4199999999999999E-2</v>
      </c>
      <c r="AV269" s="270">
        <v>2.4899999999999999E-2</v>
      </c>
      <c r="AW269" s="270">
        <v>2.5499999999999998E-2</v>
      </c>
      <c r="AX269" s="270">
        <v>0</v>
      </c>
      <c r="AY269" s="270">
        <v>0</v>
      </c>
      <c r="AZ269" s="270">
        <v>0</v>
      </c>
      <c r="BA269" s="270">
        <v>0</v>
      </c>
      <c r="BB269" s="270">
        <v>0</v>
      </c>
      <c r="BC269" s="270">
        <v>0</v>
      </c>
      <c r="BD269" s="270">
        <v>0</v>
      </c>
      <c r="BE269" s="270">
        <v>0</v>
      </c>
      <c r="BF269" s="270">
        <v>0</v>
      </c>
      <c r="BG269" s="270">
        <v>0</v>
      </c>
    </row>
    <row r="270" spans="1:59">
      <c r="A270" s="267" t="s">
        <v>391</v>
      </c>
      <c r="B270" s="268">
        <v>1.1213333333333331</v>
      </c>
      <c r="C270" s="268">
        <v>1.9269999999999998</v>
      </c>
      <c r="D270" s="268">
        <v>0.23072493150684933</v>
      </c>
      <c r="E270" s="268"/>
      <c r="F270" s="269">
        <v>7896</v>
      </c>
      <c r="G270" s="270">
        <v>0.48499999999999999</v>
      </c>
      <c r="H270" s="270">
        <v>0.216</v>
      </c>
      <c r="I270" s="270">
        <v>4.1000000000000002E-2</v>
      </c>
      <c r="J270" s="270">
        <v>0.04</v>
      </c>
      <c r="K270" s="270">
        <v>4.0000000000000001E-3</v>
      </c>
      <c r="L270" s="270">
        <v>0.10460840182648368</v>
      </c>
      <c r="M270" s="271">
        <v>61.423505572441741</v>
      </c>
      <c r="N270" s="269">
        <v>8212</v>
      </c>
      <c r="O270" s="269">
        <v>9854</v>
      </c>
      <c r="P270" s="269">
        <v>11825</v>
      </c>
      <c r="Q270" s="269">
        <v>14190</v>
      </c>
      <c r="R270" s="269">
        <v>17028</v>
      </c>
      <c r="S270" s="269" t="s">
        <v>163</v>
      </c>
      <c r="T270" s="270">
        <v>0.50090000000000001</v>
      </c>
      <c r="U270" s="270">
        <v>0.60109999999999997</v>
      </c>
      <c r="V270" s="270">
        <v>0.72130000000000005</v>
      </c>
      <c r="W270" s="270">
        <v>0.86560000000000004</v>
      </c>
      <c r="X270" s="270">
        <v>1.0387</v>
      </c>
      <c r="Y270" s="270">
        <v>0.22459999999999999</v>
      </c>
      <c r="Z270" s="270">
        <v>0.26960000000000001</v>
      </c>
      <c r="AA270" s="270">
        <v>0.32350000000000001</v>
      </c>
      <c r="AB270" s="270">
        <v>0.38819999999999999</v>
      </c>
      <c r="AC270" s="270">
        <v>0.46579999999999999</v>
      </c>
      <c r="AD270" s="270">
        <v>4.2599999999999999E-2</v>
      </c>
      <c r="AE270" s="270">
        <v>5.1200000000000002E-2</v>
      </c>
      <c r="AF270" s="270">
        <v>6.1400000000000003E-2</v>
      </c>
      <c r="AG270" s="270">
        <v>7.3700000000000002E-2</v>
      </c>
      <c r="AH270" s="270">
        <v>8.8400000000000006E-2</v>
      </c>
      <c r="AI270" s="270">
        <v>4.24E-2</v>
      </c>
      <c r="AJ270" s="270">
        <v>5.0900000000000001E-2</v>
      </c>
      <c r="AK270" s="270">
        <v>6.1100000000000002E-2</v>
      </c>
      <c r="AL270" s="270">
        <v>7.3300000000000004E-2</v>
      </c>
      <c r="AM270" s="270">
        <v>8.7900000000000006E-2</v>
      </c>
      <c r="AN270" s="270">
        <v>4.4999999999999997E-3</v>
      </c>
      <c r="AO270" s="270">
        <v>4.7000000000000002E-3</v>
      </c>
      <c r="AP270" s="270">
        <v>4.8999999999999998E-3</v>
      </c>
      <c r="AQ270" s="270">
        <v>5.1000000000000004E-3</v>
      </c>
      <c r="AR270" s="270">
        <v>5.3E-3</v>
      </c>
      <c r="AS270" s="270">
        <v>0.11</v>
      </c>
      <c r="AT270" s="270">
        <v>0.112</v>
      </c>
      <c r="AU270" s="270">
        <v>0.114</v>
      </c>
      <c r="AV270" s="270">
        <v>0.11600000000000001</v>
      </c>
      <c r="AW270" s="270">
        <v>0.11799999999999999</v>
      </c>
      <c r="AX270" s="270">
        <v>9.2999999999999999E-2</v>
      </c>
      <c r="AY270" s="270">
        <v>0</v>
      </c>
      <c r="AZ270" s="270">
        <v>0</v>
      </c>
      <c r="BA270" s="270">
        <v>0</v>
      </c>
      <c r="BB270" s="270">
        <v>0</v>
      </c>
      <c r="BC270" s="270">
        <v>0</v>
      </c>
      <c r="BD270" s="270">
        <v>0</v>
      </c>
      <c r="BE270" s="270">
        <v>0</v>
      </c>
      <c r="BF270" s="270">
        <v>0</v>
      </c>
      <c r="BG270" s="270">
        <v>0</v>
      </c>
    </row>
    <row r="271" spans="1:59">
      <c r="A271" s="267" t="s">
        <v>481</v>
      </c>
      <c r="B271" s="268">
        <v>0.24883333333333335</v>
      </c>
      <c r="C271" s="268">
        <v>1</v>
      </c>
      <c r="D271" s="268">
        <v>0</v>
      </c>
      <c r="E271" s="268"/>
      <c r="F271" s="269">
        <v>1436</v>
      </c>
      <c r="G271" s="270">
        <v>0.155</v>
      </c>
      <c r="H271" s="270">
        <v>0.1</v>
      </c>
      <c r="I271" s="270">
        <v>0</v>
      </c>
      <c r="J271" s="270">
        <v>0</v>
      </c>
      <c r="K271" s="270">
        <v>0.03</v>
      </c>
      <c r="L271" s="270">
        <v>-3.616666666666668E-2</v>
      </c>
      <c r="M271" s="271">
        <v>107.93871866295265</v>
      </c>
      <c r="N271" s="269">
        <v>2600</v>
      </c>
      <c r="O271" s="269">
        <v>2800</v>
      </c>
      <c r="P271" s="269">
        <v>3000</v>
      </c>
      <c r="Q271" s="269">
        <v>3200</v>
      </c>
      <c r="R271" s="269">
        <v>3300</v>
      </c>
      <c r="S271" s="269" t="s">
        <v>163</v>
      </c>
      <c r="T271" s="270">
        <v>0.188</v>
      </c>
      <c r="U271" s="270">
        <v>0.191</v>
      </c>
      <c r="V271" s="270">
        <v>0.2</v>
      </c>
      <c r="W271" s="270">
        <v>0.22500000000000001</v>
      </c>
      <c r="X271" s="270">
        <v>0.253</v>
      </c>
      <c r="Y271" s="270">
        <v>6.9000000000000006E-2</v>
      </c>
      <c r="Z271" s="270">
        <v>7.4999999999999997E-2</v>
      </c>
      <c r="AA271" s="270">
        <v>7.4999999999999997E-2</v>
      </c>
      <c r="AB271" s="270">
        <v>7.8E-2</v>
      </c>
      <c r="AC271" s="270">
        <v>0.09</v>
      </c>
      <c r="AD271" s="270">
        <v>1.6E-2</v>
      </c>
      <c r="AE271" s="270">
        <v>1.7000000000000001E-2</v>
      </c>
      <c r="AF271" s="270">
        <v>1.7999999999999999E-2</v>
      </c>
      <c r="AG271" s="270">
        <v>1.7999999999999999E-2</v>
      </c>
      <c r="AH271" s="270">
        <v>0.02</v>
      </c>
      <c r="AI271" s="270">
        <v>0.1</v>
      </c>
      <c r="AJ271" s="270">
        <v>0.11</v>
      </c>
      <c r="AK271" s="270">
        <v>0.11</v>
      </c>
      <c r="AL271" s="270">
        <v>0.111</v>
      </c>
      <c r="AM271" s="270">
        <v>0.112</v>
      </c>
      <c r="AN271" s="270">
        <v>0.126</v>
      </c>
      <c r="AO271" s="270">
        <v>0.14000000000000001</v>
      </c>
      <c r="AP271" s="270">
        <v>0.15</v>
      </c>
      <c r="AQ271" s="270">
        <v>0.16</v>
      </c>
      <c r="AR271" s="270">
        <v>0.16700000000000001</v>
      </c>
      <c r="AS271" s="270">
        <v>5.1200000000000002E-2</v>
      </c>
      <c r="AT271" s="270">
        <v>5.4699999999999999E-2</v>
      </c>
      <c r="AU271" s="270">
        <v>5.67E-2</v>
      </c>
      <c r="AV271" s="270">
        <v>6.0699999999999997E-2</v>
      </c>
      <c r="AW271" s="270">
        <v>6.5799999999999997E-2</v>
      </c>
      <c r="AX271" s="270">
        <v>0</v>
      </c>
      <c r="AY271" s="270">
        <v>0</v>
      </c>
      <c r="AZ271" s="270">
        <v>0</v>
      </c>
      <c r="BA271" s="270">
        <v>0</v>
      </c>
      <c r="BB271" s="270">
        <v>0</v>
      </c>
      <c r="BC271" s="270">
        <v>0</v>
      </c>
      <c r="BD271" s="270">
        <v>0</v>
      </c>
      <c r="BE271" s="270">
        <v>0</v>
      </c>
      <c r="BF271" s="270">
        <v>0</v>
      </c>
      <c r="BG271" s="270">
        <v>0</v>
      </c>
    </row>
    <row r="272" spans="1:59">
      <c r="A272" s="267" t="s">
        <v>783</v>
      </c>
      <c r="B272" s="268">
        <v>0.11703333333333334</v>
      </c>
      <c r="C272" s="268">
        <v>0.59000000000000008</v>
      </c>
      <c r="D272" s="268">
        <v>0</v>
      </c>
      <c r="E272" s="268"/>
      <c r="F272" s="269">
        <v>1948</v>
      </c>
      <c r="G272" s="270">
        <v>8.8800000000000004E-2</v>
      </c>
      <c r="H272" s="270">
        <v>1E-3</v>
      </c>
      <c r="I272" s="270">
        <v>2.0000000000000001E-4</v>
      </c>
      <c r="J272" s="270">
        <v>0</v>
      </c>
      <c r="K272" s="270">
        <v>2E-3</v>
      </c>
      <c r="L272" s="270">
        <v>2.5033333333333324E-2</v>
      </c>
      <c r="M272" s="271">
        <v>45.585215605749489</v>
      </c>
      <c r="N272" s="269">
        <v>1967</v>
      </c>
      <c r="O272" s="269">
        <v>1987</v>
      </c>
      <c r="P272" s="269">
        <v>2007</v>
      </c>
      <c r="Q272" s="269">
        <v>2027</v>
      </c>
      <c r="R272" s="269">
        <v>2047</v>
      </c>
      <c r="S272" s="269" t="s">
        <v>163</v>
      </c>
      <c r="T272" s="270">
        <v>8.9599999999999999E-2</v>
      </c>
      <c r="U272" s="270">
        <v>9.0399999999999994E-2</v>
      </c>
      <c r="V272" s="270">
        <v>9.1200000000000003E-2</v>
      </c>
      <c r="W272" s="270">
        <v>9.1999999999999998E-2</v>
      </c>
      <c r="X272" s="270">
        <v>9.2799999999999994E-2</v>
      </c>
      <c r="Y272" s="270">
        <v>1.1000000000000001E-3</v>
      </c>
      <c r="Z272" s="270">
        <v>1.1999999999999999E-3</v>
      </c>
      <c r="AA272" s="270">
        <v>1.2999999999999999E-3</v>
      </c>
      <c r="AB272" s="270">
        <v>1.4E-3</v>
      </c>
      <c r="AC272" s="270">
        <v>1.5E-3</v>
      </c>
      <c r="AD272" s="270">
        <v>2.0000000000000001E-4</v>
      </c>
      <c r="AE272" s="270">
        <v>2.0000000000000001E-4</v>
      </c>
      <c r="AF272" s="270">
        <v>2.0000000000000001E-4</v>
      </c>
      <c r="AG272" s="270">
        <v>2.0000000000000001E-4</v>
      </c>
      <c r="AH272" s="270">
        <v>2.0000000000000001E-4</v>
      </c>
      <c r="AI272" s="270">
        <v>0</v>
      </c>
      <c r="AJ272" s="270">
        <v>0</v>
      </c>
      <c r="AK272" s="270">
        <v>0</v>
      </c>
      <c r="AL272" s="270">
        <v>0</v>
      </c>
      <c r="AM272" s="270">
        <v>0</v>
      </c>
      <c r="AN272" s="270">
        <v>2.5000000000000001E-3</v>
      </c>
      <c r="AO272" s="270">
        <v>2.5000000000000001E-3</v>
      </c>
      <c r="AP272" s="270">
        <v>2.5000000000000001E-3</v>
      </c>
      <c r="AQ272" s="270">
        <v>2.5000000000000001E-3</v>
      </c>
      <c r="AR272" s="270">
        <v>2.5000000000000001E-3</v>
      </c>
      <c r="AS272" s="270">
        <v>1.6E-2</v>
      </c>
      <c r="AT272" s="270">
        <v>1.6500000000000001E-2</v>
      </c>
      <c r="AU272" s="270">
        <v>1.7000000000000001E-2</v>
      </c>
      <c r="AV272" s="270">
        <v>1.7500000000000002E-2</v>
      </c>
      <c r="AW272" s="270">
        <v>1.77E-2</v>
      </c>
      <c r="AX272" s="270">
        <v>2.5000000000000001E-2</v>
      </c>
      <c r="AY272" s="270">
        <v>0</v>
      </c>
      <c r="AZ272" s="270">
        <v>0</v>
      </c>
      <c r="BA272" s="270">
        <v>0</v>
      </c>
      <c r="BB272" s="270">
        <v>0</v>
      </c>
      <c r="BC272" s="270">
        <v>0</v>
      </c>
      <c r="BD272" s="270">
        <v>0</v>
      </c>
      <c r="BE272" s="270">
        <v>0</v>
      </c>
      <c r="BF272" s="270">
        <v>0</v>
      </c>
      <c r="BG272" s="270">
        <v>0</v>
      </c>
    </row>
    <row r="273" spans="1:59">
      <c r="A273" s="267" t="s">
        <v>1060</v>
      </c>
      <c r="B273" s="268">
        <v>7.4449999999999988E-2</v>
      </c>
      <c r="C273" s="268">
        <v>0.13899999999999998</v>
      </c>
      <c r="D273" s="268">
        <v>0</v>
      </c>
      <c r="E273" s="268"/>
      <c r="F273" s="269">
        <v>722</v>
      </c>
      <c r="G273" s="270">
        <v>7.4499999999999997E-2</v>
      </c>
      <c r="H273" s="270">
        <v>0</v>
      </c>
      <c r="I273" s="270">
        <v>0</v>
      </c>
      <c r="J273" s="270">
        <v>2E-3</v>
      </c>
      <c r="K273" s="270">
        <v>2E-3</v>
      </c>
      <c r="L273" s="270">
        <v>-4.0500000000000119E-3</v>
      </c>
      <c r="M273" s="271">
        <v>103.18559556786704</v>
      </c>
      <c r="N273" s="269">
        <v>945</v>
      </c>
      <c r="O273" s="269">
        <v>973</v>
      </c>
      <c r="P273" s="269">
        <v>1002</v>
      </c>
      <c r="Q273" s="269">
        <v>1032</v>
      </c>
      <c r="R273" s="269">
        <v>1032</v>
      </c>
      <c r="S273" s="269" t="s">
        <v>163</v>
      </c>
      <c r="T273" s="270">
        <v>6.4000000000000001E-2</v>
      </c>
      <c r="U273" s="270">
        <v>6.6000000000000003E-2</v>
      </c>
      <c r="V273" s="270">
        <v>6.9000000000000006E-2</v>
      </c>
      <c r="W273" s="270">
        <v>7.1999999999999995E-2</v>
      </c>
      <c r="X273" s="270">
        <v>7.1999999999999995E-2</v>
      </c>
      <c r="Y273" s="270">
        <v>0</v>
      </c>
      <c r="Z273" s="270">
        <v>0</v>
      </c>
      <c r="AA273" s="270">
        <v>0</v>
      </c>
      <c r="AB273" s="270">
        <v>0</v>
      </c>
      <c r="AC273" s="270">
        <v>0</v>
      </c>
      <c r="AD273" s="270">
        <v>0</v>
      </c>
      <c r="AE273" s="270">
        <v>0</v>
      </c>
      <c r="AF273" s="270">
        <v>0</v>
      </c>
      <c r="AG273" s="270">
        <v>0</v>
      </c>
      <c r="AH273" s="270">
        <v>0</v>
      </c>
      <c r="AI273" s="270">
        <v>0</v>
      </c>
      <c r="AJ273" s="270">
        <v>0</v>
      </c>
      <c r="AK273" s="270">
        <v>0</v>
      </c>
      <c r="AL273" s="270">
        <v>0</v>
      </c>
      <c r="AM273" s="270">
        <v>0</v>
      </c>
      <c r="AN273" s="270">
        <v>0</v>
      </c>
      <c r="AO273" s="270">
        <v>0</v>
      </c>
      <c r="AP273" s="270">
        <v>0</v>
      </c>
      <c r="AQ273" s="270">
        <v>0</v>
      </c>
      <c r="AR273" s="270">
        <v>0</v>
      </c>
      <c r="AS273" s="270">
        <v>4.0000000000000001E-3</v>
      </c>
      <c r="AT273" s="270">
        <v>4.0000000000000001E-3</v>
      </c>
      <c r="AU273" s="270">
        <v>4.0000000000000001E-3</v>
      </c>
      <c r="AV273" s="270">
        <v>5.0000000000000001E-3</v>
      </c>
      <c r="AW273" s="270">
        <v>5.0000000000000001E-3</v>
      </c>
      <c r="AX273" s="270">
        <v>0.1</v>
      </c>
      <c r="AY273" s="270">
        <v>0</v>
      </c>
      <c r="AZ273" s="270">
        <v>0</v>
      </c>
      <c r="BA273" s="270">
        <v>0</v>
      </c>
      <c r="BB273" s="270">
        <v>0</v>
      </c>
      <c r="BC273" s="270">
        <v>0</v>
      </c>
      <c r="BD273" s="270">
        <v>0</v>
      </c>
      <c r="BE273" s="270">
        <v>0</v>
      </c>
      <c r="BF273" s="270">
        <v>0</v>
      </c>
      <c r="BG273" s="270">
        <v>0</v>
      </c>
    </row>
    <row r="274" spans="1:59">
      <c r="A274" s="267" t="s">
        <v>469</v>
      </c>
      <c r="B274" s="268">
        <v>2.0749999999999994E-2</v>
      </c>
      <c r="C274" s="268">
        <v>8.299999999999999E-2</v>
      </c>
      <c r="D274" s="268">
        <v>0</v>
      </c>
      <c r="E274" s="268"/>
      <c r="F274" s="269">
        <v>490</v>
      </c>
      <c r="G274" s="270">
        <v>1.5800000000000002E-2</v>
      </c>
      <c r="H274" s="270">
        <v>1E-3</v>
      </c>
      <c r="I274" s="270">
        <v>0</v>
      </c>
      <c r="J274" s="270">
        <v>2.0999999999999999E-3</v>
      </c>
      <c r="K274" s="270">
        <v>5.0000000000000001E-3</v>
      </c>
      <c r="L274" s="270">
        <v>-3.1500000000000104E-3</v>
      </c>
      <c r="M274" s="271">
        <v>32.244897959183675</v>
      </c>
      <c r="N274" s="269">
        <v>573</v>
      </c>
      <c r="O274" s="269">
        <v>630</v>
      </c>
      <c r="P274" s="269">
        <v>693</v>
      </c>
      <c r="Q274" s="269">
        <v>762</v>
      </c>
      <c r="R274" s="269">
        <v>831</v>
      </c>
      <c r="S274" s="269" t="s">
        <v>163</v>
      </c>
      <c r="T274" s="270">
        <v>2.9000000000000001E-2</v>
      </c>
      <c r="U274" s="270">
        <v>3.1E-2</v>
      </c>
      <c r="V274" s="270">
        <v>3.3000000000000002E-2</v>
      </c>
      <c r="W274" s="270">
        <v>3.5000000000000003E-2</v>
      </c>
      <c r="X274" s="270">
        <v>3.6999999999999998E-2</v>
      </c>
      <c r="Y274" s="270">
        <v>2E-3</v>
      </c>
      <c r="Z274" s="270">
        <v>2E-3</v>
      </c>
      <c r="AA274" s="270">
        <v>2E-3</v>
      </c>
      <c r="AB274" s="270">
        <v>2E-3</v>
      </c>
      <c r="AC274" s="270">
        <v>2E-3</v>
      </c>
      <c r="AD274" s="270">
        <v>0</v>
      </c>
      <c r="AE274" s="270">
        <v>0</v>
      </c>
      <c r="AF274" s="270">
        <v>0</v>
      </c>
      <c r="AG274" s="270">
        <v>0</v>
      </c>
      <c r="AH274" s="270">
        <v>0</v>
      </c>
      <c r="AI274" s="270">
        <v>2E-3</v>
      </c>
      <c r="AJ274" s="270">
        <v>2E-3</v>
      </c>
      <c r="AK274" s="270">
        <v>2E-3</v>
      </c>
      <c r="AL274" s="270">
        <v>2E-3</v>
      </c>
      <c r="AM274" s="270">
        <v>2E-3</v>
      </c>
      <c r="AN274" s="270">
        <v>0</v>
      </c>
      <c r="AO274" s="270">
        <v>0</v>
      </c>
      <c r="AP274" s="270">
        <v>0</v>
      </c>
      <c r="AQ274" s="270">
        <v>0</v>
      </c>
      <c r="AR274" s="270">
        <v>0</v>
      </c>
      <c r="AS274" s="270">
        <v>3.0000000000000001E-3</v>
      </c>
      <c r="AT274" s="270">
        <v>4.0000000000000001E-3</v>
      </c>
      <c r="AU274" s="270">
        <v>4.0000000000000001E-3</v>
      </c>
      <c r="AV274" s="270">
        <v>4.0000000000000001E-3</v>
      </c>
      <c r="AW274" s="270">
        <v>4.0000000000000001E-3</v>
      </c>
      <c r="AX274" s="270">
        <v>0</v>
      </c>
      <c r="AY274" s="270">
        <v>0</v>
      </c>
      <c r="AZ274" s="270">
        <v>0</v>
      </c>
      <c r="BA274" s="270">
        <v>0</v>
      </c>
      <c r="BB274" s="270">
        <v>0</v>
      </c>
      <c r="BC274" s="270">
        <v>0</v>
      </c>
      <c r="BD274" s="270">
        <v>0</v>
      </c>
      <c r="BE274" s="270">
        <v>0</v>
      </c>
      <c r="BF274" s="270">
        <v>0</v>
      </c>
      <c r="BG274" s="270">
        <v>0</v>
      </c>
    </row>
    <row r="275" spans="1:59">
      <c r="A275" s="267" t="s">
        <v>719</v>
      </c>
      <c r="B275" s="268">
        <v>7.6000000000000012E-2</v>
      </c>
      <c r="C275" s="268">
        <v>0.2</v>
      </c>
      <c r="D275" s="268">
        <v>0</v>
      </c>
      <c r="E275" s="268"/>
      <c r="F275" s="269">
        <v>1185</v>
      </c>
      <c r="G275" s="270">
        <v>5.5E-2</v>
      </c>
      <c r="H275" s="270">
        <v>1.55E-2</v>
      </c>
      <c r="I275" s="270">
        <v>0</v>
      </c>
      <c r="J275" s="270">
        <v>0</v>
      </c>
      <c r="K275" s="270">
        <v>2E-3</v>
      </c>
      <c r="L275" s="270">
        <v>3.5000000000000031E-3</v>
      </c>
      <c r="M275" s="271">
        <v>46.413502109704645</v>
      </c>
      <c r="N275" s="269">
        <v>1487</v>
      </c>
      <c r="O275" s="269">
        <v>1550</v>
      </c>
      <c r="P275" s="269">
        <v>1700</v>
      </c>
      <c r="Q275" s="269">
        <v>1800</v>
      </c>
      <c r="R275" s="269">
        <v>1900</v>
      </c>
      <c r="S275" s="269" t="s">
        <v>163</v>
      </c>
      <c r="T275" s="270">
        <v>3.7999999999999999E-2</v>
      </c>
      <c r="U275" s="270">
        <v>4.2999999999999997E-2</v>
      </c>
      <c r="V275" s="270">
        <v>4.8000000000000001E-2</v>
      </c>
      <c r="W275" s="270">
        <v>5.0999999999999997E-2</v>
      </c>
      <c r="X275" s="270">
        <v>5.5E-2</v>
      </c>
      <c r="Y275" s="270">
        <v>2.5000000000000001E-2</v>
      </c>
      <c r="Z275" s="270">
        <v>3.5000000000000003E-2</v>
      </c>
      <c r="AA275" s="270">
        <v>4.4999999999999998E-2</v>
      </c>
      <c r="AB275" s="270">
        <v>5.5E-2</v>
      </c>
      <c r="AC275" s="270">
        <v>6.5000000000000002E-2</v>
      </c>
      <c r="AD275" s="270">
        <v>0</v>
      </c>
      <c r="AE275" s="270">
        <v>0</v>
      </c>
      <c r="AF275" s="270">
        <v>0</v>
      </c>
      <c r="AG275" s="270">
        <v>0</v>
      </c>
      <c r="AH275" s="270">
        <v>0</v>
      </c>
      <c r="AI275" s="270">
        <v>2E-3</v>
      </c>
      <c r="AJ275" s="270">
        <v>2E-3</v>
      </c>
      <c r="AK275" s="270">
        <v>2E-3</v>
      </c>
      <c r="AL275" s="270">
        <v>3.0000000000000001E-3</v>
      </c>
      <c r="AM275" s="270">
        <v>3.0000000000000001E-3</v>
      </c>
      <c r="AN275" s="270">
        <v>3.0000000000000001E-3</v>
      </c>
      <c r="AO275" s="270">
        <v>4.0000000000000001E-3</v>
      </c>
      <c r="AP275" s="270">
        <v>4.0000000000000001E-3</v>
      </c>
      <c r="AQ275" s="270">
        <v>5.0000000000000001E-3</v>
      </c>
      <c r="AR275" s="270">
        <v>5.0000000000000001E-3</v>
      </c>
      <c r="AS275" s="270">
        <v>8.0000000000000002E-3</v>
      </c>
      <c r="AT275" s="270">
        <v>1.0999999999999999E-2</v>
      </c>
      <c r="AU275" s="270">
        <v>1.2E-2</v>
      </c>
      <c r="AV275" s="270">
        <v>1.4E-2</v>
      </c>
      <c r="AW275" s="270">
        <v>1.6E-2</v>
      </c>
      <c r="AX275" s="270">
        <v>0</v>
      </c>
      <c r="AY275" s="270">
        <v>0</v>
      </c>
      <c r="AZ275" s="270">
        <v>0</v>
      </c>
      <c r="BA275" s="270">
        <v>0</v>
      </c>
      <c r="BB275" s="270">
        <v>0</v>
      </c>
      <c r="BC275" s="270">
        <v>0</v>
      </c>
      <c r="BD275" s="270">
        <v>0</v>
      </c>
      <c r="BE275" s="270">
        <v>0</v>
      </c>
      <c r="BF275" s="270">
        <v>0</v>
      </c>
      <c r="BG275" s="270">
        <v>0</v>
      </c>
    </row>
    <row r="276" spans="1:59">
      <c r="A276" s="267" t="s">
        <v>714</v>
      </c>
      <c r="B276" s="268">
        <v>1.8466666666666666E-2</v>
      </c>
      <c r="C276" s="268">
        <v>0.05</v>
      </c>
      <c r="D276" s="268">
        <v>0</v>
      </c>
      <c r="E276" s="268"/>
      <c r="F276" s="269">
        <v>350</v>
      </c>
      <c r="G276" s="270">
        <v>1.47E-2</v>
      </c>
      <c r="H276" s="270">
        <v>1E-4</v>
      </c>
      <c r="I276" s="270">
        <v>0</v>
      </c>
      <c r="J276" s="270">
        <v>0</v>
      </c>
      <c r="K276" s="270">
        <v>3.0999999999999999E-3</v>
      </c>
      <c r="L276" s="270">
        <v>5.6666666666666671E-4</v>
      </c>
      <c r="M276" s="271">
        <v>42</v>
      </c>
      <c r="N276" s="269">
        <v>358</v>
      </c>
      <c r="O276" s="269">
        <v>383</v>
      </c>
      <c r="P276" s="269">
        <v>410</v>
      </c>
      <c r="Q276" s="269">
        <v>438</v>
      </c>
      <c r="R276" s="269">
        <v>469</v>
      </c>
      <c r="S276" s="269" t="s">
        <v>163</v>
      </c>
      <c r="T276" s="270">
        <v>1.4999999999999999E-2</v>
      </c>
      <c r="U276" s="270">
        <v>1.6E-2</v>
      </c>
      <c r="V276" s="270">
        <v>1.7000000000000001E-2</v>
      </c>
      <c r="W276" s="270">
        <v>1.7999999999999999E-2</v>
      </c>
      <c r="X276" s="270">
        <v>1.9E-2</v>
      </c>
      <c r="Y276" s="270">
        <v>1E-4</v>
      </c>
      <c r="Z276" s="270">
        <v>2.0000000000000001E-4</v>
      </c>
      <c r="AA276" s="270">
        <v>2.9999999999999997E-4</v>
      </c>
      <c r="AB276" s="270">
        <v>2.9999999999999997E-4</v>
      </c>
      <c r="AC276" s="270">
        <v>4.0000000000000002E-4</v>
      </c>
      <c r="AD276" s="270">
        <v>0</v>
      </c>
      <c r="AE276" s="270">
        <v>0</v>
      </c>
      <c r="AF276" s="270">
        <v>0</v>
      </c>
      <c r="AG276" s="270">
        <v>0</v>
      </c>
      <c r="AH276" s="270">
        <v>0</v>
      </c>
      <c r="AI276" s="270">
        <v>0</v>
      </c>
      <c r="AJ276" s="270">
        <v>0</v>
      </c>
      <c r="AK276" s="270">
        <v>0</v>
      </c>
      <c r="AL276" s="270">
        <v>0</v>
      </c>
      <c r="AM276" s="270">
        <v>0</v>
      </c>
      <c r="AN276" s="270">
        <v>0</v>
      </c>
      <c r="AO276" s="270">
        <v>3.0000000000000001E-3</v>
      </c>
      <c r="AP276" s="270">
        <v>3.0000000000000001E-3</v>
      </c>
      <c r="AQ276" s="270">
        <v>3.0000000000000001E-3</v>
      </c>
      <c r="AR276" s="270">
        <v>3.0000000000000001E-3</v>
      </c>
      <c r="AS276" s="270">
        <v>3.0000000000000001E-3</v>
      </c>
      <c r="AT276" s="270">
        <v>3.0000000000000001E-3</v>
      </c>
      <c r="AU276" s="270">
        <v>4.0000000000000001E-3</v>
      </c>
      <c r="AV276" s="270">
        <v>4.0000000000000001E-3</v>
      </c>
      <c r="AW276" s="270">
        <v>4.0000000000000001E-3</v>
      </c>
      <c r="AX276" s="270">
        <v>0</v>
      </c>
      <c r="AY276" s="270">
        <v>0</v>
      </c>
      <c r="AZ276" s="270">
        <v>0</v>
      </c>
      <c r="BA276" s="270">
        <v>0</v>
      </c>
      <c r="BB276" s="270">
        <v>0</v>
      </c>
      <c r="BC276" s="270">
        <v>0</v>
      </c>
      <c r="BD276" s="270">
        <v>0</v>
      </c>
      <c r="BE276" s="270">
        <v>0</v>
      </c>
      <c r="BF276" s="270">
        <v>0</v>
      </c>
      <c r="BG276" s="270">
        <v>0</v>
      </c>
    </row>
    <row r="277" spans="1:59">
      <c r="A277" s="267" t="s">
        <v>715</v>
      </c>
      <c r="B277" s="268">
        <v>1.9320166666666669</v>
      </c>
      <c r="C277" s="268">
        <v>3.9359999999999999</v>
      </c>
      <c r="D277" s="268">
        <v>1.3169863013698629E-2</v>
      </c>
      <c r="E277" s="268"/>
      <c r="F277" s="269">
        <v>19168</v>
      </c>
      <c r="G277" s="270">
        <v>1.1736</v>
      </c>
      <c r="H277" s="270">
        <v>0.39</v>
      </c>
      <c r="I277" s="270">
        <v>0</v>
      </c>
      <c r="J277" s="270">
        <v>0</v>
      </c>
      <c r="K277" s="270">
        <v>0.22</v>
      </c>
      <c r="L277" s="270">
        <v>0.13524680365296815</v>
      </c>
      <c r="M277" s="271">
        <v>61.227045075125211</v>
      </c>
      <c r="N277" s="269">
        <v>21430</v>
      </c>
      <c r="O277" s="269">
        <v>24000</v>
      </c>
      <c r="P277" s="269">
        <v>26880</v>
      </c>
      <c r="Q277" s="269">
        <v>30105</v>
      </c>
      <c r="R277" s="269">
        <v>33720</v>
      </c>
      <c r="S277" s="269" t="s">
        <v>163</v>
      </c>
      <c r="T277" s="270">
        <v>1.5</v>
      </c>
      <c r="U277" s="270">
        <v>1.68</v>
      </c>
      <c r="V277" s="270">
        <v>1.8815999999999999</v>
      </c>
      <c r="W277" s="270">
        <v>2.1074000000000002</v>
      </c>
      <c r="X277" s="270">
        <v>2.3603999999999998</v>
      </c>
      <c r="Y277" s="270">
        <v>0.4</v>
      </c>
      <c r="Z277" s="270">
        <v>0.41</v>
      </c>
      <c r="AA277" s="270">
        <v>0.42</v>
      </c>
      <c r="AB277" s="270">
        <v>0.43</v>
      </c>
      <c r="AC277" s="270">
        <v>0.44</v>
      </c>
      <c r="AD277" s="270">
        <v>0</v>
      </c>
      <c r="AE277" s="270">
        <v>0</v>
      </c>
      <c r="AF277" s="270">
        <v>0</v>
      </c>
      <c r="AG277" s="270">
        <v>0</v>
      </c>
      <c r="AH277" s="270">
        <v>0</v>
      </c>
      <c r="AI277" s="270">
        <v>0</v>
      </c>
      <c r="AJ277" s="270">
        <v>0</v>
      </c>
      <c r="AK277" s="270">
        <v>0</v>
      </c>
      <c r="AL277" s="270">
        <v>0</v>
      </c>
      <c r="AM277" s="270">
        <v>0</v>
      </c>
      <c r="AN277" s="270">
        <v>0.1</v>
      </c>
      <c r="AO277" s="270">
        <v>0.1</v>
      </c>
      <c r="AP277" s="270">
        <v>0.1</v>
      </c>
      <c r="AQ277" s="270">
        <v>0.1</v>
      </c>
      <c r="AR277" s="270">
        <v>0.1</v>
      </c>
      <c r="AS277" s="270">
        <v>0.12</v>
      </c>
      <c r="AT277" s="270">
        <v>0.13</v>
      </c>
      <c r="AU277" s="270">
        <v>0.14000000000000001</v>
      </c>
      <c r="AV277" s="270">
        <v>0.15</v>
      </c>
      <c r="AW277" s="270">
        <v>0.16</v>
      </c>
      <c r="AX277" s="270">
        <v>0</v>
      </c>
      <c r="AY277" s="270">
        <v>0</v>
      </c>
      <c r="AZ277" s="270">
        <v>0</v>
      </c>
      <c r="BA277" s="270">
        <v>0</v>
      </c>
      <c r="BB277" s="270">
        <v>0</v>
      </c>
      <c r="BC277" s="270">
        <v>0</v>
      </c>
      <c r="BD277" s="270">
        <v>0</v>
      </c>
      <c r="BE277" s="270">
        <v>0</v>
      </c>
      <c r="BF277" s="270">
        <v>0</v>
      </c>
      <c r="BG277" s="270">
        <v>0</v>
      </c>
    </row>
    <row r="278" spans="1:59">
      <c r="A278" s="267" t="s">
        <v>926</v>
      </c>
      <c r="B278" s="268">
        <v>0.35076666666666667</v>
      </c>
      <c r="C278" s="268">
        <v>0.35</v>
      </c>
      <c r="D278" s="268">
        <v>0</v>
      </c>
      <c r="E278" s="268"/>
      <c r="F278" s="269">
        <v>3939</v>
      </c>
      <c r="G278" s="270">
        <v>0.25540000000000002</v>
      </c>
      <c r="H278" s="270">
        <v>6.1999999999999998E-3</v>
      </c>
      <c r="I278" s="270">
        <v>0</v>
      </c>
      <c r="J278" s="270">
        <v>0</v>
      </c>
      <c r="K278" s="270">
        <v>3.6499999999999998E-2</v>
      </c>
      <c r="L278" s="270">
        <v>5.2666666666666695E-2</v>
      </c>
      <c r="M278" s="271">
        <v>64.838791571464853</v>
      </c>
      <c r="N278" s="269">
        <v>4017</v>
      </c>
      <c r="O278" s="269">
        <v>4408</v>
      </c>
      <c r="P278" s="269">
        <v>4836</v>
      </c>
      <c r="Q278" s="269">
        <v>5307</v>
      </c>
      <c r="R278" s="269">
        <v>5823</v>
      </c>
      <c r="S278" s="269" t="s">
        <v>163</v>
      </c>
      <c r="T278" s="270">
        <v>0.249</v>
      </c>
      <c r="U278" s="270">
        <v>0.27300000000000002</v>
      </c>
      <c r="V278" s="270">
        <v>0.3</v>
      </c>
      <c r="W278" s="270">
        <v>0.32900000000000001</v>
      </c>
      <c r="X278" s="270">
        <v>0.36099999999999999</v>
      </c>
      <c r="Y278" s="270">
        <v>7.0000000000000001E-3</v>
      </c>
      <c r="Z278" s="270">
        <v>8.0000000000000002E-3</v>
      </c>
      <c r="AA278" s="270">
        <v>8.9999999999999993E-3</v>
      </c>
      <c r="AB278" s="270">
        <v>8.9999999999999993E-3</v>
      </c>
      <c r="AC278" s="270">
        <v>0.01</v>
      </c>
      <c r="AD278" s="270">
        <v>0</v>
      </c>
      <c r="AE278" s="270">
        <v>0</v>
      </c>
      <c r="AF278" s="270">
        <v>0</v>
      </c>
      <c r="AG278" s="270">
        <v>0</v>
      </c>
      <c r="AH278" s="270">
        <v>0</v>
      </c>
      <c r="AI278" s="270">
        <v>0</v>
      </c>
      <c r="AJ278" s="270">
        <v>0</v>
      </c>
      <c r="AK278" s="270">
        <v>0</v>
      </c>
      <c r="AL278" s="270">
        <v>0</v>
      </c>
      <c r="AM278" s="270">
        <v>0</v>
      </c>
      <c r="AN278" s="270">
        <v>7.4999999999999997E-2</v>
      </c>
      <c r="AO278" s="270">
        <v>0.107</v>
      </c>
      <c r="AP278" s="270">
        <v>0.14000000000000001</v>
      </c>
      <c r="AQ278" s="270">
        <v>0.17199999999999999</v>
      </c>
      <c r="AR278" s="270">
        <v>0.20499999999999999</v>
      </c>
      <c r="AS278" s="270">
        <v>0.02</v>
      </c>
      <c r="AT278" s="270">
        <v>2.4E-2</v>
      </c>
      <c r="AU278" s="270">
        <v>2.7E-2</v>
      </c>
      <c r="AV278" s="270">
        <v>3.1E-2</v>
      </c>
      <c r="AW278" s="270">
        <v>3.5000000000000003E-2</v>
      </c>
      <c r="AX278" s="270">
        <v>0.45</v>
      </c>
      <c r="AY278" s="270">
        <v>0</v>
      </c>
      <c r="AZ278" s="270">
        <v>0</v>
      </c>
      <c r="BA278" s="270">
        <v>0</v>
      </c>
      <c r="BB278" s="270">
        <v>0</v>
      </c>
      <c r="BC278" s="270">
        <v>0</v>
      </c>
      <c r="BD278" s="270">
        <v>0</v>
      </c>
      <c r="BE278" s="270">
        <v>0</v>
      </c>
      <c r="BF278" s="270">
        <v>0</v>
      </c>
      <c r="BG278" s="270">
        <v>0</v>
      </c>
    </row>
    <row r="279" spans="1:59">
      <c r="A279" s="267" t="s">
        <v>717</v>
      </c>
      <c r="B279" s="268">
        <v>0.44354166666666667</v>
      </c>
      <c r="C279" s="268">
        <v>1.1000000000000001</v>
      </c>
      <c r="D279" s="268">
        <v>0</v>
      </c>
      <c r="E279" s="268"/>
      <c r="F279" s="269">
        <v>6425</v>
      </c>
      <c r="G279" s="270">
        <v>0.34949999999999998</v>
      </c>
      <c r="H279" s="270">
        <v>3.32E-2</v>
      </c>
      <c r="I279" s="270">
        <v>0</v>
      </c>
      <c r="J279" s="270">
        <v>0</v>
      </c>
      <c r="K279" s="270">
        <v>5.8999999999999999E-3</v>
      </c>
      <c r="L279" s="270">
        <v>5.4941666666666666E-2</v>
      </c>
      <c r="M279" s="271">
        <v>54.396887159533073</v>
      </c>
      <c r="N279" s="269">
        <v>6800</v>
      </c>
      <c r="O279" s="269">
        <v>7200</v>
      </c>
      <c r="P279" s="269">
        <v>7500</v>
      </c>
      <c r="Q279" s="269">
        <v>7800</v>
      </c>
      <c r="R279" s="269">
        <v>8200</v>
      </c>
      <c r="S279" s="269" t="s">
        <v>163</v>
      </c>
      <c r="T279" s="270">
        <v>0.37</v>
      </c>
      <c r="U279" s="270">
        <v>0.375</v>
      </c>
      <c r="V279" s="270">
        <v>0.38</v>
      </c>
      <c r="W279" s="270">
        <v>0.39700000000000002</v>
      </c>
      <c r="X279" s="270">
        <v>0.41099999999999998</v>
      </c>
      <c r="Y279" s="270">
        <v>7.0000000000000007E-2</v>
      </c>
      <c r="Z279" s="270">
        <v>7.0999999999999994E-2</v>
      </c>
      <c r="AA279" s="270">
        <v>7.4999999999999997E-2</v>
      </c>
      <c r="AB279" s="270">
        <v>0.08</v>
      </c>
      <c r="AC279" s="270">
        <v>8.3000000000000004E-2</v>
      </c>
      <c r="AD279" s="270">
        <v>0</v>
      </c>
      <c r="AE279" s="270">
        <v>0</v>
      </c>
      <c r="AF279" s="270">
        <v>0</v>
      </c>
      <c r="AG279" s="270">
        <v>0</v>
      </c>
      <c r="AH279" s="270">
        <v>0</v>
      </c>
      <c r="AI279" s="270">
        <v>0</v>
      </c>
      <c r="AJ279" s="270">
        <v>0</v>
      </c>
      <c r="AK279" s="270">
        <v>0</v>
      </c>
      <c r="AL279" s="270">
        <v>0</v>
      </c>
      <c r="AM279" s="270">
        <v>0</v>
      </c>
      <c r="AN279" s="270">
        <v>2E-3</v>
      </c>
      <c r="AO279" s="270">
        <v>2E-3</v>
      </c>
      <c r="AP279" s="270">
        <v>2E-3</v>
      </c>
      <c r="AQ279" s="270">
        <v>2E-3</v>
      </c>
      <c r="AR279" s="270">
        <v>2E-3</v>
      </c>
      <c r="AS279" s="270">
        <v>3.4000000000000002E-2</v>
      </c>
      <c r="AT279" s="270">
        <v>3.5000000000000003E-2</v>
      </c>
      <c r="AU279" s="270">
        <v>3.5000000000000003E-2</v>
      </c>
      <c r="AV279" s="270">
        <v>3.6999999999999998E-2</v>
      </c>
      <c r="AW279" s="270">
        <v>3.9E-2</v>
      </c>
      <c r="AX279" s="270">
        <v>0</v>
      </c>
      <c r="AY279" s="270">
        <v>0</v>
      </c>
      <c r="AZ279" s="270">
        <v>0</v>
      </c>
      <c r="BA279" s="270">
        <v>0</v>
      </c>
      <c r="BB279" s="270">
        <v>0</v>
      </c>
      <c r="BC279" s="270">
        <v>0</v>
      </c>
      <c r="BD279" s="270">
        <v>0</v>
      </c>
      <c r="BE279" s="270">
        <v>0</v>
      </c>
      <c r="BF279" s="270">
        <v>0</v>
      </c>
      <c r="BG279" s="270">
        <v>0</v>
      </c>
    </row>
    <row r="280" spans="1:59">
      <c r="A280" s="267" t="s">
        <v>718</v>
      </c>
      <c r="B280" s="268">
        <v>1.0083333333333335E-2</v>
      </c>
      <c r="C280" s="268">
        <v>0.03</v>
      </c>
      <c r="D280" s="268">
        <v>0</v>
      </c>
      <c r="E280" s="268"/>
      <c r="F280" s="269">
        <v>93</v>
      </c>
      <c r="G280" s="270">
        <v>5.5999999999999999E-3</v>
      </c>
      <c r="H280" s="270">
        <v>0</v>
      </c>
      <c r="I280" s="270">
        <v>0</v>
      </c>
      <c r="J280" s="270">
        <v>0</v>
      </c>
      <c r="K280" s="270">
        <v>4.1999999999999997E-3</v>
      </c>
      <c r="L280" s="270">
        <v>2.8333333333333509E-4</v>
      </c>
      <c r="M280" s="271">
        <v>60.215053763440864</v>
      </c>
      <c r="N280" s="269">
        <v>100</v>
      </c>
      <c r="O280" s="269">
        <v>110</v>
      </c>
      <c r="P280" s="269">
        <v>120</v>
      </c>
      <c r="Q280" s="269">
        <v>130</v>
      </c>
      <c r="R280" s="269">
        <v>140</v>
      </c>
      <c r="S280" s="269" t="s">
        <v>163</v>
      </c>
      <c r="T280" s="270">
        <v>8.0000000000000002E-3</v>
      </c>
      <c r="U280" s="270">
        <v>8.9999999999999993E-3</v>
      </c>
      <c r="V280" s="270">
        <v>0.01</v>
      </c>
      <c r="W280" s="270">
        <v>0.01</v>
      </c>
      <c r="X280" s="270">
        <v>1.0999999999999999E-2</v>
      </c>
      <c r="Y280" s="270">
        <v>0</v>
      </c>
      <c r="Z280" s="270">
        <v>0</v>
      </c>
      <c r="AA280" s="270">
        <v>0</v>
      </c>
      <c r="AB280" s="270">
        <v>0</v>
      </c>
      <c r="AC280" s="270">
        <v>0</v>
      </c>
      <c r="AD280" s="270">
        <v>0</v>
      </c>
      <c r="AE280" s="270">
        <v>0</v>
      </c>
      <c r="AF280" s="270">
        <v>0</v>
      </c>
      <c r="AG280" s="270">
        <v>0</v>
      </c>
      <c r="AH280" s="270">
        <v>0</v>
      </c>
      <c r="AI280" s="270">
        <v>0</v>
      </c>
      <c r="AJ280" s="270">
        <v>0</v>
      </c>
      <c r="AK280" s="270">
        <v>0</v>
      </c>
      <c r="AL280" s="270">
        <v>0</v>
      </c>
      <c r="AM280" s="270">
        <v>0</v>
      </c>
      <c r="AN280" s="270">
        <v>5.0000000000000001E-3</v>
      </c>
      <c r="AO280" s="270">
        <v>5.0000000000000001E-3</v>
      </c>
      <c r="AP280" s="270">
        <v>5.0000000000000001E-3</v>
      </c>
      <c r="AQ280" s="270">
        <v>5.0000000000000001E-3</v>
      </c>
      <c r="AR280" s="270">
        <v>5.0000000000000001E-3</v>
      </c>
      <c r="AS280" s="270">
        <v>1E-3</v>
      </c>
      <c r="AT280" s="270">
        <v>1E-3</v>
      </c>
      <c r="AU280" s="270">
        <v>2E-3</v>
      </c>
      <c r="AV280" s="270">
        <v>2E-3</v>
      </c>
      <c r="AW280" s="270">
        <v>2E-3</v>
      </c>
      <c r="AX280" s="270">
        <v>0</v>
      </c>
      <c r="AY280" s="270">
        <v>0</v>
      </c>
      <c r="AZ280" s="270">
        <v>0</v>
      </c>
      <c r="BA280" s="270">
        <v>0</v>
      </c>
      <c r="BB280" s="270">
        <v>0</v>
      </c>
      <c r="BC280" s="270">
        <v>0</v>
      </c>
      <c r="BD280" s="270">
        <v>0</v>
      </c>
      <c r="BE280" s="270">
        <v>0</v>
      </c>
      <c r="BF280" s="270">
        <v>0</v>
      </c>
      <c r="BG280" s="270">
        <v>0</v>
      </c>
    </row>
    <row r="281" spans="1:59">
      <c r="A281" s="267" t="s">
        <v>712</v>
      </c>
      <c r="B281" s="268">
        <v>3.0833333333333333E-3</v>
      </c>
      <c r="C281" s="268">
        <v>4.4999999999999998E-2</v>
      </c>
      <c r="D281" s="268">
        <v>0</v>
      </c>
      <c r="E281" s="268"/>
      <c r="F281" s="269">
        <v>108</v>
      </c>
      <c r="G281" s="270">
        <v>4.1000000000000003E-3</v>
      </c>
      <c r="H281" s="270">
        <v>1.1999999999999999E-3</v>
      </c>
      <c r="I281" s="270">
        <v>0</v>
      </c>
      <c r="J281" s="270">
        <v>0</v>
      </c>
      <c r="K281" s="270">
        <v>1E-3</v>
      </c>
      <c r="L281" s="270">
        <v>-3.2166666666666667E-3</v>
      </c>
      <c r="M281" s="271">
        <v>37.962962962962962</v>
      </c>
      <c r="N281" s="269">
        <v>115</v>
      </c>
      <c r="O281" s="269">
        <v>120</v>
      </c>
      <c r="P281" s="269">
        <v>125</v>
      </c>
      <c r="Q281" s="269">
        <v>130</v>
      </c>
      <c r="R281" s="269">
        <v>135</v>
      </c>
      <c r="S281" s="269" t="s">
        <v>163</v>
      </c>
      <c r="T281" s="270">
        <v>3.8E-3</v>
      </c>
      <c r="U281" s="270">
        <v>4.0000000000000001E-3</v>
      </c>
      <c r="V281" s="270">
        <v>5.0000000000000001E-3</v>
      </c>
      <c r="W281" s="270">
        <v>5.0000000000000001E-3</v>
      </c>
      <c r="X281" s="270">
        <v>5.0000000000000001E-3</v>
      </c>
      <c r="Y281" s="270">
        <v>1.1999999999999999E-3</v>
      </c>
      <c r="Z281" s="270">
        <v>1.1999999999999999E-3</v>
      </c>
      <c r="AA281" s="270">
        <v>1.1999999999999999E-3</v>
      </c>
      <c r="AB281" s="270">
        <v>1.1999999999999999E-3</v>
      </c>
      <c r="AC281" s="270">
        <v>1.1999999999999999E-3</v>
      </c>
      <c r="AD281" s="270">
        <v>0</v>
      </c>
      <c r="AE281" s="270">
        <v>0</v>
      </c>
      <c r="AF281" s="270">
        <v>0</v>
      </c>
      <c r="AG281" s="270">
        <v>0</v>
      </c>
      <c r="AH281" s="270">
        <v>0</v>
      </c>
      <c r="AI281" s="270">
        <v>0</v>
      </c>
      <c r="AJ281" s="270">
        <v>0</v>
      </c>
      <c r="AK281" s="270">
        <v>0</v>
      </c>
      <c r="AL281" s="270">
        <v>0</v>
      </c>
      <c r="AM281" s="270">
        <v>0</v>
      </c>
      <c r="AN281" s="270">
        <v>1E-3</v>
      </c>
      <c r="AO281" s="270">
        <v>1E-3</v>
      </c>
      <c r="AP281" s="270">
        <v>1E-3</v>
      </c>
      <c r="AQ281" s="270">
        <v>1E-3</v>
      </c>
      <c r="AR281" s="270">
        <v>1E-3</v>
      </c>
      <c r="AS281" s="270">
        <v>1E-3</v>
      </c>
      <c r="AT281" s="270">
        <v>1E-3</v>
      </c>
      <c r="AU281" s="270">
        <v>1E-3</v>
      </c>
      <c r="AV281" s="270">
        <v>1E-3</v>
      </c>
      <c r="AW281" s="270">
        <v>1E-3</v>
      </c>
      <c r="AX281" s="270">
        <v>0</v>
      </c>
      <c r="AY281" s="270">
        <v>0</v>
      </c>
      <c r="AZ281" s="270">
        <v>0</v>
      </c>
      <c r="BA281" s="270">
        <v>0</v>
      </c>
      <c r="BB281" s="270">
        <v>0</v>
      </c>
      <c r="BC281" s="270">
        <v>0</v>
      </c>
      <c r="BD281" s="270">
        <v>0</v>
      </c>
      <c r="BE281" s="270">
        <v>0</v>
      </c>
      <c r="BF281" s="270">
        <v>0</v>
      </c>
      <c r="BG281" s="270">
        <v>0</v>
      </c>
    </row>
    <row r="282" spans="1:59">
      <c r="A282" s="267" t="s">
        <v>716</v>
      </c>
      <c r="B282" s="268">
        <v>2.0774999999999998E-2</v>
      </c>
      <c r="C282" s="268">
        <v>0.05</v>
      </c>
      <c r="D282" s="268">
        <v>0</v>
      </c>
      <c r="E282" s="268"/>
      <c r="F282" s="269">
        <v>90</v>
      </c>
      <c r="G282" s="270">
        <v>4.7999999999999996E-3</v>
      </c>
      <c r="H282" s="270">
        <v>1.1999999999999999E-3</v>
      </c>
      <c r="I282" s="270">
        <v>0</v>
      </c>
      <c r="J282" s="270">
        <v>0</v>
      </c>
      <c r="K282" s="270">
        <v>1.4800000000000001E-2</v>
      </c>
      <c r="L282" s="270">
        <v>-2.5000000000000716E-5</v>
      </c>
      <c r="M282" s="271">
        <v>53.333333333333336</v>
      </c>
      <c r="N282" s="269">
        <v>95</v>
      </c>
      <c r="O282" s="269">
        <v>100</v>
      </c>
      <c r="P282" s="269">
        <v>105</v>
      </c>
      <c r="Q282" s="269">
        <v>110</v>
      </c>
      <c r="R282" s="269">
        <v>115</v>
      </c>
      <c r="S282" s="269" t="s">
        <v>163</v>
      </c>
      <c r="T282" s="270">
        <v>2E-3</v>
      </c>
      <c r="U282" s="270">
        <v>3.0000000000000001E-3</v>
      </c>
      <c r="V282" s="270">
        <v>3.0000000000000001E-3</v>
      </c>
      <c r="W282" s="270">
        <v>4.0000000000000001E-3</v>
      </c>
      <c r="X282" s="270">
        <v>5.0000000000000001E-3</v>
      </c>
      <c r="Y282" s="270">
        <v>0</v>
      </c>
      <c r="Z282" s="270">
        <v>0</v>
      </c>
      <c r="AA282" s="270">
        <v>0</v>
      </c>
      <c r="AB282" s="270">
        <v>0</v>
      </c>
      <c r="AC282" s="270">
        <v>0</v>
      </c>
      <c r="AD282" s="270">
        <v>0</v>
      </c>
      <c r="AE282" s="270">
        <v>0</v>
      </c>
      <c r="AF282" s="270">
        <v>0</v>
      </c>
      <c r="AG282" s="270">
        <v>0</v>
      </c>
      <c r="AH282" s="270">
        <v>0</v>
      </c>
      <c r="AI282" s="270">
        <v>2E-3</v>
      </c>
      <c r="AJ282" s="270">
        <v>2E-3</v>
      </c>
      <c r="AK282" s="270">
        <v>2E-3</v>
      </c>
      <c r="AL282" s="270">
        <v>2E-3</v>
      </c>
      <c r="AM282" s="270">
        <v>2E-3</v>
      </c>
      <c r="AN282" s="270">
        <v>1.7000000000000001E-2</v>
      </c>
      <c r="AO282" s="270">
        <v>1.7000000000000001E-2</v>
      </c>
      <c r="AP282" s="270">
        <v>1.7000000000000001E-2</v>
      </c>
      <c r="AQ282" s="270">
        <v>1.7000000000000001E-2</v>
      </c>
      <c r="AR282" s="270">
        <v>1.7000000000000001E-2</v>
      </c>
      <c r="AS282" s="270">
        <v>2E-3</v>
      </c>
      <c r="AT282" s="270">
        <v>2E-3</v>
      </c>
      <c r="AU282" s="270">
        <v>2E-3</v>
      </c>
      <c r="AV282" s="270">
        <v>2E-3</v>
      </c>
      <c r="AW282" s="270">
        <v>2E-3</v>
      </c>
      <c r="AX282" s="270">
        <v>0</v>
      </c>
      <c r="AY282" s="270">
        <v>0</v>
      </c>
      <c r="AZ282" s="270">
        <v>0</v>
      </c>
      <c r="BA282" s="270">
        <v>0</v>
      </c>
      <c r="BB282" s="270">
        <v>0</v>
      </c>
      <c r="BC282" s="270">
        <v>0</v>
      </c>
      <c r="BD282" s="270">
        <v>0</v>
      </c>
      <c r="BE282" s="270">
        <v>0</v>
      </c>
      <c r="BF282" s="270">
        <v>0</v>
      </c>
      <c r="BG282" s="270">
        <v>0</v>
      </c>
    </row>
    <row r="283" spans="1:59">
      <c r="A283" s="267" t="s">
        <v>582</v>
      </c>
      <c r="B283" s="268">
        <v>8.8091666666666665E-2</v>
      </c>
      <c r="C283" s="268">
        <v>0.19300000000000003</v>
      </c>
      <c r="D283" s="268">
        <v>0</v>
      </c>
      <c r="E283" s="268"/>
      <c r="F283" s="269">
        <v>1102</v>
      </c>
      <c r="G283" s="270">
        <v>0.1197</v>
      </c>
      <c r="H283" s="270">
        <v>1E-3</v>
      </c>
      <c r="I283" s="270">
        <v>0</v>
      </c>
      <c r="J283" s="270">
        <v>1E-3</v>
      </c>
      <c r="K283" s="270">
        <v>2.0000000000000001E-4</v>
      </c>
      <c r="L283" s="270">
        <v>-3.3808333333333343E-2</v>
      </c>
      <c r="M283" s="271">
        <v>108.62068965517241</v>
      </c>
      <c r="N283" s="269">
        <v>1109</v>
      </c>
      <c r="O283" s="269">
        <v>1131</v>
      </c>
      <c r="P283" s="269">
        <v>1154</v>
      </c>
      <c r="Q283" s="269">
        <v>1176</v>
      </c>
      <c r="R283" s="269">
        <v>1200</v>
      </c>
      <c r="S283" s="269" t="s">
        <v>163</v>
      </c>
      <c r="T283" s="270">
        <v>9.1999999999999998E-2</v>
      </c>
      <c r="U283" s="270">
        <v>9.3899999999999997E-2</v>
      </c>
      <c r="V283" s="270">
        <v>9.5799999999999996E-2</v>
      </c>
      <c r="W283" s="270">
        <v>9.7600000000000006E-2</v>
      </c>
      <c r="X283" s="270">
        <v>9.9599999999999994E-2</v>
      </c>
      <c r="Y283" s="270">
        <v>1E-3</v>
      </c>
      <c r="Z283" s="270">
        <v>1.1000000000000001E-3</v>
      </c>
      <c r="AA283" s="270">
        <v>1.1999999999999999E-3</v>
      </c>
      <c r="AB283" s="270">
        <v>1.2999999999999999E-3</v>
      </c>
      <c r="AC283" s="270">
        <v>1.4E-3</v>
      </c>
      <c r="AD283" s="270">
        <v>0</v>
      </c>
      <c r="AE283" s="270">
        <v>0</v>
      </c>
      <c r="AF283" s="270">
        <v>0</v>
      </c>
      <c r="AG283" s="270">
        <v>0</v>
      </c>
      <c r="AH283" s="270">
        <v>0</v>
      </c>
      <c r="AI283" s="270">
        <v>5.0000000000000001E-3</v>
      </c>
      <c r="AJ283" s="270">
        <v>5.1000000000000004E-3</v>
      </c>
      <c r="AK283" s="270">
        <v>5.1999999999999998E-3</v>
      </c>
      <c r="AL283" s="270">
        <v>5.3E-3</v>
      </c>
      <c r="AM283" s="270">
        <v>5.4000000000000003E-3</v>
      </c>
      <c r="AN283" s="270">
        <v>1E-3</v>
      </c>
      <c r="AO283" s="270">
        <v>1E-3</v>
      </c>
      <c r="AP283" s="270">
        <v>1E-3</v>
      </c>
      <c r="AQ283" s="270">
        <v>1E-3</v>
      </c>
      <c r="AR283" s="270">
        <v>1E-3</v>
      </c>
      <c r="AS283" s="270">
        <v>5.0000000000000001E-3</v>
      </c>
      <c r="AT283" s="270">
        <v>5.1000000000000004E-3</v>
      </c>
      <c r="AU283" s="270">
        <v>5.1999999999999998E-3</v>
      </c>
      <c r="AV283" s="270">
        <v>5.3E-3</v>
      </c>
      <c r="AW283" s="270">
        <v>5.4000000000000003E-3</v>
      </c>
      <c r="AX283" s="270">
        <v>3.5999999999999997E-2</v>
      </c>
      <c r="AY283" s="270">
        <v>0</v>
      </c>
      <c r="AZ283" s="270">
        <v>0</v>
      </c>
      <c r="BA283" s="270">
        <v>0</v>
      </c>
      <c r="BB283" s="270">
        <v>0</v>
      </c>
      <c r="BC283" s="270">
        <v>0</v>
      </c>
      <c r="BD283" s="270">
        <v>0</v>
      </c>
      <c r="BE283" s="270">
        <v>0</v>
      </c>
      <c r="BF283" s="270">
        <v>0</v>
      </c>
      <c r="BG283" s="270">
        <v>0</v>
      </c>
    </row>
    <row r="284" spans="1:59">
      <c r="A284" s="267" t="s">
        <v>763</v>
      </c>
      <c r="B284" s="268">
        <v>7.7491666666666665</v>
      </c>
      <c r="C284" s="268">
        <v>10.5</v>
      </c>
      <c r="D284" s="268">
        <v>1.0367671232876712</v>
      </c>
      <c r="E284" s="268"/>
      <c r="F284" s="269">
        <v>83300</v>
      </c>
      <c r="G284" s="270">
        <v>3.504</v>
      </c>
      <c r="H284" s="270">
        <v>0.85099999999999998</v>
      </c>
      <c r="I284" s="270">
        <v>0</v>
      </c>
      <c r="J284" s="270">
        <v>1.698</v>
      </c>
      <c r="K284" s="270">
        <v>8.7599999999999997E-2</v>
      </c>
      <c r="L284" s="270">
        <v>0.57179954337899463</v>
      </c>
      <c r="M284" s="271">
        <v>42.064825930372152</v>
      </c>
      <c r="N284" s="269">
        <v>86532</v>
      </c>
      <c r="O284" s="269">
        <v>96632</v>
      </c>
      <c r="P284" s="269">
        <v>106732</v>
      </c>
      <c r="Q284" s="269">
        <v>116683</v>
      </c>
      <c r="R284" s="269">
        <v>126483</v>
      </c>
      <c r="S284" s="269" t="s">
        <v>158</v>
      </c>
      <c r="T284" s="270">
        <v>3.8</v>
      </c>
      <c r="U284" s="270">
        <v>4.22</v>
      </c>
      <c r="V284" s="270">
        <v>4.62</v>
      </c>
      <c r="W284" s="270">
        <v>5.0999999999999996</v>
      </c>
      <c r="X284" s="270">
        <v>5.62</v>
      </c>
      <c r="Y284" s="270">
        <v>1.17</v>
      </c>
      <c r="Z284" s="270">
        <v>1.34</v>
      </c>
      <c r="AA284" s="270">
        <v>1.51</v>
      </c>
      <c r="AB284" s="270">
        <v>1.72</v>
      </c>
      <c r="AC284" s="270">
        <v>1.99</v>
      </c>
      <c r="AD284" s="270">
        <v>0</v>
      </c>
      <c r="AE284" s="270">
        <v>0</v>
      </c>
      <c r="AF284" s="270">
        <v>0</v>
      </c>
      <c r="AG284" s="270">
        <v>0</v>
      </c>
      <c r="AH284" s="270">
        <v>0</v>
      </c>
      <c r="AI284" s="270">
        <v>1.61</v>
      </c>
      <c r="AJ284" s="270">
        <v>1.84</v>
      </c>
      <c r="AK284" s="270">
        <v>2.06</v>
      </c>
      <c r="AL284" s="270">
        <v>2.36</v>
      </c>
      <c r="AM284" s="270">
        <v>2.72</v>
      </c>
      <c r="AN284" s="270">
        <v>0</v>
      </c>
      <c r="AO284" s="270">
        <v>0</v>
      </c>
      <c r="AP284" s="270">
        <v>0</v>
      </c>
      <c r="AQ284" s="270">
        <v>0</v>
      </c>
      <c r="AR284" s="270">
        <v>0</v>
      </c>
      <c r="AS284" s="270">
        <v>0.66</v>
      </c>
      <c r="AT284" s="270">
        <v>0.74</v>
      </c>
      <c r="AU284" s="270">
        <v>0.82</v>
      </c>
      <c r="AV284" s="270">
        <v>0.92</v>
      </c>
      <c r="AW284" s="270">
        <v>1.03</v>
      </c>
      <c r="AX284" s="270">
        <v>0</v>
      </c>
      <c r="AY284" s="270">
        <v>5</v>
      </c>
      <c r="AZ284" s="270">
        <v>2.1</v>
      </c>
      <c r="BA284" s="270">
        <v>0</v>
      </c>
      <c r="BB284" s="270">
        <v>0</v>
      </c>
      <c r="BC284" s="270">
        <v>0</v>
      </c>
      <c r="BD284" s="270">
        <v>0</v>
      </c>
      <c r="BE284" s="270">
        <v>0</v>
      </c>
      <c r="BF284" s="270">
        <v>0</v>
      </c>
      <c r="BG284" s="270">
        <v>0</v>
      </c>
    </row>
    <row r="285" spans="1:59">
      <c r="A285" s="267" t="s">
        <v>623</v>
      </c>
      <c r="B285" s="268">
        <v>1.5434166666666667</v>
      </c>
      <c r="C285" s="268">
        <v>3.0129999999999999</v>
      </c>
      <c r="D285" s="268">
        <v>8.5205479452054797E-4</v>
      </c>
      <c r="E285" s="268"/>
      <c r="F285" s="269">
        <v>14750</v>
      </c>
      <c r="G285" s="270">
        <v>0.66800000000000004</v>
      </c>
      <c r="H285" s="270">
        <v>0.14399999999999999</v>
      </c>
      <c r="I285" s="270">
        <v>0.161</v>
      </c>
      <c r="J285" s="270">
        <v>0.128</v>
      </c>
      <c r="K285" s="270">
        <v>5.8299999999999998E-2</v>
      </c>
      <c r="L285" s="270">
        <v>0.38326461187214611</v>
      </c>
      <c r="M285" s="271">
        <v>45.288135593220339</v>
      </c>
      <c r="N285" s="269">
        <v>15340</v>
      </c>
      <c r="O285" s="269">
        <v>18408</v>
      </c>
      <c r="P285" s="269">
        <v>22090</v>
      </c>
      <c r="Q285" s="269">
        <v>26508</v>
      </c>
      <c r="R285" s="269">
        <v>31809</v>
      </c>
      <c r="S285" s="269" t="s">
        <v>158</v>
      </c>
      <c r="T285" s="270">
        <v>0.69</v>
      </c>
      <c r="U285" s="270">
        <v>0.82799999999999996</v>
      </c>
      <c r="V285" s="270">
        <v>0.99399999999999999</v>
      </c>
      <c r="W285" s="270">
        <v>1.1930000000000001</v>
      </c>
      <c r="X285" s="270">
        <v>1.431</v>
      </c>
      <c r="Y285" s="270">
        <v>0.15</v>
      </c>
      <c r="Z285" s="270">
        <v>0.18</v>
      </c>
      <c r="AA285" s="270">
        <v>0.216</v>
      </c>
      <c r="AB285" s="270">
        <v>0.26</v>
      </c>
      <c r="AC285" s="270">
        <v>0.31</v>
      </c>
      <c r="AD285" s="270">
        <v>0.16300000000000001</v>
      </c>
      <c r="AE285" s="270">
        <v>0.17100000000000001</v>
      </c>
      <c r="AF285" s="270">
        <v>0.17899999999999999</v>
      </c>
      <c r="AG285" s="270">
        <v>0.188</v>
      </c>
      <c r="AH285" s="270">
        <v>0.19800000000000001</v>
      </c>
      <c r="AI285" s="270">
        <v>0.14299999999999999</v>
      </c>
      <c r="AJ285" s="270">
        <v>0.157</v>
      </c>
      <c r="AK285" s="270">
        <v>0.17299999999999999</v>
      </c>
      <c r="AL285" s="270">
        <v>0.19</v>
      </c>
      <c r="AM285" s="270">
        <v>0.20899999999999999</v>
      </c>
      <c r="AN285" s="270">
        <v>8.3000000000000004E-2</v>
      </c>
      <c r="AO285" s="270">
        <v>9.0999999999999998E-2</v>
      </c>
      <c r="AP285" s="270">
        <v>0.10100000000000001</v>
      </c>
      <c r="AQ285" s="270">
        <v>0.111</v>
      </c>
      <c r="AR285" s="270">
        <v>0.122</v>
      </c>
      <c r="AS285" s="270">
        <v>0.14000000000000001</v>
      </c>
      <c r="AT285" s="270">
        <v>0.15</v>
      </c>
      <c r="AU285" s="270">
        <v>0.19900000000000001</v>
      </c>
      <c r="AV285" s="270">
        <v>0.221</v>
      </c>
      <c r="AW285" s="270">
        <v>0.24099999999999999</v>
      </c>
      <c r="AX285" s="270">
        <v>2.2000000000000002</v>
      </c>
      <c r="AY285" s="270">
        <v>0</v>
      </c>
      <c r="AZ285" s="270">
        <v>0</v>
      </c>
      <c r="BA285" s="270">
        <v>0</v>
      </c>
      <c r="BB285" s="270">
        <v>0</v>
      </c>
      <c r="BC285" s="270">
        <v>0</v>
      </c>
      <c r="BD285" s="270">
        <v>0</v>
      </c>
      <c r="BE285" s="270">
        <v>0</v>
      </c>
      <c r="BF285" s="270">
        <v>0</v>
      </c>
      <c r="BG285" s="270">
        <v>0</v>
      </c>
    </row>
    <row r="286" spans="1:59">
      <c r="A286" s="267" t="s">
        <v>764</v>
      </c>
      <c r="B286" s="268">
        <v>0.61875000000000013</v>
      </c>
      <c r="C286" s="268">
        <v>1.954</v>
      </c>
      <c r="D286" s="268">
        <v>9.8383561643835618E-3</v>
      </c>
      <c r="E286" s="268"/>
      <c r="F286" s="269">
        <v>8943</v>
      </c>
      <c r="G286" s="270">
        <v>0.41299999999999998</v>
      </c>
      <c r="H286" s="270">
        <v>3.7999999999999999E-2</v>
      </c>
      <c r="I286" s="270">
        <v>1.47E-2</v>
      </c>
      <c r="J286" s="270">
        <v>1.9400000000000001E-2</v>
      </c>
      <c r="K286" s="270">
        <v>2.4E-2</v>
      </c>
      <c r="L286" s="270">
        <v>9.9811643835616581E-2</v>
      </c>
      <c r="M286" s="271">
        <v>46.181370904618134</v>
      </c>
      <c r="N286" s="269">
        <v>8970</v>
      </c>
      <c r="O286" s="269">
        <v>9104</v>
      </c>
      <c r="P286" s="269">
        <v>9238</v>
      </c>
      <c r="Q286" s="269">
        <v>9372</v>
      </c>
      <c r="R286" s="269">
        <v>9506</v>
      </c>
      <c r="S286" s="269" t="s">
        <v>158</v>
      </c>
      <c r="T286" s="270">
        <v>0.41399999999999998</v>
      </c>
      <c r="U286" s="270">
        <v>0.42</v>
      </c>
      <c r="V286" s="270">
        <v>0.42699999999999999</v>
      </c>
      <c r="W286" s="270">
        <v>0.433</v>
      </c>
      <c r="X286" s="270">
        <v>0.439</v>
      </c>
      <c r="Y286" s="270">
        <v>3.7999999999999999E-2</v>
      </c>
      <c r="Z286" s="270">
        <v>3.7999999999999999E-2</v>
      </c>
      <c r="AA286" s="270">
        <v>3.9E-2</v>
      </c>
      <c r="AB286" s="270">
        <v>3.9E-2</v>
      </c>
      <c r="AC286" s="270">
        <v>0.04</v>
      </c>
      <c r="AD286" s="270">
        <v>1.47E-2</v>
      </c>
      <c r="AE286" s="270">
        <v>1.4999999999999999E-2</v>
      </c>
      <c r="AF286" s="270">
        <v>1.52E-2</v>
      </c>
      <c r="AG286" s="270">
        <v>1.54E-2</v>
      </c>
      <c r="AH286" s="270">
        <v>1.5599999999999999E-2</v>
      </c>
      <c r="AI286" s="270">
        <v>1.9400000000000001E-2</v>
      </c>
      <c r="AJ286" s="270">
        <v>1.9699999999999999E-2</v>
      </c>
      <c r="AK286" s="270">
        <v>0.02</v>
      </c>
      <c r="AL286" s="270">
        <v>2.0299999999999999E-2</v>
      </c>
      <c r="AM286" s="270">
        <v>2.06E-2</v>
      </c>
      <c r="AN286" s="270">
        <v>2.4E-2</v>
      </c>
      <c r="AO286" s="270">
        <v>2.4400000000000002E-2</v>
      </c>
      <c r="AP286" s="270">
        <v>2.4799999999999999E-2</v>
      </c>
      <c r="AQ286" s="270">
        <v>2.5100000000000001E-2</v>
      </c>
      <c r="AR286" s="270">
        <v>2.5499999999999998E-2</v>
      </c>
      <c r="AS286" s="270">
        <v>0.1013</v>
      </c>
      <c r="AT286" s="270">
        <v>0.1027</v>
      </c>
      <c r="AU286" s="270">
        <v>0.1045</v>
      </c>
      <c r="AV286" s="270">
        <v>0.10580000000000001</v>
      </c>
      <c r="AW286" s="270">
        <v>0.1074</v>
      </c>
      <c r="AX286" s="270">
        <v>1.5</v>
      </c>
      <c r="AY286" s="270">
        <v>0</v>
      </c>
      <c r="AZ286" s="270">
        <v>0</v>
      </c>
      <c r="BA286" s="270">
        <v>-1.5</v>
      </c>
      <c r="BB286" s="270">
        <v>0</v>
      </c>
      <c r="BC286" s="270">
        <v>0</v>
      </c>
      <c r="BD286" s="270">
        <v>0</v>
      </c>
      <c r="BE286" s="270">
        <v>0</v>
      </c>
      <c r="BF286" s="270">
        <v>0</v>
      </c>
      <c r="BG286" s="270">
        <v>0</v>
      </c>
    </row>
    <row r="287" spans="1:59">
      <c r="A287" s="267" t="s">
        <v>607</v>
      </c>
      <c r="B287" s="268">
        <v>1.0959999999999999</v>
      </c>
      <c r="C287" s="268">
        <v>3</v>
      </c>
      <c r="D287" s="268">
        <v>2.7463013698630134E-2</v>
      </c>
      <c r="E287" s="268"/>
      <c r="F287" s="269">
        <v>10289</v>
      </c>
      <c r="G287" s="270">
        <v>0.54</v>
      </c>
      <c r="H287" s="270">
        <v>0.13</v>
      </c>
      <c r="I287" s="270">
        <v>0.01</v>
      </c>
      <c r="J287" s="270">
        <v>0.05</v>
      </c>
      <c r="K287" s="270">
        <v>0.05</v>
      </c>
      <c r="L287" s="270">
        <v>0.28853698630136959</v>
      </c>
      <c r="M287" s="271">
        <v>52.483234522305374</v>
      </c>
      <c r="N287" s="269">
        <v>10500</v>
      </c>
      <c r="O287" s="269">
        <v>10800</v>
      </c>
      <c r="P287" s="269">
        <v>10500</v>
      </c>
      <c r="Q287" s="269">
        <v>11000</v>
      </c>
      <c r="R287" s="269">
        <v>11000</v>
      </c>
      <c r="S287" s="269" t="s">
        <v>149</v>
      </c>
      <c r="T287" s="270">
        <v>0.61499999999999999</v>
      </c>
      <c r="U287" s="270">
        <v>0.625</v>
      </c>
      <c r="V287" s="270">
        <v>0.63</v>
      </c>
      <c r="W287" s="270">
        <v>0.63500000000000001</v>
      </c>
      <c r="X287" s="270">
        <v>0.65500000000000003</v>
      </c>
      <c r="Y287" s="270">
        <v>4.5999999999999999E-2</v>
      </c>
      <c r="Z287" s="270">
        <v>5.5E-2</v>
      </c>
      <c r="AA287" s="270">
        <v>5.8000000000000003E-2</v>
      </c>
      <c r="AB287" s="270">
        <v>6.5000000000000002E-2</v>
      </c>
      <c r="AC287" s="270">
        <v>0.1</v>
      </c>
      <c r="AD287" s="270">
        <v>2.1999999999999999E-2</v>
      </c>
      <c r="AE287" s="270">
        <v>2.5999999999999999E-2</v>
      </c>
      <c r="AF287" s="270">
        <v>3.1E-2</v>
      </c>
      <c r="AG287" s="270">
        <v>3.3000000000000002E-2</v>
      </c>
      <c r="AH287" s="270">
        <v>0.03</v>
      </c>
      <c r="AI287" s="270">
        <v>0.1</v>
      </c>
      <c r="AJ287" s="270">
        <v>0.105</v>
      </c>
      <c r="AK287" s="270">
        <v>0.109</v>
      </c>
      <c r="AL287" s="270">
        <v>0.115</v>
      </c>
      <c r="AM287" s="270">
        <v>0.11</v>
      </c>
      <c r="AN287" s="270">
        <v>3.3000000000000002E-2</v>
      </c>
      <c r="AO287" s="270">
        <v>0.03</v>
      </c>
      <c r="AP287" s="270">
        <v>2.8000000000000001E-2</v>
      </c>
      <c r="AQ287" s="270">
        <v>3.1E-2</v>
      </c>
      <c r="AR287" s="270">
        <v>2.7E-2</v>
      </c>
      <c r="AS287" s="270">
        <v>0.107</v>
      </c>
      <c r="AT287" s="270">
        <v>0.11</v>
      </c>
      <c r="AU287" s="270">
        <v>0.112</v>
      </c>
      <c r="AV287" s="270">
        <v>0.115</v>
      </c>
      <c r="AW287" s="270">
        <v>0.121</v>
      </c>
      <c r="AX287" s="270">
        <v>0</v>
      </c>
      <c r="AY287" s="270">
        <v>0</v>
      </c>
      <c r="AZ287" s="270">
        <v>0</v>
      </c>
      <c r="BA287" s="270">
        <v>0</v>
      </c>
      <c r="BB287" s="270">
        <v>0</v>
      </c>
      <c r="BC287" s="270">
        <v>0</v>
      </c>
      <c r="BD287" s="270">
        <v>0</v>
      </c>
      <c r="BE287" s="270">
        <v>0</v>
      </c>
      <c r="BF287" s="270">
        <v>0</v>
      </c>
      <c r="BG287" s="270">
        <v>0</v>
      </c>
    </row>
    <row r="288" spans="1:59">
      <c r="A288" s="267" t="s">
        <v>147</v>
      </c>
      <c r="B288" s="268">
        <v>3.2170000000000001</v>
      </c>
      <c r="C288" s="268">
        <v>10.333</v>
      </c>
      <c r="D288" s="268">
        <v>0</v>
      </c>
      <c r="E288" s="268"/>
      <c r="F288" s="269">
        <v>13159</v>
      </c>
      <c r="G288" s="270">
        <v>0.60899999999999999</v>
      </c>
      <c r="H288" s="270">
        <v>0.60199999999999998</v>
      </c>
      <c r="I288" s="270">
        <v>1.78</v>
      </c>
      <c r="J288" s="270">
        <v>0</v>
      </c>
      <c r="K288" s="270">
        <v>0.15</v>
      </c>
      <c r="L288" s="270">
        <v>7.6000000000000512E-2</v>
      </c>
      <c r="M288" s="271">
        <v>46.280112470552474</v>
      </c>
      <c r="N288" s="269">
        <v>13500</v>
      </c>
      <c r="O288" s="269">
        <v>13600</v>
      </c>
      <c r="P288" s="269">
        <v>13700</v>
      </c>
      <c r="Q288" s="269">
        <v>13800</v>
      </c>
      <c r="R288" s="269">
        <v>14000</v>
      </c>
      <c r="S288" s="269" t="s">
        <v>149</v>
      </c>
      <c r="T288" s="270">
        <v>0.7</v>
      </c>
      <c r="U288" s="270">
        <v>0.72499999999999998</v>
      </c>
      <c r="V288" s="270">
        <v>0.75</v>
      </c>
      <c r="W288" s="270">
        <v>0.77500000000000002</v>
      </c>
      <c r="X288" s="270">
        <v>0.8</v>
      </c>
      <c r="Y288" s="270">
        <v>0.6</v>
      </c>
      <c r="Z288" s="270">
        <v>0.65</v>
      </c>
      <c r="AA288" s="270">
        <v>0.7</v>
      </c>
      <c r="AB288" s="270">
        <v>0.75</v>
      </c>
      <c r="AC288" s="270">
        <v>0.8</v>
      </c>
      <c r="AD288" s="270">
        <v>1.9</v>
      </c>
      <c r="AE288" s="270">
        <v>2</v>
      </c>
      <c r="AF288" s="270">
        <v>2.1</v>
      </c>
      <c r="AG288" s="270">
        <v>2.2000000000000002</v>
      </c>
      <c r="AH288" s="270">
        <v>2.2999999999999998</v>
      </c>
      <c r="AI288" s="270">
        <v>0</v>
      </c>
      <c r="AJ288" s="270">
        <v>0</v>
      </c>
      <c r="AK288" s="270">
        <v>0</v>
      </c>
      <c r="AL288" s="270">
        <v>0</v>
      </c>
      <c r="AM288" s="270">
        <v>0</v>
      </c>
      <c r="AN288" s="270">
        <v>7.4999999999999997E-2</v>
      </c>
      <c r="AO288" s="270">
        <v>7.4999999999999997E-2</v>
      </c>
      <c r="AP288" s="270">
        <v>7.4999999999999997E-2</v>
      </c>
      <c r="AQ288" s="270">
        <v>7.4999999999999997E-2</v>
      </c>
      <c r="AR288" s="270">
        <v>7.4999999999999997E-2</v>
      </c>
      <c r="AS288" s="270">
        <v>0.377</v>
      </c>
      <c r="AT288" s="270">
        <v>0.4</v>
      </c>
      <c r="AU288" s="270">
        <v>0.42199999999999999</v>
      </c>
      <c r="AV288" s="270">
        <v>0.44400000000000001</v>
      </c>
      <c r="AW288" s="270">
        <v>0.46700000000000003</v>
      </c>
      <c r="AX288" s="270">
        <v>0</v>
      </c>
      <c r="AY288" s="270">
        <v>0</v>
      </c>
      <c r="AZ288" s="270">
        <v>0</v>
      </c>
      <c r="BA288" s="270">
        <v>0</v>
      </c>
      <c r="BB288" s="270">
        <v>0</v>
      </c>
      <c r="BC288" s="270">
        <v>0</v>
      </c>
      <c r="BD288" s="270">
        <v>0</v>
      </c>
      <c r="BE288" s="270">
        <v>0</v>
      </c>
      <c r="BF288" s="270">
        <v>0</v>
      </c>
      <c r="BG288" s="270">
        <v>0</v>
      </c>
    </row>
    <row r="289" spans="1:59">
      <c r="A289" s="267" t="s">
        <v>558</v>
      </c>
      <c r="B289" s="268">
        <v>0.11320833333333334</v>
      </c>
      <c r="C289" s="268">
        <v>0.22</v>
      </c>
      <c r="D289" s="268">
        <v>0</v>
      </c>
      <c r="E289" s="268"/>
      <c r="F289" s="269">
        <v>1200</v>
      </c>
      <c r="G289" s="270">
        <v>6.3E-2</v>
      </c>
      <c r="H289" s="270">
        <v>2.5000000000000001E-2</v>
      </c>
      <c r="I289" s="270">
        <v>1.7999999999999999E-2</v>
      </c>
      <c r="J289" s="270">
        <v>2E-3</v>
      </c>
      <c r="K289" s="270">
        <v>2E-3</v>
      </c>
      <c r="L289" s="270">
        <v>3.2083333333333408E-3</v>
      </c>
      <c r="M289" s="271">
        <v>52.5</v>
      </c>
      <c r="N289" s="269">
        <v>1200</v>
      </c>
      <c r="O289" s="269">
        <v>1202</v>
      </c>
      <c r="P289" s="269">
        <v>1203</v>
      </c>
      <c r="Q289" s="269">
        <v>1204</v>
      </c>
      <c r="R289" s="269">
        <v>1205</v>
      </c>
      <c r="S289" s="269" t="s">
        <v>149</v>
      </c>
      <c r="T289" s="270">
        <v>6.6000000000000003E-2</v>
      </c>
      <c r="U289" s="270">
        <v>6.6000000000000003E-2</v>
      </c>
      <c r="V289" s="270">
        <v>6.6000000000000003E-2</v>
      </c>
      <c r="W289" s="270">
        <v>6.6000000000000003E-2</v>
      </c>
      <c r="X289" s="270">
        <v>6.6000000000000003E-2</v>
      </c>
      <c r="Y289" s="270">
        <v>0.02</v>
      </c>
      <c r="Z289" s="270">
        <v>0.02</v>
      </c>
      <c r="AA289" s="270">
        <v>0.02</v>
      </c>
      <c r="AB289" s="270">
        <v>2.1000000000000001E-2</v>
      </c>
      <c r="AC289" s="270">
        <v>2.1000000000000001E-2</v>
      </c>
      <c r="AD289" s="270">
        <v>1.4E-2</v>
      </c>
      <c r="AE289" s="270">
        <v>1.4E-2</v>
      </c>
      <c r="AF289" s="270">
        <v>1.4E-2</v>
      </c>
      <c r="AG289" s="270">
        <v>1.4E-2</v>
      </c>
      <c r="AH289" s="270">
        <v>1.4999999999999999E-2</v>
      </c>
      <c r="AI289" s="270">
        <v>2E-3</v>
      </c>
      <c r="AJ289" s="270">
        <v>2E-3</v>
      </c>
      <c r="AK289" s="270">
        <v>2E-3</v>
      </c>
      <c r="AL289" s="270">
        <v>2E-3</v>
      </c>
      <c r="AM289" s="270">
        <v>2E-3</v>
      </c>
      <c r="AN289" s="270">
        <v>7.0000000000000001E-3</v>
      </c>
      <c r="AO289" s="270">
        <v>8.0000000000000002E-3</v>
      </c>
      <c r="AP289" s="270">
        <v>8.9999999999999993E-3</v>
      </c>
      <c r="AQ289" s="270">
        <v>0.01</v>
      </c>
      <c r="AR289" s="270">
        <v>1.0999999999999999E-2</v>
      </c>
      <c r="AS289" s="270">
        <v>6.4999999999999997E-3</v>
      </c>
      <c r="AT289" s="270">
        <v>6.4999999999999997E-3</v>
      </c>
      <c r="AU289" s="270">
        <v>6.6E-3</v>
      </c>
      <c r="AV289" s="270">
        <v>6.7000000000000002E-3</v>
      </c>
      <c r="AW289" s="270">
        <v>6.7999999999999996E-3</v>
      </c>
      <c r="AX289" s="270">
        <v>0</v>
      </c>
      <c r="AY289" s="270">
        <v>0</v>
      </c>
      <c r="AZ289" s="270">
        <v>0</v>
      </c>
      <c r="BA289" s="270">
        <v>0</v>
      </c>
      <c r="BB289" s="270">
        <v>0</v>
      </c>
      <c r="BC289" s="270">
        <v>0</v>
      </c>
      <c r="BD289" s="270">
        <v>0</v>
      </c>
      <c r="BE289" s="270">
        <v>0</v>
      </c>
      <c r="BF289" s="270">
        <v>0</v>
      </c>
      <c r="BG289" s="270">
        <v>0</v>
      </c>
    </row>
    <row r="290" spans="1:59">
      <c r="A290" s="267" t="s">
        <v>804</v>
      </c>
      <c r="B290" s="268">
        <v>4.2457500000000001</v>
      </c>
      <c r="C290" s="268">
        <v>28.8</v>
      </c>
      <c r="D290" s="268">
        <v>0.6897260273972603</v>
      </c>
      <c r="E290" s="268"/>
      <c r="F290" s="269">
        <v>20992</v>
      </c>
      <c r="G290" s="270">
        <v>1.1060000000000001</v>
      </c>
      <c r="H290" s="270">
        <v>1.0199999999999998</v>
      </c>
      <c r="I290" s="270">
        <v>0.67900000000000005</v>
      </c>
      <c r="J290" s="270">
        <v>0</v>
      </c>
      <c r="K290" s="270">
        <v>0.37</v>
      </c>
      <c r="L290" s="270">
        <v>0.38102397260274001</v>
      </c>
      <c r="M290" s="271">
        <v>52.686737804878049</v>
      </c>
      <c r="N290" s="269">
        <v>21412</v>
      </c>
      <c r="O290" s="269">
        <v>21840</v>
      </c>
      <c r="P290" s="269">
        <v>22279</v>
      </c>
      <c r="Q290" s="269">
        <v>22725</v>
      </c>
      <c r="R290" s="269">
        <v>23179</v>
      </c>
      <c r="S290" s="269" t="s">
        <v>149</v>
      </c>
      <c r="T290" s="270">
        <v>1.349</v>
      </c>
      <c r="U290" s="270">
        <v>1.3759999999999999</v>
      </c>
      <c r="V290" s="270">
        <v>1.4039999999999999</v>
      </c>
      <c r="W290" s="270">
        <v>1.4319999999999999</v>
      </c>
      <c r="X290" s="270">
        <v>1.46</v>
      </c>
      <c r="Y290" s="270">
        <v>0.72</v>
      </c>
      <c r="Z290" s="270">
        <v>0.75</v>
      </c>
      <c r="AA290" s="270">
        <v>0.78</v>
      </c>
      <c r="AB290" s="270">
        <v>0.81</v>
      </c>
      <c r="AC290" s="270">
        <v>0.84</v>
      </c>
      <c r="AD290" s="270">
        <v>0.55000000000000004</v>
      </c>
      <c r="AE290" s="270">
        <v>0.56000000000000005</v>
      </c>
      <c r="AF290" s="270">
        <v>0.56999999999999995</v>
      </c>
      <c r="AG290" s="270">
        <v>0.57999999999999996</v>
      </c>
      <c r="AH290" s="270">
        <v>0.59</v>
      </c>
      <c r="AI290" s="270">
        <v>0</v>
      </c>
      <c r="AJ290" s="270">
        <v>0</v>
      </c>
      <c r="AK290" s="270">
        <v>0</v>
      </c>
      <c r="AL290" s="270">
        <v>0</v>
      </c>
      <c r="AM290" s="270">
        <v>0</v>
      </c>
      <c r="AN290" s="270">
        <v>0.32</v>
      </c>
      <c r="AO290" s="270">
        <v>0.33</v>
      </c>
      <c r="AP290" s="270">
        <v>0.34</v>
      </c>
      <c r="AQ290" s="270">
        <v>0.35</v>
      </c>
      <c r="AR290" s="270">
        <v>0.36</v>
      </c>
      <c r="AS290" s="270">
        <v>0.3831</v>
      </c>
      <c r="AT290" s="270">
        <v>0.39290000000000003</v>
      </c>
      <c r="AU290" s="270">
        <v>0.40279999999999999</v>
      </c>
      <c r="AV290" s="270">
        <v>0.4128</v>
      </c>
      <c r="AW290" s="270">
        <v>0.42299999999999999</v>
      </c>
      <c r="AX290" s="270">
        <v>0</v>
      </c>
      <c r="AY290" s="270">
        <v>0</v>
      </c>
      <c r="AZ290" s="270">
        <v>0</v>
      </c>
      <c r="BA290" s="270">
        <v>0</v>
      </c>
      <c r="BB290" s="270">
        <v>0</v>
      </c>
      <c r="BC290" s="270">
        <v>0</v>
      </c>
      <c r="BD290" s="270">
        <v>0</v>
      </c>
      <c r="BE290" s="270">
        <v>0</v>
      </c>
      <c r="BF290" s="270">
        <v>0</v>
      </c>
      <c r="BG290" s="270">
        <v>0</v>
      </c>
    </row>
    <row r="291" spans="1:59">
      <c r="A291" s="267" t="s">
        <v>683</v>
      </c>
      <c r="B291" s="268">
        <v>4.3916666666666666</v>
      </c>
      <c r="C291" s="268">
        <v>18.11</v>
      </c>
      <c r="D291" s="268">
        <v>0</v>
      </c>
      <c r="E291" s="268"/>
      <c r="F291" s="269">
        <v>21500</v>
      </c>
      <c r="G291" s="270">
        <v>1.07</v>
      </c>
      <c r="H291" s="270">
        <v>0.84</v>
      </c>
      <c r="I291" s="270">
        <v>0.16300000000000001</v>
      </c>
      <c r="J291" s="270">
        <v>2E-3</v>
      </c>
      <c r="K291" s="270">
        <v>1.95</v>
      </c>
      <c r="L291" s="270">
        <v>0.36666666666666714</v>
      </c>
      <c r="M291" s="271">
        <v>49.767441860465119</v>
      </c>
      <c r="N291" s="269">
        <v>22000</v>
      </c>
      <c r="O291" s="269">
        <v>23100</v>
      </c>
      <c r="P291" s="269">
        <v>24260</v>
      </c>
      <c r="Q291" s="269">
        <v>25670</v>
      </c>
      <c r="R291" s="269">
        <v>26740</v>
      </c>
      <c r="S291" s="269" t="s">
        <v>148</v>
      </c>
      <c r="T291" s="270">
        <v>1.1000000000000001</v>
      </c>
      <c r="U291" s="270">
        <v>1.155</v>
      </c>
      <c r="V291" s="270">
        <v>1.2128000000000001</v>
      </c>
      <c r="W291" s="270">
        <v>1.2734000000000001</v>
      </c>
      <c r="X291" s="270">
        <v>1.3371</v>
      </c>
      <c r="Y291" s="270">
        <v>0.85</v>
      </c>
      <c r="Z291" s="270">
        <v>0.89249999999999996</v>
      </c>
      <c r="AA291" s="270">
        <v>0.93710000000000004</v>
      </c>
      <c r="AB291" s="270">
        <v>0.98399999999999999</v>
      </c>
      <c r="AC291" s="270">
        <v>1.0331999999999999</v>
      </c>
      <c r="AD291" s="270">
        <v>0.27</v>
      </c>
      <c r="AE291" s="270">
        <v>0.28349999999999997</v>
      </c>
      <c r="AF291" s="270">
        <v>0.29770000000000002</v>
      </c>
      <c r="AG291" s="270">
        <v>0.31259999999999999</v>
      </c>
      <c r="AH291" s="270">
        <v>0.32819999999999999</v>
      </c>
      <c r="AI291" s="270">
        <v>0.01</v>
      </c>
      <c r="AJ291" s="270">
        <v>1.0999999999999999E-2</v>
      </c>
      <c r="AK291" s="270">
        <v>1.2E-2</v>
      </c>
      <c r="AL291" s="270">
        <v>1.2999999999999999E-2</v>
      </c>
      <c r="AM291" s="270">
        <v>1.4E-2</v>
      </c>
      <c r="AN291" s="270">
        <v>2.7</v>
      </c>
      <c r="AO291" s="270">
        <v>2.7</v>
      </c>
      <c r="AP291" s="270">
        <v>2.7</v>
      </c>
      <c r="AQ291" s="270">
        <v>2.7</v>
      </c>
      <c r="AR291" s="270">
        <v>2.7</v>
      </c>
      <c r="AS291" s="270">
        <v>0.6</v>
      </c>
      <c r="AT291" s="270">
        <v>0.61</v>
      </c>
      <c r="AU291" s="270">
        <v>0.62</v>
      </c>
      <c r="AV291" s="270">
        <v>0.63</v>
      </c>
      <c r="AW291" s="270">
        <v>0.64</v>
      </c>
      <c r="AX291" s="270">
        <v>0</v>
      </c>
      <c r="AY291" s="270">
        <v>0</v>
      </c>
      <c r="AZ291" s="270">
        <v>0</v>
      </c>
      <c r="BA291" s="270">
        <v>0</v>
      </c>
      <c r="BB291" s="270">
        <v>0</v>
      </c>
      <c r="BC291" s="270">
        <v>0</v>
      </c>
      <c r="BD291" s="270">
        <v>0</v>
      </c>
      <c r="BE291" s="270">
        <v>0</v>
      </c>
      <c r="BF291" s="270">
        <v>0</v>
      </c>
      <c r="BG291" s="270">
        <v>0</v>
      </c>
    </row>
    <row r="292" spans="1:59">
      <c r="A292" s="267" t="s">
        <v>800</v>
      </c>
      <c r="B292" s="268">
        <v>0.43500000000000005</v>
      </c>
      <c r="C292" s="268">
        <v>1.19</v>
      </c>
      <c r="D292" s="268">
        <v>2.5000000000000001E-2</v>
      </c>
      <c r="E292" s="268"/>
      <c r="F292" s="269">
        <v>4493</v>
      </c>
      <c r="G292" s="270">
        <v>0.1328</v>
      </c>
      <c r="H292" s="270">
        <v>5.8200000000000002E-2</v>
      </c>
      <c r="I292" s="270">
        <v>4.0800000000000003E-2</v>
      </c>
      <c r="J292" s="270">
        <v>0</v>
      </c>
      <c r="K292" s="270">
        <v>7.8100000000000003E-2</v>
      </c>
      <c r="L292" s="270">
        <v>0.10010000000000002</v>
      </c>
      <c r="M292" s="271">
        <v>29.557088804807478</v>
      </c>
      <c r="N292" s="269">
        <v>4509</v>
      </c>
      <c r="O292" s="269">
        <v>4588</v>
      </c>
      <c r="P292" s="269">
        <v>4660</v>
      </c>
      <c r="Q292" s="269">
        <v>4734</v>
      </c>
      <c r="R292" s="269">
        <v>4808</v>
      </c>
      <c r="S292" s="269" t="s">
        <v>148</v>
      </c>
      <c r="T292" s="270">
        <v>0.13320000000000001</v>
      </c>
      <c r="U292" s="270">
        <v>0.13550000000000001</v>
      </c>
      <c r="V292" s="270">
        <v>0.1376</v>
      </c>
      <c r="W292" s="270">
        <v>0.13969999999999999</v>
      </c>
      <c r="X292" s="270">
        <v>0.1419</v>
      </c>
      <c r="Y292" s="270">
        <v>5.8400000000000001E-2</v>
      </c>
      <c r="Z292" s="270">
        <v>5.9299999999999999E-2</v>
      </c>
      <c r="AA292" s="270">
        <v>6.0299999999999999E-2</v>
      </c>
      <c r="AB292" s="270">
        <v>6.1199999999999997E-2</v>
      </c>
      <c r="AC292" s="270">
        <v>6.2199999999999998E-2</v>
      </c>
      <c r="AD292" s="270">
        <v>5.0000000000000001E-4</v>
      </c>
      <c r="AE292" s="270">
        <v>5.0000000000000001E-4</v>
      </c>
      <c r="AF292" s="270">
        <v>5.0000000000000001E-4</v>
      </c>
      <c r="AG292" s="270">
        <v>5.0000000000000001E-4</v>
      </c>
      <c r="AH292" s="270">
        <v>5.0000000000000001E-4</v>
      </c>
      <c r="AI292" s="270">
        <v>0</v>
      </c>
      <c r="AJ292" s="270">
        <v>0</v>
      </c>
      <c r="AK292" s="270">
        <v>0</v>
      </c>
      <c r="AL292" s="270">
        <v>0</v>
      </c>
      <c r="AM292" s="270">
        <v>0</v>
      </c>
      <c r="AN292" s="270">
        <v>7.8100000000000003E-2</v>
      </c>
      <c r="AO292" s="270">
        <v>7.8100000000000003E-2</v>
      </c>
      <c r="AP292" s="270">
        <v>7.8100000000000003E-2</v>
      </c>
      <c r="AQ292" s="270">
        <v>7.8100000000000003E-2</v>
      </c>
      <c r="AR292" s="270">
        <v>7.8100000000000003E-2</v>
      </c>
      <c r="AS292" s="270">
        <v>0.1411</v>
      </c>
      <c r="AT292" s="270">
        <v>0.14269999999999999</v>
      </c>
      <c r="AU292" s="270">
        <v>0.1444</v>
      </c>
      <c r="AV292" s="270">
        <v>0.1459</v>
      </c>
      <c r="AW292" s="270">
        <v>0.14760000000000001</v>
      </c>
      <c r="AX292" s="270">
        <v>0</v>
      </c>
      <c r="AY292" s="270">
        <v>0</v>
      </c>
      <c r="AZ292" s="270">
        <v>0</v>
      </c>
      <c r="BA292" s="270">
        <v>0</v>
      </c>
      <c r="BB292" s="270">
        <v>0</v>
      </c>
      <c r="BC292" s="270">
        <v>0</v>
      </c>
      <c r="BD292" s="270">
        <v>0</v>
      </c>
      <c r="BE292" s="270">
        <v>0</v>
      </c>
      <c r="BF292" s="270">
        <v>0</v>
      </c>
      <c r="BG292" s="270">
        <v>0</v>
      </c>
    </row>
    <row r="293" spans="1:59">
      <c r="A293" s="267" t="s">
        <v>774</v>
      </c>
      <c r="B293" s="268">
        <v>0.56690833333333335</v>
      </c>
      <c r="C293" s="268">
        <v>1.583</v>
      </c>
      <c r="D293" s="268">
        <v>0</v>
      </c>
      <c r="E293" s="268"/>
      <c r="F293" s="269">
        <v>3011</v>
      </c>
      <c r="G293" s="270">
        <v>0.2031</v>
      </c>
      <c r="H293" s="270">
        <v>7.3200000000000001E-2</v>
      </c>
      <c r="I293" s="270">
        <v>3.1600000000000003E-2</v>
      </c>
      <c r="J293" s="270">
        <v>9.7600000000000006E-2</v>
      </c>
      <c r="K293" s="270">
        <v>1.7000000000000001E-2</v>
      </c>
      <c r="L293" s="270">
        <v>0.14440833333333331</v>
      </c>
      <c r="M293" s="271">
        <v>67.45267353038858</v>
      </c>
      <c r="N293" s="269">
        <v>3057</v>
      </c>
      <c r="O293" s="269">
        <v>3149</v>
      </c>
      <c r="P293" s="269">
        <v>3243</v>
      </c>
      <c r="Q293" s="269">
        <v>3341</v>
      </c>
      <c r="R293" s="269">
        <v>3441</v>
      </c>
      <c r="S293" s="269" t="s">
        <v>148</v>
      </c>
      <c r="T293" s="270">
        <v>0.23499999999999999</v>
      </c>
      <c r="U293" s="270">
        <v>0.24199999999999999</v>
      </c>
      <c r="V293" s="270">
        <v>0.25</v>
      </c>
      <c r="W293" s="270">
        <v>0.25700000000000001</v>
      </c>
      <c r="X293" s="270">
        <v>0.26500000000000001</v>
      </c>
      <c r="Y293" s="270">
        <v>7.3999999999999996E-2</v>
      </c>
      <c r="Z293" s="270">
        <v>7.5999999999999998E-2</v>
      </c>
      <c r="AA293" s="270">
        <v>7.8E-2</v>
      </c>
      <c r="AB293" s="270">
        <v>0.08</v>
      </c>
      <c r="AC293" s="270">
        <v>8.2000000000000003E-2</v>
      </c>
      <c r="AD293" s="270">
        <v>3.3000000000000002E-2</v>
      </c>
      <c r="AE293" s="270">
        <v>3.4000000000000002E-2</v>
      </c>
      <c r="AF293" s="270">
        <v>3.5000000000000003E-2</v>
      </c>
      <c r="AG293" s="270">
        <v>3.5999999999999997E-2</v>
      </c>
      <c r="AH293" s="270">
        <v>3.6999999999999998E-2</v>
      </c>
      <c r="AI293" s="270">
        <v>0.11</v>
      </c>
      <c r="AJ293" s="270">
        <v>0.12</v>
      </c>
      <c r="AK293" s="270">
        <v>0.13</v>
      </c>
      <c r="AL293" s="270">
        <v>0.14000000000000001</v>
      </c>
      <c r="AM293" s="270">
        <v>0.15</v>
      </c>
      <c r="AN293" s="270">
        <v>6.0000000000000001E-3</v>
      </c>
      <c r="AO293" s="270">
        <v>6.0000000000000001E-3</v>
      </c>
      <c r="AP293" s="270">
        <v>6.0000000000000001E-3</v>
      </c>
      <c r="AQ293" s="270">
        <v>6.0000000000000001E-3</v>
      </c>
      <c r="AR293" s="270">
        <v>6.0000000000000001E-3</v>
      </c>
      <c r="AS293" s="270">
        <v>0.08</v>
      </c>
      <c r="AT293" s="270">
        <v>8.3400000000000002E-2</v>
      </c>
      <c r="AU293" s="270">
        <v>8.7099999999999997E-2</v>
      </c>
      <c r="AV293" s="270">
        <v>9.06E-2</v>
      </c>
      <c r="AW293" s="270">
        <v>9.4200000000000006E-2</v>
      </c>
      <c r="AX293" s="270">
        <v>0</v>
      </c>
      <c r="AY293" s="270">
        <v>0</v>
      </c>
      <c r="AZ293" s="270">
        <v>0</v>
      </c>
      <c r="BA293" s="270">
        <v>0</v>
      </c>
      <c r="BB293" s="270">
        <v>0</v>
      </c>
      <c r="BC293" s="270">
        <v>0</v>
      </c>
      <c r="BD293" s="270">
        <v>0</v>
      </c>
      <c r="BE293" s="270">
        <v>0</v>
      </c>
      <c r="BF293" s="270">
        <v>0</v>
      </c>
      <c r="BG293" s="270">
        <v>0</v>
      </c>
    </row>
    <row r="294" spans="1:59">
      <c r="A294" s="267" t="s">
        <v>567</v>
      </c>
      <c r="B294" s="268">
        <v>0.35966666666666675</v>
      </c>
      <c r="C294" s="268">
        <v>1.399</v>
      </c>
      <c r="D294" s="268">
        <v>0</v>
      </c>
      <c r="E294" s="268"/>
      <c r="F294" s="269">
        <v>2497</v>
      </c>
      <c r="G294" s="270">
        <v>0.26200000000000001</v>
      </c>
      <c r="H294" s="270">
        <v>1.2E-2</v>
      </c>
      <c r="I294" s="270">
        <v>0</v>
      </c>
      <c r="J294" s="270">
        <v>0</v>
      </c>
      <c r="K294" s="270">
        <v>0</v>
      </c>
      <c r="L294" s="270">
        <v>8.5666666666666724E-2</v>
      </c>
      <c r="M294" s="271">
        <v>104.92591109331198</v>
      </c>
      <c r="N294" s="269">
        <v>2517</v>
      </c>
      <c r="O294" s="269">
        <v>2618</v>
      </c>
      <c r="P294" s="269">
        <v>2722</v>
      </c>
      <c r="Q294" s="269">
        <v>2831</v>
      </c>
      <c r="R294" s="269">
        <v>2945</v>
      </c>
      <c r="S294" s="269" t="s">
        <v>148</v>
      </c>
      <c r="T294" s="270">
        <v>0.2641</v>
      </c>
      <c r="U294" s="270">
        <v>0.2747</v>
      </c>
      <c r="V294" s="270">
        <v>0.28560000000000002</v>
      </c>
      <c r="W294" s="270">
        <v>0.29709999999999998</v>
      </c>
      <c r="X294" s="270">
        <v>0.309</v>
      </c>
      <c r="Y294" s="270">
        <v>1.4999999999999999E-2</v>
      </c>
      <c r="Z294" s="270">
        <v>1.5599999999999999E-2</v>
      </c>
      <c r="AA294" s="270">
        <v>1.6199999999999999E-2</v>
      </c>
      <c r="AB294" s="270">
        <v>1.6899999999999998E-2</v>
      </c>
      <c r="AC294" s="270">
        <v>1.7500000000000002E-2</v>
      </c>
      <c r="AD294" s="270">
        <v>0</v>
      </c>
      <c r="AE294" s="270">
        <v>0.1</v>
      </c>
      <c r="AF294" s="270">
        <v>0.1</v>
      </c>
      <c r="AG294" s="270">
        <v>0.1</v>
      </c>
      <c r="AH294" s="270">
        <v>0.1</v>
      </c>
      <c r="AI294" s="270">
        <v>0</v>
      </c>
      <c r="AJ294" s="270">
        <v>0.01</v>
      </c>
      <c r="AK294" s="270">
        <v>0.01</v>
      </c>
      <c r="AL294" s="270">
        <v>0.01</v>
      </c>
      <c r="AM294" s="270">
        <v>0.01</v>
      </c>
      <c r="AN294" s="270">
        <v>0</v>
      </c>
      <c r="AO294" s="270">
        <v>0</v>
      </c>
      <c r="AP294" s="270">
        <v>0</v>
      </c>
      <c r="AQ294" s="270">
        <v>0</v>
      </c>
      <c r="AR294" s="270">
        <v>0</v>
      </c>
      <c r="AS294" s="270">
        <v>3.3000000000000002E-2</v>
      </c>
      <c r="AT294" s="270">
        <v>3.4000000000000002E-2</v>
      </c>
      <c r="AU294" s="270">
        <v>3.5999999999999997E-2</v>
      </c>
      <c r="AV294" s="270">
        <v>3.6999999999999998E-2</v>
      </c>
      <c r="AW294" s="270">
        <v>3.7999999999999999E-2</v>
      </c>
      <c r="AX294" s="270">
        <v>0</v>
      </c>
      <c r="AY294" s="270">
        <v>0</v>
      </c>
      <c r="AZ294" s="270">
        <v>0</v>
      </c>
      <c r="BA294" s="270">
        <v>0</v>
      </c>
      <c r="BB294" s="270">
        <v>0</v>
      </c>
      <c r="BC294" s="270">
        <v>0</v>
      </c>
      <c r="BD294" s="270">
        <v>0</v>
      </c>
      <c r="BE294" s="270">
        <v>0</v>
      </c>
      <c r="BF294" s="270">
        <v>0</v>
      </c>
      <c r="BG294" s="270">
        <v>0</v>
      </c>
    </row>
    <row r="295" spans="1:59">
      <c r="A295" s="267" t="s">
        <v>865</v>
      </c>
      <c r="B295" s="268">
        <v>0.22575000000000001</v>
      </c>
      <c r="C295" s="268">
        <v>1.6059999999999999</v>
      </c>
      <c r="D295" s="268">
        <v>0</v>
      </c>
      <c r="E295" s="268"/>
      <c r="F295" s="269">
        <v>2297</v>
      </c>
      <c r="G295" s="270">
        <v>0.13600000000000001</v>
      </c>
      <c r="H295" s="270">
        <v>4.4999999999999998E-2</v>
      </c>
      <c r="I295" s="270">
        <v>1E-3</v>
      </c>
      <c r="J295" s="270">
        <v>0</v>
      </c>
      <c r="K295" s="270">
        <v>1.4999999999999999E-2</v>
      </c>
      <c r="L295" s="270">
        <v>2.8749999999999998E-2</v>
      </c>
      <c r="M295" s="271">
        <v>59.207662168045275</v>
      </c>
      <c r="N295" s="269">
        <v>2297</v>
      </c>
      <c r="O295" s="269">
        <v>2297</v>
      </c>
      <c r="P295" s="269">
        <v>2297</v>
      </c>
      <c r="Q295" s="269">
        <v>2297</v>
      </c>
      <c r="R295" s="269">
        <v>2297</v>
      </c>
      <c r="S295" s="269" t="s">
        <v>148</v>
      </c>
      <c r="T295" s="270">
        <v>0.13600000000000001</v>
      </c>
      <c r="U295" s="270">
        <v>0.13600000000000001</v>
      </c>
      <c r="V295" s="270">
        <v>0.13600000000000001</v>
      </c>
      <c r="W295" s="270">
        <v>0.13600000000000001</v>
      </c>
      <c r="X295" s="270">
        <v>0.13600000000000001</v>
      </c>
      <c r="Y295" s="270">
        <v>4.4999999999999998E-2</v>
      </c>
      <c r="Z295" s="270">
        <v>4.4999999999999998E-2</v>
      </c>
      <c r="AA295" s="270">
        <v>4.4999999999999998E-2</v>
      </c>
      <c r="AB295" s="270">
        <v>4.4999999999999998E-2</v>
      </c>
      <c r="AC295" s="270">
        <v>4.4999999999999998E-2</v>
      </c>
      <c r="AD295" s="270">
        <v>1E-3</v>
      </c>
      <c r="AE295" s="270">
        <v>1E-3</v>
      </c>
      <c r="AF295" s="270">
        <v>1E-3</v>
      </c>
      <c r="AG295" s="270">
        <v>1E-3</v>
      </c>
      <c r="AH295" s="270">
        <v>1E-3</v>
      </c>
      <c r="AI295" s="270">
        <v>0</v>
      </c>
      <c r="AJ295" s="270">
        <v>0</v>
      </c>
      <c r="AK295" s="270">
        <v>0</v>
      </c>
      <c r="AL295" s="270">
        <v>0</v>
      </c>
      <c r="AM295" s="270">
        <v>0</v>
      </c>
      <c r="AN295" s="270">
        <v>1.4999999999999999E-2</v>
      </c>
      <c r="AO295" s="270">
        <v>1.4999999999999999E-2</v>
      </c>
      <c r="AP295" s="270">
        <v>1.4999999999999999E-2</v>
      </c>
      <c r="AQ295" s="270">
        <v>1.4999999999999999E-2</v>
      </c>
      <c r="AR295" s="270">
        <v>1.4999999999999999E-2</v>
      </c>
      <c r="AS295" s="270">
        <v>2.2800000000000001E-2</v>
      </c>
      <c r="AT295" s="270">
        <v>2.2800000000000001E-2</v>
      </c>
      <c r="AU295" s="270">
        <v>2.2800000000000001E-2</v>
      </c>
      <c r="AV295" s="270">
        <v>2.2800000000000001E-2</v>
      </c>
      <c r="AW295" s="270">
        <v>2.2800000000000001E-2</v>
      </c>
      <c r="AX295" s="270">
        <v>0</v>
      </c>
      <c r="AY295" s="270">
        <v>1</v>
      </c>
      <c r="AZ295" s="270">
        <v>0</v>
      </c>
      <c r="BA295" s="270">
        <v>0</v>
      </c>
      <c r="BB295" s="270">
        <v>0</v>
      </c>
      <c r="BC295" s="270">
        <v>0</v>
      </c>
      <c r="BD295" s="270">
        <v>0</v>
      </c>
      <c r="BE295" s="270">
        <v>0</v>
      </c>
      <c r="BF295" s="270">
        <v>0</v>
      </c>
      <c r="BG295" s="270">
        <v>0</v>
      </c>
    </row>
    <row r="296" spans="1:59">
      <c r="A296" s="267" t="s">
        <v>697</v>
      </c>
      <c r="B296" s="268">
        <v>0.25535833333333341</v>
      </c>
      <c r="C296" s="268">
        <v>0.88</v>
      </c>
      <c r="D296" s="268">
        <v>0</v>
      </c>
      <c r="E296" s="268"/>
      <c r="F296" s="269">
        <v>2600</v>
      </c>
      <c r="G296" s="270">
        <v>0.19450000000000001</v>
      </c>
      <c r="H296" s="270">
        <v>9.4000000000000004E-3</v>
      </c>
      <c r="I296" s="270">
        <v>0</v>
      </c>
      <c r="J296" s="270">
        <v>8.0000000000000004E-4</v>
      </c>
      <c r="K296" s="270">
        <v>2.7000000000000001E-3</v>
      </c>
      <c r="L296" s="270">
        <v>4.7958333333333408E-2</v>
      </c>
      <c r="M296" s="271">
        <v>74.807692307692307</v>
      </c>
      <c r="N296" s="269">
        <v>2601</v>
      </c>
      <c r="O296" s="269">
        <v>2604</v>
      </c>
      <c r="P296" s="269">
        <v>2606</v>
      </c>
      <c r="Q296" s="269">
        <v>2609</v>
      </c>
      <c r="R296" s="269">
        <v>2611</v>
      </c>
      <c r="S296" s="269" t="s">
        <v>148</v>
      </c>
      <c r="T296" s="270">
        <v>0.1613</v>
      </c>
      <c r="U296" s="270">
        <v>0.16139999999999999</v>
      </c>
      <c r="V296" s="270">
        <v>0.16159999999999999</v>
      </c>
      <c r="W296" s="270">
        <v>0.1618</v>
      </c>
      <c r="X296" s="270">
        <v>0.16189999999999999</v>
      </c>
      <c r="Y296" s="270">
        <v>2.4E-2</v>
      </c>
      <c r="Z296" s="270">
        <v>2.4E-2</v>
      </c>
      <c r="AA296" s="270">
        <v>2.4E-2</v>
      </c>
      <c r="AB296" s="270">
        <v>2.4E-2</v>
      </c>
      <c r="AC296" s="270">
        <v>2.4E-2</v>
      </c>
      <c r="AD296" s="270">
        <v>0</v>
      </c>
      <c r="AE296" s="270">
        <v>0</v>
      </c>
      <c r="AF296" s="270">
        <v>0</v>
      </c>
      <c r="AG296" s="270">
        <v>0</v>
      </c>
      <c r="AH296" s="270">
        <v>0</v>
      </c>
      <c r="AI296" s="270">
        <v>8.0000000000000002E-3</v>
      </c>
      <c r="AJ296" s="270">
        <v>8.0000000000000002E-3</v>
      </c>
      <c r="AK296" s="270">
        <v>8.0000000000000002E-3</v>
      </c>
      <c r="AL296" s="270">
        <v>8.0000000000000002E-3</v>
      </c>
      <c r="AM296" s="270">
        <v>8.0000000000000002E-3</v>
      </c>
      <c r="AN296" s="270">
        <v>7.3999999999999996E-2</v>
      </c>
      <c r="AO296" s="270">
        <v>7.3999999999999996E-2</v>
      </c>
      <c r="AP296" s="270">
        <v>7.3999999999999996E-2</v>
      </c>
      <c r="AQ296" s="270">
        <v>7.3999999999999996E-2</v>
      </c>
      <c r="AR296" s="270">
        <v>7.3999999999999996E-2</v>
      </c>
      <c r="AS296" s="270">
        <v>3.1099999999999999E-2</v>
      </c>
      <c r="AT296" s="270">
        <v>3.1099999999999999E-2</v>
      </c>
      <c r="AU296" s="270">
        <v>3.1099999999999999E-2</v>
      </c>
      <c r="AV296" s="270">
        <v>3.1099999999999999E-2</v>
      </c>
      <c r="AW296" s="270">
        <v>3.1099999999999999E-2</v>
      </c>
      <c r="AX296" s="270">
        <v>0</v>
      </c>
      <c r="AY296" s="270">
        <v>0</v>
      </c>
      <c r="AZ296" s="270">
        <v>0</v>
      </c>
      <c r="BA296" s="270">
        <v>0</v>
      </c>
      <c r="BB296" s="270">
        <v>0</v>
      </c>
      <c r="BC296" s="270">
        <v>0</v>
      </c>
      <c r="BD296" s="270">
        <v>0</v>
      </c>
      <c r="BE296" s="270">
        <v>0</v>
      </c>
      <c r="BF296" s="270">
        <v>0</v>
      </c>
      <c r="BG296" s="270">
        <v>0</v>
      </c>
    </row>
    <row r="297" spans="1:59">
      <c r="A297" s="267" t="s">
        <v>818</v>
      </c>
      <c r="B297" s="268">
        <v>0.12375000000000001</v>
      </c>
      <c r="C297" s="268">
        <v>0.57599999999999996</v>
      </c>
      <c r="D297" s="268">
        <v>0</v>
      </c>
      <c r="E297" s="268"/>
      <c r="F297" s="269">
        <v>1155</v>
      </c>
      <c r="G297" s="270">
        <v>9.2999999999999999E-2</v>
      </c>
      <c r="H297" s="270">
        <v>1.6E-2</v>
      </c>
      <c r="I297" s="270">
        <v>0</v>
      </c>
      <c r="J297" s="270">
        <v>8.9999999999999993E-3</v>
      </c>
      <c r="K297" s="270">
        <v>5.0000000000000001E-4</v>
      </c>
      <c r="L297" s="270">
        <v>5.2500000000000185E-3</v>
      </c>
      <c r="M297" s="271">
        <v>80.519480519480524</v>
      </c>
      <c r="N297" s="269">
        <v>1157</v>
      </c>
      <c r="O297" s="269">
        <v>1180</v>
      </c>
      <c r="P297" s="269">
        <v>1204</v>
      </c>
      <c r="Q297" s="269">
        <v>1228</v>
      </c>
      <c r="R297" s="269">
        <v>1252</v>
      </c>
      <c r="S297" s="269" t="s">
        <v>148</v>
      </c>
      <c r="T297" s="270">
        <v>9.0200000000000002E-2</v>
      </c>
      <c r="U297" s="270">
        <v>9.1999999999999998E-2</v>
      </c>
      <c r="V297" s="270">
        <v>9.3899999999999997E-2</v>
      </c>
      <c r="W297" s="270">
        <v>9.5799999999999996E-2</v>
      </c>
      <c r="X297" s="270">
        <v>9.7699999999999995E-2</v>
      </c>
      <c r="Y297" s="270">
        <v>1.8100000000000002E-2</v>
      </c>
      <c r="Z297" s="270">
        <v>1.8200000000000001E-2</v>
      </c>
      <c r="AA297" s="270">
        <v>1.84E-2</v>
      </c>
      <c r="AB297" s="270">
        <v>1.8599999999999998E-2</v>
      </c>
      <c r="AC297" s="270">
        <v>1.8800000000000001E-2</v>
      </c>
      <c r="AD297" s="270">
        <v>0</v>
      </c>
      <c r="AE297" s="270">
        <v>0</v>
      </c>
      <c r="AF297" s="270">
        <v>0</v>
      </c>
      <c r="AG297" s="270">
        <v>0</v>
      </c>
      <c r="AH297" s="270">
        <v>0</v>
      </c>
      <c r="AI297" s="270">
        <v>1.01E-2</v>
      </c>
      <c r="AJ297" s="270">
        <v>1.0200000000000001E-2</v>
      </c>
      <c r="AK297" s="270">
        <v>1.03E-2</v>
      </c>
      <c r="AL297" s="270">
        <v>1.04E-2</v>
      </c>
      <c r="AM297" s="270">
        <v>1.0500000000000001E-2</v>
      </c>
      <c r="AN297" s="270">
        <v>2.0999999999999999E-3</v>
      </c>
      <c r="AO297" s="270">
        <v>2.2000000000000001E-3</v>
      </c>
      <c r="AP297" s="270">
        <v>2.3E-3</v>
      </c>
      <c r="AQ297" s="270">
        <v>2.3999999999999998E-3</v>
      </c>
      <c r="AR297" s="270">
        <v>2.5000000000000001E-3</v>
      </c>
      <c r="AS297" s="270">
        <v>8.0000000000000002E-3</v>
      </c>
      <c r="AT297" s="270">
        <v>8.0000000000000002E-3</v>
      </c>
      <c r="AU297" s="270">
        <v>8.0000000000000002E-3</v>
      </c>
      <c r="AV297" s="270">
        <v>8.0000000000000002E-3</v>
      </c>
      <c r="AW297" s="270">
        <v>8.0000000000000002E-3</v>
      </c>
      <c r="AX297" s="270">
        <v>0</v>
      </c>
      <c r="AY297" s="270">
        <v>0</v>
      </c>
      <c r="AZ297" s="270">
        <v>0</v>
      </c>
      <c r="BA297" s="270">
        <v>0</v>
      </c>
      <c r="BB297" s="270">
        <v>0</v>
      </c>
      <c r="BC297" s="270">
        <v>0</v>
      </c>
      <c r="BD297" s="270">
        <v>0</v>
      </c>
      <c r="BE297" s="270">
        <v>0</v>
      </c>
      <c r="BF297" s="270">
        <v>0</v>
      </c>
      <c r="BG297" s="270">
        <v>0</v>
      </c>
    </row>
    <row r="298" spans="1:59">
      <c r="A298" s="267" t="s">
        <v>769</v>
      </c>
      <c r="B298" s="268">
        <v>3.3000000000000008E-2</v>
      </c>
      <c r="C298" s="268">
        <v>0.28799999999999998</v>
      </c>
      <c r="D298" s="268">
        <v>0</v>
      </c>
      <c r="E298" s="268"/>
      <c r="F298" s="269">
        <v>487</v>
      </c>
      <c r="G298" s="270">
        <v>2.1999999999999999E-2</v>
      </c>
      <c r="H298" s="270">
        <v>2.0999999999999999E-3</v>
      </c>
      <c r="I298" s="270">
        <v>0</v>
      </c>
      <c r="J298" s="270">
        <v>5.0000000000000001E-3</v>
      </c>
      <c r="K298" s="270">
        <v>1E-3</v>
      </c>
      <c r="L298" s="270">
        <v>2.9000000000000067E-3</v>
      </c>
      <c r="M298" s="271">
        <v>45.17453798767967</v>
      </c>
      <c r="N298" s="269">
        <v>487</v>
      </c>
      <c r="O298" s="269">
        <v>491</v>
      </c>
      <c r="P298" s="269">
        <v>496</v>
      </c>
      <c r="Q298" s="269">
        <v>501</v>
      </c>
      <c r="R298" s="269">
        <v>506</v>
      </c>
      <c r="S298" s="269" t="s">
        <v>148</v>
      </c>
      <c r="T298" s="270">
        <v>2.1999999999999999E-2</v>
      </c>
      <c r="U298" s="270">
        <v>2.2200000000000001E-2</v>
      </c>
      <c r="V298" s="270">
        <v>2.24E-2</v>
      </c>
      <c r="W298" s="270">
        <v>2.2599999999999999E-2</v>
      </c>
      <c r="X298" s="270">
        <v>2.2800000000000001E-2</v>
      </c>
      <c r="Y298" s="270">
        <v>2.0999999999999999E-3</v>
      </c>
      <c r="Z298" s="270">
        <v>2.0999999999999999E-3</v>
      </c>
      <c r="AA298" s="270">
        <v>2.0999999999999999E-3</v>
      </c>
      <c r="AB298" s="270">
        <v>2.2000000000000001E-3</v>
      </c>
      <c r="AC298" s="270">
        <v>2.2000000000000001E-3</v>
      </c>
      <c r="AD298" s="270">
        <v>0</v>
      </c>
      <c r="AE298" s="270">
        <v>0</v>
      </c>
      <c r="AF298" s="270">
        <v>0</v>
      </c>
      <c r="AG298" s="270">
        <v>0</v>
      </c>
      <c r="AH298" s="270">
        <v>0</v>
      </c>
      <c r="AI298" s="270">
        <v>5.0000000000000001E-3</v>
      </c>
      <c r="AJ298" s="270">
        <v>5.0000000000000001E-3</v>
      </c>
      <c r="AK298" s="270">
        <v>5.0000000000000001E-3</v>
      </c>
      <c r="AL298" s="270">
        <v>5.4999999999999997E-3</v>
      </c>
      <c r="AM298" s="270">
        <v>6.0000000000000001E-3</v>
      </c>
      <c r="AN298" s="270">
        <v>1E-3</v>
      </c>
      <c r="AO298" s="270">
        <v>1E-3</v>
      </c>
      <c r="AP298" s="270">
        <v>1E-3</v>
      </c>
      <c r="AQ298" s="270">
        <v>1E-3</v>
      </c>
      <c r="AR298" s="270">
        <v>1E-3</v>
      </c>
      <c r="AS298" s="270">
        <v>3.5000000000000001E-3</v>
      </c>
      <c r="AT298" s="270">
        <v>3.5000000000000001E-3</v>
      </c>
      <c r="AU298" s="270">
        <v>3.5000000000000001E-3</v>
      </c>
      <c r="AV298" s="270">
        <v>3.5000000000000001E-3</v>
      </c>
      <c r="AW298" s="270">
        <v>3.5999999999999999E-3</v>
      </c>
      <c r="AX298" s="270">
        <v>0</v>
      </c>
      <c r="AY298" s="270">
        <v>0</v>
      </c>
      <c r="AZ298" s="270">
        <v>0</v>
      </c>
      <c r="BA298" s="270">
        <v>0</v>
      </c>
      <c r="BB298" s="270">
        <v>0</v>
      </c>
      <c r="BC298" s="270">
        <v>0</v>
      </c>
      <c r="BD298" s="270">
        <v>0</v>
      </c>
      <c r="BE298" s="270">
        <v>0</v>
      </c>
      <c r="BF298" s="270">
        <v>0</v>
      </c>
      <c r="BG298" s="270">
        <v>0</v>
      </c>
    </row>
    <row r="299" spans="1:59">
      <c r="A299" s="267" t="s">
        <v>810</v>
      </c>
      <c r="B299" s="268">
        <v>14.287249999999998</v>
      </c>
      <c r="C299" s="268">
        <v>22.014000000000003</v>
      </c>
      <c r="D299" s="268">
        <v>1.7000000000000001E-2</v>
      </c>
      <c r="E299" s="268"/>
      <c r="F299" s="269">
        <v>83783</v>
      </c>
      <c r="G299" s="270">
        <v>3.9620000000000002</v>
      </c>
      <c r="H299" s="270">
        <v>0.42499999999999999</v>
      </c>
      <c r="I299" s="270">
        <v>6.3520000000000003</v>
      </c>
      <c r="J299" s="270">
        <v>0</v>
      </c>
      <c r="K299" s="270">
        <v>1.75</v>
      </c>
      <c r="L299" s="270">
        <v>1.7812499999999982</v>
      </c>
      <c r="M299" s="271">
        <v>47.288829476146709</v>
      </c>
      <c r="N299" s="269">
        <v>85100</v>
      </c>
      <c r="O299" s="269">
        <v>91600</v>
      </c>
      <c r="P299" s="269">
        <v>98100</v>
      </c>
      <c r="Q299" s="269">
        <v>104600</v>
      </c>
      <c r="R299" s="269">
        <v>111100</v>
      </c>
      <c r="S299" s="269" t="s">
        <v>148</v>
      </c>
      <c r="T299" s="270">
        <v>4.2549999999999999</v>
      </c>
      <c r="U299" s="270">
        <v>4.58</v>
      </c>
      <c r="V299" s="270">
        <v>4.9050000000000002</v>
      </c>
      <c r="W299" s="270">
        <v>5.23</v>
      </c>
      <c r="X299" s="270">
        <v>5.5549999999999997</v>
      </c>
      <c r="Y299" s="270">
        <v>0.433</v>
      </c>
      <c r="Z299" s="270">
        <v>0.47599999999999998</v>
      </c>
      <c r="AA299" s="270">
        <v>0.52300000000000002</v>
      </c>
      <c r="AB299" s="270">
        <v>0.57599999999999996</v>
      </c>
      <c r="AC299" s="270">
        <v>0.63300000000000001</v>
      </c>
      <c r="AD299" s="270">
        <v>5.92</v>
      </c>
      <c r="AE299" s="270">
        <v>6.5129999999999999</v>
      </c>
      <c r="AF299" s="270">
        <v>7.1639999999999997</v>
      </c>
      <c r="AG299" s="270">
        <v>7.88</v>
      </c>
      <c r="AH299" s="270">
        <v>8.6679999999999993</v>
      </c>
      <c r="AI299" s="270">
        <v>0</v>
      </c>
      <c r="AJ299" s="270">
        <v>0</v>
      </c>
      <c r="AK299" s="270">
        <v>0</v>
      </c>
      <c r="AL299" s="270">
        <v>0</v>
      </c>
      <c r="AM299" s="270">
        <v>0</v>
      </c>
      <c r="AN299" s="270">
        <v>1.7</v>
      </c>
      <c r="AO299" s="270">
        <v>1.75</v>
      </c>
      <c r="AP299" s="270">
        <v>1.8</v>
      </c>
      <c r="AQ299" s="270">
        <v>1.85</v>
      </c>
      <c r="AR299" s="270">
        <v>1.9</v>
      </c>
      <c r="AS299" s="270">
        <v>1.8620000000000001</v>
      </c>
      <c r="AT299" s="270">
        <v>2.0550000000000002</v>
      </c>
      <c r="AU299" s="270">
        <v>2.2709999999999999</v>
      </c>
      <c r="AV299" s="270">
        <v>2.5089999999999999</v>
      </c>
      <c r="AW299" s="270">
        <v>2.7429999999999999</v>
      </c>
      <c r="AX299" s="270">
        <v>0</v>
      </c>
      <c r="AY299" s="270">
        <v>0</v>
      </c>
      <c r="AZ299" s="270">
        <v>0</v>
      </c>
      <c r="BA299" s="270">
        <v>2.52</v>
      </c>
      <c r="BB299" s="270">
        <v>0</v>
      </c>
      <c r="BC299" s="270">
        <v>0</v>
      </c>
      <c r="BD299" s="270">
        <v>0</v>
      </c>
      <c r="BE299" s="270">
        <v>0</v>
      </c>
      <c r="BF299" s="270">
        <v>0</v>
      </c>
      <c r="BG299" s="270">
        <v>0</v>
      </c>
    </row>
    <row r="300" spans="1:59">
      <c r="A300" s="267" t="s">
        <v>505</v>
      </c>
      <c r="B300" s="268">
        <v>1.7640833333333334</v>
      </c>
      <c r="C300" s="268">
        <v>6.7520000000000007</v>
      </c>
      <c r="D300" s="268">
        <v>0.23899999999999999</v>
      </c>
      <c r="E300" s="268"/>
      <c r="F300" s="269">
        <v>9396</v>
      </c>
      <c r="G300" s="270">
        <v>0.39500000000000002</v>
      </c>
      <c r="H300" s="270">
        <v>0.78100000000000003</v>
      </c>
      <c r="I300" s="270">
        <v>0</v>
      </c>
      <c r="J300" s="270">
        <v>0</v>
      </c>
      <c r="K300" s="270">
        <v>1.7999999999999999E-2</v>
      </c>
      <c r="L300" s="270">
        <v>0.33108333333333317</v>
      </c>
      <c r="M300" s="271">
        <v>42.039165602383996</v>
      </c>
      <c r="N300" s="269">
        <v>9709</v>
      </c>
      <c r="O300" s="269">
        <v>10831</v>
      </c>
      <c r="P300" s="269">
        <v>12084</v>
      </c>
      <c r="Q300" s="269">
        <v>13481</v>
      </c>
      <c r="R300" s="269">
        <v>15039</v>
      </c>
      <c r="S300" s="269" t="s">
        <v>144</v>
      </c>
      <c r="T300" s="270">
        <v>0.42799999999999999</v>
      </c>
      <c r="U300" s="270">
        <v>0.47699999999999998</v>
      </c>
      <c r="V300" s="270">
        <v>0.53200000000000003</v>
      </c>
      <c r="W300" s="270">
        <v>0.59399999999999997</v>
      </c>
      <c r="X300" s="270">
        <v>0.66300000000000003</v>
      </c>
      <c r="Y300" s="270">
        <v>0.78900000000000003</v>
      </c>
      <c r="Z300" s="270">
        <v>0.88100000000000001</v>
      </c>
      <c r="AA300" s="270">
        <v>0.98299999999999998</v>
      </c>
      <c r="AB300" s="270">
        <v>1.0960000000000001</v>
      </c>
      <c r="AC300" s="270">
        <v>1.2230000000000001</v>
      </c>
      <c r="AD300" s="270">
        <v>0</v>
      </c>
      <c r="AE300" s="270">
        <v>0</v>
      </c>
      <c r="AF300" s="270">
        <v>0</v>
      </c>
      <c r="AG300" s="270">
        <v>0</v>
      </c>
      <c r="AH300" s="270">
        <v>0</v>
      </c>
      <c r="AI300" s="270">
        <v>0</v>
      </c>
      <c r="AJ300" s="270">
        <v>0</v>
      </c>
      <c r="AK300" s="270">
        <v>0</v>
      </c>
      <c r="AL300" s="270">
        <v>0</v>
      </c>
      <c r="AM300" s="270">
        <v>0</v>
      </c>
      <c r="AN300" s="270">
        <v>1.4E-2</v>
      </c>
      <c r="AO300" s="270">
        <v>1.6E-2</v>
      </c>
      <c r="AP300" s="270">
        <v>1.7999999999999999E-2</v>
      </c>
      <c r="AQ300" s="270">
        <v>0.02</v>
      </c>
      <c r="AR300" s="270">
        <v>2.1999999999999999E-2</v>
      </c>
      <c r="AS300" s="270">
        <v>0.30790000000000001</v>
      </c>
      <c r="AT300" s="270">
        <v>0.34360000000000002</v>
      </c>
      <c r="AU300" s="270">
        <v>0.38340000000000002</v>
      </c>
      <c r="AV300" s="270">
        <v>0.42759999999999998</v>
      </c>
      <c r="AW300" s="270">
        <v>0.47720000000000001</v>
      </c>
      <c r="AX300" s="270">
        <v>0</v>
      </c>
      <c r="AY300" s="270">
        <v>0</v>
      </c>
      <c r="AZ300" s="270">
        <v>0</v>
      </c>
      <c r="BA300" s="270">
        <v>0</v>
      </c>
      <c r="BB300" s="270">
        <v>0</v>
      </c>
      <c r="BC300" s="270">
        <v>0</v>
      </c>
      <c r="BD300" s="270">
        <v>0</v>
      </c>
      <c r="BE300" s="270">
        <v>0</v>
      </c>
      <c r="BF300" s="270">
        <v>0</v>
      </c>
      <c r="BG300" s="270">
        <v>0</v>
      </c>
    </row>
    <row r="301" spans="1:59">
      <c r="A301" s="267" t="s">
        <v>816</v>
      </c>
      <c r="B301" s="268">
        <v>0.23375000000000001</v>
      </c>
      <c r="C301" s="268">
        <v>0.35099999999999998</v>
      </c>
      <c r="D301" s="268">
        <v>3.5999999999999997E-2</v>
      </c>
      <c r="E301" s="268"/>
      <c r="F301" s="269">
        <v>1166</v>
      </c>
      <c r="G301" s="270">
        <v>8.6099999999999996E-2</v>
      </c>
      <c r="H301" s="270">
        <v>1.24E-2</v>
      </c>
      <c r="I301" s="270">
        <v>1E-3</v>
      </c>
      <c r="J301" s="270">
        <v>4.7000000000000002E-3</v>
      </c>
      <c r="K301" s="270">
        <v>0.1</v>
      </c>
      <c r="L301" s="270">
        <v>-6.4499999999999835E-3</v>
      </c>
      <c r="M301" s="271">
        <v>73.842195540308751</v>
      </c>
      <c r="N301" s="269">
        <v>1200</v>
      </c>
      <c r="O301" s="269">
        <v>1205</v>
      </c>
      <c r="P301" s="269">
        <v>1210</v>
      </c>
      <c r="Q301" s="269">
        <v>1215</v>
      </c>
      <c r="R301" s="269">
        <v>1220</v>
      </c>
      <c r="S301" s="269" t="s">
        <v>144</v>
      </c>
      <c r="T301" s="270">
        <v>8.7599999999999997E-2</v>
      </c>
      <c r="U301" s="270">
        <v>8.7999999999999995E-2</v>
      </c>
      <c r="V301" s="270">
        <v>8.8300000000000003E-2</v>
      </c>
      <c r="W301" s="270">
        <v>8.8700000000000001E-2</v>
      </c>
      <c r="X301" s="270">
        <v>8.9099999999999999E-2</v>
      </c>
      <c r="Y301" s="270">
        <v>1.3100000000000001E-2</v>
      </c>
      <c r="Z301" s="270">
        <v>1.32E-2</v>
      </c>
      <c r="AA301" s="270">
        <v>1.3299999999999999E-2</v>
      </c>
      <c r="AB301" s="270">
        <v>1.34E-2</v>
      </c>
      <c r="AC301" s="270">
        <v>1.35E-2</v>
      </c>
      <c r="AD301" s="270">
        <v>1E-3</v>
      </c>
      <c r="AE301" s="270">
        <v>1E-3</v>
      </c>
      <c r="AF301" s="270">
        <v>1E-3</v>
      </c>
      <c r="AG301" s="270">
        <v>1E-3</v>
      </c>
      <c r="AH301" s="270">
        <v>1E-3</v>
      </c>
      <c r="AI301" s="270">
        <v>4.1000000000000003E-3</v>
      </c>
      <c r="AJ301" s="270">
        <v>4.1999999999999997E-3</v>
      </c>
      <c r="AK301" s="270">
        <v>4.3E-3</v>
      </c>
      <c r="AL301" s="270">
        <v>4.4000000000000003E-3</v>
      </c>
      <c r="AM301" s="270">
        <v>4.4999999999999997E-3</v>
      </c>
      <c r="AN301" s="270">
        <v>9.7000000000000003E-2</v>
      </c>
      <c r="AO301" s="270">
        <v>9.7000000000000003E-2</v>
      </c>
      <c r="AP301" s="270">
        <v>9.7000000000000003E-2</v>
      </c>
      <c r="AQ301" s="270">
        <v>9.7000000000000003E-2</v>
      </c>
      <c r="AR301" s="270">
        <v>9.7000000000000003E-2</v>
      </c>
      <c r="AS301" s="270">
        <v>1.7600000000000001E-2</v>
      </c>
      <c r="AT301" s="270">
        <v>1.7600000000000001E-2</v>
      </c>
      <c r="AU301" s="270">
        <v>1.7600000000000001E-2</v>
      </c>
      <c r="AV301" s="270">
        <v>1.7600000000000001E-2</v>
      </c>
      <c r="AW301" s="270">
        <v>1.7600000000000001E-2</v>
      </c>
      <c r="AX301" s="270">
        <v>0</v>
      </c>
      <c r="AY301" s="270">
        <v>0</v>
      </c>
      <c r="AZ301" s="270">
        <v>0</v>
      </c>
      <c r="BA301" s="270">
        <v>0</v>
      </c>
      <c r="BB301" s="270">
        <v>0</v>
      </c>
      <c r="BC301" s="270">
        <v>0</v>
      </c>
      <c r="BD301" s="270">
        <v>0</v>
      </c>
      <c r="BE301" s="270">
        <v>0</v>
      </c>
      <c r="BF301" s="270">
        <v>0</v>
      </c>
      <c r="BG301" s="270">
        <v>0</v>
      </c>
    </row>
    <row r="302" spans="1:59">
      <c r="A302" s="267" t="s">
        <v>588</v>
      </c>
      <c r="B302" s="268">
        <v>6.9425000000000001E-2</v>
      </c>
      <c r="C302" s="268">
        <v>0.47899999999999998</v>
      </c>
      <c r="D302" s="268">
        <v>1.4999999999999999E-2</v>
      </c>
      <c r="E302" s="268"/>
      <c r="F302" s="269">
        <v>635</v>
      </c>
      <c r="G302" s="270">
        <v>3.4000000000000002E-2</v>
      </c>
      <c r="H302" s="270">
        <v>7.0000000000000001E-3</v>
      </c>
      <c r="I302" s="270">
        <v>0</v>
      </c>
      <c r="J302" s="270">
        <v>0.01</v>
      </c>
      <c r="K302" s="270">
        <v>1E-3</v>
      </c>
      <c r="L302" s="270">
        <v>2.4249999999999966E-3</v>
      </c>
      <c r="M302" s="271">
        <v>53.54330708661417</v>
      </c>
      <c r="N302" s="269">
        <v>650</v>
      </c>
      <c r="O302" s="269">
        <v>660</v>
      </c>
      <c r="P302" s="269">
        <v>670</v>
      </c>
      <c r="Q302" s="269">
        <v>680</v>
      </c>
      <c r="R302" s="269">
        <v>690</v>
      </c>
      <c r="S302" s="269" t="s">
        <v>144</v>
      </c>
      <c r="T302" s="270">
        <v>3.2000000000000001E-2</v>
      </c>
      <c r="U302" s="270">
        <v>3.3000000000000002E-2</v>
      </c>
      <c r="V302" s="270">
        <v>3.4000000000000002E-2</v>
      </c>
      <c r="W302" s="270">
        <v>3.5000000000000003E-2</v>
      </c>
      <c r="X302" s="270">
        <v>3.5999999999999997E-2</v>
      </c>
      <c r="Y302" s="270">
        <v>0.01</v>
      </c>
      <c r="Z302" s="270">
        <v>1.0999999999999999E-2</v>
      </c>
      <c r="AA302" s="270">
        <v>1.2E-2</v>
      </c>
      <c r="AB302" s="270">
        <v>1.2999999999999999E-2</v>
      </c>
      <c r="AC302" s="270">
        <v>1.4E-2</v>
      </c>
      <c r="AD302" s="270">
        <v>0</v>
      </c>
      <c r="AE302" s="270">
        <v>0</v>
      </c>
      <c r="AF302" s="270">
        <v>0</v>
      </c>
      <c r="AG302" s="270">
        <v>0</v>
      </c>
      <c r="AH302" s="270">
        <v>0</v>
      </c>
      <c r="AI302" s="270">
        <v>1E-3</v>
      </c>
      <c r="AJ302" s="270">
        <v>1E-3</v>
      </c>
      <c r="AK302" s="270">
        <v>1E-3</v>
      </c>
      <c r="AL302" s="270">
        <v>1E-3</v>
      </c>
      <c r="AM302" s="270">
        <v>1E-3</v>
      </c>
      <c r="AN302" s="270">
        <v>1E-3</v>
      </c>
      <c r="AO302" s="270">
        <v>1E-3</v>
      </c>
      <c r="AP302" s="270">
        <v>1E-3</v>
      </c>
      <c r="AQ302" s="270">
        <v>1E-3</v>
      </c>
      <c r="AR302" s="270">
        <v>1E-3</v>
      </c>
      <c r="AS302" s="270">
        <v>8.9999999999999993E-3</v>
      </c>
      <c r="AT302" s="270">
        <v>8.9999999999999993E-3</v>
      </c>
      <c r="AU302" s="270">
        <v>8.9999999999999993E-3</v>
      </c>
      <c r="AV302" s="270">
        <v>0.01</v>
      </c>
      <c r="AW302" s="270">
        <v>0.01</v>
      </c>
      <c r="AX302" s="270">
        <v>0</v>
      </c>
      <c r="AY302" s="270">
        <v>0</v>
      </c>
      <c r="AZ302" s="270">
        <v>0</v>
      </c>
      <c r="BA302" s="270">
        <v>0</v>
      </c>
      <c r="BB302" s="270">
        <v>0</v>
      </c>
      <c r="BC302" s="270">
        <v>0</v>
      </c>
      <c r="BD302" s="270">
        <v>0</v>
      </c>
      <c r="BE302" s="270">
        <v>0</v>
      </c>
      <c r="BF302" s="270">
        <v>0</v>
      </c>
      <c r="BG302" s="270">
        <v>0</v>
      </c>
    </row>
    <row r="303" spans="1:59">
      <c r="A303" s="267" t="s">
        <v>822</v>
      </c>
      <c r="B303" s="268">
        <v>9.0425000000000019E-2</v>
      </c>
      <c r="C303" s="268">
        <v>0.22200000000000003</v>
      </c>
      <c r="D303" s="268">
        <v>0</v>
      </c>
      <c r="E303" s="268"/>
      <c r="F303" s="269">
        <v>850</v>
      </c>
      <c r="G303" s="270">
        <v>4.8000000000000001E-2</v>
      </c>
      <c r="H303" s="270">
        <v>8.0999999999999996E-3</v>
      </c>
      <c r="I303" s="270">
        <v>0</v>
      </c>
      <c r="J303" s="270">
        <v>1.7000000000000001E-2</v>
      </c>
      <c r="K303" s="270">
        <v>1.2999999999999999E-2</v>
      </c>
      <c r="L303" s="270">
        <v>4.3250000000000233E-3</v>
      </c>
      <c r="M303" s="271">
        <v>56.470588235294116</v>
      </c>
      <c r="N303" s="269">
        <v>855</v>
      </c>
      <c r="O303" s="269">
        <v>872</v>
      </c>
      <c r="P303" s="269">
        <v>890</v>
      </c>
      <c r="Q303" s="269">
        <v>907</v>
      </c>
      <c r="R303" s="269">
        <v>926</v>
      </c>
      <c r="S303" s="269" t="s">
        <v>144</v>
      </c>
      <c r="T303" s="270">
        <v>4.53E-2</v>
      </c>
      <c r="U303" s="270">
        <v>4.6199999999999998E-2</v>
      </c>
      <c r="V303" s="270">
        <v>4.7199999999999999E-2</v>
      </c>
      <c r="W303" s="270">
        <v>4.8099999999999997E-2</v>
      </c>
      <c r="X303" s="270">
        <v>4.9099999999999998E-2</v>
      </c>
      <c r="Y303" s="270">
        <v>8.0999999999999996E-3</v>
      </c>
      <c r="Z303" s="270">
        <v>8.3000000000000001E-3</v>
      </c>
      <c r="AA303" s="270">
        <v>8.3999999999999995E-3</v>
      </c>
      <c r="AB303" s="270">
        <v>8.6E-3</v>
      </c>
      <c r="AC303" s="270">
        <v>8.8000000000000005E-3</v>
      </c>
      <c r="AD303" s="270">
        <v>0</v>
      </c>
      <c r="AE303" s="270">
        <v>0</v>
      </c>
      <c r="AF303" s="270">
        <v>0</v>
      </c>
      <c r="AG303" s="270">
        <v>0</v>
      </c>
      <c r="AH303" s="270">
        <v>0</v>
      </c>
      <c r="AI303" s="270">
        <v>2.1100000000000001E-2</v>
      </c>
      <c r="AJ303" s="270">
        <v>2.1499999999999998E-2</v>
      </c>
      <c r="AK303" s="270">
        <v>2.1999999999999999E-2</v>
      </c>
      <c r="AL303" s="270">
        <v>2.24E-2</v>
      </c>
      <c r="AM303" s="270">
        <v>2.29E-2</v>
      </c>
      <c r="AN303" s="270">
        <v>0.01</v>
      </c>
      <c r="AO303" s="270">
        <v>0.01</v>
      </c>
      <c r="AP303" s="270">
        <v>0.01</v>
      </c>
      <c r="AQ303" s="270">
        <v>0.01</v>
      </c>
      <c r="AR303" s="270">
        <v>0.01</v>
      </c>
      <c r="AS303" s="270">
        <v>5.0000000000000001E-3</v>
      </c>
      <c r="AT303" s="270">
        <v>5.0000000000000001E-3</v>
      </c>
      <c r="AU303" s="270">
        <v>5.0000000000000001E-3</v>
      </c>
      <c r="AV303" s="270">
        <v>5.0000000000000001E-3</v>
      </c>
      <c r="AW303" s="270">
        <v>5.0000000000000001E-3</v>
      </c>
      <c r="AX303" s="270">
        <v>0</v>
      </c>
      <c r="AY303" s="270">
        <v>0</v>
      </c>
      <c r="AZ303" s="270">
        <v>0</v>
      </c>
      <c r="BA303" s="270">
        <v>0</v>
      </c>
      <c r="BB303" s="270">
        <v>0</v>
      </c>
      <c r="BC303" s="270">
        <v>0</v>
      </c>
      <c r="BD303" s="270">
        <v>0</v>
      </c>
      <c r="BE303" s="270">
        <v>0</v>
      </c>
      <c r="BF303" s="270">
        <v>0</v>
      </c>
      <c r="BG303" s="270">
        <v>0</v>
      </c>
    </row>
    <row r="304" spans="1:59">
      <c r="A304" s="267" t="s">
        <v>743</v>
      </c>
      <c r="B304" s="268">
        <v>6.3333333333333332E-3</v>
      </c>
      <c r="C304" s="268">
        <v>0.29099999999999998</v>
      </c>
      <c r="D304" s="268">
        <v>0</v>
      </c>
      <c r="E304" s="268"/>
      <c r="F304" s="269">
        <v>570</v>
      </c>
      <c r="G304" s="270">
        <v>0.04</v>
      </c>
      <c r="H304" s="270">
        <v>0.182</v>
      </c>
      <c r="I304" s="270">
        <v>4.0000000000000001E-3</v>
      </c>
      <c r="J304" s="270">
        <v>0</v>
      </c>
      <c r="K304" s="270">
        <v>111</v>
      </c>
      <c r="L304" s="270">
        <v>-111.21966666666667</v>
      </c>
      <c r="M304" s="271">
        <v>70.175438596491233</v>
      </c>
      <c r="N304" s="269">
        <v>731</v>
      </c>
      <c r="O304" s="269">
        <v>793</v>
      </c>
      <c r="P304" s="269">
        <v>800</v>
      </c>
      <c r="Q304" s="269">
        <v>805</v>
      </c>
      <c r="R304" s="269">
        <v>810</v>
      </c>
      <c r="S304" s="269" t="s">
        <v>144</v>
      </c>
      <c r="T304" s="270">
        <v>6.5000000000000002E-2</v>
      </c>
      <c r="U304" s="270">
        <v>6.7000000000000004E-2</v>
      </c>
      <c r="V304" s="270">
        <v>6.9000000000000006E-2</v>
      </c>
      <c r="W304" s="270">
        <v>7.2999999999999995E-2</v>
      </c>
      <c r="X304" s="270">
        <v>7.4999999999999997E-2</v>
      </c>
      <c r="Y304" s="270">
        <v>3.2000000000000001E-2</v>
      </c>
      <c r="Z304" s="270">
        <v>3.5000000000000003E-2</v>
      </c>
      <c r="AA304" s="270">
        <v>0.04</v>
      </c>
      <c r="AB304" s="270">
        <v>4.4999999999999998E-2</v>
      </c>
      <c r="AC304" s="270">
        <v>0.05</v>
      </c>
      <c r="AD304" s="270">
        <v>3.0000000000000001E-3</v>
      </c>
      <c r="AE304" s="270">
        <v>3.0000000000000001E-3</v>
      </c>
      <c r="AF304" s="270">
        <v>4.0000000000000001E-3</v>
      </c>
      <c r="AG304" s="270">
        <v>4.0000000000000001E-3</v>
      </c>
      <c r="AH304" s="270">
        <v>4.0000000000000001E-3</v>
      </c>
      <c r="AI304" s="270">
        <v>3.0000000000000001E-3</v>
      </c>
      <c r="AJ304" s="270">
        <v>3.0000000000000001E-3</v>
      </c>
      <c r="AK304" s="270">
        <v>3.0000000000000001E-3</v>
      </c>
      <c r="AL304" s="270">
        <v>3.0000000000000001E-3</v>
      </c>
      <c r="AM304" s="270">
        <v>4.0000000000000001E-3</v>
      </c>
      <c r="AN304" s="270">
        <v>0</v>
      </c>
      <c r="AO304" s="270">
        <v>0</v>
      </c>
      <c r="AP304" s="270">
        <v>0</v>
      </c>
      <c r="AQ304" s="270">
        <v>0</v>
      </c>
      <c r="AR304" s="270">
        <v>0</v>
      </c>
      <c r="AS304" s="270">
        <v>2.7E-2</v>
      </c>
      <c r="AT304" s="270">
        <v>2.8000000000000001E-2</v>
      </c>
      <c r="AU304" s="270">
        <v>0.03</v>
      </c>
      <c r="AV304" s="270">
        <v>3.2000000000000001E-2</v>
      </c>
      <c r="AW304" s="270">
        <v>3.4000000000000002E-2</v>
      </c>
      <c r="AX304" s="270">
        <v>0</v>
      </c>
      <c r="AY304" s="270">
        <v>0</v>
      </c>
      <c r="AZ304" s="270">
        <v>0</v>
      </c>
      <c r="BA304" s="270">
        <v>0</v>
      </c>
      <c r="BB304" s="270">
        <v>0</v>
      </c>
      <c r="BC304" s="270">
        <v>0</v>
      </c>
      <c r="BD304" s="270">
        <v>0</v>
      </c>
      <c r="BE304" s="270">
        <v>0</v>
      </c>
      <c r="BF304" s="270">
        <v>0</v>
      </c>
      <c r="BG304" s="270">
        <v>0</v>
      </c>
    </row>
    <row r="305" spans="1:59">
      <c r="A305" s="267" t="s">
        <v>895</v>
      </c>
      <c r="B305" s="268">
        <v>2.3199999999999998E-2</v>
      </c>
      <c r="C305" s="268">
        <v>0.46799999999999997</v>
      </c>
      <c r="D305" s="268">
        <v>1.06E-2</v>
      </c>
      <c r="E305" s="268"/>
      <c r="F305" s="269">
        <v>308</v>
      </c>
      <c r="G305" s="270">
        <v>1.12E-2</v>
      </c>
      <c r="H305" s="270">
        <v>0</v>
      </c>
      <c r="I305" s="270">
        <v>0</v>
      </c>
      <c r="J305" s="270">
        <v>0</v>
      </c>
      <c r="K305" s="270">
        <v>1E-3</v>
      </c>
      <c r="L305" s="270">
        <v>3.9999999999999758E-4</v>
      </c>
      <c r="M305" s="271">
        <v>36.363636363636367</v>
      </c>
      <c r="N305" s="269">
        <v>310</v>
      </c>
      <c r="O305" s="269">
        <v>310</v>
      </c>
      <c r="P305" s="269">
        <v>310</v>
      </c>
      <c r="Q305" s="269">
        <v>310</v>
      </c>
      <c r="R305" s="269">
        <v>310</v>
      </c>
      <c r="S305" s="269" t="s">
        <v>144</v>
      </c>
      <c r="T305" s="270">
        <v>1.3299999999999999E-2</v>
      </c>
      <c r="U305" s="270">
        <v>1.3299999999999999E-2</v>
      </c>
      <c r="V305" s="270">
        <v>1.3299999999999999E-2</v>
      </c>
      <c r="W305" s="270">
        <v>1.3299999999999999E-2</v>
      </c>
      <c r="X305" s="270">
        <v>1.3299999999999999E-2</v>
      </c>
      <c r="Y305" s="270">
        <v>0</v>
      </c>
      <c r="Z305" s="270">
        <v>0</v>
      </c>
      <c r="AA305" s="270">
        <v>0</v>
      </c>
      <c r="AB305" s="270">
        <v>0</v>
      </c>
      <c r="AC305" s="270">
        <v>0</v>
      </c>
      <c r="AD305" s="270">
        <v>0</v>
      </c>
      <c r="AE305" s="270">
        <v>0</v>
      </c>
      <c r="AF305" s="270">
        <v>0</v>
      </c>
      <c r="AG305" s="270">
        <v>0</v>
      </c>
      <c r="AH305" s="270">
        <v>0</v>
      </c>
      <c r="AI305" s="270">
        <v>0</v>
      </c>
      <c r="AJ305" s="270">
        <v>0</v>
      </c>
      <c r="AK305" s="270">
        <v>0</v>
      </c>
      <c r="AL305" s="270">
        <v>0</v>
      </c>
      <c r="AM305" s="270">
        <v>0</v>
      </c>
      <c r="AN305" s="270">
        <v>2.5000000000000001E-3</v>
      </c>
      <c r="AO305" s="270">
        <v>2.5000000000000001E-3</v>
      </c>
      <c r="AP305" s="270">
        <v>2.5000000000000001E-3</v>
      </c>
      <c r="AQ305" s="270">
        <v>2.5000000000000001E-3</v>
      </c>
      <c r="AR305" s="270">
        <v>2.5000000000000001E-3</v>
      </c>
      <c r="AS305" s="270">
        <v>3.0000000000000001E-3</v>
      </c>
      <c r="AT305" s="270">
        <v>3.0000000000000001E-3</v>
      </c>
      <c r="AU305" s="270">
        <v>3.0000000000000001E-3</v>
      </c>
      <c r="AV305" s="270">
        <v>3.0000000000000001E-3</v>
      </c>
      <c r="AW305" s="270">
        <v>3.0000000000000001E-3</v>
      </c>
      <c r="AX305" s="270">
        <v>0</v>
      </c>
      <c r="AY305" s="270">
        <v>0</v>
      </c>
      <c r="AZ305" s="270">
        <v>0</v>
      </c>
      <c r="BA305" s="270">
        <v>0</v>
      </c>
      <c r="BB305" s="270">
        <v>0</v>
      </c>
      <c r="BC305" s="270">
        <v>0</v>
      </c>
      <c r="BD305" s="270">
        <v>0</v>
      </c>
      <c r="BE305" s="270">
        <v>0</v>
      </c>
      <c r="BF305" s="270">
        <v>0</v>
      </c>
      <c r="BG305" s="270">
        <v>0</v>
      </c>
    </row>
    <row r="306" spans="1:59">
      <c r="A306" s="267" t="s">
        <v>409</v>
      </c>
      <c r="B306" s="268">
        <v>3.2000000000000008E-2</v>
      </c>
      <c r="C306" s="268">
        <v>6.5000000000000002E-2</v>
      </c>
      <c r="D306" s="268">
        <v>3.0000000000000001E-3</v>
      </c>
      <c r="E306" s="268"/>
      <c r="F306" s="269">
        <v>253</v>
      </c>
      <c r="G306" s="270">
        <v>0.01</v>
      </c>
      <c r="H306" s="270">
        <v>0.01</v>
      </c>
      <c r="I306" s="270">
        <v>0</v>
      </c>
      <c r="J306" s="270">
        <v>0</v>
      </c>
      <c r="K306" s="270">
        <v>1E-3</v>
      </c>
      <c r="L306" s="270">
        <v>8.0000000000000071E-3</v>
      </c>
      <c r="M306" s="271">
        <v>39.525691699604742</v>
      </c>
      <c r="N306" s="269">
        <v>261</v>
      </c>
      <c r="O306" s="269">
        <v>287</v>
      </c>
      <c r="P306" s="269">
        <v>315</v>
      </c>
      <c r="Q306" s="269">
        <v>347</v>
      </c>
      <c r="R306" s="269">
        <v>381</v>
      </c>
      <c r="S306" s="269" t="s">
        <v>144</v>
      </c>
      <c r="T306" s="270">
        <v>1.04E-2</v>
      </c>
      <c r="U306" s="270">
        <v>1.14E-2</v>
      </c>
      <c r="V306" s="270">
        <v>1.2500000000000001E-2</v>
      </c>
      <c r="W306" s="270">
        <v>1.4E-2</v>
      </c>
      <c r="X306" s="270">
        <v>1.52E-2</v>
      </c>
      <c r="Y306" s="270">
        <v>0.01</v>
      </c>
      <c r="Z306" s="270">
        <v>1.0999999999999999E-2</v>
      </c>
      <c r="AA306" s="270">
        <v>1.2E-2</v>
      </c>
      <c r="AB306" s="270">
        <v>1.2999999999999999E-2</v>
      </c>
      <c r="AC306" s="270">
        <v>1.4E-2</v>
      </c>
      <c r="AD306" s="270">
        <v>0</v>
      </c>
      <c r="AE306" s="270">
        <v>0</v>
      </c>
      <c r="AF306" s="270">
        <v>0</v>
      </c>
      <c r="AG306" s="270">
        <v>0</v>
      </c>
      <c r="AH306" s="270">
        <v>0</v>
      </c>
      <c r="AI306" s="270">
        <v>0</v>
      </c>
      <c r="AJ306" s="270">
        <v>0</v>
      </c>
      <c r="AK306" s="270">
        <v>0</v>
      </c>
      <c r="AL306" s="270">
        <v>0</v>
      </c>
      <c r="AM306" s="270">
        <v>0</v>
      </c>
      <c r="AN306" s="270">
        <v>1E-3</v>
      </c>
      <c r="AO306" s="270">
        <v>1E-3</v>
      </c>
      <c r="AP306" s="270">
        <v>1E-3</v>
      </c>
      <c r="AQ306" s="270">
        <v>1E-3</v>
      </c>
      <c r="AR306" s="270">
        <v>1E-3</v>
      </c>
      <c r="AS306" s="270">
        <v>4.0000000000000001E-3</v>
      </c>
      <c r="AT306" s="270">
        <v>4.0000000000000001E-3</v>
      </c>
      <c r="AU306" s="270">
        <v>4.0000000000000001E-3</v>
      </c>
      <c r="AV306" s="270">
        <v>4.0000000000000001E-3</v>
      </c>
      <c r="AW306" s="270">
        <v>4.0000000000000001E-3</v>
      </c>
      <c r="AX306" s="270">
        <v>0</v>
      </c>
      <c r="AY306" s="270">
        <v>0</v>
      </c>
      <c r="AZ306" s="270">
        <v>0</v>
      </c>
      <c r="BA306" s="270">
        <v>0</v>
      </c>
      <c r="BB306" s="270">
        <v>0</v>
      </c>
      <c r="BC306" s="270">
        <v>0</v>
      </c>
      <c r="BD306" s="270">
        <v>0</v>
      </c>
      <c r="BE306" s="270">
        <v>0</v>
      </c>
      <c r="BF306" s="270">
        <v>0</v>
      </c>
      <c r="BG306" s="270">
        <v>0</v>
      </c>
    </row>
    <row r="307" spans="1:59">
      <c r="A307" s="267" t="s">
        <v>825</v>
      </c>
      <c r="B307" s="268">
        <v>0.18875</v>
      </c>
      <c r="C307" s="268">
        <v>0.32999999999999996</v>
      </c>
      <c r="D307" s="268">
        <v>2.87E-2</v>
      </c>
      <c r="E307" s="268"/>
      <c r="F307" s="269">
        <v>2641</v>
      </c>
      <c r="G307" s="270">
        <v>0.14099999999999999</v>
      </c>
      <c r="H307" s="270">
        <v>2E-3</v>
      </c>
      <c r="I307" s="270">
        <v>1.2999999999999999E-3</v>
      </c>
      <c r="J307" s="270">
        <v>1.9E-3</v>
      </c>
      <c r="K307" s="270">
        <v>4.0000000000000001E-3</v>
      </c>
      <c r="L307" s="270">
        <v>9.8499999999999976E-3</v>
      </c>
      <c r="M307" s="271">
        <v>53.388867853085955</v>
      </c>
      <c r="N307" s="269">
        <v>2773</v>
      </c>
      <c r="O307" s="269">
        <v>3050</v>
      </c>
      <c r="P307" s="269">
        <v>3355</v>
      </c>
      <c r="Q307" s="269">
        <v>3691</v>
      </c>
      <c r="R307" s="269">
        <v>4060</v>
      </c>
      <c r="S307" s="269" t="s">
        <v>144</v>
      </c>
      <c r="T307" s="270">
        <v>0.14799999999999999</v>
      </c>
      <c r="U307" s="270">
        <v>0.16300000000000001</v>
      </c>
      <c r="V307" s="270">
        <v>0.17899999999999999</v>
      </c>
      <c r="W307" s="270">
        <v>0.19700000000000001</v>
      </c>
      <c r="X307" s="270">
        <v>0.217</v>
      </c>
      <c r="Y307" s="270">
        <v>2.0999999999999999E-3</v>
      </c>
      <c r="Z307" s="270">
        <v>2.3E-3</v>
      </c>
      <c r="AA307" s="270">
        <v>2.5000000000000001E-3</v>
      </c>
      <c r="AB307" s="270">
        <v>2.8E-3</v>
      </c>
      <c r="AC307" s="270">
        <v>3.0999999999999999E-3</v>
      </c>
      <c r="AD307" s="270">
        <v>1.4E-3</v>
      </c>
      <c r="AE307" s="270">
        <v>1.5E-3</v>
      </c>
      <c r="AF307" s="270">
        <v>1.6999999999999999E-3</v>
      </c>
      <c r="AG307" s="270">
        <v>1.8E-3</v>
      </c>
      <c r="AH307" s="270">
        <v>2E-3</v>
      </c>
      <c r="AI307" s="270">
        <v>2E-3</v>
      </c>
      <c r="AJ307" s="270">
        <v>2.2000000000000001E-3</v>
      </c>
      <c r="AK307" s="270">
        <v>2.3999999999999998E-3</v>
      </c>
      <c r="AL307" s="270">
        <v>2.7000000000000001E-3</v>
      </c>
      <c r="AM307" s="270">
        <v>2.8999999999999998E-3</v>
      </c>
      <c r="AN307" s="270">
        <v>4.1999999999999997E-3</v>
      </c>
      <c r="AO307" s="270">
        <v>4.5999999999999999E-3</v>
      </c>
      <c r="AP307" s="270">
        <v>5.1000000000000004E-3</v>
      </c>
      <c r="AQ307" s="270">
        <v>5.5999999999999999E-3</v>
      </c>
      <c r="AR307" s="270">
        <v>6.1000000000000004E-3</v>
      </c>
      <c r="AS307" s="270">
        <v>1.0699999999999999E-2</v>
      </c>
      <c r="AT307" s="270">
        <v>1.18E-2</v>
      </c>
      <c r="AU307" s="270">
        <v>1.2999999999999999E-2</v>
      </c>
      <c r="AV307" s="270">
        <v>1.43E-2</v>
      </c>
      <c r="AW307" s="270">
        <v>1.5699999999999999E-2</v>
      </c>
      <c r="AX307" s="270">
        <v>0</v>
      </c>
      <c r="AY307" s="270">
        <v>0.25</v>
      </c>
      <c r="AZ307" s="270">
        <v>0</v>
      </c>
      <c r="BA307" s="270">
        <v>0</v>
      </c>
      <c r="BB307" s="270">
        <v>0</v>
      </c>
      <c r="BC307" s="270">
        <v>0</v>
      </c>
      <c r="BD307" s="270">
        <v>0</v>
      </c>
      <c r="BE307" s="270">
        <v>0</v>
      </c>
      <c r="BF307" s="270">
        <v>0</v>
      </c>
      <c r="BG307" s="270">
        <v>0</v>
      </c>
    </row>
    <row r="308" spans="1:59">
      <c r="A308" s="267" t="s">
        <v>828</v>
      </c>
      <c r="B308" s="268">
        <v>0.87583333333333346</v>
      </c>
      <c r="C308" s="268">
        <v>1.081</v>
      </c>
      <c r="D308" s="268">
        <v>0</v>
      </c>
      <c r="E308" s="268"/>
      <c r="F308" s="269">
        <v>9351</v>
      </c>
      <c r="G308" s="270">
        <v>0.46050000000000002</v>
      </c>
      <c r="H308" s="270">
        <v>1.2999999999999999E-3</v>
      </c>
      <c r="I308" s="270">
        <v>0.13900000000000001</v>
      </c>
      <c r="J308" s="270">
        <v>3.7999999999999999E-2</v>
      </c>
      <c r="K308" s="270">
        <v>0.1</v>
      </c>
      <c r="L308" s="270">
        <v>0.13703333333333345</v>
      </c>
      <c r="M308" s="271">
        <v>49.246069939043956</v>
      </c>
      <c r="N308" s="269">
        <v>9819</v>
      </c>
      <c r="O308" s="269">
        <v>10800</v>
      </c>
      <c r="P308" s="269">
        <v>11880</v>
      </c>
      <c r="Q308" s="269">
        <v>13068</v>
      </c>
      <c r="R308" s="269">
        <v>14375</v>
      </c>
      <c r="S308" s="269" t="s">
        <v>144</v>
      </c>
      <c r="T308" s="270">
        <v>0.48349999999999999</v>
      </c>
      <c r="U308" s="270">
        <v>0.53190000000000004</v>
      </c>
      <c r="V308" s="270">
        <v>0.58509999999999995</v>
      </c>
      <c r="W308" s="270">
        <v>0.64359999999999995</v>
      </c>
      <c r="X308" s="270">
        <v>0.70789999999999997</v>
      </c>
      <c r="Y308" s="270">
        <v>1.4E-3</v>
      </c>
      <c r="Z308" s="270">
        <v>1.5E-3</v>
      </c>
      <c r="AA308" s="270">
        <v>1.6999999999999999E-3</v>
      </c>
      <c r="AB308" s="270">
        <v>1.8E-3</v>
      </c>
      <c r="AC308" s="270">
        <v>2E-3</v>
      </c>
      <c r="AD308" s="270">
        <v>0.14599999999999999</v>
      </c>
      <c r="AE308" s="270">
        <v>0.1605</v>
      </c>
      <c r="AF308" s="270">
        <v>0.17660000000000001</v>
      </c>
      <c r="AG308" s="270">
        <v>0.1943</v>
      </c>
      <c r="AH308" s="270">
        <v>0.2137</v>
      </c>
      <c r="AI308" s="270">
        <v>3.9899999999999998E-2</v>
      </c>
      <c r="AJ308" s="270">
        <v>4.3900000000000002E-2</v>
      </c>
      <c r="AK308" s="270">
        <v>4.8300000000000003E-2</v>
      </c>
      <c r="AL308" s="270">
        <v>5.3100000000000001E-2</v>
      </c>
      <c r="AM308" s="270">
        <v>5.8400000000000001E-2</v>
      </c>
      <c r="AN308" s="270">
        <v>0.105</v>
      </c>
      <c r="AO308" s="270">
        <v>0.11550000000000001</v>
      </c>
      <c r="AP308" s="270">
        <v>0.12709999999999999</v>
      </c>
      <c r="AQ308" s="270">
        <v>0.13980000000000001</v>
      </c>
      <c r="AR308" s="270">
        <v>0.1537</v>
      </c>
      <c r="AS308" s="270">
        <v>0.1429</v>
      </c>
      <c r="AT308" s="270">
        <v>0.15720000000000001</v>
      </c>
      <c r="AU308" s="270">
        <v>0.1729</v>
      </c>
      <c r="AV308" s="270">
        <v>0.19020000000000001</v>
      </c>
      <c r="AW308" s="270">
        <v>0.2092</v>
      </c>
      <c r="AX308" s="270">
        <v>0.72</v>
      </c>
      <c r="AY308" s="270">
        <v>0.67999999999999994</v>
      </c>
      <c r="AZ308" s="270">
        <v>0</v>
      </c>
      <c r="BA308" s="270">
        <v>0</v>
      </c>
      <c r="BB308" s="270">
        <v>0</v>
      </c>
      <c r="BC308" s="270">
        <v>0.15</v>
      </c>
      <c r="BD308" s="270">
        <v>0.6</v>
      </c>
      <c r="BE308" s="270">
        <v>0</v>
      </c>
      <c r="BF308" s="270">
        <v>0</v>
      </c>
      <c r="BG308" s="270">
        <v>0</v>
      </c>
    </row>
    <row r="309" spans="1:59">
      <c r="A309" s="267" t="s">
        <v>664</v>
      </c>
      <c r="B309" s="268">
        <v>2.4702500000000005</v>
      </c>
      <c r="C309" s="268">
        <v>3.6799999999999997</v>
      </c>
      <c r="D309" s="268">
        <v>9.1153424657534246E-2</v>
      </c>
      <c r="E309" s="268"/>
      <c r="F309" s="269">
        <v>18200</v>
      </c>
      <c r="G309" s="270">
        <v>1.1289</v>
      </c>
      <c r="H309" s="270">
        <v>0.61309999999999998</v>
      </c>
      <c r="I309" s="270">
        <v>0</v>
      </c>
      <c r="J309" s="270">
        <v>1E-3</v>
      </c>
      <c r="K309" s="270">
        <v>6.2E-2</v>
      </c>
      <c r="L309" s="270">
        <v>0.57409657534246628</v>
      </c>
      <c r="M309" s="271">
        <v>62.027472527472526</v>
      </c>
      <c r="N309" s="269">
        <v>18204</v>
      </c>
      <c r="O309" s="269">
        <v>18222</v>
      </c>
      <c r="P309" s="269">
        <v>18238</v>
      </c>
      <c r="Q309" s="269">
        <v>18255</v>
      </c>
      <c r="R309" s="269">
        <v>18271</v>
      </c>
      <c r="S309" s="269" t="s">
        <v>143</v>
      </c>
      <c r="T309" s="270">
        <v>1.1302000000000001</v>
      </c>
      <c r="U309" s="270">
        <v>1.1313</v>
      </c>
      <c r="V309" s="270">
        <v>1.1323000000000001</v>
      </c>
      <c r="W309" s="270">
        <v>1.1333</v>
      </c>
      <c r="X309" s="270">
        <v>1.1343000000000001</v>
      </c>
      <c r="Y309" s="270">
        <v>0.61309999999999998</v>
      </c>
      <c r="Z309" s="270">
        <v>0.61370000000000002</v>
      </c>
      <c r="AA309" s="270">
        <v>0.61419999999999997</v>
      </c>
      <c r="AB309" s="270">
        <v>0.61470000000000002</v>
      </c>
      <c r="AC309" s="270">
        <v>0.61529999999999996</v>
      </c>
      <c r="AD309" s="270">
        <v>0</v>
      </c>
      <c r="AE309" s="270">
        <v>0</v>
      </c>
      <c r="AF309" s="270">
        <v>0</v>
      </c>
      <c r="AG309" s="270">
        <v>0</v>
      </c>
      <c r="AH309" s="270">
        <v>0</v>
      </c>
      <c r="AI309" s="270">
        <v>1E-3</v>
      </c>
      <c r="AJ309" s="270">
        <v>1E-3</v>
      </c>
      <c r="AK309" s="270">
        <v>1E-3</v>
      </c>
      <c r="AL309" s="270">
        <v>1E-3</v>
      </c>
      <c r="AM309" s="270">
        <v>1E-3</v>
      </c>
      <c r="AN309" s="270">
        <v>6.2E-2</v>
      </c>
      <c r="AO309" s="270">
        <v>6.2E-2</v>
      </c>
      <c r="AP309" s="270">
        <v>6.2E-2</v>
      </c>
      <c r="AQ309" s="270">
        <v>6.2E-2</v>
      </c>
      <c r="AR309" s="270">
        <v>6.2E-2</v>
      </c>
      <c r="AS309" s="270">
        <v>0.23100000000000001</v>
      </c>
      <c r="AT309" s="270">
        <v>0.23130000000000001</v>
      </c>
      <c r="AU309" s="270">
        <v>0.23139999999999999</v>
      </c>
      <c r="AV309" s="270">
        <v>0.2316</v>
      </c>
      <c r="AW309" s="270">
        <v>0.23180000000000001</v>
      </c>
      <c r="AX309" s="270">
        <v>0</v>
      </c>
      <c r="AY309" s="270">
        <v>0</v>
      </c>
      <c r="AZ309" s="270">
        <v>0</v>
      </c>
      <c r="BA309" s="270">
        <v>0</v>
      </c>
      <c r="BB309" s="270">
        <v>0</v>
      </c>
      <c r="BC309" s="270">
        <v>0</v>
      </c>
      <c r="BD309" s="270">
        <v>0</v>
      </c>
      <c r="BE309" s="270">
        <v>0</v>
      </c>
      <c r="BF309" s="270">
        <v>0</v>
      </c>
      <c r="BG309" s="270">
        <v>0</v>
      </c>
    </row>
    <row r="310" spans="1:59">
      <c r="A310" s="267" t="s">
        <v>591</v>
      </c>
      <c r="B310" s="268">
        <v>3.585E-2</v>
      </c>
      <c r="C310" s="268">
        <v>0.15</v>
      </c>
      <c r="D310" s="268">
        <v>0</v>
      </c>
      <c r="E310" s="268"/>
      <c r="F310" s="269">
        <v>587</v>
      </c>
      <c r="G310" s="270">
        <v>2.3199999999999998E-2</v>
      </c>
      <c r="H310" s="270">
        <v>3.5000000000000001E-3</v>
      </c>
      <c r="I310" s="270">
        <v>0</v>
      </c>
      <c r="J310" s="270">
        <v>3.5000000000000001E-3</v>
      </c>
      <c r="K310" s="270">
        <v>1E-3</v>
      </c>
      <c r="L310" s="270">
        <v>4.6500000000000014E-3</v>
      </c>
      <c r="M310" s="271">
        <v>39.522998296422486</v>
      </c>
      <c r="N310" s="269">
        <v>587</v>
      </c>
      <c r="O310" s="269">
        <v>587</v>
      </c>
      <c r="P310" s="269">
        <v>587</v>
      </c>
      <c r="Q310" s="269">
        <v>587</v>
      </c>
      <c r="R310" s="269">
        <v>587</v>
      </c>
      <c r="S310" s="269" t="s">
        <v>143</v>
      </c>
      <c r="T310" s="270">
        <v>2.3400000000000001E-2</v>
      </c>
      <c r="U310" s="270">
        <v>2.3599999999999999E-2</v>
      </c>
      <c r="V310" s="270">
        <v>2.3900000000000001E-2</v>
      </c>
      <c r="W310" s="270">
        <v>2.41E-2</v>
      </c>
      <c r="X310" s="270">
        <v>2.4299999999999999E-2</v>
      </c>
      <c r="Y310" s="270">
        <v>3.5000000000000001E-3</v>
      </c>
      <c r="Z310" s="270">
        <v>3.5999999999999999E-3</v>
      </c>
      <c r="AA310" s="270">
        <v>3.5999999999999999E-3</v>
      </c>
      <c r="AB310" s="270">
        <v>3.5999999999999999E-3</v>
      </c>
      <c r="AC310" s="270">
        <v>3.7000000000000002E-3</v>
      </c>
      <c r="AD310" s="270">
        <v>0</v>
      </c>
      <c r="AE310" s="270">
        <v>0</v>
      </c>
      <c r="AF310" s="270">
        <v>0</v>
      </c>
      <c r="AG310" s="270">
        <v>0</v>
      </c>
      <c r="AH310" s="270">
        <v>0</v>
      </c>
      <c r="AI310" s="270">
        <v>3.5000000000000001E-3</v>
      </c>
      <c r="AJ310" s="270">
        <v>3.5999999999999999E-3</v>
      </c>
      <c r="AK310" s="270">
        <v>3.5999999999999999E-3</v>
      </c>
      <c r="AL310" s="270">
        <v>3.5999999999999999E-3</v>
      </c>
      <c r="AM310" s="270">
        <v>3.7000000000000002E-3</v>
      </c>
      <c r="AN310" s="270">
        <v>1E-3</v>
      </c>
      <c r="AO310" s="270">
        <v>1E-3</v>
      </c>
      <c r="AP310" s="270">
        <v>1E-3</v>
      </c>
      <c r="AQ310" s="270">
        <v>1E-3</v>
      </c>
      <c r="AR310" s="270">
        <v>1E-3</v>
      </c>
      <c r="AS310" s="270">
        <v>4.1999999999999997E-3</v>
      </c>
      <c r="AT310" s="270">
        <v>4.3E-3</v>
      </c>
      <c r="AU310" s="270">
        <v>4.3E-3</v>
      </c>
      <c r="AV310" s="270">
        <v>4.3E-3</v>
      </c>
      <c r="AW310" s="270">
        <v>4.4000000000000003E-3</v>
      </c>
      <c r="AX310" s="270">
        <v>0</v>
      </c>
      <c r="AY310" s="270">
        <v>0</v>
      </c>
      <c r="AZ310" s="270">
        <v>0</v>
      </c>
      <c r="BA310" s="270">
        <v>0</v>
      </c>
      <c r="BB310" s="270">
        <v>0</v>
      </c>
      <c r="BC310" s="270">
        <v>0</v>
      </c>
      <c r="BD310" s="270">
        <v>0</v>
      </c>
      <c r="BE310" s="270">
        <v>0</v>
      </c>
      <c r="BF310" s="270">
        <v>0</v>
      </c>
      <c r="BG310" s="270">
        <v>0</v>
      </c>
    </row>
    <row r="311" spans="1:59">
      <c r="A311" s="267" t="s">
        <v>906</v>
      </c>
      <c r="B311" s="268">
        <v>5.929166666666668E-2</v>
      </c>
      <c r="C311" s="268">
        <v>0.22</v>
      </c>
      <c r="D311" s="268">
        <v>0</v>
      </c>
      <c r="E311" s="268"/>
      <c r="F311" s="269">
        <v>840</v>
      </c>
      <c r="G311" s="270">
        <v>3.5000000000000003E-2</v>
      </c>
      <c r="H311" s="270">
        <v>4.0000000000000001E-3</v>
      </c>
      <c r="I311" s="270">
        <v>0</v>
      </c>
      <c r="J311" s="270">
        <v>5.0000000000000001E-3</v>
      </c>
      <c r="K311" s="270">
        <v>1.6E-2</v>
      </c>
      <c r="L311" s="270">
        <v>-7.0833333333332471E-4</v>
      </c>
      <c r="M311" s="271">
        <v>41.666666666666664</v>
      </c>
      <c r="N311" s="269">
        <v>880</v>
      </c>
      <c r="O311" s="269">
        <v>920</v>
      </c>
      <c r="P311" s="269">
        <v>970</v>
      </c>
      <c r="Q311" s="269">
        <v>1020</v>
      </c>
      <c r="R311" s="269">
        <v>1070</v>
      </c>
      <c r="S311" s="269" t="s">
        <v>143</v>
      </c>
      <c r="T311" s="270">
        <v>3.0800000000000001E-2</v>
      </c>
      <c r="U311" s="270">
        <v>3.2199999999999999E-2</v>
      </c>
      <c r="V311" s="270">
        <v>3.4000000000000002E-2</v>
      </c>
      <c r="W311" s="270">
        <v>3.5700000000000003E-2</v>
      </c>
      <c r="X311" s="270">
        <v>3.7499999999999999E-2</v>
      </c>
      <c r="Y311" s="270">
        <v>4.1000000000000003E-3</v>
      </c>
      <c r="Z311" s="270">
        <v>4.3E-3</v>
      </c>
      <c r="AA311" s="270">
        <v>4.4999999999999997E-3</v>
      </c>
      <c r="AB311" s="270">
        <v>4.7000000000000002E-3</v>
      </c>
      <c r="AC311" s="270">
        <v>4.8999999999999998E-3</v>
      </c>
      <c r="AD311" s="270">
        <v>0</v>
      </c>
      <c r="AE311" s="270">
        <v>0</v>
      </c>
      <c r="AF311" s="270">
        <v>0</v>
      </c>
      <c r="AG311" s="270">
        <v>0</v>
      </c>
      <c r="AH311" s="270">
        <v>0</v>
      </c>
      <c r="AI311" s="270">
        <v>5.1000000000000004E-3</v>
      </c>
      <c r="AJ311" s="270">
        <v>5.3E-3</v>
      </c>
      <c r="AK311" s="270">
        <v>5.4999999999999997E-3</v>
      </c>
      <c r="AL311" s="270">
        <v>5.7000000000000002E-3</v>
      </c>
      <c r="AM311" s="270">
        <v>5.8999999999999999E-3</v>
      </c>
      <c r="AN311" s="270">
        <v>4.0000000000000001E-3</v>
      </c>
      <c r="AO311" s="270">
        <v>4.0000000000000001E-3</v>
      </c>
      <c r="AP311" s="270">
        <v>4.0000000000000001E-3</v>
      </c>
      <c r="AQ311" s="270">
        <v>4.0000000000000001E-3</v>
      </c>
      <c r="AR311" s="270">
        <v>4.0000000000000001E-3</v>
      </c>
      <c r="AS311" s="270">
        <v>6.0000000000000001E-3</v>
      </c>
      <c r="AT311" s="270">
        <v>7.0000000000000001E-3</v>
      </c>
      <c r="AU311" s="270">
        <v>8.0000000000000002E-3</v>
      </c>
      <c r="AV311" s="270">
        <v>8.0000000000000002E-3</v>
      </c>
      <c r="AW311" s="270">
        <v>8.9999999999999993E-3</v>
      </c>
      <c r="AX311" s="270">
        <v>0</v>
      </c>
      <c r="AY311" s="270">
        <v>0</v>
      </c>
      <c r="AZ311" s="270">
        <v>0</v>
      </c>
      <c r="BA311" s="270">
        <v>0</v>
      </c>
      <c r="BB311" s="270">
        <v>0</v>
      </c>
      <c r="BC311" s="270">
        <v>0</v>
      </c>
      <c r="BD311" s="270">
        <v>0</v>
      </c>
      <c r="BE311" s="270">
        <v>0</v>
      </c>
      <c r="BF311" s="270">
        <v>0</v>
      </c>
      <c r="BG311" s="270">
        <v>0</v>
      </c>
    </row>
    <row r="312" spans="1:59">
      <c r="A312" s="267" t="s">
        <v>796</v>
      </c>
      <c r="B312" s="268">
        <v>51.871666666666663</v>
      </c>
      <c r="C312" s="268">
        <v>77.3</v>
      </c>
      <c r="D312" s="268">
        <v>2.6219178082191783E-3</v>
      </c>
      <c r="E312" s="268"/>
      <c r="F312" s="269">
        <v>582000</v>
      </c>
      <c r="G312" s="270">
        <v>28.03</v>
      </c>
      <c r="H312" s="270">
        <v>10.09</v>
      </c>
      <c r="I312" s="270">
        <v>2.38</v>
      </c>
      <c r="J312" s="270">
        <v>3.72</v>
      </c>
      <c r="K312" s="270">
        <v>1.1000000000000001</v>
      </c>
      <c r="L312" s="270">
        <v>6.5490447488584351</v>
      </c>
      <c r="M312" s="271">
        <v>48.161512027491412</v>
      </c>
      <c r="N312" s="269">
        <v>618975</v>
      </c>
      <c r="O312" s="269">
        <v>799271</v>
      </c>
      <c r="P312" s="269">
        <v>973797</v>
      </c>
      <c r="Q312" s="269">
        <v>1134200</v>
      </c>
      <c r="R312" s="269">
        <v>1316200</v>
      </c>
      <c r="S312" s="269" t="s">
        <v>134</v>
      </c>
      <c r="T312" s="270">
        <v>30.948799999999999</v>
      </c>
      <c r="U312" s="270">
        <v>39.9636</v>
      </c>
      <c r="V312" s="270">
        <v>48.689900000000002</v>
      </c>
      <c r="W312" s="270">
        <v>56.71</v>
      </c>
      <c r="X312" s="270">
        <v>65.81</v>
      </c>
      <c r="Y312" s="270">
        <v>14.17</v>
      </c>
      <c r="Z312" s="270">
        <v>17.2</v>
      </c>
      <c r="AA312" s="270">
        <v>20.09</v>
      </c>
      <c r="AB312" s="270">
        <v>22.56</v>
      </c>
      <c r="AC312" s="270">
        <v>25.26</v>
      </c>
      <c r="AD312" s="270">
        <v>1.61</v>
      </c>
      <c r="AE312" s="270">
        <v>1.96</v>
      </c>
      <c r="AF312" s="270">
        <v>2.2799999999999998</v>
      </c>
      <c r="AG312" s="270">
        <v>2.57</v>
      </c>
      <c r="AH312" s="270">
        <v>2.88</v>
      </c>
      <c r="AI312" s="270">
        <v>4.1859999999999999</v>
      </c>
      <c r="AJ312" s="270">
        <v>5.08</v>
      </c>
      <c r="AK312" s="270">
        <v>5.93</v>
      </c>
      <c r="AL312" s="270">
        <v>6.72</v>
      </c>
      <c r="AM312" s="270">
        <v>7.52</v>
      </c>
      <c r="AN312" s="270">
        <v>1.7</v>
      </c>
      <c r="AO312" s="270">
        <v>1.9</v>
      </c>
      <c r="AP312" s="270">
        <v>2.1</v>
      </c>
      <c r="AQ312" s="270">
        <v>2.2999999999999998</v>
      </c>
      <c r="AR312" s="270">
        <v>2.5</v>
      </c>
      <c r="AS312" s="270">
        <v>6.9729999999999999</v>
      </c>
      <c r="AT312" s="270">
        <v>8.548</v>
      </c>
      <c r="AU312" s="270">
        <v>9.0210000000000008</v>
      </c>
      <c r="AV312" s="270">
        <v>11.223000000000001</v>
      </c>
      <c r="AW312" s="270">
        <v>12.566000000000001</v>
      </c>
      <c r="AX312" s="270">
        <v>22</v>
      </c>
      <c r="AY312" s="270">
        <v>14</v>
      </c>
      <c r="AZ312" s="270">
        <v>0</v>
      </c>
      <c r="BA312" s="270">
        <v>0</v>
      </c>
      <c r="BB312" s="270">
        <v>0</v>
      </c>
      <c r="BC312" s="270">
        <v>0</v>
      </c>
      <c r="BD312" s="270">
        <v>0</v>
      </c>
      <c r="BE312" s="270">
        <v>0</v>
      </c>
      <c r="BF312" s="270">
        <v>0</v>
      </c>
      <c r="BG312" s="270">
        <v>0</v>
      </c>
    </row>
    <row r="313" spans="1:59">
      <c r="A313" s="267" t="s">
        <v>482</v>
      </c>
      <c r="B313" s="268">
        <v>19.100833333333334</v>
      </c>
      <c r="C313" s="268">
        <v>35.6</v>
      </c>
      <c r="D313" s="268">
        <v>0.79166027397260286</v>
      </c>
      <c r="E313" s="268"/>
      <c r="F313" s="269">
        <v>195250</v>
      </c>
      <c r="G313" s="270">
        <v>9.4849999999999994</v>
      </c>
      <c r="H313" s="270">
        <v>3.073</v>
      </c>
      <c r="I313" s="270">
        <v>0.434</v>
      </c>
      <c r="J313" s="270">
        <v>0.27400000000000002</v>
      </c>
      <c r="K313" s="270">
        <v>3.09</v>
      </c>
      <c r="L313" s="270">
        <v>1.9531730593607328</v>
      </c>
      <c r="M313" s="271">
        <v>48.578745198463508</v>
      </c>
      <c r="N313" s="269">
        <v>198492</v>
      </c>
      <c r="O313" s="269">
        <v>208646</v>
      </c>
      <c r="P313" s="269">
        <v>218801</v>
      </c>
      <c r="Q313" s="269">
        <v>228956</v>
      </c>
      <c r="R313" s="269">
        <v>239111</v>
      </c>
      <c r="S313" s="269" t="s">
        <v>134</v>
      </c>
      <c r="T313" s="270">
        <v>10.6</v>
      </c>
      <c r="U313" s="270">
        <v>11.9</v>
      </c>
      <c r="V313" s="270">
        <v>13.2</v>
      </c>
      <c r="W313" s="270">
        <v>13.7</v>
      </c>
      <c r="X313" s="270">
        <v>14.8</v>
      </c>
      <c r="Y313" s="270">
        <v>3.4</v>
      </c>
      <c r="Z313" s="270">
        <v>4.8</v>
      </c>
      <c r="AA313" s="270">
        <v>5.8</v>
      </c>
      <c r="AB313" s="270">
        <v>7.5</v>
      </c>
      <c r="AC313" s="270">
        <v>8.9</v>
      </c>
      <c r="AD313" s="270">
        <v>0.7</v>
      </c>
      <c r="AE313" s="270">
        <v>1.1000000000000001</v>
      </c>
      <c r="AF313" s="270">
        <v>1.5</v>
      </c>
      <c r="AG313" s="270">
        <v>1.6</v>
      </c>
      <c r="AH313" s="270">
        <v>1.8</v>
      </c>
      <c r="AI313" s="270">
        <v>0.3</v>
      </c>
      <c r="AJ313" s="270">
        <v>0.3</v>
      </c>
      <c r="AK313" s="270">
        <v>0.3</v>
      </c>
      <c r="AL313" s="270">
        <v>0.3</v>
      </c>
      <c r="AM313" s="270">
        <v>0.3</v>
      </c>
      <c r="AN313" s="270">
        <v>3.4</v>
      </c>
      <c r="AO313" s="270">
        <v>3.9</v>
      </c>
      <c r="AP313" s="270">
        <v>4.3</v>
      </c>
      <c r="AQ313" s="270">
        <v>4.8</v>
      </c>
      <c r="AR313" s="270">
        <v>5.2</v>
      </c>
      <c r="AS313" s="270">
        <v>1.3</v>
      </c>
      <c r="AT313" s="270">
        <v>1.4</v>
      </c>
      <c r="AU313" s="270">
        <v>1.6</v>
      </c>
      <c r="AV313" s="270">
        <v>1.8</v>
      </c>
      <c r="AW313" s="270">
        <v>2</v>
      </c>
      <c r="AX313" s="270">
        <v>0</v>
      </c>
      <c r="AY313" s="270">
        <v>0</v>
      </c>
      <c r="AZ313" s="270">
        <v>1.9</v>
      </c>
      <c r="BA313" s="270">
        <v>0</v>
      </c>
      <c r="BB313" s="270">
        <v>0</v>
      </c>
      <c r="BC313" s="270">
        <v>0</v>
      </c>
      <c r="BD313" s="270">
        <v>0</v>
      </c>
      <c r="BE313" s="270">
        <v>0</v>
      </c>
      <c r="BF313" s="270">
        <v>0</v>
      </c>
      <c r="BG313" s="270">
        <v>0</v>
      </c>
    </row>
    <row r="314" spans="1:59">
      <c r="A314" s="267" t="s">
        <v>401</v>
      </c>
      <c r="B314" s="268">
        <v>4.3408333333333333</v>
      </c>
      <c r="C314" s="268">
        <v>10.6</v>
      </c>
      <c r="D314" s="268">
        <v>7.4999999999999997E-3</v>
      </c>
      <c r="E314" s="268"/>
      <c r="F314" s="269">
        <v>55816</v>
      </c>
      <c r="G314" s="270">
        <v>2.665</v>
      </c>
      <c r="H314" s="270">
        <v>0.47799999999999998</v>
      </c>
      <c r="I314" s="270">
        <v>6.2E-2</v>
      </c>
      <c r="J314" s="270">
        <v>0.189</v>
      </c>
      <c r="K314" s="270">
        <v>0.61899999999999999</v>
      </c>
      <c r="L314" s="270">
        <v>0.32033333333333314</v>
      </c>
      <c r="M314" s="271">
        <v>47.746165973914287</v>
      </c>
      <c r="N314" s="269">
        <v>57562</v>
      </c>
      <c r="O314" s="269">
        <v>97140</v>
      </c>
      <c r="P314" s="269">
        <v>132740</v>
      </c>
      <c r="Q314" s="269">
        <v>151170</v>
      </c>
      <c r="R314" s="269">
        <v>155170</v>
      </c>
      <c r="S314" s="269" t="s">
        <v>134</v>
      </c>
      <c r="T314" s="270">
        <v>3.27</v>
      </c>
      <c r="U314" s="270">
        <v>5.6</v>
      </c>
      <c r="V314" s="270">
        <v>7.48</v>
      </c>
      <c r="W314" s="270">
        <v>8.4700000000000006</v>
      </c>
      <c r="X314" s="270">
        <v>8.7200000000000006</v>
      </c>
      <c r="Y314" s="270">
        <v>0.59</v>
      </c>
      <c r="Z314" s="270">
        <v>1.01</v>
      </c>
      <c r="AA314" s="270">
        <v>1.35</v>
      </c>
      <c r="AB314" s="270">
        <v>1.53</v>
      </c>
      <c r="AC314" s="270">
        <v>1.57</v>
      </c>
      <c r="AD314" s="270">
        <v>0.08</v>
      </c>
      <c r="AE314" s="270">
        <v>0.14000000000000001</v>
      </c>
      <c r="AF314" s="270">
        <v>0.18</v>
      </c>
      <c r="AG314" s="270">
        <v>0.21</v>
      </c>
      <c r="AH314" s="270">
        <v>0.21</v>
      </c>
      <c r="AI314" s="270">
        <v>0.23</v>
      </c>
      <c r="AJ314" s="270">
        <v>0.39</v>
      </c>
      <c r="AK314" s="270">
        <v>0.53</v>
      </c>
      <c r="AL314" s="270">
        <v>0.6</v>
      </c>
      <c r="AM314" s="270">
        <v>0.61</v>
      </c>
      <c r="AN314" s="270">
        <v>0.76</v>
      </c>
      <c r="AO314" s="270">
        <v>1.3</v>
      </c>
      <c r="AP314" s="270">
        <v>1.74</v>
      </c>
      <c r="AQ314" s="270">
        <v>1.97</v>
      </c>
      <c r="AR314" s="270">
        <v>2.0299999999999998</v>
      </c>
      <c r="AS314" s="270">
        <v>0.39250000000000002</v>
      </c>
      <c r="AT314" s="270">
        <v>0.67200000000000004</v>
      </c>
      <c r="AU314" s="270">
        <v>0.89810000000000001</v>
      </c>
      <c r="AV314" s="270">
        <v>1.0175000000000001</v>
      </c>
      <c r="AW314" s="270">
        <v>1.0462</v>
      </c>
      <c r="AX314" s="270">
        <v>0</v>
      </c>
      <c r="AY314" s="270">
        <v>1</v>
      </c>
      <c r="AZ314" s="270">
        <v>4</v>
      </c>
      <c r="BA314" s="270">
        <v>0</v>
      </c>
      <c r="BB314" s="270">
        <v>0</v>
      </c>
      <c r="BC314" s="270">
        <v>0</v>
      </c>
      <c r="BD314" s="270">
        <v>0</v>
      </c>
      <c r="BE314" s="270">
        <v>0</v>
      </c>
      <c r="BF314" s="270">
        <v>0</v>
      </c>
      <c r="BG314" s="270">
        <v>0</v>
      </c>
    </row>
    <row r="315" spans="1:59">
      <c r="A315" s="267" t="s">
        <v>628</v>
      </c>
      <c r="B315" s="268">
        <v>2.6869083333333337</v>
      </c>
      <c r="C315" s="268">
        <v>6.7</v>
      </c>
      <c r="D315" s="268">
        <v>0</v>
      </c>
      <c r="E315" s="268"/>
      <c r="F315" s="269">
        <v>36973</v>
      </c>
      <c r="G315" s="270">
        <v>1.752</v>
      </c>
      <c r="H315" s="270">
        <v>0.29399999999999998</v>
      </c>
      <c r="I315" s="270">
        <v>0.105</v>
      </c>
      <c r="J315" s="270">
        <v>3.7999999999999999E-2</v>
      </c>
      <c r="K315" s="270">
        <v>1E-3</v>
      </c>
      <c r="L315" s="270">
        <v>0.49690833333333417</v>
      </c>
      <c r="M315" s="271">
        <v>47.385930273442781</v>
      </c>
      <c r="N315" s="269">
        <v>38308</v>
      </c>
      <c r="O315" s="269">
        <v>52662</v>
      </c>
      <c r="P315" s="269">
        <v>67016</v>
      </c>
      <c r="Q315" s="269">
        <v>81370</v>
      </c>
      <c r="R315" s="269">
        <v>95724</v>
      </c>
      <c r="S315" s="269" t="s">
        <v>134</v>
      </c>
      <c r="T315" s="270">
        <v>1.83</v>
      </c>
      <c r="U315" s="270">
        <v>2.31</v>
      </c>
      <c r="V315" s="270">
        <v>2.75</v>
      </c>
      <c r="W315" s="270">
        <v>3.15</v>
      </c>
      <c r="X315" s="270">
        <v>3.51</v>
      </c>
      <c r="Y315" s="270">
        <v>0.37</v>
      </c>
      <c r="Z315" s="270">
        <v>0.64</v>
      </c>
      <c r="AA315" s="270">
        <v>1.01</v>
      </c>
      <c r="AB315" s="270">
        <v>1.44</v>
      </c>
      <c r="AC315" s="270">
        <v>1.95</v>
      </c>
      <c r="AD315" s="270">
        <v>0.18</v>
      </c>
      <c r="AE315" s="270">
        <v>0.37</v>
      </c>
      <c r="AF315" s="270">
        <v>0.61</v>
      </c>
      <c r="AG315" s="270">
        <v>0.91</v>
      </c>
      <c r="AH315" s="270">
        <v>1.27</v>
      </c>
      <c r="AI315" s="270">
        <v>7.0000000000000007E-2</v>
      </c>
      <c r="AJ315" s="270">
        <v>0.23</v>
      </c>
      <c r="AK315" s="270">
        <v>0.44</v>
      </c>
      <c r="AL315" s="270">
        <v>0.72</v>
      </c>
      <c r="AM315" s="270">
        <v>1.05</v>
      </c>
      <c r="AN315" s="270">
        <v>1E-3</v>
      </c>
      <c r="AO315" s="270">
        <v>1E-3</v>
      </c>
      <c r="AP315" s="270">
        <v>1E-3</v>
      </c>
      <c r="AQ315" s="270">
        <v>1E-3</v>
      </c>
      <c r="AR315" s="270">
        <v>1E-3</v>
      </c>
      <c r="AS315" s="270">
        <v>0.37</v>
      </c>
      <c r="AT315" s="270">
        <v>0.53</v>
      </c>
      <c r="AU315" s="270">
        <v>0.72</v>
      </c>
      <c r="AV315" s="270">
        <v>0.93</v>
      </c>
      <c r="AW315" s="270">
        <v>1.17</v>
      </c>
      <c r="AX315" s="270">
        <v>0</v>
      </c>
      <c r="AY315" s="270">
        <v>2</v>
      </c>
      <c r="AZ315" s="270">
        <v>0</v>
      </c>
      <c r="BA315" s="270">
        <v>0</v>
      </c>
      <c r="BB315" s="270">
        <v>0</v>
      </c>
      <c r="BC315" s="270">
        <v>0</v>
      </c>
      <c r="BD315" s="270">
        <v>0</v>
      </c>
      <c r="BE315" s="270">
        <v>0</v>
      </c>
      <c r="BF315" s="270">
        <v>0</v>
      </c>
      <c r="BG315" s="270">
        <v>0</v>
      </c>
    </row>
    <row r="316" spans="1:59">
      <c r="A316" s="267" t="s">
        <v>587</v>
      </c>
      <c r="B316" s="268">
        <v>2.2678333333333334</v>
      </c>
      <c r="C316" s="268">
        <v>4.25</v>
      </c>
      <c r="D316" s="268">
        <v>0</v>
      </c>
      <c r="E316" s="268"/>
      <c r="F316" s="269">
        <v>29450</v>
      </c>
      <c r="G316" s="270">
        <v>1.5449999999999999</v>
      </c>
      <c r="H316" s="270">
        <v>0.39500000000000002</v>
      </c>
      <c r="I316" s="270">
        <v>2.5000000000000001E-2</v>
      </c>
      <c r="J316" s="270">
        <v>0.10199999999999999</v>
      </c>
      <c r="K316" s="270">
        <v>0.1</v>
      </c>
      <c r="L316" s="270">
        <v>0.10083333333333355</v>
      </c>
      <c r="M316" s="271">
        <v>52.461799660441429</v>
      </c>
      <c r="N316" s="269">
        <v>32395</v>
      </c>
      <c r="O316" s="269">
        <v>45350</v>
      </c>
      <c r="P316" s="269">
        <v>58960</v>
      </c>
      <c r="Q316" s="269">
        <v>70750</v>
      </c>
      <c r="R316" s="269">
        <v>77830</v>
      </c>
      <c r="S316" s="269" t="s">
        <v>134</v>
      </c>
      <c r="T316" s="270">
        <v>1.7169000000000001</v>
      </c>
      <c r="U316" s="270">
        <v>2.4035000000000002</v>
      </c>
      <c r="V316" s="270">
        <v>3.1248999999999998</v>
      </c>
      <c r="W316" s="270">
        <v>3.75</v>
      </c>
      <c r="X316" s="270">
        <v>4.1247999999999996</v>
      </c>
      <c r="Y316" s="270">
        <v>0.4345</v>
      </c>
      <c r="Z316" s="270">
        <v>0.60799999999999998</v>
      </c>
      <c r="AA316" s="270">
        <v>0.79100000000000004</v>
      </c>
      <c r="AB316" s="270">
        <v>0.94899999999999995</v>
      </c>
      <c r="AC316" s="270">
        <v>1.044</v>
      </c>
      <c r="AD316" s="270">
        <v>2.75E-2</v>
      </c>
      <c r="AE316" s="270">
        <v>3.85E-2</v>
      </c>
      <c r="AF316" s="270">
        <v>0.05</v>
      </c>
      <c r="AG316" s="270">
        <v>0.06</v>
      </c>
      <c r="AH316" s="270">
        <v>6.6000000000000003E-2</v>
      </c>
      <c r="AI316" s="270">
        <v>0.11219999999999999</v>
      </c>
      <c r="AJ316" s="270">
        <v>0.157</v>
      </c>
      <c r="AK316" s="270">
        <v>0.20399999999999999</v>
      </c>
      <c r="AL316" s="270">
        <v>0.245</v>
      </c>
      <c r="AM316" s="270">
        <v>0.26950000000000002</v>
      </c>
      <c r="AN316" s="270">
        <v>0.10100000000000001</v>
      </c>
      <c r="AO316" s="270">
        <v>0.11</v>
      </c>
      <c r="AP316" s="270">
        <v>0.12</v>
      </c>
      <c r="AQ316" s="270">
        <v>0.13</v>
      </c>
      <c r="AR316" s="270">
        <v>0.14000000000000001</v>
      </c>
      <c r="AS316" s="270">
        <v>0.30099999999999999</v>
      </c>
      <c r="AT316" s="270">
        <v>0.42099999999999999</v>
      </c>
      <c r="AU316" s="270">
        <v>0.54200000000000004</v>
      </c>
      <c r="AV316" s="270">
        <v>0.66300000000000003</v>
      </c>
      <c r="AW316" s="270">
        <v>0.71199999999999997</v>
      </c>
      <c r="AX316" s="270">
        <v>2.5</v>
      </c>
      <c r="AY316" s="270">
        <v>0</v>
      </c>
      <c r="AZ316" s="270">
        <v>0</v>
      </c>
      <c r="BA316" s="270">
        <v>0</v>
      </c>
      <c r="BB316" s="270">
        <v>0</v>
      </c>
      <c r="BC316" s="270">
        <v>0</v>
      </c>
      <c r="BD316" s="270">
        <v>0</v>
      </c>
      <c r="BE316" s="270">
        <v>0</v>
      </c>
      <c r="BF316" s="270">
        <v>0</v>
      </c>
      <c r="BG316" s="270">
        <v>0</v>
      </c>
    </row>
    <row r="317" spans="1:59">
      <c r="A317" s="267" t="s">
        <v>417</v>
      </c>
      <c r="B317" s="268">
        <v>1.526</v>
      </c>
      <c r="C317" s="268">
        <v>4.3709999999999987</v>
      </c>
      <c r="D317" s="268">
        <v>0</v>
      </c>
      <c r="E317" s="268"/>
      <c r="F317" s="269">
        <v>15025</v>
      </c>
      <c r="G317" s="270">
        <v>1.3169999999999999</v>
      </c>
      <c r="H317" s="270">
        <v>4.7E-2</v>
      </c>
      <c r="I317" s="270">
        <v>0</v>
      </c>
      <c r="J317" s="270">
        <v>0</v>
      </c>
      <c r="K317" s="270">
        <v>5.0000000000000001E-3</v>
      </c>
      <c r="L317" s="270">
        <v>0.15700000000000025</v>
      </c>
      <c r="M317" s="271">
        <v>87.653910149750416</v>
      </c>
      <c r="N317" s="269">
        <v>15458</v>
      </c>
      <c r="O317" s="269">
        <v>15858</v>
      </c>
      <c r="P317" s="269">
        <v>16175</v>
      </c>
      <c r="Q317" s="269">
        <v>16498</v>
      </c>
      <c r="R317" s="269">
        <v>16828</v>
      </c>
      <c r="S317" s="269" t="s">
        <v>134</v>
      </c>
      <c r="T317" s="270">
        <v>1.4684999999999999</v>
      </c>
      <c r="U317" s="270">
        <v>1.5065</v>
      </c>
      <c r="V317" s="270">
        <v>1.5366</v>
      </c>
      <c r="W317" s="270">
        <v>1.5673999999999999</v>
      </c>
      <c r="X317" s="270">
        <v>1.5987</v>
      </c>
      <c r="Y317" s="270">
        <v>5.8000000000000003E-2</v>
      </c>
      <c r="Z317" s="270">
        <v>0.06</v>
      </c>
      <c r="AA317" s="270">
        <v>6.5000000000000002E-2</v>
      </c>
      <c r="AB317" s="270">
        <v>7.0000000000000007E-2</v>
      </c>
      <c r="AC317" s="270">
        <v>7.4999999999999997E-2</v>
      </c>
      <c r="AD317" s="270">
        <v>0</v>
      </c>
      <c r="AE317" s="270">
        <v>0</v>
      </c>
      <c r="AF317" s="270">
        <v>0</v>
      </c>
      <c r="AG317" s="270">
        <v>0</v>
      </c>
      <c r="AH317" s="270">
        <v>0</v>
      </c>
      <c r="AI317" s="270">
        <v>0</v>
      </c>
      <c r="AJ317" s="270">
        <v>0</v>
      </c>
      <c r="AK317" s="270">
        <v>0</v>
      </c>
      <c r="AL317" s="270">
        <v>0</v>
      </c>
      <c r="AM317" s="270">
        <v>0</v>
      </c>
      <c r="AN317" s="270">
        <v>2.5000000000000001E-2</v>
      </c>
      <c r="AO317" s="270">
        <v>2.5000000000000001E-2</v>
      </c>
      <c r="AP317" s="270">
        <v>2.5000000000000001E-2</v>
      </c>
      <c r="AQ317" s="270">
        <v>2.5000000000000001E-2</v>
      </c>
      <c r="AR317" s="270">
        <v>2.5000000000000001E-2</v>
      </c>
      <c r="AS317" s="270">
        <v>0.09</v>
      </c>
      <c r="AT317" s="270">
        <v>9.2299999999999993E-2</v>
      </c>
      <c r="AU317" s="270">
        <v>9.4299999999999995E-2</v>
      </c>
      <c r="AV317" s="270">
        <v>9.64E-2</v>
      </c>
      <c r="AW317" s="270">
        <v>9.8500000000000004E-2</v>
      </c>
      <c r="AX317" s="270">
        <v>0</v>
      </c>
      <c r="AY317" s="270">
        <v>0</v>
      </c>
      <c r="AZ317" s="270">
        <v>0</v>
      </c>
      <c r="BA317" s="270">
        <v>0</v>
      </c>
      <c r="BB317" s="270">
        <v>0</v>
      </c>
      <c r="BC317" s="270">
        <v>0</v>
      </c>
      <c r="BD317" s="270">
        <v>0</v>
      </c>
      <c r="BE317" s="270">
        <v>0</v>
      </c>
      <c r="BF317" s="270">
        <v>0</v>
      </c>
      <c r="BG317" s="270">
        <v>0</v>
      </c>
    </row>
    <row r="318" spans="1:59">
      <c r="A318" s="267" t="s">
        <v>132</v>
      </c>
      <c r="B318" s="268">
        <v>2.796791666666667</v>
      </c>
      <c r="C318" s="268">
        <v>5.1280000000000001</v>
      </c>
      <c r="D318" s="268">
        <v>1.2158597260273973</v>
      </c>
      <c r="E318" s="268"/>
      <c r="F318" s="269">
        <v>13005</v>
      </c>
      <c r="G318" s="270">
        <v>0.45650000000000002</v>
      </c>
      <c r="H318" s="270">
        <v>0.34100000000000003</v>
      </c>
      <c r="I318" s="270">
        <v>3.4099999999999998E-2</v>
      </c>
      <c r="J318" s="270">
        <v>9.5600000000000004E-2</v>
      </c>
      <c r="K318" s="270">
        <v>0.2283</v>
      </c>
      <c r="L318" s="270">
        <v>0.4254319406392697</v>
      </c>
      <c r="M318" s="271">
        <v>35.101883890811223</v>
      </c>
      <c r="N318" s="269">
        <v>13050</v>
      </c>
      <c r="O318" s="269">
        <v>13106</v>
      </c>
      <c r="P318" s="269">
        <v>13368</v>
      </c>
      <c r="Q318" s="269">
        <v>13635</v>
      </c>
      <c r="R318" s="269">
        <v>13908</v>
      </c>
      <c r="S318" s="269" t="s">
        <v>219</v>
      </c>
      <c r="T318" s="270">
        <v>0.45879999999999999</v>
      </c>
      <c r="U318" s="270">
        <v>0.46789999999999998</v>
      </c>
      <c r="V318" s="270">
        <v>0.4773</v>
      </c>
      <c r="W318" s="270">
        <v>0.48680000000000001</v>
      </c>
      <c r="X318" s="270">
        <v>0.49659999999999999</v>
      </c>
      <c r="Y318" s="270">
        <v>0.3427</v>
      </c>
      <c r="Z318" s="270">
        <v>0.34949999999999998</v>
      </c>
      <c r="AA318" s="270">
        <v>0.35649999999999998</v>
      </c>
      <c r="AB318" s="270">
        <v>0.35720000000000002</v>
      </c>
      <c r="AC318" s="270">
        <v>0.3579</v>
      </c>
      <c r="AD318" s="270">
        <v>3.4299999999999997E-2</v>
      </c>
      <c r="AE318" s="270">
        <v>3.49E-2</v>
      </c>
      <c r="AF318" s="270">
        <v>3.4599999999999999E-2</v>
      </c>
      <c r="AG318" s="270">
        <v>3.5000000000000003E-2</v>
      </c>
      <c r="AH318" s="270">
        <v>3.5099999999999999E-2</v>
      </c>
      <c r="AI318" s="270">
        <v>9.6100000000000005E-2</v>
      </c>
      <c r="AJ318" s="270">
        <v>9.6299999999999997E-2</v>
      </c>
      <c r="AK318" s="270">
        <v>9.6500000000000002E-2</v>
      </c>
      <c r="AL318" s="270">
        <v>9.6699999999999994E-2</v>
      </c>
      <c r="AM318" s="270">
        <v>9.6799999999999997E-2</v>
      </c>
      <c r="AN318" s="270">
        <v>0.22939999999999999</v>
      </c>
      <c r="AO318" s="270">
        <v>0.23400000000000001</v>
      </c>
      <c r="AP318" s="270">
        <v>0.23449999999999999</v>
      </c>
      <c r="AQ318" s="270">
        <v>0.2349</v>
      </c>
      <c r="AR318" s="270">
        <v>0.2354</v>
      </c>
      <c r="AS318" s="270">
        <v>0.42970000000000003</v>
      </c>
      <c r="AT318" s="270">
        <v>0.43059999999999998</v>
      </c>
      <c r="AU318" s="270">
        <v>0.43149999999999999</v>
      </c>
      <c r="AV318" s="270">
        <v>0.43230000000000002</v>
      </c>
      <c r="AW318" s="270">
        <v>0.43319999999999997</v>
      </c>
      <c r="AX318" s="270">
        <v>0</v>
      </c>
      <c r="AY318" s="270">
        <v>0</v>
      </c>
      <c r="AZ318" s="270">
        <v>0</v>
      </c>
      <c r="BA318" s="270">
        <v>0</v>
      </c>
      <c r="BB318" s="270">
        <v>0</v>
      </c>
      <c r="BC318" s="270">
        <v>0</v>
      </c>
      <c r="BD318" s="270">
        <v>0</v>
      </c>
      <c r="BE318" s="270">
        <v>0</v>
      </c>
      <c r="BF318" s="270">
        <v>0</v>
      </c>
      <c r="BG318" s="270">
        <v>0</v>
      </c>
    </row>
    <row r="319" spans="1:59">
      <c r="A319" s="267" t="s">
        <v>421</v>
      </c>
      <c r="B319" s="268">
        <v>0.14725000000000002</v>
      </c>
      <c r="C319" s="268">
        <v>0.44799999999999995</v>
      </c>
      <c r="D319" s="268">
        <v>0</v>
      </c>
      <c r="E319" s="268"/>
      <c r="F319" s="269">
        <v>1960</v>
      </c>
      <c r="G319" s="270">
        <v>6.8000000000000005E-2</v>
      </c>
      <c r="H319" s="270">
        <v>2.5000000000000001E-2</v>
      </c>
      <c r="I319" s="270">
        <v>0</v>
      </c>
      <c r="J319" s="270">
        <v>7.0000000000000001E-3</v>
      </c>
      <c r="K319" s="270">
        <v>3.5999999999999997E-2</v>
      </c>
      <c r="L319" s="270">
        <v>1.125000000000001E-2</v>
      </c>
      <c r="M319" s="271">
        <v>34.693877551020407</v>
      </c>
      <c r="N319" s="269">
        <v>1960</v>
      </c>
      <c r="O319" s="269">
        <v>1985</v>
      </c>
      <c r="P319" s="269">
        <v>2000</v>
      </c>
      <c r="Q319" s="269">
        <v>2025</v>
      </c>
      <c r="R319" s="269">
        <v>2205</v>
      </c>
      <c r="S319" s="269" t="s">
        <v>219</v>
      </c>
      <c r="T319" s="270">
        <v>6.4000000000000001E-2</v>
      </c>
      <c r="U319" s="270">
        <v>6.5000000000000002E-2</v>
      </c>
      <c r="V319" s="270">
        <v>6.9000000000000006E-2</v>
      </c>
      <c r="W319" s="270">
        <v>7.2999999999999995E-2</v>
      </c>
      <c r="X319" s="270">
        <v>7.4999999999999997E-2</v>
      </c>
      <c r="Y319" s="270">
        <v>2.4E-2</v>
      </c>
      <c r="Z319" s="270">
        <v>2.5000000000000001E-2</v>
      </c>
      <c r="AA319" s="270">
        <v>2.7E-2</v>
      </c>
      <c r="AB319" s="270">
        <v>2.9000000000000001E-2</v>
      </c>
      <c r="AC319" s="270">
        <v>0.03</v>
      </c>
      <c r="AD319" s="270">
        <v>0</v>
      </c>
      <c r="AE319" s="270">
        <v>0</v>
      </c>
      <c r="AF319" s="270">
        <v>0</v>
      </c>
      <c r="AG319" s="270">
        <v>0</v>
      </c>
      <c r="AH319" s="270">
        <v>0</v>
      </c>
      <c r="AI319" s="270">
        <v>6.0000000000000001E-3</v>
      </c>
      <c r="AJ319" s="270">
        <v>7.0000000000000001E-3</v>
      </c>
      <c r="AK319" s="270">
        <v>8.0000000000000002E-3</v>
      </c>
      <c r="AL319" s="270">
        <v>0.01</v>
      </c>
      <c r="AM319" s="270">
        <v>1.2E-2</v>
      </c>
      <c r="AN319" s="270">
        <v>3.5000000000000003E-2</v>
      </c>
      <c r="AO319" s="270">
        <v>3.5000000000000003E-2</v>
      </c>
      <c r="AP319" s="270">
        <v>3.5000000000000003E-2</v>
      </c>
      <c r="AQ319" s="270">
        <v>3.5000000000000003E-2</v>
      </c>
      <c r="AR319" s="270">
        <v>3.5999999999999997E-2</v>
      </c>
      <c r="AS319" s="270">
        <v>1.01E-2</v>
      </c>
      <c r="AT319" s="270">
        <v>1.03E-2</v>
      </c>
      <c r="AU319" s="270">
        <v>1.0800000000000001E-2</v>
      </c>
      <c r="AV319" s="270">
        <v>1.15E-2</v>
      </c>
      <c r="AW319" s="270">
        <v>1.1900000000000001E-2</v>
      </c>
      <c r="AX319" s="270">
        <v>0</v>
      </c>
      <c r="AY319" s="270">
        <v>0</v>
      </c>
      <c r="AZ319" s="270">
        <v>0</v>
      </c>
      <c r="BA319" s="270">
        <v>0</v>
      </c>
      <c r="BB319" s="270">
        <v>0</v>
      </c>
      <c r="BC319" s="270">
        <v>0</v>
      </c>
      <c r="BD319" s="270">
        <v>0</v>
      </c>
      <c r="BE319" s="270">
        <v>0</v>
      </c>
      <c r="BF319" s="270">
        <v>0</v>
      </c>
      <c r="BG319" s="270">
        <v>0</v>
      </c>
    </row>
    <row r="320" spans="1:59">
      <c r="A320" s="267" t="s">
        <v>408</v>
      </c>
      <c r="B320" s="268">
        <v>5.5000000000000014E-2</v>
      </c>
      <c r="C320" s="268">
        <v>0.36</v>
      </c>
      <c r="D320" s="268">
        <v>0</v>
      </c>
      <c r="E320" s="268"/>
      <c r="F320" s="269">
        <v>500</v>
      </c>
      <c r="G320" s="270">
        <v>2.4E-2</v>
      </c>
      <c r="H320" s="270">
        <v>8.0000000000000002E-3</v>
      </c>
      <c r="I320" s="270">
        <v>0</v>
      </c>
      <c r="J320" s="270">
        <v>0</v>
      </c>
      <c r="K320" s="270">
        <v>1.0999999999999999E-2</v>
      </c>
      <c r="L320" s="270">
        <v>1.2000000000000018E-2</v>
      </c>
      <c r="M320" s="271">
        <v>48</v>
      </c>
      <c r="N320" s="269">
        <v>500</v>
      </c>
      <c r="O320" s="269">
        <v>500</v>
      </c>
      <c r="P320" s="269">
        <v>500</v>
      </c>
      <c r="Q320" s="269">
        <v>550</v>
      </c>
      <c r="R320" s="269">
        <v>550</v>
      </c>
      <c r="S320" s="269" t="s">
        <v>219</v>
      </c>
      <c r="T320" s="270">
        <v>1.7999999999999999E-2</v>
      </c>
      <c r="U320" s="270">
        <v>1.7999999999999999E-2</v>
      </c>
      <c r="V320" s="270">
        <v>1.7999999999999999E-2</v>
      </c>
      <c r="W320" s="270">
        <v>1.9E-2</v>
      </c>
      <c r="X320" s="270">
        <v>1.9E-2</v>
      </c>
      <c r="Y320" s="270">
        <v>1.0999999999999999E-2</v>
      </c>
      <c r="Z320" s="270">
        <v>1.2999999999999999E-2</v>
      </c>
      <c r="AA320" s="270">
        <v>1.4E-2</v>
      </c>
      <c r="AB320" s="270">
        <v>1.4999999999999999E-2</v>
      </c>
      <c r="AC320" s="270">
        <v>1.7000000000000001E-2</v>
      </c>
      <c r="AD320" s="270">
        <v>0</v>
      </c>
      <c r="AE320" s="270">
        <v>0</v>
      </c>
      <c r="AF320" s="270">
        <v>0</v>
      </c>
      <c r="AG320" s="270">
        <v>0</v>
      </c>
      <c r="AH320" s="270">
        <v>0</v>
      </c>
      <c r="AI320" s="270">
        <v>3.0000000000000001E-3</v>
      </c>
      <c r="AJ320" s="270">
        <v>3.0000000000000001E-3</v>
      </c>
      <c r="AK320" s="270">
        <v>3.0000000000000001E-3</v>
      </c>
      <c r="AL320" s="270">
        <v>3.0000000000000001E-3</v>
      </c>
      <c r="AM320" s="270">
        <v>3.0000000000000001E-3</v>
      </c>
      <c r="AN320" s="270">
        <v>4.0000000000000001E-3</v>
      </c>
      <c r="AO320" s="270">
        <v>4.0000000000000001E-3</v>
      </c>
      <c r="AP320" s="270">
        <v>4.0000000000000001E-3</v>
      </c>
      <c r="AQ320" s="270">
        <v>4.0000000000000001E-3</v>
      </c>
      <c r="AR320" s="270">
        <v>4.0000000000000001E-3</v>
      </c>
      <c r="AS320" s="270">
        <v>9.1999999999999998E-3</v>
      </c>
      <c r="AT320" s="270">
        <v>9.7000000000000003E-3</v>
      </c>
      <c r="AU320" s="270">
        <v>0.01</v>
      </c>
      <c r="AV320" s="270">
        <v>1.0500000000000001E-2</v>
      </c>
      <c r="AW320" s="270">
        <v>1.0999999999999999E-2</v>
      </c>
      <c r="AX320" s="270">
        <v>0</v>
      </c>
      <c r="AY320" s="270">
        <v>0</v>
      </c>
      <c r="AZ320" s="270">
        <v>0</v>
      </c>
      <c r="BA320" s="270">
        <v>0</v>
      </c>
      <c r="BB320" s="270">
        <v>0</v>
      </c>
      <c r="BC320" s="270">
        <v>0</v>
      </c>
      <c r="BD320" s="270">
        <v>0</v>
      </c>
      <c r="BE320" s="270">
        <v>0</v>
      </c>
      <c r="BF320" s="270">
        <v>0</v>
      </c>
      <c r="BG320" s="270">
        <v>0</v>
      </c>
    </row>
    <row r="321" spans="1:59">
      <c r="A321" s="267" t="s">
        <v>497</v>
      </c>
      <c r="B321" s="268">
        <v>0.17291666666666664</v>
      </c>
      <c r="C321" s="268">
        <v>0.77400000000000002</v>
      </c>
      <c r="D321" s="268">
        <v>0</v>
      </c>
      <c r="E321" s="268"/>
      <c r="F321" s="269">
        <v>2500</v>
      </c>
      <c r="G321" s="270">
        <v>0.13900000000000001</v>
      </c>
      <c r="H321" s="270">
        <v>1.2999999999999999E-2</v>
      </c>
      <c r="I321" s="270">
        <v>0</v>
      </c>
      <c r="J321" s="270">
        <v>1E-3</v>
      </c>
      <c r="K321" s="270">
        <v>1.0999999999999999E-2</v>
      </c>
      <c r="L321" s="270">
        <v>8.9166666666666006E-3</v>
      </c>
      <c r="M321" s="271">
        <v>55.6</v>
      </c>
      <c r="N321" s="269">
        <v>2700</v>
      </c>
      <c r="O321" s="269">
        <v>2900</v>
      </c>
      <c r="P321" s="269">
        <v>3100</v>
      </c>
      <c r="Q321" s="269">
        <v>3300</v>
      </c>
      <c r="R321" s="269">
        <v>3600</v>
      </c>
      <c r="S321" s="269" t="s">
        <v>219</v>
      </c>
      <c r="T321" s="270">
        <v>0.188</v>
      </c>
      <c r="U321" s="270">
        <v>0.2</v>
      </c>
      <c r="V321" s="270">
        <v>0.22</v>
      </c>
      <c r="W321" s="270">
        <v>0.24</v>
      </c>
      <c r="X321" s="270">
        <v>0.26</v>
      </c>
      <c r="Y321" s="270">
        <v>2.5000000000000001E-2</v>
      </c>
      <c r="Z321" s="270">
        <v>0.03</v>
      </c>
      <c r="AA321" s="270">
        <v>3.5000000000000003E-2</v>
      </c>
      <c r="AB321" s="270">
        <v>0.04</v>
      </c>
      <c r="AC321" s="270">
        <v>4.4999999999999998E-2</v>
      </c>
      <c r="AD321" s="270">
        <v>0.01</v>
      </c>
      <c r="AE321" s="270">
        <v>1.2E-2</v>
      </c>
      <c r="AF321" s="270">
        <v>1.4E-2</v>
      </c>
      <c r="AG321" s="270">
        <v>1.6E-2</v>
      </c>
      <c r="AH321" s="270">
        <v>1.7999999999999999E-2</v>
      </c>
      <c r="AI321" s="270">
        <v>7.0000000000000001E-3</v>
      </c>
      <c r="AJ321" s="270">
        <v>8.9999999999999993E-3</v>
      </c>
      <c r="AK321" s="270">
        <v>1.0999999999999999E-2</v>
      </c>
      <c r="AL321" s="270">
        <v>1.2999999999999999E-2</v>
      </c>
      <c r="AM321" s="270">
        <v>1.4999999999999999E-2</v>
      </c>
      <c r="AN321" s="270">
        <v>0.01</v>
      </c>
      <c r="AO321" s="270">
        <v>1.4999999999999999E-2</v>
      </c>
      <c r="AP321" s="270">
        <v>0.02</v>
      </c>
      <c r="AQ321" s="270">
        <v>2.5000000000000001E-2</v>
      </c>
      <c r="AR321" s="270">
        <v>0.03</v>
      </c>
      <c r="AS321" s="270">
        <v>1.4E-2</v>
      </c>
      <c r="AT321" s="270">
        <v>1.6E-2</v>
      </c>
      <c r="AU321" s="270">
        <v>1.7999999999999999E-2</v>
      </c>
      <c r="AV321" s="270">
        <v>0.02</v>
      </c>
      <c r="AW321" s="270">
        <v>2.1999999999999999E-2</v>
      </c>
      <c r="AX321" s="270">
        <v>0</v>
      </c>
      <c r="AY321" s="270">
        <v>0</v>
      </c>
      <c r="AZ321" s="270">
        <v>0</v>
      </c>
      <c r="BA321" s="270">
        <v>0</v>
      </c>
      <c r="BB321" s="270">
        <v>0</v>
      </c>
      <c r="BC321" s="270">
        <v>0</v>
      </c>
      <c r="BD321" s="270">
        <v>0</v>
      </c>
      <c r="BE321" s="270">
        <v>0</v>
      </c>
      <c r="BF321" s="270">
        <v>0</v>
      </c>
      <c r="BG321" s="270">
        <v>0</v>
      </c>
    </row>
    <row r="322" spans="1:59">
      <c r="A322" s="267" t="s">
        <v>415</v>
      </c>
      <c r="B322" s="268">
        <v>1.8916666666666668E-2</v>
      </c>
      <c r="C322" s="268">
        <v>0.16600000000000001</v>
      </c>
      <c r="D322" s="268">
        <v>0</v>
      </c>
      <c r="E322" s="268"/>
      <c r="F322" s="269">
        <v>290</v>
      </c>
      <c r="G322" s="270">
        <v>8.9999999999999993E-3</v>
      </c>
      <c r="H322" s="270">
        <v>3.0000000000000001E-3</v>
      </c>
      <c r="I322" s="270">
        <v>0</v>
      </c>
      <c r="J322" s="270">
        <v>6.4999999999999997E-3</v>
      </c>
      <c r="K322" s="270">
        <v>2.0000000000000001E-4</v>
      </c>
      <c r="L322" s="270">
        <v>2.1666666666667056E-4</v>
      </c>
      <c r="M322" s="271">
        <v>31.03448275862069</v>
      </c>
      <c r="N322" s="269">
        <v>320</v>
      </c>
      <c r="O322" s="269">
        <v>330</v>
      </c>
      <c r="P322" s="269">
        <v>340</v>
      </c>
      <c r="Q322" s="269">
        <v>350</v>
      </c>
      <c r="R322" s="269">
        <v>360</v>
      </c>
      <c r="S322" s="269" t="s">
        <v>219</v>
      </c>
      <c r="T322" s="270">
        <v>1.2E-2</v>
      </c>
      <c r="U322" s="270">
        <v>1.2E-2</v>
      </c>
      <c r="V322" s="270">
        <v>1.2999999999999999E-2</v>
      </c>
      <c r="W322" s="270">
        <v>1.2999999999999999E-2</v>
      </c>
      <c r="X322" s="270">
        <v>1.4E-2</v>
      </c>
      <c r="Y322" s="270">
        <v>3.0000000000000001E-3</v>
      </c>
      <c r="Z322" s="270">
        <v>4.0000000000000001E-3</v>
      </c>
      <c r="AA322" s="270">
        <v>5.0000000000000001E-3</v>
      </c>
      <c r="AB322" s="270">
        <v>6.0000000000000001E-3</v>
      </c>
      <c r="AC322" s="270">
        <v>7.0000000000000001E-3</v>
      </c>
      <c r="AD322" s="270">
        <v>0</v>
      </c>
      <c r="AE322" s="270">
        <v>0</v>
      </c>
      <c r="AF322" s="270">
        <v>0</v>
      </c>
      <c r="AG322" s="270">
        <v>0</v>
      </c>
      <c r="AH322" s="270">
        <v>0</v>
      </c>
      <c r="AI322" s="270">
        <v>6.0000000000000001E-3</v>
      </c>
      <c r="AJ322" s="270">
        <v>6.0000000000000001E-3</v>
      </c>
      <c r="AK322" s="270">
        <v>6.0000000000000001E-3</v>
      </c>
      <c r="AL322" s="270">
        <v>6.0000000000000001E-3</v>
      </c>
      <c r="AM322" s="270">
        <v>6.0000000000000001E-3</v>
      </c>
      <c r="AN322" s="270">
        <v>1E-3</v>
      </c>
      <c r="AO322" s="270">
        <v>1E-3</v>
      </c>
      <c r="AP322" s="270">
        <v>1E-3</v>
      </c>
      <c r="AQ322" s="270">
        <v>1E-3</v>
      </c>
      <c r="AR322" s="270">
        <v>1E-3</v>
      </c>
      <c r="AS322" s="270">
        <v>5.0000000000000001E-3</v>
      </c>
      <c r="AT322" s="270">
        <v>5.0000000000000001E-3</v>
      </c>
      <c r="AU322" s="270">
        <v>5.0000000000000001E-3</v>
      </c>
      <c r="AV322" s="270">
        <v>5.0000000000000001E-3</v>
      </c>
      <c r="AW322" s="270">
        <v>5.0000000000000001E-3</v>
      </c>
      <c r="AX322" s="270">
        <v>0</v>
      </c>
      <c r="AY322" s="270">
        <v>0</v>
      </c>
      <c r="AZ322" s="270">
        <v>0</v>
      </c>
      <c r="BA322" s="270">
        <v>0</v>
      </c>
      <c r="BB322" s="270">
        <v>0</v>
      </c>
      <c r="BC322" s="270">
        <v>0</v>
      </c>
      <c r="BD322" s="270">
        <v>0</v>
      </c>
      <c r="BE322" s="270">
        <v>0</v>
      </c>
      <c r="BF322" s="270">
        <v>0</v>
      </c>
      <c r="BG322" s="270">
        <v>0</v>
      </c>
    </row>
    <row r="323" spans="1:59">
      <c r="A323" s="267" t="s">
        <v>418</v>
      </c>
      <c r="B323" s="268">
        <v>1.3315833333333336</v>
      </c>
      <c r="C323" s="268">
        <v>2.6079999999999997</v>
      </c>
      <c r="D323" s="268">
        <v>1.3413150684931508E-2</v>
      </c>
      <c r="E323" s="268"/>
      <c r="F323" s="269">
        <v>22467</v>
      </c>
      <c r="G323" s="270">
        <v>1.0329999999999999</v>
      </c>
      <c r="H323" s="270">
        <v>5.0999999999999997E-2</v>
      </c>
      <c r="I323" s="270">
        <v>0</v>
      </c>
      <c r="J323" s="270">
        <v>0</v>
      </c>
      <c r="K323" s="270">
        <v>0.13400000000000001</v>
      </c>
      <c r="L323" s="270">
        <v>0.10017018264840205</v>
      </c>
      <c r="M323" s="271">
        <v>45.978546312369247</v>
      </c>
      <c r="N323" s="269">
        <v>23320</v>
      </c>
      <c r="O323" s="269">
        <v>24590</v>
      </c>
      <c r="P323" s="269">
        <v>25860</v>
      </c>
      <c r="Q323" s="269">
        <v>27130</v>
      </c>
      <c r="R323" s="269">
        <v>28400</v>
      </c>
      <c r="S323" s="269" t="s">
        <v>219</v>
      </c>
      <c r="T323" s="270">
        <v>1.0704</v>
      </c>
      <c r="U323" s="270">
        <v>1.1287</v>
      </c>
      <c r="V323" s="270">
        <v>1.1870000000000001</v>
      </c>
      <c r="W323" s="270">
        <v>1.2453000000000001</v>
      </c>
      <c r="X323" s="270">
        <v>1.3036000000000001</v>
      </c>
      <c r="Y323" s="270">
        <v>5.0999999999999997E-2</v>
      </c>
      <c r="Z323" s="270">
        <v>5.1999999999999998E-2</v>
      </c>
      <c r="AA323" s="270">
        <v>5.2999999999999999E-2</v>
      </c>
      <c r="AB323" s="270">
        <v>5.3999999999999999E-2</v>
      </c>
      <c r="AC323" s="270">
        <v>5.5E-2</v>
      </c>
      <c r="AD323" s="270">
        <v>0</v>
      </c>
      <c r="AE323" s="270">
        <v>0</v>
      </c>
      <c r="AF323" s="270">
        <v>0</v>
      </c>
      <c r="AG323" s="270">
        <v>0</v>
      </c>
      <c r="AH323" s="270">
        <v>0</v>
      </c>
      <c r="AI323" s="270">
        <v>0</v>
      </c>
      <c r="AJ323" s="270">
        <v>0</v>
      </c>
      <c r="AK323" s="270">
        <v>0</v>
      </c>
      <c r="AL323" s="270">
        <v>0</v>
      </c>
      <c r="AM323" s="270">
        <v>0</v>
      </c>
      <c r="AN323" s="270">
        <v>0.15</v>
      </c>
      <c r="AO323" s="270">
        <v>0.16</v>
      </c>
      <c r="AP323" s="270">
        <v>0.17</v>
      </c>
      <c r="AQ323" s="270">
        <v>0.17499999999999999</v>
      </c>
      <c r="AR323" s="270">
        <v>0.18</v>
      </c>
      <c r="AS323" s="270">
        <v>0.1051</v>
      </c>
      <c r="AT323" s="270">
        <v>0.1108</v>
      </c>
      <c r="AU323" s="270">
        <v>0.1166</v>
      </c>
      <c r="AV323" s="270">
        <v>0.12189999999999999</v>
      </c>
      <c r="AW323" s="270">
        <v>0.12720000000000001</v>
      </c>
      <c r="AX323" s="270">
        <v>0</v>
      </c>
      <c r="AY323" s="270">
        <v>0</v>
      </c>
      <c r="AZ323" s="270">
        <v>0</v>
      </c>
      <c r="BA323" s="270">
        <v>0</v>
      </c>
      <c r="BB323" s="270">
        <v>0</v>
      </c>
      <c r="BC323" s="270">
        <v>0</v>
      </c>
      <c r="BD323" s="270">
        <v>0</v>
      </c>
      <c r="BE323" s="270">
        <v>0</v>
      </c>
      <c r="BF323" s="270">
        <v>0</v>
      </c>
      <c r="BG323" s="270">
        <v>0</v>
      </c>
    </row>
    <row r="324" spans="1:59">
      <c r="A324" s="267" t="s">
        <v>419</v>
      </c>
      <c r="B324" s="268">
        <v>0.82733333333333337</v>
      </c>
      <c r="C324" s="268">
        <v>2.52</v>
      </c>
      <c r="D324" s="268">
        <v>0.11602739726027397</v>
      </c>
      <c r="E324" s="268"/>
      <c r="F324" s="269">
        <v>9263</v>
      </c>
      <c r="G324" s="270">
        <v>0.39700000000000002</v>
      </c>
      <c r="H324" s="270">
        <v>8.9999999999999993E-3</v>
      </c>
      <c r="I324" s="270">
        <v>3.6999999999999998E-2</v>
      </c>
      <c r="J324" s="270">
        <v>0</v>
      </c>
      <c r="K324" s="270">
        <v>0.16800000000000001</v>
      </c>
      <c r="L324" s="270">
        <v>0.10030593607305938</v>
      </c>
      <c r="M324" s="271">
        <v>42.858685091223144</v>
      </c>
      <c r="N324" s="269">
        <v>9500</v>
      </c>
      <c r="O324" s="269">
        <v>10100</v>
      </c>
      <c r="P324" s="269">
        <v>10200</v>
      </c>
      <c r="Q324" s="269">
        <v>10300</v>
      </c>
      <c r="R324" s="269">
        <v>10400</v>
      </c>
      <c r="S324" s="269" t="s">
        <v>219</v>
      </c>
      <c r="T324" s="270">
        <v>0.42749999999999999</v>
      </c>
      <c r="U324" s="270">
        <v>0.45450000000000002</v>
      </c>
      <c r="V324" s="270">
        <v>0.45900000000000002</v>
      </c>
      <c r="W324" s="270">
        <v>0.46350000000000002</v>
      </c>
      <c r="X324" s="270">
        <v>0.46800000000000003</v>
      </c>
      <c r="Y324" s="270">
        <v>0.01</v>
      </c>
      <c r="Z324" s="270">
        <v>0.01</v>
      </c>
      <c r="AA324" s="270">
        <v>0.01</v>
      </c>
      <c r="AB324" s="270">
        <v>0.01</v>
      </c>
      <c r="AC324" s="270">
        <v>0.01</v>
      </c>
      <c r="AD324" s="270">
        <v>4.2000000000000003E-2</v>
      </c>
      <c r="AE324" s="270">
        <v>4.4999999999999998E-2</v>
      </c>
      <c r="AF324" s="270">
        <v>4.5999999999999999E-2</v>
      </c>
      <c r="AG324" s="270">
        <v>4.7E-2</v>
      </c>
      <c r="AH324" s="270">
        <v>4.8000000000000001E-2</v>
      </c>
      <c r="AI324" s="270">
        <v>0</v>
      </c>
      <c r="AJ324" s="270">
        <v>0</v>
      </c>
      <c r="AK324" s="270">
        <v>0</v>
      </c>
      <c r="AL324" s="270">
        <v>0</v>
      </c>
      <c r="AM324" s="270">
        <v>0</v>
      </c>
      <c r="AN324" s="270">
        <v>0.17</v>
      </c>
      <c r="AO324" s="270">
        <v>0.17199999999999999</v>
      </c>
      <c r="AP324" s="270">
        <v>0.17399999999999999</v>
      </c>
      <c r="AQ324" s="270">
        <v>0.17599999999999999</v>
      </c>
      <c r="AR324" s="270">
        <v>0.17799999999999999</v>
      </c>
      <c r="AS324" s="270">
        <v>0.1075</v>
      </c>
      <c r="AT324" s="270">
        <v>0.1128</v>
      </c>
      <c r="AU324" s="270">
        <v>0.114</v>
      </c>
      <c r="AV324" s="270">
        <v>0.1152</v>
      </c>
      <c r="AW324" s="270">
        <v>0.11650000000000001</v>
      </c>
      <c r="AX324" s="270">
        <v>0.72</v>
      </c>
      <c r="AY324" s="270">
        <v>0</v>
      </c>
      <c r="AZ324" s="270">
        <v>0</v>
      </c>
      <c r="BA324" s="270">
        <v>0</v>
      </c>
      <c r="BB324" s="270">
        <v>0</v>
      </c>
      <c r="BC324" s="270">
        <v>0</v>
      </c>
      <c r="BD324" s="270">
        <v>0</v>
      </c>
      <c r="BE324" s="270">
        <v>0</v>
      </c>
      <c r="BF324" s="270">
        <v>0</v>
      </c>
      <c r="BG324" s="270">
        <v>0</v>
      </c>
    </row>
    <row r="325" spans="1:59">
      <c r="A325" s="267" t="s">
        <v>937</v>
      </c>
      <c r="B325" s="268">
        <v>0.23783333333333334</v>
      </c>
      <c r="C325" s="268">
        <v>0.95799999999999996</v>
      </c>
      <c r="D325" s="268">
        <v>0</v>
      </c>
      <c r="E325" s="268"/>
      <c r="F325" s="269">
        <v>3471</v>
      </c>
      <c r="G325" s="270">
        <v>0.107</v>
      </c>
      <c r="H325" s="270">
        <v>4.9000000000000002E-2</v>
      </c>
      <c r="I325" s="270">
        <v>3.0000000000000001E-3</v>
      </c>
      <c r="J325" s="270">
        <v>0.05</v>
      </c>
      <c r="K325" s="270">
        <v>2.5000000000000001E-2</v>
      </c>
      <c r="L325" s="270">
        <v>3.8333333333333275E-3</v>
      </c>
      <c r="M325" s="271">
        <v>30.826851051570152</v>
      </c>
      <c r="N325" s="269">
        <v>3480</v>
      </c>
      <c r="O325" s="269">
        <v>3500</v>
      </c>
      <c r="P325" s="269">
        <v>3520</v>
      </c>
      <c r="Q325" s="269">
        <v>3540</v>
      </c>
      <c r="R325" s="269">
        <v>3560</v>
      </c>
      <c r="S325" s="269" t="s">
        <v>218</v>
      </c>
      <c r="T325" s="270">
        <v>0.108</v>
      </c>
      <c r="U325" s="270">
        <v>0.11</v>
      </c>
      <c r="V325" s="270">
        <v>0.112</v>
      </c>
      <c r="W325" s="270">
        <v>0.114</v>
      </c>
      <c r="X325" s="270">
        <v>0.11600000000000001</v>
      </c>
      <c r="Y325" s="270">
        <v>4.9500000000000002E-2</v>
      </c>
      <c r="Z325" s="270">
        <v>0.05</v>
      </c>
      <c r="AA325" s="270">
        <v>5.0500000000000003E-2</v>
      </c>
      <c r="AB325" s="270">
        <v>5.0999999999999997E-2</v>
      </c>
      <c r="AC325" s="270">
        <v>5.1499999999999997E-2</v>
      </c>
      <c r="AD325" s="270">
        <v>4.0000000000000001E-3</v>
      </c>
      <c r="AE325" s="270">
        <v>5.0000000000000001E-3</v>
      </c>
      <c r="AF325" s="270">
        <v>6.0000000000000001E-3</v>
      </c>
      <c r="AG325" s="270">
        <v>7.0000000000000001E-3</v>
      </c>
      <c r="AH325" s="270">
        <v>8.0000000000000002E-3</v>
      </c>
      <c r="AI325" s="270">
        <v>7.8E-2</v>
      </c>
      <c r="AJ325" s="270">
        <v>7.8E-2</v>
      </c>
      <c r="AK325" s="270">
        <v>0.08</v>
      </c>
      <c r="AL325" s="270">
        <v>8.1000000000000003E-2</v>
      </c>
      <c r="AM325" s="270">
        <v>8.2000000000000003E-2</v>
      </c>
      <c r="AN325" s="270">
        <v>3.0000000000000001E-3</v>
      </c>
      <c r="AO325" s="270">
        <v>3.0000000000000001E-3</v>
      </c>
      <c r="AP325" s="270">
        <v>3.0000000000000001E-3</v>
      </c>
      <c r="AQ325" s="270">
        <v>3.0000000000000001E-3</v>
      </c>
      <c r="AR325" s="270">
        <v>3.0000000000000001E-3</v>
      </c>
      <c r="AS325" s="270">
        <v>1.9099999999999999E-2</v>
      </c>
      <c r="AT325" s="270">
        <v>1.9300000000000001E-2</v>
      </c>
      <c r="AU325" s="270">
        <v>1.9800000000000002E-2</v>
      </c>
      <c r="AV325" s="270">
        <v>2.01E-2</v>
      </c>
      <c r="AW325" s="270">
        <v>2.0500000000000001E-2</v>
      </c>
      <c r="AX325" s="270">
        <v>0</v>
      </c>
      <c r="AY325" s="270">
        <v>0</v>
      </c>
      <c r="AZ325" s="270">
        <v>0</v>
      </c>
      <c r="BA325" s="270">
        <v>0</v>
      </c>
      <c r="BB325" s="270">
        <v>0</v>
      </c>
      <c r="BC325" s="270">
        <v>0</v>
      </c>
      <c r="BD325" s="270">
        <v>0</v>
      </c>
      <c r="BE325" s="270">
        <v>0</v>
      </c>
      <c r="BF325" s="270">
        <v>0</v>
      </c>
      <c r="BG325" s="270">
        <v>0</v>
      </c>
    </row>
    <row r="326" spans="1:59">
      <c r="A326" s="267" t="s">
        <v>407</v>
      </c>
      <c r="B326" s="268">
        <v>7.0000000000000007E-2</v>
      </c>
      <c r="C326" s="268">
        <v>0.504</v>
      </c>
      <c r="D326" s="268">
        <v>0</v>
      </c>
      <c r="E326" s="268"/>
      <c r="F326" s="269">
        <v>1438</v>
      </c>
      <c r="G326" s="270">
        <v>4.7399999999999998E-2</v>
      </c>
      <c r="H326" s="270">
        <v>5.0000000000000001E-3</v>
      </c>
      <c r="I326" s="270">
        <v>0</v>
      </c>
      <c r="J326" s="270">
        <v>3.0000000000000001E-3</v>
      </c>
      <c r="K326" s="270">
        <v>5.0000000000000001E-3</v>
      </c>
      <c r="L326" s="270">
        <v>9.6000000000000113E-3</v>
      </c>
      <c r="M326" s="271">
        <v>32.962447844228095</v>
      </c>
      <c r="N326" s="269">
        <v>1375</v>
      </c>
      <c r="O326" s="269">
        <v>1325</v>
      </c>
      <c r="P326" s="269">
        <v>1250</v>
      </c>
      <c r="Q326" s="269">
        <v>1200</v>
      </c>
      <c r="R326" s="269">
        <v>1150</v>
      </c>
      <c r="S326" s="269" t="s">
        <v>218</v>
      </c>
      <c r="T326" s="270">
        <v>2.8000000000000001E-2</v>
      </c>
      <c r="U326" s="270">
        <v>2.7799999999999998E-2</v>
      </c>
      <c r="V326" s="270">
        <v>2.75E-2</v>
      </c>
      <c r="W326" s="270">
        <v>2.7199999999999998E-2</v>
      </c>
      <c r="X326" s="270">
        <v>2.7E-2</v>
      </c>
      <c r="Y326" s="270">
        <v>4.0000000000000001E-3</v>
      </c>
      <c r="Z326" s="270">
        <v>4.0000000000000001E-3</v>
      </c>
      <c r="AA326" s="270">
        <v>4.0000000000000001E-3</v>
      </c>
      <c r="AB326" s="270">
        <v>4.0000000000000001E-3</v>
      </c>
      <c r="AC326" s="270">
        <v>4.0000000000000001E-3</v>
      </c>
      <c r="AD326" s="270">
        <v>4.0000000000000001E-3</v>
      </c>
      <c r="AE326" s="270">
        <v>4.0000000000000001E-3</v>
      </c>
      <c r="AF326" s="270">
        <v>4.0000000000000001E-3</v>
      </c>
      <c r="AG326" s="270">
        <v>4.0000000000000001E-3</v>
      </c>
      <c r="AH326" s="270">
        <v>4.0000000000000001E-3</v>
      </c>
      <c r="AI326" s="270">
        <v>2E-3</v>
      </c>
      <c r="AJ326" s="270">
        <v>2E-3</v>
      </c>
      <c r="AK326" s="270">
        <v>2E-3</v>
      </c>
      <c r="AL326" s="270">
        <v>2E-3</v>
      </c>
      <c r="AM326" s="270">
        <v>2E-3</v>
      </c>
      <c r="AN326" s="270">
        <v>0</v>
      </c>
      <c r="AO326" s="270">
        <v>0</v>
      </c>
      <c r="AP326" s="270">
        <v>0</v>
      </c>
      <c r="AQ326" s="270">
        <v>0</v>
      </c>
      <c r="AR326" s="270">
        <v>0</v>
      </c>
      <c r="AS326" s="270">
        <v>2.1700000000000001E-2</v>
      </c>
      <c r="AT326" s="270">
        <v>2.1600000000000001E-2</v>
      </c>
      <c r="AU326" s="270">
        <v>2.1399999999999999E-2</v>
      </c>
      <c r="AV326" s="270">
        <v>2.12E-2</v>
      </c>
      <c r="AW326" s="270">
        <v>2.1100000000000001E-2</v>
      </c>
      <c r="AX326" s="270">
        <v>0</v>
      </c>
      <c r="AY326" s="270">
        <v>0</v>
      </c>
      <c r="AZ326" s="270">
        <v>0</v>
      </c>
      <c r="BA326" s="270">
        <v>0</v>
      </c>
      <c r="BB326" s="270">
        <v>0</v>
      </c>
      <c r="BC326" s="270">
        <v>0</v>
      </c>
      <c r="BD326" s="270">
        <v>0</v>
      </c>
      <c r="BE326" s="270">
        <v>0</v>
      </c>
      <c r="BF326" s="270">
        <v>0</v>
      </c>
      <c r="BG326" s="270">
        <v>0</v>
      </c>
    </row>
    <row r="327" spans="1:59">
      <c r="A327" s="267" t="s">
        <v>792</v>
      </c>
      <c r="B327" s="268">
        <v>6.0083333333333343E-2</v>
      </c>
      <c r="C327" s="268">
        <v>7.1999999999999995E-2</v>
      </c>
      <c r="D327" s="268">
        <v>0</v>
      </c>
      <c r="E327" s="268"/>
      <c r="F327" s="269">
        <v>265</v>
      </c>
      <c r="G327" s="270">
        <v>4.1000000000000002E-2</v>
      </c>
      <c r="H327" s="270">
        <v>1.0999999999999999E-2</v>
      </c>
      <c r="I327" s="270">
        <v>0</v>
      </c>
      <c r="J327" s="270">
        <v>0</v>
      </c>
      <c r="K327" s="270">
        <v>0</v>
      </c>
      <c r="L327" s="270">
        <v>8.0833333333333382E-3</v>
      </c>
      <c r="M327" s="271">
        <v>154.71698113207546</v>
      </c>
      <c r="N327" s="269">
        <v>275</v>
      </c>
      <c r="O327" s="269">
        <v>315</v>
      </c>
      <c r="P327" s="269">
        <v>325</v>
      </c>
      <c r="Q327" s="269">
        <v>335</v>
      </c>
      <c r="R327" s="269">
        <v>350</v>
      </c>
      <c r="S327" s="269" t="s">
        <v>218</v>
      </c>
      <c r="T327" s="270">
        <v>0.04</v>
      </c>
      <c r="U327" s="270">
        <v>4.2999999999999997E-2</v>
      </c>
      <c r="V327" s="270">
        <v>4.3200000000000002E-2</v>
      </c>
      <c r="W327" s="270">
        <v>4.3499999999999997E-2</v>
      </c>
      <c r="X327" s="270">
        <v>4.3999999999999997E-2</v>
      </c>
      <c r="Y327" s="270">
        <v>1.0999999999999999E-2</v>
      </c>
      <c r="Z327" s="270">
        <v>1.2E-2</v>
      </c>
      <c r="AA327" s="270">
        <v>1.2E-2</v>
      </c>
      <c r="AB327" s="270">
        <v>1.4999999999999999E-2</v>
      </c>
      <c r="AC327" s="270">
        <v>0.02</v>
      </c>
      <c r="AD327" s="270">
        <v>0</v>
      </c>
      <c r="AE327" s="270">
        <v>0</v>
      </c>
      <c r="AF327" s="270">
        <v>0</v>
      </c>
      <c r="AG327" s="270">
        <v>0</v>
      </c>
      <c r="AH327" s="270">
        <v>0</v>
      </c>
      <c r="AI327" s="270">
        <v>2E-3</v>
      </c>
      <c r="AJ327" s="270">
        <v>2E-3</v>
      </c>
      <c r="AK327" s="270">
        <v>2E-3</v>
      </c>
      <c r="AL327" s="270">
        <v>3.0000000000000001E-3</v>
      </c>
      <c r="AM327" s="270">
        <v>3.0000000000000001E-3</v>
      </c>
      <c r="AN327" s="270">
        <v>0</v>
      </c>
      <c r="AO327" s="270">
        <v>0</v>
      </c>
      <c r="AP327" s="270">
        <v>0</v>
      </c>
      <c r="AQ327" s="270">
        <v>0</v>
      </c>
      <c r="AR327" s="270">
        <v>0</v>
      </c>
      <c r="AS327" s="270">
        <v>6.1999999999999998E-3</v>
      </c>
      <c r="AT327" s="270">
        <v>6.3E-3</v>
      </c>
      <c r="AU327" s="270">
        <v>6.4000000000000003E-3</v>
      </c>
      <c r="AV327" s="270">
        <v>7.1000000000000004E-3</v>
      </c>
      <c r="AW327" s="270">
        <v>7.7000000000000002E-3</v>
      </c>
      <c r="AX327" s="270">
        <v>0</v>
      </c>
      <c r="AY327" s="270">
        <v>0</v>
      </c>
      <c r="AZ327" s="270">
        <v>0</v>
      </c>
      <c r="BA327" s="270">
        <v>0</v>
      </c>
      <c r="BB327" s="270">
        <v>0</v>
      </c>
      <c r="BC327" s="270">
        <v>0</v>
      </c>
      <c r="BD327" s="270">
        <v>0</v>
      </c>
      <c r="BE327" s="270">
        <v>0</v>
      </c>
      <c r="BF327" s="270">
        <v>0</v>
      </c>
      <c r="BG327" s="270">
        <v>0</v>
      </c>
    </row>
    <row r="328" spans="1:59">
      <c r="A328" s="267" t="s">
        <v>426</v>
      </c>
      <c r="B328" s="268">
        <v>1.0408333333333333</v>
      </c>
      <c r="C328" s="268">
        <v>2.8670000000000009</v>
      </c>
      <c r="D328" s="268">
        <v>3.0000000000000001E-3</v>
      </c>
      <c r="E328" s="268"/>
      <c r="F328" s="269">
        <v>12628</v>
      </c>
      <c r="G328" s="270">
        <v>0.65</v>
      </c>
      <c r="H328" s="270">
        <v>2.1999999999999999E-2</v>
      </c>
      <c r="I328" s="270">
        <v>0.08</v>
      </c>
      <c r="J328" s="270">
        <v>0.13500000000000001</v>
      </c>
      <c r="K328" s="270">
        <v>5.0000000000000001E-3</v>
      </c>
      <c r="L328" s="270">
        <v>0.14583333333333326</v>
      </c>
      <c r="M328" s="271">
        <v>51.47291732657586</v>
      </c>
      <c r="N328" s="269">
        <v>11500</v>
      </c>
      <c r="O328" s="269">
        <v>11400</v>
      </c>
      <c r="P328" s="269">
        <v>11300</v>
      </c>
      <c r="Q328" s="269">
        <v>11250</v>
      </c>
      <c r="R328" s="269">
        <v>11000</v>
      </c>
      <c r="S328" s="269" t="s">
        <v>218</v>
      </c>
      <c r="T328" s="270">
        <v>0.6</v>
      </c>
      <c r="U328" s="270">
        <v>0.59</v>
      </c>
      <c r="V328" s="270">
        <v>0.57999999999999996</v>
      </c>
      <c r="W328" s="270">
        <v>0.56999999999999995</v>
      </c>
      <c r="X328" s="270">
        <v>0.56000000000000005</v>
      </c>
      <c r="Y328" s="270">
        <v>2.3E-2</v>
      </c>
      <c r="Z328" s="270">
        <v>2.1999999999999999E-2</v>
      </c>
      <c r="AA328" s="270">
        <v>2.1999999999999999E-2</v>
      </c>
      <c r="AB328" s="270">
        <v>2.1000000000000001E-2</v>
      </c>
      <c r="AC328" s="270">
        <v>2.1000000000000001E-2</v>
      </c>
      <c r="AD328" s="270">
        <v>0.20300000000000001</v>
      </c>
      <c r="AE328" s="270">
        <v>0.20499999999999999</v>
      </c>
      <c r="AF328" s="270">
        <v>0.20699999999999999</v>
      </c>
      <c r="AG328" s="270">
        <v>0.20899999999999999</v>
      </c>
      <c r="AH328" s="270">
        <v>0.21099999999999999</v>
      </c>
      <c r="AI328" s="270">
        <v>0.09</v>
      </c>
      <c r="AJ328" s="270">
        <v>0.09</v>
      </c>
      <c r="AK328" s="270">
        <v>0.09</v>
      </c>
      <c r="AL328" s="270">
        <v>0.09</v>
      </c>
      <c r="AM328" s="270">
        <v>0.09</v>
      </c>
      <c r="AN328" s="270">
        <v>1E-3</v>
      </c>
      <c r="AO328" s="270">
        <v>1E-3</v>
      </c>
      <c r="AP328" s="270">
        <v>1E-3</v>
      </c>
      <c r="AQ328" s="270">
        <v>1E-3</v>
      </c>
      <c r="AR328" s="270">
        <v>1E-3</v>
      </c>
      <c r="AS328" s="270">
        <v>0.11</v>
      </c>
      <c r="AT328" s="270">
        <v>0.109</v>
      </c>
      <c r="AU328" s="270">
        <v>0.108</v>
      </c>
      <c r="AV328" s="270">
        <v>0.107</v>
      </c>
      <c r="AW328" s="270">
        <v>0.106</v>
      </c>
      <c r="AX328" s="270">
        <v>0</v>
      </c>
      <c r="AY328" s="270">
        <v>0</v>
      </c>
      <c r="AZ328" s="270">
        <v>0</v>
      </c>
      <c r="BA328" s="270">
        <v>0</v>
      </c>
      <c r="BB328" s="270">
        <v>0</v>
      </c>
      <c r="BC328" s="270">
        <v>0</v>
      </c>
      <c r="BD328" s="270">
        <v>0</v>
      </c>
      <c r="BE328" s="270">
        <v>0</v>
      </c>
      <c r="BF328" s="270">
        <v>0</v>
      </c>
      <c r="BG328" s="270">
        <v>0</v>
      </c>
    </row>
    <row r="329" spans="1:59">
      <c r="A329" s="267" t="s">
        <v>860</v>
      </c>
      <c r="B329" s="268">
        <v>0.46283333333333337</v>
      </c>
      <c r="C329" s="268">
        <v>1.4179999999999999</v>
      </c>
      <c r="D329" s="268">
        <v>0</v>
      </c>
      <c r="E329" s="268"/>
      <c r="F329" s="269">
        <v>3625</v>
      </c>
      <c r="G329" s="270">
        <v>0.33200000000000002</v>
      </c>
      <c r="H329" s="270">
        <v>8.4000000000000005E-2</v>
      </c>
      <c r="I329" s="270">
        <v>0</v>
      </c>
      <c r="J329" s="270">
        <v>0</v>
      </c>
      <c r="K329" s="270">
        <v>0</v>
      </c>
      <c r="L329" s="270">
        <v>4.6833333333333338E-2</v>
      </c>
      <c r="M329" s="271">
        <v>91.58620689655173</v>
      </c>
      <c r="N329" s="269">
        <v>4500</v>
      </c>
      <c r="O329" s="269">
        <v>5100</v>
      </c>
      <c r="P329" s="269">
        <v>5500</v>
      </c>
      <c r="Q329" s="269">
        <v>6000</v>
      </c>
      <c r="R329" s="269">
        <v>6400</v>
      </c>
      <c r="S329" s="269" t="s">
        <v>216</v>
      </c>
      <c r="T329" s="270">
        <v>0.41399999999999998</v>
      </c>
      <c r="U329" s="270">
        <v>0.46899999999999997</v>
      </c>
      <c r="V329" s="270">
        <v>0.50600000000000001</v>
      </c>
      <c r="W329" s="270">
        <v>0.55200000000000005</v>
      </c>
      <c r="X329" s="270">
        <v>0.58899999999999997</v>
      </c>
      <c r="Y329" s="270">
        <v>8.5999999999999993E-2</v>
      </c>
      <c r="Z329" s="270">
        <v>9.0999999999999998E-2</v>
      </c>
      <c r="AA329" s="270">
        <v>9.8000000000000004E-2</v>
      </c>
      <c r="AB329" s="270">
        <v>0.1</v>
      </c>
      <c r="AC329" s="270">
        <v>0.105</v>
      </c>
      <c r="AD329" s="270">
        <v>0</v>
      </c>
      <c r="AE329" s="270">
        <v>0</v>
      </c>
      <c r="AF329" s="270">
        <v>0</v>
      </c>
      <c r="AG329" s="270">
        <v>0</v>
      </c>
      <c r="AH329" s="270">
        <v>0</v>
      </c>
      <c r="AI329" s="270">
        <v>0</v>
      </c>
      <c r="AJ329" s="270">
        <v>0</v>
      </c>
      <c r="AK329" s="270">
        <v>0</v>
      </c>
      <c r="AL329" s="270">
        <v>0</v>
      </c>
      <c r="AM329" s="270">
        <v>0</v>
      </c>
      <c r="AN329" s="270">
        <v>0</v>
      </c>
      <c r="AO329" s="270">
        <v>0</v>
      </c>
      <c r="AP329" s="270">
        <v>0</v>
      </c>
      <c r="AQ329" s="270">
        <v>0</v>
      </c>
      <c r="AR329" s="270">
        <v>0</v>
      </c>
      <c r="AS329" s="270">
        <v>5.6500000000000002E-2</v>
      </c>
      <c r="AT329" s="270">
        <v>6.3299999999999995E-2</v>
      </c>
      <c r="AU329" s="270">
        <v>6.8199999999999997E-2</v>
      </c>
      <c r="AV329" s="270">
        <v>7.3700000000000002E-2</v>
      </c>
      <c r="AW329" s="270">
        <v>7.8399999999999997E-2</v>
      </c>
      <c r="AX329" s="270">
        <v>0</v>
      </c>
      <c r="AY329" s="270">
        <v>0</v>
      </c>
      <c r="AZ329" s="270">
        <v>0</v>
      </c>
      <c r="BA329" s="270">
        <v>0</v>
      </c>
      <c r="BB329" s="270">
        <v>0</v>
      </c>
      <c r="BC329" s="270">
        <v>0</v>
      </c>
      <c r="BD329" s="270">
        <v>0</v>
      </c>
      <c r="BE329" s="270">
        <v>0</v>
      </c>
      <c r="BF329" s="270">
        <v>0</v>
      </c>
      <c r="BG329" s="270">
        <v>0</v>
      </c>
    </row>
    <row r="330" spans="1:59">
      <c r="A330" s="267" t="s">
        <v>756</v>
      </c>
      <c r="B330" s="268">
        <v>0.87745833333333323</v>
      </c>
      <c r="C330" s="268">
        <v>2</v>
      </c>
      <c r="D330" s="268">
        <v>0</v>
      </c>
      <c r="E330" s="268"/>
      <c r="F330" s="269">
        <v>9000</v>
      </c>
      <c r="G330" s="270">
        <v>0.56399999999999995</v>
      </c>
      <c r="H330" s="270">
        <v>0.155</v>
      </c>
      <c r="I330" s="270">
        <v>0</v>
      </c>
      <c r="J330" s="270">
        <v>0</v>
      </c>
      <c r="K330" s="270">
        <v>0.09</v>
      </c>
      <c r="L330" s="270">
        <v>6.8458333333333288E-2</v>
      </c>
      <c r="M330" s="271">
        <v>62.666666666666664</v>
      </c>
      <c r="N330" s="269">
        <v>9600</v>
      </c>
      <c r="O330" s="269">
        <v>10400</v>
      </c>
      <c r="P330" s="269">
        <v>11600</v>
      </c>
      <c r="Q330" s="269">
        <v>13100</v>
      </c>
      <c r="R330" s="269">
        <v>14700</v>
      </c>
      <c r="S330" s="269" t="s">
        <v>216</v>
      </c>
      <c r="T330" s="270">
        <v>0.624</v>
      </c>
      <c r="U330" s="270">
        <v>0.67300000000000004</v>
      </c>
      <c r="V330" s="270">
        <v>0.75600000000000001</v>
      </c>
      <c r="W330" s="270">
        <v>0.85</v>
      </c>
      <c r="X330" s="270">
        <v>0.95499999999999996</v>
      </c>
      <c r="Y330" s="270">
        <v>0.127</v>
      </c>
      <c r="Z330" s="270">
        <v>0.13900000000000001</v>
      </c>
      <c r="AA330" s="270">
        <v>0.151</v>
      </c>
      <c r="AB330" s="270">
        <v>0.16300000000000001</v>
      </c>
      <c r="AC330" s="270">
        <v>0.17499999999999999</v>
      </c>
      <c r="AD330" s="270">
        <v>0</v>
      </c>
      <c r="AE330" s="270">
        <v>0</v>
      </c>
      <c r="AF330" s="270">
        <v>0</v>
      </c>
      <c r="AG330" s="270">
        <v>0</v>
      </c>
      <c r="AH330" s="270">
        <v>0</v>
      </c>
      <c r="AI330" s="270">
        <v>0</v>
      </c>
      <c r="AJ330" s="270">
        <v>0</v>
      </c>
      <c r="AK330" s="270">
        <v>0</v>
      </c>
      <c r="AL330" s="270">
        <v>0</v>
      </c>
      <c r="AM330" s="270">
        <v>0</v>
      </c>
      <c r="AN330" s="270">
        <v>9.9000000000000005E-2</v>
      </c>
      <c r="AO330" s="270">
        <v>0.11700000000000001</v>
      </c>
      <c r="AP330" s="270">
        <v>0.13500000000000001</v>
      </c>
      <c r="AQ330" s="270">
        <v>0.153</v>
      </c>
      <c r="AR330" s="270">
        <v>0.17100000000000001</v>
      </c>
      <c r="AS330" s="270">
        <v>3.7999999999999999E-2</v>
      </c>
      <c r="AT330" s="270">
        <v>4.2999999999999997E-2</v>
      </c>
      <c r="AU330" s="270">
        <v>4.8000000000000001E-2</v>
      </c>
      <c r="AV330" s="270">
        <v>5.3999999999999999E-2</v>
      </c>
      <c r="AW330" s="270">
        <v>0.06</v>
      </c>
      <c r="AX330" s="270">
        <v>0</v>
      </c>
      <c r="AY330" s="270">
        <v>0</v>
      </c>
      <c r="AZ330" s="270">
        <v>0</v>
      </c>
      <c r="BA330" s="270">
        <v>0</v>
      </c>
      <c r="BB330" s="270">
        <v>0</v>
      </c>
      <c r="BC330" s="270">
        <v>0</v>
      </c>
      <c r="BD330" s="270">
        <v>0</v>
      </c>
      <c r="BE330" s="270">
        <v>0</v>
      </c>
      <c r="BF330" s="270">
        <v>0</v>
      </c>
      <c r="BG330" s="270">
        <v>0</v>
      </c>
    </row>
    <row r="331" spans="1:59">
      <c r="A331" s="267" t="s">
        <v>843</v>
      </c>
      <c r="B331" s="268">
        <v>0.4418333333333333</v>
      </c>
      <c r="C331" s="268">
        <v>0.75</v>
      </c>
      <c r="D331" s="268">
        <v>0</v>
      </c>
      <c r="E331" s="268"/>
      <c r="F331" s="269">
        <v>4698</v>
      </c>
      <c r="G331" s="270">
        <v>0.3</v>
      </c>
      <c r="H331" s="270">
        <v>0.09</v>
      </c>
      <c r="I331" s="270">
        <v>1E-3</v>
      </c>
      <c r="J331" s="270">
        <v>0</v>
      </c>
      <c r="K331" s="270">
        <v>1E-3</v>
      </c>
      <c r="L331" s="270">
        <v>4.9833333333333285E-2</v>
      </c>
      <c r="M331" s="271">
        <v>63.85696040868455</v>
      </c>
      <c r="N331" s="269">
        <v>4815</v>
      </c>
      <c r="O331" s="269">
        <v>4935</v>
      </c>
      <c r="P331" s="269">
        <v>5059</v>
      </c>
      <c r="Q331" s="269">
        <v>5185</v>
      </c>
      <c r="R331" s="269">
        <v>5300</v>
      </c>
      <c r="S331" s="269" t="s">
        <v>216</v>
      </c>
      <c r="T331" s="270">
        <v>0.30819999999999997</v>
      </c>
      <c r="U331" s="270">
        <v>0.31580000000000003</v>
      </c>
      <c r="V331" s="270">
        <v>0.32379999999999998</v>
      </c>
      <c r="W331" s="270">
        <v>0.33179999999999998</v>
      </c>
      <c r="X331" s="270">
        <v>0.3392</v>
      </c>
      <c r="Y331" s="270">
        <v>9.0999999999999998E-2</v>
      </c>
      <c r="Z331" s="270">
        <v>9.1999999999999998E-2</v>
      </c>
      <c r="AA331" s="270">
        <v>9.2999999999999999E-2</v>
      </c>
      <c r="AB331" s="270">
        <v>9.4E-2</v>
      </c>
      <c r="AC331" s="270">
        <v>9.5000000000000001E-2</v>
      </c>
      <c r="AD331" s="270">
        <v>1E-3</v>
      </c>
      <c r="AE331" s="270">
        <v>1E-3</v>
      </c>
      <c r="AF331" s="270">
        <v>1E-3</v>
      </c>
      <c r="AG331" s="270">
        <v>1E-3</v>
      </c>
      <c r="AH331" s="270">
        <v>1E-3</v>
      </c>
      <c r="AI331" s="270">
        <v>0</v>
      </c>
      <c r="AJ331" s="270">
        <v>0</v>
      </c>
      <c r="AK331" s="270">
        <v>0</v>
      </c>
      <c r="AL331" s="270">
        <v>0</v>
      </c>
      <c r="AM331" s="270">
        <v>0</v>
      </c>
      <c r="AN331" s="270">
        <v>1E-3</v>
      </c>
      <c r="AO331" s="270">
        <v>1E-3</v>
      </c>
      <c r="AP331" s="270">
        <v>1E-3</v>
      </c>
      <c r="AQ331" s="270">
        <v>1E-3</v>
      </c>
      <c r="AR331" s="270">
        <v>1E-3</v>
      </c>
      <c r="AS331" s="270">
        <v>3.0700000000000002E-2</v>
      </c>
      <c r="AT331" s="270">
        <v>3.1399999999999997E-2</v>
      </c>
      <c r="AU331" s="270">
        <v>3.2099999999999997E-2</v>
      </c>
      <c r="AV331" s="270">
        <v>3.27E-2</v>
      </c>
      <c r="AW331" s="270">
        <v>3.3399999999999999E-2</v>
      </c>
      <c r="AX331" s="270">
        <v>0</v>
      </c>
      <c r="AY331" s="270">
        <v>0</v>
      </c>
      <c r="AZ331" s="270">
        <v>0</v>
      </c>
      <c r="BA331" s="270">
        <v>0</v>
      </c>
      <c r="BB331" s="270">
        <v>0</v>
      </c>
      <c r="BC331" s="270">
        <v>0</v>
      </c>
      <c r="BD331" s="270">
        <v>0</v>
      </c>
      <c r="BE331" s="270">
        <v>0</v>
      </c>
      <c r="BF331" s="270">
        <v>0</v>
      </c>
      <c r="BG331" s="270">
        <v>0</v>
      </c>
    </row>
    <row r="332" spans="1:59">
      <c r="A332" s="267" t="s">
        <v>758</v>
      </c>
      <c r="B332" s="268">
        <v>0.60391666666666666</v>
      </c>
      <c r="C332" s="268">
        <v>1.8</v>
      </c>
      <c r="D332" s="268">
        <v>1.11E-2</v>
      </c>
      <c r="E332" s="268"/>
      <c r="F332" s="269">
        <v>645</v>
      </c>
      <c r="G332" s="270">
        <v>0.48399999999999999</v>
      </c>
      <c r="H332" s="270">
        <v>5.2999999999999999E-2</v>
      </c>
      <c r="I332" s="270">
        <v>0</v>
      </c>
      <c r="J332" s="270">
        <v>2.2000000000000001E-3</v>
      </c>
      <c r="K332" s="270">
        <v>1.78E-2</v>
      </c>
      <c r="L332" s="270">
        <v>3.5816666666666608E-2</v>
      </c>
      <c r="M332" s="271">
        <v>750.38759689922483</v>
      </c>
      <c r="N332" s="269">
        <v>650</v>
      </c>
      <c r="O332" s="269">
        <v>750</v>
      </c>
      <c r="P332" s="269">
        <v>860</v>
      </c>
      <c r="Q332" s="269">
        <v>990</v>
      </c>
      <c r="R332" s="269">
        <v>1140</v>
      </c>
      <c r="S332" s="269" t="s">
        <v>216</v>
      </c>
      <c r="T332" s="270">
        <v>0.48749999999999999</v>
      </c>
      <c r="U332" s="270">
        <v>0.56220000000000003</v>
      </c>
      <c r="V332" s="270">
        <v>0.64500000000000002</v>
      </c>
      <c r="W332" s="270">
        <v>0.74350000000000005</v>
      </c>
      <c r="X332" s="270">
        <v>0.85499999999999998</v>
      </c>
      <c r="Y332" s="270">
        <v>0.06</v>
      </c>
      <c r="Z332" s="270">
        <v>6.6000000000000003E-2</v>
      </c>
      <c r="AA332" s="270">
        <v>7.0999999999999994E-2</v>
      </c>
      <c r="AB332" s="270">
        <v>7.6999999999999999E-2</v>
      </c>
      <c r="AC332" s="270">
        <v>8.3000000000000004E-2</v>
      </c>
      <c r="AD332" s="270">
        <v>0</v>
      </c>
      <c r="AE332" s="270">
        <v>0</v>
      </c>
      <c r="AF332" s="270">
        <v>0</v>
      </c>
      <c r="AG332" s="270">
        <v>0</v>
      </c>
      <c r="AH332" s="270">
        <v>0</v>
      </c>
      <c r="AI332" s="270">
        <v>2.3E-3</v>
      </c>
      <c r="AJ332" s="270">
        <v>2.5000000000000001E-3</v>
      </c>
      <c r="AK332" s="270">
        <v>2.7000000000000001E-3</v>
      </c>
      <c r="AL332" s="270">
        <v>2.8999999999999998E-3</v>
      </c>
      <c r="AM332" s="270">
        <v>3.0999999999999999E-3</v>
      </c>
      <c r="AN332" s="270">
        <v>1.9E-2</v>
      </c>
      <c r="AO332" s="270">
        <v>2.1000000000000001E-2</v>
      </c>
      <c r="AP332" s="270">
        <v>2.3E-2</v>
      </c>
      <c r="AQ332" s="270">
        <v>2.4E-2</v>
      </c>
      <c r="AR332" s="270">
        <v>2.5999999999999999E-2</v>
      </c>
      <c r="AS332" s="270">
        <v>5.2999999999999999E-2</v>
      </c>
      <c r="AT332" s="270">
        <v>6.0999999999999999E-2</v>
      </c>
      <c r="AU332" s="270">
        <v>6.9000000000000006E-2</v>
      </c>
      <c r="AV332" s="270">
        <v>0.08</v>
      </c>
      <c r="AW332" s="270">
        <v>9.0999999999999998E-2</v>
      </c>
      <c r="AX332" s="270">
        <v>0</v>
      </c>
      <c r="AY332" s="270">
        <v>0</v>
      </c>
      <c r="AZ332" s="270">
        <v>0</v>
      </c>
      <c r="BA332" s="270">
        <v>0</v>
      </c>
      <c r="BB332" s="270">
        <v>0</v>
      </c>
      <c r="BC332" s="270">
        <v>0</v>
      </c>
      <c r="BD332" s="270">
        <v>0</v>
      </c>
      <c r="BE332" s="270">
        <v>0</v>
      </c>
      <c r="BF332" s="270">
        <v>0</v>
      </c>
      <c r="BG332" s="270">
        <v>0</v>
      </c>
    </row>
    <row r="333" spans="1:59">
      <c r="A333" s="267" t="s">
        <v>456</v>
      </c>
      <c r="B333" s="268">
        <v>15.568816666666663</v>
      </c>
      <c r="C333" s="268">
        <v>32.878999999999998</v>
      </c>
      <c r="D333" s="268">
        <v>5.2005698630136985</v>
      </c>
      <c r="E333" s="268"/>
      <c r="F333" s="269">
        <v>97932</v>
      </c>
      <c r="G333" s="270">
        <v>6.23</v>
      </c>
      <c r="H333" s="270">
        <v>0</v>
      </c>
      <c r="I333" s="270">
        <v>1.9724999999999999</v>
      </c>
      <c r="J333" s="270">
        <v>2.76E-2</v>
      </c>
      <c r="K333" s="270">
        <v>0.96609999999999996</v>
      </c>
      <c r="L333" s="270">
        <v>1.1720468036529645</v>
      </c>
      <c r="M333" s="271">
        <v>63.615569987338155</v>
      </c>
      <c r="N333" s="269">
        <v>104428</v>
      </c>
      <c r="O333" s="269">
        <v>136908</v>
      </c>
      <c r="P333" s="269">
        <v>169388</v>
      </c>
      <c r="Q333" s="269">
        <v>201868</v>
      </c>
      <c r="R333" s="269">
        <v>234348</v>
      </c>
      <c r="S333" s="269" t="s">
        <v>216</v>
      </c>
      <c r="T333" s="270">
        <v>6.4950000000000001</v>
      </c>
      <c r="U333" s="270">
        <v>8.5150000000000006</v>
      </c>
      <c r="V333" s="270">
        <v>10.535</v>
      </c>
      <c r="W333" s="270">
        <v>12.555</v>
      </c>
      <c r="X333" s="270">
        <v>14.576000000000001</v>
      </c>
      <c r="Y333" s="270">
        <v>0</v>
      </c>
      <c r="Z333" s="270">
        <v>0</v>
      </c>
      <c r="AA333" s="270">
        <v>0</v>
      </c>
      <c r="AB333" s="270">
        <v>0</v>
      </c>
      <c r="AC333" s="270">
        <v>0</v>
      </c>
      <c r="AD333" s="270">
        <v>7.2</v>
      </c>
      <c r="AE333" s="270">
        <v>7.2</v>
      </c>
      <c r="AF333" s="270">
        <v>7.2</v>
      </c>
      <c r="AG333" s="270">
        <v>7.2</v>
      </c>
      <c r="AH333" s="270">
        <v>7.2</v>
      </c>
      <c r="AI333" s="270">
        <v>0</v>
      </c>
      <c r="AJ333" s="270">
        <v>0</v>
      </c>
      <c r="AK333" s="270">
        <v>0</v>
      </c>
      <c r="AL333" s="270">
        <v>0</v>
      </c>
      <c r="AM333" s="270">
        <v>0</v>
      </c>
      <c r="AN333" s="270">
        <v>1.1000000000000001</v>
      </c>
      <c r="AO333" s="270">
        <v>3</v>
      </c>
      <c r="AP333" s="270">
        <v>3.5</v>
      </c>
      <c r="AQ333" s="270">
        <v>4.5</v>
      </c>
      <c r="AR333" s="270">
        <v>4.5</v>
      </c>
      <c r="AS333" s="270">
        <v>2.0680000000000001</v>
      </c>
      <c r="AT333" s="270">
        <v>2.6158999999999999</v>
      </c>
      <c r="AU333" s="270">
        <v>2.9681000000000002</v>
      </c>
      <c r="AV333" s="270">
        <v>3.3902000000000001</v>
      </c>
      <c r="AW333" s="270">
        <v>3.6726999999999999</v>
      </c>
      <c r="AX333" s="270">
        <v>0</v>
      </c>
      <c r="AY333" s="270">
        <v>26</v>
      </c>
      <c r="AZ333" s="270">
        <v>0</v>
      </c>
      <c r="BA333" s="270">
        <v>0</v>
      </c>
      <c r="BB333" s="270">
        <v>0</v>
      </c>
      <c r="BC333" s="270">
        <v>0</v>
      </c>
      <c r="BD333" s="270">
        <v>0</v>
      </c>
      <c r="BE333" s="270">
        <v>0</v>
      </c>
      <c r="BF333" s="270">
        <v>0</v>
      </c>
      <c r="BG333" s="270">
        <v>0</v>
      </c>
    </row>
    <row r="334" spans="1:59">
      <c r="A334" s="267" t="s">
        <v>627</v>
      </c>
      <c r="B334" s="268">
        <v>0.4151333333333333</v>
      </c>
      <c r="C334" s="268">
        <v>1</v>
      </c>
      <c r="D334" s="268">
        <v>0</v>
      </c>
      <c r="E334" s="268"/>
      <c r="F334" s="269">
        <v>637</v>
      </c>
      <c r="G334" s="270">
        <v>0.33040000000000003</v>
      </c>
      <c r="H334" s="270">
        <v>5.4999999999999997E-3</v>
      </c>
      <c r="I334" s="270">
        <v>0</v>
      </c>
      <c r="J334" s="270">
        <v>0</v>
      </c>
      <c r="K334" s="270">
        <v>2.1899999999999999E-2</v>
      </c>
      <c r="L334" s="270">
        <v>5.7333333333333292E-2</v>
      </c>
      <c r="M334" s="271">
        <v>518.68131868131866</v>
      </c>
      <c r="N334" s="269">
        <v>650</v>
      </c>
      <c r="O334" s="269">
        <v>750</v>
      </c>
      <c r="P334" s="269">
        <v>750</v>
      </c>
      <c r="Q334" s="269">
        <v>2000</v>
      </c>
      <c r="R334" s="269">
        <v>2000</v>
      </c>
      <c r="S334" s="269" t="s">
        <v>216</v>
      </c>
      <c r="T334" s="270">
        <v>0.4</v>
      </c>
      <c r="U334" s="270">
        <v>0.4</v>
      </c>
      <c r="V334" s="270">
        <v>0.5</v>
      </c>
      <c r="W334" s="270">
        <v>0.6</v>
      </c>
      <c r="X334" s="270">
        <v>0.9</v>
      </c>
      <c r="Y334" s="270">
        <v>8.9999999999999993E-3</v>
      </c>
      <c r="Z334" s="270">
        <v>8.9999999999999993E-3</v>
      </c>
      <c r="AA334" s="270">
        <v>8.9999999999999993E-3</v>
      </c>
      <c r="AB334" s="270">
        <v>8.9999999999999993E-3</v>
      </c>
      <c r="AC334" s="270">
        <v>8.9999999999999993E-3</v>
      </c>
      <c r="AD334" s="270">
        <v>0</v>
      </c>
      <c r="AE334" s="270">
        <v>0</v>
      </c>
      <c r="AF334" s="270">
        <v>0</v>
      </c>
      <c r="AG334" s="270">
        <v>0</v>
      </c>
      <c r="AH334" s="270">
        <v>0</v>
      </c>
      <c r="AI334" s="270">
        <v>0</v>
      </c>
      <c r="AJ334" s="270">
        <v>0</v>
      </c>
      <c r="AK334" s="270">
        <v>0</v>
      </c>
      <c r="AL334" s="270">
        <v>0</v>
      </c>
      <c r="AM334" s="270">
        <v>0</v>
      </c>
      <c r="AN334" s="270">
        <v>5.0000000000000001E-3</v>
      </c>
      <c r="AO334" s="270">
        <v>5.0000000000000001E-3</v>
      </c>
      <c r="AP334" s="270">
        <v>5.0000000000000001E-3</v>
      </c>
      <c r="AQ334" s="270">
        <v>5.0000000000000001E-3</v>
      </c>
      <c r="AR334" s="270">
        <v>5.0000000000000001E-3</v>
      </c>
      <c r="AS334" s="270">
        <v>6.6299999999999998E-2</v>
      </c>
      <c r="AT334" s="270">
        <v>6.6299999999999998E-2</v>
      </c>
      <c r="AU334" s="270">
        <v>8.2299999999999998E-2</v>
      </c>
      <c r="AV334" s="270">
        <v>9.8299999999999998E-2</v>
      </c>
      <c r="AW334" s="270">
        <v>0.1464</v>
      </c>
      <c r="AX334" s="270">
        <v>0</v>
      </c>
      <c r="AY334" s="270">
        <v>0</v>
      </c>
      <c r="AZ334" s="270">
        <v>0</v>
      </c>
      <c r="BA334" s="270">
        <v>0</v>
      </c>
      <c r="BB334" s="270">
        <v>0</v>
      </c>
      <c r="BC334" s="270">
        <v>0</v>
      </c>
      <c r="BD334" s="270">
        <v>0</v>
      </c>
      <c r="BE334" s="270">
        <v>0</v>
      </c>
      <c r="BF334" s="270">
        <v>0</v>
      </c>
      <c r="BG334" s="270">
        <v>0</v>
      </c>
    </row>
    <row r="335" spans="1:59">
      <c r="A335" s="267" t="s">
        <v>737</v>
      </c>
      <c r="B335" s="268">
        <v>8.2500000000000004E-2</v>
      </c>
      <c r="C335" s="268">
        <v>0.2</v>
      </c>
      <c r="D335" s="268">
        <v>0</v>
      </c>
      <c r="E335" s="268"/>
      <c r="F335" s="269">
        <v>772</v>
      </c>
      <c r="G335" s="270">
        <v>3.9899999999999998E-2</v>
      </c>
      <c r="H335" s="270">
        <v>2.5999999999999999E-2</v>
      </c>
      <c r="I335" s="270">
        <v>0</v>
      </c>
      <c r="J335" s="270">
        <v>0</v>
      </c>
      <c r="K335" s="270">
        <v>3.0000000000000001E-3</v>
      </c>
      <c r="L335" s="270">
        <v>1.3600000000000001E-2</v>
      </c>
      <c r="M335" s="271">
        <v>51.683937823834199</v>
      </c>
      <c r="N335" s="269">
        <v>787</v>
      </c>
      <c r="O335" s="269">
        <v>866</v>
      </c>
      <c r="P335" s="269">
        <v>953</v>
      </c>
      <c r="Q335" s="269">
        <v>1048</v>
      </c>
      <c r="R335" s="269">
        <v>1153</v>
      </c>
      <c r="S335" s="269" t="s">
        <v>216</v>
      </c>
      <c r="T335" s="270">
        <v>4.2500000000000003E-2</v>
      </c>
      <c r="U335" s="270">
        <v>4.6699999999999998E-2</v>
      </c>
      <c r="V335" s="270">
        <v>5.1400000000000001E-2</v>
      </c>
      <c r="W335" s="270">
        <v>5.6599999999999998E-2</v>
      </c>
      <c r="X335" s="270">
        <v>6.2199999999999998E-2</v>
      </c>
      <c r="Y335" s="270">
        <v>2.5000000000000001E-2</v>
      </c>
      <c r="Z335" s="270">
        <v>2.5999999999999999E-2</v>
      </c>
      <c r="AA335" s="270">
        <v>2.5999999999999999E-2</v>
      </c>
      <c r="AB335" s="270">
        <v>2.7E-2</v>
      </c>
      <c r="AC335" s="270">
        <v>0.03</v>
      </c>
      <c r="AD335" s="270">
        <v>0</v>
      </c>
      <c r="AE335" s="270">
        <v>0</v>
      </c>
      <c r="AF335" s="270">
        <v>0</v>
      </c>
      <c r="AG335" s="270">
        <v>0</v>
      </c>
      <c r="AH335" s="270">
        <v>0</v>
      </c>
      <c r="AI335" s="270">
        <v>0</v>
      </c>
      <c r="AJ335" s="270">
        <v>0</v>
      </c>
      <c r="AK335" s="270">
        <v>0</v>
      </c>
      <c r="AL335" s="270">
        <v>0</v>
      </c>
      <c r="AM335" s="270">
        <v>0</v>
      </c>
      <c r="AN335" s="270">
        <v>3.0000000000000001E-3</v>
      </c>
      <c r="AO335" s="270">
        <v>3.0000000000000001E-3</v>
      </c>
      <c r="AP335" s="270">
        <v>3.0000000000000001E-3</v>
      </c>
      <c r="AQ335" s="270">
        <v>3.0000000000000001E-3</v>
      </c>
      <c r="AR335" s="270">
        <v>3.0000000000000001E-3</v>
      </c>
      <c r="AS335" s="270">
        <v>4.8999999999999998E-3</v>
      </c>
      <c r="AT335" s="270">
        <v>5.1000000000000004E-3</v>
      </c>
      <c r="AU335" s="270">
        <v>5.3E-3</v>
      </c>
      <c r="AV335" s="270">
        <v>5.7000000000000002E-3</v>
      </c>
      <c r="AW335" s="270">
        <v>6.1000000000000004E-3</v>
      </c>
      <c r="AX335" s="270">
        <v>0</v>
      </c>
      <c r="AY335" s="270">
        <v>0</v>
      </c>
      <c r="AZ335" s="270">
        <v>0</v>
      </c>
      <c r="BA335" s="270">
        <v>0</v>
      </c>
      <c r="BB335" s="270">
        <v>0</v>
      </c>
      <c r="BC335" s="270">
        <v>0</v>
      </c>
      <c r="BD335" s="270">
        <v>0</v>
      </c>
      <c r="BE335" s="270">
        <v>0</v>
      </c>
      <c r="BF335" s="270">
        <v>0</v>
      </c>
      <c r="BG335" s="270">
        <v>0</v>
      </c>
    </row>
    <row r="336" spans="1:59">
      <c r="A336" s="267" t="s">
        <v>457</v>
      </c>
      <c r="B336" s="268">
        <v>1.7601666666666667</v>
      </c>
      <c r="C336" s="268">
        <v>1</v>
      </c>
      <c r="D336" s="268">
        <v>0</v>
      </c>
      <c r="E336" s="268"/>
      <c r="F336" s="269">
        <v>26001</v>
      </c>
      <c r="G336" s="270">
        <v>1.1539999999999999</v>
      </c>
      <c r="H336" s="270">
        <v>0.14699999999999999</v>
      </c>
      <c r="I336" s="270">
        <v>0</v>
      </c>
      <c r="J336" s="270">
        <v>3.7999999999999999E-2</v>
      </c>
      <c r="K336" s="270">
        <v>0.3</v>
      </c>
      <c r="L336" s="270">
        <v>0.12116666666666664</v>
      </c>
      <c r="M336" s="271">
        <v>44.382908349678857</v>
      </c>
      <c r="N336" s="269">
        <v>27041</v>
      </c>
      <c r="O336" s="269">
        <v>32449</v>
      </c>
      <c r="P336" s="269">
        <v>38938</v>
      </c>
      <c r="Q336" s="269">
        <v>46725</v>
      </c>
      <c r="R336" s="269">
        <v>56070</v>
      </c>
      <c r="S336" s="269" t="s">
        <v>216</v>
      </c>
      <c r="T336" s="270">
        <v>1.2</v>
      </c>
      <c r="U336" s="270">
        <v>1.44</v>
      </c>
      <c r="V336" s="270">
        <v>1.72</v>
      </c>
      <c r="W336" s="270">
        <v>2.06</v>
      </c>
      <c r="X336" s="270">
        <v>2.472</v>
      </c>
      <c r="Y336" s="270">
        <v>0.152</v>
      </c>
      <c r="Z336" s="270">
        <v>0.182</v>
      </c>
      <c r="AA336" s="270">
        <v>0.218</v>
      </c>
      <c r="AB336" s="270">
        <v>0.26100000000000001</v>
      </c>
      <c r="AC336" s="270">
        <v>0.313</v>
      </c>
      <c r="AD336" s="270">
        <v>0</v>
      </c>
      <c r="AE336" s="270">
        <v>0</v>
      </c>
      <c r="AF336" s="270">
        <v>0</v>
      </c>
      <c r="AG336" s="270">
        <v>0</v>
      </c>
      <c r="AH336" s="270">
        <v>0</v>
      </c>
      <c r="AI336" s="270">
        <v>3.9399999999999998E-2</v>
      </c>
      <c r="AJ336" s="270">
        <v>4.6399999999999997E-2</v>
      </c>
      <c r="AK336" s="270">
        <v>5.5399999999999998E-2</v>
      </c>
      <c r="AL336" s="270">
        <v>6.6400000000000001E-2</v>
      </c>
      <c r="AM336" s="270">
        <v>7.9399999999999998E-2</v>
      </c>
      <c r="AN336" s="270">
        <v>0.3</v>
      </c>
      <c r="AO336" s="270">
        <v>0.3</v>
      </c>
      <c r="AP336" s="270">
        <v>0.3</v>
      </c>
      <c r="AQ336" s="270">
        <v>0.3</v>
      </c>
      <c r="AR336" s="270">
        <v>0.3</v>
      </c>
      <c r="AS336" s="270">
        <v>0.183</v>
      </c>
      <c r="AT336" s="270">
        <v>0.311</v>
      </c>
      <c r="AU336" s="270">
        <v>0.54300000000000004</v>
      </c>
      <c r="AV336" s="270">
        <v>0.65100000000000002</v>
      </c>
      <c r="AW336" s="270">
        <v>0.78100000000000003</v>
      </c>
      <c r="AX336" s="270">
        <v>4</v>
      </c>
      <c r="AY336" s="270">
        <v>0</v>
      </c>
      <c r="AZ336" s="270">
        <v>0</v>
      </c>
      <c r="BA336" s="270">
        <v>0</v>
      </c>
      <c r="BB336" s="270">
        <v>0</v>
      </c>
      <c r="BC336" s="270">
        <v>0</v>
      </c>
      <c r="BD336" s="270">
        <v>0</v>
      </c>
      <c r="BE336" s="270">
        <v>0</v>
      </c>
      <c r="BF336" s="270">
        <v>0</v>
      </c>
      <c r="BG336" s="270">
        <v>0</v>
      </c>
    </row>
    <row r="337" spans="1:59">
      <c r="A337" s="267" t="s">
        <v>952</v>
      </c>
      <c r="B337" s="268">
        <v>0.22249999999999995</v>
      </c>
      <c r="C337" s="268">
        <v>0.95000000000000018</v>
      </c>
      <c r="D337" s="268">
        <v>0</v>
      </c>
      <c r="E337" s="268"/>
      <c r="F337" s="269">
        <v>250</v>
      </c>
      <c r="G337" s="270">
        <v>0.13550000000000001</v>
      </c>
      <c r="H337" s="270">
        <v>3.1E-2</v>
      </c>
      <c r="I337" s="270">
        <v>0</v>
      </c>
      <c r="J337" s="270">
        <v>0</v>
      </c>
      <c r="K337" s="270">
        <v>2.8000000000000001E-2</v>
      </c>
      <c r="L337" s="270">
        <v>2.7999999999999942E-2</v>
      </c>
      <c r="M337" s="271">
        <v>542</v>
      </c>
      <c r="N337" s="269">
        <v>250</v>
      </c>
      <c r="O337" s="269">
        <v>260</v>
      </c>
      <c r="P337" s="269">
        <v>260</v>
      </c>
      <c r="Q337" s="269">
        <v>260</v>
      </c>
      <c r="R337" s="269">
        <v>260</v>
      </c>
      <c r="S337" s="269" t="s">
        <v>216</v>
      </c>
      <c r="T337" s="270">
        <v>0.13300000000000001</v>
      </c>
      <c r="U337" s="270">
        <v>0.14399999999999999</v>
      </c>
      <c r="V337" s="270">
        <v>0.155</v>
      </c>
      <c r="W337" s="270">
        <v>0.16600000000000001</v>
      </c>
      <c r="X337" s="270">
        <v>0.17699999999999999</v>
      </c>
      <c r="Y337" s="270">
        <v>0.05</v>
      </c>
      <c r="Z337" s="270">
        <v>5.0999999999999997E-2</v>
      </c>
      <c r="AA337" s="270">
        <v>5.1999999999999998E-2</v>
      </c>
      <c r="AB337" s="270">
        <v>5.2999999999999999E-2</v>
      </c>
      <c r="AC337" s="270">
        <v>5.3999999999999999E-2</v>
      </c>
      <c r="AD337" s="270">
        <v>0</v>
      </c>
      <c r="AE337" s="270">
        <v>0</v>
      </c>
      <c r="AF337" s="270">
        <v>0</v>
      </c>
      <c r="AG337" s="270">
        <v>0</v>
      </c>
      <c r="AH337" s="270">
        <v>0</v>
      </c>
      <c r="AI337" s="270">
        <v>0</v>
      </c>
      <c r="AJ337" s="270">
        <v>0</v>
      </c>
      <c r="AK337" s="270">
        <v>0</v>
      </c>
      <c r="AL337" s="270">
        <v>0</v>
      </c>
      <c r="AM337" s="270">
        <v>0</v>
      </c>
      <c r="AN337" s="270">
        <v>0.03</v>
      </c>
      <c r="AO337" s="270">
        <v>0.03</v>
      </c>
      <c r="AP337" s="270">
        <v>0.03</v>
      </c>
      <c r="AQ337" s="270">
        <v>0.03</v>
      </c>
      <c r="AR337" s="270">
        <v>0.03</v>
      </c>
      <c r="AS337" s="270">
        <v>0.03</v>
      </c>
      <c r="AT337" s="270">
        <v>3.1E-2</v>
      </c>
      <c r="AU337" s="270">
        <v>3.3000000000000002E-2</v>
      </c>
      <c r="AV337" s="270">
        <v>3.5000000000000003E-2</v>
      </c>
      <c r="AW337" s="270">
        <v>3.5999999999999997E-2</v>
      </c>
      <c r="AX337" s="270">
        <v>0</v>
      </c>
      <c r="AY337" s="270">
        <v>0</v>
      </c>
      <c r="AZ337" s="270">
        <v>0</v>
      </c>
      <c r="BA337" s="270">
        <v>0</v>
      </c>
      <c r="BB337" s="270">
        <v>0</v>
      </c>
      <c r="BC337" s="270">
        <v>0</v>
      </c>
      <c r="BD337" s="270">
        <v>0</v>
      </c>
      <c r="BE337" s="270">
        <v>0</v>
      </c>
      <c r="BF337" s="270">
        <v>0</v>
      </c>
      <c r="BG337" s="270">
        <v>0</v>
      </c>
    </row>
    <row r="338" spans="1:59">
      <c r="A338" s="267" t="s">
        <v>855</v>
      </c>
      <c r="B338" s="268">
        <v>0.35825000000000001</v>
      </c>
      <c r="C338" s="268">
        <v>0.47300000000000009</v>
      </c>
      <c r="D338" s="268">
        <v>0</v>
      </c>
      <c r="E338" s="268"/>
      <c r="F338" s="269">
        <v>5702</v>
      </c>
      <c r="G338" s="270">
        <v>0.26600000000000001</v>
      </c>
      <c r="H338" s="270">
        <v>3.0000000000000001E-3</v>
      </c>
      <c r="I338" s="270">
        <v>0</v>
      </c>
      <c r="J338" s="270">
        <v>0</v>
      </c>
      <c r="K338" s="270">
        <v>1.2E-2</v>
      </c>
      <c r="L338" s="270">
        <v>7.7249999999999985E-2</v>
      </c>
      <c r="M338" s="271">
        <v>46.650298141003155</v>
      </c>
      <c r="N338" s="269">
        <v>5332</v>
      </c>
      <c r="O338" s="269">
        <v>5438</v>
      </c>
      <c r="P338" s="269">
        <v>5547</v>
      </c>
      <c r="Q338" s="269">
        <v>5658</v>
      </c>
      <c r="R338" s="269">
        <v>5771</v>
      </c>
      <c r="S338" s="269" t="s">
        <v>211</v>
      </c>
      <c r="T338" s="270">
        <v>0.2576</v>
      </c>
      <c r="U338" s="270">
        <v>0.27139999999999997</v>
      </c>
      <c r="V338" s="270">
        <v>0.28520000000000001</v>
      </c>
      <c r="W338" s="270">
        <v>0.29899999999999999</v>
      </c>
      <c r="X338" s="270">
        <v>0.31280000000000002</v>
      </c>
      <c r="Y338" s="270">
        <v>1.2E-2</v>
      </c>
      <c r="Z338" s="270">
        <v>1.2E-2</v>
      </c>
      <c r="AA338" s="270">
        <v>1.2E-2</v>
      </c>
      <c r="AB338" s="270">
        <v>1.2E-2</v>
      </c>
      <c r="AC338" s="270">
        <v>1.2E-2</v>
      </c>
      <c r="AD338" s="270">
        <v>0</v>
      </c>
      <c r="AE338" s="270">
        <v>0</v>
      </c>
      <c r="AF338" s="270">
        <v>0</v>
      </c>
      <c r="AG338" s="270">
        <v>0</v>
      </c>
      <c r="AH338" s="270">
        <v>0</v>
      </c>
      <c r="AI338" s="270">
        <v>0</v>
      </c>
      <c r="AJ338" s="270">
        <v>0</v>
      </c>
      <c r="AK338" s="270">
        <v>0</v>
      </c>
      <c r="AL338" s="270">
        <v>0</v>
      </c>
      <c r="AM338" s="270">
        <v>0</v>
      </c>
      <c r="AN338" s="270">
        <v>1.4E-2</v>
      </c>
      <c r="AO338" s="270">
        <v>1.4E-2</v>
      </c>
      <c r="AP338" s="270">
        <v>1.4E-2</v>
      </c>
      <c r="AQ338" s="270">
        <v>1.4E-2</v>
      </c>
      <c r="AR338" s="270">
        <v>1.4E-2</v>
      </c>
      <c r="AS338" s="270">
        <v>0.05</v>
      </c>
      <c r="AT338" s="270">
        <v>5.1999999999999998E-2</v>
      </c>
      <c r="AU338" s="270">
        <v>5.3999999999999999E-2</v>
      </c>
      <c r="AV338" s="270">
        <v>5.6000000000000001E-2</v>
      </c>
      <c r="AW338" s="270">
        <v>5.8000000000000003E-2</v>
      </c>
      <c r="AX338" s="270">
        <v>0</v>
      </c>
      <c r="AY338" s="270">
        <v>0</v>
      </c>
      <c r="AZ338" s="270">
        <v>0</v>
      </c>
      <c r="BA338" s="270">
        <v>0</v>
      </c>
      <c r="BB338" s="270">
        <v>0</v>
      </c>
      <c r="BC338" s="270">
        <v>0</v>
      </c>
      <c r="BD338" s="270">
        <v>0</v>
      </c>
      <c r="BE338" s="270">
        <v>0</v>
      </c>
      <c r="BF338" s="270">
        <v>0</v>
      </c>
      <c r="BG338" s="270">
        <v>0</v>
      </c>
    </row>
    <row r="339" spans="1:59">
      <c r="A339" s="267" t="s">
        <v>852</v>
      </c>
      <c r="B339" s="268">
        <v>0.49341666666666678</v>
      </c>
      <c r="C339" s="268">
        <v>0.89</v>
      </c>
      <c r="D339" s="268">
        <v>6.1178082191780808E-3</v>
      </c>
      <c r="E339" s="268"/>
      <c r="F339" s="269">
        <v>5133</v>
      </c>
      <c r="G339" s="270">
        <v>0.2853</v>
      </c>
      <c r="H339" s="270">
        <v>2.6800000000000001E-2</v>
      </c>
      <c r="I339" s="270">
        <v>0</v>
      </c>
      <c r="J339" s="270">
        <v>6.6E-3</v>
      </c>
      <c r="K339" s="270">
        <v>0.1</v>
      </c>
      <c r="L339" s="270">
        <v>6.8598858447488753E-2</v>
      </c>
      <c r="M339" s="271">
        <v>55.581531268264172</v>
      </c>
      <c r="N339" s="269">
        <v>5163</v>
      </c>
      <c r="O339" s="269">
        <v>5267</v>
      </c>
      <c r="P339" s="269">
        <v>5372</v>
      </c>
      <c r="Q339" s="269">
        <v>5480</v>
      </c>
      <c r="R339" s="269">
        <v>5589</v>
      </c>
      <c r="S339" s="269" t="s">
        <v>211</v>
      </c>
      <c r="T339" s="270">
        <v>0.28549999999999998</v>
      </c>
      <c r="U339" s="270">
        <v>0.28570000000000001</v>
      </c>
      <c r="V339" s="270">
        <v>0.28599999999999998</v>
      </c>
      <c r="W339" s="270">
        <v>0.28620000000000001</v>
      </c>
      <c r="X339" s="270">
        <v>0.28639999999999999</v>
      </c>
      <c r="Y339" s="270">
        <v>2.69E-2</v>
      </c>
      <c r="Z339" s="270">
        <v>2.7E-2</v>
      </c>
      <c r="AA339" s="270">
        <v>2.7099999999999999E-2</v>
      </c>
      <c r="AB339" s="270">
        <v>2.7199999999999998E-2</v>
      </c>
      <c r="AC339" s="270">
        <v>2.7300000000000001E-2</v>
      </c>
      <c r="AD339" s="270">
        <v>0</v>
      </c>
      <c r="AE339" s="270">
        <v>0</v>
      </c>
      <c r="AF339" s="270">
        <v>0</v>
      </c>
      <c r="AG339" s="270">
        <v>0</v>
      </c>
      <c r="AH339" s="270">
        <v>0</v>
      </c>
      <c r="AI339" s="270">
        <v>6.7000000000000002E-3</v>
      </c>
      <c r="AJ339" s="270">
        <v>6.7999999999999996E-3</v>
      </c>
      <c r="AK339" s="270">
        <v>6.8999999999999999E-3</v>
      </c>
      <c r="AL339" s="270">
        <v>7.0000000000000001E-3</v>
      </c>
      <c r="AM339" s="270">
        <v>7.1000000000000004E-3</v>
      </c>
      <c r="AN339" s="270">
        <v>0.10100000000000001</v>
      </c>
      <c r="AO339" s="270">
        <v>0.10199999999999999</v>
      </c>
      <c r="AP339" s="270">
        <v>0.10299999999999999</v>
      </c>
      <c r="AQ339" s="270">
        <v>0.104</v>
      </c>
      <c r="AR339" s="270">
        <v>0.105</v>
      </c>
      <c r="AS339" s="270">
        <v>6.9400000000000003E-2</v>
      </c>
      <c r="AT339" s="270">
        <v>6.9699999999999998E-2</v>
      </c>
      <c r="AU339" s="270">
        <v>6.9900000000000004E-2</v>
      </c>
      <c r="AV339" s="270">
        <v>7.0099999999999996E-2</v>
      </c>
      <c r="AW339" s="270">
        <v>7.0400000000000004E-2</v>
      </c>
      <c r="AX339" s="270">
        <v>0</v>
      </c>
      <c r="AY339" s="270">
        <v>0</v>
      </c>
      <c r="AZ339" s="270">
        <v>0</v>
      </c>
      <c r="BA339" s="270">
        <v>0</v>
      </c>
      <c r="BB339" s="270">
        <v>0</v>
      </c>
      <c r="BC339" s="270">
        <v>0</v>
      </c>
      <c r="BD339" s="270">
        <v>0</v>
      </c>
      <c r="BE339" s="270">
        <v>0</v>
      </c>
      <c r="BF339" s="270">
        <v>0</v>
      </c>
      <c r="BG339" s="270">
        <v>0</v>
      </c>
    </row>
    <row r="340" spans="1:59">
      <c r="A340" s="267" t="s">
        <v>219</v>
      </c>
      <c r="B340" s="268">
        <v>0.44267499999999999</v>
      </c>
      <c r="C340" s="268">
        <v>1.4939999999999998</v>
      </c>
      <c r="D340" s="268">
        <v>2.0021917808219179E-3</v>
      </c>
      <c r="E340" s="268"/>
      <c r="F340" s="269">
        <v>4164</v>
      </c>
      <c r="G340" s="270">
        <v>0.27279999999999999</v>
      </c>
      <c r="H340" s="270">
        <v>7.690000000000001E-2</v>
      </c>
      <c r="I340" s="270">
        <v>7.9000000000000008E-3</v>
      </c>
      <c r="J340" s="270">
        <v>1.67E-2</v>
      </c>
      <c r="K340" s="270">
        <v>7.9000000000000008E-3</v>
      </c>
      <c r="L340" s="270">
        <v>5.8472808219178052E-2</v>
      </c>
      <c r="M340" s="271">
        <v>65.513928914505286</v>
      </c>
      <c r="N340" s="269">
        <v>4500</v>
      </c>
      <c r="O340" s="269">
        <v>4815</v>
      </c>
      <c r="P340" s="269">
        <v>5152</v>
      </c>
      <c r="Q340" s="269">
        <v>5515</v>
      </c>
      <c r="R340" s="269">
        <v>5900</v>
      </c>
      <c r="S340" s="269" t="s">
        <v>210</v>
      </c>
      <c r="T340" s="270">
        <v>0.28899999999999998</v>
      </c>
      <c r="U340" s="270">
        <v>0.31</v>
      </c>
      <c r="V340" s="270">
        <v>0.33</v>
      </c>
      <c r="W340" s="270">
        <v>0.35399999999999998</v>
      </c>
      <c r="X340" s="270">
        <v>0.38</v>
      </c>
      <c r="Y340" s="270">
        <v>0.1</v>
      </c>
      <c r="Z340" s="270">
        <v>0.11</v>
      </c>
      <c r="AA340" s="270">
        <v>0.12</v>
      </c>
      <c r="AB340" s="270">
        <v>0.13</v>
      </c>
      <c r="AC340" s="270">
        <v>0.14000000000000001</v>
      </c>
      <c r="AD340" s="270">
        <v>8.0000000000000002E-3</v>
      </c>
      <c r="AE340" s="270">
        <v>8.5000000000000006E-3</v>
      </c>
      <c r="AF340" s="270">
        <v>8.9999999999999993E-3</v>
      </c>
      <c r="AG340" s="270">
        <v>9.4999999999999998E-3</v>
      </c>
      <c r="AH340" s="270">
        <v>0.01</v>
      </c>
      <c r="AI340" s="270">
        <v>0.02</v>
      </c>
      <c r="AJ340" s="270">
        <v>2.3E-2</v>
      </c>
      <c r="AK340" s="270">
        <v>2.5000000000000001E-2</v>
      </c>
      <c r="AL340" s="270">
        <v>0.03</v>
      </c>
      <c r="AM340" s="270">
        <v>3.2000000000000001E-2</v>
      </c>
      <c r="AN340" s="270">
        <v>2.7E-2</v>
      </c>
      <c r="AO340" s="270">
        <v>0.03</v>
      </c>
      <c r="AP340" s="270">
        <v>3.3000000000000002E-2</v>
      </c>
      <c r="AQ340" s="270">
        <v>3.5999999999999997E-2</v>
      </c>
      <c r="AR340" s="270">
        <v>0.04</v>
      </c>
      <c r="AS340" s="270">
        <v>3.7999999999999999E-2</v>
      </c>
      <c r="AT340" s="270">
        <v>4.1000000000000002E-2</v>
      </c>
      <c r="AU340" s="270">
        <v>5.3999999999999999E-2</v>
      </c>
      <c r="AV340" s="270">
        <v>6.7000000000000004E-2</v>
      </c>
      <c r="AW340" s="270">
        <v>0.08</v>
      </c>
      <c r="AX340" s="270">
        <v>0</v>
      </c>
      <c r="AY340" s="270">
        <v>0</v>
      </c>
      <c r="AZ340" s="270">
        <v>0</v>
      </c>
      <c r="BA340" s="270">
        <v>0</v>
      </c>
      <c r="BB340" s="270">
        <v>0</v>
      </c>
      <c r="BC340" s="270">
        <v>0</v>
      </c>
      <c r="BD340" s="270">
        <v>0</v>
      </c>
      <c r="BE340" s="270">
        <v>0</v>
      </c>
      <c r="BF340" s="270">
        <v>0</v>
      </c>
      <c r="BG340" s="270">
        <v>0</v>
      </c>
    </row>
    <row r="341" spans="1:59">
      <c r="A341" s="267" t="s">
        <v>722</v>
      </c>
      <c r="B341" s="268">
        <v>1.1928333333333334</v>
      </c>
      <c r="C341" s="268">
        <v>2.34</v>
      </c>
      <c r="D341" s="268">
        <v>0</v>
      </c>
      <c r="E341" s="268"/>
      <c r="F341" s="269">
        <v>9420</v>
      </c>
      <c r="G341" s="270">
        <v>0.52</v>
      </c>
      <c r="H341" s="270">
        <v>0.33800000000000002</v>
      </c>
      <c r="I341" s="270">
        <v>6.0000000000000001E-3</v>
      </c>
      <c r="J341" s="270">
        <v>0.11700000000000001</v>
      </c>
      <c r="K341" s="270">
        <v>3.7999999999999999E-2</v>
      </c>
      <c r="L341" s="270">
        <v>0.17383333333333328</v>
      </c>
      <c r="M341" s="271">
        <v>55.201698513800423</v>
      </c>
      <c r="N341" s="269">
        <v>9750</v>
      </c>
      <c r="O341" s="269">
        <v>10328</v>
      </c>
      <c r="P341" s="269">
        <v>11027</v>
      </c>
      <c r="Q341" s="269">
        <v>12981</v>
      </c>
      <c r="R341" s="269">
        <v>14228</v>
      </c>
      <c r="S341" s="269" t="s">
        <v>210</v>
      </c>
      <c r="T341" s="270">
        <v>0.54400000000000004</v>
      </c>
      <c r="U341" s="270">
        <v>0.58299999999999996</v>
      </c>
      <c r="V341" s="270">
        <v>0.61599999999999999</v>
      </c>
      <c r="W341" s="270">
        <v>0.72399999999999998</v>
      </c>
      <c r="X341" s="270">
        <v>0.86799999999999999</v>
      </c>
      <c r="Y341" s="270">
        <v>0.35299999999999998</v>
      </c>
      <c r="Z341" s="270">
        <v>0.38600000000000001</v>
      </c>
      <c r="AA341" s="270">
        <v>0.41699999999999998</v>
      </c>
      <c r="AB341" s="270">
        <v>0.47699999999999998</v>
      </c>
      <c r="AC341" s="270">
        <v>0.51700000000000002</v>
      </c>
      <c r="AD341" s="270">
        <v>6.0000000000000001E-3</v>
      </c>
      <c r="AE341" s="270">
        <v>7.0000000000000001E-3</v>
      </c>
      <c r="AF341" s="270">
        <v>8.0000000000000002E-3</v>
      </c>
      <c r="AG341" s="270">
        <v>8.9999999999999993E-3</v>
      </c>
      <c r="AH341" s="270">
        <v>0.01</v>
      </c>
      <c r="AI341" s="270">
        <v>0.122</v>
      </c>
      <c r="AJ341" s="270">
        <v>0.14099999999999999</v>
      </c>
      <c r="AK341" s="270">
        <v>0.16200000000000001</v>
      </c>
      <c r="AL341" s="270">
        <v>0.186</v>
      </c>
      <c r="AM341" s="270">
        <v>0.214</v>
      </c>
      <c r="AN341" s="270">
        <v>4.4999999999999998E-2</v>
      </c>
      <c r="AO341" s="270">
        <v>5.1999999999999998E-2</v>
      </c>
      <c r="AP341" s="270">
        <v>6.0999999999999999E-2</v>
      </c>
      <c r="AQ341" s="270">
        <v>7.0000000000000007E-2</v>
      </c>
      <c r="AR341" s="270">
        <v>8.2000000000000003E-2</v>
      </c>
      <c r="AS341" s="270">
        <v>0.1837</v>
      </c>
      <c r="AT341" s="270">
        <v>0.2006</v>
      </c>
      <c r="AU341" s="270">
        <v>0.217</v>
      </c>
      <c r="AV341" s="270">
        <v>0.25159999999999999</v>
      </c>
      <c r="AW341" s="270">
        <v>0.29020000000000001</v>
      </c>
      <c r="AX341" s="270">
        <v>0</v>
      </c>
      <c r="AY341" s="270">
        <v>0</v>
      </c>
      <c r="AZ341" s="270">
        <v>0</v>
      </c>
      <c r="BA341" s="270">
        <v>0</v>
      </c>
      <c r="BB341" s="270">
        <v>0</v>
      </c>
      <c r="BC341" s="270">
        <v>0</v>
      </c>
      <c r="BD341" s="270">
        <v>0</v>
      </c>
      <c r="BE341" s="270">
        <v>0</v>
      </c>
      <c r="BF341" s="270">
        <v>0</v>
      </c>
      <c r="BG341" s="270">
        <v>0</v>
      </c>
    </row>
    <row r="342" spans="1:59">
      <c r="A342" s="267" t="s">
        <v>741</v>
      </c>
      <c r="B342" s="268">
        <v>0.64616666666666667</v>
      </c>
      <c r="C342" s="268">
        <v>1.2609999999999999</v>
      </c>
      <c r="D342" s="268">
        <v>0</v>
      </c>
      <c r="E342" s="268"/>
      <c r="F342" s="269">
        <v>4829</v>
      </c>
      <c r="G342" s="270">
        <v>0.183</v>
      </c>
      <c r="H342" s="270">
        <v>5.3999999999999999E-2</v>
      </c>
      <c r="I342" s="270">
        <v>2E-3</v>
      </c>
      <c r="J342" s="270">
        <v>0.14299999999999999</v>
      </c>
      <c r="K342" s="270">
        <v>5.7000000000000002E-2</v>
      </c>
      <c r="L342" s="270">
        <v>0.20716666666666667</v>
      </c>
      <c r="M342" s="271">
        <v>37.896044729757712</v>
      </c>
      <c r="N342" s="269">
        <v>4870</v>
      </c>
      <c r="O342" s="269">
        <v>5017</v>
      </c>
      <c r="P342" s="269">
        <v>5167</v>
      </c>
      <c r="Q342" s="269">
        <v>5322</v>
      </c>
      <c r="R342" s="269">
        <v>5482</v>
      </c>
      <c r="S342" s="269" t="s">
        <v>210</v>
      </c>
      <c r="T342" s="270">
        <v>0.20499999999999999</v>
      </c>
      <c r="U342" s="270">
        <v>0.21099999999999999</v>
      </c>
      <c r="V342" s="270">
        <v>0.217</v>
      </c>
      <c r="W342" s="270">
        <v>0.224</v>
      </c>
      <c r="X342" s="270">
        <v>0.23</v>
      </c>
      <c r="Y342" s="270">
        <v>5.8000000000000003E-2</v>
      </c>
      <c r="Z342" s="270">
        <v>6.0999999999999999E-2</v>
      </c>
      <c r="AA342" s="270">
        <v>6.5000000000000002E-2</v>
      </c>
      <c r="AB342" s="270">
        <v>6.9000000000000006E-2</v>
      </c>
      <c r="AC342" s="270">
        <v>7.1999999999999995E-2</v>
      </c>
      <c r="AD342" s="270">
        <v>3.0000000000000001E-3</v>
      </c>
      <c r="AE342" s="270">
        <v>4.0000000000000001E-3</v>
      </c>
      <c r="AF342" s="270">
        <v>4.0000000000000001E-3</v>
      </c>
      <c r="AG342" s="270">
        <v>5.0000000000000001E-3</v>
      </c>
      <c r="AH342" s="270">
        <v>6.0000000000000001E-3</v>
      </c>
      <c r="AI342" s="270">
        <v>0.14799999999999999</v>
      </c>
      <c r="AJ342" s="270">
        <v>0.14899999999999999</v>
      </c>
      <c r="AK342" s="270">
        <v>0.15</v>
      </c>
      <c r="AL342" s="270">
        <v>0.152</v>
      </c>
      <c r="AM342" s="270">
        <v>0.154</v>
      </c>
      <c r="AN342" s="270">
        <v>0.05</v>
      </c>
      <c r="AO342" s="270">
        <v>0.05</v>
      </c>
      <c r="AP342" s="270">
        <v>0.05</v>
      </c>
      <c r="AQ342" s="270">
        <v>0.05</v>
      </c>
      <c r="AR342" s="270">
        <v>0.05</v>
      </c>
      <c r="AS342" s="270">
        <v>0.08</v>
      </c>
      <c r="AT342" s="270">
        <v>0.08</v>
      </c>
      <c r="AU342" s="270">
        <v>0.08</v>
      </c>
      <c r="AV342" s="270">
        <v>0.08</v>
      </c>
      <c r="AW342" s="270">
        <v>0.08</v>
      </c>
      <c r="AX342" s="270">
        <v>0</v>
      </c>
      <c r="AY342" s="270">
        <v>0</v>
      </c>
      <c r="AZ342" s="270">
        <v>0</v>
      </c>
      <c r="BA342" s="270">
        <v>0</v>
      </c>
      <c r="BB342" s="270">
        <v>0</v>
      </c>
      <c r="BC342" s="270">
        <v>0</v>
      </c>
      <c r="BD342" s="270">
        <v>0</v>
      </c>
      <c r="BE342" s="270">
        <v>0</v>
      </c>
      <c r="BF342" s="270">
        <v>0</v>
      </c>
      <c r="BG342" s="270">
        <v>0</v>
      </c>
    </row>
    <row r="343" spans="1:59">
      <c r="A343" s="267" t="s">
        <v>609</v>
      </c>
      <c r="B343" s="268">
        <v>9.2333333333333323E-2</v>
      </c>
      <c r="C343" s="268">
        <v>0.47199999999999998</v>
      </c>
      <c r="D343" s="268">
        <v>0</v>
      </c>
      <c r="E343" s="268"/>
      <c r="F343" s="269">
        <v>2358</v>
      </c>
      <c r="G343" s="270">
        <v>7.3999999999999996E-2</v>
      </c>
      <c r="H343" s="270">
        <v>8.0000000000000002E-3</v>
      </c>
      <c r="I343" s="270">
        <v>0</v>
      </c>
      <c r="J343" s="270">
        <v>0</v>
      </c>
      <c r="K343" s="270">
        <v>2E-3</v>
      </c>
      <c r="L343" s="270">
        <v>8.3333333333333315E-3</v>
      </c>
      <c r="M343" s="271">
        <v>31.382527565733671</v>
      </c>
      <c r="N343" s="269">
        <v>2494</v>
      </c>
      <c r="O343" s="269">
        <v>2562</v>
      </c>
      <c r="P343" s="269">
        <v>2627</v>
      </c>
      <c r="Q343" s="269">
        <v>2692</v>
      </c>
      <c r="R343" s="269">
        <v>2757</v>
      </c>
      <c r="S343" s="269" t="s">
        <v>210</v>
      </c>
      <c r="T343" s="270">
        <v>8.7999999999999995E-2</v>
      </c>
      <c r="U343" s="270">
        <v>9.0999999999999998E-2</v>
      </c>
      <c r="V343" s="270">
        <v>9.4E-2</v>
      </c>
      <c r="W343" s="270">
        <v>9.6000000000000002E-2</v>
      </c>
      <c r="X343" s="270">
        <v>9.8000000000000004E-2</v>
      </c>
      <c r="Y343" s="270">
        <v>0.01</v>
      </c>
      <c r="Z343" s="270">
        <v>1.2E-2</v>
      </c>
      <c r="AA343" s="270">
        <v>1.4E-2</v>
      </c>
      <c r="AB343" s="270">
        <v>1.6E-2</v>
      </c>
      <c r="AC343" s="270">
        <v>1.7999999999999999E-2</v>
      </c>
      <c r="AD343" s="270">
        <v>0</v>
      </c>
      <c r="AE343" s="270">
        <v>0</v>
      </c>
      <c r="AF343" s="270">
        <v>0</v>
      </c>
      <c r="AG343" s="270">
        <v>0</v>
      </c>
      <c r="AH343" s="270">
        <v>0</v>
      </c>
      <c r="AI343" s="270">
        <v>0</v>
      </c>
      <c r="AJ343" s="270">
        <v>0</v>
      </c>
      <c r="AK343" s="270">
        <v>0</v>
      </c>
      <c r="AL343" s="270">
        <v>0</v>
      </c>
      <c r="AM343" s="270">
        <v>0</v>
      </c>
      <c r="AN343" s="270">
        <v>8.0000000000000002E-3</v>
      </c>
      <c r="AO343" s="270">
        <v>8.0000000000000002E-3</v>
      </c>
      <c r="AP343" s="270">
        <v>8.0000000000000002E-3</v>
      </c>
      <c r="AQ343" s="270">
        <v>8.0000000000000002E-3</v>
      </c>
      <c r="AR343" s="270">
        <v>8.0000000000000002E-3</v>
      </c>
      <c r="AS343" s="270">
        <v>1.2E-2</v>
      </c>
      <c r="AT343" s="270">
        <v>1.2999999999999999E-2</v>
      </c>
      <c r="AU343" s="270">
        <v>1.2999999999999999E-2</v>
      </c>
      <c r="AV343" s="270">
        <v>1.4E-2</v>
      </c>
      <c r="AW343" s="270">
        <v>1.4E-2</v>
      </c>
      <c r="AX343" s="270">
        <v>0</v>
      </c>
      <c r="AY343" s="270">
        <v>0</v>
      </c>
      <c r="AZ343" s="270">
        <v>0</v>
      </c>
      <c r="BA343" s="270">
        <v>0</v>
      </c>
      <c r="BB343" s="270">
        <v>0</v>
      </c>
      <c r="BC343" s="270">
        <v>0</v>
      </c>
      <c r="BD343" s="270">
        <v>0</v>
      </c>
      <c r="BE343" s="270">
        <v>0</v>
      </c>
      <c r="BF343" s="270">
        <v>0</v>
      </c>
      <c r="BG343" s="270">
        <v>0</v>
      </c>
    </row>
    <row r="344" spans="1:59">
      <c r="A344" s="267" t="s">
        <v>442</v>
      </c>
      <c r="B344" s="268">
        <v>1.7461666666666666</v>
      </c>
      <c r="C344" s="268">
        <v>5.5990000000000002</v>
      </c>
      <c r="D344" s="268">
        <v>0</v>
      </c>
      <c r="E344" s="268"/>
      <c r="F344" s="269">
        <v>4995</v>
      </c>
      <c r="G344" s="270">
        <v>0.96599999999999997</v>
      </c>
      <c r="H344" s="270">
        <v>0.27700000000000002</v>
      </c>
      <c r="I344" s="270">
        <v>0</v>
      </c>
      <c r="J344" s="270">
        <v>0</v>
      </c>
      <c r="K344" s="270">
        <v>0.3</v>
      </c>
      <c r="L344" s="270">
        <v>0.20316666666666672</v>
      </c>
      <c r="M344" s="271">
        <v>193.39339339339338</v>
      </c>
      <c r="N344" s="269">
        <v>5100</v>
      </c>
      <c r="O344" s="269">
        <v>5200</v>
      </c>
      <c r="P344" s="269">
        <v>5300</v>
      </c>
      <c r="Q344" s="269">
        <v>5400</v>
      </c>
      <c r="R344" s="269">
        <v>5500</v>
      </c>
      <c r="S344" s="269" t="s">
        <v>210</v>
      </c>
      <c r="T344" s="270">
        <v>1</v>
      </c>
      <c r="U344" s="270">
        <v>1.05</v>
      </c>
      <c r="V344" s="270">
        <v>1.1000000000000001</v>
      </c>
      <c r="W344" s="270">
        <v>1.1499999999999999</v>
      </c>
      <c r="X344" s="270">
        <v>1.2</v>
      </c>
      <c r="Y344" s="270">
        <v>0.28000000000000003</v>
      </c>
      <c r="Z344" s="270">
        <v>0.28249999999999997</v>
      </c>
      <c r="AA344" s="270">
        <v>0.28499999999999998</v>
      </c>
      <c r="AB344" s="270">
        <v>0.28749999999999998</v>
      </c>
      <c r="AC344" s="270">
        <v>0.28999999999999998</v>
      </c>
      <c r="AD344" s="270">
        <v>0</v>
      </c>
      <c r="AE344" s="270">
        <v>0</v>
      </c>
      <c r="AF344" s="270">
        <v>0</v>
      </c>
      <c r="AG344" s="270">
        <v>0</v>
      </c>
      <c r="AH344" s="270">
        <v>0</v>
      </c>
      <c r="AI344" s="270">
        <v>0</v>
      </c>
      <c r="AJ344" s="270">
        <v>0</v>
      </c>
      <c r="AK344" s="270">
        <v>0</v>
      </c>
      <c r="AL344" s="270">
        <v>0</v>
      </c>
      <c r="AM344" s="270">
        <v>0</v>
      </c>
      <c r="AN344" s="270">
        <v>0.3</v>
      </c>
      <c r="AO344" s="270">
        <v>0.3</v>
      </c>
      <c r="AP344" s="270">
        <v>0.3</v>
      </c>
      <c r="AQ344" s="270">
        <v>0.3</v>
      </c>
      <c r="AR344" s="270">
        <v>0.3</v>
      </c>
      <c r="AS344" s="270">
        <v>0.21629999999999999</v>
      </c>
      <c r="AT344" s="270">
        <v>0.2235</v>
      </c>
      <c r="AU344" s="270">
        <v>0.2306</v>
      </c>
      <c r="AV344" s="270">
        <v>0.23780000000000001</v>
      </c>
      <c r="AW344" s="270">
        <v>0.245</v>
      </c>
      <c r="AX344" s="270">
        <v>1</v>
      </c>
      <c r="AY344" s="270">
        <v>0</v>
      </c>
      <c r="AZ344" s="270">
        <v>0</v>
      </c>
      <c r="BA344" s="270">
        <v>0</v>
      </c>
      <c r="BB344" s="270">
        <v>0</v>
      </c>
      <c r="BC344" s="270">
        <v>0</v>
      </c>
      <c r="BD344" s="270">
        <v>0</v>
      </c>
      <c r="BE344" s="270">
        <v>0</v>
      </c>
      <c r="BF344" s="270">
        <v>0</v>
      </c>
      <c r="BG344" s="270">
        <v>0</v>
      </c>
    </row>
    <row r="345" spans="1:59">
      <c r="A345" s="267" t="s">
        <v>781</v>
      </c>
      <c r="B345" s="268">
        <v>0.30925000000000002</v>
      </c>
      <c r="C345" s="268">
        <v>0.98199999999999998</v>
      </c>
      <c r="D345" s="268">
        <v>0</v>
      </c>
      <c r="E345" s="268"/>
      <c r="F345" s="269">
        <v>2199</v>
      </c>
      <c r="G345" s="270">
        <v>0.218</v>
      </c>
      <c r="H345" s="270">
        <v>5.6000000000000001E-2</v>
      </c>
      <c r="I345" s="270">
        <v>0</v>
      </c>
      <c r="J345" s="270">
        <v>0</v>
      </c>
      <c r="K345" s="270">
        <v>2.3E-2</v>
      </c>
      <c r="L345" s="270">
        <v>1.2249999999999983E-2</v>
      </c>
      <c r="M345" s="271">
        <v>99.13597089586176</v>
      </c>
      <c r="N345" s="269">
        <v>2193</v>
      </c>
      <c r="O345" s="269">
        <v>2324</v>
      </c>
      <c r="P345" s="269">
        <v>2464</v>
      </c>
      <c r="Q345" s="269">
        <v>2612</v>
      </c>
      <c r="R345" s="269">
        <v>2768</v>
      </c>
      <c r="S345" s="269" t="s">
        <v>210</v>
      </c>
      <c r="T345" s="270">
        <v>0.24099999999999999</v>
      </c>
      <c r="U345" s="270">
        <v>0.25600000000000001</v>
      </c>
      <c r="V345" s="270">
        <v>0.27100000000000002</v>
      </c>
      <c r="W345" s="270">
        <v>0.28699999999999998</v>
      </c>
      <c r="X345" s="270">
        <v>0.30399999999999999</v>
      </c>
      <c r="Y345" s="270">
        <v>5.3999999999999999E-2</v>
      </c>
      <c r="Z345" s="270">
        <v>5.7000000000000002E-2</v>
      </c>
      <c r="AA345" s="270">
        <v>6.0999999999999999E-2</v>
      </c>
      <c r="AB345" s="270">
        <v>6.4000000000000001E-2</v>
      </c>
      <c r="AC345" s="270">
        <v>6.8000000000000005E-2</v>
      </c>
      <c r="AD345" s="270">
        <v>0</v>
      </c>
      <c r="AE345" s="270">
        <v>0</v>
      </c>
      <c r="AF345" s="270">
        <v>0</v>
      </c>
      <c r="AG345" s="270">
        <v>0</v>
      </c>
      <c r="AH345" s="270">
        <v>0</v>
      </c>
      <c r="AI345" s="270">
        <v>0</v>
      </c>
      <c r="AJ345" s="270">
        <v>0</v>
      </c>
      <c r="AK345" s="270">
        <v>0</v>
      </c>
      <c r="AL345" s="270">
        <v>0</v>
      </c>
      <c r="AM345" s="270">
        <v>0</v>
      </c>
      <c r="AN345" s="270">
        <v>2.4E-2</v>
      </c>
      <c r="AO345" s="270">
        <v>2.5999999999999999E-2</v>
      </c>
      <c r="AP345" s="270">
        <v>2.8000000000000001E-2</v>
      </c>
      <c r="AQ345" s="270">
        <v>0.03</v>
      </c>
      <c r="AR345" s="270">
        <v>3.2000000000000001E-2</v>
      </c>
      <c r="AS345" s="270">
        <v>2.4E-2</v>
      </c>
      <c r="AT345" s="270">
        <v>2.5000000000000001E-2</v>
      </c>
      <c r="AU345" s="270">
        <v>2.7E-2</v>
      </c>
      <c r="AV345" s="270">
        <v>2.8000000000000001E-2</v>
      </c>
      <c r="AW345" s="270">
        <v>0.03</v>
      </c>
      <c r="AX345" s="270">
        <v>0</v>
      </c>
      <c r="AY345" s="270">
        <v>0.6</v>
      </c>
      <c r="AZ345" s="270">
        <v>0</v>
      </c>
      <c r="BA345" s="270">
        <v>0</v>
      </c>
      <c r="BB345" s="270">
        <v>0</v>
      </c>
      <c r="BC345" s="270">
        <v>0</v>
      </c>
      <c r="BD345" s="270">
        <v>0</v>
      </c>
      <c r="BE345" s="270">
        <v>0</v>
      </c>
      <c r="BF345" s="270">
        <v>0</v>
      </c>
      <c r="BG345" s="270">
        <v>0</v>
      </c>
    </row>
    <row r="346" spans="1:59">
      <c r="A346" s="267" t="s">
        <v>406</v>
      </c>
      <c r="B346" s="268">
        <v>0.67858333333333321</v>
      </c>
      <c r="C346" s="268">
        <v>2.4180000000000001</v>
      </c>
      <c r="D346" s="268">
        <v>0</v>
      </c>
      <c r="E346" s="268"/>
      <c r="F346" s="269">
        <v>6380</v>
      </c>
      <c r="G346" s="270">
        <v>0.45200000000000001</v>
      </c>
      <c r="H346" s="270">
        <v>5.1999999999999998E-2</v>
      </c>
      <c r="I346" s="270">
        <v>0</v>
      </c>
      <c r="J346" s="270">
        <v>1.4999999999999999E-2</v>
      </c>
      <c r="K346" s="270">
        <v>8.2000000000000003E-2</v>
      </c>
      <c r="L346" s="270">
        <v>7.7583333333333226E-2</v>
      </c>
      <c r="M346" s="271">
        <v>70.846394984326025</v>
      </c>
      <c r="N346" s="269">
        <v>6444</v>
      </c>
      <c r="O346" s="269">
        <v>6540</v>
      </c>
      <c r="P346" s="269">
        <v>6670</v>
      </c>
      <c r="Q346" s="269">
        <v>6736</v>
      </c>
      <c r="R346" s="269">
        <v>6940</v>
      </c>
      <c r="S346" s="269" t="s">
        <v>210</v>
      </c>
      <c r="T346" s="270">
        <v>0.48099999999999998</v>
      </c>
      <c r="U346" s="270">
        <v>0.503</v>
      </c>
      <c r="V346" s="270">
        <v>0.54900000000000004</v>
      </c>
      <c r="W346" s="270">
        <v>0.51500000000000001</v>
      </c>
      <c r="X346" s="270">
        <v>0.52100000000000002</v>
      </c>
      <c r="Y346" s="270">
        <v>5.6000000000000001E-2</v>
      </c>
      <c r="Z346" s="270">
        <v>6.2E-2</v>
      </c>
      <c r="AA346" s="270">
        <v>6.8000000000000005E-2</v>
      </c>
      <c r="AB346" s="270">
        <v>7.4999999999999997E-2</v>
      </c>
      <c r="AC346" s="270">
        <v>0.09</v>
      </c>
      <c r="AD346" s="270">
        <v>0</v>
      </c>
      <c r="AE346" s="270">
        <v>0</v>
      </c>
      <c r="AF346" s="270">
        <v>0</v>
      </c>
      <c r="AG346" s="270">
        <v>0</v>
      </c>
      <c r="AH346" s="270">
        <v>0</v>
      </c>
      <c r="AI346" s="270">
        <v>1.4999999999999999E-2</v>
      </c>
      <c r="AJ346" s="270">
        <v>1.6E-2</v>
      </c>
      <c r="AK346" s="270">
        <v>1.7999999999999999E-2</v>
      </c>
      <c r="AL346" s="270">
        <v>0.02</v>
      </c>
      <c r="AM346" s="270">
        <v>2.1999999999999999E-2</v>
      </c>
      <c r="AN346" s="270">
        <v>2.5000000000000001E-2</v>
      </c>
      <c r="AO346" s="270">
        <v>2.5000000000000001E-2</v>
      </c>
      <c r="AP346" s="270">
        <v>2.5000000000000001E-2</v>
      </c>
      <c r="AQ346" s="270">
        <v>2.5000000000000001E-2</v>
      </c>
      <c r="AR346" s="270">
        <v>2.5000000000000001E-2</v>
      </c>
      <c r="AS346" s="270">
        <v>0.11550000000000001</v>
      </c>
      <c r="AT346" s="270">
        <v>0.1182</v>
      </c>
      <c r="AU346" s="270">
        <v>0.1215</v>
      </c>
      <c r="AV346" s="270">
        <v>0.124</v>
      </c>
      <c r="AW346" s="270">
        <v>0.1288</v>
      </c>
      <c r="AX346" s="270">
        <v>0</v>
      </c>
      <c r="AY346" s="270">
        <v>0</v>
      </c>
      <c r="AZ346" s="270">
        <v>0</v>
      </c>
      <c r="BA346" s="270">
        <v>0</v>
      </c>
      <c r="BB346" s="270">
        <v>0</v>
      </c>
      <c r="BC346" s="270">
        <v>0</v>
      </c>
      <c r="BD346" s="270">
        <v>0</v>
      </c>
      <c r="BE346" s="270">
        <v>0</v>
      </c>
      <c r="BF346" s="270">
        <v>0</v>
      </c>
      <c r="BG346" s="270">
        <v>0</v>
      </c>
    </row>
    <row r="347" spans="1:59">
      <c r="A347" s="267" t="s">
        <v>921</v>
      </c>
      <c r="B347" s="268">
        <v>1.0558333333333334</v>
      </c>
      <c r="C347" s="268">
        <v>2.4619999999999997</v>
      </c>
      <c r="D347" s="268">
        <v>0</v>
      </c>
      <c r="E347" s="268"/>
      <c r="F347" s="269">
        <v>15420</v>
      </c>
      <c r="G347" s="270">
        <v>0.69399999999999995</v>
      </c>
      <c r="H347" s="270">
        <v>0.1</v>
      </c>
      <c r="I347" s="270">
        <v>0</v>
      </c>
      <c r="J347" s="270">
        <v>8.1000000000000003E-2</v>
      </c>
      <c r="K347" s="270">
        <v>0.2198</v>
      </c>
      <c r="L347" s="270">
        <v>-3.8966666666666372E-2</v>
      </c>
      <c r="M347" s="271">
        <v>45.0064850843061</v>
      </c>
      <c r="N347" s="269">
        <v>15510</v>
      </c>
      <c r="O347" s="269">
        <v>18060</v>
      </c>
      <c r="P347" s="269">
        <v>20810</v>
      </c>
      <c r="Q347" s="269">
        <v>23560</v>
      </c>
      <c r="R347" s="269">
        <v>26310</v>
      </c>
      <c r="S347" s="269" t="s">
        <v>210</v>
      </c>
      <c r="T347" s="270">
        <v>0.70399999999999996</v>
      </c>
      <c r="U347" s="270">
        <v>0.83099999999999996</v>
      </c>
      <c r="V347" s="270">
        <v>0.95699999999999996</v>
      </c>
      <c r="W347" s="270">
        <v>1.085</v>
      </c>
      <c r="X347" s="270">
        <v>1.21</v>
      </c>
      <c r="Y347" s="270">
        <v>0.106</v>
      </c>
      <c r="Z347" s="270">
        <v>0.11600000000000001</v>
      </c>
      <c r="AA347" s="270">
        <v>0.127</v>
      </c>
      <c r="AB347" s="270">
        <v>0.14000000000000001</v>
      </c>
      <c r="AC347" s="270">
        <v>0.154</v>
      </c>
      <c r="AD347" s="270">
        <v>0</v>
      </c>
      <c r="AE347" s="270">
        <v>0</v>
      </c>
      <c r="AF347" s="270">
        <v>0</v>
      </c>
      <c r="AG347" s="270">
        <v>0</v>
      </c>
      <c r="AH347" s="270">
        <v>0</v>
      </c>
      <c r="AI347" s="270">
        <v>8.5000000000000006E-2</v>
      </c>
      <c r="AJ347" s="270">
        <v>0.09</v>
      </c>
      <c r="AK347" s="270">
        <v>9.5000000000000001E-2</v>
      </c>
      <c r="AL347" s="270">
        <v>0.1</v>
      </c>
      <c r="AM347" s="270">
        <v>0.105</v>
      </c>
      <c r="AN347" s="270">
        <v>0.14099999999999999</v>
      </c>
      <c r="AO347" s="270">
        <v>0.151</v>
      </c>
      <c r="AP347" s="270">
        <v>0.161</v>
      </c>
      <c r="AQ347" s="270">
        <v>0.17100000000000001</v>
      </c>
      <c r="AR347" s="270">
        <v>0.18099999999999999</v>
      </c>
      <c r="AS347" s="270">
        <v>0.106</v>
      </c>
      <c r="AT347" s="270">
        <v>0.123</v>
      </c>
      <c r="AU347" s="270">
        <v>0.13900000000000001</v>
      </c>
      <c r="AV347" s="270">
        <v>0.155</v>
      </c>
      <c r="AW347" s="270">
        <v>0.17100000000000001</v>
      </c>
      <c r="AX347" s="270">
        <v>0.97199999999999998</v>
      </c>
      <c r="AY347" s="270">
        <v>0</v>
      </c>
      <c r="AZ347" s="270">
        <v>0</v>
      </c>
      <c r="BA347" s="270">
        <v>0</v>
      </c>
      <c r="BB347" s="270">
        <v>0</v>
      </c>
      <c r="BC347" s="270">
        <v>0</v>
      </c>
      <c r="BD347" s="270">
        <v>0</v>
      </c>
      <c r="BE347" s="270">
        <v>0</v>
      </c>
      <c r="BF347" s="270">
        <v>0</v>
      </c>
      <c r="BG347" s="270">
        <v>0</v>
      </c>
    </row>
    <row r="348" spans="1:59">
      <c r="A348" s="267" t="s">
        <v>746</v>
      </c>
      <c r="B348" s="268">
        <v>0.2242416666666667</v>
      </c>
      <c r="C348" s="268">
        <v>0.67700000000000005</v>
      </c>
      <c r="D348" s="268">
        <v>1.4200000000000003E-2</v>
      </c>
      <c r="E348" s="268"/>
      <c r="F348" s="269">
        <v>2900</v>
      </c>
      <c r="G348" s="270">
        <v>0.106</v>
      </c>
      <c r="H348" s="270">
        <v>7.0000000000000001E-3</v>
      </c>
      <c r="I348" s="270">
        <v>6.0000000000000001E-3</v>
      </c>
      <c r="J348" s="270">
        <v>5.0000000000000001E-3</v>
      </c>
      <c r="K348" s="270">
        <v>0.08</v>
      </c>
      <c r="L348" s="270">
        <v>6.0416666666666952E-3</v>
      </c>
      <c r="M348" s="271">
        <v>36.551724137931032</v>
      </c>
      <c r="N348" s="269">
        <v>2950</v>
      </c>
      <c r="O348" s="269">
        <v>3000</v>
      </c>
      <c r="P348" s="269">
        <v>3050</v>
      </c>
      <c r="Q348" s="269">
        <v>3100</v>
      </c>
      <c r="R348" s="269">
        <v>3150</v>
      </c>
      <c r="S348" s="269" t="s">
        <v>210</v>
      </c>
      <c r="T348" s="270">
        <v>0.115</v>
      </c>
      <c r="U348" s="270">
        <v>0.13</v>
      </c>
      <c r="V348" s="270">
        <v>0.14699999999999999</v>
      </c>
      <c r="W348" s="270">
        <v>0.16600000000000001</v>
      </c>
      <c r="X348" s="270">
        <v>0.188</v>
      </c>
      <c r="Y348" s="270">
        <v>8.0000000000000002E-3</v>
      </c>
      <c r="Z348" s="270">
        <v>8.9999999999999993E-3</v>
      </c>
      <c r="AA348" s="270">
        <v>0.01</v>
      </c>
      <c r="AB348" s="270">
        <v>1.0999999999999999E-2</v>
      </c>
      <c r="AC348" s="270">
        <v>1.2E-2</v>
      </c>
      <c r="AD348" s="270">
        <v>6.0000000000000001E-3</v>
      </c>
      <c r="AE348" s="270">
        <v>7.0000000000000001E-3</v>
      </c>
      <c r="AF348" s="270">
        <v>7.0000000000000001E-3</v>
      </c>
      <c r="AG348" s="270">
        <v>8.0000000000000002E-3</v>
      </c>
      <c r="AH348" s="270">
        <v>8.0000000000000002E-3</v>
      </c>
      <c r="AI348" s="270">
        <v>6.0000000000000001E-3</v>
      </c>
      <c r="AJ348" s="270">
        <v>7.0000000000000001E-3</v>
      </c>
      <c r="AK348" s="270">
        <v>8.0000000000000002E-3</v>
      </c>
      <c r="AL348" s="270">
        <v>8.9999999999999993E-3</v>
      </c>
      <c r="AM348" s="270">
        <v>0.01</v>
      </c>
      <c r="AN348" s="270">
        <v>0.10199999999999999</v>
      </c>
      <c r="AO348" s="270">
        <v>0.10199999999999999</v>
      </c>
      <c r="AP348" s="270">
        <v>0.10199999999999999</v>
      </c>
      <c r="AQ348" s="270">
        <v>0.10199999999999999</v>
      </c>
      <c r="AR348" s="270">
        <v>0.10199999999999999</v>
      </c>
      <c r="AS348" s="270">
        <v>3.5000000000000003E-2</v>
      </c>
      <c r="AT348" s="270">
        <v>3.6999999999999998E-2</v>
      </c>
      <c r="AU348" s="270">
        <v>0.04</v>
      </c>
      <c r="AV348" s="270">
        <v>4.3999999999999997E-2</v>
      </c>
      <c r="AW348" s="270">
        <v>4.7E-2</v>
      </c>
      <c r="AX348" s="270">
        <v>0</v>
      </c>
      <c r="AY348" s="270">
        <v>0</v>
      </c>
      <c r="AZ348" s="270">
        <v>0</v>
      </c>
      <c r="BA348" s="270">
        <v>0</v>
      </c>
      <c r="BB348" s="270">
        <v>0</v>
      </c>
      <c r="BC348" s="270">
        <v>0</v>
      </c>
      <c r="BD348" s="270">
        <v>0</v>
      </c>
      <c r="BE348" s="270">
        <v>0</v>
      </c>
      <c r="BF348" s="270">
        <v>0</v>
      </c>
      <c r="BG348" s="270">
        <v>0</v>
      </c>
    </row>
    <row r="349" spans="1:59">
      <c r="A349" s="267" t="s">
        <v>703</v>
      </c>
      <c r="B349" s="268">
        <v>3.1083333333333332E-3</v>
      </c>
      <c r="C349" s="268">
        <v>8.5999999999999993E-2</v>
      </c>
      <c r="D349" s="268">
        <v>0</v>
      </c>
      <c r="E349" s="268"/>
      <c r="F349" s="269">
        <v>80</v>
      </c>
      <c r="G349" s="270">
        <v>1.2999999999999999E-3</v>
      </c>
      <c r="H349" s="270">
        <v>0</v>
      </c>
      <c r="I349" s="270">
        <v>0</v>
      </c>
      <c r="J349" s="270">
        <v>1E-4</v>
      </c>
      <c r="K349" s="270">
        <v>1.5E-3</v>
      </c>
      <c r="L349" s="270">
        <v>2.0833333333333337E-4</v>
      </c>
      <c r="M349" s="271">
        <v>16.25</v>
      </c>
      <c r="N349" s="269">
        <v>85</v>
      </c>
      <c r="O349" s="269">
        <v>90</v>
      </c>
      <c r="P349" s="269">
        <v>95</v>
      </c>
      <c r="Q349" s="269">
        <v>100</v>
      </c>
      <c r="R349" s="269">
        <v>105</v>
      </c>
      <c r="S349" s="269" t="s">
        <v>210</v>
      </c>
      <c r="T349" s="270">
        <v>1.5E-3</v>
      </c>
      <c r="U349" s="270">
        <v>1.6000000000000001E-3</v>
      </c>
      <c r="V349" s="270">
        <v>1.6999999999999999E-3</v>
      </c>
      <c r="W349" s="270">
        <v>1.8E-3</v>
      </c>
      <c r="X349" s="270">
        <v>1.9E-3</v>
      </c>
      <c r="Y349" s="270">
        <v>0</v>
      </c>
      <c r="Z349" s="270">
        <v>0</v>
      </c>
      <c r="AA349" s="270">
        <v>0</v>
      </c>
      <c r="AB349" s="270">
        <v>0</v>
      </c>
      <c r="AC349" s="270">
        <v>0</v>
      </c>
      <c r="AD349" s="270">
        <v>0</v>
      </c>
      <c r="AE349" s="270">
        <v>0</v>
      </c>
      <c r="AF349" s="270">
        <v>0</v>
      </c>
      <c r="AG349" s="270">
        <v>0</v>
      </c>
      <c r="AH349" s="270">
        <v>0</v>
      </c>
      <c r="AI349" s="270">
        <v>1E-4</v>
      </c>
      <c r="AJ349" s="270">
        <v>1E-4</v>
      </c>
      <c r="AK349" s="270">
        <v>1E-4</v>
      </c>
      <c r="AL349" s="270">
        <v>1E-4</v>
      </c>
      <c r="AM349" s="270">
        <v>1E-4</v>
      </c>
      <c r="AN349" s="270">
        <v>1.8E-3</v>
      </c>
      <c r="AO349" s="270">
        <v>1.8E-3</v>
      </c>
      <c r="AP349" s="270">
        <v>1.8E-3</v>
      </c>
      <c r="AQ349" s="270">
        <v>1.8E-3</v>
      </c>
      <c r="AR349" s="270">
        <v>1.8E-3</v>
      </c>
      <c r="AS349" s="270">
        <v>1E-4</v>
      </c>
      <c r="AT349" s="270">
        <v>1E-4</v>
      </c>
      <c r="AU349" s="270">
        <v>1E-4</v>
      </c>
      <c r="AV349" s="270">
        <v>1E-4</v>
      </c>
      <c r="AW349" s="270">
        <v>1E-4</v>
      </c>
      <c r="AX349" s="270">
        <v>0</v>
      </c>
      <c r="AY349" s="270">
        <v>0</v>
      </c>
      <c r="AZ349" s="270">
        <v>0</v>
      </c>
      <c r="BA349" s="270">
        <v>0</v>
      </c>
      <c r="BB349" s="270">
        <v>0</v>
      </c>
      <c r="BC349" s="270">
        <v>0</v>
      </c>
      <c r="BD349" s="270">
        <v>0</v>
      </c>
      <c r="BE349" s="270">
        <v>0</v>
      </c>
      <c r="BF349" s="270">
        <v>0</v>
      </c>
      <c r="BG349" s="270">
        <v>0</v>
      </c>
    </row>
    <row r="350" spans="1:59">
      <c r="A350" s="267" t="s">
        <v>551</v>
      </c>
      <c r="B350" s="268">
        <v>0.51575000000000004</v>
      </c>
      <c r="C350" s="268">
        <v>1.258</v>
      </c>
      <c r="D350" s="268">
        <v>0</v>
      </c>
      <c r="E350" s="268"/>
      <c r="F350" s="269">
        <v>5500</v>
      </c>
      <c r="G350" s="270">
        <v>0.216</v>
      </c>
      <c r="H350" s="270">
        <v>0.104</v>
      </c>
      <c r="I350" s="270">
        <v>1.4999999999999999E-2</v>
      </c>
      <c r="J350" s="270">
        <v>0.107</v>
      </c>
      <c r="K350" s="270">
        <v>1.2999999999999999E-2</v>
      </c>
      <c r="L350" s="270">
        <v>6.0750000000000026E-2</v>
      </c>
      <c r="M350" s="271">
        <v>39.272727272727273</v>
      </c>
      <c r="N350" s="269">
        <v>5582</v>
      </c>
      <c r="O350" s="269">
        <v>5642</v>
      </c>
      <c r="P350" s="269">
        <v>5702</v>
      </c>
      <c r="Q350" s="269">
        <v>5784</v>
      </c>
      <c r="R350" s="269">
        <v>5833</v>
      </c>
      <c r="S350" s="269" t="s">
        <v>205</v>
      </c>
      <c r="T350" s="270">
        <v>0.216</v>
      </c>
      <c r="U350" s="270">
        <v>0.22</v>
      </c>
      <c r="V350" s="270">
        <v>0.224</v>
      </c>
      <c r="W350" s="270">
        <v>0.23</v>
      </c>
      <c r="X350" s="270">
        <v>0.24199999999999999</v>
      </c>
      <c r="Y350" s="270">
        <v>0.104</v>
      </c>
      <c r="Z350" s="270">
        <v>0.106</v>
      </c>
      <c r="AA350" s="270">
        <v>0.113</v>
      </c>
      <c r="AB350" s="270">
        <v>0.122</v>
      </c>
      <c r="AC350" s="270">
        <v>0.13400000000000001</v>
      </c>
      <c r="AD350" s="270">
        <v>1.6E-2</v>
      </c>
      <c r="AE350" s="270">
        <v>1.7000000000000001E-2</v>
      </c>
      <c r="AF350" s="270">
        <v>1.7999999999999999E-2</v>
      </c>
      <c r="AG350" s="270">
        <v>1.7999999999999999E-2</v>
      </c>
      <c r="AH350" s="270">
        <v>1.9E-2</v>
      </c>
      <c r="AI350" s="270">
        <v>0.107</v>
      </c>
      <c r="AJ350" s="270">
        <v>0.114</v>
      </c>
      <c r="AK350" s="270">
        <v>0.127</v>
      </c>
      <c r="AL350" s="270">
        <v>0.13800000000000001</v>
      </c>
      <c r="AM350" s="270">
        <v>0.151</v>
      </c>
      <c r="AN350" s="270">
        <v>1.2999999999999999E-2</v>
      </c>
      <c r="AO350" s="270">
        <v>1.2999999999999999E-2</v>
      </c>
      <c r="AP350" s="270">
        <v>1.4E-2</v>
      </c>
      <c r="AQ350" s="270">
        <v>1.4999999999999999E-2</v>
      </c>
      <c r="AR350" s="270">
        <v>1.6E-2</v>
      </c>
      <c r="AS350" s="270">
        <v>2.1499999999999998E-2</v>
      </c>
      <c r="AT350" s="270">
        <v>2.2200000000000001E-2</v>
      </c>
      <c r="AU350" s="270">
        <v>2.3400000000000001E-2</v>
      </c>
      <c r="AV350" s="270">
        <v>2.47E-2</v>
      </c>
      <c r="AW350" s="270">
        <v>2.6599999999999999E-2</v>
      </c>
      <c r="AX350" s="270">
        <v>0</v>
      </c>
      <c r="AY350" s="270">
        <v>0</v>
      </c>
      <c r="AZ350" s="270">
        <v>0</v>
      </c>
      <c r="BA350" s="270">
        <v>0</v>
      </c>
      <c r="BB350" s="270">
        <v>0</v>
      </c>
      <c r="BC350" s="270">
        <v>0</v>
      </c>
      <c r="BD350" s="270">
        <v>0</v>
      </c>
      <c r="BE350" s="270">
        <v>0</v>
      </c>
      <c r="BF350" s="270">
        <v>0</v>
      </c>
      <c r="BG350" s="270">
        <v>0</v>
      </c>
    </row>
    <row r="351" spans="1:59">
      <c r="A351" s="267" t="s">
        <v>498</v>
      </c>
      <c r="B351" s="268">
        <v>0.85591666666666655</v>
      </c>
      <c r="C351" s="268">
        <v>2.0150000000000001</v>
      </c>
      <c r="D351" s="268">
        <v>1.6136986301369862E-2</v>
      </c>
      <c r="E351" s="268"/>
      <c r="F351" s="269">
        <v>10762</v>
      </c>
      <c r="G351" s="270">
        <v>0.52300000000000002</v>
      </c>
      <c r="H351" s="270">
        <v>6.7000000000000004E-2</v>
      </c>
      <c r="I351" s="270">
        <v>1.4999999999999999E-2</v>
      </c>
      <c r="J351" s="270">
        <v>2.5000000000000001E-2</v>
      </c>
      <c r="K351" s="270">
        <v>0.151</v>
      </c>
      <c r="L351" s="270">
        <v>5.8779680365296572E-2</v>
      </c>
      <c r="M351" s="271">
        <v>48.59691507154804</v>
      </c>
      <c r="N351" s="269">
        <v>11500</v>
      </c>
      <c r="O351" s="269">
        <v>11650</v>
      </c>
      <c r="P351" s="269">
        <v>11785</v>
      </c>
      <c r="Q351" s="269">
        <v>11902</v>
      </c>
      <c r="R351" s="269">
        <v>12362</v>
      </c>
      <c r="S351" s="269" t="s">
        <v>205</v>
      </c>
      <c r="T351" s="270">
        <v>0.6</v>
      </c>
      <c r="U351" s="270">
        <v>0.65</v>
      </c>
      <c r="V351" s="270">
        <v>0.70499999999999996</v>
      </c>
      <c r="W351" s="270">
        <v>0.77500000000000002</v>
      </c>
      <c r="X351" s="270">
        <v>0.82499999999999996</v>
      </c>
      <c r="Y351" s="270">
        <v>0.05</v>
      </c>
      <c r="Z351" s="270">
        <v>5.5E-2</v>
      </c>
      <c r="AA351" s="270">
        <v>6.5000000000000002E-2</v>
      </c>
      <c r="AB351" s="270">
        <v>7.4999999999999997E-2</v>
      </c>
      <c r="AC351" s="270">
        <v>0.09</v>
      </c>
      <c r="AD351" s="270">
        <v>5.0000000000000001E-3</v>
      </c>
      <c r="AE351" s="270">
        <v>5.0000000000000001E-3</v>
      </c>
      <c r="AF351" s="270">
        <v>6.0000000000000001E-3</v>
      </c>
      <c r="AG351" s="270">
        <v>7.0000000000000001E-3</v>
      </c>
      <c r="AH351" s="270">
        <v>0.01</v>
      </c>
      <c r="AI351" s="270">
        <v>2.1999999999999999E-2</v>
      </c>
      <c r="AJ351" s="270">
        <v>2.3E-2</v>
      </c>
      <c r="AK351" s="270">
        <v>2.5000000000000001E-2</v>
      </c>
      <c r="AL351" s="270">
        <v>2.8000000000000001E-2</v>
      </c>
      <c r="AM351" s="270">
        <v>0.03</v>
      </c>
      <c r="AN351" s="270">
        <v>3.7999999999999999E-2</v>
      </c>
      <c r="AO351" s="270">
        <v>0.04</v>
      </c>
      <c r="AP351" s="270">
        <v>0.05</v>
      </c>
      <c r="AQ351" s="270">
        <v>5.5E-2</v>
      </c>
      <c r="AR351" s="270">
        <v>6.5000000000000002E-2</v>
      </c>
      <c r="AS351" s="270">
        <v>0.11600000000000001</v>
      </c>
      <c r="AT351" s="270">
        <v>0.125</v>
      </c>
      <c r="AU351" s="270">
        <v>0.13800000000000001</v>
      </c>
      <c r="AV351" s="270">
        <v>0.152</v>
      </c>
      <c r="AW351" s="270">
        <v>0.16500000000000001</v>
      </c>
      <c r="AX351" s="270">
        <v>0</v>
      </c>
      <c r="AY351" s="270">
        <v>0</v>
      </c>
      <c r="AZ351" s="270">
        <v>0</v>
      </c>
      <c r="BA351" s="270">
        <v>0</v>
      </c>
      <c r="BB351" s="270">
        <v>0</v>
      </c>
      <c r="BC351" s="270">
        <v>0</v>
      </c>
      <c r="BD351" s="270">
        <v>0</v>
      </c>
      <c r="BE351" s="270">
        <v>0</v>
      </c>
      <c r="BF351" s="270">
        <v>0</v>
      </c>
      <c r="BG351" s="270">
        <v>0</v>
      </c>
    </row>
    <row r="352" spans="1:59">
      <c r="A352" s="267" t="s">
        <v>929</v>
      </c>
      <c r="B352" s="268">
        <v>1.1424833333333335</v>
      </c>
      <c r="C352" s="268">
        <v>2.2970000000000002</v>
      </c>
      <c r="D352" s="268">
        <v>8.0547945205479464E-4</v>
      </c>
      <c r="E352" s="268"/>
      <c r="F352" s="269">
        <v>5420</v>
      </c>
      <c r="G352" s="270">
        <v>0.2311</v>
      </c>
      <c r="H352" s="270">
        <v>0.44529999999999997</v>
      </c>
      <c r="I352" s="270">
        <v>1.1999999999999999E-3</v>
      </c>
      <c r="J352" s="270">
        <v>0.19170000000000001</v>
      </c>
      <c r="K352" s="270">
        <v>9.7000000000000003E-2</v>
      </c>
      <c r="L352" s="270">
        <v>0.1753778538812788</v>
      </c>
      <c r="M352" s="271">
        <v>42.638376383763834</v>
      </c>
      <c r="N352" s="269">
        <v>5430</v>
      </c>
      <c r="O352" s="269">
        <v>5480</v>
      </c>
      <c r="P352" s="269">
        <v>5540</v>
      </c>
      <c r="Q352" s="269">
        <v>5600</v>
      </c>
      <c r="R352" s="269">
        <v>5650</v>
      </c>
      <c r="S352" s="269" t="s">
        <v>202</v>
      </c>
      <c r="T352" s="270">
        <v>0.23400000000000001</v>
      </c>
      <c r="U352" s="270">
        <v>0.2369</v>
      </c>
      <c r="V352" s="270">
        <v>0.23980000000000001</v>
      </c>
      <c r="W352" s="270">
        <v>0.24279999999999999</v>
      </c>
      <c r="X352" s="270">
        <v>0.25580000000000003</v>
      </c>
      <c r="Y352" s="270">
        <v>0.45079999999999998</v>
      </c>
      <c r="Z352" s="270">
        <v>0.45639999999999997</v>
      </c>
      <c r="AA352" s="270">
        <v>0.46210000000000001</v>
      </c>
      <c r="AB352" s="270">
        <v>0.46779999999999999</v>
      </c>
      <c r="AC352" s="270">
        <v>0.43359999999999999</v>
      </c>
      <c r="AD352" s="270">
        <v>1.2999999999999999E-3</v>
      </c>
      <c r="AE352" s="270">
        <v>1.4E-3</v>
      </c>
      <c r="AF352" s="270">
        <v>1.5E-3</v>
      </c>
      <c r="AG352" s="270">
        <v>1.6000000000000001E-3</v>
      </c>
      <c r="AH352" s="270">
        <v>1.6999999999999999E-3</v>
      </c>
      <c r="AI352" s="270">
        <v>0.19409999999999999</v>
      </c>
      <c r="AJ352" s="270">
        <v>0.19650000000000001</v>
      </c>
      <c r="AK352" s="270">
        <v>0.19889999999999999</v>
      </c>
      <c r="AL352" s="270">
        <v>0.2014</v>
      </c>
      <c r="AM352" s="270">
        <v>0.2039</v>
      </c>
      <c r="AN352" s="270">
        <v>9.8000000000000004E-2</v>
      </c>
      <c r="AO352" s="270">
        <v>9.9000000000000005E-2</v>
      </c>
      <c r="AP352" s="270">
        <v>0.1</v>
      </c>
      <c r="AQ352" s="270">
        <v>0.10100000000000001</v>
      </c>
      <c r="AR352" s="270">
        <v>0.10199999999999999</v>
      </c>
      <c r="AS352" s="270">
        <v>0.1784</v>
      </c>
      <c r="AT352" s="270">
        <v>0.18060000000000001</v>
      </c>
      <c r="AU352" s="270">
        <v>0.18279999999999999</v>
      </c>
      <c r="AV352" s="270">
        <v>0.185</v>
      </c>
      <c r="AW352" s="270">
        <v>0.18179999999999999</v>
      </c>
      <c r="AX352" s="270">
        <v>0</v>
      </c>
      <c r="AY352" s="270">
        <v>0</v>
      </c>
      <c r="AZ352" s="270">
        <v>0</v>
      </c>
      <c r="BA352" s="270">
        <v>0</v>
      </c>
      <c r="BB352" s="270">
        <v>0</v>
      </c>
      <c r="BC352" s="270">
        <v>0</v>
      </c>
      <c r="BD352" s="270">
        <v>0</v>
      </c>
      <c r="BE352" s="270">
        <v>0</v>
      </c>
      <c r="BF352" s="270">
        <v>0</v>
      </c>
      <c r="BG352" s="270">
        <v>0</v>
      </c>
    </row>
    <row r="353" spans="1:59">
      <c r="A353" s="267" t="s">
        <v>881</v>
      </c>
      <c r="B353" s="268">
        <v>0.40754166666666669</v>
      </c>
      <c r="C353" s="268">
        <v>1.4440000000000002</v>
      </c>
      <c r="D353" s="268">
        <v>0.1804</v>
      </c>
      <c r="E353" s="268"/>
      <c r="F353" s="269">
        <v>3277</v>
      </c>
      <c r="G353" s="270">
        <v>0.21310000000000001</v>
      </c>
      <c r="H353" s="270">
        <v>2.3E-2</v>
      </c>
      <c r="I353" s="270">
        <v>1.61E-2</v>
      </c>
      <c r="J353" s="270">
        <v>0.107</v>
      </c>
      <c r="K353" s="270">
        <v>1E-3</v>
      </c>
      <c r="L353" s="270">
        <v>-0.13305833333333328</v>
      </c>
      <c r="M353" s="271">
        <v>65.028989929813861</v>
      </c>
      <c r="N353" s="269">
        <v>3278</v>
      </c>
      <c r="O353" s="269">
        <v>3281</v>
      </c>
      <c r="P353" s="269">
        <v>3284</v>
      </c>
      <c r="Q353" s="269">
        <v>3287</v>
      </c>
      <c r="R353" s="269">
        <v>3290</v>
      </c>
      <c r="S353" s="269" t="s">
        <v>202</v>
      </c>
      <c r="T353" s="270">
        <v>0.22289999999999999</v>
      </c>
      <c r="U353" s="270">
        <v>0.22309999999999999</v>
      </c>
      <c r="V353" s="270">
        <v>0.2233</v>
      </c>
      <c r="W353" s="270">
        <v>0.2235</v>
      </c>
      <c r="X353" s="270">
        <v>0.22370000000000001</v>
      </c>
      <c r="Y353" s="270">
        <v>2.3E-2</v>
      </c>
      <c r="Z353" s="270">
        <v>2.3E-2</v>
      </c>
      <c r="AA353" s="270">
        <v>2.3E-2</v>
      </c>
      <c r="AB353" s="270">
        <v>2.3E-2</v>
      </c>
      <c r="AC353" s="270">
        <v>2.3E-2</v>
      </c>
      <c r="AD353" s="270">
        <v>1.6E-2</v>
      </c>
      <c r="AE353" s="270">
        <v>1.6E-2</v>
      </c>
      <c r="AF353" s="270">
        <v>1.6E-2</v>
      </c>
      <c r="AG353" s="270">
        <v>1.6E-2</v>
      </c>
      <c r="AH353" s="270">
        <v>1.6E-2</v>
      </c>
      <c r="AI353" s="270">
        <v>1.2E-2</v>
      </c>
      <c r="AJ353" s="270">
        <v>1.2E-2</v>
      </c>
      <c r="AK353" s="270">
        <v>1.2E-2</v>
      </c>
      <c r="AL353" s="270">
        <v>1.2E-2</v>
      </c>
      <c r="AM353" s="270">
        <v>1.2E-2</v>
      </c>
      <c r="AN353" s="270">
        <v>1E-3</v>
      </c>
      <c r="AO353" s="270">
        <v>1E-3</v>
      </c>
      <c r="AP353" s="270">
        <v>1E-3</v>
      </c>
      <c r="AQ353" s="270">
        <v>1E-3</v>
      </c>
      <c r="AR353" s="270">
        <v>1E-3</v>
      </c>
      <c r="AS353" s="270">
        <v>4.4999999999999998E-2</v>
      </c>
      <c r="AT353" s="270">
        <v>4.4999999999999998E-2</v>
      </c>
      <c r="AU353" s="270">
        <v>4.4999999999999998E-2</v>
      </c>
      <c r="AV353" s="270">
        <v>4.4999999999999998E-2</v>
      </c>
      <c r="AW353" s="270">
        <v>4.4999999999999998E-2</v>
      </c>
      <c r="AX353" s="270">
        <v>0</v>
      </c>
      <c r="AY353" s="270">
        <v>0</v>
      </c>
      <c r="AZ353" s="270">
        <v>0</v>
      </c>
      <c r="BA353" s="270">
        <v>0</v>
      </c>
      <c r="BB353" s="270">
        <v>0</v>
      </c>
      <c r="BC353" s="270">
        <v>0</v>
      </c>
      <c r="BD353" s="270">
        <v>0</v>
      </c>
      <c r="BE353" s="270">
        <v>0</v>
      </c>
      <c r="BF353" s="270">
        <v>0</v>
      </c>
      <c r="BG353" s="270">
        <v>0</v>
      </c>
    </row>
    <row r="354" spans="1:59">
      <c r="A354" s="267" t="s">
        <v>486</v>
      </c>
      <c r="B354" s="268">
        <v>0.23858333333333334</v>
      </c>
      <c r="C354" s="268">
        <v>0.93299999999999994</v>
      </c>
      <c r="D354" s="268">
        <v>0</v>
      </c>
      <c r="E354" s="268"/>
      <c r="F354" s="269">
        <v>1764</v>
      </c>
      <c r="G354" s="270">
        <v>9.0999999999999998E-2</v>
      </c>
      <c r="H354" s="270">
        <v>2.1000000000000001E-2</v>
      </c>
      <c r="I354" s="270">
        <v>1.2999999999999999E-2</v>
      </c>
      <c r="J354" s="270">
        <v>1E-3</v>
      </c>
      <c r="K354" s="270">
        <v>2.1999999999999999E-2</v>
      </c>
      <c r="L354" s="270">
        <v>9.0583333333333349E-2</v>
      </c>
      <c r="M354" s="271">
        <v>51.587301587301589</v>
      </c>
      <c r="N354" s="269">
        <v>1764</v>
      </c>
      <c r="O354" s="269">
        <v>1764</v>
      </c>
      <c r="P354" s="269">
        <v>1764</v>
      </c>
      <c r="Q354" s="269">
        <v>1764</v>
      </c>
      <c r="R354" s="269">
        <v>1764</v>
      </c>
      <c r="S354" s="269" t="s">
        <v>202</v>
      </c>
      <c r="T354" s="270">
        <v>9.0999999999999998E-2</v>
      </c>
      <c r="U354" s="270">
        <v>9.0999999999999998E-2</v>
      </c>
      <c r="V354" s="270">
        <v>9.0999999999999998E-2</v>
      </c>
      <c r="W354" s="270">
        <v>9.0999999999999998E-2</v>
      </c>
      <c r="X354" s="270">
        <v>9.0999999999999998E-2</v>
      </c>
      <c r="Y354" s="270">
        <v>2.1000000000000001E-2</v>
      </c>
      <c r="Z354" s="270">
        <v>2.1000000000000001E-2</v>
      </c>
      <c r="AA354" s="270">
        <v>2.1000000000000001E-2</v>
      </c>
      <c r="AB354" s="270">
        <v>2.1000000000000001E-2</v>
      </c>
      <c r="AC354" s="270">
        <v>2.1000000000000001E-2</v>
      </c>
      <c r="AD354" s="270">
        <v>1.2999999999999999E-2</v>
      </c>
      <c r="AE354" s="270">
        <v>1.2999999999999999E-2</v>
      </c>
      <c r="AF354" s="270">
        <v>1.2999999999999999E-2</v>
      </c>
      <c r="AG354" s="270">
        <v>1.2999999999999999E-2</v>
      </c>
      <c r="AH354" s="270">
        <v>1.2999999999999999E-2</v>
      </c>
      <c r="AI354" s="270">
        <v>0</v>
      </c>
      <c r="AJ354" s="270">
        <v>0</v>
      </c>
      <c r="AK354" s="270">
        <v>0</v>
      </c>
      <c r="AL354" s="270">
        <v>0</v>
      </c>
      <c r="AM354" s="270">
        <v>0</v>
      </c>
      <c r="AN354" s="270">
        <v>2.1999999999999999E-2</v>
      </c>
      <c r="AO354" s="270">
        <v>2.1999999999999999E-2</v>
      </c>
      <c r="AP354" s="270">
        <v>2.1999999999999999E-2</v>
      </c>
      <c r="AQ354" s="270">
        <v>2.1999999999999999E-2</v>
      </c>
      <c r="AR354" s="270">
        <v>2.1999999999999999E-2</v>
      </c>
      <c r="AS354" s="270">
        <v>2.5000000000000001E-2</v>
      </c>
      <c r="AT354" s="270">
        <v>2.5000000000000001E-2</v>
      </c>
      <c r="AU354" s="270">
        <v>2.5000000000000001E-2</v>
      </c>
      <c r="AV354" s="270">
        <v>2.5000000000000001E-2</v>
      </c>
      <c r="AW354" s="270">
        <v>2.5000000000000001E-2</v>
      </c>
      <c r="AX354" s="270">
        <v>0</v>
      </c>
      <c r="AY354" s="270">
        <v>0</v>
      </c>
      <c r="AZ354" s="270">
        <v>0</v>
      </c>
      <c r="BA354" s="270">
        <v>0</v>
      </c>
      <c r="BB354" s="270">
        <v>0</v>
      </c>
      <c r="BC354" s="270">
        <v>0</v>
      </c>
      <c r="BD354" s="270">
        <v>0</v>
      </c>
      <c r="BE354" s="270">
        <v>0</v>
      </c>
      <c r="BF354" s="270">
        <v>0</v>
      </c>
      <c r="BG354" s="270">
        <v>0</v>
      </c>
    </row>
    <row r="355" spans="1:59">
      <c r="A355" s="267" t="s">
        <v>564</v>
      </c>
      <c r="B355" s="268">
        <v>0.10591666666666666</v>
      </c>
      <c r="C355" s="268">
        <v>0.46800000000000003</v>
      </c>
      <c r="D355" s="268">
        <v>0</v>
      </c>
      <c r="E355" s="268"/>
      <c r="F355" s="269">
        <v>889</v>
      </c>
      <c r="G355" s="270">
        <v>9.5000000000000001E-2</v>
      </c>
      <c r="H355" s="270">
        <v>1E-3</v>
      </c>
      <c r="I355" s="270">
        <v>1E-3</v>
      </c>
      <c r="J355" s="270">
        <v>2E-3</v>
      </c>
      <c r="K355" s="270">
        <v>0</v>
      </c>
      <c r="L355" s="270">
        <v>6.9166666666666543E-3</v>
      </c>
      <c r="M355" s="271">
        <v>106.86164229471316</v>
      </c>
      <c r="N355" s="269">
        <v>889</v>
      </c>
      <c r="O355" s="269">
        <v>890</v>
      </c>
      <c r="P355" s="269">
        <v>891</v>
      </c>
      <c r="Q355" s="269">
        <v>892</v>
      </c>
      <c r="R355" s="269">
        <v>892</v>
      </c>
      <c r="S355" s="269" t="s">
        <v>202</v>
      </c>
      <c r="T355" s="270">
        <v>0.10199999999999999</v>
      </c>
      <c r="U355" s="270">
        <v>0.1021</v>
      </c>
      <c r="V355" s="270">
        <v>0.1021</v>
      </c>
      <c r="W355" s="270">
        <v>0.1021</v>
      </c>
      <c r="X355" s="270">
        <v>0.1021</v>
      </c>
      <c r="Y355" s="270">
        <v>1E-3</v>
      </c>
      <c r="Z355" s="270">
        <v>1E-3</v>
      </c>
      <c r="AA355" s="270">
        <v>1E-3</v>
      </c>
      <c r="AB355" s="270">
        <v>1E-3</v>
      </c>
      <c r="AC355" s="270">
        <v>1E-3</v>
      </c>
      <c r="AD355" s="270">
        <v>2E-3</v>
      </c>
      <c r="AE355" s="270">
        <v>2E-3</v>
      </c>
      <c r="AF355" s="270">
        <v>2E-3</v>
      </c>
      <c r="AG355" s="270">
        <v>2E-3</v>
      </c>
      <c r="AH355" s="270">
        <v>2E-3</v>
      </c>
      <c r="AI355" s="270">
        <v>2E-3</v>
      </c>
      <c r="AJ355" s="270">
        <v>2E-3</v>
      </c>
      <c r="AK355" s="270">
        <v>2E-3</v>
      </c>
      <c r="AL355" s="270">
        <v>2E-3</v>
      </c>
      <c r="AM355" s="270">
        <v>2E-3</v>
      </c>
      <c r="AN355" s="270">
        <v>0</v>
      </c>
      <c r="AO355" s="270">
        <v>0</v>
      </c>
      <c r="AP355" s="270">
        <v>0</v>
      </c>
      <c r="AQ355" s="270">
        <v>0</v>
      </c>
      <c r="AR355" s="270">
        <v>0</v>
      </c>
      <c r="AS355" s="270">
        <v>7.0000000000000001E-3</v>
      </c>
      <c r="AT355" s="270">
        <v>7.0000000000000001E-3</v>
      </c>
      <c r="AU355" s="270">
        <v>7.0000000000000001E-3</v>
      </c>
      <c r="AV355" s="270">
        <v>7.0000000000000001E-3</v>
      </c>
      <c r="AW355" s="270">
        <v>7.0000000000000001E-3</v>
      </c>
      <c r="AX355" s="270">
        <v>0.28799999999999998</v>
      </c>
      <c r="AY355" s="270">
        <v>0</v>
      </c>
      <c r="AZ355" s="270">
        <v>0</v>
      </c>
      <c r="BA355" s="270">
        <v>0</v>
      </c>
      <c r="BB355" s="270">
        <v>0</v>
      </c>
      <c r="BC355" s="270">
        <v>0</v>
      </c>
      <c r="BD355" s="270">
        <v>0</v>
      </c>
      <c r="BE355" s="270">
        <v>0</v>
      </c>
      <c r="BF355" s="270">
        <v>0</v>
      </c>
      <c r="BG355" s="270">
        <v>0</v>
      </c>
    </row>
    <row r="356" spans="1:59">
      <c r="A356" s="267" t="s">
        <v>216</v>
      </c>
      <c r="B356" s="268">
        <v>3.5416666666666673E-2</v>
      </c>
      <c r="C356" s="268">
        <v>0.21400000000000002</v>
      </c>
      <c r="D356" s="268">
        <v>0</v>
      </c>
      <c r="E356" s="268"/>
      <c r="F356" s="269">
        <v>415</v>
      </c>
      <c r="G356" s="270">
        <v>2.5999999999999999E-2</v>
      </c>
      <c r="H356" s="270">
        <v>2E-3</v>
      </c>
      <c r="I356" s="270">
        <v>0</v>
      </c>
      <c r="J356" s="270">
        <v>0</v>
      </c>
      <c r="K356" s="270">
        <v>1E-3</v>
      </c>
      <c r="L356" s="270">
        <v>6.4166666666666747E-3</v>
      </c>
      <c r="M356" s="271">
        <v>62.650602409638552</v>
      </c>
      <c r="N356" s="269">
        <v>420</v>
      </c>
      <c r="O356" s="269">
        <v>470</v>
      </c>
      <c r="P356" s="269">
        <v>520</v>
      </c>
      <c r="Q356" s="269">
        <v>570</v>
      </c>
      <c r="R356" s="269">
        <v>620</v>
      </c>
      <c r="S356" s="269" t="s">
        <v>202</v>
      </c>
      <c r="T356" s="270">
        <v>2.8000000000000001E-2</v>
      </c>
      <c r="U356" s="270">
        <v>3.15E-2</v>
      </c>
      <c r="V356" s="270">
        <v>3.4799999999999998E-2</v>
      </c>
      <c r="W356" s="270">
        <v>3.8199999999999998E-2</v>
      </c>
      <c r="X356" s="270">
        <v>4.5400000000000003E-2</v>
      </c>
      <c r="Y356" s="270">
        <v>3.0000000000000001E-3</v>
      </c>
      <c r="Z356" s="270">
        <v>3.3E-3</v>
      </c>
      <c r="AA356" s="270">
        <v>3.5999999999999999E-3</v>
      </c>
      <c r="AB356" s="270">
        <v>4.0000000000000001E-3</v>
      </c>
      <c r="AC356" s="270">
        <v>4.4000000000000003E-3</v>
      </c>
      <c r="AD356" s="270">
        <v>0</v>
      </c>
      <c r="AE356" s="270">
        <v>0</v>
      </c>
      <c r="AF356" s="270">
        <v>0</v>
      </c>
      <c r="AG356" s="270">
        <v>0</v>
      </c>
      <c r="AH356" s="270">
        <v>0</v>
      </c>
      <c r="AI356" s="270">
        <v>0</v>
      </c>
      <c r="AJ356" s="270">
        <v>0</v>
      </c>
      <c r="AK356" s="270">
        <v>0</v>
      </c>
      <c r="AL356" s="270">
        <v>0</v>
      </c>
      <c r="AM356" s="270">
        <v>0</v>
      </c>
      <c r="AN356" s="270">
        <v>1E-3</v>
      </c>
      <c r="AO356" s="270">
        <v>1E-3</v>
      </c>
      <c r="AP356" s="270">
        <v>1E-3</v>
      </c>
      <c r="AQ356" s="270">
        <v>1E-3</v>
      </c>
      <c r="AR356" s="270">
        <v>1E-3</v>
      </c>
      <c r="AS356" s="270">
        <v>4.7999999999999996E-3</v>
      </c>
      <c r="AT356" s="270">
        <v>5.4000000000000003E-3</v>
      </c>
      <c r="AU356" s="270">
        <v>5.7000000000000002E-3</v>
      </c>
      <c r="AV356" s="270">
        <v>5.8999999999999999E-3</v>
      </c>
      <c r="AW356" s="270">
        <v>6.1999999999999998E-3</v>
      </c>
      <c r="AX356" s="270">
        <v>0</v>
      </c>
      <c r="AY356" s="270">
        <v>0</v>
      </c>
      <c r="AZ356" s="270">
        <v>0</v>
      </c>
      <c r="BA356" s="270">
        <v>0</v>
      </c>
      <c r="BB356" s="270">
        <v>0</v>
      </c>
      <c r="BC356" s="270">
        <v>0</v>
      </c>
      <c r="BD356" s="270">
        <v>0</v>
      </c>
      <c r="BE356" s="270">
        <v>0</v>
      </c>
      <c r="BF356" s="270">
        <v>0</v>
      </c>
      <c r="BG356" s="270">
        <v>0</v>
      </c>
    </row>
    <row r="357" spans="1:59">
      <c r="A357" s="267" t="s">
        <v>659</v>
      </c>
      <c r="B357" s="268">
        <v>0.15219166666666667</v>
      </c>
      <c r="C357" s="268">
        <v>0.33999999999999997</v>
      </c>
      <c r="D357" s="268">
        <v>0</v>
      </c>
      <c r="E357" s="268"/>
      <c r="F357" s="269">
        <v>1466</v>
      </c>
      <c r="G357" s="270">
        <v>8.1900000000000001E-2</v>
      </c>
      <c r="H357" s="270">
        <v>7.4000000000000003E-3</v>
      </c>
      <c r="I357" s="270">
        <v>5.7000000000000002E-3</v>
      </c>
      <c r="J357" s="270">
        <v>2.6800000000000001E-2</v>
      </c>
      <c r="K357" s="270">
        <v>0.03</v>
      </c>
      <c r="L357" s="270">
        <v>3.9166666666667904E-4</v>
      </c>
      <c r="M357" s="271">
        <v>55.866302864938611</v>
      </c>
      <c r="N357" s="269">
        <v>1495</v>
      </c>
      <c r="O357" s="269">
        <v>1510</v>
      </c>
      <c r="P357" s="269">
        <v>1525</v>
      </c>
      <c r="Q357" s="269">
        <v>1540</v>
      </c>
      <c r="R357" s="269">
        <v>1555</v>
      </c>
      <c r="S357" s="269" t="s">
        <v>202</v>
      </c>
      <c r="T357" s="270">
        <v>8.4000000000000005E-2</v>
      </c>
      <c r="U357" s="270">
        <v>8.5000000000000006E-2</v>
      </c>
      <c r="V357" s="270">
        <v>8.5999999999999993E-2</v>
      </c>
      <c r="W357" s="270">
        <v>8.6999999999999994E-2</v>
      </c>
      <c r="X357" s="270">
        <v>8.7999999999999995E-2</v>
      </c>
      <c r="Y357" s="270">
        <v>7.4000000000000003E-3</v>
      </c>
      <c r="Z357" s="270">
        <v>7.4000000000000003E-3</v>
      </c>
      <c r="AA357" s="270">
        <v>7.4000000000000003E-3</v>
      </c>
      <c r="AB357" s="270">
        <v>7.4000000000000003E-3</v>
      </c>
      <c r="AC357" s="270">
        <v>7.4000000000000003E-3</v>
      </c>
      <c r="AD357" s="270">
        <v>5.7000000000000002E-3</v>
      </c>
      <c r="AE357" s="270">
        <v>5.7000000000000002E-3</v>
      </c>
      <c r="AF357" s="270">
        <v>5.7000000000000002E-3</v>
      </c>
      <c r="AG357" s="270">
        <v>5.7000000000000002E-3</v>
      </c>
      <c r="AH357" s="270">
        <v>5.7000000000000002E-3</v>
      </c>
      <c r="AI357" s="270">
        <v>2.8000000000000001E-2</v>
      </c>
      <c r="AJ357" s="270">
        <v>2.8000000000000001E-2</v>
      </c>
      <c r="AK357" s="270">
        <v>2.9000000000000001E-2</v>
      </c>
      <c r="AL357" s="270">
        <v>2.9000000000000001E-2</v>
      </c>
      <c r="AM357" s="270">
        <v>2.9000000000000001E-2</v>
      </c>
      <c r="AN357" s="270">
        <v>0.02</v>
      </c>
      <c r="AO357" s="270">
        <v>0.02</v>
      </c>
      <c r="AP357" s="270">
        <v>0.02</v>
      </c>
      <c r="AQ357" s="270">
        <v>0.02</v>
      </c>
      <c r="AR357" s="270">
        <v>0.02</v>
      </c>
      <c r="AS357" s="270">
        <v>1.7299999999999999E-2</v>
      </c>
      <c r="AT357" s="270">
        <v>1.7299999999999999E-2</v>
      </c>
      <c r="AU357" s="270">
        <v>1.7299999999999999E-2</v>
      </c>
      <c r="AV357" s="270">
        <v>1.7299999999999999E-2</v>
      </c>
      <c r="AW357" s="270">
        <v>1.7299999999999999E-2</v>
      </c>
      <c r="AX357" s="270">
        <v>0</v>
      </c>
      <c r="AY357" s="270">
        <v>0</v>
      </c>
      <c r="AZ357" s="270">
        <v>0</v>
      </c>
      <c r="BA357" s="270">
        <v>0</v>
      </c>
      <c r="BB357" s="270">
        <v>0</v>
      </c>
      <c r="BC357" s="270">
        <v>0</v>
      </c>
      <c r="BD357" s="270">
        <v>0</v>
      </c>
      <c r="BE357" s="270">
        <v>0</v>
      </c>
      <c r="BF357" s="270">
        <v>0</v>
      </c>
      <c r="BG357" s="270">
        <v>0</v>
      </c>
    </row>
    <row r="358" spans="1:59">
      <c r="A358" s="267" t="s">
        <v>444</v>
      </c>
      <c r="B358" s="268">
        <v>7.0075000000000012E-2</v>
      </c>
      <c r="C358" s="268">
        <v>0.4</v>
      </c>
      <c r="D358" s="268">
        <v>0</v>
      </c>
      <c r="E358" s="268"/>
      <c r="F358" s="269">
        <v>750</v>
      </c>
      <c r="G358" s="270">
        <v>4.1599999999999998E-2</v>
      </c>
      <c r="H358" s="270">
        <v>0</v>
      </c>
      <c r="I358" s="270">
        <v>0</v>
      </c>
      <c r="J358" s="270">
        <v>0</v>
      </c>
      <c r="K358" s="270">
        <v>2E-3</v>
      </c>
      <c r="L358" s="270">
        <v>2.6475000000000012E-2</v>
      </c>
      <c r="M358" s="271">
        <v>55.466666666666669</v>
      </c>
      <c r="N358" s="269">
        <v>750</v>
      </c>
      <c r="O358" s="269">
        <v>751</v>
      </c>
      <c r="P358" s="269">
        <v>752</v>
      </c>
      <c r="Q358" s="269">
        <v>752</v>
      </c>
      <c r="R358" s="269">
        <v>753</v>
      </c>
      <c r="S358" s="269" t="s">
        <v>202</v>
      </c>
      <c r="T358" s="270">
        <v>4.1599999999999998E-2</v>
      </c>
      <c r="U358" s="270">
        <v>4.1599999999999998E-2</v>
      </c>
      <c r="V358" s="270">
        <v>4.1599999999999998E-2</v>
      </c>
      <c r="W358" s="270">
        <v>4.1599999999999998E-2</v>
      </c>
      <c r="X358" s="270">
        <v>4.1599999999999998E-2</v>
      </c>
      <c r="Y358" s="270">
        <v>0</v>
      </c>
      <c r="Z358" s="270">
        <v>0</v>
      </c>
      <c r="AA358" s="270">
        <v>0</v>
      </c>
      <c r="AB358" s="270">
        <v>0</v>
      </c>
      <c r="AC358" s="270">
        <v>0</v>
      </c>
      <c r="AD358" s="270">
        <v>0</v>
      </c>
      <c r="AE358" s="270">
        <v>0</v>
      </c>
      <c r="AF358" s="270">
        <v>0</v>
      </c>
      <c r="AG358" s="270">
        <v>0</v>
      </c>
      <c r="AH358" s="270">
        <v>0</v>
      </c>
      <c r="AI358" s="270">
        <v>0</v>
      </c>
      <c r="AJ358" s="270">
        <v>0</v>
      </c>
      <c r="AK358" s="270">
        <v>0</v>
      </c>
      <c r="AL358" s="270">
        <v>0</v>
      </c>
      <c r="AM358" s="270">
        <v>0</v>
      </c>
      <c r="AN358" s="270">
        <v>2E-3</v>
      </c>
      <c r="AO358" s="270">
        <v>2E-3</v>
      </c>
      <c r="AP358" s="270">
        <v>2E-3</v>
      </c>
      <c r="AQ358" s="270">
        <v>2E-3</v>
      </c>
      <c r="AR358" s="270">
        <v>2E-3</v>
      </c>
      <c r="AS358" s="270">
        <v>2.63E-2</v>
      </c>
      <c r="AT358" s="270">
        <v>2.63E-2</v>
      </c>
      <c r="AU358" s="270">
        <v>2.63E-2</v>
      </c>
      <c r="AV358" s="270">
        <v>2.63E-2</v>
      </c>
      <c r="AW358" s="270">
        <v>2.63E-2</v>
      </c>
      <c r="AX358" s="270">
        <v>0</v>
      </c>
      <c r="AY358" s="270">
        <v>0</v>
      </c>
      <c r="AZ358" s="270">
        <v>0</v>
      </c>
      <c r="BA358" s="270">
        <v>0</v>
      </c>
      <c r="BB358" s="270">
        <v>0</v>
      </c>
      <c r="BC358" s="270">
        <v>0</v>
      </c>
      <c r="BD358" s="270">
        <v>0</v>
      </c>
      <c r="BE358" s="270">
        <v>0</v>
      </c>
      <c r="BF358" s="270">
        <v>0</v>
      </c>
      <c r="BG358" s="270">
        <v>0</v>
      </c>
    </row>
    <row r="359" spans="1:59">
      <c r="A359" s="267" t="s">
        <v>972</v>
      </c>
      <c r="B359" s="268">
        <v>1.6166666666666673E-2</v>
      </c>
      <c r="C359" s="268">
        <v>5.8000000000000003E-2</v>
      </c>
      <c r="D359" s="268">
        <v>0</v>
      </c>
      <c r="E359" s="268"/>
      <c r="F359" s="269">
        <v>197</v>
      </c>
      <c r="G359" s="270">
        <v>6.0000000000000001E-3</v>
      </c>
      <c r="H359" s="270">
        <v>1E-3</v>
      </c>
      <c r="I359" s="270">
        <v>0</v>
      </c>
      <c r="J359" s="270">
        <v>7.0000000000000001E-3</v>
      </c>
      <c r="K359" s="270">
        <v>0</v>
      </c>
      <c r="L359" s="270">
        <v>2.1666666666666726E-3</v>
      </c>
      <c r="M359" s="271">
        <v>30.456852791878173</v>
      </c>
      <c r="N359" s="269">
        <v>198</v>
      </c>
      <c r="O359" s="269">
        <v>200</v>
      </c>
      <c r="P359" s="269">
        <v>202</v>
      </c>
      <c r="Q359" s="269">
        <v>204</v>
      </c>
      <c r="R359" s="269">
        <v>206</v>
      </c>
      <c r="S359" s="269" t="s">
        <v>202</v>
      </c>
      <c r="T359" s="270">
        <v>7.0000000000000001E-3</v>
      </c>
      <c r="U359" s="270">
        <v>7.1000000000000004E-3</v>
      </c>
      <c r="V359" s="270">
        <v>7.1999999999999998E-3</v>
      </c>
      <c r="W359" s="270">
        <v>7.3000000000000001E-3</v>
      </c>
      <c r="X359" s="270">
        <v>7.4000000000000003E-3</v>
      </c>
      <c r="Y359" s="270">
        <v>1E-3</v>
      </c>
      <c r="Z359" s="270">
        <v>1.1000000000000001E-3</v>
      </c>
      <c r="AA359" s="270">
        <v>1.1999999999999999E-3</v>
      </c>
      <c r="AB359" s="270">
        <v>1.2999999999999999E-3</v>
      </c>
      <c r="AC359" s="270">
        <v>1.4E-3</v>
      </c>
      <c r="AD359" s="270">
        <v>0</v>
      </c>
      <c r="AE359" s="270">
        <v>0</v>
      </c>
      <c r="AF359" s="270">
        <v>0</v>
      </c>
      <c r="AG359" s="270">
        <v>0</v>
      </c>
      <c r="AH359" s="270">
        <v>0</v>
      </c>
      <c r="AI359" s="270">
        <v>7.0000000000000001E-3</v>
      </c>
      <c r="AJ359" s="270">
        <v>7.1000000000000004E-3</v>
      </c>
      <c r="AK359" s="270">
        <v>7.1999999999999998E-3</v>
      </c>
      <c r="AL359" s="270">
        <v>7.3000000000000001E-3</v>
      </c>
      <c r="AM359" s="270">
        <v>7.4000000000000003E-3</v>
      </c>
      <c r="AN359" s="270">
        <v>0</v>
      </c>
      <c r="AO359" s="270">
        <v>0</v>
      </c>
      <c r="AP359" s="270">
        <v>0</v>
      </c>
      <c r="AQ359" s="270">
        <v>0</v>
      </c>
      <c r="AR359" s="270">
        <v>0</v>
      </c>
      <c r="AS359" s="270">
        <v>1.6999999999999999E-3</v>
      </c>
      <c r="AT359" s="270">
        <v>1.6999999999999999E-3</v>
      </c>
      <c r="AU359" s="270">
        <v>1.6999999999999999E-3</v>
      </c>
      <c r="AV359" s="270">
        <v>1.6999999999999999E-3</v>
      </c>
      <c r="AW359" s="270">
        <v>1.6999999999999999E-3</v>
      </c>
      <c r="AX359" s="270">
        <v>0</v>
      </c>
      <c r="AY359" s="270">
        <v>0</v>
      </c>
      <c r="AZ359" s="270">
        <v>0</v>
      </c>
      <c r="BA359" s="270">
        <v>0</v>
      </c>
      <c r="BB359" s="270">
        <v>0</v>
      </c>
      <c r="BC359" s="270">
        <v>0</v>
      </c>
      <c r="BD359" s="270">
        <v>0</v>
      </c>
      <c r="BE359" s="270">
        <v>0</v>
      </c>
      <c r="BF359" s="270">
        <v>0</v>
      </c>
      <c r="BG359" s="270">
        <v>0</v>
      </c>
    </row>
    <row r="360" spans="1:59">
      <c r="A360" s="267" t="s">
        <v>510</v>
      </c>
      <c r="B360" s="268">
        <v>0.18441666666666667</v>
      </c>
      <c r="C360" s="268">
        <v>0.3</v>
      </c>
      <c r="D360" s="268">
        <v>0</v>
      </c>
      <c r="E360" s="268"/>
      <c r="F360" s="269">
        <v>6011</v>
      </c>
      <c r="G360" s="270">
        <v>0.222</v>
      </c>
      <c r="H360" s="270">
        <v>1.6E-2</v>
      </c>
      <c r="I360" s="270">
        <v>0</v>
      </c>
      <c r="J360" s="270">
        <v>7.0000000000000001E-3</v>
      </c>
      <c r="K360" s="270">
        <v>1.1000000000000001E-3</v>
      </c>
      <c r="L360" s="270">
        <v>-6.1683333333333312E-2</v>
      </c>
      <c r="M360" s="271">
        <v>36.932290800199631</v>
      </c>
      <c r="N360" s="269">
        <v>6012</v>
      </c>
      <c r="O360" s="269">
        <v>6018</v>
      </c>
      <c r="P360" s="269">
        <v>6024</v>
      </c>
      <c r="Q360" s="269">
        <v>6029</v>
      </c>
      <c r="R360" s="269">
        <v>6034</v>
      </c>
      <c r="S360" s="269" t="s">
        <v>202</v>
      </c>
      <c r="T360" s="270">
        <v>0.222</v>
      </c>
      <c r="U360" s="270">
        <v>0.22220000000000001</v>
      </c>
      <c r="V360" s="270">
        <v>0.22239999999999999</v>
      </c>
      <c r="W360" s="270">
        <v>0.22259999999999999</v>
      </c>
      <c r="X360" s="270">
        <v>0.2228</v>
      </c>
      <c r="Y360" s="270">
        <v>1.6E-2</v>
      </c>
      <c r="Z360" s="270">
        <v>1.6E-2</v>
      </c>
      <c r="AA360" s="270">
        <v>1.6E-2</v>
      </c>
      <c r="AB360" s="270">
        <v>1.6E-2</v>
      </c>
      <c r="AC360" s="270">
        <v>0.16059999999999999</v>
      </c>
      <c r="AD360" s="270">
        <v>0</v>
      </c>
      <c r="AE360" s="270">
        <v>0</v>
      </c>
      <c r="AF360" s="270">
        <v>0</v>
      </c>
      <c r="AG360" s="270">
        <v>0</v>
      </c>
      <c r="AH360" s="270">
        <v>0</v>
      </c>
      <c r="AI360" s="270">
        <v>7.0000000000000001E-3</v>
      </c>
      <c r="AJ360" s="270">
        <v>7.0000000000000001E-3</v>
      </c>
      <c r="AK360" s="270">
        <v>7.0000000000000001E-3</v>
      </c>
      <c r="AL360" s="270">
        <v>7.0000000000000001E-3</v>
      </c>
      <c r="AM360" s="270">
        <v>7.0000000000000001E-3</v>
      </c>
      <c r="AN360" s="270">
        <v>8.0000000000000002E-3</v>
      </c>
      <c r="AO360" s="270">
        <v>8.9999999999999993E-3</v>
      </c>
      <c r="AP360" s="270">
        <v>8.9999999999999993E-3</v>
      </c>
      <c r="AQ360" s="270">
        <v>0.01</v>
      </c>
      <c r="AR360" s="270">
        <v>0.01</v>
      </c>
      <c r="AS360" s="270">
        <v>2.1000000000000001E-2</v>
      </c>
      <c r="AT360" s="270">
        <v>2.1999999999999999E-2</v>
      </c>
      <c r="AU360" s="270">
        <v>2.3E-2</v>
      </c>
      <c r="AV360" s="270">
        <v>2.4E-2</v>
      </c>
      <c r="AW360" s="270">
        <v>2.5000000000000001E-2</v>
      </c>
      <c r="AX360" s="270">
        <v>0</v>
      </c>
      <c r="AY360" s="270">
        <v>0</v>
      </c>
      <c r="AZ360" s="270">
        <v>0</v>
      </c>
      <c r="BA360" s="270">
        <v>0</v>
      </c>
      <c r="BB360" s="270">
        <v>0</v>
      </c>
      <c r="BC360" s="270">
        <v>0</v>
      </c>
      <c r="BD360" s="270">
        <v>0</v>
      </c>
      <c r="BE360" s="270">
        <v>0</v>
      </c>
      <c r="BF360" s="270">
        <v>0</v>
      </c>
      <c r="BG360" s="270">
        <v>0</v>
      </c>
    </row>
    <row r="361" spans="1:59">
      <c r="A361" s="267" t="s">
        <v>441</v>
      </c>
      <c r="B361" s="268">
        <v>8.2500000000000021E-3</v>
      </c>
      <c r="C361" s="268">
        <v>0.05</v>
      </c>
      <c r="D361" s="268">
        <v>0</v>
      </c>
      <c r="E361" s="268"/>
      <c r="F361" s="269">
        <v>150</v>
      </c>
      <c r="G361" s="270">
        <v>6.0000000000000001E-3</v>
      </c>
      <c r="H361" s="270">
        <v>2E-3</v>
      </c>
      <c r="I361" s="270">
        <v>0</v>
      </c>
      <c r="J361" s="270">
        <v>0</v>
      </c>
      <c r="K361" s="270">
        <v>0</v>
      </c>
      <c r="L361" s="270">
        <v>2.5000000000000196E-4</v>
      </c>
      <c r="M361" s="271">
        <v>40</v>
      </c>
      <c r="N361" s="269">
        <v>155</v>
      </c>
      <c r="O361" s="269">
        <v>160</v>
      </c>
      <c r="P361" s="269">
        <v>165</v>
      </c>
      <c r="Q361" s="269">
        <v>170</v>
      </c>
      <c r="R361" s="269">
        <v>175</v>
      </c>
      <c r="S361" s="269" t="s">
        <v>202</v>
      </c>
      <c r="T361" s="270">
        <v>6.1999999999999998E-3</v>
      </c>
      <c r="U361" s="270">
        <v>6.4000000000000003E-3</v>
      </c>
      <c r="V361" s="270">
        <v>6.6E-3</v>
      </c>
      <c r="W361" s="270">
        <v>6.7999999999999996E-3</v>
      </c>
      <c r="X361" s="270">
        <v>7.0000000000000001E-3</v>
      </c>
      <c r="Y361" s="270">
        <v>2E-3</v>
      </c>
      <c r="Z361" s="270">
        <v>2E-3</v>
      </c>
      <c r="AA361" s="270">
        <v>2E-3</v>
      </c>
      <c r="AB361" s="270">
        <v>2E-3</v>
      </c>
      <c r="AC361" s="270">
        <v>2E-3</v>
      </c>
      <c r="AD361" s="270">
        <v>0</v>
      </c>
      <c r="AE361" s="270">
        <v>0</v>
      </c>
      <c r="AF361" s="270">
        <v>0</v>
      </c>
      <c r="AG361" s="270">
        <v>0</v>
      </c>
      <c r="AH361" s="270">
        <v>0</v>
      </c>
      <c r="AI361" s="270">
        <v>0</v>
      </c>
      <c r="AJ361" s="270">
        <v>0</v>
      </c>
      <c r="AK361" s="270">
        <v>0</v>
      </c>
      <c r="AL361" s="270">
        <v>0</v>
      </c>
      <c r="AM361" s="270">
        <v>0</v>
      </c>
      <c r="AN361" s="270">
        <v>0</v>
      </c>
      <c r="AO361" s="270">
        <v>0</v>
      </c>
      <c r="AP361" s="270">
        <v>0</v>
      </c>
      <c r="AQ361" s="270">
        <v>0</v>
      </c>
      <c r="AR361" s="270">
        <v>0</v>
      </c>
      <c r="AS361" s="270">
        <v>1.5E-3</v>
      </c>
      <c r="AT361" s="270">
        <v>1.5E-3</v>
      </c>
      <c r="AU361" s="270">
        <v>1.5E-3</v>
      </c>
      <c r="AV361" s="270">
        <v>1.5E-3</v>
      </c>
      <c r="AW361" s="270">
        <v>1.5E-3</v>
      </c>
      <c r="AX361" s="270">
        <v>5.0000000000000001E-3</v>
      </c>
      <c r="AY361" s="270">
        <v>0</v>
      </c>
      <c r="AZ361" s="270">
        <v>0</v>
      </c>
      <c r="BA361" s="270">
        <v>0</v>
      </c>
      <c r="BB361" s="270">
        <v>0</v>
      </c>
      <c r="BC361" s="270">
        <v>0</v>
      </c>
      <c r="BD361" s="270">
        <v>0</v>
      </c>
      <c r="BE361" s="270">
        <v>0</v>
      </c>
      <c r="BF361" s="270">
        <v>0</v>
      </c>
      <c r="BG361" s="270">
        <v>0</v>
      </c>
    </row>
    <row r="362" spans="1:59">
      <c r="A362" s="267" t="s">
        <v>739</v>
      </c>
      <c r="B362" s="268">
        <v>3.5808333333333326</v>
      </c>
      <c r="C362" s="268">
        <v>12.167</v>
      </c>
      <c r="D362" s="268">
        <v>0</v>
      </c>
      <c r="E362" s="268"/>
      <c r="F362" s="269">
        <v>38245</v>
      </c>
      <c r="G362" s="270">
        <v>1.64</v>
      </c>
      <c r="H362" s="270">
        <v>0.70299999999999996</v>
      </c>
      <c r="I362" s="270">
        <v>0.105</v>
      </c>
      <c r="J362" s="270">
        <v>0</v>
      </c>
      <c r="K362" s="270">
        <v>0.2</v>
      </c>
      <c r="L362" s="270">
        <v>0.93283333333333252</v>
      </c>
      <c r="M362" s="271">
        <v>42.881422408157931</v>
      </c>
      <c r="N362" s="269">
        <v>39400</v>
      </c>
      <c r="O362" s="269">
        <v>45275</v>
      </c>
      <c r="P362" s="269">
        <v>53050</v>
      </c>
      <c r="Q362" s="269">
        <v>61500</v>
      </c>
      <c r="R362" s="269">
        <v>71500</v>
      </c>
      <c r="S362" s="269" t="s">
        <v>201</v>
      </c>
      <c r="T362" s="270">
        <v>1.69</v>
      </c>
      <c r="U362" s="270">
        <v>1.9610000000000001</v>
      </c>
      <c r="V362" s="270">
        <v>2.2759999999999998</v>
      </c>
      <c r="W362" s="270">
        <v>2.641</v>
      </c>
      <c r="X362" s="270">
        <v>3.0649999999999999</v>
      </c>
      <c r="Y362" s="270">
        <v>0.72399999999999998</v>
      </c>
      <c r="Z362" s="270">
        <v>0.84099999999999997</v>
      </c>
      <c r="AA362" s="270">
        <v>0.97499999999999998</v>
      </c>
      <c r="AB362" s="270">
        <v>1.1319999999999999</v>
      </c>
      <c r="AC362" s="270">
        <v>1.3140000000000001</v>
      </c>
      <c r="AD362" s="270">
        <v>0.108</v>
      </c>
      <c r="AE362" s="270">
        <v>0.126</v>
      </c>
      <c r="AF362" s="270">
        <v>0.14599999999999999</v>
      </c>
      <c r="AG362" s="270">
        <v>0.16900000000000001</v>
      </c>
      <c r="AH362" s="270">
        <v>0.19600000000000001</v>
      </c>
      <c r="AI362" s="270">
        <v>0</v>
      </c>
      <c r="AJ362" s="270">
        <v>0</v>
      </c>
      <c r="AK362" s="270">
        <v>0</v>
      </c>
      <c r="AL362" s="270">
        <v>0</v>
      </c>
      <c r="AM362" s="270">
        <v>0</v>
      </c>
      <c r="AN362" s="270">
        <v>0.20300000000000001</v>
      </c>
      <c r="AO362" s="270">
        <v>0.23899999999999999</v>
      </c>
      <c r="AP362" s="270">
        <v>0.27800000000000002</v>
      </c>
      <c r="AQ362" s="270">
        <v>0.32200000000000001</v>
      </c>
      <c r="AR362" s="270">
        <v>0.374</v>
      </c>
      <c r="AS362" s="270">
        <v>0.56999999999999995</v>
      </c>
      <c r="AT362" s="270">
        <v>0.66</v>
      </c>
      <c r="AU362" s="270">
        <v>0.77</v>
      </c>
      <c r="AV362" s="270">
        <v>0.89</v>
      </c>
      <c r="AW362" s="270">
        <v>1.03</v>
      </c>
      <c r="AX362" s="270">
        <v>0</v>
      </c>
      <c r="AY362" s="270">
        <v>0</v>
      </c>
      <c r="AZ362" s="270">
        <v>0</v>
      </c>
      <c r="BA362" s="270">
        <v>0</v>
      </c>
      <c r="BB362" s="270">
        <v>0</v>
      </c>
      <c r="BC362" s="270">
        <v>0.39</v>
      </c>
      <c r="BD362" s="270">
        <v>6.3E-2</v>
      </c>
      <c r="BE362" s="270">
        <v>7.2999999999999995E-2</v>
      </c>
      <c r="BF362" s="270">
        <v>8.4000000000000005E-2</v>
      </c>
      <c r="BG362" s="270">
        <v>9.7000000000000003E-2</v>
      </c>
    </row>
    <row r="363" spans="1:59">
      <c r="A363" s="267" t="s">
        <v>613</v>
      </c>
      <c r="B363" s="268">
        <v>1.0974166666666665</v>
      </c>
      <c r="C363" s="268">
        <v>2.88</v>
      </c>
      <c r="D363" s="268">
        <v>1.6E-2</v>
      </c>
      <c r="E363" s="268"/>
      <c r="F363" s="269">
        <v>14246</v>
      </c>
      <c r="G363" s="270">
        <v>0.58799999999999997</v>
      </c>
      <c r="H363" s="270">
        <v>0.19600000000000001</v>
      </c>
      <c r="I363" s="270">
        <v>0</v>
      </c>
      <c r="J363" s="270">
        <v>1.0999999999999999E-2</v>
      </c>
      <c r="K363" s="270">
        <v>0.16</v>
      </c>
      <c r="L363" s="270">
        <v>0.1264166666666664</v>
      </c>
      <c r="M363" s="271">
        <v>41.274743787729889</v>
      </c>
      <c r="N363" s="269">
        <v>14317</v>
      </c>
      <c r="O363" s="269">
        <v>14389</v>
      </c>
      <c r="P363" s="269">
        <v>14466</v>
      </c>
      <c r="Q363" s="269">
        <v>14543</v>
      </c>
      <c r="R363" s="269">
        <v>14620</v>
      </c>
      <c r="S363" s="269" t="s">
        <v>201</v>
      </c>
      <c r="T363" s="270">
        <v>0.60129999999999995</v>
      </c>
      <c r="U363" s="270">
        <v>0.60429999999999995</v>
      </c>
      <c r="V363" s="270">
        <v>0.60760000000000003</v>
      </c>
      <c r="W363" s="270">
        <v>0.61080000000000001</v>
      </c>
      <c r="X363" s="270">
        <v>0.61399999999999999</v>
      </c>
      <c r="Y363" s="270">
        <v>0.20200000000000001</v>
      </c>
      <c r="Z363" s="270">
        <v>0.20799999999999999</v>
      </c>
      <c r="AA363" s="270">
        <v>0.214</v>
      </c>
      <c r="AB363" s="270">
        <v>0.22</v>
      </c>
      <c r="AC363" s="270">
        <v>0.22600000000000001</v>
      </c>
      <c r="AD363" s="270">
        <v>0</v>
      </c>
      <c r="AE363" s="270">
        <v>0</v>
      </c>
      <c r="AF363" s="270">
        <v>0</v>
      </c>
      <c r="AG363" s="270">
        <v>0</v>
      </c>
      <c r="AH363" s="270">
        <v>0</v>
      </c>
      <c r="AI363" s="270">
        <v>1.2E-2</v>
      </c>
      <c r="AJ363" s="270">
        <v>1.4E-2</v>
      </c>
      <c r="AK363" s="270">
        <v>1.4999999999999999E-2</v>
      </c>
      <c r="AL363" s="270">
        <v>1.6E-2</v>
      </c>
      <c r="AM363" s="270">
        <v>1.7000000000000001E-2</v>
      </c>
      <c r="AN363" s="270">
        <v>0.17</v>
      </c>
      <c r="AO363" s="270">
        <v>0.18</v>
      </c>
      <c r="AP363" s="270">
        <v>0.19</v>
      </c>
      <c r="AQ363" s="270">
        <v>0.2</v>
      </c>
      <c r="AR363" s="270">
        <v>0.21</v>
      </c>
      <c r="AS363" s="270">
        <v>0.18</v>
      </c>
      <c r="AT363" s="270">
        <v>0.185</v>
      </c>
      <c r="AU363" s="270">
        <v>0.19</v>
      </c>
      <c r="AV363" s="270">
        <v>0.19</v>
      </c>
      <c r="AW363" s="270">
        <v>0.19</v>
      </c>
      <c r="AX363" s="270">
        <v>0</v>
      </c>
      <c r="AY363" s="270">
        <v>0</v>
      </c>
      <c r="AZ363" s="270">
        <v>0</v>
      </c>
      <c r="BA363" s="270">
        <v>0</v>
      </c>
      <c r="BB363" s="270">
        <v>0</v>
      </c>
      <c r="BC363" s="270">
        <v>0</v>
      </c>
      <c r="BD363" s="270">
        <v>0</v>
      </c>
      <c r="BE363" s="270">
        <v>0</v>
      </c>
      <c r="BF363" s="270">
        <v>0</v>
      </c>
      <c r="BG363" s="270">
        <v>0</v>
      </c>
    </row>
    <row r="364" spans="1:59">
      <c r="A364" s="267" t="s">
        <v>902</v>
      </c>
      <c r="B364" s="268">
        <v>0.18708333333333335</v>
      </c>
      <c r="C364" s="268">
        <v>0.432</v>
      </c>
      <c r="D364" s="268">
        <v>0</v>
      </c>
      <c r="E364" s="268"/>
      <c r="F364" s="269">
        <v>1864</v>
      </c>
      <c r="G364" s="270">
        <v>6.7000000000000004E-2</v>
      </c>
      <c r="H364" s="270">
        <v>8.0000000000000002E-3</v>
      </c>
      <c r="I364" s="270">
        <v>2E-3</v>
      </c>
      <c r="J364" s="270">
        <v>7.0999999999999994E-2</v>
      </c>
      <c r="K364" s="270">
        <v>1.4999999999999999E-2</v>
      </c>
      <c r="L364" s="270">
        <v>2.4083333333333318E-2</v>
      </c>
      <c r="M364" s="271">
        <v>35.944206008583691</v>
      </c>
      <c r="N364" s="269">
        <v>1875</v>
      </c>
      <c r="O364" s="269">
        <v>1914</v>
      </c>
      <c r="P364" s="269">
        <v>1949</v>
      </c>
      <c r="Q364" s="269">
        <v>2017</v>
      </c>
      <c r="R364" s="269">
        <v>2111</v>
      </c>
      <c r="S364" s="269" t="s">
        <v>201</v>
      </c>
      <c r="T364" s="270">
        <v>6.8000000000000005E-2</v>
      </c>
      <c r="U364" s="270">
        <v>7.0000000000000007E-2</v>
      </c>
      <c r="V364" s="270">
        <v>7.2999999999999995E-2</v>
      </c>
      <c r="W364" s="270">
        <v>7.6300000000000007E-2</v>
      </c>
      <c r="X364" s="270">
        <v>8.0100000000000005E-2</v>
      </c>
      <c r="Y364" s="270">
        <v>7.1000000000000004E-3</v>
      </c>
      <c r="Z364" s="270">
        <v>7.9000000000000008E-3</v>
      </c>
      <c r="AA364" s="270">
        <v>8.6E-3</v>
      </c>
      <c r="AB364" s="270">
        <v>9.4999999999999998E-3</v>
      </c>
      <c r="AC364" s="270">
        <v>1.0500000000000001E-2</v>
      </c>
      <c r="AD364" s="270">
        <v>2.0999999999999999E-3</v>
      </c>
      <c r="AE364" s="270">
        <v>2.3999999999999998E-3</v>
      </c>
      <c r="AF364" s="270">
        <v>2.7000000000000001E-3</v>
      </c>
      <c r="AG364" s="270">
        <v>3.0000000000000001E-3</v>
      </c>
      <c r="AH364" s="270">
        <v>3.3E-3</v>
      </c>
      <c r="AI364" s="270">
        <v>7.2400000000000006E-2</v>
      </c>
      <c r="AJ364" s="270">
        <v>7.9699999999999993E-2</v>
      </c>
      <c r="AK364" s="270">
        <v>8.7599999999999997E-2</v>
      </c>
      <c r="AL364" s="270">
        <v>9.64E-2</v>
      </c>
      <c r="AM364" s="270">
        <v>0.106</v>
      </c>
      <c r="AN364" s="270">
        <v>1.7000000000000001E-2</v>
      </c>
      <c r="AO364" s="270">
        <v>1.7999999999999999E-2</v>
      </c>
      <c r="AP364" s="270">
        <v>1.9E-2</v>
      </c>
      <c r="AQ364" s="270">
        <v>0.02</v>
      </c>
      <c r="AR364" s="270">
        <v>2.1000000000000001E-2</v>
      </c>
      <c r="AS364" s="270">
        <v>2.47E-2</v>
      </c>
      <c r="AT364" s="270">
        <v>2.64E-2</v>
      </c>
      <c r="AU364" s="270">
        <v>2.8299999999999999E-2</v>
      </c>
      <c r="AV364" s="270">
        <v>3.0499999999999999E-2</v>
      </c>
      <c r="AW364" s="270">
        <v>3.2800000000000003E-2</v>
      </c>
      <c r="AX364" s="270">
        <v>0</v>
      </c>
      <c r="AY364" s="270">
        <v>0</v>
      </c>
      <c r="AZ364" s="270">
        <v>0</v>
      </c>
      <c r="BA364" s="270">
        <v>0</v>
      </c>
      <c r="BB364" s="270">
        <v>0</v>
      </c>
      <c r="BC364" s="270">
        <v>0</v>
      </c>
      <c r="BD364" s="270">
        <v>0</v>
      </c>
      <c r="BE364" s="270">
        <v>0</v>
      </c>
      <c r="BF364" s="270">
        <v>0</v>
      </c>
      <c r="BG364" s="270">
        <v>0</v>
      </c>
    </row>
    <row r="365" spans="1:59">
      <c r="A365" s="267" t="s">
        <v>537</v>
      </c>
      <c r="B365" s="268">
        <v>2.7333333333333338E-2</v>
      </c>
      <c r="C365" s="268">
        <v>9.1999999999999998E-2</v>
      </c>
      <c r="D365" s="268">
        <v>0</v>
      </c>
      <c r="E365" s="268"/>
      <c r="F365" s="269">
        <v>425</v>
      </c>
      <c r="G365" s="270">
        <v>2.1000000000000001E-2</v>
      </c>
      <c r="H365" s="270">
        <v>1E-3</v>
      </c>
      <c r="I365" s="270">
        <v>0</v>
      </c>
      <c r="J365" s="270">
        <v>2E-3</v>
      </c>
      <c r="K365" s="270">
        <v>1E-3</v>
      </c>
      <c r="L365" s="270">
        <v>2.3333333333333366E-3</v>
      </c>
      <c r="M365" s="271">
        <v>49.411764705882355</v>
      </c>
      <c r="N365" s="269">
        <v>425</v>
      </c>
      <c r="O365" s="269">
        <v>427</v>
      </c>
      <c r="P365" s="269">
        <v>435</v>
      </c>
      <c r="Q365" s="269">
        <v>440</v>
      </c>
      <c r="R365" s="269">
        <v>445</v>
      </c>
      <c r="S365" s="269" t="s">
        <v>201</v>
      </c>
      <c r="T365" s="270">
        <v>2.1000000000000001E-2</v>
      </c>
      <c r="U365" s="270">
        <v>2.1100000000000001E-2</v>
      </c>
      <c r="V365" s="270">
        <v>2.1299999999999999E-2</v>
      </c>
      <c r="W365" s="270">
        <v>2.1600000000000001E-2</v>
      </c>
      <c r="X365" s="270">
        <v>2.18E-2</v>
      </c>
      <c r="Y365" s="270">
        <v>2E-3</v>
      </c>
      <c r="Z365" s="270">
        <v>3.0000000000000001E-3</v>
      </c>
      <c r="AA365" s="270">
        <v>4.0000000000000001E-3</v>
      </c>
      <c r="AB365" s="270">
        <v>4.0000000000000001E-3</v>
      </c>
      <c r="AC365" s="270">
        <v>4.0000000000000001E-3</v>
      </c>
      <c r="AD365" s="270">
        <v>0</v>
      </c>
      <c r="AE365" s="270">
        <v>0</v>
      </c>
      <c r="AF365" s="270">
        <v>0</v>
      </c>
      <c r="AG365" s="270">
        <v>0</v>
      </c>
      <c r="AH365" s="270">
        <v>0</v>
      </c>
      <c r="AI365" s="270">
        <v>2E-3</v>
      </c>
      <c r="AJ365" s="270">
        <v>2E-3</v>
      </c>
      <c r="AK365" s="270">
        <v>2E-3</v>
      </c>
      <c r="AL365" s="270">
        <v>2E-3</v>
      </c>
      <c r="AM365" s="270">
        <v>2E-3</v>
      </c>
      <c r="AN365" s="270">
        <v>1E-3</v>
      </c>
      <c r="AO365" s="270">
        <v>1E-3</v>
      </c>
      <c r="AP365" s="270">
        <v>1E-3</v>
      </c>
      <c r="AQ365" s="270">
        <v>1E-3</v>
      </c>
      <c r="AR365" s="270">
        <v>1E-3</v>
      </c>
      <c r="AS365" s="270">
        <v>1.6000000000000001E-3</v>
      </c>
      <c r="AT365" s="270">
        <v>1.8E-3</v>
      </c>
      <c r="AU365" s="270">
        <v>1.9E-3</v>
      </c>
      <c r="AV365" s="270">
        <v>2E-3</v>
      </c>
      <c r="AW365" s="270">
        <v>2E-3</v>
      </c>
      <c r="AX365" s="270">
        <v>0</v>
      </c>
      <c r="AY365" s="270">
        <v>0</v>
      </c>
      <c r="AZ365" s="270">
        <v>0</v>
      </c>
      <c r="BA365" s="270">
        <v>0</v>
      </c>
      <c r="BB365" s="270">
        <v>0</v>
      </c>
      <c r="BC365" s="270">
        <v>0</v>
      </c>
      <c r="BD365" s="270">
        <v>0</v>
      </c>
      <c r="BE365" s="270">
        <v>0</v>
      </c>
      <c r="BF365" s="270">
        <v>0</v>
      </c>
      <c r="BG365" s="270">
        <v>0</v>
      </c>
    </row>
    <row r="366" spans="1:59">
      <c r="A366" s="267" t="s">
        <v>492</v>
      </c>
      <c r="B366" s="268">
        <v>4.0364166666666668</v>
      </c>
      <c r="C366" s="268">
        <v>5.0946000000000016</v>
      </c>
      <c r="D366" s="268">
        <v>0</v>
      </c>
      <c r="E366" s="268"/>
      <c r="F366" s="269">
        <v>15926</v>
      </c>
      <c r="G366" s="270">
        <v>1</v>
      </c>
      <c r="H366" s="270">
        <v>0.2</v>
      </c>
      <c r="I366" s="270">
        <v>2</v>
      </c>
      <c r="J366" s="270">
        <v>0.1</v>
      </c>
      <c r="K366" s="270">
        <v>0.39</v>
      </c>
      <c r="L366" s="270">
        <v>0.34641666666666637</v>
      </c>
      <c r="M366" s="271">
        <v>62.790405626020345</v>
      </c>
      <c r="N366" s="269">
        <v>15926</v>
      </c>
      <c r="O366" s="269">
        <v>15926</v>
      </c>
      <c r="P366" s="269">
        <v>15926</v>
      </c>
      <c r="Q366" s="269">
        <v>15926</v>
      </c>
      <c r="R366" s="269">
        <v>15926</v>
      </c>
      <c r="S366" s="269" t="s">
        <v>201</v>
      </c>
      <c r="T366" s="270">
        <v>1</v>
      </c>
      <c r="U366" s="270">
        <v>1</v>
      </c>
      <c r="V366" s="270">
        <v>1</v>
      </c>
      <c r="W366" s="270">
        <v>1</v>
      </c>
      <c r="X366" s="270">
        <v>1</v>
      </c>
      <c r="Y366" s="270">
        <v>0.2</v>
      </c>
      <c r="Z366" s="270">
        <v>0.2</v>
      </c>
      <c r="AA366" s="270">
        <v>0.2</v>
      </c>
      <c r="AB366" s="270">
        <v>0.2</v>
      </c>
      <c r="AC366" s="270">
        <v>0.2</v>
      </c>
      <c r="AD366" s="270">
        <v>2</v>
      </c>
      <c r="AE366" s="270">
        <v>2</v>
      </c>
      <c r="AF366" s="270">
        <v>2</v>
      </c>
      <c r="AG366" s="270">
        <v>2</v>
      </c>
      <c r="AH366" s="270">
        <v>2</v>
      </c>
      <c r="AI366" s="270">
        <v>0.1</v>
      </c>
      <c r="AJ366" s="270">
        <v>0.1</v>
      </c>
      <c r="AK366" s="270">
        <v>0.1</v>
      </c>
      <c r="AL366" s="270">
        <v>0.1</v>
      </c>
      <c r="AM366" s="270">
        <v>0.1</v>
      </c>
      <c r="AN366" s="270">
        <v>0.39</v>
      </c>
      <c r="AO366" s="270">
        <v>0.39</v>
      </c>
      <c r="AP366" s="270">
        <v>0.39</v>
      </c>
      <c r="AQ366" s="270">
        <v>0.39</v>
      </c>
      <c r="AR366" s="270">
        <v>0.39</v>
      </c>
      <c r="AS366" s="270">
        <v>0.29199999999999998</v>
      </c>
      <c r="AT366" s="270">
        <v>0.29199999999999998</v>
      </c>
      <c r="AU366" s="270">
        <v>0.29199999999999998</v>
      </c>
      <c r="AV366" s="270">
        <v>0.29199999999999998</v>
      </c>
      <c r="AW366" s="270">
        <v>0.29199999999999998</v>
      </c>
      <c r="AX366" s="270">
        <v>0</v>
      </c>
      <c r="AY366" s="270">
        <v>0</v>
      </c>
      <c r="AZ366" s="270">
        <v>0</v>
      </c>
      <c r="BA366" s="270">
        <v>0</v>
      </c>
      <c r="BB366" s="270">
        <v>0</v>
      </c>
      <c r="BC366" s="270">
        <v>0</v>
      </c>
      <c r="BD366" s="270">
        <v>0</v>
      </c>
      <c r="BE366" s="270">
        <v>0</v>
      </c>
      <c r="BF366" s="270">
        <v>0</v>
      </c>
      <c r="BG366" s="270">
        <v>0</v>
      </c>
    </row>
    <row r="367" spans="1:59">
      <c r="A367" s="267" t="s">
        <v>574</v>
      </c>
      <c r="B367" s="268">
        <v>0.53633333333333333</v>
      </c>
      <c r="C367" s="268">
        <v>1.476</v>
      </c>
      <c r="D367" s="268">
        <v>0</v>
      </c>
      <c r="E367" s="268"/>
      <c r="F367" s="269">
        <v>6000</v>
      </c>
      <c r="G367" s="270">
        <v>0.308</v>
      </c>
      <c r="H367" s="270">
        <v>2.1000000000000001E-2</v>
      </c>
      <c r="I367" s="270">
        <v>5.0000000000000001E-3</v>
      </c>
      <c r="J367" s="270">
        <v>3.0000000000000001E-3</v>
      </c>
      <c r="K367" s="270">
        <v>8.6800000000000002E-2</v>
      </c>
      <c r="L367" s="270">
        <v>0.11253333333333332</v>
      </c>
      <c r="M367" s="271">
        <v>51.333333333333336</v>
      </c>
      <c r="N367" s="269">
        <v>6120</v>
      </c>
      <c r="O367" s="269">
        <v>6730</v>
      </c>
      <c r="P367" s="269">
        <v>7400</v>
      </c>
      <c r="Q367" s="269">
        <v>8150</v>
      </c>
      <c r="R367" s="269">
        <v>8960</v>
      </c>
      <c r="S367" s="269" t="s">
        <v>201</v>
      </c>
      <c r="T367" s="270">
        <v>0.312</v>
      </c>
      <c r="U367" s="270">
        <v>0.34320000000000001</v>
      </c>
      <c r="V367" s="270">
        <v>0.37740000000000001</v>
      </c>
      <c r="W367" s="270">
        <v>0.41570000000000001</v>
      </c>
      <c r="X367" s="270">
        <v>0.45700000000000002</v>
      </c>
      <c r="Y367" s="270">
        <v>2.1999999999999999E-2</v>
      </c>
      <c r="Z367" s="270">
        <v>2.4199999999999999E-2</v>
      </c>
      <c r="AA367" s="270">
        <v>2.6599999999999999E-2</v>
      </c>
      <c r="AB367" s="270">
        <v>2.93E-2</v>
      </c>
      <c r="AC367" s="270">
        <v>3.2199999999999999E-2</v>
      </c>
      <c r="AD367" s="270">
        <v>5.4999999999999997E-3</v>
      </c>
      <c r="AE367" s="270">
        <v>6.1000000000000004E-3</v>
      </c>
      <c r="AF367" s="270">
        <v>6.7000000000000002E-3</v>
      </c>
      <c r="AG367" s="270">
        <v>7.3000000000000001E-3</v>
      </c>
      <c r="AH367" s="270">
        <v>8.0999999999999996E-3</v>
      </c>
      <c r="AI367" s="270">
        <v>3.0999999999999999E-3</v>
      </c>
      <c r="AJ367" s="270">
        <v>3.3999999999999998E-3</v>
      </c>
      <c r="AK367" s="270">
        <v>3.7000000000000002E-3</v>
      </c>
      <c r="AL367" s="270">
        <v>4.1000000000000003E-3</v>
      </c>
      <c r="AM367" s="270">
        <v>4.4999999999999997E-3</v>
      </c>
      <c r="AN367" s="270">
        <v>8.8499999999999995E-2</v>
      </c>
      <c r="AO367" s="270">
        <v>9.74E-2</v>
      </c>
      <c r="AP367" s="270">
        <v>0.1071</v>
      </c>
      <c r="AQ367" s="270">
        <v>0.1178</v>
      </c>
      <c r="AR367" s="270">
        <v>0.12959999999999999</v>
      </c>
      <c r="AS367" s="270">
        <v>7.4999999999999997E-2</v>
      </c>
      <c r="AT367" s="270">
        <v>8.5000000000000006E-2</v>
      </c>
      <c r="AU367" s="270">
        <v>9.5000000000000001E-2</v>
      </c>
      <c r="AV367" s="270">
        <v>0.105</v>
      </c>
      <c r="AW367" s="270">
        <v>0.115</v>
      </c>
      <c r="AX367" s="270">
        <v>0</v>
      </c>
      <c r="AY367" s="270">
        <v>0.25</v>
      </c>
      <c r="AZ367" s="270">
        <v>0</v>
      </c>
      <c r="BA367" s="270">
        <v>0</v>
      </c>
      <c r="BB367" s="270">
        <v>0</v>
      </c>
      <c r="BC367" s="270">
        <v>0</v>
      </c>
      <c r="BD367" s="270">
        <v>0</v>
      </c>
      <c r="BE367" s="270">
        <v>0</v>
      </c>
      <c r="BF367" s="270">
        <v>0</v>
      </c>
      <c r="BG367" s="270">
        <v>0</v>
      </c>
    </row>
    <row r="368" spans="1:59">
      <c r="A368" s="267" t="s">
        <v>519</v>
      </c>
      <c r="B368" s="268">
        <v>3.050000000000001E-2</v>
      </c>
      <c r="C368" s="268">
        <v>0.25</v>
      </c>
      <c r="D368" s="268">
        <v>0</v>
      </c>
      <c r="E368" s="268"/>
      <c r="F368" s="269">
        <v>440</v>
      </c>
      <c r="G368" s="270">
        <v>2.3E-2</v>
      </c>
      <c r="H368" s="270">
        <v>2E-3</v>
      </c>
      <c r="I368" s="270">
        <v>0</v>
      </c>
      <c r="J368" s="270">
        <v>1E-3</v>
      </c>
      <c r="K368" s="270">
        <v>2E-3</v>
      </c>
      <c r="L368" s="270">
        <v>2.5000000000000057E-3</v>
      </c>
      <c r="M368" s="271">
        <v>52.272727272727273</v>
      </c>
      <c r="N368" s="269">
        <v>450</v>
      </c>
      <c r="O368" s="269">
        <v>500</v>
      </c>
      <c r="P368" s="269">
        <v>550</v>
      </c>
      <c r="Q368" s="269">
        <v>600</v>
      </c>
      <c r="R368" s="269">
        <v>650</v>
      </c>
      <c r="S368" s="269" t="s">
        <v>201</v>
      </c>
      <c r="T368" s="270">
        <v>2.35E-2</v>
      </c>
      <c r="U368" s="270">
        <v>2.5000000000000001E-2</v>
      </c>
      <c r="V368" s="270">
        <v>2.75E-2</v>
      </c>
      <c r="W368" s="270">
        <v>0.03</v>
      </c>
      <c r="X368" s="270">
        <v>3.3000000000000002E-2</v>
      </c>
      <c r="Y368" s="270">
        <v>2.3E-3</v>
      </c>
      <c r="Z368" s="270">
        <v>3.0000000000000001E-3</v>
      </c>
      <c r="AA368" s="270">
        <v>3.2000000000000002E-3</v>
      </c>
      <c r="AB368" s="270">
        <v>3.3999999999999998E-3</v>
      </c>
      <c r="AC368" s="270">
        <v>3.5999999999999999E-3</v>
      </c>
      <c r="AD368" s="270">
        <v>0</v>
      </c>
      <c r="AE368" s="270">
        <v>0</v>
      </c>
      <c r="AF368" s="270">
        <v>0</v>
      </c>
      <c r="AG368" s="270">
        <v>0</v>
      </c>
      <c r="AH368" s="270">
        <v>0</v>
      </c>
      <c r="AI368" s="270">
        <v>2E-3</v>
      </c>
      <c r="AJ368" s="270">
        <v>2.2000000000000001E-3</v>
      </c>
      <c r="AK368" s="270">
        <v>2.3999999999999998E-3</v>
      </c>
      <c r="AL368" s="270">
        <v>2.5999999999999999E-3</v>
      </c>
      <c r="AM368" s="270">
        <v>2.8E-3</v>
      </c>
      <c r="AN368" s="270">
        <v>2.5000000000000001E-3</v>
      </c>
      <c r="AO368" s="270">
        <v>3.0000000000000001E-3</v>
      </c>
      <c r="AP368" s="270">
        <v>3.2000000000000002E-3</v>
      </c>
      <c r="AQ368" s="270">
        <v>3.3999999999999998E-3</v>
      </c>
      <c r="AR368" s="270">
        <v>3.5999999999999999E-3</v>
      </c>
      <c r="AS368" s="270">
        <v>4.7000000000000002E-3</v>
      </c>
      <c r="AT368" s="270">
        <v>4.8999999999999998E-3</v>
      </c>
      <c r="AU368" s="270">
        <v>5.1999999999999998E-3</v>
      </c>
      <c r="AV368" s="270">
        <v>5.5999999999999999E-3</v>
      </c>
      <c r="AW368" s="270">
        <v>6.1000000000000004E-3</v>
      </c>
      <c r="AX368" s="270">
        <v>0</v>
      </c>
      <c r="AY368" s="270">
        <v>0</v>
      </c>
      <c r="AZ368" s="270">
        <v>0</v>
      </c>
      <c r="BA368" s="270">
        <v>0</v>
      </c>
      <c r="BB368" s="270">
        <v>0</v>
      </c>
      <c r="BC368" s="270">
        <v>0</v>
      </c>
      <c r="BD368" s="270">
        <v>0</v>
      </c>
      <c r="BE368" s="270">
        <v>0</v>
      </c>
      <c r="BF368" s="270">
        <v>0</v>
      </c>
      <c r="BG368" s="270">
        <v>0</v>
      </c>
    </row>
    <row r="369" spans="1:59">
      <c r="A369" s="267" t="s">
        <v>520</v>
      </c>
      <c r="B369" s="268">
        <v>3.0204999999999997</v>
      </c>
      <c r="C369" s="268">
        <v>8.1469999999999985</v>
      </c>
      <c r="D369" s="268">
        <v>8.2726027397260274E-2</v>
      </c>
      <c r="E369" s="268"/>
      <c r="F369" s="269">
        <v>36250</v>
      </c>
      <c r="G369" s="270">
        <v>1.9832000000000001</v>
      </c>
      <c r="H369" s="270">
        <v>0.2031</v>
      </c>
      <c r="I369" s="270">
        <v>0</v>
      </c>
      <c r="J369" s="270">
        <v>0</v>
      </c>
      <c r="K369" s="270">
        <v>0.65920000000000001</v>
      </c>
      <c r="L369" s="270">
        <v>9.2273972602739285E-2</v>
      </c>
      <c r="M369" s="271">
        <v>54.708965517241381</v>
      </c>
      <c r="N369" s="269">
        <v>35564</v>
      </c>
      <c r="O369" s="269">
        <v>41593</v>
      </c>
      <c r="P369" s="269">
        <v>48645</v>
      </c>
      <c r="Q369" s="269">
        <v>56892</v>
      </c>
      <c r="R369" s="269">
        <v>62500</v>
      </c>
      <c r="S369" s="269" t="s">
        <v>201</v>
      </c>
      <c r="T369" s="270">
        <v>1.956</v>
      </c>
      <c r="U369" s="270">
        <v>2.2875999999999999</v>
      </c>
      <c r="V369" s="270">
        <v>2.6755</v>
      </c>
      <c r="W369" s="270">
        <v>3.1291000000000002</v>
      </c>
      <c r="X369" s="270">
        <v>3.4375</v>
      </c>
      <c r="Y369" s="270">
        <v>0.28000000000000003</v>
      </c>
      <c r="Z369" s="270">
        <v>0.33</v>
      </c>
      <c r="AA369" s="270">
        <v>0.39</v>
      </c>
      <c r="AB369" s="270">
        <v>0.45</v>
      </c>
      <c r="AC369" s="270">
        <v>0.5</v>
      </c>
      <c r="AD369" s="270">
        <v>0</v>
      </c>
      <c r="AE369" s="270">
        <v>0</v>
      </c>
      <c r="AF369" s="270">
        <v>0</v>
      </c>
      <c r="AG369" s="270">
        <v>0</v>
      </c>
      <c r="AH369" s="270">
        <v>0</v>
      </c>
      <c r="AI369" s="270">
        <v>0</v>
      </c>
      <c r="AJ369" s="270">
        <v>0</v>
      </c>
      <c r="AK369" s="270">
        <v>0</v>
      </c>
      <c r="AL369" s="270">
        <v>0</v>
      </c>
      <c r="AM369" s="270">
        <v>0</v>
      </c>
      <c r="AN369" s="270">
        <v>0.66</v>
      </c>
      <c r="AO369" s="270">
        <v>0.67</v>
      </c>
      <c r="AP369" s="270">
        <v>0.68</v>
      </c>
      <c r="AQ369" s="270">
        <v>0.69</v>
      </c>
      <c r="AR369" s="270">
        <v>0.7</v>
      </c>
      <c r="AS369" s="270">
        <v>0.32100000000000001</v>
      </c>
      <c r="AT369" s="270">
        <v>0.32100000000000001</v>
      </c>
      <c r="AU369" s="270">
        <v>0.32100000000000001</v>
      </c>
      <c r="AV369" s="270">
        <v>0.32100000000000001</v>
      </c>
      <c r="AW369" s="270">
        <v>0.32100000000000001</v>
      </c>
      <c r="AX369" s="270">
        <v>0</v>
      </c>
      <c r="AY369" s="270">
        <v>0</v>
      </c>
      <c r="AZ369" s="270">
        <v>0</v>
      </c>
      <c r="BA369" s="270">
        <v>0</v>
      </c>
      <c r="BB369" s="270">
        <v>0</v>
      </c>
      <c r="BC369" s="270">
        <v>0.08</v>
      </c>
      <c r="BD369" s="270">
        <v>0</v>
      </c>
      <c r="BE369" s="270">
        <v>0</v>
      </c>
      <c r="BF369" s="270">
        <v>0</v>
      </c>
      <c r="BG369" s="270">
        <v>0</v>
      </c>
    </row>
    <row r="370" spans="1:59">
      <c r="A370" s="267" t="s">
        <v>806</v>
      </c>
      <c r="B370" s="268">
        <v>0.23774999999999993</v>
      </c>
      <c r="C370" s="268">
        <v>0.78899999999999992</v>
      </c>
      <c r="D370" s="268">
        <v>0</v>
      </c>
      <c r="E370" s="268"/>
      <c r="F370" s="269">
        <v>2871</v>
      </c>
      <c r="G370" s="270">
        <v>0.13200000000000001</v>
      </c>
      <c r="H370" s="270">
        <v>1.2E-2</v>
      </c>
      <c r="I370" s="270">
        <v>1.0999999999999999E-2</v>
      </c>
      <c r="J370" s="270">
        <v>0</v>
      </c>
      <c r="K370" s="270">
        <v>4.4999999999999998E-2</v>
      </c>
      <c r="L370" s="270">
        <v>3.7749999999999923E-2</v>
      </c>
      <c r="M370" s="271">
        <v>45.977011494252871</v>
      </c>
      <c r="N370" s="269">
        <v>2873</v>
      </c>
      <c r="O370" s="269">
        <v>2901</v>
      </c>
      <c r="P370" s="269">
        <v>2930</v>
      </c>
      <c r="Q370" s="269">
        <v>2959</v>
      </c>
      <c r="R370" s="269">
        <v>2988</v>
      </c>
      <c r="S370" s="269" t="s">
        <v>201</v>
      </c>
      <c r="T370" s="270">
        <v>0.13220000000000001</v>
      </c>
      <c r="U370" s="270">
        <v>0.13339999999999999</v>
      </c>
      <c r="V370" s="270">
        <v>0.1348</v>
      </c>
      <c r="W370" s="270">
        <v>0.1361</v>
      </c>
      <c r="X370" s="270">
        <v>0.13739999999999999</v>
      </c>
      <c r="Y370" s="270">
        <v>1.2200000000000001E-2</v>
      </c>
      <c r="Z370" s="270">
        <v>1.23E-2</v>
      </c>
      <c r="AA370" s="270">
        <v>1.24E-2</v>
      </c>
      <c r="AB370" s="270">
        <v>1.26E-2</v>
      </c>
      <c r="AC370" s="270">
        <v>1.2699999999999999E-2</v>
      </c>
      <c r="AD370" s="270">
        <v>1.11E-2</v>
      </c>
      <c r="AE370" s="270">
        <v>1.12E-2</v>
      </c>
      <c r="AF370" s="270">
        <v>1.1299999999999999E-2</v>
      </c>
      <c r="AG370" s="270">
        <v>1.14E-2</v>
      </c>
      <c r="AH370" s="270">
        <v>1.1599999999999999E-2</v>
      </c>
      <c r="AI370" s="270">
        <v>0</v>
      </c>
      <c r="AJ370" s="270">
        <v>0</v>
      </c>
      <c r="AK370" s="270">
        <v>0</v>
      </c>
      <c r="AL370" s="270">
        <v>0</v>
      </c>
      <c r="AM370" s="270">
        <v>0</v>
      </c>
      <c r="AN370" s="270">
        <v>4.2999999999999997E-2</v>
      </c>
      <c r="AO370" s="270">
        <v>0.05</v>
      </c>
      <c r="AP370" s="270">
        <v>5.5E-2</v>
      </c>
      <c r="AQ370" s="270">
        <v>0.06</v>
      </c>
      <c r="AR370" s="270">
        <v>6.5000000000000002E-2</v>
      </c>
      <c r="AS370" s="270">
        <v>2.53E-2</v>
      </c>
      <c r="AT370" s="270">
        <v>2.69E-2</v>
      </c>
      <c r="AU370" s="270">
        <v>2.87E-2</v>
      </c>
      <c r="AV370" s="270">
        <v>3.0200000000000001E-2</v>
      </c>
      <c r="AW370" s="270">
        <v>3.0800000000000001E-2</v>
      </c>
      <c r="AX370" s="270">
        <v>0</v>
      </c>
      <c r="AY370" s="270">
        <v>0</v>
      </c>
      <c r="AZ370" s="270">
        <v>0</v>
      </c>
      <c r="BA370" s="270">
        <v>0</v>
      </c>
      <c r="BB370" s="270">
        <v>0</v>
      </c>
      <c r="BC370" s="270">
        <v>0</v>
      </c>
      <c r="BD370" s="270">
        <v>0</v>
      </c>
      <c r="BE370" s="270">
        <v>0</v>
      </c>
      <c r="BF370" s="270">
        <v>0</v>
      </c>
      <c r="BG370" s="270">
        <v>0</v>
      </c>
    </row>
    <row r="371" spans="1:59">
      <c r="A371" s="267" t="s">
        <v>565</v>
      </c>
      <c r="B371" s="268">
        <v>0.3613083333333334</v>
      </c>
      <c r="C371" s="268">
        <v>1.012</v>
      </c>
      <c r="D371" s="268">
        <v>0</v>
      </c>
      <c r="E371" s="268"/>
      <c r="F371" s="269">
        <v>4733</v>
      </c>
      <c r="G371" s="270">
        <v>0.2079</v>
      </c>
      <c r="H371" s="270">
        <v>3.8999999999999998E-3</v>
      </c>
      <c r="I371" s="270">
        <v>0</v>
      </c>
      <c r="J371" s="270">
        <v>0</v>
      </c>
      <c r="K371" s="270">
        <v>8.0000000000000002E-3</v>
      </c>
      <c r="L371" s="270">
        <v>0.1415083333333334</v>
      </c>
      <c r="M371" s="271">
        <v>43.925628565391932</v>
      </c>
      <c r="N371" s="269">
        <v>4780</v>
      </c>
      <c r="O371" s="269">
        <v>5019</v>
      </c>
      <c r="P371" s="269">
        <v>5270</v>
      </c>
      <c r="Q371" s="269">
        <v>5534</v>
      </c>
      <c r="R371" s="269">
        <v>5810</v>
      </c>
      <c r="S371" s="269" t="s">
        <v>201</v>
      </c>
      <c r="T371" s="270">
        <v>0.21029999999999999</v>
      </c>
      <c r="U371" s="270">
        <v>0.2208</v>
      </c>
      <c r="V371" s="270">
        <v>0.2319</v>
      </c>
      <c r="W371" s="270">
        <v>0.24349999999999999</v>
      </c>
      <c r="X371" s="270">
        <v>0.25559999999999999</v>
      </c>
      <c r="Y371" s="270">
        <v>4.0000000000000001E-3</v>
      </c>
      <c r="Z371" s="270">
        <v>4.1999999999999997E-3</v>
      </c>
      <c r="AA371" s="270">
        <v>4.4999999999999997E-3</v>
      </c>
      <c r="AB371" s="270">
        <v>4.7000000000000002E-3</v>
      </c>
      <c r="AC371" s="270">
        <v>4.8999999999999998E-3</v>
      </c>
      <c r="AD371" s="270">
        <v>0</v>
      </c>
      <c r="AE371" s="270">
        <v>0</v>
      </c>
      <c r="AF371" s="270">
        <v>0</v>
      </c>
      <c r="AG371" s="270">
        <v>0</v>
      </c>
      <c r="AH371" s="270">
        <v>0</v>
      </c>
      <c r="AI371" s="270">
        <v>0</v>
      </c>
      <c r="AJ371" s="270">
        <v>0</v>
      </c>
      <c r="AK371" s="270">
        <v>0</v>
      </c>
      <c r="AL371" s="270">
        <v>0</v>
      </c>
      <c r="AM371" s="270">
        <v>0</v>
      </c>
      <c r="AN371" s="270">
        <v>1.2E-2</v>
      </c>
      <c r="AO371" s="270">
        <v>1.2E-2</v>
      </c>
      <c r="AP371" s="270">
        <v>1.2E-2</v>
      </c>
      <c r="AQ371" s="270">
        <v>1.2E-2</v>
      </c>
      <c r="AR371" s="270">
        <v>1.2E-2</v>
      </c>
      <c r="AS371" s="270">
        <v>0.152</v>
      </c>
      <c r="AT371" s="270">
        <v>0.18</v>
      </c>
      <c r="AU371" s="270">
        <v>0.18</v>
      </c>
      <c r="AV371" s="270">
        <v>0.18</v>
      </c>
      <c r="AW371" s="270">
        <v>0.18</v>
      </c>
      <c r="AX371" s="270">
        <v>0</v>
      </c>
      <c r="AY371" s="270">
        <v>0</v>
      </c>
      <c r="AZ371" s="270">
        <v>0</v>
      </c>
      <c r="BA371" s="270">
        <v>0</v>
      </c>
      <c r="BB371" s="270">
        <v>0</v>
      </c>
      <c r="BC371" s="270">
        <v>0</v>
      </c>
      <c r="BD371" s="270">
        <v>0</v>
      </c>
      <c r="BE371" s="270">
        <v>0</v>
      </c>
      <c r="BF371" s="270">
        <v>0</v>
      </c>
      <c r="BG371" s="270">
        <v>0</v>
      </c>
    </row>
    <row r="372" spans="1:59">
      <c r="A372" s="267" t="s">
        <v>524</v>
      </c>
      <c r="B372" s="268">
        <v>0.99849999999999994</v>
      </c>
      <c r="C372" s="268">
        <v>3.0640000000000001</v>
      </c>
      <c r="D372" s="268">
        <v>0</v>
      </c>
      <c r="E372" s="268"/>
      <c r="F372" s="269">
        <v>12775</v>
      </c>
      <c r="G372" s="270">
        <v>0.6</v>
      </c>
      <c r="H372" s="270">
        <v>0.185</v>
      </c>
      <c r="I372" s="270">
        <v>0</v>
      </c>
      <c r="J372" s="270">
        <v>0.02</v>
      </c>
      <c r="K372" s="270">
        <v>0.34</v>
      </c>
      <c r="L372" s="270">
        <v>-0.14650000000000007</v>
      </c>
      <c r="M372" s="271">
        <v>46.966731898238748</v>
      </c>
      <c r="N372" s="269">
        <v>12705</v>
      </c>
      <c r="O372" s="269">
        <v>12960</v>
      </c>
      <c r="P372" s="269">
        <v>13220</v>
      </c>
      <c r="Q372" s="269">
        <v>13487</v>
      </c>
      <c r="R372" s="269">
        <v>13760</v>
      </c>
      <c r="S372" s="269" t="s">
        <v>199</v>
      </c>
      <c r="T372" s="270">
        <v>0.59699999999999998</v>
      </c>
      <c r="U372" s="270">
        <v>0.60899999999999999</v>
      </c>
      <c r="V372" s="270">
        <v>0.621</v>
      </c>
      <c r="W372" s="270">
        <v>0.63300000000000001</v>
      </c>
      <c r="X372" s="270">
        <v>0.64600000000000002</v>
      </c>
      <c r="Y372" s="270">
        <v>0.21</v>
      </c>
      <c r="Z372" s="270">
        <v>0.23100000000000001</v>
      </c>
      <c r="AA372" s="270">
        <v>0.254</v>
      </c>
      <c r="AB372" s="270">
        <v>0.28000000000000003</v>
      </c>
      <c r="AC372" s="270">
        <v>0.308</v>
      </c>
      <c r="AD372" s="270">
        <v>0</v>
      </c>
      <c r="AE372" s="270">
        <v>0</v>
      </c>
      <c r="AF372" s="270">
        <v>0</v>
      </c>
      <c r="AG372" s="270">
        <v>0</v>
      </c>
      <c r="AH372" s="270">
        <v>0</v>
      </c>
      <c r="AI372" s="270">
        <v>1.6E-2</v>
      </c>
      <c r="AJ372" s="270">
        <v>1.7000000000000001E-2</v>
      </c>
      <c r="AK372" s="270">
        <v>1.7999999999999999E-2</v>
      </c>
      <c r="AL372" s="270">
        <v>1.9E-2</v>
      </c>
      <c r="AM372" s="270">
        <v>0.02</v>
      </c>
      <c r="AN372" s="270">
        <v>0.29299999999999998</v>
      </c>
      <c r="AO372" s="270">
        <v>0.29899999999999999</v>
      </c>
      <c r="AP372" s="270">
        <v>0.30499999999999999</v>
      </c>
      <c r="AQ372" s="270">
        <v>0.314</v>
      </c>
      <c r="AR372" s="270">
        <v>0.31900000000000001</v>
      </c>
      <c r="AS372" s="270">
        <v>0.124</v>
      </c>
      <c r="AT372" s="270">
        <v>0.129</v>
      </c>
      <c r="AU372" s="270">
        <v>0.13300000000000001</v>
      </c>
      <c r="AV372" s="270">
        <v>0.13800000000000001</v>
      </c>
      <c r="AW372" s="270">
        <v>0.14299999999999999</v>
      </c>
      <c r="AX372" s="270">
        <v>0</v>
      </c>
      <c r="AY372" s="270">
        <v>1</v>
      </c>
      <c r="AZ372" s="270">
        <v>0</v>
      </c>
      <c r="BA372" s="270">
        <v>0</v>
      </c>
      <c r="BB372" s="270">
        <v>0</v>
      </c>
      <c r="BC372" s="270">
        <v>0</v>
      </c>
      <c r="BD372" s="270">
        <v>0</v>
      </c>
      <c r="BE372" s="270">
        <v>0</v>
      </c>
      <c r="BF372" s="270">
        <v>0</v>
      </c>
      <c r="BG372" s="270">
        <v>0</v>
      </c>
    </row>
    <row r="373" spans="1:59">
      <c r="A373" s="267" t="s">
        <v>733</v>
      </c>
      <c r="B373" s="268">
        <v>1.1089166666666668</v>
      </c>
      <c r="C373" s="268">
        <v>3.5</v>
      </c>
      <c r="D373" s="268">
        <v>0</v>
      </c>
      <c r="E373" s="268"/>
      <c r="F373" s="269">
        <v>3125</v>
      </c>
      <c r="G373" s="270">
        <v>0.68799999999999994</v>
      </c>
      <c r="H373" s="270">
        <v>0.23100000000000001</v>
      </c>
      <c r="I373" s="270">
        <v>0</v>
      </c>
      <c r="J373" s="270">
        <v>1.8800000000000001E-2</v>
      </c>
      <c r="K373" s="270">
        <v>7.3800000000000004E-2</v>
      </c>
      <c r="L373" s="270">
        <v>9.7316666666666718E-2</v>
      </c>
      <c r="M373" s="271">
        <v>220.16</v>
      </c>
      <c r="N373" s="269">
        <v>3172</v>
      </c>
      <c r="O373" s="269">
        <v>3330</v>
      </c>
      <c r="P373" s="269">
        <v>3497</v>
      </c>
      <c r="Q373" s="269">
        <v>3672</v>
      </c>
      <c r="R373" s="269">
        <v>3855</v>
      </c>
      <c r="S373" s="269" t="s">
        <v>198</v>
      </c>
      <c r="T373" s="270">
        <v>0.69799999999999995</v>
      </c>
      <c r="U373" s="270">
        <v>0.73299999999999998</v>
      </c>
      <c r="V373" s="270">
        <v>0.76900000000000002</v>
      </c>
      <c r="W373" s="270">
        <v>0.80800000000000005</v>
      </c>
      <c r="X373" s="270">
        <v>0.84799999999999998</v>
      </c>
      <c r="Y373" s="270">
        <v>0.23100000000000001</v>
      </c>
      <c r="Z373" s="270">
        <v>0.24299999999999999</v>
      </c>
      <c r="AA373" s="270">
        <v>0.255</v>
      </c>
      <c r="AB373" s="270">
        <v>0.26800000000000002</v>
      </c>
      <c r="AC373" s="270">
        <v>0.28100000000000003</v>
      </c>
      <c r="AD373" s="270">
        <v>0</v>
      </c>
      <c r="AE373" s="270">
        <v>0</v>
      </c>
      <c r="AF373" s="270">
        <v>0</v>
      </c>
      <c r="AG373" s="270">
        <v>0</v>
      </c>
      <c r="AH373" s="270">
        <v>0</v>
      </c>
      <c r="AI373" s="270">
        <v>1.9E-2</v>
      </c>
      <c r="AJ373" s="270">
        <v>0.02</v>
      </c>
      <c r="AK373" s="270">
        <v>2.1000000000000001E-2</v>
      </c>
      <c r="AL373" s="270">
        <v>2.1999999999999999E-2</v>
      </c>
      <c r="AM373" s="270">
        <v>2.3E-2</v>
      </c>
      <c r="AN373" s="270">
        <v>0.13200000000000001</v>
      </c>
      <c r="AO373" s="270">
        <v>0.13200000000000001</v>
      </c>
      <c r="AP373" s="270">
        <v>0.13200000000000001</v>
      </c>
      <c r="AQ373" s="270">
        <v>0.13200000000000001</v>
      </c>
      <c r="AR373" s="270">
        <v>0.13200000000000001</v>
      </c>
      <c r="AS373" s="270">
        <v>0.12</v>
      </c>
      <c r="AT373" s="270">
        <v>0.125</v>
      </c>
      <c r="AU373" s="270">
        <v>0.13100000000000001</v>
      </c>
      <c r="AV373" s="270">
        <v>0.13700000000000001</v>
      </c>
      <c r="AW373" s="270">
        <v>0.14299999999999999</v>
      </c>
      <c r="AX373" s="270">
        <v>0</v>
      </c>
      <c r="AY373" s="270">
        <v>0</v>
      </c>
      <c r="AZ373" s="270">
        <v>0</v>
      </c>
      <c r="BA373" s="270">
        <v>0</v>
      </c>
      <c r="BB373" s="270">
        <v>0</v>
      </c>
      <c r="BC373" s="270">
        <v>0</v>
      </c>
      <c r="BD373" s="270">
        <v>0</v>
      </c>
      <c r="BE373" s="270">
        <v>0</v>
      </c>
      <c r="BF373" s="270">
        <v>0</v>
      </c>
      <c r="BG373" s="270">
        <v>0</v>
      </c>
    </row>
    <row r="374" spans="1:59">
      <c r="A374" s="267" t="s">
        <v>648</v>
      </c>
      <c r="B374" s="268">
        <v>1.1576666666666666</v>
      </c>
      <c r="C374" s="268">
        <v>3</v>
      </c>
      <c r="D374" s="268">
        <v>0</v>
      </c>
      <c r="E374" s="268"/>
      <c r="F374" s="269">
        <v>7200</v>
      </c>
      <c r="G374" s="270">
        <v>0.94159999999999999</v>
      </c>
      <c r="H374" s="270">
        <v>5.8400000000000001E-2</v>
      </c>
      <c r="I374" s="270">
        <v>0</v>
      </c>
      <c r="J374" s="270">
        <v>0</v>
      </c>
      <c r="K374" s="270">
        <v>1.4999999999999999E-2</v>
      </c>
      <c r="L374" s="270">
        <v>0.14266666666666672</v>
      </c>
      <c r="M374" s="271">
        <v>130.77777777777777</v>
      </c>
      <c r="N374" s="269">
        <v>7308</v>
      </c>
      <c r="O374" s="269">
        <v>7673</v>
      </c>
      <c r="P374" s="269">
        <v>8057</v>
      </c>
      <c r="Q374" s="269">
        <v>8460</v>
      </c>
      <c r="R374" s="269">
        <v>8883</v>
      </c>
      <c r="S374" s="269" t="s">
        <v>198</v>
      </c>
      <c r="T374" s="270">
        <v>1.0960000000000001</v>
      </c>
      <c r="U374" s="270">
        <v>1.151</v>
      </c>
      <c r="V374" s="270">
        <v>1.2090000000000001</v>
      </c>
      <c r="W374" s="270">
        <v>1.2689999999999999</v>
      </c>
      <c r="X374" s="270">
        <v>1.3320000000000001</v>
      </c>
      <c r="Y374" s="270">
        <v>5.2999999999999999E-2</v>
      </c>
      <c r="Z374" s="270">
        <v>5.5E-2</v>
      </c>
      <c r="AA374" s="270">
        <v>5.8000000000000003E-2</v>
      </c>
      <c r="AB374" s="270">
        <v>6.0999999999999999E-2</v>
      </c>
      <c r="AC374" s="270">
        <v>6.4000000000000001E-2</v>
      </c>
      <c r="AD374" s="270">
        <v>0</v>
      </c>
      <c r="AE374" s="270">
        <v>0</v>
      </c>
      <c r="AF374" s="270">
        <v>0</v>
      </c>
      <c r="AG374" s="270">
        <v>0</v>
      </c>
      <c r="AH374" s="270">
        <v>0</v>
      </c>
      <c r="AI374" s="270">
        <v>0</v>
      </c>
      <c r="AJ374" s="270">
        <v>0</v>
      </c>
      <c r="AK374" s="270">
        <v>0</v>
      </c>
      <c r="AL374" s="270">
        <v>0</v>
      </c>
      <c r="AM374" s="270">
        <v>0</v>
      </c>
      <c r="AN374" s="270">
        <v>1E-3</v>
      </c>
      <c r="AO374" s="270">
        <v>1E-3</v>
      </c>
      <c r="AP374" s="270">
        <v>1E-3</v>
      </c>
      <c r="AQ374" s="270">
        <v>1E-3</v>
      </c>
      <c r="AR374" s="270">
        <v>1E-3</v>
      </c>
      <c r="AS374" s="270">
        <v>8.4000000000000005E-2</v>
      </c>
      <c r="AT374" s="270">
        <v>9.8000000000000004E-2</v>
      </c>
      <c r="AU374" s="270">
        <v>0.109</v>
      </c>
      <c r="AV374" s="270">
        <v>0.12</v>
      </c>
      <c r="AW374" s="270">
        <v>0.13300000000000001</v>
      </c>
      <c r="AX374" s="270">
        <v>0</v>
      </c>
      <c r="AY374" s="270">
        <v>0</v>
      </c>
      <c r="AZ374" s="270">
        <v>0</v>
      </c>
      <c r="BA374" s="270">
        <v>0</v>
      </c>
      <c r="BB374" s="270">
        <v>0</v>
      </c>
      <c r="BC374" s="270">
        <v>0</v>
      </c>
      <c r="BD374" s="270">
        <v>0</v>
      </c>
      <c r="BE374" s="270">
        <v>0</v>
      </c>
      <c r="BF374" s="270">
        <v>0</v>
      </c>
      <c r="BG374" s="270">
        <v>0</v>
      </c>
    </row>
    <row r="375" spans="1:59">
      <c r="A375" s="267" t="s">
        <v>688</v>
      </c>
      <c r="B375" s="268">
        <v>0.22408333333333333</v>
      </c>
      <c r="C375" s="268">
        <v>1</v>
      </c>
      <c r="D375" s="268">
        <v>0</v>
      </c>
      <c r="E375" s="268"/>
      <c r="F375" s="269">
        <v>1496</v>
      </c>
      <c r="G375" s="270">
        <v>0.14000000000000001</v>
      </c>
      <c r="H375" s="270">
        <v>6.3E-2</v>
      </c>
      <c r="I375" s="270">
        <v>0</v>
      </c>
      <c r="J375" s="270">
        <v>1.2999999999999999E-2</v>
      </c>
      <c r="K375" s="270">
        <v>3.0000000000000001E-3</v>
      </c>
      <c r="L375" s="270">
        <v>5.0833333333333008E-3</v>
      </c>
      <c r="M375" s="271">
        <v>93.582887700534755</v>
      </c>
      <c r="N375" s="269">
        <v>1571</v>
      </c>
      <c r="O375" s="269">
        <v>1649</v>
      </c>
      <c r="P375" s="269">
        <v>1732</v>
      </c>
      <c r="Q375" s="269">
        <v>1818</v>
      </c>
      <c r="R375" s="269">
        <v>1909</v>
      </c>
      <c r="S375" s="269" t="s">
        <v>198</v>
      </c>
      <c r="T375" s="270">
        <v>0.14699999999999999</v>
      </c>
      <c r="U375" s="270">
        <v>0.154</v>
      </c>
      <c r="V375" s="270">
        <v>0.16200000000000001</v>
      </c>
      <c r="W375" s="270">
        <v>0.17</v>
      </c>
      <c r="X375" s="270">
        <v>0.17899999999999999</v>
      </c>
      <c r="Y375" s="270">
        <v>6.6000000000000003E-2</v>
      </c>
      <c r="Z375" s="270">
        <v>6.9000000000000006E-2</v>
      </c>
      <c r="AA375" s="270">
        <v>7.2999999999999995E-2</v>
      </c>
      <c r="AB375" s="270">
        <v>7.6999999999999999E-2</v>
      </c>
      <c r="AC375" s="270">
        <v>0.08</v>
      </c>
      <c r="AD375" s="270">
        <v>0</v>
      </c>
      <c r="AE375" s="270">
        <v>0</v>
      </c>
      <c r="AF375" s="270">
        <v>0</v>
      </c>
      <c r="AG375" s="270">
        <v>0</v>
      </c>
      <c r="AH375" s="270">
        <v>0</v>
      </c>
      <c r="AI375" s="270">
        <v>1.4E-2</v>
      </c>
      <c r="AJ375" s="270">
        <v>1.4E-2</v>
      </c>
      <c r="AK375" s="270">
        <v>1.4999999999999999E-2</v>
      </c>
      <c r="AL375" s="270">
        <v>1.6E-2</v>
      </c>
      <c r="AM375" s="270">
        <v>1.7000000000000001E-2</v>
      </c>
      <c r="AN375" s="270">
        <v>4.0000000000000001E-3</v>
      </c>
      <c r="AO375" s="270">
        <v>4.0000000000000001E-3</v>
      </c>
      <c r="AP375" s="270">
        <v>4.0000000000000001E-3</v>
      </c>
      <c r="AQ375" s="270">
        <v>4.0000000000000001E-3</v>
      </c>
      <c r="AR375" s="270">
        <v>4.0000000000000001E-3</v>
      </c>
      <c r="AS375" s="270">
        <v>4.0000000000000001E-3</v>
      </c>
      <c r="AT375" s="270">
        <v>4.0000000000000001E-3</v>
      </c>
      <c r="AU375" s="270">
        <v>4.0000000000000001E-3</v>
      </c>
      <c r="AV375" s="270">
        <v>4.0000000000000001E-3</v>
      </c>
      <c r="AW375" s="270">
        <v>4.0000000000000001E-3</v>
      </c>
      <c r="AX375" s="270">
        <v>0</v>
      </c>
      <c r="AY375" s="270">
        <v>0</v>
      </c>
      <c r="AZ375" s="270">
        <v>0</v>
      </c>
      <c r="BA375" s="270">
        <v>0</v>
      </c>
      <c r="BB375" s="270">
        <v>0</v>
      </c>
      <c r="BC375" s="270">
        <v>0</v>
      </c>
      <c r="BD375" s="270">
        <v>0</v>
      </c>
      <c r="BE375" s="270">
        <v>0</v>
      </c>
      <c r="BF375" s="270">
        <v>0</v>
      </c>
      <c r="BG375" s="270">
        <v>0</v>
      </c>
    </row>
    <row r="376" spans="1:59">
      <c r="A376" s="267" t="s">
        <v>530</v>
      </c>
      <c r="B376" s="268">
        <v>1.4258749999999998</v>
      </c>
      <c r="C376" s="268">
        <v>3.3399999999999981</v>
      </c>
      <c r="D376" s="268">
        <v>0</v>
      </c>
      <c r="E376" s="268"/>
      <c r="F376" s="269">
        <v>5486</v>
      </c>
      <c r="G376" s="270">
        <v>0.63800000000000001</v>
      </c>
      <c r="H376" s="270">
        <v>0.245</v>
      </c>
      <c r="I376" s="270">
        <v>0</v>
      </c>
      <c r="J376" s="270">
        <v>0</v>
      </c>
      <c r="K376" s="270">
        <v>0.46600000000000003</v>
      </c>
      <c r="L376" s="270">
        <v>7.6874999999999805E-2</v>
      </c>
      <c r="M376" s="271">
        <v>116.29602624863288</v>
      </c>
      <c r="N376" s="269">
        <v>5596</v>
      </c>
      <c r="O376" s="269">
        <v>6156</v>
      </c>
      <c r="P376" s="269">
        <v>6772</v>
      </c>
      <c r="Q376" s="269">
        <v>7449</v>
      </c>
      <c r="R376" s="269">
        <v>8193</v>
      </c>
      <c r="S376" s="269" t="s">
        <v>198</v>
      </c>
      <c r="T376" s="270">
        <v>0.65500000000000003</v>
      </c>
      <c r="U376" s="270">
        <v>0.72099999999999997</v>
      </c>
      <c r="V376" s="270">
        <v>0.79300000000000004</v>
      </c>
      <c r="W376" s="270">
        <v>0.872</v>
      </c>
      <c r="X376" s="270">
        <v>0.95899999999999996</v>
      </c>
      <c r="Y376" s="270">
        <v>0.25</v>
      </c>
      <c r="Z376" s="270">
        <v>0.27500000000000002</v>
      </c>
      <c r="AA376" s="270">
        <v>0.30299999999999999</v>
      </c>
      <c r="AB376" s="270">
        <v>0.33300000000000002</v>
      </c>
      <c r="AC376" s="270">
        <v>0.36599999999999999</v>
      </c>
      <c r="AD376" s="270">
        <v>0</v>
      </c>
      <c r="AE376" s="270">
        <v>0</v>
      </c>
      <c r="AF376" s="270">
        <v>0</v>
      </c>
      <c r="AG376" s="270">
        <v>0</v>
      </c>
      <c r="AH376" s="270">
        <v>0</v>
      </c>
      <c r="AI376" s="270">
        <v>0</v>
      </c>
      <c r="AJ376" s="270">
        <v>0</v>
      </c>
      <c r="AK376" s="270">
        <v>0</v>
      </c>
      <c r="AL376" s="270">
        <v>0</v>
      </c>
      <c r="AM376" s="270">
        <v>0</v>
      </c>
      <c r="AN376" s="270">
        <v>0.47499999999999998</v>
      </c>
      <c r="AO376" s="270">
        <v>0.52300000000000002</v>
      </c>
      <c r="AP376" s="270">
        <v>0.57499999999999996</v>
      </c>
      <c r="AQ376" s="270">
        <v>0.63200000000000001</v>
      </c>
      <c r="AR376" s="270">
        <v>0.69499999999999995</v>
      </c>
      <c r="AS376" s="270">
        <v>0.1217</v>
      </c>
      <c r="AT376" s="270">
        <v>0.13400000000000001</v>
      </c>
      <c r="AU376" s="270">
        <v>0.1474</v>
      </c>
      <c r="AV376" s="270">
        <v>0.16200000000000001</v>
      </c>
      <c r="AW376" s="270">
        <v>0.1782</v>
      </c>
      <c r="AX376" s="270">
        <v>0</v>
      </c>
      <c r="AY376" s="270">
        <v>0</v>
      </c>
      <c r="AZ376" s="270">
        <v>0</v>
      </c>
      <c r="BA376" s="270">
        <v>0</v>
      </c>
      <c r="BB376" s="270">
        <v>0</v>
      </c>
      <c r="BC376" s="270">
        <v>0</v>
      </c>
      <c r="BD376" s="270">
        <v>0</v>
      </c>
      <c r="BE376" s="270">
        <v>0</v>
      </c>
      <c r="BF376" s="270">
        <v>0</v>
      </c>
      <c r="BG376" s="270">
        <v>0</v>
      </c>
    </row>
    <row r="377" spans="1:59">
      <c r="A377" s="267" t="s">
        <v>528</v>
      </c>
      <c r="B377" s="268">
        <v>6.6593333333333327</v>
      </c>
      <c r="C377" s="268">
        <v>7.6149999999999993</v>
      </c>
      <c r="D377" s="268">
        <v>2.548</v>
      </c>
      <c r="E377" s="268"/>
      <c r="F377" s="269">
        <v>22766</v>
      </c>
      <c r="G377" s="270">
        <v>1.6419999999999999</v>
      </c>
      <c r="H377" s="270">
        <v>0.318</v>
      </c>
      <c r="I377" s="270">
        <v>0</v>
      </c>
      <c r="J377" s="270">
        <v>0</v>
      </c>
      <c r="K377" s="270">
        <v>1.1000000000000001</v>
      </c>
      <c r="L377" s="270">
        <v>1.0513333333333321</v>
      </c>
      <c r="M377" s="271">
        <v>72.125098831590975</v>
      </c>
      <c r="N377" s="269">
        <v>23000</v>
      </c>
      <c r="O377" s="269">
        <v>23500</v>
      </c>
      <c r="P377" s="269">
        <v>24000</v>
      </c>
      <c r="Q377" s="269">
        <v>24500</v>
      </c>
      <c r="R377" s="269">
        <v>26000</v>
      </c>
      <c r="S377" s="269" t="s">
        <v>198</v>
      </c>
      <c r="T377" s="270">
        <v>1.8</v>
      </c>
      <c r="U377" s="270">
        <v>2</v>
      </c>
      <c r="V377" s="270">
        <v>2.2000000000000002</v>
      </c>
      <c r="W377" s="270">
        <v>2.4</v>
      </c>
      <c r="X377" s="270">
        <v>2.6</v>
      </c>
      <c r="Y377" s="270">
        <v>0.32</v>
      </c>
      <c r="Z377" s="270">
        <v>0.33</v>
      </c>
      <c r="AA377" s="270">
        <v>0.34</v>
      </c>
      <c r="AB377" s="270">
        <v>0.35</v>
      </c>
      <c r="AC377" s="270">
        <v>0.36</v>
      </c>
      <c r="AD377" s="270">
        <v>0</v>
      </c>
      <c r="AE377" s="270">
        <v>0</v>
      </c>
      <c r="AF377" s="270">
        <v>0</v>
      </c>
      <c r="AG377" s="270">
        <v>0</v>
      </c>
      <c r="AH377" s="270">
        <v>0</v>
      </c>
      <c r="AI377" s="270">
        <v>0</v>
      </c>
      <c r="AJ377" s="270">
        <v>0</v>
      </c>
      <c r="AK377" s="270">
        <v>0</v>
      </c>
      <c r="AL377" s="270">
        <v>0</v>
      </c>
      <c r="AM377" s="270">
        <v>0</v>
      </c>
      <c r="AN377" s="270">
        <v>1</v>
      </c>
      <c r="AO377" s="270">
        <v>1</v>
      </c>
      <c r="AP377" s="270">
        <v>1</v>
      </c>
      <c r="AQ377" s="270">
        <v>1</v>
      </c>
      <c r="AR377" s="270">
        <v>1</v>
      </c>
      <c r="AS377" s="270">
        <v>0.55000000000000004</v>
      </c>
      <c r="AT377" s="270">
        <v>0.54990000000000006</v>
      </c>
      <c r="AU377" s="270">
        <v>0.54500000000000004</v>
      </c>
      <c r="AV377" s="270">
        <v>0.58899999999999997</v>
      </c>
      <c r="AW377" s="270">
        <v>0.63500000000000001</v>
      </c>
      <c r="AX377" s="270">
        <v>8</v>
      </c>
      <c r="AY377" s="270">
        <v>3</v>
      </c>
      <c r="AZ377" s="270">
        <v>0</v>
      </c>
      <c r="BA377" s="270">
        <v>0</v>
      </c>
      <c r="BB377" s="270">
        <v>0</v>
      </c>
      <c r="BC377" s="270">
        <v>0</v>
      </c>
      <c r="BD377" s="270">
        <v>0</v>
      </c>
      <c r="BE377" s="270">
        <v>0</v>
      </c>
      <c r="BF377" s="270">
        <v>0</v>
      </c>
      <c r="BG377" s="270">
        <v>0</v>
      </c>
    </row>
    <row r="378" spans="1:59">
      <c r="A378" s="267" t="s">
        <v>529</v>
      </c>
      <c r="B378" s="268">
        <v>0.42491666666666678</v>
      </c>
      <c r="C378" s="268">
        <v>1.8080000000000001</v>
      </c>
      <c r="D378" s="268">
        <v>0</v>
      </c>
      <c r="E378" s="268"/>
      <c r="F378" s="269">
        <v>1240</v>
      </c>
      <c r="G378" s="270">
        <v>0.22</v>
      </c>
      <c r="H378" s="270">
        <v>4.2999999999999997E-2</v>
      </c>
      <c r="I378" s="270">
        <v>0</v>
      </c>
      <c r="J378" s="270">
        <v>2E-3</v>
      </c>
      <c r="K378" s="270">
        <v>0.13500000000000001</v>
      </c>
      <c r="L378" s="270">
        <v>2.4916666666666754E-2</v>
      </c>
      <c r="M378" s="271">
        <v>177.41935483870967</v>
      </c>
      <c r="N378" s="269">
        <v>1244</v>
      </c>
      <c r="O378" s="269">
        <v>1331</v>
      </c>
      <c r="P378" s="269">
        <v>1424</v>
      </c>
      <c r="Q378" s="269">
        <v>1524</v>
      </c>
      <c r="R378" s="269">
        <v>1631</v>
      </c>
      <c r="S378" s="269" t="s">
        <v>198</v>
      </c>
      <c r="T378" s="270">
        <v>0.28199999999999997</v>
      </c>
      <c r="U378" s="270">
        <v>0.30199999999999999</v>
      </c>
      <c r="V378" s="270">
        <v>0.32300000000000001</v>
      </c>
      <c r="W378" s="270">
        <v>0.34599999999999997</v>
      </c>
      <c r="X378" s="270">
        <v>0.37</v>
      </c>
      <c r="Y378" s="270">
        <v>8.3000000000000004E-2</v>
      </c>
      <c r="Z378" s="270">
        <v>8.8999999999999996E-2</v>
      </c>
      <c r="AA378" s="270">
        <v>9.5000000000000001E-2</v>
      </c>
      <c r="AB378" s="270">
        <v>0.10199999999999999</v>
      </c>
      <c r="AC378" s="270">
        <v>0.109</v>
      </c>
      <c r="AD378" s="270">
        <v>0</v>
      </c>
      <c r="AE378" s="270">
        <v>0</v>
      </c>
      <c r="AF378" s="270">
        <v>0</v>
      </c>
      <c r="AG378" s="270">
        <v>0</v>
      </c>
      <c r="AH378" s="270">
        <v>0</v>
      </c>
      <c r="AI378" s="270">
        <v>0</v>
      </c>
      <c r="AJ378" s="270">
        <v>0</v>
      </c>
      <c r="AK378" s="270">
        <v>0</v>
      </c>
      <c r="AL378" s="270">
        <v>0</v>
      </c>
      <c r="AM378" s="270">
        <v>0</v>
      </c>
      <c r="AN378" s="270">
        <v>0.105</v>
      </c>
      <c r="AO378" s="270">
        <v>0.112</v>
      </c>
      <c r="AP378" s="270">
        <v>0.12</v>
      </c>
      <c r="AQ378" s="270">
        <v>0.128</v>
      </c>
      <c r="AR378" s="270">
        <v>0.13700000000000001</v>
      </c>
      <c r="AS378" s="270">
        <v>7.1400000000000005E-2</v>
      </c>
      <c r="AT378" s="270">
        <v>7.6499999999999999E-2</v>
      </c>
      <c r="AU378" s="270">
        <v>8.1799999999999998E-2</v>
      </c>
      <c r="AV378" s="270">
        <v>8.7599999999999997E-2</v>
      </c>
      <c r="AW378" s="270">
        <v>9.3600000000000003E-2</v>
      </c>
      <c r="AX378" s="270">
        <v>0</v>
      </c>
      <c r="AY378" s="270">
        <v>0</v>
      </c>
      <c r="AZ378" s="270">
        <v>0</v>
      </c>
      <c r="BA378" s="270">
        <v>0</v>
      </c>
      <c r="BB378" s="270">
        <v>0</v>
      </c>
      <c r="BC378" s="270">
        <v>0</v>
      </c>
      <c r="BD378" s="270">
        <v>0</v>
      </c>
      <c r="BE378" s="270">
        <v>0</v>
      </c>
      <c r="BF378" s="270">
        <v>0</v>
      </c>
      <c r="BG378" s="270">
        <v>0</v>
      </c>
    </row>
    <row r="379" spans="1:59">
      <c r="A379" s="267" t="s">
        <v>907</v>
      </c>
      <c r="B379" s="268">
        <v>0.58050000000000002</v>
      </c>
      <c r="C379" s="268">
        <v>2.7109999999999999</v>
      </c>
      <c r="D379" s="268">
        <v>4.2049315068493145E-2</v>
      </c>
      <c r="E379" s="268"/>
      <c r="F379" s="269">
        <v>5825</v>
      </c>
      <c r="G379" s="270">
        <v>0.223</v>
      </c>
      <c r="H379" s="270">
        <v>0.192</v>
      </c>
      <c r="I379" s="270">
        <v>0</v>
      </c>
      <c r="J379" s="270">
        <v>2.1999999999999999E-2</v>
      </c>
      <c r="K379" s="270">
        <v>7.0000000000000001E-3</v>
      </c>
      <c r="L379" s="270">
        <v>9.4450684931506823E-2</v>
      </c>
      <c r="M379" s="271">
        <v>38.283261802575105</v>
      </c>
      <c r="N379" s="269">
        <v>5857</v>
      </c>
      <c r="O379" s="269">
        <v>5887</v>
      </c>
      <c r="P379" s="269">
        <v>5923</v>
      </c>
      <c r="Q379" s="269">
        <v>6035</v>
      </c>
      <c r="R379" s="269">
        <v>6544</v>
      </c>
      <c r="S379" s="269" t="s">
        <v>195</v>
      </c>
      <c r="T379" s="270">
        <v>0.22900000000000001</v>
      </c>
      <c r="U379" s="270">
        <v>0.23200000000000001</v>
      </c>
      <c r="V379" s="270">
        <v>0.245</v>
      </c>
      <c r="W379" s="270">
        <v>0.255</v>
      </c>
      <c r="X379" s="270">
        <v>0.26700000000000002</v>
      </c>
      <c r="Y379" s="270">
        <v>0.19800000000000001</v>
      </c>
      <c r="Z379" s="270">
        <v>0.20399999999999999</v>
      </c>
      <c r="AA379" s="270">
        <v>0.20799999999999999</v>
      </c>
      <c r="AB379" s="270">
        <v>0.217</v>
      </c>
      <c r="AC379" s="270">
        <v>0.22500000000000001</v>
      </c>
      <c r="AD379" s="270">
        <v>0</v>
      </c>
      <c r="AE379" s="270">
        <v>0</v>
      </c>
      <c r="AF379" s="270">
        <v>0</v>
      </c>
      <c r="AG379" s="270">
        <v>0</v>
      </c>
      <c r="AH379" s="270">
        <v>0</v>
      </c>
      <c r="AI379" s="270">
        <v>2.5000000000000001E-2</v>
      </c>
      <c r="AJ379" s="270">
        <v>2.9000000000000001E-2</v>
      </c>
      <c r="AK379" s="270">
        <v>3.2000000000000001E-2</v>
      </c>
      <c r="AL379" s="270">
        <v>3.3000000000000002E-2</v>
      </c>
      <c r="AM379" s="270">
        <v>3.4000000000000002E-2</v>
      </c>
      <c r="AN379" s="270">
        <v>8.9999999999999993E-3</v>
      </c>
      <c r="AO379" s="270">
        <v>1.0999999999999999E-2</v>
      </c>
      <c r="AP379" s="270">
        <v>1.2E-2</v>
      </c>
      <c r="AQ379" s="270">
        <v>1.2E-2</v>
      </c>
      <c r="AR379" s="270">
        <v>1.4E-2</v>
      </c>
      <c r="AS379" s="270">
        <v>0.1527</v>
      </c>
      <c r="AT379" s="270">
        <v>0.15770000000000001</v>
      </c>
      <c r="AU379" s="270">
        <v>0.16470000000000001</v>
      </c>
      <c r="AV379" s="270">
        <v>0.17130000000000001</v>
      </c>
      <c r="AW379" s="270">
        <v>0.1789</v>
      </c>
      <c r="AX379" s="270">
        <v>0</v>
      </c>
      <c r="AY379" s="270">
        <v>0</v>
      </c>
      <c r="AZ379" s="270">
        <v>0</v>
      </c>
      <c r="BA379" s="270">
        <v>0</v>
      </c>
      <c r="BB379" s="270">
        <v>0</v>
      </c>
      <c r="BC379" s="270">
        <v>0</v>
      </c>
      <c r="BD379" s="270">
        <v>0</v>
      </c>
      <c r="BE379" s="270">
        <v>0</v>
      </c>
      <c r="BF379" s="270">
        <v>0</v>
      </c>
      <c r="BG379" s="270">
        <v>0</v>
      </c>
    </row>
    <row r="380" spans="1:59">
      <c r="A380" s="267" t="s">
        <v>914</v>
      </c>
      <c r="B380" s="268">
        <v>0.41791666666666666</v>
      </c>
      <c r="C380" s="268">
        <v>0.68399999999999994</v>
      </c>
      <c r="D380" s="268">
        <v>0</v>
      </c>
      <c r="E380" s="268"/>
      <c r="F380" s="269">
        <v>3150</v>
      </c>
      <c r="G380" s="270">
        <v>0.14199999999999999</v>
      </c>
      <c r="H380" s="270">
        <v>0.14000000000000001</v>
      </c>
      <c r="I380" s="270">
        <v>8.4000000000000005E-2</v>
      </c>
      <c r="J380" s="270">
        <v>0.01</v>
      </c>
      <c r="K380" s="270">
        <v>3.0000000000000001E-3</v>
      </c>
      <c r="L380" s="270">
        <v>3.8916666666666599E-2</v>
      </c>
      <c r="M380" s="271">
        <v>45.079365079365083</v>
      </c>
      <c r="N380" s="269">
        <v>3180</v>
      </c>
      <c r="O380" s="269">
        <v>3200</v>
      </c>
      <c r="P380" s="269">
        <v>3220</v>
      </c>
      <c r="Q380" s="269">
        <v>3250</v>
      </c>
      <c r="R380" s="269">
        <v>3280</v>
      </c>
      <c r="S380" s="269" t="s">
        <v>195</v>
      </c>
      <c r="T380" s="270">
        <v>0.14000000000000001</v>
      </c>
      <c r="U380" s="270">
        <v>0.14499999999999999</v>
      </c>
      <c r="V380" s="270">
        <v>0.14799999999999999</v>
      </c>
      <c r="W380" s="270">
        <v>0.152</v>
      </c>
      <c r="X380" s="270">
        <v>0.16</v>
      </c>
      <c r="Y380" s="270">
        <v>0.11</v>
      </c>
      <c r="Z380" s="270">
        <v>0.115</v>
      </c>
      <c r="AA380" s="270">
        <v>0.11899999999999999</v>
      </c>
      <c r="AB380" s="270">
        <v>0.12</v>
      </c>
      <c r="AC380" s="270">
        <v>0.128</v>
      </c>
      <c r="AD380" s="270">
        <v>0.01</v>
      </c>
      <c r="AE380" s="270">
        <v>1.2E-2</v>
      </c>
      <c r="AF380" s="270">
        <v>1.2999999999999999E-2</v>
      </c>
      <c r="AG380" s="270">
        <v>1.4999999999999999E-2</v>
      </c>
      <c r="AH380" s="270">
        <v>1.7000000000000001E-2</v>
      </c>
      <c r="AI380" s="270">
        <v>2.1999999999999999E-2</v>
      </c>
      <c r="AJ380" s="270">
        <v>2.3E-2</v>
      </c>
      <c r="AK380" s="270">
        <v>2.4E-2</v>
      </c>
      <c r="AL380" s="270">
        <v>2.5000000000000001E-2</v>
      </c>
      <c r="AM380" s="270">
        <v>2.5999999999999999E-2</v>
      </c>
      <c r="AN380" s="270">
        <v>0.05</v>
      </c>
      <c r="AO380" s="270">
        <v>0.05</v>
      </c>
      <c r="AP380" s="270">
        <v>0.05</v>
      </c>
      <c r="AQ380" s="270">
        <v>5.5E-2</v>
      </c>
      <c r="AR380" s="270">
        <v>5.5E-2</v>
      </c>
      <c r="AS380" s="270">
        <v>0.1</v>
      </c>
      <c r="AT380" s="270">
        <v>0.11899999999999999</v>
      </c>
      <c r="AU380" s="270">
        <v>0.124</v>
      </c>
      <c r="AV380" s="270">
        <v>0.13200000000000001</v>
      </c>
      <c r="AW380" s="270">
        <v>0.13800000000000001</v>
      </c>
      <c r="AX380" s="270">
        <v>0</v>
      </c>
      <c r="AY380" s="270">
        <v>0.18</v>
      </c>
      <c r="AZ380" s="270">
        <v>0</v>
      </c>
      <c r="BA380" s="270">
        <v>0</v>
      </c>
      <c r="BB380" s="270">
        <v>0</v>
      </c>
      <c r="BC380" s="270">
        <v>0</v>
      </c>
      <c r="BD380" s="270">
        <v>0</v>
      </c>
      <c r="BE380" s="270">
        <v>0</v>
      </c>
      <c r="BF380" s="270">
        <v>0</v>
      </c>
      <c r="BG380" s="270">
        <v>0</v>
      </c>
    </row>
    <row r="381" spans="1:59">
      <c r="A381" s="267" t="s">
        <v>429</v>
      </c>
      <c r="B381" s="268">
        <v>0.12325000000000001</v>
      </c>
      <c r="C381" s="268">
        <v>0.36</v>
      </c>
      <c r="D381" s="268">
        <v>0</v>
      </c>
      <c r="E381" s="268"/>
      <c r="F381" s="269">
        <v>1326</v>
      </c>
      <c r="G381" s="270">
        <v>6.5000000000000002E-2</v>
      </c>
      <c r="H381" s="270">
        <v>1.7999999999999999E-2</v>
      </c>
      <c r="I381" s="270">
        <v>8.0000000000000002E-3</v>
      </c>
      <c r="J381" s="270">
        <v>1.0999999999999999E-2</v>
      </c>
      <c r="K381" s="270">
        <v>7.0000000000000001E-3</v>
      </c>
      <c r="L381" s="270">
        <v>1.4250000000000013E-2</v>
      </c>
      <c r="M381" s="271">
        <v>49.019607843137258</v>
      </c>
      <c r="N381" s="269">
        <v>1400</v>
      </c>
      <c r="O381" s="269">
        <v>1475</v>
      </c>
      <c r="P381" s="269">
        <v>1550</v>
      </c>
      <c r="Q381" s="269">
        <v>1700</v>
      </c>
      <c r="R381" s="269">
        <v>1800</v>
      </c>
      <c r="S381" s="269" t="s">
        <v>195</v>
      </c>
      <c r="T381" s="270">
        <v>6.5000000000000002E-2</v>
      </c>
      <c r="U381" s="270">
        <v>7.0000000000000007E-2</v>
      </c>
      <c r="V381" s="270">
        <v>7.4999999999999997E-2</v>
      </c>
      <c r="W381" s="270">
        <v>7.4999999999999997E-2</v>
      </c>
      <c r="X381" s="270">
        <v>0.08</v>
      </c>
      <c r="Y381" s="270">
        <v>0.03</v>
      </c>
      <c r="Z381" s="270">
        <v>3.5000000000000003E-2</v>
      </c>
      <c r="AA381" s="270">
        <v>3.5000000000000003E-2</v>
      </c>
      <c r="AB381" s="270">
        <v>3.9E-2</v>
      </c>
      <c r="AC381" s="270">
        <v>3.9E-2</v>
      </c>
      <c r="AD381" s="270">
        <v>1.2E-2</v>
      </c>
      <c r="AE381" s="270">
        <v>1.2999999999999999E-2</v>
      </c>
      <c r="AF381" s="270">
        <v>1.2999999999999999E-2</v>
      </c>
      <c r="AG381" s="270">
        <v>1.4E-2</v>
      </c>
      <c r="AH381" s="270">
        <v>1.4999999999999999E-2</v>
      </c>
      <c r="AI381" s="270">
        <v>8.9999999999999993E-3</v>
      </c>
      <c r="AJ381" s="270">
        <v>1.0999999999999999E-2</v>
      </c>
      <c r="AK381" s="270">
        <v>1.2999999999999999E-2</v>
      </c>
      <c r="AL381" s="270">
        <v>1.4999999999999999E-2</v>
      </c>
      <c r="AM381" s="270">
        <v>1.7000000000000001E-2</v>
      </c>
      <c r="AN381" s="270">
        <v>0.01</v>
      </c>
      <c r="AO381" s="270">
        <v>0.01</v>
      </c>
      <c r="AP381" s="270">
        <v>1.4999999999999999E-2</v>
      </c>
      <c r="AQ381" s="270">
        <v>1.4999999999999999E-2</v>
      </c>
      <c r="AR381" s="270">
        <v>0.02</v>
      </c>
      <c r="AS381" s="270">
        <v>1.4999999999999999E-2</v>
      </c>
      <c r="AT381" s="270">
        <v>1.6E-2</v>
      </c>
      <c r="AU381" s="270">
        <v>1.7000000000000001E-2</v>
      </c>
      <c r="AV381" s="270">
        <v>1.7000000000000001E-2</v>
      </c>
      <c r="AW381" s="270">
        <v>1.7999999999999999E-2</v>
      </c>
      <c r="AX381" s="270">
        <v>0</v>
      </c>
      <c r="AY381" s="270">
        <v>0</v>
      </c>
      <c r="AZ381" s="270">
        <v>0</v>
      </c>
      <c r="BA381" s="270">
        <v>0</v>
      </c>
      <c r="BB381" s="270">
        <v>0</v>
      </c>
      <c r="BC381" s="270">
        <v>8.2000000000000003E-2</v>
      </c>
      <c r="BD381" s="270">
        <v>8.0999999999999996E-3</v>
      </c>
      <c r="BE381" s="270">
        <v>7.4999999999999997E-3</v>
      </c>
      <c r="BF381" s="270">
        <v>4.1000000000000003E-3</v>
      </c>
      <c r="BG381" s="270">
        <v>8.0999999999999996E-3</v>
      </c>
    </row>
    <row r="382" spans="1:59">
      <c r="A382" s="267" t="s">
        <v>815</v>
      </c>
      <c r="B382" s="268">
        <v>0.20708333333333331</v>
      </c>
      <c r="C382" s="268">
        <v>0.86499999999999999</v>
      </c>
      <c r="D382" s="268">
        <v>0</v>
      </c>
      <c r="E382" s="268"/>
      <c r="F382" s="269">
        <v>1862</v>
      </c>
      <c r="G382" s="270">
        <v>7.1999999999999995E-2</v>
      </c>
      <c r="H382" s="270">
        <v>2.4E-2</v>
      </c>
      <c r="I382" s="270">
        <v>8.5999999999999993E-2</v>
      </c>
      <c r="J382" s="270">
        <v>5.0000000000000001E-3</v>
      </c>
      <c r="K382" s="270">
        <v>0.02</v>
      </c>
      <c r="L382" s="270">
        <v>8.3333333333324155E-5</v>
      </c>
      <c r="M382" s="271">
        <v>38.66809881847476</v>
      </c>
      <c r="N382" s="269">
        <v>1866</v>
      </c>
      <c r="O382" s="269">
        <v>1884</v>
      </c>
      <c r="P382" s="269">
        <v>1903</v>
      </c>
      <c r="Q382" s="269">
        <v>1922</v>
      </c>
      <c r="R382" s="269">
        <v>1941</v>
      </c>
      <c r="S382" s="269" t="s">
        <v>195</v>
      </c>
      <c r="T382" s="270">
        <v>8.2000000000000003E-2</v>
      </c>
      <c r="U382" s="270">
        <v>8.3000000000000004E-2</v>
      </c>
      <c r="V382" s="270">
        <v>8.4000000000000005E-2</v>
      </c>
      <c r="W382" s="270">
        <v>8.5000000000000006E-2</v>
      </c>
      <c r="X382" s="270">
        <v>8.5000000000000006E-2</v>
      </c>
      <c r="Y382" s="270">
        <v>2.4E-2</v>
      </c>
      <c r="Z382" s="270">
        <v>2.5000000000000001E-2</v>
      </c>
      <c r="AA382" s="270">
        <v>2.5000000000000001E-2</v>
      </c>
      <c r="AB382" s="270">
        <v>2.5999999999999999E-2</v>
      </c>
      <c r="AC382" s="270">
        <v>2.7E-2</v>
      </c>
      <c r="AD382" s="270">
        <v>0.14199999999999999</v>
      </c>
      <c r="AE382" s="270">
        <v>0.14499999999999999</v>
      </c>
      <c r="AF382" s="270">
        <v>0.14699999999999999</v>
      </c>
      <c r="AG382" s="270">
        <v>0.15</v>
      </c>
      <c r="AH382" s="270">
        <v>0.153</v>
      </c>
      <c r="AI382" s="270">
        <v>5.0000000000000001E-3</v>
      </c>
      <c r="AJ382" s="270">
        <v>6.0000000000000001E-3</v>
      </c>
      <c r="AK382" s="270">
        <v>7.0000000000000001E-3</v>
      </c>
      <c r="AL382" s="270">
        <v>8.9999999999999993E-3</v>
      </c>
      <c r="AM382" s="270">
        <v>0.01</v>
      </c>
      <c r="AN382" s="270">
        <v>5.0000000000000001E-3</v>
      </c>
      <c r="AO382" s="270">
        <v>5.0000000000000001E-3</v>
      </c>
      <c r="AP382" s="270">
        <v>5.0000000000000001E-3</v>
      </c>
      <c r="AQ382" s="270">
        <v>5.0000000000000001E-3</v>
      </c>
      <c r="AR382" s="270">
        <v>5.0000000000000001E-3</v>
      </c>
      <c r="AS382" s="270">
        <v>0.15529999999999999</v>
      </c>
      <c r="AT382" s="270">
        <v>0.161</v>
      </c>
      <c r="AU382" s="270">
        <v>0.1668</v>
      </c>
      <c r="AV382" s="270">
        <v>0.17499999999999999</v>
      </c>
      <c r="AW382" s="270">
        <v>0.1827</v>
      </c>
      <c r="AX382" s="270">
        <v>0</v>
      </c>
      <c r="AY382" s="270">
        <v>0</v>
      </c>
      <c r="AZ382" s="270">
        <v>0</v>
      </c>
      <c r="BA382" s="270">
        <v>0</v>
      </c>
      <c r="BB382" s="270">
        <v>0</v>
      </c>
      <c r="BC382" s="270">
        <v>0</v>
      </c>
      <c r="BD382" s="270">
        <v>0</v>
      </c>
      <c r="BE382" s="270">
        <v>0</v>
      </c>
      <c r="BF382" s="270">
        <v>0</v>
      </c>
      <c r="BG382" s="270">
        <v>0</v>
      </c>
    </row>
    <row r="383" spans="1:59">
      <c r="A383" s="267" t="s">
        <v>645</v>
      </c>
      <c r="B383" s="268">
        <v>0.15891666666666665</v>
      </c>
      <c r="C383" s="268">
        <v>0.39600000000000002</v>
      </c>
      <c r="D383" s="268">
        <v>0</v>
      </c>
      <c r="E383" s="268"/>
      <c r="F383" s="269">
        <v>876</v>
      </c>
      <c r="G383" s="270">
        <v>7.0000000000000007E-2</v>
      </c>
      <c r="H383" s="270">
        <v>2.5000000000000001E-2</v>
      </c>
      <c r="I383" s="270">
        <v>0</v>
      </c>
      <c r="J383" s="270">
        <v>4.7E-2</v>
      </c>
      <c r="K383" s="270">
        <v>1E-3</v>
      </c>
      <c r="L383" s="270">
        <v>1.5916666666666635E-2</v>
      </c>
      <c r="M383" s="271">
        <v>79.908675799086751</v>
      </c>
      <c r="N383" s="269">
        <v>952</v>
      </c>
      <c r="O383" s="269">
        <v>995</v>
      </c>
      <c r="P383" s="269">
        <v>1070</v>
      </c>
      <c r="Q383" s="269">
        <v>1107</v>
      </c>
      <c r="R383" s="269">
        <v>1158</v>
      </c>
      <c r="S383" s="269" t="s">
        <v>195</v>
      </c>
      <c r="T383" s="270">
        <v>7.4999999999999997E-2</v>
      </c>
      <c r="U383" s="270">
        <v>7.5999999999999998E-2</v>
      </c>
      <c r="V383" s="270">
        <v>7.6999999999999999E-2</v>
      </c>
      <c r="W383" s="270">
        <v>8.1000000000000003E-2</v>
      </c>
      <c r="X383" s="270">
        <v>9.1999999999999998E-2</v>
      </c>
      <c r="Y383" s="270">
        <v>3.6999999999999998E-2</v>
      </c>
      <c r="Z383" s="270">
        <v>3.9E-2</v>
      </c>
      <c r="AA383" s="270">
        <v>4.1000000000000002E-2</v>
      </c>
      <c r="AB383" s="270">
        <v>4.2000000000000003E-2</v>
      </c>
      <c r="AC383" s="270">
        <v>4.3999999999999997E-2</v>
      </c>
      <c r="AD383" s="270">
        <v>0</v>
      </c>
      <c r="AE383" s="270">
        <v>0</v>
      </c>
      <c r="AF383" s="270">
        <v>0</v>
      </c>
      <c r="AG383" s="270">
        <v>0</v>
      </c>
      <c r="AH383" s="270">
        <v>0</v>
      </c>
      <c r="AI383" s="270">
        <v>6.5000000000000002E-2</v>
      </c>
      <c r="AJ383" s="270">
        <v>6.6000000000000003E-2</v>
      </c>
      <c r="AK383" s="270">
        <v>6.7000000000000004E-2</v>
      </c>
      <c r="AL383" s="270">
        <v>6.9000000000000006E-2</v>
      </c>
      <c r="AM383" s="270">
        <v>7.0000000000000007E-2</v>
      </c>
      <c r="AN383" s="270">
        <v>3.0000000000000001E-3</v>
      </c>
      <c r="AO383" s="270">
        <v>3.0000000000000001E-3</v>
      </c>
      <c r="AP383" s="270">
        <v>3.0000000000000001E-3</v>
      </c>
      <c r="AQ383" s="270">
        <v>3.0000000000000001E-3</v>
      </c>
      <c r="AR383" s="270">
        <v>3.0000000000000001E-3</v>
      </c>
      <c r="AS383" s="270">
        <v>8.6E-3</v>
      </c>
      <c r="AT383" s="270">
        <v>8.6999999999999994E-3</v>
      </c>
      <c r="AU383" s="270">
        <v>8.8999999999999999E-3</v>
      </c>
      <c r="AV383" s="270">
        <v>9.2999999999999992E-3</v>
      </c>
      <c r="AW383" s="270">
        <v>9.9000000000000008E-3</v>
      </c>
      <c r="AX383" s="270">
        <v>0</v>
      </c>
      <c r="AY383" s="270">
        <v>0</v>
      </c>
      <c r="AZ383" s="270">
        <v>0</v>
      </c>
      <c r="BA383" s="270">
        <v>0</v>
      </c>
      <c r="BB383" s="270">
        <v>0</v>
      </c>
      <c r="BC383" s="270">
        <v>0</v>
      </c>
      <c r="BD383" s="270">
        <v>0</v>
      </c>
      <c r="BE383" s="270">
        <v>0</v>
      </c>
      <c r="BF383" s="270">
        <v>0</v>
      </c>
      <c r="BG383" s="270">
        <v>0</v>
      </c>
    </row>
    <row r="384" spans="1:59">
      <c r="A384" s="267" t="s">
        <v>686</v>
      </c>
      <c r="B384" s="268">
        <v>9.1999999999999985E-2</v>
      </c>
      <c r="C384" s="268">
        <v>0</v>
      </c>
      <c r="D384" s="268">
        <v>0</v>
      </c>
      <c r="E384" s="268"/>
      <c r="F384" s="269">
        <v>980</v>
      </c>
      <c r="G384" s="270">
        <v>5.8999999999999997E-2</v>
      </c>
      <c r="H384" s="270">
        <v>5.0000000000000001E-3</v>
      </c>
      <c r="I384" s="270">
        <v>0</v>
      </c>
      <c r="J384" s="270">
        <v>5.0000000000000001E-3</v>
      </c>
      <c r="K384" s="270">
        <v>0.01</v>
      </c>
      <c r="L384" s="270">
        <v>1.2999999999999984E-2</v>
      </c>
      <c r="M384" s="271">
        <v>60.204081632653065</v>
      </c>
      <c r="N384" s="269">
        <v>1362</v>
      </c>
      <c r="O384" s="269">
        <v>1594</v>
      </c>
      <c r="P384" s="269">
        <v>1624</v>
      </c>
      <c r="Q384" s="269">
        <v>1655</v>
      </c>
      <c r="R384" s="269">
        <v>1686</v>
      </c>
      <c r="S384" s="269" t="s">
        <v>195</v>
      </c>
      <c r="T384" s="270">
        <v>7.8E-2</v>
      </c>
      <c r="U384" s="270">
        <v>9.0999999999999998E-2</v>
      </c>
      <c r="V384" s="270">
        <v>9.2999999999999999E-2</v>
      </c>
      <c r="W384" s="270">
        <v>9.5000000000000001E-2</v>
      </c>
      <c r="X384" s="270">
        <v>0.115</v>
      </c>
      <c r="Y384" s="270">
        <v>1.2999999999999999E-2</v>
      </c>
      <c r="Z384" s="270">
        <v>1.4999999999999999E-2</v>
      </c>
      <c r="AA384" s="270">
        <v>1.7999999999999999E-2</v>
      </c>
      <c r="AB384" s="270">
        <v>2.1999999999999999E-2</v>
      </c>
      <c r="AC384" s="270">
        <v>2.7E-2</v>
      </c>
      <c r="AD384" s="270">
        <v>0</v>
      </c>
      <c r="AE384" s="270">
        <v>0</v>
      </c>
      <c r="AF384" s="270">
        <v>0</v>
      </c>
      <c r="AG384" s="270">
        <v>0</v>
      </c>
      <c r="AH384" s="270">
        <v>0</v>
      </c>
      <c r="AI384" s="270">
        <v>0</v>
      </c>
      <c r="AJ384" s="270">
        <v>0</v>
      </c>
      <c r="AK384" s="270">
        <v>0</v>
      </c>
      <c r="AL384" s="270">
        <v>0</v>
      </c>
      <c r="AM384" s="270">
        <v>0</v>
      </c>
      <c r="AN384" s="270">
        <v>4.0000000000000001E-3</v>
      </c>
      <c r="AO384" s="270">
        <v>5.0000000000000001E-3</v>
      </c>
      <c r="AP384" s="270">
        <v>6.0000000000000001E-3</v>
      </c>
      <c r="AQ384" s="270">
        <v>8.0000000000000002E-3</v>
      </c>
      <c r="AR384" s="270">
        <v>1.0999999999999999E-2</v>
      </c>
      <c r="AS384" s="270">
        <v>6.0000000000000001E-3</v>
      </c>
      <c r="AT384" s="270">
        <v>7.0000000000000001E-3</v>
      </c>
      <c r="AU384" s="270">
        <v>7.0000000000000001E-3</v>
      </c>
      <c r="AV384" s="270">
        <v>7.0000000000000001E-3</v>
      </c>
      <c r="AW384" s="270">
        <v>8.9999999999999993E-3</v>
      </c>
      <c r="AX384" s="270">
        <v>0.27</v>
      </c>
      <c r="AY384" s="270">
        <v>0</v>
      </c>
      <c r="AZ384" s="270">
        <v>0</v>
      </c>
      <c r="BA384" s="270">
        <v>0</v>
      </c>
      <c r="BB384" s="270">
        <v>0</v>
      </c>
      <c r="BC384" s="270">
        <v>0</v>
      </c>
      <c r="BD384" s="270">
        <v>0</v>
      </c>
      <c r="BE384" s="270">
        <v>0</v>
      </c>
      <c r="BF384" s="270">
        <v>0</v>
      </c>
      <c r="BG384" s="270">
        <v>0</v>
      </c>
    </row>
    <row r="385" spans="1:59">
      <c r="A385" s="267" t="s">
        <v>568</v>
      </c>
      <c r="B385" s="268">
        <v>0.50900000000000001</v>
      </c>
      <c r="C385" s="268">
        <v>1.44</v>
      </c>
      <c r="D385" s="268">
        <v>0</v>
      </c>
      <c r="E385" s="268"/>
      <c r="F385" s="269">
        <v>995</v>
      </c>
      <c r="G385" s="270">
        <v>4.6199999999999998E-2</v>
      </c>
      <c r="H385" s="270">
        <v>0.01</v>
      </c>
      <c r="I385" s="270">
        <v>0.42099999999999999</v>
      </c>
      <c r="J385" s="270">
        <v>0</v>
      </c>
      <c r="K385" s="270">
        <v>2.1000000000000001E-2</v>
      </c>
      <c r="L385" s="270">
        <v>1.0800000000000032E-2</v>
      </c>
      <c r="M385" s="271">
        <v>46.4321608040201</v>
      </c>
      <c r="N385" s="269">
        <v>995</v>
      </c>
      <c r="O385" s="269">
        <v>995</v>
      </c>
      <c r="P385" s="269">
        <v>995</v>
      </c>
      <c r="Q385" s="269">
        <v>995</v>
      </c>
      <c r="R385" s="269">
        <v>995</v>
      </c>
      <c r="S385" s="269" t="s">
        <v>195</v>
      </c>
      <c r="T385" s="270">
        <v>0.05</v>
      </c>
      <c r="U385" s="270">
        <v>0.05</v>
      </c>
      <c r="V385" s="270">
        <v>0.05</v>
      </c>
      <c r="W385" s="270">
        <v>0.05</v>
      </c>
      <c r="X385" s="270">
        <v>0.05</v>
      </c>
      <c r="Y385" s="270">
        <v>0.01</v>
      </c>
      <c r="Z385" s="270">
        <v>0.01</v>
      </c>
      <c r="AA385" s="270">
        <v>0.01</v>
      </c>
      <c r="AB385" s="270">
        <v>0.01</v>
      </c>
      <c r="AC385" s="270">
        <v>0.01</v>
      </c>
      <c r="AD385" s="270">
        <v>0.42099999999999999</v>
      </c>
      <c r="AE385" s="270">
        <v>0.42099999999999999</v>
      </c>
      <c r="AF385" s="270">
        <v>0.42099999999999999</v>
      </c>
      <c r="AG385" s="270">
        <v>0.42099999999999999</v>
      </c>
      <c r="AH385" s="270">
        <v>0.42099999999999999</v>
      </c>
      <c r="AI385" s="270">
        <v>0</v>
      </c>
      <c r="AJ385" s="270">
        <v>0</v>
      </c>
      <c r="AK385" s="270">
        <v>0</v>
      </c>
      <c r="AL385" s="270">
        <v>0</v>
      </c>
      <c r="AM385" s="270">
        <v>0</v>
      </c>
      <c r="AN385" s="270">
        <v>2.1000000000000001E-2</v>
      </c>
      <c r="AO385" s="270">
        <v>2.1000000000000001E-2</v>
      </c>
      <c r="AP385" s="270">
        <v>2.1000000000000001E-2</v>
      </c>
      <c r="AQ385" s="270">
        <v>2.1000000000000001E-2</v>
      </c>
      <c r="AR385" s="270">
        <v>2.1000000000000001E-2</v>
      </c>
      <c r="AS385" s="270">
        <v>2.3E-2</v>
      </c>
      <c r="AT385" s="270">
        <v>2.4E-2</v>
      </c>
      <c r="AU385" s="270">
        <v>2.5999999999999999E-2</v>
      </c>
      <c r="AV385" s="270">
        <v>2.7E-2</v>
      </c>
      <c r="AW385" s="270">
        <v>2.7E-2</v>
      </c>
      <c r="AX385" s="270">
        <v>0</v>
      </c>
      <c r="AY385" s="270">
        <v>0</v>
      </c>
      <c r="AZ385" s="270">
        <v>0</v>
      </c>
      <c r="BA385" s="270">
        <v>0</v>
      </c>
      <c r="BB385" s="270">
        <v>0</v>
      </c>
      <c r="BC385" s="270">
        <v>0</v>
      </c>
      <c r="BD385" s="270">
        <v>0</v>
      </c>
      <c r="BE385" s="270">
        <v>0</v>
      </c>
      <c r="BF385" s="270">
        <v>0</v>
      </c>
      <c r="BG385" s="270">
        <v>0</v>
      </c>
    </row>
    <row r="386" spans="1:59">
      <c r="A386" s="267" t="s">
        <v>884</v>
      </c>
      <c r="B386" s="268">
        <v>2.866666666666666E-2</v>
      </c>
      <c r="C386" s="268">
        <v>0.1</v>
      </c>
      <c r="D386" s="268">
        <v>0</v>
      </c>
      <c r="E386" s="268"/>
      <c r="F386" s="269">
        <v>381</v>
      </c>
      <c r="G386" s="270">
        <v>0.03</v>
      </c>
      <c r="H386" s="270">
        <v>0</v>
      </c>
      <c r="I386" s="270">
        <v>0</v>
      </c>
      <c r="J386" s="270">
        <v>0</v>
      </c>
      <c r="K386" s="270">
        <v>0</v>
      </c>
      <c r="L386" s="270">
        <v>-1.3333333333333391E-3</v>
      </c>
      <c r="M386" s="271">
        <v>78.740157480314963</v>
      </c>
      <c r="N386" s="269">
        <v>400</v>
      </c>
      <c r="O386" s="269">
        <v>500</v>
      </c>
      <c r="P386" s="269">
        <v>500</v>
      </c>
      <c r="Q386" s="269">
        <v>500</v>
      </c>
      <c r="R386" s="269">
        <v>500</v>
      </c>
      <c r="S386" s="269" t="s">
        <v>195</v>
      </c>
      <c r="T386" s="270">
        <v>2.4E-2</v>
      </c>
      <c r="U386" s="270">
        <v>3.2000000000000001E-2</v>
      </c>
      <c r="V386" s="270">
        <v>3.2000000000000001E-2</v>
      </c>
      <c r="W386" s="270">
        <v>3.2000000000000001E-2</v>
      </c>
      <c r="X386" s="270">
        <v>3.2000000000000001E-2</v>
      </c>
      <c r="Y386" s="270">
        <v>3.0000000000000001E-3</v>
      </c>
      <c r="Z386" s="270">
        <v>3.0000000000000001E-3</v>
      </c>
      <c r="AA386" s="270">
        <v>3.0000000000000001E-3</v>
      </c>
      <c r="AB386" s="270">
        <v>3.0000000000000001E-3</v>
      </c>
      <c r="AC386" s="270">
        <v>3.0000000000000001E-3</v>
      </c>
      <c r="AD386" s="270">
        <v>0</v>
      </c>
      <c r="AE386" s="270">
        <v>0</v>
      </c>
      <c r="AF386" s="270">
        <v>0</v>
      </c>
      <c r="AG386" s="270">
        <v>0</v>
      </c>
      <c r="AH386" s="270">
        <v>0</v>
      </c>
      <c r="AI386" s="270">
        <v>2E-3</v>
      </c>
      <c r="AJ386" s="270">
        <v>2E-3</v>
      </c>
      <c r="AK386" s="270">
        <v>2E-3</v>
      </c>
      <c r="AL386" s="270">
        <v>2E-3</v>
      </c>
      <c r="AM386" s="270">
        <v>2E-3</v>
      </c>
      <c r="AN386" s="270">
        <v>0</v>
      </c>
      <c r="AO386" s="270">
        <v>0</v>
      </c>
      <c r="AP386" s="270">
        <v>0</v>
      </c>
      <c r="AQ386" s="270">
        <v>0</v>
      </c>
      <c r="AR386" s="270">
        <v>0</v>
      </c>
      <c r="AS386" s="270">
        <v>5.1999999999999998E-3</v>
      </c>
      <c r="AT386" s="270">
        <v>5.1999999999999998E-3</v>
      </c>
      <c r="AU386" s="270">
        <v>5.1999999999999998E-3</v>
      </c>
      <c r="AV386" s="270">
        <v>5.1999999999999998E-3</v>
      </c>
      <c r="AW386" s="270">
        <v>5.1999999999999998E-3</v>
      </c>
      <c r="AX386" s="270">
        <v>0</v>
      </c>
      <c r="AY386" s="270">
        <v>0</v>
      </c>
      <c r="AZ386" s="270">
        <v>0</v>
      </c>
      <c r="BA386" s="270">
        <v>0</v>
      </c>
      <c r="BB386" s="270">
        <v>0</v>
      </c>
      <c r="BC386" s="270">
        <v>0</v>
      </c>
      <c r="BD386" s="270">
        <v>0</v>
      </c>
      <c r="BE386" s="270">
        <v>0</v>
      </c>
      <c r="BF386" s="270">
        <v>0</v>
      </c>
      <c r="BG386" s="270">
        <v>0</v>
      </c>
    </row>
    <row r="387" spans="1:59">
      <c r="A387" s="267" t="s">
        <v>468</v>
      </c>
      <c r="B387" s="268">
        <v>7.4999999999999997E-2</v>
      </c>
      <c r="C387" s="268">
        <v>0.42499999999999999</v>
      </c>
      <c r="D387" s="268">
        <v>0</v>
      </c>
      <c r="E387" s="268"/>
      <c r="F387" s="269">
        <v>553</v>
      </c>
      <c r="G387" s="270">
        <v>2.8000000000000001E-2</v>
      </c>
      <c r="H387" s="270">
        <v>1.8E-3</v>
      </c>
      <c r="I387" s="270">
        <v>2.64E-2</v>
      </c>
      <c r="J387" s="270">
        <v>6.0000000000000001E-3</v>
      </c>
      <c r="K387" s="270">
        <v>8.0999999999999996E-3</v>
      </c>
      <c r="L387" s="270">
        <v>4.6999999999999958E-3</v>
      </c>
      <c r="M387" s="271">
        <v>50.632911392405063</v>
      </c>
      <c r="N387" s="269">
        <v>662</v>
      </c>
      <c r="O387" s="269">
        <v>754</v>
      </c>
      <c r="P387" s="269">
        <v>765</v>
      </c>
      <c r="Q387" s="269">
        <v>845</v>
      </c>
      <c r="R387" s="269">
        <v>845</v>
      </c>
      <c r="S387" s="269" t="s">
        <v>195</v>
      </c>
      <c r="T387" s="270">
        <v>3.2000000000000001E-2</v>
      </c>
      <c r="U387" s="270">
        <v>3.4000000000000002E-2</v>
      </c>
      <c r="V387" s="270">
        <v>3.6999999999999998E-2</v>
      </c>
      <c r="W387" s="270">
        <v>4.1000000000000002E-2</v>
      </c>
      <c r="X387" s="270">
        <v>4.4999999999999998E-2</v>
      </c>
      <c r="Y387" s="270">
        <v>6.0000000000000001E-3</v>
      </c>
      <c r="Z387" s="270">
        <v>7.0000000000000001E-3</v>
      </c>
      <c r="AA387" s="270">
        <v>8.0000000000000002E-3</v>
      </c>
      <c r="AB387" s="270">
        <v>8.9999999999999993E-3</v>
      </c>
      <c r="AC387" s="270">
        <v>0.01</v>
      </c>
      <c r="AD387" s="270">
        <v>3.7999999999999999E-2</v>
      </c>
      <c r="AE387" s="270">
        <v>3.9E-2</v>
      </c>
      <c r="AF387" s="270">
        <v>0.04</v>
      </c>
      <c r="AG387" s="270">
        <v>4.1000000000000002E-2</v>
      </c>
      <c r="AH387" s="270">
        <v>4.2000000000000003E-2</v>
      </c>
      <c r="AI387" s="270">
        <v>8.9999999999999993E-3</v>
      </c>
      <c r="AJ387" s="270">
        <v>8.9999999999999993E-3</v>
      </c>
      <c r="AK387" s="270">
        <v>8.9999999999999993E-3</v>
      </c>
      <c r="AL387" s="270">
        <v>0.01</v>
      </c>
      <c r="AM387" s="270">
        <v>0.01</v>
      </c>
      <c r="AN387" s="270">
        <v>3.0000000000000001E-3</v>
      </c>
      <c r="AO387" s="270">
        <v>3.0000000000000001E-3</v>
      </c>
      <c r="AP387" s="270">
        <v>3.0000000000000001E-3</v>
      </c>
      <c r="AQ387" s="270">
        <v>3.0000000000000001E-3</v>
      </c>
      <c r="AR387" s="270">
        <v>3.0000000000000001E-3</v>
      </c>
      <c r="AS387" s="270">
        <v>1.0999999999999999E-2</v>
      </c>
      <c r="AT387" s="270">
        <v>1.2E-2</v>
      </c>
      <c r="AU387" s="270">
        <v>1.2E-2</v>
      </c>
      <c r="AV387" s="270">
        <v>1.2999999999999999E-2</v>
      </c>
      <c r="AW387" s="270">
        <v>1.4E-2</v>
      </c>
      <c r="AX387" s="270">
        <v>0</v>
      </c>
      <c r="AY387" s="270">
        <v>0</v>
      </c>
      <c r="AZ387" s="270">
        <v>0</v>
      </c>
      <c r="BA387" s="270">
        <v>0</v>
      </c>
      <c r="BB387" s="270">
        <v>0</v>
      </c>
      <c r="BC387" s="270">
        <v>0</v>
      </c>
      <c r="BD387" s="270">
        <v>0</v>
      </c>
      <c r="BE387" s="270">
        <v>0</v>
      </c>
      <c r="BF387" s="270">
        <v>0</v>
      </c>
      <c r="BG387" s="270">
        <v>0</v>
      </c>
    </row>
    <row r="388" spans="1:59">
      <c r="A388" s="267" t="s">
        <v>496</v>
      </c>
      <c r="B388" s="268">
        <v>0.31533333333333335</v>
      </c>
      <c r="C388" s="268">
        <v>0.71699999999999997</v>
      </c>
      <c r="D388" s="268">
        <v>4.3999999999999997E-2</v>
      </c>
      <c r="E388" s="268"/>
      <c r="F388" s="269">
        <v>4686</v>
      </c>
      <c r="G388" s="270">
        <v>0.23499999999999999</v>
      </c>
      <c r="H388" s="270">
        <v>3.0000000000000001E-3</v>
      </c>
      <c r="I388" s="270">
        <v>0</v>
      </c>
      <c r="J388" s="270">
        <v>1.7999999999999999E-2</v>
      </c>
      <c r="K388" s="270">
        <v>1E-3</v>
      </c>
      <c r="L388" s="270">
        <v>1.4333333333333365E-2</v>
      </c>
      <c r="M388" s="271">
        <v>50.149381135296629</v>
      </c>
      <c r="N388" s="269">
        <v>4695</v>
      </c>
      <c r="O388" s="269">
        <v>5000</v>
      </c>
      <c r="P388" s="269">
        <v>5190</v>
      </c>
      <c r="Q388" s="269">
        <v>5450</v>
      </c>
      <c r="R388" s="269">
        <v>5682</v>
      </c>
      <c r="S388" s="269" t="s">
        <v>195</v>
      </c>
      <c r="T388" s="270">
        <v>0.24199999999999999</v>
      </c>
      <c r="U388" s="270">
        <v>0.253</v>
      </c>
      <c r="V388" s="270">
        <v>0.26500000000000001</v>
      </c>
      <c r="W388" s="270">
        <v>0.27600000000000002</v>
      </c>
      <c r="X388" s="270">
        <v>0.28899999999999998</v>
      </c>
      <c r="Y388" s="270">
        <v>5.0000000000000001E-3</v>
      </c>
      <c r="Z388" s="270">
        <v>6.0000000000000001E-3</v>
      </c>
      <c r="AA388" s="270">
        <v>8.0000000000000002E-3</v>
      </c>
      <c r="AB388" s="270">
        <v>0.01</v>
      </c>
      <c r="AC388" s="270">
        <v>1.0999999999999999E-2</v>
      </c>
      <c r="AD388" s="270">
        <v>0</v>
      </c>
      <c r="AE388" s="270">
        <v>0</v>
      </c>
      <c r="AF388" s="270">
        <v>0</v>
      </c>
      <c r="AG388" s="270">
        <v>0</v>
      </c>
      <c r="AH388" s="270">
        <v>0</v>
      </c>
      <c r="AI388" s="270">
        <v>2.1999999999999999E-2</v>
      </c>
      <c r="AJ388" s="270">
        <v>2.4E-2</v>
      </c>
      <c r="AK388" s="270">
        <v>2.5999999999999999E-2</v>
      </c>
      <c r="AL388" s="270">
        <v>2.8000000000000001E-2</v>
      </c>
      <c r="AM388" s="270">
        <v>3.1E-2</v>
      </c>
      <c r="AN388" s="270">
        <v>3.0000000000000001E-3</v>
      </c>
      <c r="AO388" s="270">
        <v>3.0000000000000001E-3</v>
      </c>
      <c r="AP388" s="270">
        <v>3.0000000000000001E-3</v>
      </c>
      <c r="AQ388" s="270">
        <v>3.0000000000000001E-3</v>
      </c>
      <c r="AR388" s="270">
        <v>4.0000000000000001E-3</v>
      </c>
      <c r="AS388" s="270">
        <v>1.3100000000000001E-2</v>
      </c>
      <c r="AT388" s="270">
        <v>1.38E-2</v>
      </c>
      <c r="AU388" s="270">
        <v>1.46E-2</v>
      </c>
      <c r="AV388" s="270">
        <v>1.5299999999999999E-2</v>
      </c>
      <c r="AW388" s="270">
        <v>1.6199999999999999E-2</v>
      </c>
      <c r="AX388" s="270">
        <v>0</v>
      </c>
      <c r="AY388" s="270">
        <v>0</v>
      </c>
      <c r="AZ388" s="270">
        <v>0</v>
      </c>
      <c r="BA388" s="270">
        <v>0</v>
      </c>
      <c r="BB388" s="270">
        <v>0</v>
      </c>
      <c r="BC388" s="270">
        <v>0</v>
      </c>
      <c r="BD388" s="270">
        <v>0</v>
      </c>
      <c r="BE388" s="270">
        <v>0</v>
      </c>
      <c r="BF388" s="270">
        <v>0</v>
      </c>
      <c r="BG388" s="270">
        <v>0</v>
      </c>
    </row>
    <row r="389" spans="1:59">
      <c r="A389" s="267" t="s">
        <v>599</v>
      </c>
      <c r="B389" s="268">
        <v>6.5583333333333341E-2</v>
      </c>
      <c r="C389" s="268">
        <v>0.2</v>
      </c>
      <c r="D389" s="268">
        <v>0</v>
      </c>
      <c r="E389" s="268"/>
      <c r="F389" s="269">
        <v>1390</v>
      </c>
      <c r="G389" s="270">
        <v>4.2000000000000003E-2</v>
      </c>
      <c r="H389" s="270">
        <v>2E-3</v>
      </c>
      <c r="I389" s="270">
        <v>0</v>
      </c>
      <c r="J389" s="270">
        <v>8.0000000000000002E-3</v>
      </c>
      <c r="K389" s="270">
        <v>1E-3</v>
      </c>
      <c r="L389" s="270">
        <v>1.2583333333333335E-2</v>
      </c>
      <c r="M389" s="271">
        <v>30.215827338129497</v>
      </c>
      <c r="N389" s="269">
        <v>1425</v>
      </c>
      <c r="O389" s="269">
        <v>1462</v>
      </c>
      <c r="P389" s="269">
        <v>1500</v>
      </c>
      <c r="Q389" s="269">
        <v>1544</v>
      </c>
      <c r="R389" s="269">
        <v>1600</v>
      </c>
      <c r="S389" s="269" t="s">
        <v>195</v>
      </c>
      <c r="T389" s="270">
        <v>4.5999999999999999E-2</v>
      </c>
      <c r="U389" s="270">
        <v>4.7E-2</v>
      </c>
      <c r="V389" s="270">
        <v>4.8000000000000001E-2</v>
      </c>
      <c r="W389" s="270">
        <v>4.9000000000000002E-2</v>
      </c>
      <c r="X389" s="270">
        <v>5.0999999999999997E-2</v>
      </c>
      <c r="Y389" s="270">
        <v>3.0000000000000001E-3</v>
      </c>
      <c r="Z389" s="270">
        <v>3.0000000000000001E-3</v>
      </c>
      <c r="AA389" s="270">
        <v>3.0000000000000001E-3</v>
      </c>
      <c r="AB389" s="270">
        <v>3.0000000000000001E-3</v>
      </c>
      <c r="AC389" s="270">
        <v>3.0000000000000001E-3</v>
      </c>
      <c r="AD389" s="270">
        <v>0</v>
      </c>
      <c r="AE389" s="270">
        <v>0</v>
      </c>
      <c r="AF389" s="270">
        <v>0</v>
      </c>
      <c r="AG389" s="270">
        <v>0</v>
      </c>
      <c r="AH389" s="270">
        <v>0</v>
      </c>
      <c r="AI389" s="270">
        <v>0.01</v>
      </c>
      <c r="AJ389" s="270">
        <v>1.2E-2</v>
      </c>
      <c r="AK389" s="270">
        <v>1.2999999999999999E-2</v>
      </c>
      <c r="AL389" s="270">
        <v>1.4E-2</v>
      </c>
      <c r="AM389" s="270">
        <v>1.4999999999999999E-2</v>
      </c>
      <c r="AN389" s="270">
        <v>2E-3</v>
      </c>
      <c r="AO389" s="270">
        <v>2E-3</v>
      </c>
      <c r="AP389" s="270">
        <v>2E-3</v>
      </c>
      <c r="AQ389" s="270">
        <v>2E-3</v>
      </c>
      <c r="AR389" s="270">
        <v>2E-3</v>
      </c>
      <c r="AS389" s="270">
        <v>1.37E-2</v>
      </c>
      <c r="AT389" s="270">
        <v>1.5299999999999999E-2</v>
      </c>
      <c r="AU389" s="270">
        <v>1.67E-2</v>
      </c>
      <c r="AV389" s="270">
        <v>1.83E-2</v>
      </c>
      <c r="AW389" s="270">
        <v>2.01E-2</v>
      </c>
      <c r="AX389" s="270">
        <v>0</v>
      </c>
      <c r="AY389" s="270">
        <v>0</v>
      </c>
      <c r="AZ389" s="270">
        <v>0</v>
      </c>
      <c r="BA389" s="270">
        <v>0</v>
      </c>
      <c r="BB389" s="270">
        <v>0</v>
      </c>
      <c r="BC389" s="270">
        <v>0</v>
      </c>
      <c r="BD389" s="270">
        <v>0</v>
      </c>
      <c r="BE389" s="270">
        <v>0</v>
      </c>
      <c r="BF389" s="270">
        <v>0</v>
      </c>
      <c r="BG389" s="270">
        <v>0</v>
      </c>
    </row>
    <row r="390" spans="1:59">
      <c r="A390" s="267" t="s">
        <v>541</v>
      </c>
      <c r="B390" s="268">
        <v>1.9692499999999999</v>
      </c>
      <c r="C390" s="268">
        <v>4.2610000000000001</v>
      </c>
      <c r="D390" s="268">
        <v>8.5000000000000006E-2</v>
      </c>
      <c r="E390" s="268"/>
      <c r="F390" s="269">
        <v>18542</v>
      </c>
      <c r="G390" s="270">
        <v>1.0049999999999999</v>
      </c>
      <c r="H390" s="270">
        <v>0.499</v>
      </c>
      <c r="I390" s="270">
        <v>0</v>
      </c>
      <c r="J390" s="270">
        <v>2.3E-2</v>
      </c>
      <c r="K390" s="270">
        <v>1.4999999999999999E-2</v>
      </c>
      <c r="L390" s="270">
        <v>0.34225000000000017</v>
      </c>
      <c r="M390" s="271">
        <v>54.201272786107211</v>
      </c>
      <c r="N390" s="269">
        <v>18555</v>
      </c>
      <c r="O390" s="269">
        <v>18580</v>
      </c>
      <c r="P390" s="269">
        <v>18612</v>
      </c>
      <c r="Q390" s="269">
        <v>18674</v>
      </c>
      <c r="R390" s="269">
        <v>18794</v>
      </c>
      <c r="S390" s="269" t="s">
        <v>195</v>
      </c>
      <c r="T390" s="270">
        <v>1.0069999999999999</v>
      </c>
      <c r="U390" s="270">
        <v>1.008</v>
      </c>
      <c r="V390" s="270">
        <v>1.01</v>
      </c>
      <c r="W390" s="270">
        <v>1.012</v>
      </c>
      <c r="X390" s="270">
        <v>1.0149999999999999</v>
      </c>
      <c r="Y390" s="270">
        <v>0.50049999999999994</v>
      </c>
      <c r="Z390" s="270">
        <v>0.50119999999999998</v>
      </c>
      <c r="AA390" s="270">
        <v>0.50229999999999997</v>
      </c>
      <c r="AB390" s="270">
        <v>0.50480000000000003</v>
      </c>
      <c r="AC390" s="270">
        <v>0.50760000000000005</v>
      </c>
      <c r="AD390" s="270">
        <v>0</v>
      </c>
      <c r="AE390" s="270">
        <v>0</v>
      </c>
      <c r="AF390" s="270">
        <v>0</v>
      </c>
      <c r="AG390" s="270">
        <v>0</v>
      </c>
      <c r="AH390" s="270">
        <v>0</v>
      </c>
      <c r="AI390" s="270">
        <v>2.1999999999999999E-2</v>
      </c>
      <c r="AJ390" s="270">
        <v>2.5000000000000001E-2</v>
      </c>
      <c r="AK390" s="270">
        <v>2.5999999999999999E-2</v>
      </c>
      <c r="AL390" s="270">
        <v>2.8000000000000001E-2</v>
      </c>
      <c r="AM390" s="270">
        <v>0.03</v>
      </c>
      <c r="AN390" s="270">
        <v>1.2E-2</v>
      </c>
      <c r="AO390" s="270">
        <v>1.4E-2</v>
      </c>
      <c r="AP390" s="270">
        <v>1.4999999999999999E-2</v>
      </c>
      <c r="AQ390" s="270">
        <v>1.4999999999999999E-2</v>
      </c>
      <c r="AR390" s="270">
        <v>1.6E-2</v>
      </c>
      <c r="AS390" s="270">
        <v>0.35139999999999999</v>
      </c>
      <c r="AT390" s="270">
        <v>0.35289999999999999</v>
      </c>
      <c r="AU390" s="270">
        <v>0.35410000000000003</v>
      </c>
      <c r="AV390" s="270">
        <v>0.35560000000000003</v>
      </c>
      <c r="AW390" s="270">
        <v>0.35759999999999997</v>
      </c>
      <c r="AX390" s="270">
        <v>0</v>
      </c>
      <c r="AY390" s="270">
        <v>0</v>
      </c>
      <c r="AZ390" s="270">
        <v>0</v>
      </c>
      <c r="BA390" s="270">
        <v>0</v>
      </c>
      <c r="BB390" s="270">
        <v>0</v>
      </c>
      <c r="BC390" s="270">
        <v>1.1001000000000001</v>
      </c>
      <c r="BD390" s="270">
        <v>4.5999999999999999E-3</v>
      </c>
      <c r="BE390" s="270">
        <v>3.5000000000000001E-3</v>
      </c>
      <c r="BF390" s="270">
        <v>6.4999999999999997E-3</v>
      </c>
      <c r="BG390" s="270">
        <v>4.0000000000000001E-3</v>
      </c>
    </row>
    <row r="391" spans="1:59">
      <c r="A391" s="267" t="s">
        <v>882</v>
      </c>
      <c r="B391" s="268">
        <v>2.4436666666666671</v>
      </c>
      <c r="C391" s="268">
        <v>12</v>
      </c>
      <c r="D391" s="268">
        <v>0.49000000000000005</v>
      </c>
      <c r="E391" s="268"/>
      <c r="F391" s="269">
        <v>11415</v>
      </c>
      <c r="G391" s="270">
        <v>0.81500000000000006</v>
      </c>
      <c r="H391" s="270">
        <v>0.42</v>
      </c>
      <c r="I391" s="270">
        <v>0.4</v>
      </c>
      <c r="J391" s="270">
        <v>0.14199999999999999</v>
      </c>
      <c r="K391" s="270">
        <v>0.09</v>
      </c>
      <c r="L391" s="270">
        <v>8.6666666666666892E-2</v>
      </c>
      <c r="M391" s="271">
        <v>71.397284275076657</v>
      </c>
      <c r="N391" s="269">
        <v>10960</v>
      </c>
      <c r="O391" s="269">
        <v>10505</v>
      </c>
      <c r="P391" s="269">
        <v>10050</v>
      </c>
      <c r="Q391" s="269">
        <v>9595</v>
      </c>
      <c r="R391" s="269">
        <v>9140</v>
      </c>
      <c r="S391" s="269" t="s">
        <v>193</v>
      </c>
      <c r="T391" s="270">
        <v>0.88300000000000001</v>
      </c>
      <c r="U391" s="270">
        <v>0.84699999999999998</v>
      </c>
      <c r="V391" s="270">
        <v>0.81</v>
      </c>
      <c r="W391" s="270">
        <v>0.77300000000000002</v>
      </c>
      <c r="X391" s="270">
        <v>0.73699999999999999</v>
      </c>
      <c r="Y391" s="270">
        <v>0.39600000000000002</v>
      </c>
      <c r="Z391" s="270">
        <v>0.38</v>
      </c>
      <c r="AA391" s="270">
        <v>0.36399999999999999</v>
      </c>
      <c r="AB391" s="270">
        <v>0.34899999999999998</v>
      </c>
      <c r="AC391" s="270">
        <v>0.33500000000000002</v>
      </c>
      <c r="AD391" s="270">
        <v>0.23599999999999999</v>
      </c>
      <c r="AE391" s="270">
        <v>0.22600000000000001</v>
      </c>
      <c r="AF391" s="270">
        <v>0.216</v>
      </c>
      <c r="AG391" s="270">
        <v>0.20699999999999999</v>
      </c>
      <c r="AH391" s="270">
        <v>0.19800000000000001</v>
      </c>
      <c r="AI391" s="270">
        <v>0.27300000000000002</v>
      </c>
      <c r="AJ391" s="270">
        <v>0.26200000000000001</v>
      </c>
      <c r="AK391" s="270">
        <v>0.251</v>
      </c>
      <c r="AL391" s="270">
        <v>0.24</v>
      </c>
      <c r="AM391" s="270">
        <v>0.23</v>
      </c>
      <c r="AN391" s="270">
        <v>7.3999999999999996E-2</v>
      </c>
      <c r="AO391" s="270">
        <v>7.1999999999999995E-2</v>
      </c>
      <c r="AP391" s="270">
        <v>7.1999999999999995E-2</v>
      </c>
      <c r="AQ391" s="270">
        <v>7.0000000000000007E-2</v>
      </c>
      <c r="AR391" s="270">
        <v>6.9000000000000006E-2</v>
      </c>
      <c r="AS391" s="270">
        <v>8.6800000000000002E-2</v>
      </c>
      <c r="AT391" s="270">
        <v>8.3299999999999999E-2</v>
      </c>
      <c r="AU391" s="270">
        <v>7.9799999999999996E-2</v>
      </c>
      <c r="AV391" s="270">
        <v>7.6399999999999996E-2</v>
      </c>
      <c r="AW391" s="270">
        <v>7.3099999999999998E-2</v>
      </c>
      <c r="AX391" s="270">
        <v>0</v>
      </c>
      <c r="AY391" s="270">
        <v>0</v>
      </c>
      <c r="AZ391" s="270">
        <v>0</v>
      </c>
      <c r="BA391" s="270">
        <v>0</v>
      </c>
      <c r="BB391" s="270">
        <v>0</v>
      </c>
      <c r="BC391" s="270">
        <v>0</v>
      </c>
      <c r="BD391" s="270">
        <v>0</v>
      </c>
      <c r="BE391" s="270">
        <v>0</v>
      </c>
      <c r="BF391" s="270">
        <v>0</v>
      </c>
      <c r="BG391" s="270">
        <v>0</v>
      </c>
    </row>
    <row r="392" spans="1:59">
      <c r="A392" s="267" t="s">
        <v>784</v>
      </c>
      <c r="B392" s="268">
        <v>0.16724999999999998</v>
      </c>
      <c r="C392" s="268">
        <v>0.45599999999999996</v>
      </c>
      <c r="D392" s="268">
        <v>0</v>
      </c>
      <c r="E392" s="268"/>
      <c r="F392" s="269">
        <v>1291</v>
      </c>
      <c r="G392" s="270">
        <v>9.8000000000000004E-2</v>
      </c>
      <c r="H392" s="270">
        <v>1.4999999999999999E-2</v>
      </c>
      <c r="I392" s="270">
        <v>8.0000000000000002E-3</v>
      </c>
      <c r="J392" s="270">
        <v>2.1000000000000001E-2</v>
      </c>
      <c r="K392" s="270">
        <v>0.02</v>
      </c>
      <c r="L392" s="270">
        <v>5.2500000000000047E-3</v>
      </c>
      <c r="M392" s="271">
        <v>75.910147172734312</v>
      </c>
      <c r="N392" s="269">
        <v>1300</v>
      </c>
      <c r="O392" s="269">
        <v>1325</v>
      </c>
      <c r="P392" s="269">
        <v>1325</v>
      </c>
      <c r="Q392" s="269">
        <v>1325</v>
      </c>
      <c r="R392" s="269">
        <v>1325</v>
      </c>
      <c r="S392" s="269" t="s">
        <v>193</v>
      </c>
      <c r="T392" s="270">
        <v>0.1</v>
      </c>
      <c r="U392" s="270">
        <v>0.1</v>
      </c>
      <c r="V392" s="270">
        <v>0.1</v>
      </c>
      <c r="W392" s="270">
        <v>0.1</v>
      </c>
      <c r="X392" s="270">
        <v>0.1</v>
      </c>
      <c r="Y392" s="270">
        <v>6.0000000000000001E-3</v>
      </c>
      <c r="Z392" s="270">
        <v>6.0000000000000001E-3</v>
      </c>
      <c r="AA392" s="270">
        <v>6.0000000000000001E-3</v>
      </c>
      <c r="AB392" s="270">
        <v>6.0000000000000001E-3</v>
      </c>
      <c r="AC392" s="270">
        <v>6.0000000000000001E-3</v>
      </c>
      <c r="AD392" s="270">
        <v>2E-3</v>
      </c>
      <c r="AE392" s="270">
        <v>2E-3</v>
      </c>
      <c r="AF392" s="270">
        <v>2E-3</v>
      </c>
      <c r="AG392" s="270">
        <v>2E-3</v>
      </c>
      <c r="AH392" s="270">
        <v>2E-3</v>
      </c>
      <c r="AI392" s="270">
        <v>1.4E-2</v>
      </c>
      <c r="AJ392" s="270">
        <v>1.4E-2</v>
      </c>
      <c r="AK392" s="270">
        <v>1.4E-2</v>
      </c>
      <c r="AL392" s="270">
        <v>1.4E-2</v>
      </c>
      <c r="AM392" s="270">
        <v>1.4E-2</v>
      </c>
      <c r="AN392" s="270">
        <v>0.04</v>
      </c>
      <c r="AO392" s="270">
        <v>0.04</v>
      </c>
      <c r="AP392" s="270">
        <v>0.04</v>
      </c>
      <c r="AQ392" s="270">
        <v>0.04</v>
      </c>
      <c r="AR392" s="270">
        <v>0.04</v>
      </c>
      <c r="AS392" s="270">
        <v>8.3999999999999995E-3</v>
      </c>
      <c r="AT392" s="270">
        <v>8.3999999999999995E-3</v>
      </c>
      <c r="AU392" s="270">
        <v>8.3999999999999995E-3</v>
      </c>
      <c r="AV392" s="270">
        <v>8.3999999999999995E-3</v>
      </c>
      <c r="AW392" s="270">
        <v>8.3999999999999995E-3</v>
      </c>
      <c r="AX392" s="270">
        <v>0.14399999999999999</v>
      </c>
      <c r="AY392" s="270">
        <v>0</v>
      </c>
      <c r="AZ392" s="270">
        <v>0</v>
      </c>
      <c r="BA392" s="270">
        <v>0</v>
      </c>
      <c r="BB392" s="270">
        <v>0</v>
      </c>
      <c r="BC392" s="270">
        <v>0</v>
      </c>
      <c r="BD392" s="270">
        <v>0</v>
      </c>
      <c r="BE392" s="270">
        <v>0</v>
      </c>
      <c r="BF392" s="270">
        <v>0</v>
      </c>
      <c r="BG392" s="270">
        <v>0</v>
      </c>
    </row>
    <row r="393" spans="1:59">
      <c r="A393" s="267" t="s">
        <v>684</v>
      </c>
      <c r="B393" s="268">
        <v>3.2750000000000008E-2</v>
      </c>
      <c r="C393" s="268">
        <v>0.41400000000000003</v>
      </c>
      <c r="D393" s="268">
        <v>0</v>
      </c>
      <c r="E393" s="268"/>
      <c r="F393" s="269">
        <v>890</v>
      </c>
      <c r="G393" s="270">
        <v>2.7E-2</v>
      </c>
      <c r="H393" s="270">
        <v>4.0000000000000001E-3</v>
      </c>
      <c r="I393" s="270">
        <v>0</v>
      </c>
      <c r="J393" s="270">
        <v>0</v>
      </c>
      <c r="K393" s="270">
        <v>0</v>
      </c>
      <c r="L393" s="270">
        <v>1.7500000000000085E-3</v>
      </c>
      <c r="M393" s="271">
        <v>30.337078651685392</v>
      </c>
      <c r="N393" s="269">
        <v>777</v>
      </c>
      <c r="O393" s="269">
        <v>697</v>
      </c>
      <c r="P393" s="269">
        <v>626</v>
      </c>
      <c r="Q393" s="269">
        <v>562</v>
      </c>
      <c r="R393" s="269">
        <v>555</v>
      </c>
      <c r="S393" s="269" t="s">
        <v>193</v>
      </c>
      <c r="T393" s="270">
        <v>2.7E-2</v>
      </c>
      <c r="U393" s="270">
        <v>2.4E-2</v>
      </c>
      <c r="V393" s="270">
        <v>2.1999999999999999E-2</v>
      </c>
      <c r="W393" s="270">
        <v>0.02</v>
      </c>
      <c r="X393" s="270">
        <v>1.9E-2</v>
      </c>
      <c r="Y393" s="270">
        <v>3.0000000000000001E-3</v>
      </c>
      <c r="Z393" s="270">
        <v>3.0000000000000001E-3</v>
      </c>
      <c r="AA393" s="270">
        <v>3.0000000000000001E-3</v>
      </c>
      <c r="AB393" s="270">
        <v>3.0000000000000001E-3</v>
      </c>
      <c r="AC393" s="270">
        <v>3.0000000000000001E-3</v>
      </c>
      <c r="AD393" s="270">
        <v>0</v>
      </c>
      <c r="AE393" s="270">
        <v>0</v>
      </c>
      <c r="AF393" s="270">
        <v>0</v>
      </c>
      <c r="AG393" s="270">
        <v>0</v>
      </c>
      <c r="AH393" s="270">
        <v>0</v>
      </c>
      <c r="AI393" s="270">
        <v>0</v>
      </c>
      <c r="AJ393" s="270">
        <v>0</v>
      </c>
      <c r="AK393" s="270">
        <v>0</v>
      </c>
      <c r="AL393" s="270">
        <v>0</v>
      </c>
      <c r="AM393" s="270">
        <v>0</v>
      </c>
      <c r="AN393" s="270">
        <v>0</v>
      </c>
      <c r="AO393" s="270">
        <v>0</v>
      </c>
      <c r="AP393" s="270">
        <v>0</v>
      </c>
      <c r="AQ393" s="270">
        <v>0</v>
      </c>
      <c r="AR393" s="270">
        <v>0</v>
      </c>
      <c r="AS393" s="270">
        <v>3.0000000000000001E-3</v>
      </c>
      <c r="AT393" s="270">
        <v>3.0000000000000001E-3</v>
      </c>
      <c r="AU393" s="270">
        <v>2E-3</v>
      </c>
      <c r="AV393" s="270">
        <v>2E-3</v>
      </c>
      <c r="AW393" s="270">
        <v>2E-3</v>
      </c>
      <c r="AX393" s="270">
        <v>0</v>
      </c>
      <c r="AY393" s="270">
        <v>0</v>
      </c>
      <c r="AZ393" s="270">
        <v>0</v>
      </c>
      <c r="BA393" s="270">
        <v>0</v>
      </c>
      <c r="BB393" s="270">
        <v>0</v>
      </c>
      <c r="BC393" s="270">
        <v>0</v>
      </c>
      <c r="BD393" s="270">
        <v>0</v>
      </c>
      <c r="BE393" s="270">
        <v>0</v>
      </c>
      <c r="BF393" s="270">
        <v>0</v>
      </c>
      <c r="BG393" s="270">
        <v>0</v>
      </c>
    </row>
    <row r="394" spans="1:59">
      <c r="A394" s="267" t="s">
        <v>927</v>
      </c>
      <c r="B394" s="268">
        <v>5.7583333333333341E-2</v>
      </c>
      <c r="C394" s="268">
        <v>0.1</v>
      </c>
      <c r="D394" s="268">
        <v>0</v>
      </c>
      <c r="E394" s="268"/>
      <c r="F394" s="269">
        <v>790</v>
      </c>
      <c r="G394" s="270">
        <v>4.9000000000000002E-2</v>
      </c>
      <c r="H394" s="270">
        <v>3.0000000000000001E-3</v>
      </c>
      <c r="I394" s="270">
        <v>0</v>
      </c>
      <c r="J394" s="270">
        <v>2E-3</v>
      </c>
      <c r="K394" s="270">
        <v>5.0000000000000001E-4</v>
      </c>
      <c r="L394" s="270">
        <v>3.0833333333333338E-3</v>
      </c>
      <c r="M394" s="271">
        <v>62.025316455696199</v>
      </c>
      <c r="N394" s="269">
        <v>792</v>
      </c>
      <c r="O394" s="269">
        <v>802</v>
      </c>
      <c r="P394" s="269">
        <v>812</v>
      </c>
      <c r="Q394" s="269">
        <v>822</v>
      </c>
      <c r="R394" s="269">
        <v>832</v>
      </c>
      <c r="S394" s="269" t="s">
        <v>193</v>
      </c>
      <c r="T394" s="270">
        <v>4.9500000000000002E-2</v>
      </c>
      <c r="U394" s="270">
        <v>0.05</v>
      </c>
      <c r="V394" s="270">
        <v>5.0999999999999997E-2</v>
      </c>
      <c r="W394" s="270">
        <v>5.1999999999999998E-2</v>
      </c>
      <c r="X394" s="270">
        <v>5.2999999999999999E-2</v>
      </c>
      <c r="Y394" s="270">
        <v>3.5000000000000001E-3</v>
      </c>
      <c r="Z394" s="270">
        <v>4.0000000000000001E-3</v>
      </c>
      <c r="AA394" s="270">
        <v>4.4999999999999997E-3</v>
      </c>
      <c r="AB394" s="270">
        <v>5.0000000000000001E-3</v>
      </c>
      <c r="AC394" s="270">
        <v>5.4999999999999997E-3</v>
      </c>
      <c r="AD394" s="270">
        <v>0</v>
      </c>
      <c r="AE394" s="270">
        <v>0</v>
      </c>
      <c r="AF394" s="270">
        <v>0</v>
      </c>
      <c r="AG394" s="270">
        <v>0</v>
      </c>
      <c r="AH394" s="270">
        <v>0</v>
      </c>
      <c r="AI394" s="270">
        <v>2E-3</v>
      </c>
      <c r="AJ394" s="270">
        <v>2.5000000000000001E-3</v>
      </c>
      <c r="AK394" s="270">
        <v>3.0000000000000001E-3</v>
      </c>
      <c r="AL394" s="270">
        <v>3.5000000000000001E-3</v>
      </c>
      <c r="AM394" s="270">
        <v>4.0000000000000001E-3</v>
      </c>
      <c r="AN394" s="270">
        <v>5.0000000000000001E-4</v>
      </c>
      <c r="AO394" s="270">
        <v>5.0000000000000001E-4</v>
      </c>
      <c r="AP394" s="270">
        <v>5.0000000000000001E-4</v>
      </c>
      <c r="AQ394" s="270">
        <v>5.0000000000000001E-4</v>
      </c>
      <c r="AR394" s="270">
        <v>5.0000000000000001E-4</v>
      </c>
      <c r="AS394" s="270">
        <v>3.5999999999999999E-3</v>
      </c>
      <c r="AT394" s="270">
        <v>3.7000000000000002E-3</v>
      </c>
      <c r="AU394" s="270">
        <v>3.8E-3</v>
      </c>
      <c r="AV394" s="270">
        <v>3.8999999999999998E-3</v>
      </c>
      <c r="AW394" s="270">
        <v>4.0000000000000001E-3</v>
      </c>
      <c r="AX394" s="270">
        <v>0</v>
      </c>
      <c r="AY394" s="270">
        <v>0</v>
      </c>
      <c r="AZ394" s="270">
        <v>0</v>
      </c>
      <c r="BA394" s="270">
        <v>0</v>
      </c>
      <c r="BB394" s="270">
        <v>0</v>
      </c>
      <c r="BC394" s="270">
        <v>0</v>
      </c>
      <c r="BD394" s="270">
        <v>0</v>
      </c>
      <c r="BE394" s="270">
        <v>0</v>
      </c>
      <c r="BF394" s="270">
        <v>0</v>
      </c>
      <c r="BG394" s="270">
        <v>0</v>
      </c>
    </row>
    <row r="395" spans="1:59">
      <c r="A395" s="267" t="s">
        <v>794</v>
      </c>
      <c r="B395" s="268">
        <v>8.5833333333333317E-2</v>
      </c>
      <c r="C395" s="268">
        <v>0.25</v>
      </c>
      <c r="D395" s="268">
        <v>0</v>
      </c>
      <c r="E395" s="268"/>
      <c r="F395" s="269">
        <v>1295</v>
      </c>
      <c r="G395" s="270">
        <v>5.8000000000000003E-2</v>
      </c>
      <c r="H395" s="270">
        <v>1E-3</v>
      </c>
      <c r="I395" s="270">
        <v>0</v>
      </c>
      <c r="J395" s="270">
        <v>0</v>
      </c>
      <c r="K395" s="270">
        <v>1.4999999999999999E-2</v>
      </c>
      <c r="L395" s="270">
        <v>1.1833333333333307E-2</v>
      </c>
      <c r="M395" s="271">
        <v>44.787644787644787</v>
      </c>
      <c r="N395" s="269">
        <v>1800</v>
      </c>
      <c r="O395" s="269">
        <v>2400</v>
      </c>
      <c r="P395" s="269">
        <v>3200</v>
      </c>
      <c r="Q395" s="269">
        <v>4100</v>
      </c>
      <c r="R395" s="269">
        <v>5000</v>
      </c>
      <c r="S395" s="269" t="s">
        <v>193</v>
      </c>
      <c r="T395" s="270">
        <v>8.3000000000000004E-2</v>
      </c>
      <c r="U395" s="270">
        <v>0.11</v>
      </c>
      <c r="V395" s="270">
        <v>0.14749999999999999</v>
      </c>
      <c r="W395" s="270">
        <v>0.19</v>
      </c>
      <c r="X395" s="270">
        <v>0.23</v>
      </c>
      <c r="Y395" s="270">
        <v>4.0000000000000001E-3</v>
      </c>
      <c r="Z395" s="270">
        <v>5.0000000000000001E-3</v>
      </c>
      <c r="AA395" s="270">
        <v>6.0000000000000001E-3</v>
      </c>
      <c r="AB395" s="270">
        <v>8.0000000000000002E-3</v>
      </c>
      <c r="AC395" s="270">
        <v>8.9999999999999993E-3</v>
      </c>
      <c r="AD395" s="270">
        <v>0</v>
      </c>
      <c r="AE395" s="270">
        <v>0</v>
      </c>
      <c r="AF395" s="270">
        <v>0</v>
      </c>
      <c r="AG395" s="270">
        <v>0</v>
      </c>
      <c r="AH395" s="270">
        <v>0</v>
      </c>
      <c r="AI395" s="270">
        <v>1E-3</v>
      </c>
      <c r="AJ395" s="270">
        <v>1E-3</v>
      </c>
      <c r="AK395" s="270">
        <v>1E-3</v>
      </c>
      <c r="AL395" s="270">
        <v>1E-3</v>
      </c>
      <c r="AM395" s="270">
        <v>1E-3</v>
      </c>
      <c r="AN395" s="270">
        <v>0.01</v>
      </c>
      <c r="AO395" s="270">
        <v>0.01</v>
      </c>
      <c r="AP395" s="270">
        <v>0.01</v>
      </c>
      <c r="AQ395" s="270">
        <v>0.01</v>
      </c>
      <c r="AR395" s="270">
        <v>0.01</v>
      </c>
      <c r="AS395" s="270">
        <v>8.3000000000000001E-3</v>
      </c>
      <c r="AT395" s="270">
        <v>1.09E-2</v>
      </c>
      <c r="AU395" s="270">
        <v>1.4500000000000001E-2</v>
      </c>
      <c r="AV395" s="270">
        <v>1.8700000000000001E-2</v>
      </c>
      <c r="AW395" s="270">
        <v>2.2499999999999999E-2</v>
      </c>
      <c r="AX395" s="270">
        <v>0</v>
      </c>
      <c r="AY395" s="270">
        <v>0</v>
      </c>
      <c r="AZ395" s="270">
        <v>0</v>
      </c>
      <c r="BA395" s="270">
        <v>0</v>
      </c>
      <c r="BB395" s="270">
        <v>0</v>
      </c>
      <c r="BC395" s="270">
        <v>0</v>
      </c>
      <c r="BD395" s="270">
        <v>0</v>
      </c>
      <c r="BE395" s="270">
        <v>0</v>
      </c>
      <c r="BF395" s="270">
        <v>0</v>
      </c>
      <c r="BG395" s="270">
        <v>0</v>
      </c>
    </row>
    <row r="396" spans="1:59">
      <c r="A396" s="267" t="s">
        <v>552</v>
      </c>
      <c r="B396" s="268">
        <v>0.89838333333333342</v>
      </c>
      <c r="C396" s="268">
        <v>1.35</v>
      </c>
      <c r="D396" s="268">
        <v>0</v>
      </c>
      <c r="E396" s="268"/>
      <c r="F396" s="269">
        <v>13230</v>
      </c>
      <c r="G396" s="270">
        <v>0.65</v>
      </c>
      <c r="H396" s="270">
        <v>5.8999999999999997E-2</v>
      </c>
      <c r="I396" s="270">
        <v>1.4999999999999999E-2</v>
      </c>
      <c r="J396" s="270">
        <v>0</v>
      </c>
      <c r="K396" s="270">
        <v>0.02</v>
      </c>
      <c r="L396" s="270">
        <v>0.15438333333333332</v>
      </c>
      <c r="M396" s="271">
        <v>49.130763416477706</v>
      </c>
      <c r="N396" s="269">
        <v>14200</v>
      </c>
      <c r="O396" s="269">
        <v>14250</v>
      </c>
      <c r="P396" s="269">
        <v>14300</v>
      </c>
      <c r="Q396" s="269">
        <v>14350</v>
      </c>
      <c r="R396" s="269">
        <v>14400</v>
      </c>
      <c r="S396" s="269" t="s">
        <v>193</v>
      </c>
      <c r="T396" s="270">
        <v>0.65</v>
      </c>
      <c r="U396" s="270">
        <v>0.65300000000000002</v>
      </c>
      <c r="V396" s="270">
        <v>0.65500000000000003</v>
      </c>
      <c r="W396" s="270">
        <v>0.65800000000000003</v>
      </c>
      <c r="X396" s="270">
        <v>0.66</v>
      </c>
      <c r="Y396" s="270">
        <v>0.11</v>
      </c>
      <c r="Z396" s="270">
        <v>0.12</v>
      </c>
      <c r="AA396" s="270">
        <v>0.125</v>
      </c>
      <c r="AB396" s="270">
        <v>0.13</v>
      </c>
      <c r="AC396" s="270">
        <v>0.13500000000000001</v>
      </c>
      <c r="AD396" s="270">
        <v>2.5999999999999999E-2</v>
      </c>
      <c r="AE396" s="270">
        <v>2.7E-2</v>
      </c>
      <c r="AF396" s="270">
        <v>2.8000000000000001E-2</v>
      </c>
      <c r="AG396" s="270">
        <v>2.9000000000000001E-2</v>
      </c>
      <c r="AH396" s="270">
        <v>0.03</v>
      </c>
      <c r="AI396" s="270">
        <v>0</v>
      </c>
      <c r="AJ396" s="270">
        <v>0</v>
      </c>
      <c r="AK396" s="270">
        <v>0</v>
      </c>
      <c r="AL396" s="270">
        <v>0</v>
      </c>
      <c r="AM396" s="270">
        <v>0</v>
      </c>
      <c r="AN396" s="270">
        <v>7.4999999999999997E-2</v>
      </c>
      <c r="AO396" s="270">
        <v>7.5999999999999998E-2</v>
      </c>
      <c r="AP396" s="270">
        <v>7.6999999999999999E-2</v>
      </c>
      <c r="AQ396" s="270">
        <v>7.9000000000000001E-2</v>
      </c>
      <c r="AR396" s="270">
        <v>0.08</v>
      </c>
      <c r="AS396" s="270">
        <v>0.14199999999999999</v>
      </c>
      <c r="AT396" s="270">
        <v>0.14449999999999999</v>
      </c>
      <c r="AU396" s="270">
        <v>0.14599999999999999</v>
      </c>
      <c r="AV396" s="270">
        <v>0.14779999999999999</v>
      </c>
      <c r="AW396" s="270">
        <v>0.14929999999999999</v>
      </c>
      <c r="AX396" s="270">
        <v>0</v>
      </c>
      <c r="AY396" s="270">
        <v>0</v>
      </c>
      <c r="AZ396" s="270">
        <v>0</v>
      </c>
      <c r="BA396" s="270">
        <v>0</v>
      </c>
      <c r="BB396" s="270">
        <v>0</v>
      </c>
      <c r="BC396" s="270">
        <v>0</v>
      </c>
      <c r="BD396" s="270">
        <v>0</v>
      </c>
      <c r="BE396" s="270">
        <v>0</v>
      </c>
      <c r="BF396" s="270">
        <v>0</v>
      </c>
      <c r="BG396" s="270">
        <v>0</v>
      </c>
    </row>
    <row r="397" spans="1:59">
      <c r="A397" s="267" t="s">
        <v>589</v>
      </c>
      <c r="B397" s="268">
        <v>0.89608333333333323</v>
      </c>
      <c r="C397" s="268">
        <v>1.4300000000000002</v>
      </c>
      <c r="D397" s="268">
        <v>0</v>
      </c>
      <c r="E397" s="268"/>
      <c r="F397" s="269">
        <v>11639</v>
      </c>
      <c r="G397" s="270">
        <v>0.85599999999999998</v>
      </c>
      <c r="H397" s="270">
        <v>0</v>
      </c>
      <c r="I397" s="270">
        <v>0</v>
      </c>
      <c r="J397" s="270">
        <v>0</v>
      </c>
      <c r="K397" s="270">
        <v>3.0000000000000001E-3</v>
      </c>
      <c r="L397" s="270">
        <v>3.7083333333333246E-2</v>
      </c>
      <c r="M397" s="271">
        <v>73.545837271243229</v>
      </c>
      <c r="N397" s="269">
        <v>12319</v>
      </c>
      <c r="O397" s="269">
        <v>12442</v>
      </c>
      <c r="P397" s="269">
        <v>12567</v>
      </c>
      <c r="Q397" s="269">
        <v>13003</v>
      </c>
      <c r="R397" s="269">
        <v>13983</v>
      </c>
      <c r="S397" s="269" t="s">
        <v>189</v>
      </c>
      <c r="T397" s="270">
        <v>0.875</v>
      </c>
      <c r="U397" s="270">
        <v>0.89500000000000002</v>
      </c>
      <c r="V397" s="270">
        <v>0.92</v>
      </c>
      <c r="W397" s="270">
        <v>0.95099999999999996</v>
      </c>
      <c r="X397" s="270">
        <v>0.999</v>
      </c>
      <c r="Y397" s="270">
        <v>0</v>
      </c>
      <c r="Z397" s="270">
        <v>0</v>
      </c>
      <c r="AA397" s="270">
        <v>0</v>
      </c>
      <c r="AB397" s="270">
        <v>0</v>
      </c>
      <c r="AC397" s="270">
        <v>0</v>
      </c>
      <c r="AD397" s="270">
        <v>0</v>
      </c>
      <c r="AE397" s="270">
        <v>0</v>
      </c>
      <c r="AF397" s="270">
        <v>0</v>
      </c>
      <c r="AG397" s="270">
        <v>0</v>
      </c>
      <c r="AH397" s="270">
        <v>0</v>
      </c>
      <c r="AI397" s="270">
        <v>0</v>
      </c>
      <c r="AJ397" s="270">
        <v>0</v>
      </c>
      <c r="AK397" s="270">
        <v>0</v>
      </c>
      <c r="AL397" s="270">
        <v>0</v>
      </c>
      <c r="AM397" s="270">
        <v>0</v>
      </c>
      <c r="AN397" s="270">
        <v>3.0000000000000001E-3</v>
      </c>
      <c r="AO397" s="270">
        <v>3.0000000000000001E-3</v>
      </c>
      <c r="AP397" s="270">
        <v>3.0000000000000001E-3</v>
      </c>
      <c r="AQ397" s="270">
        <v>3.0000000000000001E-3</v>
      </c>
      <c r="AR397" s="270">
        <v>3.0000000000000001E-3</v>
      </c>
      <c r="AS397" s="270">
        <v>3.49E-2</v>
      </c>
      <c r="AT397" s="270">
        <v>3.56E-2</v>
      </c>
      <c r="AU397" s="270">
        <v>3.6600000000000001E-2</v>
      </c>
      <c r="AV397" s="270">
        <v>3.7900000000000003E-2</v>
      </c>
      <c r="AW397" s="270">
        <v>3.9800000000000002E-2</v>
      </c>
      <c r="AX397" s="270">
        <v>0</v>
      </c>
      <c r="AY397" s="270">
        <v>0</v>
      </c>
      <c r="AZ397" s="270">
        <v>0</v>
      </c>
      <c r="BA397" s="270">
        <v>0</v>
      </c>
      <c r="BB397" s="270">
        <v>0</v>
      </c>
      <c r="BC397" s="270">
        <v>0</v>
      </c>
      <c r="BD397" s="270">
        <v>0</v>
      </c>
      <c r="BE397" s="270">
        <v>0</v>
      </c>
      <c r="BF397" s="270">
        <v>0</v>
      </c>
      <c r="BG397" s="270">
        <v>0</v>
      </c>
    </row>
    <row r="398" spans="1:59">
      <c r="A398" s="267" t="s">
        <v>851</v>
      </c>
      <c r="B398" s="268">
        <v>0.19025</v>
      </c>
      <c r="C398" s="268">
        <v>0.96300000000000008</v>
      </c>
      <c r="D398" s="268">
        <v>0</v>
      </c>
      <c r="E398" s="268"/>
      <c r="F398" s="269">
        <v>2657</v>
      </c>
      <c r="G398" s="270">
        <v>0.122</v>
      </c>
      <c r="H398" s="270">
        <v>4.2000000000000003E-2</v>
      </c>
      <c r="I398" s="270">
        <v>6.0000000000000001E-3</v>
      </c>
      <c r="J398" s="270">
        <v>1.2E-2</v>
      </c>
      <c r="K398" s="270">
        <v>1E-3</v>
      </c>
      <c r="L398" s="270">
        <v>7.2499999999999787E-3</v>
      </c>
      <c r="M398" s="271">
        <v>45.916447120812947</v>
      </c>
      <c r="N398" s="269">
        <v>2662</v>
      </c>
      <c r="O398" s="269">
        <v>2674</v>
      </c>
      <c r="P398" s="269">
        <v>2687</v>
      </c>
      <c r="Q398" s="269">
        <v>2692</v>
      </c>
      <c r="R398" s="269">
        <v>2705</v>
      </c>
      <c r="S398" s="269" t="s">
        <v>186</v>
      </c>
      <c r="T398" s="270">
        <v>0.12509999999999999</v>
      </c>
      <c r="U398" s="270">
        <v>0.12570000000000001</v>
      </c>
      <c r="V398" s="270">
        <v>0.1263</v>
      </c>
      <c r="W398" s="270">
        <v>0.1265</v>
      </c>
      <c r="X398" s="270">
        <v>0.12709999999999999</v>
      </c>
      <c r="Y398" s="270">
        <v>4.9000000000000002E-2</v>
      </c>
      <c r="Z398" s="270">
        <v>0.05</v>
      </c>
      <c r="AA398" s="270">
        <v>5.1999999999999998E-2</v>
      </c>
      <c r="AB398" s="270">
        <v>5.3999999999999999E-2</v>
      </c>
      <c r="AC398" s="270">
        <v>5.6000000000000001E-2</v>
      </c>
      <c r="AD398" s="270">
        <v>8.0000000000000002E-3</v>
      </c>
      <c r="AE398" s="270">
        <v>8.9999999999999993E-3</v>
      </c>
      <c r="AF398" s="270">
        <v>0.01</v>
      </c>
      <c r="AG398" s="270">
        <v>1.0999999999999999E-2</v>
      </c>
      <c r="AH398" s="270">
        <v>1.2E-2</v>
      </c>
      <c r="AI398" s="270">
        <v>1.4E-2</v>
      </c>
      <c r="AJ398" s="270">
        <v>1.4999999999999999E-2</v>
      </c>
      <c r="AK398" s="270">
        <v>1.6E-2</v>
      </c>
      <c r="AL398" s="270">
        <v>1.9E-2</v>
      </c>
      <c r="AM398" s="270">
        <v>0.02</v>
      </c>
      <c r="AN398" s="270">
        <v>3.0000000000000001E-3</v>
      </c>
      <c r="AO398" s="270">
        <v>3.0000000000000001E-3</v>
      </c>
      <c r="AP398" s="270">
        <v>3.0000000000000001E-3</v>
      </c>
      <c r="AQ398" s="270">
        <v>3.0000000000000001E-3</v>
      </c>
      <c r="AR398" s="270">
        <v>3.0000000000000001E-3</v>
      </c>
      <c r="AS398" s="270">
        <v>1.1900000000000001E-2</v>
      </c>
      <c r="AT398" s="270">
        <v>1.2200000000000001E-2</v>
      </c>
      <c r="AU398" s="270">
        <v>1.26E-2</v>
      </c>
      <c r="AV398" s="270">
        <v>1.3100000000000001E-2</v>
      </c>
      <c r="AW398" s="270">
        <v>1.3599999999999999E-2</v>
      </c>
      <c r="AX398" s="270">
        <v>0</v>
      </c>
      <c r="AY398" s="270">
        <v>0</v>
      </c>
      <c r="AZ398" s="270">
        <v>0</v>
      </c>
      <c r="BA398" s="270">
        <v>0</v>
      </c>
      <c r="BB398" s="270">
        <v>0</v>
      </c>
      <c r="BC398" s="270">
        <v>0</v>
      </c>
      <c r="BD398" s="270">
        <v>0</v>
      </c>
      <c r="BE398" s="270">
        <v>0</v>
      </c>
      <c r="BF398" s="270">
        <v>0</v>
      </c>
      <c r="BG398" s="270">
        <v>0</v>
      </c>
    </row>
    <row r="399" spans="1:59">
      <c r="A399" s="267" t="s">
        <v>696</v>
      </c>
      <c r="B399" s="268">
        <v>3.7666666666666668E-2</v>
      </c>
      <c r="C399" s="268">
        <v>0.2</v>
      </c>
      <c r="D399" s="268">
        <v>0</v>
      </c>
      <c r="E399" s="268"/>
      <c r="F399" s="269">
        <v>468</v>
      </c>
      <c r="G399" s="270">
        <v>1.7999999999999999E-2</v>
      </c>
      <c r="H399" s="270">
        <v>2E-3</v>
      </c>
      <c r="I399" s="270">
        <v>0</v>
      </c>
      <c r="J399" s="270">
        <v>1.7999999999999999E-2</v>
      </c>
      <c r="K399" s="270">
        <v>0</v>
      </c>
      <c r="L399" s="270">
        <v>-3.3333333333332438E-4</v>
      </c>
      <c r="M399" s="271">
        <v>38.46153846153846</v>
      </c>
      <c r="N399" s="269">
        <v>473</v>
      </c>
      <c r="O399" s="269">
        <v>496</v>
      </c>
      <c r="P399" s="269">
        <v>546</v>
      </c>
      <c r="Q399" s="269">
        <v>573</v>
      </c>
      <c r="R399" s="269">
        <v>602</v>
      </c>
      <c r="S399" s="269" t="s">
        <v>186</v>
      </c>
      <c r="T399" s="270">
        <v>1.9400000000000001E-2</v>
      </c>
      <c r="U399" s="270">
        <v>2.0299999999999999E-2</v>
      </c>
      <c r="V399" s="270">
        <v>2.24E-2</v>
      </c>
      <c r="W399" s="270">
        <v>2.35E-2</v>
      </c>
      <c r="X399" s="270">
        <v>2.4799999999999999E-2</v>
      </c>
      <c r="Y399" s="270">
        <v>2E-3</v>
      </c>
      <c r="Z399" s="270">
        <v>2E-3</v>
      </c>
      <c r="AA399" s="270">
        <v>2E-3</v>
      </c>
      <c r="AB399" s="270">
        <v>2E-3</v>
      </c>
      <c r="AC399" s="270">
        <v>2E-3</v>
      </c>
      <c r="AD399" s="270">
        <v>0</v>
      </c>
      <c r="AE399" s="270">
        <v>0</v>
      </c>
      <c r="AF399" s="270">
        <v>0</v>
      </c>
      <c r="AG399" s="270">
        <v>0</v>
      </c>
      <c r="AH399" s="270">
        <v>0</v>
      </c>
      <c r="AI399" s="270">
        <v>1.7999999999999999E-2</v>
      </c>
      <c r="AJ399" s="270">
        <v>1.8499999999999999E-2</v>
      </c>
      <c r="AK399" s="270">
        <v>1.9E-2</v>
      </c>
      <c r="AL399" s="270">
        <v>1.95E-2</v>
      </c>
      <c r="AM399" s="270">
        <v>0.02</v>
      </c>
      <c r="AN399" s="270">
        <v>0</v>
      </c>
      <c r="AO399" s="270">
        <v>0</v>
      </c>
      <c r="AP399" s="270">
        <v>0</v>
      </c>
      <c r="AQ399" s="270">
        <v>0</v>
      </c>
      <c r="AR399" s="270">
        <v>0</v>
      </c>
      <c r="AS399" s="270">
        <v>0</v>
      </c>
      <c r="AT399" s="270">
        <v>0</v>
      </c>
      <c r="AU399" s="270">
        <v>0</v>
      </c>
      <c r="AV399" s="270">
        <v>0</v>
      </c>
      <c r="AW399" s="270">
        <v>0</v>
      </c>
      <c r="AX399" s="270">
        <v>0</v>
      </c>
      <c r="AY399" s="270">
        <v>0</v>
      </c>
      <c r="AZ399" s="270">
        <v>0</v>
      </c>
      <c r="BA399" s="270">
        <v>0</v>
      </c>
      <c r="BB399" s="270">
        <v>0</v>
      </c>
      <c r="BC399" s="270">
        <v>0</v>
      </c>
      <c r="BD399" s="270">
        <v>0</v>
      </c>
      <c r="BE399" s="270">
        <v>0</v>
      </c>
      <c r="BF399" s="270">
        <v>0</v>
      </c>
      <c r="BG399" s="270">
        <v>0</v>
      </c>
    </row>
    <row r="400" spans="1:59">
      <c r="A400" s="267" t="s">
        <v>629</v>
      </c>
      <c r="B400" s="268">
        <v>4.6166666666666668E-2</v>
      </c>
      <c r="C400" s="268">
        <v>0.1</v>
      </c>
      <c r="D400" s="268">
        <v>2E-3</v>
      </c>
      <c r="E400" s="268"/>
      <c r="F400" s="269">
        <v>409</v>
      </c>
      <c r="G400" s="270">
        <v>2.1999999999999999E-2</v>
      </c>
      <c r="H400" s="270">
        <v>4.0000000000000001E-3</v>
      </c>
      <c r="I400" s="270">
        <v>0</v>
      </c>
      <c r="J400" s="270">
        <v>4.0000000000000001E-3</v>
      </c>
      <c r="K400" s="270">
        <v>7.0000000000000001E-3</v>
      </c>
      <c r="L400" s="270">
        <v>7.1666666666666684E-3</v>
      </c>
      <c r="M400" s="271">
        <v>53.789731051344745</v>
      </c>
      <c r="N400" s="269">
        <v>459</v>
      </c>
      <c r="O400" s="269">
        <v>481</v>
      </c>
      <c r="P400" s="269">
        <v>521</v>
      </c>
      <c r="Q400" s="269">
        <v>553</v>
      </c>
      <c r="R400" s="269">
        <v>580</v>
      </c>
      <c r="S400" s="269" t="s">
        <v>186</v>
      </c>
      <c r="T400" s="270">
        <v>2.5000000000000001E-2</v>
      </c>
      <c r="U400" s="270">
        <v>2.5999999999999999E-2</v>
      </c>
      <c r="V400" s="270">
        <v>2.7E-2</v>
      </c>
      <c r="W400" s="270">
        <v>2.8000000000000001E-2</v>
      </c>
      <c r="X400" s="270">
        <v>2.9000000000000001E-2</v>
      </c>
      <c r="Y400" s="270">
        <v>4.0000000000000001E-3</v>
      </c>
      <c r="Z400" s="270">
        <v>4.4999999999999997E-3</v>
      </c>
      <c r="AA400" s="270">
        <v>5.0000000000000001E-3</v>
      </c>
      <c r="AB400" s="270">
        <v>5.4999999999999997E-3</v>
      </c>
      <c r="AC400" s="270">
        <v>6.0000000000000001E-3</v>
      </c>
      <c r="AD400" s="270">
        <v>0</v>
      </c>
      <c r="AE400" s="270">
        <v>0</v>
      </c>
      <c r="AF400" s="270">
        <v>0</v>
      </c>
      <c r="AG400" s="270">
        <v>0</v>
      </c>
      <c r="AH400" s="270">
        <v>0</v>
      </c>
      <c r="AI400" s="270">
        <v>4.1000000000000003E-3</v>
      </c>
      <c r="AJ400" s="270">
        <v>4.4999999999999997E-3</v>
      </c>
      <c r="AK400" s="270">
        <v>4.8999999999999998E-3</v>
      </c>
      <c r="AL400" s="270">
        <v>5.4000000000000003E-3</v>
      </c>
      <c r="AM400" s="270">
        <v>6.0000000000000001E-3</v>
      </c>
      <c r="AN400" s="270">
        <v>5.0000000000000001E-3</v>
      </c>
      <c r="AO400" s="270">
        <v>5.0000000000000001E-3</v>
      </c>
      <c r="AP400" s="270">
        <v>5.0000000000000001E-3</v>
      </c>
      <c r="AQ400" s="270">
        <v>5.0000000000000001E-3</v>
      </c>
      <c r="AR400" s="270">
        <v>5.0000000000000001E-3</v>
      </c>
      <c r="AS400" s="270">
        <v>7.1999999999999998E-3</v>
      </c>
      <c r="AT400" s="270">
        <v>7.6E-3</v>
      </c>
      <c r="AU400" s="270">
        <v>7.9000000000000008E-3</v>
      </c>
      <c r="AV400" s="270">
        <v>8.3000000000000001E-3</v>
      </c>
      <c r="AW400" s="270">
        <v>8.6999999999999994E-3</v>
      </c>
      <c r="AX400" s="270">
        <v>0</v>
      </c>
      <c r="AY400" s="270">
        <v>0</v>
      </c>
      <c r="AZ400" s="270">
        <v>0</v>
      </c>
      <c r="BA400" s="270">
        <v>0</v>
      </c>
      <c r="BB400" s="270">
        <v>0</v>
      </c>
      <c r="BC400" s="270">
        <v>0</v>
      </c>
      <c r="BD400" s="270">
        <v>0</v>
      </c>
      <c r="BE400" s="270">
        <v>0</v>
      </c>
      <c r="BF400" s="270">
        <v>0</v>
      </c>
      <c r="BG400" s="270">
        <v>0</v>
      </c>
    </row>
    <row r="401" spans="1:59">
      <c r="A401" s="267" t="s">
        <v>910</v>
      </c>
      <c r="B401" s="268">
        <v>1.0333333333333332E-2</v>
      </c>
      <c r="C401" s="268">
        <v>0.05</v>
      </c>
      <c r="D401" s="268">
        <v>0</v>
      </c>
      <c r="E401" s="268"/>
      <c r="F401" s="269">
        <v>200</v>
      </c>
      <c r="G401" s="270">
        <v>0.01</v>
      </c>
      <c r="H401" s="270">
        <v>0</v>
      </c>
      <c r="I401" s="270">
        <v>0</v>
      </c>
      <c r="J401" s="270">
        <v>0</v>
      </c>
      <c r="K401" s="270">
        <v>0</v>
      </c>
      <c r="L401" s="270">
        <v>3.3333333333333132E-4</v>
      </c>
      <c r="M401" s="271">
        <v>50</v>
      </c>
      <c r="N401" s="269">
        <v>200</v>
      </c>
      <c r="O401" s="269">
        <v>200</v>
      </c>
      <c r="P401" s="269">
        <v>200</v>
      </c>
      <c r="Q401" s="269">
        <v>200</v>
      </c>
      <c r="R401" s="269">
        <v>200</v>
      </c>
      <c r="S401" s="269" t="s">
        <v>186</v>
      </c>
      <c r="T401" s="270">
        <v>1.2E-2</v>
      </c>
      <c r="U401" s="270">
        <v>1.2E-2</v>
      </c>
      <c r="V401" s="270">
        <v>1.2E-2</v>
      </c>
      <c r="W401" s="270">
        <v>1.2E-2</v>
      </c>
      <c r="X401" s="270">
        <v>1.2E-2</v>
      </c>
      <c r="Y401" s="270">
        <v>0</v>
      </c>
      <c r="Z401" s="270">
        <v>0</v>
      </c>
      <c r="AA401" s="270">
        <v>0</v>
      </c>
      <c r="AB401" s="270">
        <v>0</v>
      </c>
      <c r="AC401" s="270">
        <v>0</v>
      </c>
      <c r="AD401" s="270">
        <v>0</v>
      </c>
      <c r="AE401" s="270">
        <v>0</v>
      </c>
      <c r="AF401" s="270">
        <v>0</v>
      </c>
      <c r="AG401" s="270">
        <v>0</v>
      </c>
      <c r="AH401" s="270">
        <v>0</v>
      </c>
      <c r="AI401" s="270">
        <v>0</v>
      </c>
      <c r="AJ401" s="270">
        <v>0</v>
      </c>
      <c r="AK401" s="270">
        <v>0</v>
      </c>
      <c r="AL401" s="270">
        <v>0</v>
      </c>
      <c r="AM401" s="270">
        <v>0</v>
      </c>
      <c r="AN401" s="270">
        <v>0</v>
      </c>
      <c r="AO401" s="270">
        <v>0</v>
      </c>
      <c r="AP401" s="270">
        <v>0</v>
      </c>
      <c r="AQ401" s="270">
        <v>0</v>
      </c>
      <c r="AR401" s="270">
        <v>0</v>
      </c>
      <c r="AS401" s="270">
        <v>1E-3</v>
      </c>
      <c r="AT401" s="270">
        <v>1E-3</v>
      </c>
      <c r="AU401" s="270">
        <v>1E-3</v>
      </c>
      <c r="AV401" s="270">
        <v>1E-3</v>
      </c>
      <c r="AW401" s="270">
        <v>1E-3</v>
      </c>
      <c r="AX401" s="270">
        <v>0</v>
      </c>
      <c r="AY401" s="270">
        <v>0</v>
      </c>
      <c r="AZ401" s="270">
        <v>0</v>
      </c>
      <c r="BA401" s="270">
        <v>0</v>
      </c>
      <c r="BB401" s="270">
        <v>0</v>
      </c>
      <c r="BC401" s="270">
        <v>0</v>
      </c>
      <c r="BD401" s="270">
        <v>0</v>
      </c>
      <c r="BE401" s="270">
        <v>0</v>
      </c>
      <c r="BF401" s="270">
        <v>0</v>
      </c>
      <c r="BG401" s="270">
        <v>0</v>
      </c>
    </row>
    <row r="402" spans="1:59">
      <c r="A402" s="267" t="s">
        <v>854</v>
      </c>
      <c r="B402" s="268">
        <v>0.16274999999999998</v>
      </c>
      <c r="C402" s="268">
        <v>0.35799999999999998</v>
      </c>
      <c r="D402" s="268">
        <v>0</v>
      </c>
      <c r="E402" s="268"/>
      <c r="F402" s="269">
        <v>2543</v>
      </c>
      <c r="G402" s="270">
        <v>0.14099999999999999</v>
      </c>
      <c r="H402" s="270">
        <v>2.1000000000000001E-2</v>
      </c>
      <c r="I402" s="270">
        <v>0</v>
      </c>
      <c r="J402" s="270">
        <v>0</v>
      </c>
      <c r="K402" s="270">
        <v>0</v>
      </c>
      <c r="L402" s="270">
        <v>7.5000000000000067E-4</v>
      </c>
      <c r="M402" s="271">
        <v>55.446323240267404</v>
      </c>
      <c r="N402" s="269">
        <v>2873</v>
      </c>
      <c r="O402" s="269">
        <v>3027</v>
      </c>
      <c r="P402" s="269">
        <v>3186</v>
      </c>
      <c r="Q402" s="269">
        <v>3353</v>
      </c>
      <c r="R402" s="269">
        <v>3392</v>
      </c>
      <c r="S402" s="269" t="s">
        <v>186</v>
      </c>
      <c r="T402" s="270">
        <v>0.158</v>
      </c>
      <c r="U402" s="270">
        <v>0.16650000000000001</v>
      </c>
      <c r="V402" s="270">
        <v>0.17519999999999999</v>
      </c>
      <c r="W402" s="270">
        <v>0.18440000000000001</v>
      </c>
      <c r="X402" s="270">
        <v>0.18659999999999999</v>
      </c>
      <c r="Y402" s="270">
        <v>2.1000000000000001E-2</v>
      </c>
      <c r="Z402" s="270">
        <v>2.3E-2</v>
      </c>
      <c r="AA402" s="270">
        <v>2.5000000000000001E-2</v>
      </c>
      <c r="AB402" s="270">
        <v>2.7E-2</v>
      </c>
      <c r="AC402" s="270">
        <v>2.9000000000000001E-2</v>
      </c>
      <c r="AD402" s="270">
        <v>0</v>
      </c>
      <c r="AE402" s="270">
        <v>0</v>
      </c>
      <c r="AF402" s="270">
        <v>0</v>
      </c>
      <c r="AG402" s="270">
        <v>0</v>
      </c>
      <c r="AH402" s="270">
        <v>0</v>
      </c>
      <c r="AI402" s="270">
        <v>0</v>
      </c>
      <c r="AJ402" s="270">
        <v>0</v>
      </c>
      <c r="AK402" s="270">
        <v>0</v>
      </c>
      <c r="AL402" s="270">
        <v>0</v>
      </c>
      <c r="AM402" s="270">
        <v>0</v>
      </c>
      <c r="AN402" s="270">
        <v>0</v>
      </c>
      <c r="AO402" s="270">
        <v>0</v>
      </c>
      <c r="AP402" s="270">
        <v>0</v>
      </c>
      <c r="AQ402" s="270">
        <v>0</v>
      </c>
      <c r="AR402" s="270">
        <v>0</v>
      </c>
      <c r="AS402" s="270">
        <v>0</v>
      </c>
      <c r="AT402" s="270">
        <v>0</v>
      </c>
      <c r="AU402" s="270">
        <v>0</v>
      </c>
      <c r="AV402" s="270">
        <v>0</v>
      </c>
      <c r="AW402" s="270">
        <v>0</v>
      </c>
      <c r="AX402" s="270">
        <v>0</v>
      </c>
      <c r="AY402" s="270">
        <v>0</v>
      </c>
      <c r="AZ402" s="270">
        <v>0</v>
      </c>
      <c r="BA402" s="270">
        <v>0</v>
      </c>
      <c r="BB402" s="270">
        <v>0</v>
      </c>
      <c r="BC402" s="270">
        <v>0</v>
      </c>
      <c r="BD402" s="270">
        <v>0</v>
      </c>
      <c r="BE402" s="270">
        <v>0</v>
      </c>
      <c r="BF402" s="270">
        <v>0</v>
      </c>
      <c r="BG402" s="270">
        <v>0</v>
      </c>
    </row>
    <row r="403" spans="1:59">
      <c r="A403" s="267" t="s">
        <v>598</v>
      </c>
      <c r="B403" s="268">
        <v>1.6203333333333332</v>
      </c>
      <c r="C403" s="268">
        <v>4.3810000000000002</v>
      </c>
      <c r="D403" s="268">
        <v>0.23699999999999999</v>
      </c>
      <c r="E403" s="268"/>
      <c r="F403" s="269">
        <v>9948</v>
      </c>
      <c r="G403" s="270">
        <v>0.56899999999999995</v>
      </c>
      <c r="H403" s="270">
        <v>1.9E-2</v>
      </c>
      <c r="I403" s="270">
        <v>0</v>
      </c>
      <c r="J403" s="270">
        <v>0.21</v>
      </c>
      <c r="K403" s="270">
        <v>0.31</v>
      </c>
      <c r="L403" s="270">
        <v>0.27533333333333343</v>
      </c>
      <c r="M403" s="271">
        <v>57.197426618415761</v>
      </c>
      <c r="N403" s="269">
        <v>10210</v>
      </c>
      <c r="O403" s="269">
        <v>10211</v>
      </c>
      <c r="P403" s="269">
        <v>10212</v>
      </c>
      <c r="Q403" s="269">
        <v>10213</v>
      </c>
      <c r="R403" s="269">
        <v>10214</v>
      </c>
      <c r="S403" s="269" t="s">
        <v>186</v>
      </c>
      <c r="T403" s="270">
        <v>0.57199999999999995</v>
      </c>
      <c r="U403" s="270">
        <v>0.57299999999999995</v>
      </c>
      <c r="V403" s="270">
        <v>0.57299999999999995</v>
      </c>
      <c r="W403" s="270">
        <v>0.57299999999999995</v>
      </c>
      <c r="X403" s="270">
        <v>0.57299999999999995</v>
      </c>
      <c r="Y403" s="270">
        <v>1.9E-2</v>
      </c>
      <c r="Z403" s="270">
        <v>0.02</v>
      </c>
      <c r="AA403" s="270">
        <v>0.02</v>
      </c>
      <c r="AB403" s="270">
        <v>0.02</v>
      </c>
      <c r="AC403" s="270">
        <v>2.1000000000000001E-2</v>
      </c>
      <c r="AD403" s="270">
        <v>0</v>
      </c>
      <c r="AE403" s="270">
        <v>0</v>
      </c>
      <c r="AF403" s="270">
        <v>0</v>
      </c>
      <c r="AG403" s="270">
        <v>0</v>
      </c>
      <c r="AH403" s="270">
        <v>0</v>
      </c>
      <c r="AI403" s="270">
        <v>0.23100000000000001</v>
      </c>
      <c r="AJ403" s="270">
        <v>0.23200000000000001</v>
      </c>
      <c r="AK403" s="270">
        <v>0.23200000000000001</v>
      </c>
      <c r="AL403" s="270">
        <v>0.23300000000000001</v>
      </c>
      <c r="AM403" s="270">
        <v>0.23300000000000001</v>
      </c>
      <c r="AN403" s="270">
        <v>0.35199999999999998</v>
      </c>
      <c r="AO403" s="270">
        <v>0.35199999999999998</v>
      </c>
      <c r="AP403" s="270">
        <v>0.35199999999999998</v>
      </c>
      <c r="AQ403" s="270">
        <v>0.35299999999999998</v>
      </c>
      <c r="AR403" s="270">
        <v>0.35299999999999998</v>
      </c>
      <c r="AS403" s="270">
        <v>0.22</v>
      </c>
      <c r="AT403" s="270">
        <v>0.221</v>
      </c>
      <c r="AU403" s="270">
        <v>0.221</v>
      </c>
      <c r="AV403" s="270">
        <v>0.221</v>
      </c>
      <c r="AW403" s="270">
        <v>0.221</v>
      </c>
      <c r="AX403" s="270">
        <v>1.1048</v>
      </c>
      <c r="AY403" s="270">
        <v>0</v>
      </c>
      <c r="AZ403" s="270">
        <v>0</v>
      </c>
      <c r="BA403" s="270">
        <v>0</v>
      </c>
      <c r="BB403" s="270">
        <v>0</v>
      </c>
      <c r="BC403" s="270">
        <v>0</v>
      </c>
      <c r="BD403" s="270">
        <v>0</v>
      </c>
      <c r="BE403" s="270">
        <v>0</v>
      </c>
      <c r="BF403" s="270">
        <v>0</v>
      </c>
      <c r="BG403" s="270">
        <v>0</v>
      </c>
    </row>
    <row r="404" spans="1:59">
      <c r="A404" s="267" t="s">
        <v>807</v>
      </c>
      <c r="B404" s="268">
        <v>4.6494166666666681</v>
      </c>
      <c r="C404" s="268">
        <v>12.5</v>
      </c>
      <c r="D404" s="268">
        <v>2.1548999999999996</v>
      </c>
      <c r="E404" s="268"/>
      <c r="F404" s="269">
        <v>18968</v>
      </c>
      <c r="G404" s="270">
        <v>0.94840000000000002</v>
      </c>
      <c r="H404" s="270">
        <v>0.3765</v>
      </c>
      <c r="I404" s="270">
        <v>0.34100000000000003</v>
      </c>
      <c r="J404" s="270">
        <v>4.7699999999999999E-2</v>
      </c>
      <c r="K404" s="270">
        <v>0.39689999999999998</v>
      </c>
      <c r="L404" s="270">
        <v>0.38401666666666845</v>
      </c>
      <c r="M404" s="271">
        <v>50</v>
      </c>
      <c r="N404" s="269">
        <v>18600</v>
      </c>
      <c r="O404" s="269">
        <v>16700</v>
      </c>
      <c r="P404" s="269">
        <v>14800</v>
      </c>
      <c r="Q404" s="269">
        <v>14800</v>
      </c>
      <c r="R404" s="269">
        <v>14700</v>
      </c>
      <c r="S404" s="269" t="s">
        <v>184</v>
      </c>
      <c r="T404" s="270">
        <v>0.94799999999999995</v>
      </c>
      <c r="U404" s="270">
        <v>0.92800000000000005</v>
      </c>
      <c r="V404" s="270">
        <v>0.90700000000000003</v>
      </c>
      <c r="W404" s="270">
        <v>0.88600000000000001</v>
      </c>
      <c r="X404" s="270">
        <v>0.874</v>
      </c>
      <c r="Y404" s="270">
        <v>0.372</v>
      </c>
      <c r="Z404" s="270">
        <v>0.36399999999999999</v>
      </c>
      <c r="AA404" s="270">
        <v>0.35599999999999998</v>
      </c>
      <c r="AB404" s="270">
        <v>0.34799999999999998</v>
      </c>
      <c r="AC404" s="270">
        <v>0.34300000000000003</v>
      </c>
      <c r="AD404" s="270">
        <v>0.34</v>
      </c>
      <c r="AE404" s="270">
        <v>0.34</v>
      </c>
      <c r="AF404" s="270">
        <v>0.34</v>
      </c>
      <c r="AG404" s="270">
        <v>0.34</v>
      </c>
      <c r="AH404" s="270">
        <v>0.34</v>
      </c>
      <c r="AI404" s="270">
        <v>4.2000000000000003E-2</v>
      </c>
      <c r="AJ404" s="270">
        <v>4.1000000000000002E-2</v>
      </c>
      <c r="AK404" s="270">
        <v>0.04</v>
      </c>
      <c r="AL404" s="270">
        <v>3.9E-2</v>
      </c>
      <c r="AM404" s="270">
        <v>3.9E-2</v>
      </c>
      <c r="AN404" s="270">
        <v>0.375</v>
      </c>
      <c r="AO404" s="270">
        <v>0.36799999999999999</v>
      </c>
      <c r="AP404" s="270">
        <v>0.36</v>
      </c>
      <c r="AQ404" s="270">
        <v>0.35199999999999998</v>
      </c>
      <c r="AR404" s="270">
        <v>0.34699999999999998</v>
      </c>
      <c r="AS404" s="270">
        <v>0.3644</v>
      </c>
      <c r="AT404" s="270">
        <v>0.35670000000000002</v>
      </c>
      <c r="AU404" s="270">
        <v>0.34870000000000001</v>
      </c>
      <c r="AV404" s="270">
        <v>0.3407</v>
      </c>
      <c r="AW404" s="270">
        <v>0.33629999999999999</v>
      </c>
      <c r="AX404" s="270">
        <v>0</v>
      </c>
      <c r="AY404" s="270">
        <v>0</v>
      </c>
      <c r="AZ404" s="270">
        <v>0</v>
      </c>
      <c r="BA404" s="270">
        <v>0</v>
      </c>
      <c r="BB404" s="270">
        <v>0</v>
      </c>
      <c r="BC404" s="270">
        <v>0</v>
      </c>
      <c r="BD404" s="270">
        <v>0</v>
      </c>
      <c r="BE404" s="270">
        <v>0</v>
      </c>
      <c r="BF404" s="270">
        <v>0</v>
      </c>
      <c r="BG404" s="270">
        <v>0</v>
      </c>
    </row>
    <row r="405" spans="1:59">
      <c r="A405" s="267" t="s">
        <v>836</v>
      </c>
      <c r="B405" s="268">
        <v>0.29819999999999997</v>
      </c>
      <c r="C405" s="268">
        <v>0.4</v>
      </c>
      <c r="D405" s="268">
        <v>0</v>
      </c>
      <c r="E405" s="268"/>
      <c r="F405" s="269">
        <v>2955</v>
      </c>
      <c r="G405" s="270">
        <v>0.19800000000000001</v>
      </c>
      <c r="H405" s="270">
        <v>4.2999999999999997E-2</v>
      </c>
      <c r="I405" s="270">
        <v>0</v>
      </c>
      <c r="J405" s="270">
        <v>0</v>
      </c>
      <c r="K405" s="270">
        <v>2.5999999999999999E-2</v>
      </c>
      <c r="L405" s="270">
        <v>3.119999999999995E-2</v>
      </c>
      <c r="M405" s="271">
        <v>67.005076142131983</v>
      </c>
      <c r="N405" s="269">
        <v>2965</v>
      </c>
      <c r="O405" s="269">
        <v>2975</v>
      </c>
      <c r="P405" s="269">
        <v>2985</v>
      </c>
      <c r="Q405" s="269">
        <v>2990</v>
      </c>
      <c r="R405" s="269">
        <v>3000</v>
      </c>
      <c r="S405" s="269" t="s">
        <v>184</v>
      </c>
      <c r="T405" s="270">
        <v>0.1981</v>
      </c>
      <c r="U405" s="270">
        <v>0.19819999999999999</v>
      </c>
      <c r="V405" s="270">
        <v>0.1983</v>
      </c>
      <c r="W405" s="270">
        <v>0.19839999999999999</v>
      </c>
      <c r="X405" s="270">
        <v>0.19850000000000001</v>
      </c>
      <c r="Y405" s="270">
        <v>4.3099999999999999E-2</v>
      </c>
      <c r="Z405" s="270">
        <v>4.3200000000000002E-2</v>
      </c>
      <c r="AA405" s="270">
        <v>4.3299999999999998E-2</v>
      </c>
      <c r="AB405" s="270">
        <v>4.3400000000000001E-2</v>
      </c>
      <c r="AC405" s="270">
        <v>4.3499999999999997E-2</v>
      </c>
      <c r="AD405" s="270">
        <v>0</v>
      </c>
      <c r="AE405" s="270">
        <v>0</v>
      </c>
      <c r="AF405" s="270">
        <v>0</v>
      </c>
      <c r="AG405" s="270">
        <v>0</v>
      </c>
      <c r="AH405" s="270">
        <v>0</v>
      </c>
      <c r="AI405" s="270">
        <v>0</v>
      </c>
      <c r="AJ405" s="270">
        <v>0</v>
      </c>
      <c r="AK405" s="270">
        <v>0</v>
      </c>
      <c r="AL405" s="270">
        <v>0</v>
      </c>
      <c r="AM405" s="270">
        <v>0</v>
      </c>
      <c r="AN405" s="270">
        <v>2.5999999999999999E-2</v>
      </c>
      <c r="AO405" s="270">
        <v>2.5999999999999999E-2</v>
      </c>
      <c r="AP405" s="270">
        <v>2.5999999999999999E-2</v>
      </c>
      <c r="AQ405" s="270">
        <v>2.5999999999999999E-2</v>
      </c>
      <c r="AR405" s="270">
        <v>2.5999999999999999E-2</v>
      </c>
      <c r="AS405" s="270">
        <v>0.03</v>
      </c>
      <c r="AT405" s="270">
        <v>0.03</v>
      </c>
      <c r="AU405" s="270">
        <v>0.03</v>
      </c>
      <c r="AV405" s="270">
        <v>0.03</v>
      </c>
      <c r="AW405" s="270">
        <v>0.03</v>
      </c>
      <c r="AX405" s="270">
        <v>0</v>
      </c>
      <c r="AY405" s="270">
        <v>0</v>
      </c>
      <c r="AZ405" s="270">
        <v>0</v>
      </c>
      <c r="BA405" s="270">
        <v>0</v>
      </c>
      <c r="BB405" s="270">
        <v>0</v>
      </c>
      <c r="BC405" s="270">
        <v>0</v>
      </c>
      <c r="BD405" s="270">
        <v>0</v>
      </c>
      <c r="BE405" s="270">
        <v>0</v>
      </c>
      <c r="BF405" s="270">
        <v>0</v>
      </c>
      <c r="BG405" s="270">
        <v>0</v>
      </c>
    </row>
    <row r="406" spans="1:59">
      <c r="A406" s="267" t="s">
        <v>920</v>
      </c>
      <c r="B406" s="268">
        <v>1.1054166666666667</v>
      </c>
      <c r="C406" s="268">
        <v>14</v>
      </c>
      <c r="D406" s="268">
        <v>0.84299999999999997</v>
      </c>
      <c r="E406" s="268"/>
      <c r="F406" s="269">
        <v>1526</v>
      </c>
      <c r="G406" s="270">
        <v>6.2E-2</v>
      </c>
      <c r="H406" s="270">
        <v>8.4000000000000005E-2</v>
      </c>
      <c r="I406" s="270">
        <v>0</v>
      </c>
      <c r="J406" s="270">
        <v>0</v>
      </c>
      <c r="K406" s="270">
        <v>2.5999999999999999E-2</v>
      </c>
      <c r="L406" s="270">
        <v>9.0416666666666812E-2</v>
      </c>
      <c r="M406" s="271">
        <v>40.629095674967232</v>
      </c>
      <c r="N406" s="269">
        <v>1509</v>
      </c>
      <c r="O406" s="269">
        <v>1492</v>
      </c>
      <c r="P406" s="269">
        <v>1475</v>
      </c>
      <c r="Q406" s="269">
        <v>1458</v>
      </c>
      <c r="R406" s="269">
        <v>1441</v>
      </c>
      <c r="S406" s="269" t="s">
        <v>184</v>
      </c>
      <c r="T406" s="270">
        <v>6.2E-2</v>
      </c>
      <c r="U406" s="270">
        <v>6.2E-2</v>
      </c>
      <c r="V406" s="270">
        <v>6.0999999999999999E-2</v>
      </c>
      <c r="W406" s="270">
        <v>6.0999999999999999E-2</v>
      </c>
      <c r="X406" s="270">
        <v>0.06</v>
      </c>
      <c r="Y406" s="270">
        <v>8.5000000000000006E-2</v>
      </c>
      <c r="Z406" s="270">
        <v>8.5000000000000006E-2</v>
      </c>
      <c r="AA406" s="270">
        <v>8.5000000000000006E-2</v>
      </c>
      <c r="AB406" s="270">
        <v>8.5000000000000006E-2</v>
      </c>
      <c r="AC406" s="270">
        <v>8.5000000000000006E-2</v>
      </c>
      <c r="AD406" s="270">
        <v>0</v>
      </c>
      <c r="AE406" s="270">
        <v>0</v>
      </c>
      <c r="AF406" s="270">
        <v>0</v>
      </c>
      <c r="AG406" s="270">
        <v>0</v>
      </c>
      <c r="AH406" s="270">
        <v>0</v>
      </c>
      <c r="AI406" s="270">
        <v>3.0000000000000001E-3</v>
      </c>
      <c r="AJ406" s="270">
        <v>3.0000000000000001E-3</v>
      </c>
      <c r="AK406" s="270">
        <v>3.0000000000000001E-3</v>
      </c>
      <c r="AL406" s="270">
        <v>3.0000000000000001E-3</v>
      </c>
      <c r="AM406" s="270">
        <v>3.0000000000000001E-3</v>
      </c>
      <c r="AN406" s="270">
        <v>1.0999999999999999E-2</v>
      </c>
      <c r="AO406" s="270">
        <v>1.0999999999999999E-2</v>
      </c>
      <c r="AP406" s="270">
        <v>1.2E-2</v>
      </c>
      <c r="AQ406" s="270">
        <v>1.2E-2</v>
      </c>
      <c r="AR406" s="270">
        <v>1.4999999999999999E-2</v>
      </c>
      <c r="AS406" s="270">
        <v>9.8400000000000001E-2</v>
      </c>
      <c r="AT406" s="270">
        <v>9.8400000000000001E-2</v>
      </c>
      <c r="AU406" s="270">
        <v>9.8900000000000002E-2</v>
      </c>
      <c r="AV406" s="270">
        <v>9.8900000000000002E-2</v>
      </c>
      <c r="AW406" s="270">
        <v>0.10050000000000001</v>
      </c>
      <c r="AX406" s="270">
        <v>0</v>
      </c>
      <c r="AY406" s="270">
        <v>0</v>
      </c>
      <c r="AZ406" s="270">
        <v>0</v>
      </c>
      <c r="BA406" s="270">
        <v>0</v>
      </c>
      <c r="BB406" s="270">
        <v>0</v>
      </c>
      <c r="BC406" s="270">
        <v>0</v>
      </c>
      <c r="BD406" s="270">
        <v>0</v>
      </c>
      <c r="BE406" s="270">
        <v>0</v>
      </c>
      <c r="BF406" s="270">
        <v>0</v>
      </c>
      <c r="BG406" s="270">
        <v>0</v>
      </c>
    </row>
    <row r="407" spans="1:59">
      <c r="A407" s="267" t="s">
        <v>562</v>
      </c>
      <c r="B407" s="268">
        <v>0.20116666666666669</v>
      </c>
      <c r="C407" s="268">
        <v>7.3</v>
      </c>
      <c r="D407" s="268">
        <v>0</v>
      </c>
      <c r="E407" s="268"/>
      <c r="F407" s="269">
        <v>2552</v>
      </c>
      <c r="G407" s="270">
        <v>0.10099999999999999</v>
      </c>
      <c r="H407" s="270">
        <v>2.9000000000000001E-2</v>
      </c>
      <c r="I407" s="270">
        <v>0</v>
      </c>
      <c r="J407" s="270">
        <v>0</v>
      </c>
      <c r="K407" s="270">
        <v>6.0999999999999999E-2</v>
      </c>
      <c r="L407" s="270">
        <v>1.0166666666666685E-2</v>
      </c>
      <c r="M407" s="271">
        <v>39.576802507836987</v>
      </c>
      <c r="N407" s="269">
        <v>2560</v>
      </c>
      <c r="O407" s="269">
        <v>2565</v>
      </c>
      <c r="P407" s="269">
        <v>2570</v>
      </c>
      <c r="Q407" s="269">
        <v>2575</v>
      </c>
      <c r="R407" s="269">
        <v>2580</v>
      </c>
      <c r="S407" s="269" t="s">
        <v>184</v>
      </c>
      <c r="T407" s="270">
        <v>0.10199999999999999</v>
      </c>
      <c r="U407" s="270">
        <v>0.10249999999999999</v>
      </c>
      <c r="V407" s="270">
        <v>0.10299999999999999</v>
      </c>
      <c r="W407" s="270">
        <v>0.10100000000000001</v>
      </c>
      <c r="X407" s="270">
        <v>0.104</v>
      </c>
      <c r="Y407" s="270">
        <v>2.9499999999999998E-2</v>
      </c>
      <c r="Z407" s="270">
        <v>0.03</v>
      </c>
      <c r="AA407" s="270">
        <v>3.0499999999999999E-2</v>
      </c>
      <c r="AB407" s="270">
        <v>3.1E-2</v>
      </c>
      <c r="AC407" s="270">
        <v>3.2000000000000001E-2</v>
      </c>
      <c r="AD407" s="270">
        <v>0</v>
      </c>
      <c r="AE407" s="270">
        <v>0</v>
      </c>
      <c r="AF407" s="270">
        <v>0</v>
      </c>
      <c r="AG407" s="270">
        <v>0</v>
      </c>
      <c r="AH407" s="270">
        <v>0</v>
      </c>
      <c r="AI407" s="270">
        <v>0</v>
      </c>
      <c r="AJ407" s="270">
        <v>0</v>
      </c>
      <c r="AK407" s="270">
        <v>0</v>
      </c>
      <c r="AL407" s="270">
        <v>0</v>
      </c>
      <c r="AM407" s="270">
        <v>0</v>
      </c>
      <c r="AN407" s="270">
        <v>6.0999999999999999E-2</v>
      </c>
      <c r="AO407" s="270">
        <v>6.0999999999999999E-2</v>
      </c>
      <c r="AP407" s="270">
        <v>6.0999999999999999E-2</v>
      </c>
      <c r="AQ407" s="270">
        <v>6.0999999999999999E-2</v>
      </c>
      <c r="AR407" s="270">
        <v>6.0999999999999999E-2</v>
      </c>
      <c r="AS407" s="270">
        <v>0.01</v>
      </c>
      <c r="AT407" s="270">
        <v>0.01</v>
      </c>
      <c r="AU407" s="270">
        <v>0.01</v>
      </c>
      <c r="AV407" s="270">
        <v>0.01</v>
      </c>
      <c r="AW407" s="270">
        <v>0.01</v>
      </c>
      <c r="AX407" s="270">
        <v>0</v>
      </c>
      <c r="AY407" s="270">
        <v>0</v>
      </c>
      <c r="AZ407" s="270">
        <v>0</v>
      </c>
      <c r="BA407" s="270">
        <v>0</v>
      </c>
      <c r="BB407" s="270">
        <v>0</v>
      </c>
      <c r="BC407" s="270">
        <v>0</v>
      </c>
      <c r="BD407" s="270">
        <v>0</v>
      </c>
      <c r="BE407" s="270">
        <v>0</v>
      </c>
      <c r="BF407" s="270">
        <v>0</v>
      </c>
      <c r="BG407" s="270">
        <v>0</v>
      </c>
    </row>
    <row r="408" spans="1:59">
      <c r="A408" s="267" t="s">
        <v>678</v>
      </c>
      <c r="B408" s="268">
        <v>7.5249999999999997E-2</v>
      </c>
      <c r="C408" s="268">
        <v>0.15</v>
      </c>
      <c r="D408" s="268">
        <v>0</v>
      </c>
      <c r="E408" s="268"/>
      <c r="F408" s="269">
        <v>700</v>
      </c>
      <c r="G408" s="270">
        <v>6.0999999999999999E-2</v>
      </c>
      <c r="H408" s="270">
        <v>7.0000000000000001E-3</v>
      </c>
      <c r="I408" s="270">
        <v>3.0000000000000001E-3</v>
      </c>
      <c r="J408" s="270">
        <v>0</v>
      </c>
      <c r="K408" s="270">
        <v>3.0000000000000001E-3</v>
      </c>
      <c r="L408" s="270">
        <v>1.2499999999999872E-3</v>
      </c>
      <c r="M408" s="271">
        <v>87.142857142857139</v>
      </c>
      <c r="N408" s="269">
        <v>700</v>
      </c>
      <c r="O408" s="269">
        <v>700</v>
      </c>
      <c r="P408" s="269">
        <v>700</v>
      </c>
      <c r="Q408" s="269">
        <v>700</v>
      </c>
      <c r="R408" s="269">
        <v>700</v>
      </c>
      <c r="S408" s="269" t="s">
        <v>184</v>
      </c>
      <c r="T408" s="270">
        <v>6.5000000000000002E-2</v>
      </c>
      <c r="U408" s="270">
        <v>6.6000000000000003E-2</v>
      </c>
      <c r="V408" s="270">
        <v>6.7000000000000004E-2</v>
      </c>
      <c r="W408" s="270">
        <v>6.8000000000000005E-2</v>
      </c>
      <c r="X408" s="270">
        <v>6.9000000000000006E-2</v>
      </c>
      <c r="Y408" s="270">
        <v>7.1000000000000004E-3</v>
      </c>
      <c r="Z408" s="270">
        <v>8.0999999999999996E-3</v>
      </c>
      <c r="AA408" s="270">
        <v>9.1000000000000004E-3</v>
      </c>
      <c r="AB408" s="270">
        <v>9.1000000000000004E-3</v>
      </c>
      <c r="AC408" s="270">
        <v>9.1000000000000004E-3</v>
      </c>
      <c r="AD408" s="270">
        <v>2.5000000000000001E-3</v>
      </c>
      <c r="AE408" s="270">
        <v>2.5000000000000001E-3</v>
      </c>
      <c r="AF408" s="270">
        <v>2.5000000000000001E-3</v>
      </c>
      <c r="AG408" s="270">
        <v>3.5000000000000001E-3</v>
      </c>
      <c r="AH408" s="270">
        <v>3.5000000000000001E-3</v>
      </c>
      <c r="AI408" s="270">
        <v>0</v>
      </c>
      <c r="AJ408" s="270">
        <v>0</v>
      </c>
      <c r="AK408" s="270">
        <v>0</v>
      </c>
      <c r="AL408" s="270">
        <v>0</v>
      </c>
      <c r="AM408" s="270">
        <v>0</v>
      </c>
      <c r="AN408" s="270">
        <v>3.5000000000000001E-3</v>
      </c>
      <c r="AO408" s="270">
        <v>3.5000000000000001E-3</v>
      </c>
      <c r="AP408" s="270">
        <v>3.5000000000000001E-3</v>
      </c>
      <c r="AQ408" s="270">
        <v>5.0000000000000001E-3</v>
      </c>
      <c r="AR408" s="270">
        <v>5.0000000000000001E-3</v>
      </c>
      <c r="AS408" s="270">
        <v>3.7000000000000002E-3</v>
      </c>
      <c r="AT408" s="270">
        <v>3.8E-3</v>
      </c>
      <c r="AU408" s="270">
        <v>3.8999999999999998E-3</v>
      </c>
      <c r="AV408" s="270">
        <v>4.0000000000000001E-3</v>
      </c>
      <c r="AW408" s="270">
        <v>4.1000000000000003E-3</v>
      </c>
      <c r="AX408" s="270">
        <v>0</v>
      </c>
      <c r="AY408" s="270">
        <v>0</v>
      </c>
      <c r="AZ408" s="270">
        <v>0</v>
      </c>
      <c r="BA408" s="270">
        <v>0</v>
      </c>
      <c r="BB408" s="270">
        <v>0</v>
      </c>
      <c r="BC408" s="270">
        <v>0</v>
      </c>
      <c r="BD408" s="270">
        <v>0</v>
      </c>
      <c r="BE408" s="270">
        <v>0</v>
      </c>
      <c r="BF408" s="270">
        <v>0</v>
      </c>
      <c r="BG408" s="270">
        <v>0</v>
      </c>
    </row>
    <row r="409" spans="1:59">
      <c r="A409" s="267" t="s">
        <v>184</v>
      </c>
      <c r="B409" s="268">
        <v>2.0916666666666663E-2</v>
      </c>
      <c r="C409" s="268">
        <v>0.125</v>
      </c>
      <c r="D409" s="268">
        <v>0</v>
      </c>
      <c r="E409" s="268"/>
      <c r="F409" s="269">
        <v>227</v>
      </c>
      <c r="G409" s="270">
        <v>1.9E-2</v>
      </c>
      <c r="H409" s="270">
        <v>0</v>
      </c>
      <c r="I409" s="270">
        <v>0</v>
      </c>
      <c r="J409" s="270">
        <v>0</v>
      </c>
      <c r="K409" s="270">
        <v>1E-3</v>
      </c>
      <c r="L409" s="270">
        <v>9.1666666666666285E-4</v>
      </c>
      <c r="M409" s="271">
        <v>83.70044052863436</v>
      </c>
      <c r="N409" s="269">
        <v>224</v>
      </c>
      <c r="O409" s="269">
        <v>221</v>
      </c>
      <c r="P409" s="269">
        <v>218</v>
      </c>
      <c r="Q409" s="269">
        <v>215</v>
      </c>
      <c r="R409" s="269">
        <v>213</v>
      </c>
      <c r="S409" s="269" t="s">
        <v>184</v>
      </c>
      <c r="T409" s="270">
        <v>2.1000000000000001E-2</v>
      </c>
      <c r="U409" s="270">
        <v>2.1000000000000001E-2</v>
      </c>
      <c r="V409" s="270">
        <v>2.1999999999999999E-2</v>
      </c>
      <c r="W409" s="270">
        <v>2.1999999999999999E-2</v>
      </c>
      <c r="X409" s="270">
        <v>2.1999999999999999E-2</v>
      </c>
      <c r="Y409" s="270">
        <v>0</v>
      </c>
      <c r="Z409" s="270">
        <v>0</v>
      </c>
      <c r="AA409" s="270">
        <v>0</v>
      </c>
      <c r="AB409" s="270">
        <v>0</v>
      </c>
      <c r="AC409" s="270">
        <v>0</v>
      </c>
      <c r="AD409" s="270">
        <v>0</v>
      </c>
      <c r="AE409" s="270">
        <v>0</v>
      </c>
      <c r="AF409" s="270">
        <v>0</v>
      </c>
      <c r="AG409" s="270">
        <v>0</v>
      </c>
      <c r="AH409" s="270">
        <v>0</v>
      </c>
      <c r="AI409" s="270">
        <v>0</v>
      </c>
      <c r="AJ409" s="270">
        <v>0</v>
      </c>
      <c r="AK409" s="270">
        <v>0</v>
      </c>
      <c r="AL409" s="270">
        <v>0</v>
      </c>
      <c r="AM409" s="270">
        <v>0</v>
      </c>
      <c r="AN409" s="270">
        <v>1E-3</v>
      </c>
      <c r="AO409" s="270">
        <v>1E-3</v>
      </c>
      <c r="AP409" s="270">
        <v>1E-3</v>
      </c>
      <c r="AQ409" s="270">
        <v>1E-3</v>
      </c>
      <c r="AR409" s="270">
        <v>1E-3</v>
      </c>
      <c r="AS409" s="270">
        <v>2.3E-3</v>
      </c>
      <c r="AT409" s="270">
        <v>2.2000000000000001E-3</v>
      </c>
      <c r="AU409" s="270">
        <v>2.0999999999999999E-3</v>
      </c>
      <c r="AV409" s="270">
        <v>2.0999999999999999E-3</v>
      </c>
      <c r="AW409" s="270">
        <v>2E-3</v>
      </c>
      <c r="AX409" s="270">
        <v>0</v>
      </c>
      <c r="AY409" s="270">
        <v>0</v>
      </c>
      <c r="AZ409" s="270">
        <v>0</v>
      </c>
      <c r="BA409" s="270">
        <v>0</v>
      </c>
      <c r="BB409" s="270">
        <v>0</v>
      </c>
      <c r="BC409" s="270">
        <v>0</v>
      </c>
      <c r="BD409" s="270">
        <v>0</v>
      </c>
      <c r="BE409" s="270">
        <v>0</v>
      </c>
      <c r="BF409" s="270">
        <v>0</v>
      </c>
      <c r="BG409" s="270">
        <v>0</v>
      </c>
    </row>
    <row r="410" spans="1:59">
      <c r="A410" s="267" t="s">
        <v>624</v>
      </c>
      <c r="B410" s="268">
        <v>4.3808333333333331E-2</v>
      </c>
      <c r="C410" s="268">
        <v>0.5149999999999999</v>
      </c>
      <c r="D410" s="268">
        <v>0</v>
      </c>
      <c r="E410" s="268"/>
      <c r="F410" s="269">
        <v>660</v>
      </c>
      <c r="G410" s="270">
        <v>2.07E-2</v>
      </c>
      <c r="H410" s="270">
        <v>1.2999999999999999E-3</v>
      </c>
      <c r="I410" s="270">
        <v>0</v>
      </c>
      <c r="J410" s="270">
        <v>1.1000000000000001E-3</v>
      </c>
      <c r="K410" s="270">
        <v>1.4999999999999999E-2</v>
      </c>
      <c r="L410" s="270">
        <v>5.7083333333333361E-3</v>
      </c>
      <c r="M410" s="271">
        <v>31.363636363636363</v>
      </c>
      <c r="N410" s="269">
        <v>660</v>
      </c>
      <c r="O410" s="269">
        <v>655</v>
      </c>
      <c r="P410" s="269">
        <v>640</v>
      </c>
      <c r="Q410" s="269">
        <v>625</v>
      </c>
      <c r="R410" s="269">
        <v>610</v>
      </c>
      <c r="S410" s="269" t="s">
        <v>184</v>
      </c>
      <c r="T410" s="270">
        <v>0.02</v>
      </c>
      <c r="U410" s="270">
        <v>0.02</v>
      </c>
      <c r="V410" s="270">
        <v>0.02</v>
      </c>
      <c r="W410" s="270">
        <v>0.02</v>
      </c>
      <c r="X410" s="270">
        <v>0.02</v>
      </c>
      <c r="Y410" s="270">
        <v>4.0000000000000001E-3</v>
      </c>
      <c r="Z410" s="270">
        <v>4.0000000000000001E-3</v>
      </c>
      <c r="AA410" s="270">
        <v>4.0000000000000001E-3</v>
      </c>
      <c r="AB410" s="270">
        <v>4.0000000000000001E-3</v>
      </c>
      <c r="AC410" s="270">
        <v>4.0000000000000001E-3</v>
      </c>
      <c r="AD410" s="270">
        <v>0</v>
      </c>
      <c r="AE410" s="270">
        <v>0</v>
      </c>
      <c r="AF410" s="270">
        <v>0</v>
      </c>
      <c r="AG410" s="270">
        <v>0</v>
      </c>
      <c r="AH410" s="270">
        <v>0</v>
      </c>
      <c r="AI410" s="270">
        <v>2E-3</v>
      </c>
      <c r="AJ410" s="270">
        <v>2E-3</v>
      </c>
      <c r="AK410" s="270">
        <v>2E-3</v>
      </c>
      <c r="AL410" s="270">
        <v>2E-3</v>
      </c>
      <c r="AM410" s="270">
        <v>2E-3</v>
      </c>
      <c r="AN410" s="270">
        <v>1.4999999999999999E-2</v>
      </c>
      <c r="AO410" s="270">
        <v>1.4999999999999999E-2</v>
      </c>
      <c r="AP410" s="270">
        <v>1.4999999999999999E-2</v>
      </c>
      <c r="AQ410" s="270">
        <v>1.4999999999999999E-2</v>
      </c>
      <c r="AR410" s="270">
        <v>1.4999999999999999E-2</v>
      </c>
      <c r="AS410" s="270">
        <v>2.3E-3</v>
      </c>
      <c r="AT410" s="270">
        <v>2.3E-3</v>
      </c>
      <c r="AU410" s="270">
        <v>2.2000000000000001E-3</v>
      </c>
      <c r="AV410" s="270">
        <v>2.2000000000000001E-3</v>
      </c>
      <c r="AW410" s="270">
        <v>2.0999999999999999E-3</v>
      </c>
      <c r="AX410" s="270">
        <v>0</v>
      </c>
      <c r="AY410" s="270">
        <v>0</v>
      </c>
      <c r="AZ410" s="270">
        <v>0</v>
      </c>
      <c r="BA410" s="270">
        <v>0</v>
      </c>
      <c r="BB410" s="270">
        <v>0</v>
      </c>
      <c r="BC410" s="270">
        <v>0</v>
      </c>
      <c r="BD410" s="270">
        <v>0</v>
      </c>
      <c r="BE410" s="270">
        <v>0</v>
      </c>
      <c r="BF410" s="270">
        <v>0</v>
      </c>
      <c r="BG410" s="270">
        <v>0</v>
      </c>
    </row>
    <row r="411" spans="1:59">
      <c r="A411" s="267" t="s">
        <v>605</v>
      </c>
      <c r="B411" s="268">
        <v>2.4615833333333335</v>
      </c>
      <c r="C411" s="268">
        <v>3.9</v>
      </c>
      <c r="D411" s="268">
        <v>0.39100000000000001</v>
      </c>
      <c r="E411" s="268"/>
      <c r="F411" s="269">
        <v>20250</v>
      </c>
      <c r="G411" s="270">
        <v>0.9</v>
      </c>
      <c r="H411" s="270">
        <v>0.11799999999999999</v>
      </c>
      <c r="I411" s="270">
        <v>0.28399999999999997</v>
      </c>
      <c r="J411" s="270">
        <v>0.28499999999999998</v>
      </c>
      <c r="K411" s="270">
        <v>0.32600000000000001</v>
      </c>
      <c r="L411" s="270">
        <v>0.15758333333333319</v>
      </c>
      <c r="M411" s="271">
        <v>44.444444444444443</v>
      </c>
      <c r="N411" s="269">
        <v>20250</v>
      </c>
      <c r="O411" s="269">
        <v>20250</v>
      </c>
      <c r="P411" s="269">
        <v>20250</v>
      </c>
      <c r="Q411" s="269">
        <v>20250</v>
      </c>
      <c r="R411" s="269">
        <v>20250</v>
      </c>
      <c r="S411" s="269" t="s">
        <v>184</v>
      </c>
      <c r="T411" s="270">
        <v>0.89500000000000002</v>
      </c>
      <c r="U411" s="270">
        <v>0.89500000000000002</v>
      </c>
      <c r="V411" s="270">
        <v>0.89500000000000002</v>
      </c>
      <c r="W411" s="270">
        <v>0.89500000000000002</v>
      </c>
      <c r="X411" s="270">
        <v>0.89500000000000002</v>
      </c>
      <c r="Y411" s="270">
        <v>0.155</v>
      </c>
      <c r="Z411" s="270">
        <v>0.155</v>
      </c>
      <c r="AA411" s="270">
        <v>0.155</v>
      </c>
      <c r="AB411" s="270">
        <v>0.155</v>
      </c>
      <c r="AC411" s="270">
        <v>0.155</v>
      </c>
      <c r="AD411" s="270">
        <v>0.28100000000000003</v>
      </c>
      <c r="AE411" s="270">
        <v>0.28100000000000003</v>
      </c>
      <c r="AF411" s="270">
        <v>0.28100000000000003</v>
      </c>
      <c r="AG411" s="270">
        <v>0.28199999999999997</v>
      </c>
      <c r="AH411" s="270">
        <v>0.28100000000000003</v>
      </c>
      <c r="AI411" s="270">
        <v>0.28599999999999998</v>
      </c>
      <c r="AJ411" s="270">
        <v>0.28599999999999998</v>
      </c>
      <c r="AK411" s="270">
        <v>0.28599999999999998</v>
      </c>
      <c r="AL411" s="270">
        <v>0.28599999999999998</v>
      </c>
      <c r="AM411" s="270">
        <v>0.28599999999999998</v>
      </c>
      <c r="AN411" s="270">
        <v>0.16600000000000001</v>
      </c>
      <c r="AO411" s="270">
        <v>0.16600000000000001</v>
      </c>
      <c r="AP411" s="270">
        <v>0.16600000000000001</v>
      </c>
      <c r="AQ411" s="270">
        <v>0.16600000000000001</v>
      </c>
      <c r="AR411" s="270">
        <v>0.16600000000000001</v>
      </c>
      <c r="AS411" s="270">
        <v>0.307</v>
      </c>
      <c r="AT411" s="270">
        <v>0.308</v>
      </c>
      <c r="AU411" s="270">
        <v>0.308</v>
      </c>
      <c r="AV411" s="270">
        <v>0.308</v>
      </c>
      <c r="AW411" s="270">
        <v>0.308</v>
      </c>
      <c r="AX411" s="270">
        <v>0</v>
      </c>
      <c r="AY411" s="270">
        <v>0</v>
      </c>
      <c r="AZ411" s="270">
        <v>0</v>
      </c>
      <c r="BA411" s="270">
        <v>0</v>
      </c>
      <c r="BB411" s="270">
        <v>0</v>
      </c>
      <c r="BC411" s="270">
        <v>0</v>
      </c>
      <c r="BD411" s="270">
        <v>0</v>
      </c>
      <c r="BE411" s="270">
        <v>0</v>
      </c>
      <c r="BF411" s="270">
        <v>0</v>
      </c>
      <c r="BG411" s="270">
        <v>0</v>
      </c>
    </row>
    <row r="412" spans="1:59">
      <c r="A412" s="267" t="s">
        <v>392</v>
      </c>
      <c r="B412" s="268">
        <v>0.79308333333333325</v>
      </c>
      <c r="C412" s="268">
        <v>3.4779999999999998</v>
      </c>
      <c r="D412" s="268">
        <v>0</v>
      </c>
      <c r="E412" s="268"/>
      <c r="F412" s="269">
        <v>5479</v>
      </c>
      <c r="G412" s="270">
        <v>0.24099999999999999</v>
      </c>
      <c r="H412" s="270">
        <v>0.28999999999999998</v>
      </c>
      <c r="I412" s="270">
        <v>8.1000000000000003E-2</v>
      </c>
      <c r="J412" s="270">
        <v>0.04</v>
      </c>
      <c r="K412" s="270">
        <v>2E-3</v>
      </c>
      <c r="L412" s="270">
        <v>0.13908333333333334</v>
      </c>
      <c r="M412" s="271">
        <v>43.986128855630589</v>
      </c>
      <c r="N412" s="269">
        <v>5525</v>
      </c>
      <c r="O412" s="269">
        <v>5700</v>
      </c>
      <c r="P412" s="269">
        <v>5830</v>
      </c>
      <c r="Q412" s="269">
        <v>5900</v>
      </c>
      <c r="R412" s="269">
        <v>5998</v>
      </c>
      <c r="S412" s="269" t="s">
        <v>180</v>
      </c>
      <c r="T412" s="270">
        <v>0.24299999999999999</v>
      </c>
      <c r="U412" s="270">
        <v>0.245</v>
      </c>
      <c r="V412" s="270">
        <v>0.248</v>
      </c>
      <c r="W412" s="270">
        <v>0.255</v>
      </c>
      <c r="X412" s="270">
        <v>0.26100000000000001</v>
      </c>
      <c r="Y412" s="270">
        <v>0.29099999999999998</v>
      </c>
      <c r="Z412" s="270">
        <v>0.29299999999999998</v>
      </c>
      <c r="AA412" s="270">
        <v>0.29699999999999999</v>
      </c>
      <c r="AB412" s="270">
        <v>0.30499999999999999</v>
      </c>
      <c r="AC412" s="270">
        <v>0.308</v>
      </c>
      <c r="AD412" s="270">
        <v>2.3E-2</v>
      </c>
      <c r="AE412" s="270">
        <v>2.3E-2</v>
      </c>
      <c r="AF412" s="270">
        <v>0.03</v>
      </c>
      <c r="AG412" s="270">
        <v>0.04</v>
      </c>
      <c r="AH412" s="270">
        <v>0.05</v>
      </c>
      <c r="AI412" s="270">
        <v>4.1000000000000002E-2</v>
      </c>
      <c r="AJ412" s="270">
        <v>4.1000000000000002E-2</v>
      </c>
      <c r="AK412" s="270">
        <v>4.2000000000000003E-2</v>
      </c>
      <c r="AL412" s="270">
        <v>4.2999999999999997E-2</v>
      </c>
      <c r="AM412" s="270">
        <v>4.7E-2</v>
      </c>
      <c r="AN412" s="270">
        <v>0.03</v>
      </c>
      <c r="AO412" s="270">
        <v>0.03</v>
      </c>
      <c r="AP412" s="270">
        <v>0.03</v>
      </c>
      <c r="AQ412" s="270">
        <v>0.03</v>
      </c>
      <c r="AR412" s="270">
        <v>0.03</v>
      </c>
      <c r="AS412" s="270">
        <v>6.8699999999999997E-2</v>
      </c>
      <c r="AT412" s="270">
        <v>6.9800000000000001E-2</v>
      </c>
      <c r="AU412" s="270">
        <v>7.6499999999999999E-2</v>
      </c>
      <c r="AV412" s="270">
        <v>8.3799999999999999E-2</v>
      </c>
      <c r="AW412" s="270">
        <v>9.98E-2</v>
      </c>
      <c r="AX412" s="270">
        <v>0</v>
      </c>
      <c r="AY412" s="270">
        <v>0</v>
      </c>
      <c r="AZ412" s="270">
        <v>0</v>
      </c>
      <c r="BA412" s="270">
        <v>0</v>
      </c>
      <c r="BB412" s="270">
        <v>0</v>
      </c>
      <c r="BC412" s="270">
        <v>0</v>
      </c>
      <c r="BD412" s="270">
        <v>0</v>
      </c>
      <c r="BE412" s="270">
        <v>0</v>
      </c>
      <c r="BF412" s="270">
        <v>0</v>
      </c>
      <c r="BG412" s="270">
        <v>0</v>
      </c>
    </row>
    <row r="413" spans="1:59">
      <c r="A413" s="267" t="s">
        <v>731</v>
      </c>
      <c r="B413" s="268">
        <v>0.37291666666666662</v>
      </c>
      <c r="C413" s="268">
        <v>2.19</v>
      </c>
      <c r="D413" s="268">
        <v>0</v>
      </c>
      <c r="E413" s="268"/>
      <c r="F413" s="269">
        <v>3645</v>
      </c>
      <c r="G413" s="270">
        <v>0.14699999999999999</v>
      </c>
      <c r="H413" s="270">
        <v>1.9E-2</v>
      </c>
      <c r="I413" s="270">
        <v>0.01</v>
      </c>
      <c r="J413" s="270">
        <v>7.9000000000000001E-2</v>
      </c>
      <c r="K413" s="270">
        <v>3.3000000000000002E-2</v>
      </c>
      <c r="L413" s="270">
        <v>8.4916666666666585E-2</v>
      </c>
      <c r="M413" s="271">
        <v>40.329218106995881</v>
      </c>
      <c r="N413" s="269">
        <v>3660</v>
      </c>
      <c r="O413" s="269">
        <v>3683</v>
      </c>
      <c r="P413" s="269">
        <v>3700</v>
      </c>
      <c r="Q413" s="269">
        <v>3729</v>
      </c>
      <c r="R413" s="269">
        <v>3747</v>
      </c>
      <c r="S413" s="269" t="s">
        <v>180</v>
      </c>
      <c r="T413" s="270">
        <v>0.14799999999999999</v>
      </c>
      <c r="U413" s="270">
        <v>0.152</v>
      </c>
      <c r="V413" s="270">
        <v>0.158</v>
      </c>
      <c r="W413" s="270">
        <v>0.16400000000000001</v>
      </c>
      <c r="X413" s="270">
        <v>0.17199999999999999</v>
      </c>
      <c r="Y413" s="270">
        <v>1.9E-2</v>
      </c>
      <c r="Z413" s="270">
        <v>0.02</v>
      </c>
      <c r="AA413" s="270">
        <v>2.1000000000000001E-2</v>
      </c>
      <c r="AB413" s="270">
        <v>2.1999999999999999E-2</v>
      </c>
      <c r="AC413" s="270">
        <v>2.5000000000000001E-2</v>
      </c>
      <c r="AD413" s="270">
        <v>0.01</v>
      </c>
      <c r="AE413" s="270">
        <v>1.0999999999999999E-2</v>
      </c>
      <c r="AF413" s="270">
        <v>1.2E-2</v>
      </c>
      <c r="AG413" s="270">
        <v>1.4E-2</v>
      </c>
      <c r="AH413" s="270">
        <v>1.4999999999999999E-2</v>
      </c>
      <c r="AI413" s="270">
        <v>0.08</v>
      </c>
      <c r="AJ413" s="270">
        <v>8.1000000000000003E-2</v>
      </c>
      <c r="AK413" s="270">
        <v>8.3000000000000004E-2</v>
      </c>
      <c r="AL413" s="270">
        <v>8.5000000000000006E-2</v>
      </c>
      <c r="AM413" s="270">
        <v>8.5999999999999993E-2</v>
      </c>
      <c r="AN413" s="270">
        <v>5.0000000000000001E-3</v>
      </c>
      <c r="AO413" s="270">
        <v>5.0000000000000001E-3</v>
      </c>
      <c r="AP413" s="270">
        <v>6.0000000000000001E-3</v>
      </c>
      <c r="AQ413" s="270">
        <v>6.0000000000000001E-3</v>
      </c>
      <c r="AR413" s="270">
        <v>6.0000000000000001E-3</v>
      </c>
      <c r="AS413" s="270">
        <v>0.06</v>
      </c>
      <c r="AT413" s="270">
        <v>0.06</v>
      </c>
      <c r="AU413" s="270">
        <v>0.06</v>
      </c>
      <c r="AV413" s="270">
        <v>0.06</v>
      </c>
      <c r="AW413" s="270">
        <v>0.06</v>
      </c>
      <c r="AX413" s="270">
        <v>0.65</v>
      </c>
      <c r="AY413" s="270">
        <v>0</v>
      </c>
      <c r="AZ413" s="270">
        <v>0</v>
      </c>
      <c r="BA413" s="270">
        <v>0</v>
      </c>
      <c r="BB413" s="270">
        <v>0</v>
      </c>
      <c r="BC413" s="270">
        <v>0</v>
      </c>
      <c r="BD413" s="270">
        <v>0</v>
      </c>
      <c r="BE413" s="270">
        <v>0</v>
      </c>
      <c r="BF413" s="270">
        <v>0</v>
      </c>
      <c r="BG413" s="270">
        <v>0</v>
      </c>
    </row>
    <row r="414" spans="1:59">
      <c r="A414" s="267" t="s">
        <v>941</v>
      </c>
      <c r="B414" s="268">
        <v>7.7083333333333323E-2</v>
      </c>
      <c r="C414" s="268">
        <v>0.51400000000000001</v>
      </c>
      <c r="D414" s="268">
        <v>0</v>
      </c>
      <c r="E414" s="268"/>
      <c r="F414" s="269">
        <v>756</v>
      </c>
      <c r="G414" s="270">
        <v>0.04</v>
      </c>
      <c r="H414" s="270">
        <v>6.0000000000000001E-3</v>
      </c>
      <c r="I414" s="270">
        <v>1.6E-2</v>
      </c>
      <c r="J414" s="270">
        <v>0.01</v>
      </c>
      <c r="K414" s="270">
        <v>1E-3</v>
      </c>
      <c r="L414" s="270">
        <v>4.0833333333333277E-3</v>
      </c>
      <c r="M414" s="271">
        <v>52.910052910052912</v>
      </c>
      <c r="N414" s="269">
        <v>758</v>
      </c>
      <c r="O414" s="269">
        <v>762</v>
      </c>
      <c r="P414" s="269">
        <v>766</v>
      </c>
      <c r="Q414" s="269">
        <v>770</v>
      </c>
      <c r="R414" s="269">
        <v>770</v>
      </c>
      <c r="S414" s="269" t="s">
        <v>180</v>
      </c>
      <c r="T414" s="270">
        <v>0.08</v>
      </c>
      <c r="U414" s="270">
        <v>0.08</v>
      </c>
      <c r="V414" s="270">
        <v>0.08</v>
      </c>
      <c r="W414" s="270">
        <v>0.08</v>
      </c>
      <c r="X414" s="270">
        <v>0.08</v>
      </c>
      <c r="Y414" s="270">
        <v>6.0000000000000001E-3</v>
      </c>
      <c r="Z414" s="270">
        <v>6.0000000000000001E-3</v>
      </c>
      <c r="AA414" s="270">
        <v>6.0000000000000001E-3</v>
      </c>
      <c r="AB414" s="270">
        <v>6.0000000000000001E-3</v>
      </c>
      <c r="AC414" s="270">
        <v>6.0000000000000001E-3</v>
      </c>
      <c r="AD414" s="270">
        <v>2E-3</v>
      </c>
      <c r="AE414" s="270">
        <v>2E-3</v>
      </c>
      <c r="AF414" s="270">
        <v>2E-3</v>
      </c>
      <c r="AG414" s="270">
        <v>2E-3</v>
      </c>
      <c r="AH414" s="270">
        <v>2E-3</v>
      </c>
      <c r="AI414" s="270">
        <v>0.01</v>
      </c>
      <c r="AJ414" s="270">
        <v>0.01</v>
      </c>
      <c r="AK414" s="270">
        <v>0.01</v>
      </c>
      <c r="AL414" s="270">
        <v>0.01</v>
      </c>
      <c r="AM414" s="270">
        <v>0.01</v>
      </c>
      <c r="AN414" s="270">
        <v>5.0000000000000001E-3</v>
      </c>
      <c r="AO414" s="270">
        <v>5.0000000000000001E-3</v>
      </c>
      <c r="AP414" s="270">
        <v>5.0000000000000001E-3</v>
      </c>
      <c r="AQ414" s="270">
        <v>5.0000000000000001E-3</v>
      </c>
      <c r="AR414" s="270">
        <v>5.0000000000000001E-3</v>
      </c>
      <c r="AS414" s="270">
        <v>4.0000000000000001E-3</v>
      </c>
      <c r="AT414" s="270">
        <v>4.0000000000000001E-3</v>
      </c>
      <c r="AU414" s="270">
        <v>4.0000000000000001E-3</v>
      </c>
      <c r="AV414" s="270">
        <v>4.0000000000000001E-3</v>
      </c>
      <c r="AW414" s="270">
        <v>4.0000000000000001E-3</v>
      </c>
      <c r="AX414" s="270">
        <v>0</v>
      </c>
      <c r="AY414" s="270">
        <v>0</v>
      </c>
      <c r="AZ414" s="270">
        <v>0</v>
      </c>
      <c r="BA414" s="270">
        <v>0</v>
      </c>
      <c r="BB414" s="270">
        <v>0</v>
      </c>
      <c r="BC414" s="270">
        <v>0</v>
      </c>
      <c r="BD414" s="270">
        <v>0</v>
      </c>
      <c r="BE414" s="270">
        <v>0</v>
      </c>
      <c r="BF414" s="270">
        <v>0</v>
      </c>
      <c r="BG414" s="270">
        <v>0</v>
      </c>
    </row>
    <row r="415" spans="1:59">
      <c r="A415" s="267" t="s">
        <v>508</v>
      </c>
      <c r="B415" s="268">
        <v>2.4749999999999998E-2</v>
      </c>
      <c r="C415" s="268">
        <v>0.14399999999999999</v>
      </c>
      <c r="D415" s="268">
        <v>0</v>
      </c>
      <c r="E415" s="268"/>
      <c r="F415" s="269">
        <v>413</v>
      </c>
      <c r="G415" s="270">
        <v>1.8200000000000001E-2</v>
      </c>
      <c r="H415" s="270">
        <v>2.7000000000000001E-3</v>
      </c>
      <c r="I415" s="270">
        <v>0</v>
      </c>
      <c r="J415" s="270">
        <v>1E-4</v>
      </c>
      <c r="K415" s="270">
        <v>5.0000000000000001E-4</v>
      </c>
      <c r="L415" s="270">
        <v>3.2499999999999959E-3</v>
      </c>
      <c r="M415" s="271">
        <v>44.067796610169495</v>
      </c>
      <c r="N415" s="269">
        <v>420</v>
      </c>
      <c r="O415" s="269">
        <v>428</v>
      </c>
      <c r="P415" s="269">
        <v>435</v>
      </c>
      <c r="Q415" s="269">
        <v>444</v>
      </c>
      <c r="R415" s="269">
        <v>451</v>
      </c>
      <c r="S415" s="269" t="s">
        <v>180</v>
      </c>
      <c r="T415" s="270">
        <v>1.9E-2</v>
      </c>
      <c r="U415" s="270">
        <v>1.9E-2</v>
      </c>
      <c r="V415" s="270">
        <v>1.9E-2</v>
      </c>
      <c r="W415" s="270">
        <v>1.9E-2</v>
      </c>
      <c r="X415" s="270">
        <v>1.9E-2</v>
      </c>
      <c r="Y415" s="270">
        <v>3.0000000000000001E-3</v>
      </c>
      <c r="Z415" s="270">
        <v>3.0000000000000001E-3</v>
      </c>
      <c r="AA415" s="270">
        <v>4.0000000000000001E-3</v>
      </c>
      <c r="AB415" s="270">
        <v>5.0000000000000001E-3</v>
      </c>
      <c r="AC415" s="270">
        <v>5.0000000000000001E-3</v>
      </c>
      <c r="AD415" s="270">
        <v>5.0000000000000001E-3</v>
      </c>
      <c r="AE415" s="270">
        <v>5.0000000000000001E-3</v>
      </c>
      <c r="AF415" s="270">
        <v>5.0000000000000001E-3</v>
      </c>
      <c r="AG415" s="270">
        <v>5.0000000000000001E-3</v>
      </c>
      <c r="AH415" s="270">
        <v>5.0000000000000001E-3</v>
      </c>
      <c r="AI415" s="270">
        <v>1E-4</v>
      </c>
      <c r="AJ415" s="270">
        <v>2.0000000000000001E-4</v>
      </c>
      <c r="AK415" s="270">
        <v>2.0000000000000001E-4</v>
      </c>
      <c r="AL415" s="270">
        <v>4.0000000000000002E-4</v>
      </c>
      <c r="AM415" s="270">
        <v>5.9999999999999995E-4</v>
      </c>
      <c r="AN415" s="270">
        <v>5.0000000000000001E-4</v>
      </c>
      <c r="AO415" s="270">
        <v>5.0000000000000001E-4</v>
      </c>
      <c r="AP415" s="270">
        <v>5.0000000000000001E-4</v>
      </c>
      <c r="AQ415" s="270">
        <v>5.0000000000000001E-4</v>
      </c>
      <c r="AR415" s="270">
        <v>5.0000000000000001E-4</v>
      </c>
      <c r="AS415" s="270">
        <v>4.4999999999999997E-3</v>
      </c>
      <c r="AT415" s="270">
        <v>4.4999999999999997E-3</v>
      </c>
      <c r="AU415" s="270">
        <v>4.7000000000000002E-3</v>
      </c>
      <c r="AV415" s="270">
        <v>4.8999999999999998E-3</v>
      </c>
      <c r="AW415" s="270">
        <v>4.8999999999999998E-3</v>
      </c>
      <c r="AX415" s="270">
        <v>0</v>
      </c>
      <c r="AY415" s="270">
        <v>0</v>
      </c>
      <c r="AZ415" s="270">
        <v>0</v>
      </c>
      <c r="BA415" s="270">
        <v>0</v>
      </c>
      <c r="BB415" s="270">
        <v>0</v>
      </c>
      <c r="BC415" s="270">
        <v>0</v>
      </c>
      <c r="BD415" s="270">
        <v>0</v>
      </c>
      <c r="BE415" s="270">
        <v>0</v>
      </c>
      <c r="BF415" s="270">
        <v>0</v>
      </c>
      <c r="BG415" s="270">
        <v>0</v>
      </c>
    </row>
    <row r="416" spans="1:59">
      <c r="A416" s="267" t="s">
        <v>611</v>
      </c>
      <c r="B416" s="268">
        <v>4.8508333333333341E-2</v>
      </c>
      <c r="C416" s="268">
        <v>0.19800000000000001</v>
      </c>
      <c r="D416" s="268">
        <v>0</v>
      </c>
      <c r="E416" s="268"/>
      <c r="F416" s="269">
        <v>832</v>
      </c>
      <c r="G416" s="270">
        <v>0.04</v>
      </c>
      <c r="H416" s="270">
        <v>5.0000000000000001E-3</v>
      </c>
      <c r="I416" s="270">
        <v>0</v>
      </c>
      <c r="J416" s="270">
        <v>2.0000000000000001E-4</v>
      </c>
      <c r="K416" s="270">
        <v>1E-3</v>
      </c>
      <c r="L416" s="270">
        <v>2.3083333333333428E-3</v>
      </c>
      <c r="M416" s="271">
        <v>48.07692307692308</v>
      </c>
      <c r="N416" s="269">
        <v>835</v>
      </c>
      <c r="O416" s="269">
        <v>839</v>
      </c>
      <c r="P416" s="269">
        <v>841</v>
      </c>
      <c r="Q416" s="269">
        <v>844</v>
      </c>
      <c r="R416" s="269">
        <v>849</v>
      </c>
      <c r="S416" s="269" t="s">
        <v>180</v>
      </c>
      <c r="T416" s="270">
        <v>0.04</v>
      </c>
      <c r="U416" s="270">
        <v>0.04</v>
      </c>
      <c r="V416" s="270">
        <v>0.04</v>
      </c>
      <c r="W416" s="270">
        <v>0.04</v>
      </c>
      <c r="X416" s="270">
        <v>0.04</v>
      </c>
      <c r="Y416" s="270">
        <v>1.3599999999999999E-2</v>
      </c>
      <c r="Z416" s="270">
        <v>1.37E-2</v>
      </c>
      <c r="AA416" s="270">
        <v>1.37E-2</v>
      </c>
      <c r="AB416" s="270">
        <v>1.38E-2</v>
      </c>
      <c r="AC416" s="270">
        <v>1.3899999999999999E-2</v>
      </c>
      <c r="AD416" s="270">
        <v>0</v>
      </c>
      <c r="AE416" s="270">
        <v>0</v>
      </c>
      <c r="AF416" s="270">
        <v>0</v>
      </c>
      <c r="AG416" s="270">
        <v>0</v>
      </c>
      <c r="AH416" s="270">
        <v>0</v>
      </c>
      <c r="AI416" s="270">
        <v>0</v>
      </c>
      <c r="AJ416" s="270">
        <v>0</v>
      </c>
      <c r="AK416" s="270">
        <v>0</v>
      </c>
      <c r="AL416" s="270">
        <v>0</v>
      </c>
      <c r="AM416" s="270">
        <v>0</v>
      </c>
      <c r="AN416" s="270">
        <v>1E-3</v>
      </c>
      <c r="AO416" s="270">
        <v>1E-3</v>
      </c>
      <c r="AP416" s="270">
        <v>2E-3</v>
      </c>
      <c r="AQ416" s="270">
        <v>2E-3</v>
      </c>
      <c r="AR416" s="270">
        <v>3.0000000000000001E-3</v>
      </c>
      <c r="AS416" s="270">
        <v>2.7000000000000001E-3</v>
      </c>
      <c r="AT416" s="270">
        <v>2.7000000000000001E-3</v>
      </c>
      <c r="AU416" s="270">
        <v>2.8E-3</v>
      </c>
      <c r="AV416" s="270">
        <v>2.8E-3</v>
      </c>
      <c r="AW416" s="270">
        <v>2.8E-3</v>
      </c>
      <c r="AX416" s="270">
        <v>0</v>
      </c>
      <c r="AY416" s="270">
        <v>0</v>
      </c>
      <c r="AZ416" s="270">
        <v>0</v>
      </c>
      <c r="BA416" s="270">
        <v>0</v>
      </c>
      <c r="BB416" s="270">
        <v>0</v>
      </c>
      <c r="BC416" s="270">
        <v>0</v>
      </c>
      <c r="BD416" s="270">
        <v>0</v>
      </c>
      <c r="BE416" s="270">
        <v>0</v>
      </c>
      <c r="BF416" s="270">
        <v>0</v>
      </c>
      <c r="BG416" s="270">
        <v>0</v>
      </c>
    </row>
    <row r="417" spans="1:59">
      <c r="A417" s="267" t="s">
        <v>616</v>
      </c>
      <c r="B417" s="268">
        <v>0.72499999999999998</v>
      </c>
      <c r="C417" s="268">
        <v>1.44</v>
      </c>
      <c r="D417" s="268">
        <v>0</v>
      </c>
      <c r="E417" s="268"/>
      <c r="F417" s="269">
        <v>7970</v>
      </c>
      <c r="G417" s="270">
        <v>0.39999999999999997</v>
      </c>
      <c r="H417" s="270">
        <v>0.04</v>
      </c>
      <c r="I417" s="270">
        <v>2E-3</v>
      </c>
      <c r="J417" s="270">
        <v>0.2</v>
      </c>
      <c r="K417" s="270">
        <v>0</v>
      </c>
      <c r="L417" s="270">
        <v>8.3000000000000074E-2</v>
      </c>
      <c r="M417" s="271">
        <v>50.188205771643659</v>
      </c>
      <c r="N417" s="269">
        <v>7801</v>
      </c>
      <c r="O417" s="269">
        <v>7800</v>
      </c>
      <c r="P417" s="269">
        <v>7745</v>
      </c>
      <c r="Q417" s="269">
        <v>7780</v>
      </c>
      <c r="R417" s="269">
        <v>7801</v>
      </c>
      <c r="S417" s="269" t="s">
        <v>180</v>
      </c>
      <c r="T417" s="270">
        <v>0.34</v>
      </c>
      <c r="U417" s="270">
        <v>0.34200000000000003</v>
      </c>
      <c r="V417" s="270">
        <v>0.34399999999999997</v>
      </c>
      <c r="W417" s="270">
        <v>0.34499999999999997</v>
      </c>
      <c r="X417" s="270">
        <v>0.35</v>
      </c>
      <c r="Y417" s="270">
        <v>3.5000000000000003E-2</v>
      </c>
      <c r="Z417" s="270">
        <v>0.05</v>
      </c>
      <c r="AA417" s="270">
        <v>6.5000000000000002E-2</v>
      </c>
      <c r="AB417" s="270">
        <v>7.0000000000000007E-2</v>
      </c>
      <c r="AC417" s="270">
        <v>7.4999999999999997E-2</v>
      </c>
      <c r="AD417" s="270">
        <v>0</v>
      </c>
      <c r="AE417" s="270">
        <v>0</v>
      </c>
      <c r="AF417" s="270">
        <v>0</v>
      </c>
      <c r="AG417" s="270">
        <v>0</v>
      </c>
      <c r="AH417" s="270">
        <v>0</v>
      </c>
      <c r="AI417" s="270">
        <v>0.15</v>
      </c>
      <c r="AJ417" s="270">
        <v>0.20499999999999999</v>
      </c>
      <c r="AK417" s="270">
        <v>0.20799999999999999</v>
      </c>
      <c r="AL417" s="270">
        <v>0.21199999999999999</v>
      </c>
      <c r="AM417" s="270">
        <v>0.218</v>
      </c>
      <c r="AN417" s="270">
        <v>4.0000000000000001E-3</v>
      </c>
      <c r="AO417" s="270">
        <v>5.0000000000000001E-3</v>
      </c>
      <c r="AP417" s="270">
        <v>6.0000000000000001E-3</v>
      </c>
      <c r="AQ417" s="270">
        <v>7.0000000000000001E-3</v>
      </c>
      <c r="AR417" s="270">
        <v>8.9999999999999993E-3</v>
      </c>
      <c r="AS417" s="270">
        <v>0.111</v>
      </c>
      <c r="AT417" s="270">
        <v>0.126</v>
      </c>
      <c r="AU417" s="270">
        <v>0.13100000000000001</v>
      </c>
      <c r="AV417" s="270">
        <v>0.13300000000000001</v>
      </c>
      <c r="AW417" s="270">
        <v>0.13700000000000001</v>
      </c>
      <c r="AX417" s="270">
        <v>0.05</v>
      </c>
      <c r="AY417" s="270">
        <v>0</v>
      </c>
      <c r="AZ417" s="270">
        <v>0</v>
      </c>
      <c r="BA417" s="270">
        <v>0</v>
      </c>
      <c r="BB417" s="270">
        <v>0</v>
      </c>
      <c r="BC417" s="270">
        <v>0</v>
      </c>
      <c r="BD417" s="270">
        <v>0</v>
      </c>
      <c r="BE417" s="270">
        <v>0</v>
      </c>
      <c r="BF417" s="270">
        <v>0</v>
      </c>
      <c r="BG417" s="270">
        <v>0</v>
      </c>
    </row>
    <row r="418" spans="1:59">
      <c r="A418" s="267" t="s">
        <v>899</v>
      </c>
      <c r="B418" s="268">
        <v>3.0833333333333341E-2</v>
      </c>
      <c r="C418" s="268">
        <v>0.14399999999999999</v>
      </c>
      <c r="D418" s="268">
        <v>0</v>
      </c>
      <c r="E418" s="268"/>
      <c r="F418" s="269">
        <v>350</v>
      </c>
      <c r="G418" s="270">
        <v>1.4999999999999999E-2</v>
      </c>
      <c r="H418" s="270">
        <v>6.0000000000000001E-3</v>
      </c>
      <c r="I418" s="270">
        <v>0</v>
      </c>
      <c r="J418" s="270">
        <v>5.0000000000000001E-3</v>
      </c>
      <c r="K418" s="270">
        <v>2E-3</v>
      </c>
      <c r="L418" s="270">
        <v>2.8333333333333439E-3</v>
      </c>
      <c r="M418" s="271">
        <v>42.857142857142854</v>
      </c>
      <c r="N418" s="269">
        <v>350</v>
      </c>
      <c r="O418" s="269">
        <v>355</v>
      </c>
      <c r="P418" s="269">
        <v>360</v>
      </c>
      <c r="Q418" s="269">
        <v>363</v>
      </c>
      <c r="R418" s="269">
        <v>370</v>
      </c>
      <c r="S418" s="269" t="s">
        <v>180</v>
      </c>
      <c r="T418" s="270">
        <v>0.02</v>
      </c>
      <c r="U418" s="270">
        <v>2.1999999999999999E-2</v>
      </c>
      <c r="V418" s="270">
        <v>2.1999999999999999E-2</v>
      </c>
      <c r="W418" s="270">
        <v>2.1999999999999999E-2</v>
      </c>
      <c r="X418" s="270">
        <v>2.1999999999999999E-2</v>
      </c>
      <c r="Y418" s="270">
        <v>5.0000000000000001E-3</v>
      </c>
      <c r="Z418" s="270">
        <v>7.0000000000000001E-3</v>
      </c>
      <c r="AA418" s="270">
        <v>8.0000000000000002E-3</v>
      </c>
      <c r="AB418" s="270">
        <v>8.9999999999999993E-3</v>
      </c>
      <c r="AC418" s="270">
        <v>8.9999999999999993E-3</v>
      </c>
      <c r="AD418" s="270">
        <v>0</v>
      </c>
      <c r="AE418" s="270">
        <v>0</v>
      </c>
      <c r="AF418" s="270">
        <v>0</v>
      </c>
      <c r="AG418" s="270">
        <v>0</v>
      </c>
      <c r="AH418" s="270">
        <v>0</v>
      </c>
      <c r="AI418" s="270">
        <v>6.0000000000000001E-3</v>
      </c>
      <c r="AJ418" s="270">
        <v>6.0000000000000001E-3</v>
      </c>
      <c r="AK418" s="270">
        <v>6.0000000000000001E-3</v>
      </c>
      <c r="AL418" s="270">
        <v>6.0000000000000001E-3</v>
      </c>
      <c r="AM418" s="270">
        <v>6.0000000000000001E-3</v>
      </c>
      <c r="AN418" s="270">
        <v>1E-3</v>
      </c>
      <c r="AO418" s="270">
        <v>1E-3</v>
      </c>
      <c r="AP418" s="270">
        <v>1E-3</v>
      </c>
      <c r="AQ418" s="270">
        <v>1E-3</v>
      </c>
      <c r="AR418" s="270">
        <v>1E-3</v>
      </c>
      <c r="AS418" s="270">
        <v>1.1999999999999999E-3</v>
      </c>
      <c r="AT418" s="270">
        <v>1.4E-3</v>
      </c>
      <c r="AU418" s="270">
        <v>1.4E-3</v>
      </c>
      <c r="AV418" s="270">
        <v>1.4E-3</v>
      </c>
      <c r="AW418" s="270">
        <v>1.4E-3</v>
      </c>
      <c r="AX418" s="270">
        <v>0</v>
      </c>
      <c r="AY418" s="270">
        <v>0</v>
      </c>
      <c r="AZ418" s="270">
        <v>0</v>
      </c>
      <c r="BA418" s="270">
        <v>0</v>
      </c>
      <c r="BB418" s="270">
        <v>0</v>
      </c>
      <c r="BC418" s="270">
        <v>0</v>
      </c>
      <c r="BD418" s="270">
        <v>0</v>
      </c>
      <c r="BE418" s="270">
        <v>0</v>
      </c>
      <c r="BF418" s="270">
        <v>0</v>
      </c>
      <c r="BG418" s="270">
        <v>0</v>
      </c>
    </row>
    <row r="419" spans="1:59">
      <c r="A419" s="267" t="s">
        <v>631</v>
      </c>
      <c r="B419" s="268">
        <v>0.63941666666666663</v>
      </c>
      <c r="C419" s="268">
        <v>1.8800000000000001</v>
      </c>
      <c r="D419" s="268">
        <v>0</v>
      </c>
      <c r="E419" s="268"/>
      <c r="F419" s="269">
        <v>5256</v>
      </c>
      <c r="G419" s="270">
        <v>0.17699999999999999</v>
      </c>
      <c r="H419" s="270">
        <v>5.8000000000000003E-2</v>
      </c>
      <c r="I419" s="270">
        <v>0</v>
      </c>
      <c r="J419" s="270">
        <v>4.9000000000000002E-2</v>
      </c>
      <c r="K419" s="270">
        <v>0.26700000000000002</v>
      </c>
      <c r="L419" s="270">
        <v>8.8416666666666699E-2</v>
      </c>
      <c r="M419" s="271">
        <v>33.675799086757991</v>
      </c>
      <c r="N419" s="269">
        <v>5400</v>
      </c>
      <c r="O419" s="269">
        <v>5625</v>
      </c>
      <c r="P419" s="269">
        <v>5841</v>
      </c>
      <c r="Q419" s="269">
        <v>6111</v>
      </c>
      <c r="R419" s="269">
        <v>6503</v>
      </c>
      <c r="S419" s="269" t="s">
        <v>178</v>
      </c>
      <c r="T419" s="270">
        <v>0.185</v>
      </c>
      <c r="U419" s="270">
        <v>0.216</v>
      </c>
      <c r="V419" s="270">
        <v>0.22600000000000001</v>
      </c>
      <c r="W419" s="270">
        <v>0.23</v>
      </c>
      <c r="X419" s="270">
        <v>0.23499999999999999</v>
      </c>
      <c r="Y419" s="270">
        <v>6.6000000000000003E-2</v>
      </c>
      <c r="Z419" s="270">
        <v>6.7000000000000004E-2</v>
      </c>
      <c r="AA419" s="270">
        <v>6.8000000000000005E-2</v>
      </c>
      <c r="AB419" s="270">
        <v>7.0000000000000007E-2</v>
      </c>
      <c r="AC419" s="270">
        <v>7.4999999999999997E-2</v>
      </c>
      <c r="AD419" s="270">
        <v>0</v>
      </c>
      <c r="AE419" s="270">
        <v>0</v>
      </c>
      <c r="AF419" s="270">
        <v>0</v>
      </c>
      <c r="AG419" s="270">
        <v>0</v>
      </c>
      <c r="AH419" s="270">
        <v>0</v>
      </c>
      <c r="AI419" s="270">
        <v>5.6000000000000001E-2</v>
      </c>
      <c r="AJ419" s="270">
        <v>7.8E-2</v>
      </c>
      <c r="AK419" s="270">
        <v>9.0999999999999998E-2</v>
      </c>
      <c r="AL419" s="270">
        <v>0.105</v>
      </c>
      <c r="AM419" s="270">
        <v>0.13800000000000001</v>
      </c>
      <c r="AN419" s="270">
        <v>0.15</v>
      </c>
      <c r="AO419" s="270">
        <v>0.152</v>
      </c>
      <c r="AP419" s="270">
        <v>0.153</v>
      </c>
      <c r="AQ419" s="270">
        <v>0.153</v>
      </c>
      <c r="AR419" s="270">
        <v>0.155</v>
      </c>
      <c r="AS419" s="270">
        <v>7.0999999999999994E-2</v>
      </c>
      <c r="AT419" s="270">
        <v>7.9699999999999993E-2</v>
      </c>
      <c r="AU419" s="270">
        <v>8.3599999999999994E-2</v>
      </c>
      <c r="AV419" s="270">
        <v>8.6699999999999999E-2</v>
      </c>
      <c r="AW419" s="270">
        <v>9.3700000000000006E-2</v>
      </c>
      <c r="AX419" s="270">
        <v>0</v>
      </c>
      <c r="AY419" s="270">
        <v>0</v>
      </c>
      <c r="AZ419" s="270">
        <v>0</v>
      </c>
      <c r="BA419" s="270">
        <v>0</v>
      </c>
      <c r="BB419" s="270">
        <v>0</v>
      </c>
      <c r="BC419" s="270">
        <v>0</v>
      </c>
      <c r="BD419" s="270">
        <v>0</v>
      </c>
      <c r="BE419" s="270">
        <v>0</v>
      </c>
      <c r="BF419" s="270">
        <v>0</v>
      </c>
      <c r="BG419" s="270">
        <v>0</v>
      </c>
    </row>
    <row r="420" spans="1:59">
      <c r="A420" s="267" t="s">
        <v>759</v>
      </c>
      <c r="B420" s="268">
        <v>0.27971666666666661</v>
      </c>
      <c r="C420" s="268">
        <v>1.8719999999999999</v>
      </c>
      <c r="D420" s="268">
        <v>0</v>
      </c>
      <c r="E420" s="268"/>
      <c r="F420" s="269">
        <v>900</v>
      </c>
      <c r="G420" s="270">
        <v>7.9600000000000004E-2</v>
      </c>
      <c r="H420" s="270">
        <v>7.2400000000000006E-2</v>
      </c>
      <c r="I420" s="270">
        <v>0</v>
      </c>
      <c r="J420" s="270">
        <v>1.41E-2</v>
      </c>
      <c r="K420" s="270">
        <v>0.10199999999999999</v>
      </c>
      <c r="L420" s="270">
        <v>1.1616666666666609E-2</v>
      </c>
      <c r="M420" s="271">
        <v>88.444444444444443</v>
      </c>
      <c r="N420" s="269">
        <v>900</v>
      </c>
      <c r="O420" s="269">
        <v>880</v>
      </c>
      <c r="P420" s="269">
        <v>860</v>
      </c>
      <c r="Q420" s="269">
        <v>850</v>
      </c>
      <c r="R420" s="269">
        <v>850</v>
      </c>
      <c r="S420" s="269" t="s">
        <v>178</v>
      </c>
      <c r="T420" s="270">
        <v>0.08</v>
      </c>
      <c r="U420" s="270">
        <v>0.08</v>
      </c>
      <c r="V420" s="270">
        <v>0.08</v>
      </c>
      <c r="W420" s="270">
        <v>0.08</v>
      </c>
      <c r="X420" s="270">
        <v>0.08</v>
      </c>
      <c r="Y420" s="270">
        <v>5.6000000000000001E-2</v>
      </c>
      <c r="Z420" s="270">
        <v>5.6000000000000001E-2</v>
      </c>
      <c r="AA420" s="270">
        <v>5.6000000000000001E-2</v>
      </c>
      <c r="AB420" s="270">
        <v>5.6000000000000001E-2</v>
      </c>
      <c r="AC420" s="270">
        <v>5.6000000000000001E-2</v>
      </c>
      <c r="AD420" s="270">
        <v>0</v>
      </c>
      <c r="AE420" s="270">
        <v>0</v>
      </c>
      <c r="AF420" s="270">
        <v>0</v>
      </c>
      <c r="AG420" s="270">
        <v>0</v>
      </c>
      <c r="AH420" s="270">
        <v>0</v>
      </c>
      <c r="AI420" s="270">
        <v>1.2999999999999999E-2</v>
      </c>
      <c r="AJ420" s="270">
        <v>1.2999999999999999E-2</v>
      </c>
      <c r="AK420" s="270">
        <v>1.4999999999999999E-2</v>
      </c>
      <c r="AL420" s="270">
        <v>1.4999999999999999E-2</v>
      </c>
      <c r="AM420" s="270">
        <v>1.4999999999999999E-2</v>
      </c>
      <c r="AN420" s="270">
        <v>0.1</v>
      </c>
      <c r="AO420" s="270">
        <v>0.1</v>
      </c>
      <c r="AP420" s="270">
        <v>0.1</v>
      </c>
      <c r="AQ420" s="270">
        <v>0.1</v>
      </c>
      <c r="AR420" s="270">
        <v>0.1</v>
      </c>
      <c r="AS420" s="270">
        <v>1.1900000000000001E-2</v>
      </c>
      <c r="AT420" s="270">
        <v>1.1900000000000001E-2</v>
      </c>
      <c r="AU420" s="270">
        <v>1.2E-2</v>
      </c>
      <c r="AV420" s="270">
        <v>1.2E-2</v>
      </c>
      <c r="AW420" s="270">
        <v>1.2E-2</v>
      </c>
      <c r="AX420" s="270">
        <v>0</v>
      </c>
      <c r="AY420" s="270">
        <v>0</v>
      </c>
      <c r="AZ420" s="270">
        <v>0</v>
      </c>
      <c r="BA420" s="270">
        <v>0</v>
      </c>
      <c r="BB420" s="270">
        <v>0</v>
      </c>
      <c r="BC420" s="270">
        <v>0</v>
      </c>
      <c r="BD420" s="270">
        <v>0</v>
      </c>
      <c r="BE420" s="270">
        <v>0</v>
      </c>
      <c r="BF420" s="270">
        <v>0</v>
      </c>
      <c r="BG420" s="270">
        <v>0</v>
      </c>
    </row>
    <row r="421" spans="1:59">
      <c r="A421" s="267" t="s">
        <v>699</v>
      </c>
      <c r="B421" s="268">
        <v>6.6083333333333341E-2</v>
      </c>
      <c r="C421" s="268">
        <v>0.14399999999999999</v>
      </c>
      <c r="D421" s="268">
        <v>0</v>
      </c>
      <c r="E421" s="268"/>
      <c r="F421" s="269">
        <v>1100</v>
      </c>
      <c r="G421" s="270">
        <v>4.4999999999999998E-2</v>
      </c>
      <c r="H421" s="270">
        <v>4.0000000000000001E-3</v>
      </c>
      <c r="I421" s="270">
        <v>0</v>
      </c>
      <c r="J421" s="270">
        <v>6.0000000000000001E-3</v>
      </c>
      <c r="K421" s="270">
        <v>4.0000000000000001E-3</v>
      </c>
      <c r="L421" s="270">
        <v>7.0833333333333443E-3</v>
      </c>
      <c r="M421" s="271">
        <v>40.909090909090907</v>
      </c>
      <c r="N421" s="269">
        <v>1142</v>
      </c>
      <c r="O421" s="269">
        <v>1196</v>
      </c>
      <c r="P421" s="269">
        <v>1233</v>
      </c>
      <c r="Q421" s="269">
        <v>1345</v>
      </c>
      <c r="R421" s="269">
        <v>1400</v>
      </c>
      <c r="S421" s="269" t="s">
        <v>174</v>
      </c>
      <c r="T421" s="270">
        <v>4.2000000000000003E-2</v>
      </c>
      <c r="U421" s="270">
        <v>4.4999999999999998E-2</v>
      </c>
      <c r="V421" s="270">
        <v>4.7E-2</v>
      </c>
      <c r="W421" s="270">
        <v>0.05</v>
      </c>
      <c r="X421" s="270">
        <v>5.1999999999999998E-2</v>
      </c>
      <c r="Y421" s="270">
        <v>5.0000000000000001E-3</v>
      </c>
      <c r="Z421" s="270">
        <v>6.0000000000000001E-3</v>
      </c>
      <c r="AA421" s="270">
        <v>7.0000000000000001E-3</v>
      </c>
      <c r="AB421" s="270">
        <v>8.0000000000000002E-3</v>
      </c>
      <c r="AC421" s="270">
        <v>8.9999999999999993E-3</v>
      </c>
      <c r="AD421" s="270">
        <v>0</v>
      </c>
      <c r="AE421" s="270">
        <v>0</v>
      </c>
      <c r="AF421" s="270">
        <v>0</v>
      </c>
      <c r="AG421" s="270">
        <v>0</v>
      </c>
      <c r="AH421" s="270">
        <v>0</v>
      </c>
      <c r="AI421" s="270">
        <v>5.0000000000000001E-3</v>
      </c>
      <c r="AJ421" s="270">
        <v>5.0000000000000001E-3</v>
      </c>
      <c r="AK421" s="270">
        <v>5.0000000000000001E-3</v>
      </c>
      <c r="AL421" s="270">
        <v>5.0000000000000001E-3</v>
      </c>
      <c r="AM421" s="270">
        <v>5.0000000000000001E-3</v>
      </c>
      <c r="AN421" s="270">
        <v>5.0000000000000001E-3</v>
      </c>
      <c r="AO421" s="270">
        <v>5.0000000000000001E-3</v>
      </c>
      <c r="AP421" s="270">
        <v>5.0000000000000001E-3</v>
      </c>
      <c r="AQ421" s="270">
        <v>5.0000000000000001E-3</v>
      </c>
      <c r="AR421" s="270">
        <v>5.0000000000000001E-3</v>
      </c>
      <c r="AS421" s="270">
        <v>6.4999999999999997E-3</v>
      </c>
      <c r="AT421" s="270">
        <v>6.8999999999999999E-3</v>
      </c>
      <c r="AU421" s="270">
        <v>7.3000000000000001E-3</v>
      </c>
      <c r="AV421" s="270">
        <v>7.7000000000000002E-3</v>
      </c>
      <c r="AW421" s="270">
        <v>8.0999999999999996E-3</v>
      </c>
      <c r="AX421" s="270">
        <v>0</v>
      </c>
      <c r="AY421" s="270">
        <v>0</v>
      </c>
      <c r="AZ421" s="270">
        <v>0</v>
      </c>
      <c r="BA421" s="270">
        <v>0</v>
      </c>
      <c r="BB421" s="270">
        <v>0</v>
      </c>
      <c r="BC421" s="270">
        <v>0</v>
      </c>
      <c r="BD421" s="270">
        <v>0</v>
      </c>
      <c r="BE421" s="270">
        <v>0</v>
      </c>
      <c r="BF421" s="270">
        <v>0</v>
      </c>
      <c r="BG421" s="270">
        <v>0</v>
      </c>
    </row>
    <row r="422" spans="1:59">
      <c r="A422" s="267" t="s">
        <v>791</v>
      </c>
      <c r="B422" s="268">
        <v>5.4566666666666673E-2</v>
      </c>
      <c r="C422" s="268">
        <v>0.216</v>
      </c>
      <c r="D422" s="268">
        <v>0</v>
      </c>
      <c r="E422" s="268"/>
      <c r="F422" s="269">
        <v>730</v>
      </c>
      <c r="G422" s="270">
        <v>4.2000000000000003E-2</v>
      </c>
      <c r="H422" s="270">
        <v>5.4999999999999997E-3</v>
      </c>
      <c r="I422" s="270">
        <v>0</v>
      </c>
      <c r="J422" s="270">
        <v>0</v>
      </c>
      <c r="K422" s="270">
        <v>1.1999999999999999E-3</v>
      </c>
      <c r="L422" s="270">
        <v>5.8666666666666728E-3</v>
      </c>
      <c r="M422" s="271">
        <v>57.534246575342465</v>
      </c>
      <c r="N422" s="269">
        <v>750</v>
      </c>
      <c r="O422" s="269">
        <v>760</v>
      </c>
      <c r="P422" s="269">
        <v>770</v>
      </c>
      <c r="Q422" s="269">
        <v>780</v>
      </c>
      <c r="R422" s="269">
        <v>790</v>
      </c>
      <c r="S422" s="269" t="s">
        <v>174</v>
      </c>
      <c r="T422" s="270">
        <v>4.3499999999999997E-2</v>
      </c>
      <c r="U422" s="270">
        <v>4.41E-2</v>
      </c>
      <c r="V422" s="270">
        <v>4.4699999999999997E-2</v>
      </c>
      <c r="W422" s="270">
        <v>4.5199999999999997E-2</v>
      </c>
      <c r="X422" s="270">
        <v>4.58E-2</v>
      </c>
      <c r="Y422" s="270">
        <v>7.0000000000000001E-3</v>
      </c>
      <c r="Z422" s="270">
        <v>7.0000000000000001E-3</v>
      </c>
      <c r="AA422" s="270">
        <v>7.0000000000000001E-3</v>
      </c>
      <c r="AB422" s="270">
        <v>7.0000000000000001E-3</v>
      </c>
      <c r="AC422" s="270">
        <v>7.0000000000000001E-3</v>
      </c>
      <c r="AD422" s="270">
        <v>0</v>
      </c>
      <c r="AE422" s="270">
        <v>0</v>
      </c>
      <c r="AF422" s="270">
        <v>0</v>
      </c>
      <c r="AG422" s="270">
        <v>0</v>
      </c>
      <c r="AH422" s="270">
        <v>0</v>
      </c>
      <c r="AI422" s="270">
        <v>3.0000000000000001E-3</v>
      </c>
      <c r="AJ422" s="270">
        <v>3.0000000000000001E-3</v>
      </c>
      <c r="AK422" s="270">
        <v>3.0000000000000001E-3</v>
      </c>
      <c r="AL422" s="270">
        <v>3.0000000000000001E-3</v>
      </c>
      <c r="AM422" s="270">
        <v>3.0000000000000001E-3</v>
      </c>
      <c r="AN422" s="270">
        <v>2E-3</v>
      </c>
      <c r="AO422" s="270">
        <v>2E-3</v>
      </c>
      <c r="AP422" s="270">
        <v>2E-3</v>
      </c>
      <c r="AQ422" s="270">
        <v>2E-3</v>
      </c>
      <c r="AR422" s="270">
        <v>2E-3</v>
      </c>
      <c r="AS422" s="270">
        <v>6.0000000000000001E-3</v>
      </c>
      <c r="AT422" s="270">
        <v>6.0000000000000001E-3</v>
      </c>
      <c r="AU422" s="270">
        <v>6.0000000000000001E-3</v>
      </c>
      <c r="AV422" s="270">
        <v>6.0000000000000001E-3</v>
      </c>
      <c r="AW422" s="270">
        <v>6.0000000000000001E-3</v>
      </c>
      <c r="AX422" s="270">
        <v>0</v>
      </c>
      <c r="AY422" s="270">
        <v>0</v>
      </c>
      <c r="AZ422" s="270">
        <v>0</v>
      </c>
      <c r="BA422" s="270">
        <v>0</v>
      </c>
      <c r="BB422" s="270">
        <v>0</v>
      </c>
      <c r="BC422" s="270">
        <v>0</v>
      </c>
      <c r="BD422" s="270">
        <v>0</v>
      </c>
      <c r="BE422" s="270">
        <v>0</v>
      </c>
      <c r="BF422" s="270">
        <v>0</v>
      </c>
      <c r="BG422" s="270">
        <v>0</v>
      </c>
    </row>
    <row r="423" spans="1:59">
      <c r="A423" s="267" t="s">
        <v>641</v>
      </c>
      <c r="B423" s="268">
        <v>0.61866666666666659</v>
      </c>
      <c r="C423" s="268">
        <v>0.98000000000000009</v>
      </c>
      <c r="D423" s="268">
        <v>2.8273972602739727E-3</v>
      </c>
      <c r="E423" s="268"/>
      <c r="F423" s="269">
        <v>8998</v>
      </c>
      <c r="G423" s="270">
        <v>0.42</v>
      </c>
      <c r="H423" s="270">
        <v>5.0000000000000001E-3</v>
      </c>
      <c r="I423" s="270">
        <v>0</v>
      </c>
      <c r="J423" s="270">
        <v>0.02</v>
      </c>
      <c r="K423" s="270">
        <v>0.02</v>
      </c>
      <c r="L423" s="270">
        <v>0.15083926940639258</v>
      </c>
      <c r="M423" s="271">
        <v>46.677039342076014</v>
      </c>
      <c r="N423" s="269">
        <v>9100</v>
      </c>
      <c r="O423" s="269">
        <v>9150</v>
      </c>
      <c r="P423" s="269">
        <v>9200</v>
      </c>
      <c r="Q423" s="269">
        <v>9250</v>
      </c>
      <c r="R423" s="269">
        <v>9300</v>
      </c>
      <c r="S423" s="269" t="s">
        <v>174</v>
      </c>
      <c r="T423" s="270">
        <v>0.42770000000000002</v>
      </c>
      <c r="U423" s="270">
        <v>0.43009999999999998</v>
      </c>
      <c r="V423" s="270">
        <v>0.43240000000000001</v>
      </c>
      <c r="W423" s="270">
        <v>0.43480000000000002</v>
      </c>
      <c r="X423" s="270">
        <v>0.43709999999999999</v>
      </c>
      <c r="Y423" s="270">
        <v>6.0000000000000001E-3</v>
      </c>
      <c r="Z423" s="270">
        <v>6.1999999999999998E-3</v>
      </c>
      <c r="AA423" s="270">
        <v>6.4000000000000003E-3</v>
      </c>
      <c r="AB423" s="270">
        <v>6.6E-3</v>
      </c>
      <c r="AC423" s="270">
        <v>6.7999999999999996E-3</v>
      </c>
      <c r="AD423" s="270">
        <v>0</v>
      </c>
      <c r="AE423" s="270">
        <v>0</v>
      </c>
      <c r="AF423" s="270">
        <v>0</v>
      </c>
      <c r="AG423" s="270">
        <v>0</v>
      </c>
      <c r="AH423" s="270">
        <v>0</v>
      </c>
      <c r="AI423" s="270">
        <v>2.0500000000000001E-2</v>
      </c>
      <c r="AJ423" s="270">
        <v>2.1000000000000001E-2</v>
      </c>
      <c r="AK423" s="270">
        <v>2.1499999999999998E-2</v>
      </c>
      <c r="AL423" s="270">
        <v>2.1999999999999999E-2</v>
      </c>
      <c r="AM423" s="270">
        <v>2.2499999999999999E-2</v>
      </c>
      <c r="AN423" s="270">
        <v>0.02</v>
      </c>
      <c r="AO423" s="270">
        <v>0.02</v>
      </c>
      <c r="AP423" s="270">
        <v>0.02</v>
      </c>
      <c r="AQ423" s="270">
        <v>0.02</v>
      </c>
      <c r="AR423" s="270">
        <v>0.02</v>
      </c>
      <c r="AS423" s="270">
        <v>6.7000000000000004E-2</v>
      </c>
      <c r="AT423" s="270">
        <v>6.7000000000000004E-2</v>
      </c>
      <c r="AU423" s="270">
        <v>6.7000000000000004E-2</v>
      </c>
      <c r="AV423" s="270">
        <v>6.8000000000000005E-2</v>
      </c>
      <c r="AW423" s="270">
        <v>6.8000000000000005E-2</v>
      </c>
      <c r="AX423" s="270">
        <v>0.3</v>
      </c>
      <c r="AY423" s="270">
        <v>0</v>
      </c>
      <c r="AZ423" s="270">
        <v>0</v>
      </c>
      <c r="BA423" s="270">
        <v>0</v>
      </c>
      <c r="BB423" s="270">
        <v>0</v>
      </c>
      <c r="BC423" s="270">
        <v>0</v>
      </c>
      <c r="BD423" s="270">
        <v>0</v>
      </c>
      <c r="BE423" s="270">
        <v>0</v>
      </c>
      <c r="BF423" s="270">
        <v>0</v>
      </c>
      <c r="BG423" s="270">
        <v>0</v>
      </c>
    </row>
    <row r="424" spans="1:59">
      <c r="A424" s="267" t="s">
        <v>651</v>
      </c>
      <c r="B424" s="268">
        <v>4.465416666666667</v>
      </c>
      <c r="C424" s="268">
        <v>9.0419999999999998</v>
      </c>
      <c r="D424" s="268">
        <v>0</v>
      </c>
      <c r="E424" s="268"/>
      <c r="F424" s="269">
        <v>27500</v>
      </c>
      <c r="G424" s="270">
        <v>1.78</v>
      </c>
      <c r="H424" s="270">
        <v>0</v>
      </c>
      <c r="I424" s="270">
        <v>2.1800000000000002</v>
      </c>
      <c r="J424" s="270">
        <v>0</v>
      </c>
      <c r="K424" s="270">
        <v>0.3</v>
      </c>
      <c r="L424" s="270">
        <v>0.20541666666666725</v>
      </c>
      <c r="M424" s="271">
        <v>64.727272727272734</v>
      </c>
      <c r="N424" s="269">
        <v>27500</v>
      </c>
      <c r="O424" s="269">
        <v>28000</v>
      </c>
      <c r="P424" s="269">
        <v>28500</v>
      </c>
      <c r="Q424" s="269">
        <v>29000</v>
      </c>
      <c r="R424" s="269">
        <v>29000</v>
      </c>
      <c r="S424" s="269" t="s">
        <v>172</v>
      </c>
      <c r="T424" s="270">
        <v>1.8975</v>
      </c>
      <c r="U424" s="270">
        <v>1.9319999999999999</v>
      </c>
      <c r="V424" s="270">
        <v>1.9664999999999999</v>
      </c>
      <c r="W424" s="270">
        <v>2.0009999999999999</v>
      </c>
      <c r="X424" s="270">
        <v>2.0009999999999999</v>
      </c>
      <c r="Y424" s="270">
        <v>0</v>
      </c>
      <c r="Z424" s="270">
        <v>0</v>
      </c>
      <c r="AA424" s="270">
        <v>0</v>
      </c>
      <c r="AB424" s="270">
        <v>0</v>
      </c>
      <c r="AC424" s="270">
        <v>0</v>
      </c>
      <c r="AD424" s="270">
        <v>2.2000000000000002</v>
      </c>
      <c r="AE424" s="270">
        <v>2.5</v>
      </c>
      <c r="AF424" s="270">
        <v>2.8</v>
      </c>
      <c r="AG424" s="270">
        <v>3.1</v>
      </c>
      <c r="AH424" s="270">
        <v>3.4</v>
      </c>
      <c r="AI424" s="270">
        <v>0</v>
      </c>
      <c r="AJ424" s="270">
        <v>0</v>
      </c>
      <c r="AK424" s="270">
        <v>0</v>
      </c>
      <c r="AL424" s="270">
        <v>0</v>
      </c>
      <c r="AM424" s="270">
        <v>0</v>
      </c>
      <c r="AN424" s="270">
        <v>0.3</v>
      </c>
      <c r="AO424" s="270">
        <v>0.3</v>
      </c>
      <c r="AP424" s="270">
        <v>0.35</v>
      </c>
      <c r="AQ424" s="270">
        <v>0.35</v>
      </c>
      <c r="AR424" s="270">
        <v>0.35</v>
      </c>
      <c r="AS424" s="270">
        <v>0.21</v>
      </c>
      <c r="AT424" s="270">
        <v>0.23</v>
      </c>
      <c r="AU424" s="270">
        <v>0.25</v>
      </c>
      <c r="AV424" s="270">
        <v>0.27</v>
      </c>
      <c r="AW424" s="270">
        <v>0.28999999999999998</v>
      </c>
      <c r="AX424" s="270">
        <v>1.36</v>
      </c>
      <c r="AY424" s="270">
        <v>0.53999999999999981</v>
      </c>
      <c r="AZ424" s="270">
        <v>0.37999999999999989</v>
      </c>
      <c r="BA424" s="270">
        <v>0.52</v>
      </c>
      <c r="BB424" s="270">
        <v>0</v>
      </c>
      <c r="BC424" s="270">
        <v>0</v>
      </c>
      <c r="BD424" s="270">
        <v>0</v>
      </c>
      <c r="BE424" s="270">
        <v>0</v>
      </c>
      <c r="BF424" s="270">
        <v>0</v>
      </c>
      <c r="BG424" s="270">
        <v>0</v>
      </c>
    </row>
    <row r="425" spans="1:59">
      <c r="A425" s="267" t="s">
        <v>654</v>
      </c>
      <c r="B425" s="268">
        <v>0.26241666666666669</v>
      </c>
      <c r="C425" s="268">
        <v>1.8069999999999999</v>
      </c>
      <c r="D425" s="268">
        <v>0</v>
      </c>
      <c r="E425" s="268"/>
      <c r="F425" s="269">
        <v>3167</v>
      </c>
      <c r="G425" s="270">
        <v>0.20200000000000001</v>
      </c>
      <c r="H425" s="270">
        <v>1.9400000000000001E-2</v>
      </c>
      <c r="I425" s="270">
        <v>1.9E-2</v>
      </c>
      <c r="J425" s="270">
        <v>0</v>
      </c>
      <c r="K425" s="270">
        <v>0.01</v>
      </c>
      <c r="L425" s="270">
        <v>1.2016666666666675E-2</v>
      </c>
      <c r="M425" s="271">
        <v>63.782759709504262</v>
      </c>
      <c r="N425" s="269">
        <v>3180</v>
      </c>
      <c r="O425" s="269">
        <v>3212</v>
      </c>
      <c r="P425" s="269">
        <v>3244</v>
      </c>
      <c r="Q425" s="269">
        <v>3276</v>
      </c>
      <c r="R425" s="269">
        <v>3309</v>
      </c>
      <c r="S425" s="269" t="s">
        <v>172</v>
      </c>
      <c r="T425" s="270">
        <v>0.1749</v>
      </c>
      <c r="U425" s="270">
        <v>0.17660000000000001</v>
      </c>
      <c r="V425" s="270">
        <v>0.1784</v>
      </c>
      <c r="W425" s="270">
        <v>0.1802</v>
      </c>
      <c r="X425" s="270">
        <v>0.182</v>
      </c>
      <c r="Y425" s="270">
        <v>4.7E-2</v>
      </c>
      <c r="Z425" s="270">
        <v>5.5E-2</v>
      </c>
      <c r="AA425" s="270">
        <v>6.4000000000000001E-2</v>
      </c>
      <c r="AB425" s="270">
        <v>7.8E-2</v>
      </c>
      <c r="AC425" s="270">
        <v>8.7999999999999995E-2</v>
      </c>
      <c r="AD425" s="270">
        <v>1.9E-2</v>
      </c>
      <c r="AE425" s="270">
        <v>0.02</v>
      </c>
      <c r="AF425" s="270">
        <v>0.02</v>
      </c>
      <c r="AG425" s="270">
        <v>0.02</v>
      </c>
      <c r="AH425" s="270">
        <v>0.02</v>
      </c>
      <c r="AI425" s="270">
        <v>0</v>
      </c>
      <c r="AJ425" s="270">
        <v>0</v>
      </c>
      <c r="AK425" s="270">
        <v>0</v>
      </c>
      <c r="AL425" s="270">
        <v>0</v>
      </c>
      <c r="AM425" s="270">
        <v>0</v>
      </c>
      <c r="AN425" s="270">
        <v>0.01</v>
      </c>
      <c r="AO425" s="270">
        <v>0.01</v>
      </c>
      <c r="AP425" s="270">
        <v>0.01</v>
      </c>
      <c r="AQ425" s="270">
        <v>0.01</v>
      </c>
      <c r="AR425" s="270">
        <v>0.01</v>
      </c>
      <c r="AS425" s="270">
        <v>3.8300000000000001E-2</v>
      </c>
      <c r="AT425" s="270">
        <v>3.8899999999999997E-2</v>
      </c>
      <c r="AU425" s="270">
        <v>3.9699999999999999E-2</v>
      </c>
      <c r="AV425" s="270">
        <v>4.0500000000000001E-2</v>
      </c>
      <c r="AW425" s="270">
        <v>4.1300000000000003E-2</v>
      </c>
      <c r="AX425" s="270">
        <v>0.28799999999999998</v>
      </c>
      <c r="AY425" s="270">
        <v>0</v>
      </c>
      <c r="AZ425" s="270">
        <v>0</v>
      </c>
      <c r="BA425" s="270">
        <v>0</v>
      </c>
      <c r="BB425" s="270">
        <v>0</v>
      </c>
      <c r="BC425" s="270">
        <v>0</v>
      </c>
      <c r="BD425" s="270">
        <v>0</v>
      </c>
      <c r="BE425" s="270">
        <v>0</v>
      </c>
      <c r="BF425" s="270">
        <v>0</v>
      </c>
      <c r="BG425" s="270">
        <v>0</v>
      </c>
    </row>
    <row r="426" spans="1:59">
      <c r="A426" s="267" t="s">
        <v>785</v>
      </c>
      <c r="B426" s="268">
        <v>9.7000000000000017E-2</v>
      </c>
      <c r="C426" s="268">
        <v>0.16500000000000001</v>
      </c>
      <c r="D426" s="268">
        <v>0</v>
      </c>
      <c r="E426" s="268"/>
      <c r="F426" s="269">
        <v>950</v>
      </c>
      <c r="G426" s="270">
        <v>2.9000000000000001E-2</v>
      </c>
      <c r="H426" s="270">
        <v>1.2E-2</v>
      </c>
      <c r="I426" s="270">
        <v>3.0000000000000001E-3</v>
      </c>
      <c r="J426" s="270">
        <v>2E-3</v>
      </c>
      <c r="K426" s="270">
        <v>2.4E-2</v>
      </c>
      <c r="L426" s="270">
        <v>2.700000000000001E-2</v>
      </c>
      <c r="M426" s="271">
        <v>30.526315789473685</v>
      </c>
      <c r="N426" s="269">
        <v>965</v>
      </c>
      <c r="O426" s="269">
        <v>980</v>
      </c>
      <c r="P426" s="269">
        <v>990</v>
      </c>
      <c r="Q426" s="269">
        <v>1000</v>
      </c>
      <c r="R426" s="269">
        <v>1010</v>
      </c>
      <c r="S426" s="269" t="s">
        <v>172</v>
      </c>
      <c r="T426" s="270">
        <v>3.3000000000000002E-2</v>
      </c>
      <c r="U426" s="270">
        <v>3.3000000000000002E-2</v>
      </c>
      <c r="V426" s="270">
        <v>3.4000000000000002E-2</v>
      </c>
      <c r="W426" s="270">
        <v>3.4000000000000002E-2</v>
      </c>
      <c r="X426" s="270">
        <v>3.4000000000000002E-2</v>
      </c>
      <c r="Y426" s="270">
        <v>1.2999999999999999E-2</v>
      </c>
      <c r="Z426" s="270">
        <v>1.4E-2</v>
      </c>
      <c r="AA426" s="270">
        <v>1.4999999999999999E-2</v>
      </c>
      <c r="AB426" s="270">
        <v>1.6E-2</v>
      </c>
      <c r="AC426" s="270">
        <v>1.7000000000000001E-2</v>
      </c>
      <c r="AD426" s="270">
        <v>3.0000000000000001E-3</v>
      </c>
      <c r="AE426" s="270">
        <v>3.0000000000000001E-3</v>
      </c>
      <c r="AF426" s="270">
        <v>3.0000000000000001E-3</v>
      </c>
      <c r="AG426" s="270">
        <v>3.0000000000000001E-3</v>
      </c>
      <c r="AH426" s="270">
        <v>3.0000000000000001E-3</v>
      </c>
      <c r="AI426" s="270">
        <v>3.0000000000000001E-3</v>
      </c>
      <c r="AJ426" s="270">
        <v>3.0000000000000001E-3</v>
      </c>
      <c r="AK426" s="270">
        <v>3.0000000000000001E-3</v>
      </c>
      <c r="AL426" s="270">
        <v>3.0000000000000001E-3</v>
      </c>
      <c r="AM426" s="270">
        <v>3.0000000000000001E-3</v>
      </c>
      <c r="AN426" s="270">
        <v>1.9E-2</v>
      </c>
      <c r="AO426" s="270">
        <v>1.9E-2</v>
      </c>
      <c r="AP426" s="270">
        <v>1.9E-2</v>
      </c>
      <c r="AQ426" s="270">
        <v>1.9E-2</v>
      </c>
      <c r="AR426" s="270">
        <v>1.9E-2</v>
      </c>
      <c r="AS426" s="270">
        <v>1.2E-2</v>
      </c>
      <c r="AT426" s="270">
        <v>1.2E-2</v>
      </c>
      <c r="AU426" s="270">
        <v>1.2E-2</v>
      </c>
      <c r="AV426" s="270">
        <v>1.2E-2</v>
      </c>
      <c r="AW426" s="270">
        <v>1.2E-2</v>
      </c>
      <c r="AX426" s="270">
        <v>0</v>
      </c>
      <c r="AY426" s="270">
        <v>0</v>
      </c>
      <c r="AZ426" s="270">
        <v>0</v>
      </c>
      <c r="BA426" s="270">
        <v>0</v>
      </c>
      <c r="BB426" s="270">
        <v>0</v>
      </c>
      <c r="BC426" s="270">
        <v>0</v>
      </c>
      <c r="BD426" s="270">
        <v>0</v>
      </c>
      <c r="BE426" s="270">
        <v>0</v>
      </c>
      <c r="BF426" s="270">
        <v>0</v>
      </c>
      <c r="BG426" s="270">
        <v>0</v>
      </c>
    </row>
    <row r="427" spans="1:59">
      <c r="A427" s="267" t="s">
        <v>745</v>
      </c>
      <c r="B427" s="268">
        <v>1.1014166666666665</v>
      </c>
      <c r="C427" s="268">
        <v>3.9050000000000002</v>
      </c>
      <c r="D427" s="268">
        <v>0</v>
      </c>
      <c r="E427" s="268"/>
      <c r="F427" s="269">
        <v>14638</v>
      </c>
      <c r="G427" s="270">
        <v>0.65500000000000003</v>
      </c>
      <c r="H427" s="270">
        <v>5.5E-2</v>
      </c>
      <c r="I427" s="270">
        <v>2.1999999999999999E-2</v>
      </c>
      <c r="J427" s="270">
        <v>0</v>
      </c>
      <c r="K427" s="270">
        <v>0.24399999999999999</v>
      </c>
      <c r="L427" s="270">
        <v>0.1254166666666664</v>
      </c>
      <c r="M427" s="271">
        <v>44.746550075146878</v>
      </c>
      <c r="N427" s="269">
        <v>14700</v>
      </c>
      <c r="O427" s="269">
        <v>15000</v>
      </c>
      <c r="P427" s="269">
        <v>15250</v>
      </c>
      <c r="Q427" s="269">
        <v>15500</v>
      </c>
      <c r="R427" s="269">
        <v>15750</v>
      </c>
      <c r="S427" s="269" t="s">
        <v>172</v>
      </c>
      <c r="T427" s="270">
        <v>0.66149999999999998</v>
      </c>
      <c r="U427" s="270">
        <v>0.67500000000000004</v>
      </c>
      <c r="V427" s="270">
        <v>0.68630000000000002</v>
      </c>
      <c r="W427" s="270">
        <v>0.69750000000000001</v>
      </c>
      <c r="X427" s="270">
        <v>0.70879999999999999</v>
      </c>
      <c r="Y427" s="270">
        <v>5.6000000000000001E-2</v>
      </c>
      <c r="Z427" s="270">
        <v>5.8000000000000003E-2</v>
      </c>
      <c r="AA427" s="270">
        <v>0.06</v>
      </c>
      <c r="AB427" s="270">
        <v>6.2E-2</v>
      </c>
      <c r="AC427" s="270">
        <v>6.4000000000000001E-2</v>
      </c>
      <c r="AD427" s="270">
        <v>2.5000000000000001E-2</v>
      </c>
      <c r="AE427" s="270">
        <v>2.5499999999999998E-2</v>
      </c>
      <c r="AF427" s="270">
        <v>2.5999999999999999E-2</v>
      </c>
      <c r="AG427" s="270">
        <v>2.6499999999999999E-2</v>
      </c>
      <c r="AH427" s="270">
        <v>2.7E-2</v>
      </c>
      <c r="AI427" s="270">
        <v>0</v>
      </c>
      <c r="AJ427" s="270">
        <v>0</v>
      </c>
      <c r="AK427" s="270">
        <v>0</v>
      </c>
      <c r="AL427" s="270">
        <v>0</v>
      </c>
      <c r="AM427" s="270">
        <v>0</v>
      </c>
      <c r="AN427" s="270">
        <v>0.247</v>
      </c>
      <c r="AO427" s="270">
        <v>0.25</v>
      </c>
      <c r="AP427" s="270">
        <v>0.253</v>
      </c>
      <c r="AQ427" s="270">
        <v>0.25600000000000001</v>
      </c>
      <c r="AR427" s="270">
        <v>0.25900000000000001</v>
      </c>
      <c r="AS427" s="270">
        <v>0.13500000000000001</v>
      </c>
      <c r="AT427" s="270">
        <v>0.13800000000000001</v>
      </c>
      <c r="AU427" s="270">
        <v>0.14000000000000001</v>
      </c>
      <c r="AV427" s="270">
        <v>0.14199999999999999</v>
      </c>
      <c r="AW427" s="270">
        <v>0.14399999999999999</v>
      </c>
      <c r="AX427" s="270">
        <v>0</v>
      </c>
      <c r="AY427" s="270">
        <v>0</v>
      </c>
      <c r="AZ427" s="270">
        <v>0</v>
      </c>
      <c r="BA427" s="270">
        <v>0</v>
      </c>
      <c r="BB427" s="270">
        <v>0</v>
      </c>
      <c r="BC427" s="270">
        <v>0.08</v>
      </c>
      <c r="BD427" s="270">
        <v>0</v>
      </c>
      <c r="BE427" s="270">
        <v>0</v>
      </c>
      <c r="BF427" s="270">
        <v>0</v>
      </c>
      <c r="BG427" s="270">
        <v>0</v>
      </c>
    </row>
    <row r="428" spans="1:59">
      <c r="A428" s="267" t="s">
        <v>533</v>
      </c>
      <c r="B428" s="268">
        <v>1.0285833333333332</v>
      </c>
      <c r="C428" s="268">
        <v>3.3360000000000003</v>
      </c>
      <c r="D428" s="268">
        <v>0</v>
      </c>
      <c r="E428" s="268"/>
      <c r="F428" s="269">
        <v>13805</v>
      </c>
      <c r="G428" s="270">
        <v>0.65</v>
      </c>
      <c r="H428" s="270">
        <v>6.2E-2</v>
      </c>
      <c r="I428" s="270">
        <v>0</v>
      </c>
      <c r="J428" s="270">
        <v>0</v>
      </c>
      <c r="K428" s="270">
        <v>7.4999999999999997E-2</v>
      </c>
      <c r="L428" s="270">
        <v>0.24158333333333326</v>
      </c>
      <c r="M428" s="271">
        <v>47.084389713871786</v>
      </c>
      <c r="N428" s="269">
        <v>14357</v>
      </c>
      <c r="O428" s="269">
        <v>17229</v>
      </c>
      <c r="P428" s="269">
        <v>20674</v>
      </c>
      <c r="Q428" s="269">
        <v>24809</v>
      </c>
      <c r="R428" s="269">
        <v>29771</v>
      </c>
      <c r="S428" s="269" t="s">
        <v>172</v>
      </c>
      <c r="T428" s="270">
        <v>0.67479999999999996</v>
      </c>
      <c r="U428" s="270">
        <v>0.80969999999999998</v>
      </c>
      <c r="V428" s="270">
        <v>0.97170000000000001</v>
      </c>
      <c r="W428" s="270">
        <v>1.1659999999999999</v>
      </c>
      <c r="X428" s="270">
        <v>1.3992</v>
      </c>
      <c r="Y428" s="270">
        <v>6.2E-2</v>
      </c>
      <c r="Z428" s="270">
        <v>7.4999999999999997E-2</v>
      </c>
      <c r="AA428" s="270">
        <v>8.8999999999999996E-2</v>
      </c>
      <c r="AB428" s="270">
        <v>0.107</v>
      </c>
      <c r="AC428" s="270">
        <v>0.107</v>
      </c>
      <c r="AD428" s="270">
        <v>0</v>
      </c>
      <c r="AE428" s="270">
        <v>0</v>
      </c>
      <c r="AF428" s="270">
        <v>0</v>
      </c>
      <c r="AG428" s="270">
        <v>0</v>
      </c>
      <c r="AH428" s="270">
        <v>0</v>
      </c>
      <c r="AI428" s="270">
        <v>0</v>
      </c>
      <c r="AJ428" s="270">
        <v>0</v>
      </c>
      <c r="AK428" s="270">
        <v>0</v>
      </c>
      <c r="AL428" s="270">
        <v>0</v>
      </c>
      <c r="AM428" s="270">
        <v>0</v>
      </c>
      <c r="AN428" s="270">
        <v>7.4999999999999997E-2</v>
      </c>
      <c r="AO428" s="270">
        <v>7.4999999999999997E-2</v>
      </c>
      <c r="AP428" s="270">
        <v>7.4999999999999997E-2</v>
      </c>
      <c r="AQ428" s="270">
        <v>7.4999999999999997E-2</v>
      </c>
      <c r="AR428" s="270">
        <v>7.4999999999999997E-2</v>
      </c>
      <c r="AS428" s="270">
        <v>0.14000000000000001</v>
      </c>
      <c r="AT428" s="270">
        <v>0.14499999999999999</v>
      </c>
      <c r="AU428" s="270">
        <v>0.15</v>
      </c>
      <c r="AV428" s="270">
        <v>0.155</v>
      </c>
      <c r="AW428" s="270">
        <v>0.16</v>
      </c>
      <c r="AX428" s="270">
        <v>0.5</v>
      </c>
      <c r="AY428" s="270">
        <v>0</v>
      </c>
      <c r="AZ428" s="270">
        <v>1</v>
      </c>
      <c r="BA428" s="270">
        <v>0</v>
      </c>
      <c r="BB428" s="270">
        <v>0</v>
      </c>
      <c r="BC428" s="270">
        <v>0</v>
      </c>
      <c r="BD428" s="270">
        <v>0</v>
      </c>
      <c r="BE428" s="270">
        <v>0</v>
      </c>
      <c r="BF428" s="270">
        <v>0</v>
      </c>
      <c r="BG428" s="270">
        <v>0</v>
      </c>
    </row>
    <row r="429" spans="1:59">
      <c r="A429" s="267" t="s">
        <v>933</v>
      </c>
      <c r="B429" s="268">
        <v>0.57699999999999996</v>
      </c>
      <c r="C429" s="268">
        <v>2.331</v>
      </c>
      <c r="D429" s="268">
        <v>0</v>
      </c>
      <c r="E429" s="268"/>
      <c r="F429" s="269">
        <v>8260</v>
      </c>
      <c r="G429" s="270">
        <v>0.32279999999999998</v>
      </c>
      <c r="H429" s="270">
        <v>0.1676</v>
      </c>
      <c r="I429" s="270">
        <v>8.9999999999999998E-4</v>
      </c>
      <c r="J429" s="270">
        <v>3.1899999999999998E-2</v>
      </c>
      <c r="K429" s="270">
        <v>2.1000000000000001E-2</v>
      </c>
      <c r="L429" s="270">
        <v>3.279999999999994E-2</v>
      </c>
      <c r="M429" s="271">
        <v>39.07990314769976</v>
      </c>
      <c r="N429" s="269">
        <v>8300</v>
      </c>
      <c r="O429" s="269">
        <v>8600</v>
      </c>
      <c r="P429" s="269">
        <v>8800</v>
      </c>
      <c r="Q429" s="269">
        <v>9000</v>
      </c>
      <c r="R429" s="269">
        <v>9200</v>
      </c>
      <c r="S429" s="269" t="s">
        <v>168</v>
      </c>
      <c r="T429" s="270">
        <v>0.32500000000000001</v>
      </c>
      <c r="U429" s="270">
        <v>0.34</v>
      </c>
      <c r="V429" s="270">
        <v>0.36</v>
      </c>
      <c r="W429" s="270">
        <v>0.38</v>
      </c>
      <c r="X429" s="270">
        <v>0.4</v>
      </c>
      <c r="Y429" s="270">
        <v>0.185</v>
      </c>
      <c r="Z429" s="270">
        <v>0.19</v>
      </c>
      <c r="AA429" s="270">
        <v>0.19500000000000001</v>
      </c>
      <c r="AB429" s="270">
        <v>0.2</v>
      </c>
      <c r="AC429" s="270">
        <v>0.20499999999999999</v>
      </c>
      <c r="AD429" s="270">
        <v>9.4999999999999998E-3</v>
      </c>
      <c r="AE429" s="270">
        <v>9.4999999999999998E-3</v>
      </c>
      <c r="AF429" s="270">
        <v>0.01</v>
      </c>
      <c r="AG429" s="270">
        <v>0.01</v>
      </c>
      <c r="AH429" s="270">
        <v>1.0500000000000001E-2</v>
      </c>
      <c r="AI429" s="270">
        <v>0.03</v>
      </c>
      <c r="AJ429" s="270">
        <v>3.5000000000000003E-2</v>
      </c>
      <c r="AK429" s="270">
        <v>3.5000000000000003E-2</v>
      </c>
      <c r="AL429" s="270">
        <v>0.04</v>
      </c>
      <c r="AM429" s="270">
        <v>0.04</v>
      </c>
      <c r="AN429" s="270">
        <v>2.5000000000000001E-2</v>
      </c>
      <c r="AO429" s="270">
        <v>2.5000000000000001E-2</v>
      </c>
      <c r="AP429" s="270">
        <v>2.5999999999999999E-2</v>
      </c>
      <c r="AQ429" s="270">
        <v>2.7E-2</v>
      </c>
      <c r="AR429" s="270">
        <v>2.8000000000000001E-2</v>
      </c>
      <c r="AS429" s="270">
        <v>0.06</v>
      </c>
      <c r="AT429" s="270">
        <v>0.06</v>
      </c>
      <c r="AU429" s="270">
        <v>0.06</v>
      </c>
      <c r="AV429" s="270">
        <v>0.06</v>
      </c>
      <c r="AW429" s="270">
        <v>0.06</v>
      </c>
      <c r="AX429" s="270">
        <v>0</v>
      </c>
      <c r="AY429" s="270">
        <v>0</v>
      </c>
      <c r="AZ429" s="270">
        <v>0</v>
      </c>
      <c r="BA429" s="270">
        <v>0</v>
      </c>
      <c r="BB429" s="270">
        <v>0</v>
      </c>
      <c r="BC429" s="270">
        <v>0</v>
      </c>
      <c r="BD429" s="270">
        <v>0</v>
      </c>
      <c r="BE429" s="270">
        <v>0</v>
      </c>
      <c r="BF429" s="270">
        <v>0</v>
      </c>
      <c r="BG429" s="270">
        <v>0</v>
      </c>
    </row>
    <row r="430" spans="1:59">
      <c r="A430" s="267" t="s">
        <v>809</v>
      </c>
      <c r="B430" s="268">
        <v>0.32148333333333329</v>
      </c>
      <c r="C430" s="268">
        <v>1.5009999999999999</v>
      </c>
      <c r="D430" s="268">
        <v>5.2741095890410955E-2</v>
      </c>
      <c r="E430" s="268"/>
      <c r="F430" s="269">
        <v>1448</v>
      </c>
      <c r="G430" s="270">
        <v>0.12</v>
      </c>
      <c r="H430" s="270">
        <v>1.34E-2</v>
      </c>
      <c r="I430" s="270">
        <v>1.1299999999999999E-2</v>
      </c>
      <c r="J430" s="270">
        <v>3.4500000000000003E-2</v>
      </c>
      <c r="K430" s="270">
        <v>4.4999999999999998E-2</v>
      </c>
      <c r="L430" s="270">
        <v>4.454223744292235E-2</v>
      </c>
      <c r="M430" s="271">
        <v>82.872928176795583</v>
      </c>
      <c r="N430" s="269">
        <v>1500</v>
      </c>
      <c r="O430" s="269">
        <v>1525</v>
      </c>
      <c r="P430" s="269">
        <v>1530</v>
      </c>
      <c r="Q430" s="269">
        <v>1535</v>
      </c>
      <c r="R430" s="269">
        <v>1540</v>
      </c>
      <c r="S430" s="269" t="s">
        <v>168</v>
      </c>
      <c r="T430" s="270">
        <v>9.4E-2</v>
      </c>
      <c r="U430" s="270">
        <v>9.6000000000000002E-2</v>
      </c>
      <c r="V430" s="270">
        <v>9.8000000000000004E-2</v>
      </c>
      <c r="W430" s="270">
        <v>0.1</v>
      </c>
      <c r="X430" s="270">
        <v>0.10199999999999999</v>
      </c>
      <c r="Y430" s="270">
        <v>1.0999999999999999E-2</v>
      </c>
      <c r="Z430" s="270">
        <v>1.2E-2</v>
      </c>
      <c r="AA430" s="270">
        <v>1.2999999999999999E-2</v>
      </c>
      <c r="AB430" s="270">
        <v>1.4E-2</v>
      </c>
      <c r="AC430" s="270">
        <v>1.4999999999999999E-2</v>
      </c>
      <c r="AD430" s="270">
        <v>5.0000000000000001E-3</v>
      </c>
      <c r="AE430" s="270">
        <v>6.0000000000000001E-3</v>
      </c>
      <c r="AF430" s="270">
        <v>7.0000000000000001E-3</v>
      </c>
      <c r="AG430" s="270">
        <v>8.0000000000000002E-3</v>
      </c>
      <c r="AH430" s="270">
        <v>8.9999999999999993E-3</v>
      </c>
      <c r="AI430" s="270">
        <v>3.5000000000000003E-2</v>
      </c>
      <c r="AJ430" s="270">
        <v>3.5999999999999997E-2</v>
      </c>
      <c r="AK430" s="270">
        <v>3.6999999999999998E-2</v>
      </c>
      <c r="AL430" s="270">
        <v>3.7999999999999999E-2</v>
      </c>
      <c r="AM430" s="270">
        <v>3.9E-2</v>
      </c>
      <c r="AN430" s="270">
        <v>6.0000000000000001E-3</v>
      </c>
      <c r="AO430" s="270">
        <v>6.0000000000000001E-3</v>
      </c>
      <c r="AP430" s="270">
        <v>6.0000000000000001E-3</v>
      </c>
      <c r="AQ430" s="270">
        <v>6.0000000000000001E-3</v>
      </c>
      <c r="AR430" s="270">
        <v>6.0000000000000001E-3</v>
      </c>
      <c r="AS430" s="270">
        <v>3.9E-2</v>
      </c>
      <c r="AT430" s="270">
        <v>4.1000000000000002E-2</v>
      </c>
      <c r="AU430" s="270">
        <v>4.2000000000000003E-2</v>
      </c>
      <c r="AV430" s="270">
        <v>4.2999999999999997E-2</v>
      </c>
      <c r="AW430" s="270">
        <v>4.4999999999999998E-2</v>
      </c>
      <c r="AX430" s="270">
        <v>0</v>
      </c>
      <c r="AY430" s="270">
        <v>0</v>
      </c>
      <c r="AZ430" s="270">
        <v>0</v>
      </c>
      <c r="BA430" s="270">
        <v>0</v>
      </c>
      <c r="BB430" s="270">
        <v>0</v>
      </c>
      <c r="BC430" s="270">
        <v>0</v>
      </c>
      <c r="BD430" s="270">
        <v>0</v>
      </c>
      <c r="BE430" s="270">
        <v>0</v>
      </c>
      <c r="BF430" s="270">
        <v>0</v>
      </c>
      <c r="BG430" s="270">
        <v>0</v>
      </c>
    </row>
    <row r="431" spans="1:59">
      <c r="A431" s="267" t="s">
        <v>606</v>
      </c>
      <c r="B431" s="268">
        <v>2.5516666666666663E-2</v>
      </c>
      <c r="C431" s="268">
        <v>0.42399999999999999</v>
      </c>
      <c r="D431" s="268">
        <v>0</v>
      </c>
      <c r="E431" s="268"/>
      <c r="F431" s="269">
        <v>408</v>
      </c>
      <c r="G431" s="270">
        <v>2.5000000000000001E-2</v>
      </c>
      <c r="H431" s="270">
        <v>2E-3</v>
      </c>
      <c r="I431" s="270">
        <v>2E-3</v>
      </c>
      <c r="J431" s="270">
        <v>1E-4</v>
      </c>
      <c r="K431" s="270">
        <v>2E-3</v>
      </c>
      <c r="L431" s="270">
        <v>-5.5833333333333394E-3</v>
      </c>
      <c r="M431" s="271">
        <v>61.274509803921568</v>
      </c>
      <c r="N431" s="269">
        <v>420</v>
      </c>
      <c r="O431" s="269">
        <v>415</v>
      </c>
      <c r="P431" s="269">
        <v>408</v>
      </c>
      <c r="Q431" s="269">
        <v>396</v>
      </c>
      <c r="R431" s="269">
        <v>396</v>
      </c>
      <c r="S431" s="269" t="s">
        <v>168</v>
      </c>
      <c r="T431" s="270">
        <v>2.5000000000000001E-2</v>
      </c>
      <c r="U431" s="270">
        <v>2.5000000000000001E-2</v>
      </c>
      <c r="V431" s="270">
        <v>2.4E-2</v>
      </c>
      <c r="W431" s="270">
        <v>2.4E-2</v>
      </c>
      <c r="X431" s="270">
        <v>2.4E-2</v>
      </c>
      <c r="Y431" s="270">
        <v>3.0000000000000001E-3</v>
      </c>
      <c r="Z431" s="270">
        <v>3.0000000000000001E-3</v>
      </c>
      <c r="AA431" s="270">
        <v>3.0000000000000001E-3</v>
      </c>
      <c r="AB431" s="270">
        <v>3.0000000000000001E-3</v>
      </c>
      <c r="AC431" s="270">
        <v>3.0000000000000001E-3</v>
      </c>
      <c r="AD431" s="270">
        <v>1E-3</v>
      </c>
      <c r="AE431" s="270">
        <v>1E-3</v>
      </c>
      <c r="AF431" s="270">
        <v>1E-3</v>
      </c>
      <c r="AG431" s="270">
        <v>1E-3</v>
      </c>
      <c r="AH431" s="270">
        <v>1E-3</v>
      </c>
      <c r="AI431" s="270">
        <v>0</v>
      </c>
      <c r="AJ431" s="270">
        <v>0</v>
      </c>
      <c r="AK431" s="270">
        <v>0</v>
      </c>
      <c r="AL431" s="270">
        <v>0</v>
      </c>
      <c r="AM431" s="270">
        <v>0</v>
      </c>
      <c r="AN431" s="270">
        <v>2E-3</v>
      </c>
      <c r="AO431" s="270">
        <v>2E-3</v>
      </c>
      <c r="AP431" s="270">
        <v>2E-3</v>
      </c>
      <c r="AQ431" s="270">
        <v>2E-3</v>
      </c>
      <c r="AR431" s="270">
        <v>2E-3</v>
      </c>
      <c r="AS431" s="270">
        <v>1E-3</v>
      </c>
      <c r="AT431" s="270">
        <v>1.1000000000000001E-3</v>
      </c>
      <c r="AU431" s="270">
        <v>1.1000000000000001E-3</v>
      </c>
      <c r="AV431" s="270">
        <v>1.1000000000000001E-3</v>
      </c>
      <c r="AW431" s="270">
        <v>1.1000000000000001E-3</v>
      </c>
      <c r="AX431" s="270">
        <v>0</v>
      </c>
      <c r="AY431" s="270">
        <v>0</v>
      </c>
      <c r="AZ431" s="270">
        <v>0</v>
      </c>
      <c r="BA431" s="270">
        <v>0</v>
      </c>
      <c r="BB431" s="270">
        <v>0</v>
      </c>
      <c r="BC431" s="270">
        <v>0</v>
      </c>
      <c r="BD431" s="270">
        <v>0</v>
      </c>
      <c r="BE431" s="270">
        <v>0</v>
      </c>
      <c r="BF431" s="270">
        <v>0</v>
      </c>
      <c r="BG431" s="270">
        <v>0</v>
      </c>
    </row>
    <row r="432" spans="1:59">
      <c r="A432" s="267" t="s">
        <v>636</v>
      </c>
      <c r="B432" s="268">
        <v>3.0583333333333341E-2</v>
      </c>
      <c r="C432" s="268">
        <v>0.14399999999999999</v>
      </c>
      <c r="D432" s="268">
        <v>0</v>
      </c>
      <c r="E432" s="268"/>
      <c r="F432" s="269">
        <v>480</v>
      </c>
      <c r="G432" s="270">
        <v>1.7000000000000001E-2</v>
      </c>
      <c r="H432" s="270">
        <v>5.0000000000000001E-3</v>
      </c>
      <c r="I432" s="270">
        <v>1E-3</v>
      </c>
      <c r="J432" s="270">
        <v>1E-3</v>
      </c>
      <c r="K432" s="270">
        <v>4.0000000000000001E-3</v>
      </c>
      <c r="L432" s="270">
        <v>2.5833333333333368E-3</v>
      </c>
      <c r="M432" s="271">
        <v>35.416666666666664</v>
      </c>
      <c r="N432" s="269">
        <v>480</v>
      </c>
      <c r="O432" s="269">
        <v>482</v>
      </c>
      <c r="P432" s="269">
        <v>484</v>
      </c>
      <c r="Q432" s="269">
        <v>498</v>
      </c>
      <c r="R432" s="269">
        <v>505</v>
      </c>
      <c r="S432" s="269" t="s">
        <v>168</v>
      </c>
      <c r="T432" s="270">
        <v>1.7000000000000001E-2</v>
      </c>
      <c r="U432" s="270">
        <v>1.7000000000000001E-2</v>
      </c>
      <c r="V432" s="270">
        <v>1.7999999999999999E-2</v>
      </c>
      <c r="W432" s="270">
        <v>1.9E-2</v>
      </c>
      <c r="X432" s="270">
        <v>1.9E-2</v>
      </c>
      <c r="Y432" s="270">
        <v>3.0000000000000001E-3</v>
      </c>
      <c r="Z432" s="270">
        <v>3.0000000000000001E-3</v>
      </c>
      <c r="AA432" s="270">
        <v>4.0000000000000001E-3</v>
      </c>
      <c r="AB432" s="270">
        <v>4.0000000000000001E-3</v>
      </c>
      <c r="AC432" s="270">
        <v>5.0000000000000001E-3</v>
      </c>
      <c r="AD432" s="270">
        <v>1E-3</v>
      </c>
      <c r="AE432" s="270">
        <v>2E-3</v>
      </c>
      <c r="AF432" s="270">
        <v>2E-3</v>
      </c>
      <c r="AG432" s="270">
        <v>3.0000000000000001E-3</v>
      </c>
      <c r="AH432" s="270">
        <v>3.0000000000000001E-3</v>
      </c>
      <c r="AI432" s="270">
        <v>2E-3</v>
      </c>
      <c r="AJ432" s="270">
        <v>2E-3</v>
      </c>
      <c r="AK432" s="270">
        <v>2E-3</v>
      </c>
      <c r="AL432" s="270">
        <v>2E-3</v>
      </c>
      <c r="AM432" s="270">
        <v>2E-3</v>
      </c>
      <c r="AN432" s="270">
        <v>4.0000000000000001E-3</v>
      </c>
      <c r="AO432" s="270">
        <v>4.0000000000000001E-3</v>
      </c>
      <c r="AP432" s="270">
        <v>4.0000000000000001E-3</v>
      </c>
      <c r="AQ432" s="270">
        <v>4.0000000000000001E-3</v>
      </c>
      <c r="AR432" s="270">
        <v>4.0000000000000001E-3</v>
      </c>
      <c r="AS432" s="270">
        <v>2.8999999999999998E-3</v>
      </c>
      <c r="AT432" s="270">
        <v>3.0000000000000001E-3</v>
      </c>
      <c r="AU432" s="270">
        <v>3.2000000000000002E-3</v>
      </c>
      <c r="AV432" s="270">
        <v>3.3999999999999998E-3</v>
      </c>
      <c r="AW432" s="270">
        <v>3.5000000000000001E-3</v>
      </c>
      <c r="AX432" s="270">
        <v>0</v>
      </c>
      <c r="AY432" s="270">
        <v>0</v>
      </c>
      <c r="AZ432" s="270">
        <v>0</v>
      </c>
      <c r="BA432" s="270">
        <v>0</v>
      </c>
      <c r="BB432" s="270">
        <v>0</v>
      </c>
      <c r="BC432" s="270">
        <v>0</v>
      </c>
      <c r="BD432" s="270">
        <v>0</v>
      </c>
      <c r="BE432" s="270">
        <v>0</v>
      </c>
      <c r="BF432" s="270">
        <v>0</v>
      </c>
      <c r="BG432" s="270">
        <v>0</v>
      </c>
    </row>
    <row r="433" spans="1:59">
      <c r="A433" s="267" t="s">
        <v>770</v>
      </c>
      <c r="B433" s="268">
        <v>1.5066666666666667E-2</v>
      </c>
      <c r="C433" s="268">
        <v>3.5000000000000003E-2</v>
      </c>
      <c r="D433" s="268">
        <v>0</v>
      </c>
      <c r="E433" s="268"/>
      <c r="F433" s="269">
        <v>382</v>
      </c>
      <c r="G433" s="270">
        <v>1.4E-2</v>
      </c>
      <c r="H433" s="270">
        <v>0</v>
      </c>
      <c r="I433" s="270">
        <v>0</v>
      </c>
      <c r="J433" s="270">
        <v>0</v>
      </c>
      <c r="K433" s="270">
        <v>0</v>
      </c>
      <c r="L433" s="270">
        <v>1.0666666666666672E-3</v>
      </c>
      <c r="M433" s="271">
        <v>36.64921465968586</v>
      </c>
      <c r="N433" s="269">
        <v>380</v>
      </c>
      <c r="O433" s="269">
        <v>385</v>
      </c>
      <c r="P433" s="269">
        <v>390</v>
      </c>
      <c r="Q433" s="269">
        <v>395</v>
      </c>
      <c r="R433" s="269">
        <v>400</v>
      </c>
      <c r="S433" s="269" t="s">
        <v>168</v>
      </c>
      <c r="T433" s="270">
        <v>1.2999999999999999E-2</v>
      </c>
      <c r="U433" s="270">
        <v>1.2999999999999999E-2</v>
      </c>
      <c r="V433" s="270">
        <v>1.4E-2</v>
      </c>
      <c r="W433" s="270">
        <v>1.4E-2</v>
      </c>
      <c r="X433" s="270">
        <v>1.4E-2</v>
      </c>
      <c r="Y433" s="270">
        <v>0</v>
      </c>
      <c r="Z433" s="270">
        <v>0</v>
      </c>
      <c r="AA433" s="270">
        <v>0</v>
      </c>
      <c r="AB433" s="270">
        <v>0</v>
      </c>
      <c r="AC433" s="270">
        <v>0</v>
      </c>
      <c r="AD433" s="270">
        <v>0</v>
      </c>
      <c r="AE433" s="270">
        <v>0</v>
      </c>
      <c r="AF433" s="270">
        <v>0</v>
      </c>
      <c r="AG433" s="270">
        <v>0</v>
      </c>
      <c r="AH433" s="270">
        <v>0</v>
      </c>
      <c r="AI433" s="270">
        <v>0</v>
      </c>
      <c r="AJ433" s="270">
        <v>0</v>
      </c>
      <c r="AK433" s="270">
        <v>0</v>
      </c>
      <c r="AL433" s="270">
        <v>0</v>
      </c>
      <c r="AM433" s="270">
        <v>0</v>
      </c>
      <c r="AN433" s="270">
        <v>1E-3</v>
      </c>
      <c r="AO433" s="270">
        <v>1E-3</v>
      </c>
      <c r="AP433" s="270">
        <v>1E-3</v>
      </c>
      <c r="AQ433" s="270">
        <v>1E-3</v>
      </c>
      <c r="AR433" s="270">
        <v>1E-3</v>
      </c>
      <c r="AS433" s="270">
        <v>1E-3</v>
      </c>
      <c r="AT433" s="270">
        <v>1E-3</v>
      </c>
      <c r="AU433" s="270">
        <v>1E-3</v>
      </c>
      <c r="AV433" s="270">
        <v>1E-3</v>
      </c>
      <c r="AW433" s="270">
        <v>1E-3</v>
      </c>
      <c r="AX433" s="270">
        <v>0</v>
      </c>
      <c r="AY433" s="270">
        <v>0</v>
      </c>
      <c r="AZ433" s="270">
        <v>0</v>
      </c>
      <c r="BA433" s="270">
        <v>0</v>
      </c>
      <c r="BB433" s="270">
        <v>0</v>
      </c>
      <c r="BC433" s="270">
        <v>0</v>
      </c>
      <c r="BD433" s="270">
        <v>0</v>
      </c>
      <c r="BE433" s="270">
        <v>0</v>
      </c>
      <c r="BF433" s="270">
        <v>0</v>
      </c>
      <c r="BG433" s="270">
        <v>0</v>
      </c>
    </row>
    <row r="434" spans="1:59">
      <c r="A434" s="267" t="s">
        <v>563</v>
      </c>
      <c r="B434" s="268">
        <v>3.7916666666666668E-2</v>
      </c>
      <c r="C434" s="268">
        <v>4.4999999999999998E-2</v>
      </c>
      <c r="D434" s="268">
        <v>0</v>
      </c>
      <c r="E434" s="268"/>
      <c r="F434" s="269">
        <v>391</v>
      </c>
      <c r="G434" s="270">
        <v>2.75E-2</v>
      </c>
      <c r="H434" s="270">
        <v>2E-3</v>
      </c>
      <c r="I434" s="270">
        <v>5.0000000000000001E-3</v>
      </c>
      <c r="J434" s="270">
        <v>0</v>
      </c>
      <c r="K434" s="270">
        <v>1E-4</v>
      </c>
      <c r="L434" s="270">
        <v>3.3166666666666691E-3</v>
      </c>
      <c r="M434" s="271">
        <v>70.332480818414325</v>
      </c>
      <c r="N434" s="269">
        <v>400</v>
      </c>
      <c r="O434" s="269">
        <v>425</v>
      </c>
      <c r="P434" s="269">
        <v>450</v>
      </c>
      <c r="Q434" s="269">
        <v>475</v>
      </c>
      <c r="R434" s="269">
        <v>500</v>
      </c>
      <c r="S434" s="269" t="s">
        <v>168</v>
      </c>
      <c r="T434" s="270">
        <v>0.03</v>
      </c>
      <c r="U434" s="270">
        <v>3.1E-2</v>
      </c>
      <c r="V434" s="270">
        <v>3.2000000000000001E-2</v>
      </c>
      <c r="W434" s="270">
        <v>3.3000000000000002E-2</v>
      </c>
      <c r="X434" s="270">
        <v>3.4000000000000002E-2</v>
      </c>
      <c r="Y434" s="270">
        <v>2E-3</v>
      </c>
      <c r="Z434" s="270">
        <v>2E-3</v>
      </c>
      <c r="AA434" s="270">
        <v>3.0000000000000001E-3</v>
      </c>
      <c r="AB434" s="270">
        <v>3.0000000000000001E-3</v>
      </c>
      <c r="AC434" s="270">
        <v>3.0000000000000001E-3</v>
      </c>
      <c r="AD434" s="270">
        <v>5.0000000000000001E-3</v>
      </c>
      <c r="AE434" s="270">
        <v>5.0000000000000001E-3</v>
      </c>
      <c r="AF434" s="270">
        <v>5.0000000000000001E-3</v>
      </c>
      <c r="AG434" s="270">
        <v>5.0000000000000001E-3</v>
      </c>
      <c r="AH434" s="270">
        <v>5.0000000000000001E-3</v>
      </c>
      <c r="AI434" s="270">
        <v>0</v>
      </c>
      <c r="AJ434" s="270">
        <v>0</v>
      </c>
      <c r="AK434" s="270">
        <v>0</v>
      </c>
      <c r="AL434" s="270">
        <v>0</v>
      </c>
      <c r="AM434" s="270">
        <v>0</v>
      </c>
      <c r="AN434" s="270">
        <v>1E-4</v>
      </c>
      <c r="AO434" s="270">
        <v>1E-4</v>
      </c>
      <c r="AP434" s="270">
        <v>1E-4</v>
      </c>
      <c r="AQ434" s="270">
        <v>1E-4</v>
      </c>
      <c r="AR434" s="270">
        <v>1E-4</v>
      </c>
      <c r="AS434" s="270">
        <v>3.5999999999999999E-3</v>
      </c>
      <c r="AT434" s="270">
        <v>3.7000000000000002E-3</v>
      </c>
      <c r="AU434" s="270">
        <v>3.8999999999999998E-3</v>
      </c>
      <c r="AV434" s="270">
        <v>4.0000000000000001E-3</v>
      </c>
      <c r="AW434" s="270">
        <v>4.1000000000000003E-3</v>
      </c>
      <c r="AX434" s="270">
        <v>0</v>
      </c>
      <c r="AY434" s="270">
        <v>0</v>
      </c>
      <c r="AZ434" s="270">
        <v>0</v>
      </c>
      <c r="BA434" s="270">
        <v>0</v>
      </c>
      <c r="BB434" s="270">
        <v>0</v>
      </c>
      <c r="BC434" s="270">
        <v>0</v>
      </c>
      <c r="BD434" s="270">
        <v>0</v>
      </c>
      <c r="BE434" s="270">
        <v>0</v>
      </c>
      <c r="BF434" s="270">
        <v>0</v>
      </c>
      <c r="BG434" s="270">
        <v>0</v>
      </c>
    </row>
    <row r="435" spans="1:59">
      <c r="A435" s="267" t="s">
        <v>812</v>
      </c>
      <c r="B435" s="268">
        <v>9</v>
      </c>
      <c r="C435" s="268">
        <v>30.9</v>
      </c>
      <c r="D435" s="268">
        <v>1.554</v>
      </c>
      <c r="E435" s="268"/>
      <c r="F435" s="269">
        <v>54886</v>
      </c>
      <c r="G435" s="270">
        <v>3.07</v>
      </c>
      <c r="H435" s="270">
        <v>0.97199999999999998</v>
      </c>
      <c r="I435" s="270">
        <v>1.69</v>
      </c>
      <c r="J435" s="270">
        <v>0.74</v>
      </c>
      <c r="K435" s="270">
        <v>0.45</v>
      </c>
      <c r="L435" s="270">
        <v>0.52400000000000091</v>
      </c>
      <c r="M435" s="271">
        <v>55.934117990015672</v>
      </c>
      <c r="N435" s="269">
        <v>55400</v>
      </c>
      <c r="O435" s="269">
        <v>58200</v>
      </c>
      <c r="P435" s="269">
        <v>61100</v>
      </c>
      <c r="Q435" s="269">
        <v>64200</v>
      </c>
      <c r="R435" s="269">
        <v>67400</v>
      </c>
      <c r="S435" s="269" t="s">
        <v>162</v>
      </c>
      <c r="T435" s="270">
        <v>3.1</v>
      </c>
      <c r="U435" s="270">
        <v>3.13</v>
      </c>
      <c r="V435" s="270">
        <v>3.16</v>
      </c>
      <c r="W435" s="270">
        <v>3.19</v>
      </c>
      <c r="X435" s="270">
        <v>3.22</v>
      </c>
      <c r="Y435" s="270">
        <v>1.02</v>
      </c>
      <c r="Z435" s="270">
        <v>1.03</v>
      </c>
      <c r="AA435" s="270">
        <v>1.04</v>
      </c>
      <c r="AB435" s="270">
        <v>1.05</v>
      </c>
      <c r="AC435" s="270">
        <v>1.06</v>
      </c>
      <c r="AD435" s="270">
        <v>1.71</v>
      </c>
      <c r="AE435" s="270">
        <v>1.73</v>
      </c>
      <c r="AF435" s="270">
        <v>1.75</v>
      </c>
      <c r="AG435" s="270">
        <v>1.77</v>
      </c>
      <c r="AH435" s="270">
        <v>1.79</v>
      </c>
      <c r="AI435" s="270">
        <v>0.75</v>
      </c>
      <c r="AJ435" s="270">
        <v>0.76</v>
      </c>
      <c r="AK435" s="270">
        <v>0.77</v>
      </c>
      <c r="AL435" s="270">
        <v>0.78</v>
      </c>
      <c r="AM435" s="270">
        <v>0.79</v>
      </c>
      <c r="AN435" s="270">
        <v>0.51</v>
      </c>
      <c r="AO435" s="270">
        <v>0.52</v>
      </c>
      <c r="AP435" s="270">
        <v>0.53</v>
      </c>
      <c r="AQ435" s="270">
        <v>0.54</v>
      </c>
      <c r="AR435" s="270">
        <v>0.56000000000000005</v>
      </c>
      <c r="AS435" s="270">
        <v>0.42499999999999999</v>
      </c>
      <c r="AT435" s="270">
        <v>0.43</v>
      </c>
      <c r="AU435" s="270">
        <v>0.435</v>
      </c>
      <c r="AV435" s="270">
        <v>0.44</v>
      </c>
      <c r="AW435" s="270">
        <v>0.44500000000000001</v>
      </c>
      <c r="AX435" s="270">
        <v>0</v>
      </c>
      <c r="AY435" s="270">
        <v>0</v>
      </c>
      <c r="AZ435" s="270">
        <v>0</v>
      </c>
      <c r="BA435" s="270">
        <v>0</v>
      </c>
      <c r="BB435" s="270">
        <v>0</v>
      </c>
      <c r="BC435" s="270">
        <v>0</v>
      </c>
      <c r="BD435" s="270">
        <v>0</v>
      </c>
      <c r="BE435" s="270">
        <v>0</v>
      </c>
      <c r="BF435" s="270">
        <v>0</v>
      </c>
      <c r="BG435" s="270">
        <v>0</v>
      </c>
    </row>
    <row r="436" spans="1:59">
      <c r="A436" s="267" t="s">
        <v>736</v>
      </c>
      <c r="B436" s="268">
        <v>0.68558333333333332</v>
      </c>
      <c r="C436" s="268">
        <v>0.94100000000000006</v>
      </c>
      <c r="D436" s="268">
        <v>0.1264931506849315</v>
      </c>
      <c r="E436" s="268"/>
      <c r="F436" s="269">
        <v>6383</v>
      </c>
      <c r="G436" s="270">
        <v>0.22900000000000001</v>
      </c>
      <c r="H436" s="270">
        <v>0.26200000000000001</v>
      </c>
      <c r="I436" s="270">
        <v>0</v>
      </c>
      <c r="J436" s="270">
        <v>0</v>
      </c>
      <c r="K436" s="270">
        <v>1E-3</v>
      </c>
      <c r="L436" s="270">
        <v>6.709018264840183E-2</v>
      </c>
      <c r="M436" s="271">
        <v>35.876547078176408</v>
      </c>
      <c r="N436" s="269">
        <v>6400</v>
      </c>
      <c r="O436" s="269">
        <v>6475</v>
      </c>
      <c r="P436" s="269">
        <v>6525</v>
      </c>
      <c r="Q436" s="269">
        <v>6600</v>
      </c>
      <c r="R436" s="269">
        <v>6750</v>
      </c>
      <c r="S436" s="269" t="s">
        <v>162</v>
      </c>
      <c r="T436" s="270">
        <v>0.23</v>
      </c>
      <c r="U436" s="270">
        <v>0.23200000000000001</v>
      </c>
      <c r="V436" s="270">
        <v>0.23400000000000001</v>
      </c>
      <c r="W436" s="270">
        <v>0.23599999999999999</v>
      </c>
      <c r="X436" s="270">
        <v>0.23899999999999999</v>
      </c>
      <c r="Y436" s="270">
        <v>0.26300000000000001</v>
      </c>
      <c r="Z436" s="270">
        <v>0.26500000000000001</v>
      </c>
      <c r="AA436" s="270">
        <v>0.26800000000000002</v>
      </c>
      <c r="AB436" s="270">
        <v>0.27100000000000002</v>
      </c>
      <c r="AC436" s="270">
        <v>0.27300000000000002</v>
      </c>
      <c r="AD436" s="270">
        <v>0</v>
      </c>
      <c r="AE436" s="270">
        <v>0</v>
      </c>
      <c r="AF436" s="270">
        <v>0</v>
      </c>
      <c r="AG436" s="270">
        <v>0</v>
      </c>
      <c r="AH436" s="270">
        <v>0</v>
      </c>
      <c r="AI436" s="270">
        <v>0</v>
      </c>
      <c r="AJ436" s="270">
        <v>0</v>
      </c>
      <c r="AK436" s="270">
        <v>0</v>
      </c>
      <c r="AL436" s="270">
        <v>0</v>
      </c>
      <c r="AM436" s="270">
        <v>0</v>
      </c>
      <c r="AN436" s="270">
        <v>1E-3</v>
      </c>
      <c r="AO436" s="270">
        <v>1E-3</v>
      </c>
      <c r="AP436" s="270">
        <v>1E-3</v>
      </c>
      <c r="AQ436" s="270">
        <v>1E-3</v>
      </c>
      <c r="AR436" s="270">
        <v>1E-3</v>
      </c>
      <c r="AS436" s="270">
        <v>7.0000000000000007E-2</v>
      </c>
      <c r="AT436" s="270">
        <v>7.0599999999999996E-2</v>
      </c>
      <c r="AU436" s="270">
        <v>7.1300000000000002E-2</v>
      </c>
      <c r="AV436" s="270">
        <v>7.1999999999999995E-2</v>
      </c>
      <c r="AW436" s="270">
        <v>7.2700000000000001E-2</v>
      </c>
      <c r="AX436" s="270">
        <v>0</v>
      </c>
      <c r="AY436" s="270">
        <v>0</v>
      </c>
      <c r="AZ436" s="270">
        <v>0</v>
      </c>
      <c r="BA436" s="270">
        <v>0</v>
      </c>
      <c r="BB436" s="270">
        <v>0</v>
      </c>
      <c r="BC436" s="270">
        <v>0</v>
      </c>
      <c r="BD436" s="270">
        <v>0</v>
      </c>
      <c r="BE436" s="270">
        <v>0</v>
      </c>
      <c r="BF436" s="270">
        <v>0</v>
      </c>
      <c r="BG436" s="270">
        <v>0</v>
      </c>
    </row>
    <row r="437" spans="1:59">
      <c r="A437" s="267" t="s">
        <v>862</v>
      </c>
      <c r="B437" s="268">
        <v>0.11723333333333334</v>
      </c>
      <c r="C437" s="268">
        <v>0.25600000000000001</v>
      </c>
      <c r="D437" s="268">
        <v>0</v>
      </c>
      <c r="E437" s="268"/>
      <c r="F437" s="269">
        <v>1324</v>
      </c>
      <c r="G437" s="270">
        <v>7.0000000000000007E-2</v>
      </c>
      <c r="H437" s="270">
        <v>8.3000000000000001E-3</v>
      </c>
      <c r="I437" s="270">
        <v>1.0999999999999999E-2</v>
      </c>
      <c r="J437" s="270">
        <v>1.2200000000000001E-2</v>
      </c>
      <c r="K437" s="270">
        <v>2E-3</v>
      </c>
      <c r="L437" s="270">
        <v>1.3733333333333334E-2</v>
      </c>
      <c r="M437" s="271">
        <v>52.870090634441091</v>
      </c>
      <c r="N437" s="269">
        <v>1351</v>
      </c>
      <c r="O437" s="269">
        <v>1378</v>
      </c>
      <c r="P437" s="269">
        <v>1406</v>
      </c>
      <c r="Q437" s="269">
        <v>1434</v>
      </c>
      <c r="R437" s="269">
        <v>1462</v>
      </c>
      <c r="S437" s="269" t="s">
        <v>162</v>
      </c>
      <c r="T437" s="270">
        <v>7.0000000000000007E-2</v>
      </c>
      <c r="U437" s="270">
        <v>7.0999999999999994E-2</v>
      </c>
      <c r="V437" s="270">
        <v>7.1999999999999995E-2</v>
      </c>
      <c r="W437" s="270">
        <v>7.3999999999999996E-2</v>
      </c>
      <c r="X437" s="270">
        <v>7.5999999999999998E-2</v>
      </c>
      <c r="Y437" s="270">
        <v>1.2999999999999999E-2</v>
      </c>
      <c r="Z437" s="270">
        <v>1.4999999999999999E-2</v>
      </c>
      <c r="AA437" s="270">
        <v>1.7000000000000001E-2</v>
      </c>
      <c r="AB437" s="270">
        <v>0.02</v>
      </c>
      <c r="AC437" s="270">
        <v>0.02</v>
      </c>
      <c r="AD437" s="270">
        <v>0.01</v>
      </c>
      <c r="AE437" s="270">
        <v>1.2999999999999999E-2</v>
      </c>
      <c r="AF437" s="270">
        <v>1.4E-2</v>
      </c>
      <c r="AG437" s="270">
        <v>1.4999999999999999E-2</v>
      </c>
      <c r="AH437" s="270">
        <v>1.6E-2</v>
      </c>
      <c r="AI437" s="270">
        <v>1.4999999999999999E-2</v>
      </c>
      <c r="AJ437" s="270">
        <v>1.6E-2</v>
      </c>
      <c r="AK437" s="270">
        <v>1.7000000000000001E-2</v>
      </c>
      <c r="AL437" s="270">
        <v>1.7999999999999999E-2</v>
      </c>
      <c r="AM437" s="270">
        <v>1.9E-2</v>
      </c>
      <c r="AN437" s="270">
        <v>2E-3</v>
      </c>
      <c r="AO437" s="270">
        <v>2E-3</v>
      </c>
      <c r="AP437" s="270">
        <v>3.0000000000000001E-3</v>
      </c>
      <c r="AQ437" s="270">
        <v>3.0000000000000001E-3</v>
      </c>
      <c r="AR437" s="270">
        <v>3.0000000000000001E-3</v>
      </c>
      <c r="AS437" s="270">
        <v>1.5599999999999999E-2</v>
      </c>
      <c r="AT437" s="270">
        <v>1.66E-2</v>
      </c>
      <c r="AU437" s="270">
        <v>1.7500000000000002E-2</v>
      </c>
      <c r="AV437" s="270">
        <v>1.8499999999999999E-2</v>
      </c>
      <c r="AW437" s="270">
        <v>1.9E-2</v>
      </c>
      <c r="AX437" s="270">
        <v>0</v>
      </c>
      <c r="AY437" s="270">
        <v>0</v>
      </c>
      <c r="AZ437" s="270">
        <v>0</v>
      </c>
      <c r="BA437" s="270">
        <v>0</v>
      </c>
      <c r="BB437" s="270">
        <v>0</v>
      </c>
      <c r="BC437" s="270">
        <v>0</v>
      </c>
      <c r="BD437" s="270">
        <v>0</v>
      </c>
      <c r="BE437" s="270">
        <v>0</v>
      </c>
      <c r="BF437" s="270">
        <v>0</v>
      </c>
      <c r="BG437" s="270">
        <v>0</v>
      </c>
    </row>
    <row r="438" spans="1:59">
      <c r="A438" s="267" t="s">
        <v>412</v>
      </c>
      <c r="B438" s="268">
        <v>5.1916666666666673E-2</v>
      </c>
      <c r="C438" s="268">
        <v>0.18</v>
      </c>
      <c r="D438" s="268">
        <v>0</v>
      </c>
      <c r="E438" s="268"/>
      <c r="F438" s="269">
        <v>574</v>
      </c>
      <c r="G438" s="270">
        <v>0.03</v>
      </c>
      <c r="H438" s="270">
        <v>6.0000000000000001E-3</v>
      </c>
      <c r="I438" s="270">
        <v>0</v>
      </c>
      <c r="J438" s="270">
        <v>3.0000000000000001E-3</v>
      </c>
      <c r="K438" s="270">
        <v>5.0000000000000001E-3</v>
      </c>
      <c r="L438" s="270">
        <v>7.916666666666676E-3</v>
      </c>
      <c r="M438" s="271">
        <v>52.264808362369337</v>
      </c>
      <c r="N438" s="269">
        <v>600</v>
      </c>
      <c r="O438" s="269">
        <v>600</v>
      </c>
      <c r="P438" s="269">
        <v>600</v>
      </c>
      <c r="Q438" s="269">
        <v>600</v>
      </c>
      <c r="R438" s="269">
        <v>600</v>
      </c>
      <c r="S438" s="269" t="s">
        <v>162</v>
      </c>
      <c r="T438" s="270">
        <v>0.03</v>
      </c>
      <c r="U438" s="270">
        <v>0.03</v>
      </c>
      <c r="V438" s="270">
        <v>0.03</v>
      </c>
      <c r="W438" s="270">
        <v>0.03</v>
      </c>
      <c r="X438" s="270">
        <v>0.03</v>
      </c>
      <c r="Y438" s="270">
        <v>8.0000000000000002E-3</v>
      </c>
      <c r="Z438" s="270">
        <v>8.9999999999999993E-3</v>
      </c>
      <c r="AA438" s="270">
        <v>0.01</v>
      </c>
      <c r="AB438" s="270">
        <v>1.0999999999999999E-2</v>
      </c>
      <c r="AC438" s="270">
        <v>1.2E-2</v>
      </c>
      <c r="AD438" s="270">
        <v>0</v>
      </c>
      <c r="AE438" s="270">
        <v>0</v>
      </c>
      <c r="AF438" s="270">
        <v>0</v>
      </c>
      <c r="AG438" s="270">
        <v>0</v>
      </c>
      <c r="AH438" s="270">
        <v>0</v>
      </c>
      <c r="AI438" s="270">
        <v>4.0000000000000001E-3</v>
      </c>
      <c r="AJ438" s="270">
        <v>4.0000000000000001E-3</v>
      </c>
      <c r="AK438" s="270">
        <v>4.0000000000000001E-3</v>
      </c>
      <c r="AL438" s="270">
        <v>4.0000000000000001E-3</v>
      </c>
      <c r="AM438" s="270">
        <v>4.0000000000000001E-3</v>
      </c>
      <c r="AN438" s="270">
        <v>5.0000000000000001E-3</v>
      </c>
      <c r="AO438" s="270">
        <v>6.0000000000000001E-3</v>
      </c>
      <c r="AP438" s="270">
        <v>6.0000000000000001E-3</v>
      </c>
      <c r="AQ438" s="270">
        <v>6.0000000000000001E-3</v>
      </c>
      <c r="AR438" s="270">
        <v>6.0000000000000001E-3</v>
      </c>
      <c r="AS438" s="270">
        <v>8.3999999999999995E-3</v>
      </c>
      <c r="AT438" s="270">
        <v>8.3999999999999995E-3</v>
      </c>
      <c r="AU438" s="270">
        <v>8.3999999999999995E-3</v>
      </c>
      <c r="AV438" s="270">
        <v>8.3999999999999995E-3</v>
      </c>
      <c r="AW438" s="270">
        <v>8.3999999999999995E-3</v>
      </c>
      <c r="AX438" s="270">
        <v>0</v>
      </c>
      <c r="AY438" s="270">
        <v>0</v>
      </c>
      <c r="AZ438" s="270">
        <v>0</v>
      </c>
      <c r="BA438" s="270">
        <v>0</v>
      </c>
      <c r="BB438" s="270">
        <v>0</v>
      </c>
      <c r="BC438" s="270">
        <v>0</v>
      </c>
      <c r="BD438" s="270">
        <v>0</v>
      </c>
      <c r="BE438" s="270">
        <v>0</v>
      </c>
      <c r="BF438" s="270">
        <v>0</v>
      </c>
      <c r="BG438" s="270">
        <v>0</v>
      </c>
    </row>
    <row r="439" spans="1:59">
      <c r="A439" s="267" t="s">
        <v>845</v>
      </c>
      <c r="B439" s="268">
        <v>0.16081666666666669</v>
      </c>
      <c r="C439" s="268">
        <v>0.45</v>
      </c>
      <c r="D439" s="268">
        <v>0</v>
      </c>
      <c r="E439" s="268"/>
      <c r="F439" s="269">
        <v>2006</v>
      </c>
      <c r="G439" s="270">
        <v>8.7999999999999995E-2</v>
      </c>
      <c r="H439" s="270">
        <v>0.04</v>
      </c>
      <c r="I439" s="270">
        <v>6.0000000000000001E-3</v>
      </c>
      <c r="J439" s="270">
        <v>0</v>
      </c>
      <c r="K439" s="270">
        <v>6.0000000000000001E-3</v>
      </c>
      <c r="L439" s="270">
        <v>2.0816666666666678E-2</v>
      </c>
      <c r="M439" s="271">
        <v>43.868394815553337</v>
      </c>
      <c r="N439" s="269">
        <v>2020</v>
      </c>
      <c r="O439" s="269">
        <v>2050</v>
      </c>
      <c r="P439" s="269">
        <v>2090</v>
      </c>
      <c r="Q439" s="269">
        <v>2120</v>
      </c>
      <c r="R439" s="269">
        <v>2300</v>
      </c>
      <c r="S439" s="269" t="s">
        <v>162</v>
      </c>
      <c r="T439" s="270">
        <v>0.1</v>
      </c>
      <c r="U439" s="270">
        <v>0.1002</v>
      </c>
      <c r="V439" s="270">
        <v>0.1004</v>
      </c>
      <c r="W439" s="270">
        <v>0.10050000000000001</v>
      </c>
      <c r="X439" s="270">
        <v>0.10050000000000001</v>
      </c>
      <c r="Y439" s="270">
        <v>3.6999999999999998E-2</v>
      </c>
      <c r="Z439" s="270">
        <v>3.7499999999999999E-2</v>
      </c>
      <c r="AA439" s="270">
        <v>3.7499999999999999E-2</v>
      </c>
      <c r="AB439" s="270">
        <v>3.7499999999999999E-2</v>
      </c>
      <c r="AC439" s="270">
        <v>3.7499999999999999E-2</v>
      </c>
      <c r="AD439" s="270">
        <v>1.0999999999999999E-2</v>
      </c>
      <c r="AE439" s="270">
        <v>1.0999999999999999E-2</v>
      </c>
      <c r="AF439" s="270">
        <v>1.0999999999999999E-2</v>
      </c>
      <c r="AG439" s="270">
        <v>1.0999999999999999E-2</v>
      </c>
      <c r="AH439" s="270">
        <v>1.0999999999999999E-2</v>
      </c>
      <c r="AI439" s="270">
        <v>0</v>
      </c>
      <c r="AJ439" s="270">
        <v>0</v>
      </c>
      <c r="AK439" s="270">
        <v>0</v>
      </c>
      <c r="AL439" s="270">
        <v>0</v>
      </c>
      <c r="AM439" s="270">
        <v>0</v>
      </c>
      <c r="AN439" s="270">
        <v>6.0000000000000001E-3</v>
      </c>
      <c r="AO439" s="270">
        <v>6.0000000000000001E-3</v>
      </c>
      <c r="AP439" s="270">
        <v>6.0000000000000001E-3</v>
      </c>
      <c r="AQ439" s="270">
        <v>7.0000000000000001E-3</v>
      </c>
      <c r="AR439" s="270">
        <v>7.0000000000000001E-3</v>
      </c>
      <c r="AS439" s="270">
        <v>7.7000000000000002E-3</v>
      </c>
      <c r="AT439" s="270">
        <v>7.7000000000000002E-3</v>
      </c>
      <c r="AU439" s="270">
        <v>7.7000000000000002E-3</v>
      </c>
      <c r="AV439" s="270">
        <v>7.7999999999999996E-3</v>
      </c>
      <c r="AW439" s="270">
        <v>7.7999999999999996E-3</v>
      </c>
      <c r="AX439" s="270">
        <v>0</v>
      </c>
      <c r="AY439" s="270">
        <v>0</v>
      </c>
      <c r="AZ439" s="270">
        <v>0</v>
      </c>
      <c r="BA439" s="270">
        <v>0</v>
      </c>
      <c r="BB439" s="270">
        <v>0</v>
      </c>
      <c r="BC439" s="270">
        <v>0</v>
      </c>
      <c r="BD439" s="270">
        <v>0</v>
      </c>
      <c r="BE439" s="270">
        <v>0</v>
      </c>
      <c r="BF439" s="270">
        <v>0</v>
      </c>
      <c r="BG439" s="270">
        <v>0</v>
      </c>
    </row>
    <row r="440" spans="1:59">
      <c r="A440" s="267" t="s">
        <v>706</v>
      </c>
      <c r="B440" s="268">
        <v>6.4016666666666666E-2</v>
      </c>
      <c r="C440" s="268">
        <v>0.56499999999999995</v>
      </c>
      <c r="D440" s="268">
        <v>0</v>
      </c>
      <c r="E440" s="268"/>
      <c r="F440" s="269">
        <v>864</v>
      </c>
      <c r="G440" s="270">
        <v>3.95E-2</v>
      </c>
      <c r="H440" s="270">
        <v>7.7999999999999996E-3</v>
      </c>
      <c r="I440" s="270">
        <v>1.4999999999999999E-2</v>
      </c>
      <c r="J440" s="270">
        <v>1.6999999999999999E-3</v>
      </c>
      <c r="K440" s="270">
        <v>0</v>
      </c>
      <c r="L440" s="270">
        <v>1.6666666666664831E-5</v>
      </c>
      <c r="M440" s="271">
        <v>45.717592592592595</v>
      </c>
      <c r="N440" s="269">
        <v>950</v>
      </c>
      <c r="O440" s="269">
        <v>1000</v>
      </c>
      <c r="P440" s="269">
        <v>1050</v>
      </c>
      <c r="Q440" s="269">
        <v>1100</v>
      </c>
      <c r="R440" s="269">
        <v>1150</v>
      </c>
      <c r="S440" s="269" t="s">
        <v>162</v>
      </c>
      <c r="T440" s="270">
        <v>0.04</v>
      </c>
      <c r="U440" s="270">
        <v>4.2000000000000003E-2</v>
      </c>
      <c r="V440" s="270">
        <v>4.3999999999999997E-2</v>
      </c>
      <c r="W440" s="270">
        <v>4.5999999999999999E-2</v>
      </c>
      <c r="X440" s="270">
        <v>4.8000000000000001E-2</v>
      </c>
      <c r="Y440" s="270">
        <v>2.5000000000000001E-2</v>
      </c>
      <c r="Z440" s="270">
        <v>2.5999999999999999E-2</v>
      </c>
      <c r="AA440" s="270">
        <v>2.7E-2</v>
      </c>
      <c r="AB440" s="270">
        <v>2.8000000000000001E-2</v>
      </c>
      <c r="AC440" s="270">
        <v>2.9000000000000001E-2</v>
      </c>
      <c r="AD440" s="270">
        <v>1.2E-2</v>
      </c>
      <c r="AE440" s="270">
        <v>1.2999999999999999E-2</v>
      </c>
      <c r="AF440" s="270">
        <v>1.4E-2</v>
      </c>
      <c r="AG440" s="270">
        <v>1.4999999999999999E-2</v>
      </c>
      <c r="AH440" s="270">
        <v>1.6E-2</v>
      </c>
      <c r="AI440" s="270">
        <v>2E-3</v>
      </c>
      <c r="AJ440" s="270">
        <v>2E-3</v>
      </c>
      <c r="AK440" s="270">
        <v>2E-3</v>
      </c>
      <c r="AL440" s="270">
        <v>2E-3</v>
      </c>
      <c r="AM440" s="270">
        <v>2E-3</v>
      </c>
      <c r="AN440" s="270">
        <v>5.0000000000000001E-3</v>
      </c>
      <c r="AO440" s="270">
        <v>5.0000000000000001E-3</v>
      </c>
      <c r="AP440" s="270">
        <v>5.0000000000000001E-3</v>
      </c>
      <c r="AQ440" s="270">
        <v>5.0000000000000001E-3</v>
      </c>
      <c r="AR440" s="270">
        <v>5.0000000000000001E-3</v>
      </c>
      <c r="AS440" s="270">
        <v>3.4200000000000001E-2</v>
      </c>
      <c r="AT440" s="270">
        <v>3.5900000000000001E-2</v>
      </c>
      <c r="AU440" s="270">
        <v>3.7499999999999999E-2</v>
      </c>
      <c r="AV440" s="270">
        <v>3.9100000000000003E-2</v>
      </c>
      <c r="AW440" s="270">
        <v>4.07E-2</v>
      </c>
      <c r="AX440" s="270">
        <v>0</v>
      </c>
      <c r="AY440" s="270">
        <v>0</v>
      </c>
      <c r="AZ440" s="270">
        <v>0</v>
      </c>
      <c r="BA440" s="270">
        <v>0</v>
      </c>
      <c r="BB440" s="270">
        <v>0</v>
      </c>
      <c r="BC440" s="270">
        <v>0</v>
      </c>
      <c r="BD440" s="270">
        <v>0</v>
      </c>
      <c r="BE440" s="270">
        <v>0</v>
      </c>
      <c r="BF440" s="270">
        <v>0</v>
      </c>
      <c r="BG440" s="270">
        <v>0</v>
      </c>
    </row>
    <row r="441" spans="1:59">
      <c r="A441" s="267" t="s">
        <v>478</v>
      </c>
      <c r="B441" s="268">
        <v>19.8</v>
      </c>
      <c r="C441" s="268">
        <v>56.002000000000002</v>
      </c>
      <c r="D441" s="268">
        <v>0.63990000000000002</v>
      </c>
      <c r="E441" s="268"/>
      <c r="F441" s="269">
        <v>176669</v>
      </c>
      <c r="G441" s="270">
        <v>9.84</v>
      </c>
      <c r="H441" s="270">
        <v>3.2919999999999998</v>
      </c>
      <c r="I441" s="270">
        <v>0.35299999999999998</v>
      </c>
      <c r="J441" s="270">
        <v>1.1910000000000001</v>
      </c>
      <c r="K441" s="270">
        <v>2.5164</v>
      </c>
      <c r="L441" s="270">
        <v>1.9677000000000007</v>
      </c>
      <c r="M441" s="271">
        <v>55.697377581805526</v>
      </c>
      <c r="N441" s="269">
        <v>200000</v>
      </c>
      <c r="O441" s="269">
        <v>233526</v>
      </c>
      <c r="P441" s="269">
        <v>298636</v>
      </c>
      <c r="Q441" s="269">
        <v>363570</v>
      </c>
      <c r="R441" s="269">
        <v>380500</v>
      </c>
      <c r="S441" s="269" t="s">
        <v>161</v>
      </c>
      <c r="T441" s="270">
        <v>12.07</v>
      </c>
      <c r="U441" s="270">
        <v>13.88</v>
      </c>
      <c r="V441" s="270">
        <v>15.962</v>
      </c>
      <c r="W441" s="270">
        <v>18.356000000000002</v>
      </c>
      <c r="X441" s="270">
        <v>20.7</v>
      </c>
      <c r="Y441" s="270">
        <v>3.2570000000000001</v>
      </c>
      <c r="Z441" s="270">
        <v>3.7450000000000001</v>
      </c>
      <c r="AA441" s="270">
        <v>4.306</v>
      </c>
      <c r="AB441" s="270">
        <v>4.9509999999999996</v>
      </c>
      <c r="AC441" s="270">
        <v>6.8</v>
      </c>
      <c r="AD441" s="270">
        <v>0.35499999999999998</v>
      </c>
      <c r="AE441" s="270">
        <v>0.40799999999999997</v>
      </c>
      <c r="AF441" s="270">
        <v>0.46899999999999997</v>
      </c>
      <c r="AG441" s="270">
        <v>0.53900000000000003</v>
      </c>
      <c r="AH441" s="270">
        <v>0.8</v>
      </c>
      <c r="AI441" s="270">
        <v>0.75800000000000001</v>
      </c>
      <c r="AJ441" s="270">
        <v>0.871</v>
      </c>
      <c r="AK441" s="270">
        <v>1.002</v>
      </c>
      <c r="AL441" s="270">
        <v>1.1519999999999999</v>
      </c>
      <c r="AM441" s="270">
        <v>1.6</v>
      </c>
      <c r="AN441" s="270">
        <v>1.5</v>
      </c>
      <c r="AO441" s="270">
        <v>1.6</v>
      </c>
      <c r="AP441" s="270">
        <v>1.7</v>
      </c>
      <c r="AQ441" s="270">
        <v>1.8</v>
      </c>
      <c r="AR441" s="270">
        <v>2</v>
      </c>
      <c r="AS441" s="270">
        <v>3.569</v>
      </c>
      <c r="AT441" s="270">
        <v>4.0789999999999997</v>
      </c>
      <c r="AU441" s="270">
        <v>4.6630000000000003</v>
      </c>
      <c r="AV441" s="270">
        <v>5.3319999999999999</v>
      </c>
      <c r="AW441" s="270">
        <v>6.3470000000000004</v>
      </c>
      <c r="AX441" s="270">
        <v>0.31320000000000003</v>
      </c>
      <c r="AY441" s="270">
        <v>0</v>
      </c>
      <c r="AZ441" s="270">
        <v>0</v>
      </c>
      <c r="BA441" s="270">
        <v>0</v>
      </c>
      <c r="BB441" s="270">
        <v>0</v>
      </c>
      <c r="BC441" s="270">
        <v>0</v>
      </c>
      <c r="BD441" s="270">
        <v>0.5</v>
      </c>
      <c r="BE441" s="270">
        <v>0</v>
      </c>
      <c r="BF441" s="270">
        <v>0</v>
      </c>
      <c r="BG441" s="270">
        <v>0</v>
      </c>
    </row>
    <row r="442" spans="1:59">
      <c r="A442" s="267" t="s">
        <v>479</v>
      </c>
      <c r="B442" s="268">
        <v>0.77500000000000024</v>
      </c>
      <c r="C442" s="268">
        <v>2.012</v>
      </c>
      <c r="D442" s="268">
        <v>0</v>
      </c>
      <c r="E442" s="268"/>
      <c r="F442" s="269">
        <v>10632</v>
      </c>
      <c r="G442" s="270">
        <v>0.56799999999999995</v>
      </c>
      <c r="H442" s="270">
        <v>0.14099999999999999</v>
      </c>
      <c r="I442" s="270">
        <v>0</v>
      </c>
      <c r="J442" s="270">
        <v>1.15E-2</v>
      </c>
      <c r="K442" s="270">
        <v>0.03</v>
      </c>
      <c r="L442" s="270">
        <v>2.4500000000000299E-2</v>
      </c>
      <c r="M442" s="271">
        <v>53.423626787057941</v>
      </c>
      <c r="N442" s="269">
        <v>6465</v>
      </c>
      <c r="O442" s="269">
        <v>7370</v>
      </c>
      <c r="P442" s="269">
        <v>8402</v>
      </c>
      <c r="Q442" s="269">
        <v>9578</v>
      </c>
      <c r="R442" s="269">
        <v>10919</v>
      </c>
      <c r="S442" s="269" t="s">
        <v>161</v>
      </c>
      <c r="T442" s="270">
        <v>0.73399999999999999</v>
      </c>
      <c r="U442" s="270">
        <v>0.83699999999999997</v>
      </c>
      <c r="V442" s="270">
        <v>0.95399999999999996</v>
      </c>
      <c r="W442" s="270">
        <v>1.087</v>
      </c>
      <c r="X442" s="270">
        <v>1.24</v>
      </c>
      <c r="Y442" s="270">
        <v>0.129</v>
      </c>
      <c r="Z442" s="270">
        <v>0.186</v>
      </c>
      <c r="AA442" s="270">
        <v>0.24299999999999999</v>
      </c>
      <c r="AB442" s="270">
        <v>0.3</v>
      </c>
      <c r="AC442" s="270">
        <v>0.35699999999999998</v>
      </c>
      <c r="AD442" s="270">
        <v>0</v>
      </c>
      <c r="AE442" s="270">
        <v>0</v>
      </c>
      <c r="AF442" s="270">
        <v>0</v>
      </c>
      <c r="AG442" s="270">
        <v>0</v>
      </c>
      <c r="AH442" s="270">
        <v>0</v>
      </c>
      <c r="AI442" s="270">
        <v>1.2999999999999999E-2</v>
      </c>
      <c r="AJ442" s="270">
        <v>0.02</v>
      </c>
      <c r="AK442" s="270">
        <v>2.7E-2</v>
      </c>
      <c r="AL442" s="270">
        <v>3.3000000000000002E-2</v>
      </c>
      <c r="AM442" s="270">
        <v>0.04</v>
      </c>
      <c r="AN442" s="270">
        <v>5.0000000000000001E-3</v>
      </c>
      <c r="AO442" s="270">
        <v>6.0000000000000001E-3</v>
      </c>
      <c r="AP442" s="270">
        <v>8.0000000000000002E-3</v>
      </c>
      <c r="AQ442" s="270">
        <v>8.9999999999999993E-3</v>
      </c>
      <c r="AR442" s="270">
        <v>0.01</v>
      </c>
      <c r="AS442" s="270">
        <v>6.6000000000000003E-2</v>
      </c>
      <c r="AT442" s="270">
        <v>7.9000000000000001E-2</v>
      </c>
      <c r="AU442" s="270">
        <v>9.1999999999999998E-2</v>
      </c>
      <c r="AV442" s="270">
        <v>0.107</v>
      </c>
      <c r="AW442" s="270">
        <v>0.124</v>
      </c>
      <c r="AX442" s="270">
        <v>0.46</v>
      </c>
      <c r="AY442" s="270">
        <v>0</v>
      </c>
      <c r="AZ442" s="270">
        <v>0</v>
      </c>
      <c r="BA442" s="270">
        <v>0</v>
      </c>
      <c r="BB442" s="270">
        <v>0</v>
      </c>
      <c r="BC442" s="270">
        <v>0</v>
      </c>
      <c r="BD442" s="270">
        <v>0</v>
      </c>
      <c r="BE442" s="270">
        <v>0</v>
      </c>
      <c r="BF442" s="270">
        <v>0</v>
      </c>
      <c r="BG442" s="270">
        <v>0</v>
      </c>
    </row>
    <row r="443" spans="1:59">
      <c r="A443" s="267" t="s">
        <v>944</v>
      </c>
      <c r="B443" s="268">
        <v>0.74624999999999986</v>
      </c>
      <c r="C443" s="268">
        <v>1.5840000000000001</v>
      </c>
      <c r="D443" s="268">
        <v>0</v>
      </c>
      <c r="E443" s="268"/>
      <c r="F443" s="269">
        <v>2500</v>
      </c>
      <c r="G443" s="270">
        <v>0.53500000000000003</v>
      </c>
      <c r="H443" s="270">
        <v>3.4000000000000002E-2</v>
      </c>
      <c r="I443" s="270">
        <v>0</v>
      </c>
      <c r="J443" s="270">
        <v>1E-3</v>
      </c>
      <c r="K443" s="270">
        <v>0.06</v>
      </c>
      <c r="L443" s="270">
        <v>0.11624999999999974</v>
      </c>
      <c r="M443" s="271">
        <v>214</v>
      </c>
      <c r="N443" s="269">
        <v>2500</v>
      </c>
      <c r="O443" s="269">
        <v>2500</v>
      </c>
      <c r="P443" s="269">
        <v>2500</v>
      </c>
      <c r="Q443" s="269">
        <v>2500</v>
      </c>
      <c r="R443" s="269">
        <v>2500</v>
      </c>
      <c r="S443" s="269" t="s">
        <v>161</v>
      </c>
      <c r="T443" s="270">
        <v>0.52</v>
      </c>
      <c r="U443" s="270">
        <v>0.52</v>
      </c>
      <c r="V443" s="270">
        <v>0.52</v>
      </c>
      <c r="W443" s="270">
        <v>0.52</v>
      </c>
      <c r="X443" s="270">
        <v>0.52</v>
      </c>
      <c r="Y443" s="270">
        <v>0.12</v>
      </c>
      <c r="Z443" s="270">
        <v>0.12</v>
      </c>
      <c r="AA443" s="270">
        <v>0.12</v>
      </c>
      <c r="AB443" s="270">
        <v>0.12</v>
      </c>
      <c r="AC443" s="270">
        <v>0.12</v>
      </c>
      <c r="AD443" s="270">
        <v>0</v>
      </c>
      <c r="AE443" s="270">
        <v>0</v>
      </c>
      <c r="AF443" s="270">
        <v>0</v>
      </c>
      <c r="AG443" s="270">
        <v>0</v>
      </c>
      <c r="AH443" s="270">
        <v>0</v>
      </c>
      <c r="AI443" s="270">
        <v>1E-3</v>
      </c>
      <c r="AJ443" s="270">
        <v>1E-3</v>
      </c>
      <c r="AK443" s="270">
        <v>1E-3</v>
      </c>
      <c r="AL443" s="270">
        <v>1E-3</v>
      </c>
      <c r="AM443" s="270">
        <v>1E-3</v>
      </c>
      <c r="AN443" s="270">
        <v>7.1999999999999995E-2</v>
      </c>
      <c r="AO443" s="270">
        <v>7.1999999999999995E-2</v>
      </c>
      <c r="AP443" s="270">
        <v>7.1999999999999995E-2</v>
      </c>
      <c r="AQ443" s="270">
        <v>7.1999999999999995E-2</v>
      </c>
      <c r="AR443" s="270">
        <v>7.1999999999999995E-2</v>
      </c>
      <c r="AS443" s="270">
        <v>0.125</v>
      </c>
      <c r="AT443" s="270">
        <v>0.125</v>
      </c>
      <c r="AU443" s="270">
        <v>0.125</v>
      </c>
      <c r="AV443" s="270">
        <v>0.125</v>
      </c>
      <c r="AW443" s="270">
        <v>0.125</v>
      </c>
      <c r="AX443" s="270">
        <v>0.19</v>
      </c>
      <c r="AY443" s="270">
        <v>0</v>
      </c>
      <c r="AZ443" s="270">
        <v>0</v>
      </c>
      <c r="BA443" s="270">
        <v>0</v>
      </c>
      <c r="BB443" s="270">
        <v>0</v>
      </c>
      <c r="BC443" s="270">
        <v>0</v>
      </c>
      <c r="BD443" s="270">
        <v>0</v>
      </c>
      <c r="BE443" s="270">
        <v>0</v>
      </c>
      <c r="BF443" s="270">
        <v>0</v>
      </c>
      <c r="BG443" s="270">
        <v>0</v>
      </c>
    </row>
    <row r="444" spans="1:59">
      <c r="A444" s="267" t="s">
        <v>653</v>
      </c>
      <c r="B444" s="268">
        <v>0.37941666666666657</v>
      </c>
      <c r="C444" s="268">
        <v>0.63700000000000001</v>
      </c>
      <c r="D444" s="268">
        <v>0</v>
      </c>
      <c r="E444" s="268"/>
      <c r="F444" s="269">
        <v>2300</v>
      </c>
      <c r="G444" s="270">
        <v>0.25600000000000001</v>
      </c>
      <c r="H444" s="270">
        <v>4.5999999999999999E-2</v>
      </c>
      <c r="I444" s="270">
        <v>0</v>
      </c>
      <c r="J444" s="270">
        <v>0</v>
      </c>
      <c r="K444" s="270">
        <v>0</v>
      </c>
      <c r="L444" s="270">
        <v>7.7416666666666578E-2</v>
      </c>
      <c r="M444" s="271">
        <v>111.30434782608695</v>
      </c>
      <c r="N444" s="269">
        <v>2400</v>
      </c>
      <c r="O444" s="269">
        <v>2500</v>
      </c>
      <c r="P444" s="269">
        <v>2600</v>
      </c>
      <c r="Q444" s="269">
        <v>2700</v>
      </c>
      <c r="R444" s="269">
        <v>2700</v>
      </c>
      <c r="S444" s="269" t="s">
        <v>161</v>
      </c>
      <c r="T444" s="270">
        <v>0.29799999999999999</v>
      </c>
      <c r="U444" s="270">
        <v>0.31</v>
      </c>
      <c r="V444" s="270">
        <v>0.32200000000000001</v>
      </c>
      <c r="W444" s="270">
        <v>0.33500000000000002</v>
      </c>
      <c r="X444" s="270">
        <v>0.33500000000000002</v>
      </c>
      <c r="Y444" s="270">
        <v>4.2000000000000003E-2</v>
      </c>
      <c r="Z444" s="270">
        <v>4.2000000000000003E-2</v>
      </c>
      <c r="AA444" s="270">
        <v>4.2000000000000003E-2</v>
      </c>
      <c r="AB444" s="270">
        <v>4.2000000000000003E-2</v>
      </c>
      <c r="AC444" s="270">
        <v>4.2000000000000003E-2</v>
      </c>
      <c r="AD444" s="270">
        <v>0</v>
      </c>
      <c r="AE444" s="270">
        <v>0</v>
      </c>
      <c r="AF444" s="270">
        <v>0</v>
      </c>
      <c r="AG444" s="270">
        <v>0</v>
      </c>
      <c r="AH444" s="270">
        <v>0</v>
      </c>
      <c r="AI444" s="270">
        <v>0</v>
      </c>
      <c r="AJ444" s="270">
        <v>0</v>
      </c>
      <c r="AK444" s="270">
        <v>0</v>
      </c>
      <c r="AL444" s="270">
        <v>0</v>
      </c>
      <c r="AM444" s="270">
        <v>0</v>
      </c>
      <c r="AN444" s="270">
        <v>0</v>
      </c>
      <c r="AO444" s="270">
        <v>0</v>
      </c>
      <c r="AP444" s="270">
        <v>0</v>
      </c>
      <c r="AQ444" s="270">
        <v>0</v>
      </c>
      <c r="AR444" s="270">
        <v>0</v>
      </c>
      <c r="AS444" s="270">
        <v>7.0000000000000007E-2</v>
      </c>
      <c r="AT444" s="270">
        <v>7.0000000000000007E-2</v>
      </c>
      <c r="AU444" s="270">
        <v>7.0000000000000007E-2</v>
      </c>
      <c r="AV444" s="270">
        <v>0.08</v>
      </c>
      <c r="AW444" s="270">
        <v>0.08</v>
      </c>
      <c r="AX444" s="270">
        <v>0</v>
      </c>
      <c r="AY444" s="270">
        <v>0</v>
      </c>
      <c r="AZ444" s="270">
        <v>0</v>
      </c>
      <c r="BA444" s="270">
        <v>0</v>
      </c>
      <c r="BB444" s="270">
        <v>0</v>
      </c>
      <c r="BC444" s="270">
        <v>0</v>
      </c>
      <c r="BD444" s="270">
        <v>0</v>
      </c>
      <c r="BE444" s="270">
        <v>0</v>
      </c>
      <c r="BF444" s="270">
        <v>0</v>
      </c>
      <c r="BG444" s="270">
        <v>0</v>
      </c>
    </row>
    <row r="445" spans="1:59">
      <c r="A445" s="267" t="s">
        <v>885</v>
      </c>
      <c r="B445" s="268">
        <v>1.1385833333333333</v>
      </c>
      <c r="C445" s="268">
        <v>3.0920000000000005</v>
      </c>
      <c r="D445" s="268">
        <v>0</v>
      </c>
      <c r="E445" s="268"/>
      <c r="F445" s="269">
        <v>10137</v>
      </c>
      <c r="G445" s="270">
        <v>0.78200000000000003</v>
      </c>
      <c r="H445" s="270">
        <v>0.17299999999999999</v>
      </c>
      <c r="I445" s="270">
        <v>0</v>
      </c>
      <c r="J445" s="270">
        <v>0</v>
      </c>
      <c r="K445" s="270">
        <v>2.7000000000000001E-3</v>
      </c>
      <c r="L445" s="270">
        <v>0.18088333333333317</v>
      </c>
      <c r="M445" s="271">
        <v>77.143138995758108</v>
      </c>
      <c r="N445" s="269">
        <v>10798</v>
      </c>
      <c r="O445" s="269">
        <v>12417</v>
      </c>
      <c r="P445" s="269">
        <v>14279</v>
      </c>
      <c r="Q445" s="269">
        <v>14279</v>
      </c>
      <c r="R445" s="269">
        <v>14279</v>
      </c>
      <c r="S445" s="269" t="s">
        <v>161</v>
      </c>
      <c r="T445" s="270">
        <v>0.78800000000000003</v>
      </c>
      <c r="U445" s="270">
        <v>0.90600000000000003</v>
      </c>
      <c r="V445" s="270">
        <v>1.042</v>
      </c>
      <c r="W445" s="270">
        <v>1.042</v>
      </c>
      <c r="X445" s="270">
        <v>1.042</v>
      </c>
      <c r="Y445" s="270">
        <v>0.13800000000000001</v>
      </c>
      <c r="Z445" s="270">
        <v>0.15</v>
      </c>
      <c r="AA445" s="270">
        <v>0.17499999999999999</v>
      </c>
      <c r="AB445" s="270">
        <v>0.17499999999999999</v>
      </c>
      <c r="AC445" s="270">
        <v>0.17499999999999999</v>
      </c>
      <c r="AD445" s="270">
        <v>0</v>
      </c>
      <c r="AE445" s="270">
        <v>0</v>
      </c>
      <c r="AF445" s="270">
        <v>0</v>
      </c>
      <c r="AG445" s="270">
        <v>0</v>
      </c>
      <c r="AH445" s="270">
        <v>0</v>
      </c>
      <c r="AI445" s="270">
        <v>0</v>
      </c>
      <c r="AJ445" s="270">
        <v>0</v>
      </c>
      <c r="AK445" s="270">
        <v>0</v>
      </c>
      <c r="AL445" s="270">
        <v>0</v>
      </c>
      <c r="AM445" s="270">
        <v>0</v>
      </c>
      <c r="AN445" s="270">
        <v>5.0000000000000001E-3</v>
      </c>
      <c r="AO445" s="270">
        <v>5.0000000000000001E-3</v>
      </c>
      <c r="AP445" s="270">
        <v>5.0000000000000001E-3</v>
      </c>
      <c r="AQ445" s="270">
        <v>5.0000000000000001E-3</v>
      </c>
      <c r="AR445" s="270">
        <v>5.0000000000000001E-3</v>
      </c>
      <c r="AS445" s="270">
        <v>7.2999999999999995E-2</v>
      </c>
      <c r="AT445" s="270">
        <v>0.08</v>
      </c>
      <c r="AU445" s="270">
        <v>8.5000000000000006E-2</v>
      </c>
      <c r="AV445" s="270">
        <v>8.5000000000000006E-2</v>
      </c>
      <c r="AW445" s="270">
        <v>8.5000000000000006E-2</v>
      </c>
      <c r="AX445" s="270">
        <v>0</v>
      </c>
      <c r="AY445" s="270">
        <v>0</v>
      </c>
      <c r="AZ445" s="270">
        <v>0</v>
      </c>
      <c r="BA445" s="270">
        <v>0</v>
      </c>
      <c r="BB445" s="270">
        <v>0</v>
      </c>
      <c r="BC445" s="270">
        <v>0</v>
      </c>
      <c r="BD445" s="270">
        <v>0</v>
      </c>
      <c r="BE445" s="270">
        <v>0</v>
      </c>
      <c r="BF445" s="270">
        <v>0</v>
      </c>
      <c r="BG445" s="270">
        <v>0</v>
      </c>
    </row>
    <row r="446" spans="1:59">
      <c r="A446" s="267" t="s">
        <v>176</v>
      </c>
      <c r="B446" s="268">
        <v>4.7999999999999994E-2</v>
      </c>
      <c r="C446" s="268">
        <v>7.4999999999999997E-2</v>
      </c>
      <c r="D446" s="268">
        <v>1.4E-3</v>
      </c>
      <c r="E446" s="268"/>
      <c r="F446" s="269">
        <v>513</v>
      </c>
      <c r="G446" s="270">
        <v>3.5999999999999997E-2</v>
      </c>
      <c r="H446" s="270">
        <v>3.2000000000000002E-3</v>
      </c>
      <c r="I446" s="270">
        <v>0</v>
      </c>
      <c r="J446" s="270">
        <v>3.2000000000000002E-3</v>
      </c>
      <c r="K446" s="270">
        <v>8.9999999999999998E-4</v>
      </c>
      <c r="L446" s="270">
        <v>3.2999999999999974E-3</v>
      </c>
      <c r="M446" s="271">
        <v>70.175438596491233</v>
      </c>
      <c r="N446" s="269">
        <v>513</v>
      </c>
      <c r="O446" s="269">
        <v>513</v>
      </c>
      <c r="P446" s="269">
        <v>513</v>
      </c>
      <c r="Q446" s="269">
        <v>513</v>
      </c>
      <c r="R446" s="269">
        <v>513</v>
      </c>
      <c r="S446" s="269" t="s">
        <v>160</v>
      </c>
      <c r="T446" s="270">
        <v>3.5000000000000003E-2</v>
      </c>
      <c r="U446" s="270">
        <v>3.5000000000000003E-2</v>
      </c>
      <c r="V446" s="270">
        <v>3.5000000000000003E-2</v>
      </c>
      <c r="W446" s="270">
        <v>3.5000000000000003E-2</v>
      </c>
      <c r="X446" s="270">
        <v>3.5000000000000003E-2</v>
      </c>
      <c r="Y446" s="270">
        <v>4.0000000000000001E-3</v>
      </c>
      <c r="Z446" s="270">
        <v>4.0000000000000001E-3</v>
      </c>
      <c r="AA446" s="270">
        <v>4.0000000000000001E-3</v>
      </c>
      <c r="AB446" s="270">
        <v>4.0000000000000001E-3</v>
      </c>
      <c r="AC446" s="270">
        <v>4.0000000000000001E-3</v>
      </c>
      <c r="AD446" s="270">
        <v>0</v>
      </c>
      <c r="AE446" s="270">
        <v>0</v>
      </c>
      <c r="AF446" s="270">
        <v>0</v>
      </c>
      <c r="AG446" s="270">
        <v>0</v>
      </c>
      <c r="AH446" s="270">
        <v>0</v>
      </c>
      <c r="AI446" s="270">
        <v>3.0000000000000001E-3</v>
      </c>
      <c r="AJ446" s="270">
        <v>3.0000000000000001E-3</v>
      </c>
      <c r="AK446" s="270">
        <v>3.0000000000000001E-3</v>
      </c>
      <c r="AL446" s="270">
        <v>3.0000000000000001E-3</v>
      </c>
      <c r="AM446" s="270">
        <v>3.0000000000000001E-3</v>
      </c>
      <c r="AN446" s="270">
        <v>1E-3</v>
      </c>
      <c r="AO446" s="270">
        <v>1E-3</v>
      </c>
      <c r="AP446" s="270">
        <v>1E-3</v>
      </c>
      <c r="AQ446" s="270">
        <v>1E-3</v>
      </c>
      <c r="AR446" s="270">
        <v>1E-3</v>
      </c>
      <c r="AS446" s="270">
        <v>4.3E-3</v>
      </c>
      <c r="AT446" s="270">
        <v>4.3E-3</v>
      </c>
      <c r="AU446" s="270">
        <v>4.3E-3</v>
      </c>
      <c r="AV446" s="270">
        <v>4.3E-3</v>
      </c>
      <c r="AW446" s="270">
        <v>4.3E-3</v>
      </c>
      <c r="AX446" s="270">
        <v>0</v>
      </c>
      <c r="AY446" s="270">
        <v>0</v>
      </c>
      <c r="AZ446" s="270">
        <v>0</v>
      </c>
      <c r="BA446" s="270">
        <v>0</v>
      </c>
      <c r="BB446" s="270">
        <v>0</v>
      </c>
      <c r="BC446" s="270">
        <v>0</v>
      </c>
      <c r="BD446" s="270">
        <v>0</v>
      </c>
      <c r="BE446" s="270">
        <v>0</v>
      </c>
      <c r="BF446" s="270">
        <v>0</v>
      </c>
      <c r="BG446" s="270">
        <v>0</v>
      </c>
    </row>
    <row r="447" spans="1:59">
      <c r="A447" s="267" t="s">
        <v>841</v>
      </c>
      <c r="B447" s="268">
        <v>3.3750000000000009E-2</v>
      </c>
      <c r="C447" s="268">
        <v>0.28799999999999998</v>
      </c>
      <c r="D447" s="268">
        <v>0</v>
      </c>
      <c r="E447" s="268"/>
      <c r="F447" s="269">
        <v>350</v>
      </c>
      <c r="G447" s="270">
        <v>1.3299999999999999E-2</v>
      </c>
      <c r="H447" s="270">
        <v>2.9999999999999997E-4</v>
      </c>
      <c r="I447" s="270">
        <v>1.35E-2</v>
      </c>
      <c r="J447" s="270">
        <v>8.9999999999999998E-4</v>
      </c>
      <c r="K447" s="270">
        <v>5.0000000000000001E-4</v>
      </c>
      <c r="L447" s="270">
        <v>5.2500000000000081E-3</v>
      </c>
      <c r="M447" s="271">
        <v>38</v>
      </c>
      <c r="N447" s="269">
        <v>350</v>
      </c>
      <c r="O447" s="269">
        <v>360</v>
      </c>
      <c r="P447" s="269">
        <v>370</v>
      </c>
      <c r="Q447" s="269">
        <v>380</v>
      </c>
      <c r="R447" s="269">
        <v>390</v>
      </c>
      <c r="S447" s="269" t="s">
        <v>160</v>
      </c>
      <c r="T447" s="270">
        <v>1.7999999999999999E-2</v>
      </c>
      <c r="U447" s="270">
        <v>1.9E-2</v>
      </c>
      <c r="V447" s="270">
        <v>0.02</v>
      </c>
      <c r="W447" s="270">
        <v>0.02</v>
      </c>
      <c r="X447" s="270">
        <v>0.02</v>
      </c>
      <c r="Y447" s="270">
        <v>1E-3</v>
      </c>
      <c r="Z447" s="270">
        <v>1E-3</v>
      </c>
      <c r="AA447" s="270">
        <v>2E-3</v>
      </c>
      <c r="AB447" s="270">
        <v>2E-3</v>
      </c>
      <c r="AC447" s="270">
        <v>2E-3</v>
      </c>
      <c r="AD447" s="270">
        <v>0.01</v>
      </c>
      <c r="AE447" s="270">
        <v>0.01</v>
      </c>
      <c r="AF447" s="270">
        <v>1.2E-2</v>
      </c>
      <c r="AG447" s="270">
        <v>1.2999999999999999E-2</v>
      </c>
      <c r="AH447" s="270">
        <v>1.2999999999999999E-2</v>
      </c>
      <c r="AI447" s="270">
        <v>0</v>
      </c>
      <c r="AJ447" s="270">
        <v>0</v>
      </c>
      <c r="AK447" s="270">
        <v>0</v>
      </c>
      <c r="AL447" s="270">
        <v>0</v>
      </c>
      <c r="AM447" s="270">
        <v>0</v>
      </c>
      <c r="AN447" s="270">
        <v>0</v>
      </c>
      <c r="AO447" s="270">
        <v>0</v>
      </c>
      <c r="AP447" s="270">
        <v>0</v>
      </c>
      <c r="AQ447" s="270">
        <v>0</v>
      </c>
      <c r="AR447" s="270">
        <v>0</v>
      </c>
      <c r="AS447" s="270">
        <v>5.5999999999999999E-3</v>
      </c>
      <c r="AT447" s="270">
        <v>5.7999999999999996E-3</v>
      </c>
      <c r="AU447" s="270">
        <v>6.4999999999999997E-3</v>
      </c>
      <c r="AV447" s="270">
        <v>6.7000000000000002E-3</v>
      </c>
      <c r="AW447" s="270">
        <v>6.7000000000000002E-3</v>
      </c>
      <c r="AX447" s="270">
        <v>0</v>
      </c>
      <c r="AY447" s="270">
        <v>0</v>
      </c>
      <c r="AZ447" s="270">
        <v>0</v>
      </c>
      <c r="BA447" s="270">
        <v>0</v>
      </c>
      <c r="BB447" s="270">
        <v>0</v>
      </c>
      <c r="BC447" s="270">
        <v>0</v>
      </c>
      <c r="BD447" s="270">
        <v>0</v>
      </c>
      <c r="BE447" s="270">
        <v>0</v>
      </c>
      <c r="BF447" s="270">
        <v>0</v>
      </c>
      <c r="BG447" s="270">
        <v>0</v>
      </c>
    </row>
    <row r="448" spans="1:59">
      <c r="A448" s="267" t="s">
        <v>803</v>
      </c>
      <c r="B448" s="268">
        <v>0.13375000000000001</v>
      </c>
      <c r="C448" s="268">
        <v>0.3</v>
      </c>
      <c r="D448" s="268">
        <v>0</v>
      </c>
      <c r="E448" s="268"/>
      <c r="F448" s="269">
        <v>890</v>
      </c>
      <c r="G448" s="270">
        <v>8.1000000000000003E-2</v>
      </c>
      <c r="H448" s="270">
        <v>6.0000000000000001E-3</v>
      </c>
      <c r="I448" s="270">
        <v>0</v>
      </c>
      <c r="J448" s="270">
        <v>1.2E-2</v>
      </c>
      <c r="K448" s="270">
        <v>1E-3</v>
      </c>
      <c r="L448" s="270">
        <v>3.3750000000000002E-2</v>
      </c>
      <c r="M448" s="271">
        <v>91.011235955056179</v>
      </c>
      <c r="N448" s="269">
        <v>895</v>
      </c>
      <c r="O448" s="269">
        <v>905</v>
      </c>
      <c r="P448" s="269">
        <v>915</v>
      </c>
      <c r="Q448" s="269">
        <v>925</v>
      </c>
      <c r="R448" s="269">
        <v>935</v>
      </c>
      <c r="S448" s="269" t="s">
        <v>160</v>
      </c>
      <c r="T448" s="270">
        <v>8.1000000000000003E-2</v>
      </c>
      <c r="U448" s="270">
        <v>8.1000000000000003E-2</v>
      </c>
      <c r="V448" s="270">
        <v>8.1000000000000003E-2</v>
      </c>
      <c r="W448" s="270">
        <v>8.2000000000000003E-2</v>
      </c>
      <c r="X448" s="270">
        <v>8.2000000000000003E-2</v>
      </c>
      <c r="Y448" s="270">
        <v>6.0000000000000001E-3</v>
      </c>
      <c r="Z448" s="270">
        <v>6.0000000000000001E-3</v>
      </c>
      <c r="AA448" s="270">
        <v>6.0000000000000001E-3</v>
      </c>
      <c r="AB448" s="270">
        <v>6.0000000000000001E-3</v>
      </c>
      <c r="AC448" s="270">
        <v>6.0000000000000001E-3</v>
      </c>
      <c r="AD448" s="270">
        <v>0</v>
      </c>
      <c r="AE448" s="270">
        <v>0</v>
      </c>
      <c r="AF448" s="270">
        <v>0</v>
      </c>
      <c r="AG448" s="270">
        <v>0</v>
      </c>
      <c r="AH448" s="270">
        <v>0</v>
      </c>
      <c r="AI448" s="270">
        <v>1.0999999999999999E-2</v>
      </c>
      <c r="AJ448" s="270">
        <v>1.2E-2</v>
      </c>
      <c r="AK448" s="270">
        <v>1.2E-2</v>
      </c>
      <c r="AL448" s="270">
        <v>1.2E-2</v>
      </c>
      <c r="AM448" s="270">
        <v>1.2E-2</v>
      </c>
      <c r="AN448" s="270">
        <v>0</v>
      </c>
      <c r="AO448" s="270">
        <v>0</v>
      </c>
      <c r="AP448" s="270">
        <v>0</v>
      </c>
      <c r="AQ448" s="270">
        <v>0</v>
      </c>
      <c r="AR448" s="270">
        <v>0</v>
      </c>
      <c r="AS448" s="270">
        <v>1.77E-2</v>
      </c>
      <c r="AT448" s="270">
        <v>1.7899999999999999E-2</v>
      </c>
      <c r="AU448" s="270">
        <v>1.7899999999999999E-2</v>
      </c>
      <c r="AV448" s="270">
        <v>1.8100000000000002E-2</v>
      </c>
      <c r="AW448" s="270">
        <v>1.8100000000000002E-2</v>
      </c>
      <c r="AX448" s="270">
        <v>0</v>
      </c>
      <c r="AY448" s="270">
        <v>0</v>
      </c>
      <c r="AZ448" s="270">
        <v>0</v>
      </c>
      <c r="BA448" s="270">
        <v>0</v>
      </c>
      <c r="BB448" s="270">
        <v>0</v>
      </c>
      <c r="BC448" s="270">
        <v>0</v>
      </c>
      <c r="BD448" s="270">
        <v>0</v>
      </c>
      <c r="BE448" s="270">
        <v>0</v>
      </c>
      <c r="BF448" s="270">
        <v>0</v>
      </c>
      <c r="BG448" s="270">
        <v>0</v>
      </c>
    </row>
    <row r="449" spans="1:59">
      <c r="A449" s="267" t="s">
        <v>518</v>
      </c>
      <c r="B449" s="268">
        <v>0.25808333333333339</v>
      </c>
      <c r="C449" s="268">
        <v>1.0009999999999999</v>
      </c>
      <c r="D449" s="268">
        <v>0</v>
      </c>
      <c r="E449" s="268"/>
      <c r="F449" s="269">
        <v>749</v>
      </c>
      <c r="G449" s="270">
        <v>6.7000000000000004E-2</v>
      </c>
      <c r="H449" s="270">
        <v>2E-3</v>
      </c>
      <c r="I449" s="270">
        <v>0.16400000000000001</v>
      </c>
      <c r="J449" s="270">
        <v>8.9999999999999993E-3</v>
      </c>
      <c r="K449" s="270">
        <v>0</v>
      </c>
      <c r="L449" s="270">
        <v>1.6083333333333366E-2</v>
      </c>
      <c r="M449" s="271">
        <v>89.452603471295063</v>
      </c>
      <c r="N449" s="269">
        <v>750</v>
      </c>
      <c r="O449" s="269">
        <v>760</v>
      </c>
      <c r="P449" s="269">
        <v>770</v>
      </c>
      <c r="Q449" s="269">
        <v>780</v>
      </c>
      <c r="R449" s="269">
        <v>790</v>
      </c>
      <c r="S449" s="269" t="s">
        <v>160</v>
      </c>
      <c r="T449" s="270">
        <v>6.8000000000000005E-2</v>
      </c>
      <c r="U449" s="270">
        <v>6.9000000000000006E-2</v>
      </c>
      <c r="V449" s="270">
        <v>7.0000000000000007E-2</v>
      </c>
      <c r="W449" s="270">
        <v>7.0999999999999994E-2</v>
      </c>
      <c r="X449" s="270">
        <v>7.1999999999999995E-2</v>
      </c>
      <c r="Y449" s="270">
        <v>2E-3</v>
      </c>
      <c r="Z449" s="270">
        <v>2.5000000000000001E-3</v>
      </c>
      <c r="AA449" s="270">
        <v>3.0000000000000001E-3</v>
      </c>
      <c r="AB449" s="270">
        <v>3.5000000000000001E-3</v>
      </c>
      <c r="AC449" s="270">
        <v>4.0000000000000001E-3</v>
      </c>
      <c r="AD449" s="270">
        <v>0.17499999999999999</v>
      </c>
      <c r="AE449" s="270">
        <v>0.18</v>
      </c>
      <c r="AF449" s="270">
        <v>0.185</v>
      </c>
      <c r="AG449" s="270">
        <v>0.19</v>
      </c>
      <c r="AH449" s="270">
        <v>0.19500000000000001</v>
      </c>
      <c r="AI449" s="270">
        <v>8.9999999999999993E-3</v>
      </c>
      <c r="AJ449" s="270">
        <v>9.4999999999999998E-3</v>
      </c>
      <c r="AK449" s="270">
        <v>9.4999999999999998E-3</v>
      </c>
      <c r="AL449" s="270">
        <v>0.01</v>
      </c>
      <c r="AM449" s="270">
        <v>1.0500000000000001E-2</v>
      </c>
      <c r="AN449" s="270">
        <v>0</v>
      </c>
      <c r="AO449" s="270">
        <v>0</v>
      </c>
      <c r="AP449" s="270">
        <v>0</v>
      </c>
      <c r="AQ449" s="270">
        <v>0</v>
      </c>
      <c r="AR449" s="270">
        <v>0</v>
      </c>
      <c r="AS449" s="270">
        <v>1.4E-2</v>
      </c>
      <c r="AT449" s="270">
        <v>1.43E-2</v>
      </c>
      <c r="AU449" s="270">
        <v>1.47E-2</v>
      </c>
      <c r="AV449" s="270">
        <v>1.5100000000000001E-2</v>
      </c>
      <c r="AW449" s="270">
        <v>1.55E-2</v>
      </c>
      <c r="AX449" s="270">
        <v>0</v>
      </c>
      <c r="AY449" s="270">
        <v>0</v>
      </c>
      <c r="AZ449" s="270">
        <v>0</v>
      </c>
      <c r="BA449" s="270">
        <v>0</v>
      </c>
      <c r="BB449" s="270">
        <v>0</v>
      </c>
      <c r="BC449" s="270">
        <v>0</v>
      </c>
      <c r="BD449" s="270">
        <v>0</v>
      </c>
      <c r="BE449" s="270">
        <v>0</v>
      </c>
      <c r="BF449" s="270">
        <v>0</v>
      </c>
      <c r="BG449" s="270">
        <v>0</v>
      </c>
    </row>
    <row r="450" spans="1:59">
      <c r="A450" s="267" t="s">
        <v>837</v>
      </c>
      <c r="B450" s="268">
        <v>9.7916666666666666E-2</v>
      </c>
      <c r="C450" s="268">
        <v>0.216</v>
      </c>
      <c r="D450" s="268">
        <v>0</v>
      </c>
      <c r="E450" s="268"/>
      <c r="F450" s="269">
        <v>602</v>
      </c>
      <c r="G450" s="270">
        <v>2.3E-2</v>
      </c>
      <c r="H450" s="270">
        <v>1.2E-2</v>
      </c>
      <c r="I450" s="270">
        <v>0.05</v>
      </c>
      <c r="J450" s="270">
        <v>0</v>
      </c>
      <c r="K450" s="270">
        <v>0</v>
      </c>
      <c r="L450" s="270">
        <v>1.291666666666666E-2</v>
      </c>
      <c r="M450" s="271">
        <v>38.205980066445186</v>
      </c>
      <c r="N450" s="269">
        <v>665</v>
      </c>
      <c r="O450" s="269">
        <v>675</v>
      </c>
      <c r="P450" s="269">
        <v>690</v>
      </c>
      <c r="Q450" s="269">
        <v>720</v>
      </c>
      <c r="R450" s="269">
        <v>720</v>
      </c>
      <c r="S450" s="269" t="s">
        <v>160</v>
      </c>
      <c r="T450" s="270">
        <v>4.4999999999999998E-2</v>
      </c>
      <c r="U450" s="270">
        <v>4.5999999999999999E-2</v>
      </c>
      <c r="V450" s="270">
        <v>4.9000000000000002E-2</v>
      </c>
      <c r="W450" s="270">
        <v>0.05</v>
      </c>
      <c r="X450" s="270">
        <v>0.05</v>
      </c>
      <c r="Y450" s="270">
        <v>2E-3</v>
      </c>
      <c r="Z450" s="270">
        <v>3.0000000000000001E-3</v>
      </c>
      <c r="AA450" s="270">
        <v>3.0000000000000001E-3</v>
      </c>
      <c r="AB450" s="270">
        <v>3.0000000000000001E-3</v>
      </c>
      <c r="AC450" s="270">
        <v>3.0000000000000001E-3</v>
      </c>
      <c r="AD450" s="270">
        <v>3.5000000000000003E-2</v>
      </c>
      <c r="AE450" s="270">
        <v>3.5999999999999997E-2</v>
      </c>
      <c r="AF450" s="270">
        <v>3.5999999999999997E-2</v>
      </c>
      <c r="AG450" s="270">
        <v>3.5999999999999997E-2</v>
      </c>
      <c r="AH450" s="270">
        <v>3.5999999999999997E-2</v>
      </c>
      <c r="AI450" s="270">
        <v>3.0000000000000001E-3</v>
      </c>
      <c r="AJ450" s="270">
        <v>3.0000000000000001E-3</v>
      </c>
      <c r="AK450" s="270">
        <v>3.0000000000000001E-3</v>
      </c>
      <c r="AL450" s="270">
        <v>3.0000000000000001E-3</v>
      </c>
      <c r="AM450" s="270">
        <v>3.0000000000000001E-3</v>
      </c>
      <c r="AN450" s="270">
        <v>4.0000000000000001E-3</v>
      </c>
      <c r="AO450" s="270">
        <v>4.0000000000000001E-3</v>
      </c>
      <c r="AP450" s="270">
        <v>4.0000000000000001E-3</v>
      </c>
      <c r="AQ450" s="270">
        <v>4.0000000000000001E-3</v>
      </c>
      <c r="AR450" s="270">
        <v>4.0000000000000001E-3</v>
      </c>
      <c r="AS450" s="270">
        <v>1.4999999999999999E-2</v>
      </c>
      <c r="AT450" s="270">
        <v>1.4999999999999999E-2</v>
      </c>
      <c r="AU450" s="270">
        <v>1.6E-2</v>
      </c>
      <c r="AV450" s="270">
        <v>1.6E-2</v>
      </c>
      <c r="AW450" s="270">
        <v>1.6E-2</v>
      </c>
      <c r="AX450" s="270">
        <v>0</v>
      </c>
      <c r="AY450" s="270">
        <v>0</v>
      </c>
      <c r="AZ450" s="270">
        <v>0</v>
      </c>
      <c r="BA450" s="270">
        <v>0</v>
      </c>
      <c r="BB450" s="270">
        <v>0</v>
      </c>
      <c r="BC450" s="270">
        <v>0</v>
      </c>
      <c r="BD450" s="270">
        <v>0</v>
      </c>
      <c r="BE450" s="270">
        <v>0</v>
      </c>
      <c r="BF450" s="270">
        <v>0</v>
      </c>
      <c r="BG450" s="270">
        <v>0</v>
      </c>
    </row>
    <row r="451" spans="1:59">
      <c r="A451" s="267" t="s">
        <v>943</v>
      </c>
      <c r="B451" s="268">
        <v>7.8833333333333325E-2</v>
      </c>
      <c r="C451" s="268">
        <v>0.16200000000000001</v>
      </c>
      <c r="D451" s="268">
        <v>0</v>
      </c>
      <c r="E451" s="268"/>
      <c r="F451" s="269">
        <v>767</v>
      </c>
      <c r="G451" s="270">
        <v>5.1999999999999998E-2</v>
      </c>
      <c r="H451" s="270">
        <v>3.0000000000000001E-3</v>
      </c>
      <c r="I451" s="270">
        <v>0</v>
      </c>
      <c r="J451" s="270">
        <v>9.0000000000000011E-3</v>
      </c>
      <c r="K451" s="270">
        <v>1E-3</v>
      </c>
      <c r="L451" s="270">
        <v>1.3833333333333322E-2</v>
      </c>
      <c r="M451" s="271">
        <v>67.79661016949153</v>
      </c>
      <c r="N451" s="269">
        <v>770</v>
      </c>
      <c r="O451" s="269">
        <v>780</v>
      </c>
      <c r="P451" s="269">
        <v>790</v>
      </c>
      <c r="Q451" s="269">
        <v>800</v>
      </c>
      <c r="R451" s="269">
        <v>810</v>
      </c>
      <c r="S451" s="269" t="s">
        <v>160</v>
      </c>
      <c r="T451" s="270">
        <v>5.5E-2</v>
      </c>
      <c r="U451" s="270">
        <v>5.5E-2</v>
      </c>
      <c r="V451" s="270">
        <v>5.5E-2</v>
      </c>
      <c r="W451" s="270">
        <v>5.5E-2</v>
      </c>
      <c r="X451" s="270">
        <v>5.5E-2</v>
      </c>
      <c r="Y451" s="270">
        <v>3.0000000000000001E-3</v>
      </c>
      <c r="Z451" s="270">
        <v>3.0000000000000001E-3</v>
      </c>
      <c r="AA451" s="270">
        <v>3.0000000000000001E-3</v>
      </c>
      <c r="AB451" s="270">
        <v>3.0000000000000001E-3</v>
      </c>
      <c r="AC451" s="270">
        <v>3.0000000000000001E-3</v>
      </c>
      <c r="AD451" s="270">
        <v>1E-3</v>
      </c>
      <c r="AE451" s="270">
        <v>1E-3</v>
      </c>
      <c r="AF451" s="270">
        <v>1E-3</v>
      </c>
      <c r="AG451" s="270">
        <v>1E-3</v>
      </c>
      <c r="AH451" s="270">
        <v>1E-3</v>
      </c>
      <c r="AI451" s="270">
        <v>2E-3</v>
      </c>
      <c r="AJ451" s="270">
        <v>2E-3</v>
      </c>
      <c r="AK451" s="270">
        <v>2E-3</v>
      </c>
      <c r="AL451" s="270">
        <v>2E-3</v>
      </c>
      <c r="AM451" s="270">
        <v>2E-3</v>
      </c>
      <c r="AN451" s="270">
        <v>1E-3</v>
      </c>
      <c r="AO451" s="270">
        <v>1E-3</v>
      </c>
      <c r="AP451" s="270">
        <v>1E-3</v>
      </c>
      <c r="AQ451" s="270">
        <v>1E-3</v>
      </c>
      <c r="AR451" s="270">
        <v>1E-3</v>
      </c>
      <c r="AS451" s="270">
        <v>1.34E-2</v>
      </c>
      <c r="AT451" s="270">
        <v>1.34E-2</v>
      </c>
      <c r="AU451" s="270">
        <v>1.34E-2</v>
      </c>
      <c r="AV451" s="270">
        <v>1.34E-2</v>
      </c>
      <c r="AW451" s="270">
        <v>1.34E-2</v>
      </c>
      <c r="AX451" s="270">
        <v>0</v>
      </c>
      <c r="AY451" s="270">
        <v>0</v>
      </c>
      <c r="AZ451" s="270">
        <v>0</v>
      </c>
      <c r="BA451" s="270">
        <v>0</v>
      </c>
      <c r="BB451" s="270">
        <v>0</v>
      </c>
      <c r="BC451" s="270">
        <v>0</v>
      </c>
      <c r="BD451" s="270">
        <v>0</v>
      </c>
      <c r="BE451" s="270">
        <v>0</v>
      </c>
      <c r="BF451" s="270">
        <v>0</v>
      </c>
      <c r="BG451" s="270">
        <v>0</v>
      </c>
    </row>
    <row r="452" spans="1:59">
      <c r="A452" s="267" t="s">
        <v>752</v>
      </c>
      <c r="B452" s="268">
        <v>0.14075000000000001</v>
      </c>
      <c r="C452" s="268">
        <v>0.2</v>
      </c>
      <c r="D452" s="268">
        <v>0</v>
      </c>
      <c r="E452" s="268"/>
      <c r="F452" s="269">
        <v>1948</v>
      </c>
      <c r="G452" s="270">
        <v>0.10299999999999999</v>
      </c>
      <c r="H452" s="270">
        <v>0.02</v>
      </c>
      <c r="I452" s="270">
        <v>0</v>
      </c>
      <c r="J452" s="270">
        <v>0</v>
      </c>
      <c r="K452" s="270">
        <v>3.0000000000000001E-3</v>
      </c>
      <c r="L452" s="270">
        <v>1.4750000000000013E-2</v>
      </c>
      <c r="M452" s="271">
        <v>52.874743326488705</v>
      </c>
      <c r="N452" s="269">
        <v>2000</v>
      </c>
      <c r="O452" s="269">
        <v>2145</v>
      </c>
      <c r="P452" s="269">
        <v>2190</v>
      </c>
      <c r="Q452" s="269">
        <v>2230</v>
      </c>
      <c r="R452" s="269">
        <v>2265</v>
      </c>
      <c r="S452" s="269" t="s">
        <v>160</v>
      </c>
      <c r="T452" s="270">
        <v>0.105</v>
      </c>
      <c r="U452" s="270">
        <v>0.108</v>
      </c>
      <c r="V452" s="270">
        <v>0.112</v>
      </c>
      <c r="W452" s="270">
        <v>0.11600000000000001</v>
      </c>
      <c r="X452" s="270">
        <v>0.11899999999999999</v>
      </c>
      <c r="Y452" s="270">
        <v>1.4999999999999999E-2</v>
      </c>
      <c r="Z452" s="270">
        <v>1.4999999999999999E-2</v>
      </c>
      <c r="AA452" s="270">
        <v>1.7999999999999999E-2</v>
      </c>
      <c r="AB452" s="270">
        <v>0.02</v>
      </c>
      <c r="AC452" s="270">
        <v>0.02</v>
      </c>
      <c r="AD452" s="270">
        <v>0</v>
      </c>
      <c r="AE452" s="270">
        <v>0</v>
      </c>
      <c r="AF452" s="270">
        <v>0</v>
      </c>
      <c r="AG452" s="270">
        <v>0</v>
      </c>
      <c r="AH452" s="270">
        <v>0</v>
      </c>
      <c r="AI452" s="270">
        <v>0</v>
      </c>
      <c r="AJ452" s="270">
        <v>0</v>
      </c>
      <c r="AK452" s="270">
        <v>0</v>
      </c>
      <c r="AL452" s="270">
        <v>0</v>
      </c>
      <c r="AM452" s="270">
        <v>0</v>
      </c>
      <c r="AN452" s="270">
        <v>3.0000000000000001E-3</v>
      </c>
      <c r="AO452" s="270">
        <v>3.0000000000000001E-3</v>
      </c>
      <c r="AP452" s="270">
        <v>3.0000000000000001E-3</v>
      </c>
      <c r="AQ452" s="270">
        <v>3.0000000000000001E-3</v>
      </c>
      <c r="AR452" s="270">
        <v>3.0000000000000001E-3</v>
      </c>
      <c r="AS452" s="270">
        <v>1.5699999999999999E-2</v>
      </c>
      <c r="AT452" s="270">
        <v>1.61E-2</v>
      </c>
      <c r="AU452" s="270">
        <v>1.7000000000000001E-2</v>
      </c>
      <c r="AV452" s="270">
        <v>1.78E-2</v>
      </c>
      <c r="AW452" s="270">
        <v>1.8200000000000001E-2</v>
      </c>
      <c r="AX452" s="270">
        <v>0</v>
      </c>
      <c r="AY452" s="270">
        <v>0</v>
      </c>
      <c r="AZ452" s="270">
        <v>0</v>
      </c>
      <c r="BA452" s="270">
        <v>0</v>
      </c>
      <c r="BB452" s="270">
        <v>0</v>
      </c>
      <c r="BC452" s="270">
        <v>0</v>
      </c>
      <c r="BD452" s="270">
        <v>0</v>
      </c>
      <c r="BE452" s="270">
        <v>0</v>
      </c>
      <c r="BF452" s="270">
        <v>0</v>
      </c>
      <c r="BG452" s="270">
        <v>0</v>
      </c>
    </row>
    <row r="453" spans="1:59">
      <c r="A453" s="267" t="s">
        <v>750</v>
      </c>
      <c r="B453" s="268">
        <v>0.43999999999999995</v>
      </c>
      <c r="C453" s="268">
        <v>0.86399999999999999</v>
      </c>
      <c r="D453" s="268">
        <v>0</v>
      </c>
      <c r="E453" s="268"/>
      <c r="F453" s="269">
        <v>5715</v>
      </c>
      <c r="G453" s="270">
        <v>0.27500000000000002</v>
      </c>
      <c r="H453" s="270">
        <v>0.125</v>
      </c>
      <c r="I453" s="270">
        <v>0</v>
      </c>
      <c r="J453" s="270">
        <v>0</v>
      </c>
      <c r="K453" s="270">
        <v>0.01</v>
      </c>
      <c r="L453" s="270">
        <v>2.9999999999999916E-2</v>
      </c>
      <c r="M453" s="271">
        <v>48.118985126859144</v>
      </c>
      <c r="N453" s="269">
        <v>5750</v>
      </c>
      <c r="O453" s="269">
        <v>5800</v>
      </c>
      <c r="P453" s="269">
        <v>6000</v>
      </c>
      <c r="Q453" s="269">
        <v>6250</v>
      </c>
      <c r="R453" s="269">
        <v>6500</v>
      </c>
      <c r="S453" s="269" t="s">
        <v>160</v>
      </c>
      <c r="T453" s="270">
        <v>0.27900000000000003</v>
      </c>
      <c r="U453" s="270">
        <v>0.28199999999999997</v>
      </c>
      <c r="V453" s="270">
        <v>0.28599999999999998</v>
      </c>
      <c r="W453" s="270">
        <v>0.28999999999999998</v>
      </c>
      <c r="X453" s="270">
        <v>0.29499999999999998</v>
      </c>
      <c r="Y453" s="270">
        <v>0.125</v>
      </c>
      <c r="Z453" s="270">
        <v>0.125</v>
      </c>
      <c r="AA453" s="270">
        <v>0.125</v>
      </c>
      <c r="AB453" s="270">
        <v>0.125</v>
      </c>
      <c r="AC453" s="270">
        <v>0.13</v>
      </c>
      <c r="AD453" s="270">
        <v>0</v>
      </c>
      <c r="AE453" s="270">
        <v>0</v>
      </c>
      <c r="AF453" s="270">
        <v>0</v>
      </c>
      <c r="AG453" s="270">
        <v>0</v>
      </c>
      <c r="AH453" s="270">
        <v>0</v>
      </c>
      <c r="AI453" s="270">
        <v>0</v>
      </c>
      <c r="AJ453" s="270">
        <v>0</v>
      </c>
      <c r="AK453" s="270">
        <v>0</v>
      </c>
      <c r="AL453" s="270">
        <v>0</v>
      </c>
      <c r="AM453" s="270">
        <v>0</v>
      </c>
      <c r="AN453" s="270">
        <v>0.01</v>
      </c>
      <c r="AO453" s="270">
        <v>1.2999999999999999E-2</v>
      </c>
      <c r="AP453" s="270">
        <v>1.4E-2</v>
      </c>
      <c r="AQ453" s="270">
        <v>1.4999999999999999E-2</v>
      </c>
      <c r="AR453" s="270">
        <v>1.4999999999999999E-2</v>
      </c>
      <c r="AS453" s="270">
        <v>3.0499999999999999E-2</v>
      </c>
      <c r="AT453" s="270">
        <v>3.09E-2</v>
      </c>
      <c r="AU453" s="270">
        <v>3.1300000000000001E-2</v>
      </c>
      <c r="AV453" s="270">
        <v>3.1699999999999999E-2</v>
      </c>
      <c r="AW453" s="270">
        <v>3.2399999999999998E-2</v>
      </c>
      <c r="AX453" s="270">
        <v>0</v>
      </c>
      <c r="AY453" s="270">
        <v>0</v>
      </c>
      <c r="AZ453" s="270">
        <v>0</v>
      </c>
      <c r="BA453" s="270">
        <v>0</v>
      </c>
      <c r="BB453" s="270">
        <v>0</v>
      </c>
      <c r="BC453" s="270">
        <v>0</v>
      </c>
      <c r="BD453" s="270">
        <v>0</v>
      </c>
      <c r="BE453" s="270">
        <v>0</v>
      </c>
      <c r="BF453" s="270">
        <v>0</v>
      </c>
      <c r="BG453" s="270">
        <v>0</v>
      </c>
    </row>
    <row r="454" spans="1:59">
      <c r="A454" s="267" t="s">
        <v>749</v>
      </c>
      <c r="B454" s="268">
        <v>0.12641666666666668</v>
      </c>
      <c r="C454" s="268">
        <v>0.21249999999999999</v>
      </c>
      <c r="D454" s="268">
        <v>0</v>
      </c>
      <c r="E454" s="268"/>
      <c r="F454" s="269">
        <v>3784</v>
      </c>
      <c r="G454" s="270">
        <v>0.112</v>
      </c>
      <c r="H454" s="270">
        <v>3.0000000000000001E-3</v>
      </c>
      <c r="I454" s="270">
        <v>0</v>
      </c>
      <c r="J454" s="270">
        <v>0</v>
      </c>
      <c r="K454" s="270">
        <v>2E-3</v>
      </c>
      <c r="L454" s="270">
        <v>9.4166666666666704E-3</v>
      </c>
      <c r="M454" s="271">
        <v>29.598308668076111</v>
      </c>
      <c r="N454" s="269">
        <v>3900</v>
      </c>
      <c r="O454" s="269">
        <v>4000</v>
      </c>
      <c r="P454" s="269">
        <v>4100</v>
      </c>
      <c r="Q454" s="269">
        <v>4300</v>
      </c>
      <c r="R454" s="269">
        <v>4500</v>
      </c>
      <c r="S454" s="269" t="s">
        <v>160</v>
      </c>
      <c r="T454" s="270">
        <v>0.11600000000000001</v>
      </c>
      <c r="U454" s="270">
        <v>0.12</v>
      </c>
      <c r="V454" s="270">
        <v>0.125</v>
      </c>
      <c r="W454" s="270">
        <v>0.13</v>
      </c>
      <c r="X454" s="270">
        <v>0.13400000000000001</v>
      </c>
      <c r="Y454" s="270">
        <v>3.0000000000000001E-3</v>
      </c>
      <c r="Z454" s="270">
        <v>4.0000000000000001E-3</v>
      </c>
      <c r="AA454" s="270">
        <v>4.0000000000000001E-3</v>
      </c>
      <c r="AB454" s="270">
        <v>5.0000000000000001E-3</v>
      </c>
      <c r="AC454" s="270">
        <v>6.0000000000000001E-3</v>
      </c>
      <c r="AD454" s="270">
        <v>0</v>
      </c>
      <c r="AE454" s="270">
        <v>0</v>
      </c>
      <c r="AF454" s="270">
        <v>0</v>
      </c>
      <c r="AG454" s="270">
        <v>0</v>
      </c>
      <c r="AH454" s="270">
        <v>0</v>
      </c>
      <c r="AI454" s="270">
        <v>0</v>
      </c>
      <c r="AJ454" s="270">
        <v>0</v>
      </c>
      <c r="AK454" s="270">
        <v>0</v>
      </c>
      <c r="AL454" s="270">
        <v>0</v>
      </c>
      <c r="AM454" s="270">
        <v>0</v>
      </c>
      <c r="AN454" s="270">
        <v>3.0000000000000001E-3</v>
      </c>
      <c r="AO454" s="270">
        <v>3.0000000000000001E-3</v>
      </c>
      <c r="AP454" s="270">
        <v>4.0000000000000001E-3</v>
      </c>
      <c r="AQ454" s="270">
        <v>5.0000000000000001E-3</v>
      </c>
      <c r="AR454" s="270">
        <v>5.0000000000000001E-3</v>
      </c>
      <c r="AS454" s="270">
        <v>9.4000000000000004E-3</v>
      </c>
      <c r="AT454" s="270">
        <v>9.7999999999999997E-3</v>
      </c>
      <c r="AU454" s="270">
        <v>1.0200000000000001E-2</v>
      </c>
      <c r="AV454" s="270">
        <v>1.0800000000000001E-2</v>
      </c>
      <c r="AW454" s="270">
        <v>1.12E-2</v>
      </c>
      <c r="AX454" s="270">
        <v>0</v>
      </c>
      <c r="AY454" s="270">
        <v>0</v>
      </c>
      <c r="AZ454" s="270">
        <v>0</v>
      </c>
      <c r="BA454" s="270">
        <v>0</v>
      </c>
      <c r="BB454" s="270">
        <v>0</v>
      </c>
      <c r="BC454" s="270">
        <v>0</v>
      </c>
      <c r="BD454" s="270">
        <v>0</v>
      </c>
      <c r="BE454" s="270">
        <v>0</v>
      </c>
      <c r="BF454" s="270">
        <v>0</v>
      </c>
      <c r="BG454" s="270">
        <v>0</v>
      </c>
    </row>
    <row r="455" spans="1:59">
      <c r="A455" s="267" t="s">
        <v>748</v>
      </c>
      <c r="B455" s="268">
        <v>0.26893333333333336</v>
      </c>
      <c r="C455" s="268">
        <v>0.3</v>
      </c>
      <c r="D455" s="268">
        <v>0</v>
      </c>
      <c r="E455" s="268"/>
      <c r="F455" s="269">
        <v>1092</v>
      </c>
      <c r="G455" s="270">
        <v>6.5000000000000002E-2</v>
      </c>
      <c r="H455" s="270">
        <v>0.16</v>
      </c>
      <c r="I455" s="270">
        <v>0</v>
      </c>
      <c r="J455" s="270">
        <v>0</v>
      </c>
      <c r="K455" s="270">
        <v>0.01</v>
      </c>
      <c r="L455" s="270">
        <v>3.3933333333333343E-2</v>
      </c>
      <c r="M455" s="271">
        <v>59.523809523809526</v>
      </c>
      <c r="N455" s="269">
        <v>1100</v>
      </c>
      <c r="O455" s="269">
        <v>1150</v>
      </c>
      <c r="P455" s="269">
        <v>1230</v>
      </c>
      <c r="Q455" s="269">
        <v>1340</v>
      </c>
      <c r="R455" s="269">
        <v>1380</v>
      </c>
      <c r="S455" s="269" t="s">
        <v>160</v>
      </c>
      <c r="T455" s="270">
        <v>4.4999999999999998E-2</v>
      </c>
      <c r="U455" s="270">
        <v>4.8000000000000001E-2</v>
      </c>
      <c r="V455" s="270">
        <v>0.05</v>
      </c>
      <c r="W455" s="270">
        <v>5.3999999999999999E-2</v>
      </c>
      <c r="X455" s="270">
        <v>5.7000000000000002E-2</v>
      </c>
      <c r="Y455" s="270">
        <v>0.11799999999999999</v>
      </c>
      <c r="Z455" s="270">
        <v>0.12</v>
      </c>
      <c r="AA455" s="270">
        <v>0.122</v>
      </c>
      <c r="AB455" s="270">
        <v>0.125</v>
      </c>
      <c r="AC455" s="270">
        <v>0.128</v>
      </c>
      <c r="AD455" s="270">
        <v>0</v>
      </c>
      <c r="AE455" s="270">
        <v>0</v>
      </c>
      <c r="AF455" s="270">
        <v>0</v>
      </c>
      <c r="AG455" s="270">
        <v>0</v>
      </c>
      <c r="AH455" s="270">
        <v>0</v>
      </c>
      <c r="AI455" s="270">
        <v>0</v>
      </c>
      <c r="AJ455" s="270">
        <v>0</v>
      </c>
      <c r="AK455" s="270">
        <v>0</v>
      </c>
      <c r="AL455" s="270">
        <v>0</v>
      </c>
      <c r="AM455" s="270">
        <v>0</v>
      </c>
      <c r="AN455" s="270">
        <v>3.0000000000000001E-3</v>
      </c>
      <c r="AO455" s="270">
        <v>4.0000000000000001E-3</v>
      </c>
      <c r="AP455" s="270">
        <v>5.0000000000000001E-3</v>
      </c>
      <c r="AQ455" s="270">
        <v>6.0000000000000001E-3</v>
      </c>
      <c r="AR455" s="270">
        <v>6.0000000000000001E-3</v>
      </c>
      <c r="AS455" s="270">
        <v>2.9600000000000001E-2</v>
      </c>
      <c r="AT455" s="270">
        <v>3.0700000000000002E-2</v>
      </c>
      <c r="AU455" s="270">
        <v>3.1600000000000003E-2</v>
      </c>
      <c r="AV455" s="270">
        <v>3.3000000000000002E-2</v>
      </c>
      <c r="AW455" s="270">
        <v>3.4099999999999998E-2</v>
      </c>
      <c r="AX455" s="270">
        <v>0</v>
      </c>
      <c r="AY455" s="270">
        <v>0</v>
      </c>
      <c r="AZ455" s="270">
        <v>0</v>
      </c>
      <c r="BA455" s="270">
        <v>0</v>
      </c>
      <c r="BB455" s="270">
        <v>0</v>
      </c>
      <c r="BC455" s="270">
        <v>0</v>
      </c>
      <c r="BD455" s="270">
        <v>0</v>
      </c>
      <c r="BE455" s="270">
        <v>0</v>
      </c>
      <c r="BF455" s="270">
        <v>0</v>
      </c>
      <c r="BG455" s="270">
        <v>0</v>
      </c>
    </row>
    <row r="456" spans="1:59">
      <c r="A456" s="267" t="s">
        <v>634</v>
      </c>
      <c r="B456" s="268">
        <v>4.6864166666666662</v>
      </c>
      <c r="C456" s="268">
        <v>9.6624000000000034</v>
      </c>
      <c r="D456" s="268">
        <v>0</v>
      </c>
      <c r="E456" s="268"/>
      <c r="F456" s="269">
        <v>49137</v>
      </c>
      <c r="G456" s="270">
        <v>2.1179999999999999</v>
      </c>
      <c r="H456" s="270">
        <v>1.0980000000000001</v>
      </c>
      <c r="I456" s="270">
        <v>0</v>
      </c>
      <c r="J456" s="270">
        <v>0</v>
      </c>
      <c r="K456" s="270">
        <v>0.879</v>
      </c>
      <c r="L456" s="270">
        <v>0.59141666666666559</v>
      </c>
      <c r="M456" s="271">
        <v>43.103974601624031</v>
      </c>
      <c r="N456" s="269">
        <v>49609</v>
      </c>
      <c r="O456" s="269">
        <v>51990</v>
      </c>
      <c r="P456" s="269">
        <v>54485</v>
      </c>
      <c r="Q456" s="269">
        <v>57101</v>
      </c>
      <c r="R456" s="269">
        <v>59842</v>
      </c>
      <c r="S456" s="269" t="s">
        <v>159</v>
      </c>
      <c r="T456" s="270">
        <v>2.71</v>
      </c>
      <c r="U456" s="270">
        <v>2.84</v>
      </c>
      <c r="V456" s="270">
        <v>2.976</v>
      </c>
      <c r="W456" s="270">
        <v>3.1190000000000002</v>
      </c>
      <c r="X456" s="270">
        <v>3.2690000000000001</v>
      </c>
      <c r="Y456" s="270">
        <v>1.4370000000000001</v>
      </c>
      <c r="Z456" s="270">
        <v>1.5049999999999999</v>
      </c>
      <c r="AA456" s="270">
        <v>1.577</v>
      </c>
      <c r="AB456" s="270">
        <v>1.6519999999999999</v>
      </c>
      <c r="AC456" s="270">
        <v>1.732</v>
      </c>
      <c r="AD456" s="270">
        <v>0</v>
      </c>
      <c r="AE456" s="270">
        <v>0</v>
      </c>
      <c r="AF456" s="270">
        <v>0</v>
      </c>
      <c r="AG456" s="270">
        <v>0</v>
      </c>
      <c r="AH456" s="270">
        <v>0</v>
      </c>
      <c r="AI456" s="270">
        <v>0</v>
      </c>
      <c r="AJ456" s="270">
        <v>0</v>
      </c>
      <c r="AK456" s="270">
        <v>0</v>
      </c>
      <c r="AL456" s="270">
        <v>0</v>
      </c>
      <c r="AM456" s="270">
        <v>0</v>
      </c>
      <c r="AN456" s="270">
        <v>0.879</v>
      </c>
      <c r="AO456" s="270">
        <v>0.879</v>
      </c>
      <c r="AP456" s="270">
        <v>0.879</v>
      </c>
      <c r="AQ456" s="270">
        <v>0.879</v>
      </c>
      <c r="AR456" s="270">
        <v>0.879</v>
      </c>
      <c r="AS456" s="270">
        <v>0.73029999999999995</v>
      </c>
      <c r="AT456" s="270">
        <v>0.75900000000000001</v>
      </c>
      <c r="AU456" s="270">
        <v>0.7893</v>
      </c>
      <c r="AV456" s="270">
        <v>0.82089999999999996</v>
      </c>
      <c r="AW456" s="270">
        <v>0.85440000000000005</v>
      </c>
      <c r="AX456" s="270">
        <v>1</v>
      </c>
      <c r="AY456" s="270">
        <v>0</v>
      </c>
      <c r="AZ456" s="270">
        <v>0</v>
      </c>
      <c r="BA456" s="270">
        <v>0</v>
      </c>
      <c r="BB456" s="270">
        <v>0</v>
      </c>
      <c r="BC456" s="270">
        <v>0</v>
      </c>
      <c r="BD456" s="270">
        <v>0</v>
      </c>
      <c r="BE456" s="270">
        <v>0</v>
      </c>
      <c r="BF456" s="270">
        <v>0</v>
      </c>
      <c r="BG456" s="270">
        <v>0</v>
      </c>
    </row>
    <row r="457" spans="1:59">
      <c r="A457" s="267" t="s">
        <v>762</v>
      </c>
      <c r="B457" s="268">
        <v>9.0304583333333337</v>
      </c>
      <c r="C457" s="268">
        <v>22.410000000000004</v>
      </c>
      <c r="D457" s="268">
        <v>0.33599999999999997</v>
      </c>
      <c r="E457" s="268"/>
      <c r="F457" s="269">
        <v>140398</v>
      </c>
      <c r="G457" s="270">
        <v>5.6624999999999996</v>
      </c>
      <c r="H457" s="270">
        <v>0.33860000000000001</v>
      </c>
      <c r="I457" s="270">
        <v>5.2900000000000003E-2</v>
      </c>
      <c r="J457" s="270">
        <v>7.6100000000000001E-2</v>
      </c>
      <c r="K457" s="270">
        <v>0.58699999999999997</v>
      </c>
      <c r="L457" s="270">
        <v>1.977358333333334</v>
      </c>
      <c r="M457" s="271">
        <v>40.331771107850543</v>
      </c>
      <c r="N457" s="269">
        <v>143200</v>
      </c>
      <c r="O457" s="269">
        <v>158000</v>
      </c>
      <c r="P457" s="269">
        <v>172000</v>
      </c>
      <c r="Q457" s="269">
        <v>185000</v>
      </c>
      <c r="R457" s="269">
        <v>200000</v>
      </c>
      <c r="S457" s="269" t="s">
        <v>159</v>
      </c>
      <c r="T457" s="270">
        <v>8.2620000000000005</v>
      </c>
      <c r="U457" s="270">
        <v>9.09</v>
      </c>
      <c r="V457" s="270">
        <v>9.91</v>
      </c>
      <c r="W457" s="270">
        <v>10.74</v>
      </c>
      <c r="X457" s="270">
        <v>11.57</v>
      </c>
      <c r="Y457" s="270">
        <v>0.67</v>
      </c>
      <c r="Z457" s="270">
        <v>0.77</v>
      </c>
      <c r="AA457" s="270">
        <v>0.87</v>
      </c>
      <c r="AB457" s="270">
        <v>0.97</v>
      </c>
      <c r="AC457" s="270">
        <v>1</v>
      </c>
      <c r="AD457" s="270">
        <v>1.2999999999999999E-2</v>
      </c>
      <c r="AE457" s="270">
        <v>1.4999999999999999E-2</v>
      </c>
      <c r="AF457" s="270">
        <v>1.6E-2</v>
      </c>
      <c r="AG457" s="270">
        <v>1.7000000000000001E-2</v>
      </c>
      <c r="AH457" s="270">
        <v>1.7000000000000001E-2</v>
      </c>
      <c r="AI457" s="270">
        <v>2.6499999999999999E-2</v>
      </c>
      <c r="AJ457" s="270">
        <v>2.75E-2</v>
      </c>
      <c r="AK457" s="270">
        <v>2.8500000000000001E-2</v>
      </c>
      <c r="AL457" s="270">
        <v>2.9499999999999998E-2</v>
      </c>
      <c r="AM457" s="270">
        <v>0.03</v>
      </c>
      <c r="AN457" s="270">
        <v>2.2000000000000002</v>
      </c>
      <c r="AO457" s="270">
        <v>2</v>
      </c>
      <c r="AP457" s="270">
        <v>2.1</v>
      </c>
      <c r="AQ457" s="270">
        <v>2.2000000000000002</v>
      </c>
      <c r="AR457" s="270">
        <v>2.2999999999999998</v>
      </c>
      <c r="AS457" s="270">
        <v>1.0442</v>
      </c>
      <c r="AT457" s="270">
        <v>1.1125</v>
      </c>
      <c r="AU457" s="270">
        <v>1.2081</v>
      </c>
      <c r="AV457" s="270">
        <v>1.3045</v>
      </c>
      <c r="AW457" s="270">
        <v>1.3943000000000001</v>
      </c>
      <c r="AX457" s="270">
        <v>3.9939999999999998</v>
      </c>
      <c r="AY457" s="270">
        <v>0</v>
      </c>
      <c r="AZ457" s="270">
        <v>0</v>
      </c>
      <c r="BA457" s="270">
        <v>0</v>
      </c>
      <c r="BB457" s="270">
        <v>0</v>
      </c>
      <c r="BC457" s="270">
        <v>0.06</v>
      </c>
      <c r="BD457" s="270">
        <v>0</v>
      </c>
      <c r="BE457" s="270">
        <v>0</v>
      </c>
      <c r="BF457" s="270">
        <v>0</v>
      </c>
      <c r="BG457" s="270">
        <v>0</v>
      </c>
    </row>
    <row r="458" spans="1:59">
      <c r="A458" s="267" t="s">
        <v>470</v>
      </c>
      <c r="B458" s="268">
        <v>2.0120000000000005</v>
      </c>
      <c r="C458" s="268">
        <v>4.1870000000000003</v>
      </c>
      <c r="D458" s="268">
        <v>0</v>
      </c>
      <c r="E458" s="268"/>
      <c r="F458" s="269">
        <v>37500</v>
      </c>
      <c r="G458" s="270">
        <v>0</v>
      </c>
      <c r="H458" s="270">
        <v>0</v>
      </c>
      <c r="I458" s="270">
        <v>1.8120000000000001</v>
      </c>
      <c r="J458" s="270">
        <v>0</v>
      </c>
      <c r="K458" s="270">
        <v>5.3999999999999999E-2</v>
      </c>
      <c r="L458" s="270">
        <v>0.14600000000000035</v>
      </c>
      <c r="M458" s="271">
        <v>0</v>
      </c>
      <c r="N458" s="269">
        <v>37500</v>
      </c>
      <c r="O458" s="269">
        <v>37500</v>
      </c>
      <c r="P458" s="269">
        <v>37500</v>
      </c>
      <c r="Q458" s="269">
        <v>37500</v>
      </c>
      <c r="R458" s="269">
        <v>37500</v>
      </c>
      <c r="S458" s="269" t="s">
        <v>159</v>
      </c>
      <c r="T458" s="270">
        <v>0</v>
      </c>
      <c r="U458" s="270">
        <v>0</v>
      </c>
      <c r="V458" s="270">
        <v>0</v>
      </c>
      <c r="W458" s="270">
        <v>0</v>
      </c>
      <c r="X458" s="270">
        <v>0</v>
      </c>
      <c r="Y458" s="270">
        <v>0</v>
      </c>
      <c r="Z458" s="270">
        <v>0</v>
      </c>
      <c r="AA458" s="270">
        <v>0</v>
      </c>
      <c r="AB458" s="270">
        <v>0</v>
      </c>
      <c r="AC458" s="270">
        <v>0</v>
      </c>
      <c r="AD458" s="270">
        <v>1.762</v>
      </c>
      <c r="AE458" s="270">
        <v>1.762</v>
      </c>
      <c r="AF458" s="270">
        <v>1.762</v>
      </c>
      <c r="AG458" s="270">
        <v>1.762</v>
      </c>
      <c r="AH458" s="270">
        <v>1.762</v>
      </c>
      <c r="AI458" s="270">
        <v>0</v>
      </c>
      <c r="AJ458" s="270">
        <v>0</v>
      </c>
      <c r="AK458" s="270">
        <v>0</v>
      </c>
      <c r="AL458" s="270">
        <v>0</v>
      </c>
      <c r="AM458" s="270">
        <v>0</v>
      </c>
      <c r="AN458" s="270">
        <v>0.1</v>
      </c>
      <c r="AO458" s="270">
        <v>0.1</v>
      </c>
      <c r="AP458" s="270">
        <v>0.1</v>
      </c>
      <c r="AQ458" s="270">
        <v>0.1</v>
      </c>
      <c r="AR458" s="270">
        <v>0.1</v>
      </c>
      <c r="AS458" s="270">
        <v>0.127</v>
      </c>
      <c r="AT458" s="270">
        <v>0.127</v>
      </c>
      <c r="AU458" s="270">
        <v>0.127</v>
      </c>
      <c r="AV458" s="270">
        <v>0.127</v>
      </c>
      <c r="AW458" s="270">
        <v>0.127</v>
      </c>
      <c r="AX458" s="270">
        <v>0.43199999999999994</v>
      </c>
      <c r="AY458" s="270">
        <v>0</v>
      </c>
      <c r="AZ458" s="270">
        <v>0</v>
      </c>
      <c r="BA458" s="270">
        <v>0</v>
      </c>
      <c r="BB458" s="270">
        <v>0</v>
      </c>
      <c r="BC458" s="270">
        <v>0</v>
      </c>
      <c r="BD458" s="270">
        <v>0</v>
      </c>
      <c r="BE458" s="270">
        <v>0</v>
      </c>
      <c r="BF458" s="270">
        <v>0</v>
      </c>
      <c r="BG458" s="270">
        <v>0</v>
      </c>
    </row>
    <row r="459" spans="1:59">
      <c r="A459" s="267" t="s">
        <v>472</v>
      </c>
      <c r="B459" s="268">
        <v>0.77633333333333321</v>
      </c>
      <c r="C459" s="268">
        <v>3.7199999999999998</v>
      </c>
      <c r="D459" s="268">
        <v>0</v>
      </c>
      <c r="E459" s="268"/>
      <c r="F459" s="269">
        <v>11500</v>
      </c>
      <c r="G459" s="270">
        <v>0</v>
      </c>
      <c r="H459" s="270">
        <v>0</v>
      </c>
      <c r="I459" s="270">
        <v>0.72699999999999998</v>
      </c>
      <c r="J459" s="270">
        <v>0</v>
      </c>
      <c r="K459" s="270">
        <v>2.1999999999999999E-2</v>
      </c>
      <c r="L459" s="270">
        <v>2.733333333333321E-2</v>
      </c>
      <c r="M459" s="271">
        <v>0</v>
      </c>
      <c r="N459" s="269">
        <v>11500</v>
      </c>
      <c r="O459" s="269">
        <v>11500</v>
      </c>
      <c r="P459" s="269">
        <v>11500</v>
      </c>
      <c r="Q459" s="269">
        <v>11500</v>
      </c>
      <c r="R459" s="269">
        <v>11500</v>
      </c>
      <c r="S459" s="269" t="s">
        <v>159</v>
      </c>
      <c r="T459" s="270">
        <v>0</v>
      </c>
      <c r="U459" s="270">
        <v>0</v>
      </c>
      <c r="V459" s="270">
        <v>0</v>
      </c>
      <c r="W459" s="270">
        <v>0</v>
      </c>
      <c r="X459" s="270">
        <v>0</v>
      </c>
      <c r="Y459" s="270">
        <v>0</v>
      </c>
      <c r="Z459" s="270">
        <v>0</v>
      </c>
      <c r="AA459" s="270">
        <v>0</v>
      </c>
      <c r="AB459" s="270">
        <v>0</v>
      </c>
      <c r="AC459" s="270">
        <v>0</v>
      </c>
      <c r="AD459" s="270">
        <v>0.503</v>
      </c>
      <c r="AE459" s="270">
        <v>0.503</v>
      </c>
      <c r="AF459" s="270">
        <v>0.503</v>
      </c>
      <c r="AG459" s="270">
        <v>0.503</v>
      </c>
      <c r="AH459" s="270">
        <v>0.503</v>
      </c>
      <c r="AI459" s="270">
        <v>0</v>
      </c>
      <c r="AJ459" s="270">
        <v>0</v>
      </c>
      <c r="AK459" s="270">
        <v>0</v>
      </c>
      <c r="AL459" s="270">
        <v>0</v>
      </c>
      <c r="AM459" s="270">
        <v>0</v>
      </c>
      <c r="AN459" s="270">
        <v>1.6E-2</v>
      </c>
      <c r="AO459" s="270">
        <v>1.6E-2</v>
      </c>
      <c r="AP459" s="270">
        <v>1.6E-2</v>
      </c>
      <c r="AQ459" s="270">
        <v>1.6E-2</v>
      </c>
      <c r="AR459" s="270">
        <v>1.6E-2</v>
      </c>
      <c r="AS459" s="270">
        <v>3.7999999999999999E-2</v>
      </c>
      <c r="AT459" s="270">
        <v>3.7999999999999999E-2</v>
      </c>
      <c r="AU459" s="270">
        <v>3.7999999999999999E-2</v>
      </c>
      <c r="AV459" s="270">
        <v>3.7999999999999999E-2</v>
      </c>
      <c r="AW459" s="270">
        <v>3.7999999999999999E-2</v>
      </c>
      <c r="AX459" s="270">
        <v>0</v>
      </c>
      <c r="AY459" s="270">
        <v>0</v>
      </c>
      <c r="AZ459" s="270">
        <v>0</v>
      </c>
      <c r="BA459" s="270">
        <v>0</v>
      </c>
      <c r="BB459" s="270">
        <v>0</v>
      </c>
      <c r="BC459" s="270">
        <v>0</v>
      </c>
      <c r="BD459" s="270">
        <v>0</v>
      </c>
      <c r="BE459" s="270">
        <v>0</v>
      </c>
      <c r="BF459" s="270">
        <v>0</v>
      </c>
      <c r="BG459" s="270">
        <v>0</v>
      </c>
    </row>
    <row r="460" spans="1:59">
      <c r="A460" s="267" t="s">
        <v>471</v>
      </c>
      <c r="B460" s="268">
        <v>1.6635</v>
      </c>
      <c r="C460" s="268">
        <v>3.8140000000000001</v>
      </c>
      <c r="D460" s="268">
        <v>0</v>
      </c>
      <c r="E460" s="268"/>
      <c r="F460" s="269">
        <v>17000</v>
      </c>
      <c r="G460" s="270">
        <v>0</v>
      </c>
      <c r="H460" s="270">
        <v>0</v>
      </c>
      <c r="I460" s="270">
        <v>1.36</v>
      </c>
      <c r="J460" s="270">
        <v>0</v>
      </c>
      <c r="K460" s="270">
        <v>0.05</v>
      </c>
      <c r="L460" s="270">
        <v>0.25349999999999984</v>
      </c>
      <c r="M460" s="271">
        <v>0</v>
      </c>
      <c r="N460" s="269">
        <v>17000</v>
      </c>
      <c r="O460" s="269">
        <v>17000</v>
      </c>
      <c r="P460" s="269">
        <v>17000</v>
      </c>
      <c r="Q460" s="269">
        <v>17000</v>
      </c>
      <c r="R460" s="269">
        <v>17000</v>
      </c>
      <c r="S460" s="269" t="s">
        <v>159</v>
      </c>
      <c r="T460" s="270">
        <v>0</v>
      </c>
      <c r="U460" s="270">
        <v>0</v>
      </c>
      <c r="V460" s="270">
        <v>0</v>
      </c>
      <c r="W460" s="270">
        <v>0</v>
      </c>
      <c r="X460" s="270">
        <v>0</v>
      </c>
      <c r="Y460" s="270">
        <v>0</v>
      </c>
      <c r="Z460" s="270">
        <v>0</v>
      </c>
      <c r="AA460" s="270">
        <v>0</v>
      </c>
      <c r="AB460" s="270">
        <v>0</v>
      </c>
      <c r="AC460" s="270">
        <v>0</v>
      </c>
      <c r="AD460" s="270">
        <v>1.1060000000000001</v>
      </c>
      <c r="AE460" s="270">
        <v>1.1060000000000001</v>
      </c>
      <c r="AF460" s="270">
        <v>1.1060000000000001</v>
      </c>
      <c r="AG460" s="270">
        <v>1.1060000000000001</v>
      </c>
      <c r="AH460" s="270">
        <v>1.1060000000000001</v>
      </c>
      <c r="AI460" s="270">
        <v>0</v>
      </c>
      <c r="AJ460" s="270">
        <v>0</v>
      </c>
      <c r="AK460" s="270">
        <v>0</v>
      </c>
      <c r="AL460" s="270">
        <v>0</v>
      </c>
      <c r="AM460" s="270">
        <v>0</v>
      </c>
      <c r="AN460" s="270">
        <v>7.4999999999999997E-2</v>
      </c>
      <c r="AO460" s="270">
        <v>7.4999999999999997E-2</v>
      </c>
      <c r="AP460" s="270">
        <v>7.4999999999999997E-2</v>
      </c>
      <c r="AQ460" s="270">
        <v>7.4999999999999997E-2</v>
      </c>
      <c r="AR460" s="270">
        <v>7.4999999999999997E-2</v>
      </c>
      <c r="AS460" s="270">
        <v>0.20899999999999999</v>
      </c>
      <c r="AT460" s="270">
        <v>0.20899999999999999</v>
      </c>
      <c r="AU460" s="270">
        <v>0.20899999999999999</v>
      </c>
      <c r="AV460" s="270">
        <v>0.20899999999999999</v>
      </c>
      <c r="AW460" s="270">
        <v>0.20899999999999999</v>
      </c>
      <c r="AX460" s="270">
        <v>0</v>
      </c>
      <c r="AY460" s="270">
        <v>0</v>
      </c>
      <c r="AZ460" s="270">
        <v>0</v>
      </c>
      <c r="BA460" s="270">
        <v>0</v>
      </c>
      <c r="BB460" s="270">
        <v>0</v>
      </c>
      <c r="BC460" s="270">
        <v>0</v>
      </c>
      <c r="BD460" s="270">
        <v>0</v>
      </c>
      <c r="BE460" s="270">
        <v>0</v>
      </c>
      <c r="BF460" s="270">
        <v>0</v>
      </c>
      <c r="BG460" s="270">
        <v>0</v>
      </c>
    </row>
    <row r="461" spans="1:59">
      <c r="A461" s="267" t="s">
        <v>474</v>
      </c>
      <c r="B461" s="268">
        <v>0.19691666666666671</v>
      </c>
      <c r="C461" s="268">
        <v>0.245</v>
      </c>
      <c r="D461" s="268">
        <v>0</v>
      </c>
      <c r="E461" s="268"/>
      <c r="F461" s="269">
        <v>750</v>
      </c>
      <c r="G461" s="270">
        <v>0</v>
      </c>
      <c r="H461" s="270">
        <v>0</v>
      </c>
      <c r="I461" s="270">
        <v>0.20100000000000001</v>
      </c>
      <c r="J461" s="270">
        <v>0</v>
      </c>
      <c r="K461" s="270">
        <v>0</v>
      </c>
      <c r="L461" s="270">
        <v>-4.0833333333333E-3</v>
      </c>
      <c r="M461" s="271">
        <v>0</v>
      </c>
      <c r="N461" s="269">
        <v>750</v>
      </c>
      <c r="O461" s="269">
        <v>750</v>
      </c>
      <c r="P461" s="269">
        <v>750</v>
      </c>
      <c r="Q461" s="269">
        <v>750</v>
      </c>
      <c r="R461" s="269">
        <v>750</v>
      </c>
      <c r="S461" s="269" t="s">
        <v>159</v>
      </c>
      <c r="T461" s="270">
        <v>0</v>
      </c>
      <c r="U461" s="270">
        <v>0</v>
      </c>
      <c r="V461" s="270">
        <v>0</v>
      </c>
      <c r="W461" s="270">
        <v>0</v>
      </c>
      <c r="X461" s="270">
        <v>0</v>
      </c>
      <c r="Y461" s="270">
        <v>0</v>
      </c>
      <c r="Z461" s="270">
        <v>0</v>
      </c>
      <c r="AA461" s="270">
        <v>0</v>
      </c>
      <c r="AB461" s="270">
        <v>0</v>
      </c>
      <c r="AC461" s="270">
        <v>0</v>
      </c>
      <c r="AD461" s="270">
        <v>0.14499999999999999</v>
      </c>
      <c r="AE461" s="270">
        <v>0.14499999999999999</v>
      </c>
      <c r="AF461" s="270">
        <v>0.14499999999999999</v>
      </c>
      <c r="AG461" s="270">
        <v>0.14499999999999999</v>
      </c>
      <c r="AH461" s="270">
        <v>0.14499999999999999</v>
      </c>
      <c r="AI461" s="270">
        <v>0</v>
      </c>
      <c r="AJ461" s="270">
        <v>0</v>
      </c>
      <c r="AK461" s="270">
        <v>0</v>
      </c>
      <c r="AL461" s="270">
        <v>0</v>
      </c>
      <c r="AM461" s="270">
        <v>0</v>
      </c>
      <c r="AN461" s="270">
        <v>0</v>
      </c>
      <c r="AO461" s="270">
        <v>0</v>
      </c>
      <c r="AP461" s="270">
        <v>0</v>
      </c>
      <c r="AQ461" s="270">
        <v>0</v>
      </c>
      <c r="AR461" s="270">
        <v>0</v>
      </c>
      <c r="AS461" s="270">
        <v>0</v>
      </c>
      <c r="AT461" s="270">
        <v>0</v>
      </c>
      <c r="AU461" s="270">
        <v>0</v>
      </c>
      <c r="AV461" s="270">
        <v>0</v>
      </c>
      <c r="AW461" s="270">
        <v>0</v>
      </c>
      <c r="AX461" s="270">
        <v>0</v>
      </c>
      <c r="AY461" s="270">
        <v>0</v>
      </c>
      <c r="AZ461" s="270">
        <v>0</v>
      </c>
      <c r="BA461" s="270">
        <v>0</v>
      </c>
      <c r="BB461" s="270">
        <v>0</v>
      </c>
      <c r="BC461" s="270">
        <v>0</v>
      </c>
      <c r="BD461" s="270">
        <v>0</v>
      </c>
      <c r="BE461" s="270">
        <v>0</v>
      </c>
      <c r="BF461" s="270">
        <v>0</v>
      </c>
      <c r="BG461" s="270">
        <v>0</v>
      </c>
    </row>
    <row r="462" spans="1:59">
      <c r="A462" s="267" t="s">
        <v>765</v>
      </c>
      <c r="B462" s="268">
        <v>0.14566666666666664</v>
      </c>
      <c r="C462" s="268">
        <v>0.36</v>
      </c>
      <c r="D462" s="268">
        <v>0</v>
      </c>
      <c r="E462" s="268"/>
      <c r="F462" s="269">
        <v>903</v>
      </c>
      <c r="G462" s="270">
        <v>5.2999999999999999E-2</v>
      </c>
      <c r="H462" s="270">
        <v>2.5000000000000001E-2</v>
      </c>
      <c r="I462" s="270">
        <v>0</v>
      </c>
      <c r="J462" s="270">
        <v>1E-3</v>
      </c>
      <c r="K462" s="270">
        <v>5.5E-2</v>
      </c>
      <c r="L462" s="270">
        <v>1.1666666666666631E-2</v>
      </c>
      <c r="M462" s="271">
        <v>58.693244739756366</v>
      </c>
      <c r="N462" s="269">
        <v>907</v>
      </c>
      <c r="O462" s="269">
        <v>925</v>
      </c>
      <c r="P462" s="269">
        <v>943</v>
      </c>
      <c r="Q462" s="269">
        <v>962</v>
      </c>
      <c r="R462" s="269">
        <v>981</v>
      </c>
      <c r="S462" s="269" t="s">
        <v>157</v>
      </c>
      <c r="T462" s="270">
        <v>5.4399999999999997E-2</v>
      </c>
      <c r="U462" s="270">
        <v>5.5500000000000001E-2</v>
      </c>
      <c r="V462" s="270">
        <v>5.6599999999999998E-2</v>
      </c>
      <c r="W462" s="270">
        <v>5.7700000000000001E-2</v>
      </c>
      <c r="X462" s="270">
        <v>5.8900000000000001E-2</v>
      </c>
      <c r="Y462" s="270">
        <v>2.4500000000000001E-2</v>
      </c>
      <c r="Z462" s="270">
        <v>2.5000000000000001E-2</v>
      </c>
      <c r="AA462" s="270">
        <v>2.5499999999999998E-2</v>
      </c>
      <c r="AB462" s="270">
        <v>2.5999999999999999E-2</v>
      </c>
      <c r="AC462" s="270">
        <v>2.6499999999999999E-2</v>
      </c>
      <c r="AD462" s="270">
        <v>0</v>
      </c>
      <c r="AE462" s="270">
        <v>0</v>
      </c>
      <c r="AF462" s="270">
        <v>0</v>
      </c>
      <c r="AG462" s="270">
        <v>0</v>
      </c>
      <c r="AH462" s="270">
        <v>0</v>
      </c>
      <c r="AI462" s="270">
        <v>1.1000000000000001E-3</v>
      </c>
      <c r="AJ462" s="270">
        <v>1.1999999999999999E-3</v>
      </c>
      <c r="AK462" s="270">
        <v>1.2999999999999999E-3</v>
      </c>
      <c r="AL462" s="270">
        <v>1.4E-3</v>
      </c>
      <c r="AM462" s="270">
        <v>1.5E-3</v>
      </c>
      <c r="AN462" s="270">
        <v>4.4999999999999998E-2</v>
      </c>
      <c r="AO462" s="270">
        <v>4.7E-2</v>
      </c>
      <c r="AP462" s="270">
        <v>4.8000000000000001E-2</v>
      </c>
      <c r="AQ462" s="270">
        <v>4.9000000000000002E-2</v>
      </c>
      <c r="AR462" s="270">
        <v>0.05</v>
      </c>
      <c r="AS462" s="270">
        <v>1.11E-2</v>
      </c>
      <c r="AT462" s="270">
        <v>1.14E-2</v>
      </c>
      <c r="AU462" s="270">
        <v>1.17E-2</v>
      </c>
      <c r="AV462" s="270">
        <v>1.1900000000000001E-2</v>
      </c>
      <c r="AW462" s="270">
        <v>1.2200000000000001E-2</v>
      </c>
      <c r="AX462" s="270">
        <v>0</v>
      </c>
      <c r="AY462" s="270">
        <v>0</v>
      </c>
      <c r="AZ462" s="270">
        <v>0</v>
      </c>
      <c r="BA462" s="270">
        <v>0</v>
      </c>
      <c r="BB462" s="270">
        <v>0</v>
      </c>
      <c r="BC462" s="270">
        <v>0</v>
      </c>
      <c r="BD462" s="270">
        <v>0</v>
      </c>
      <c r="BE462" s="270">
        <v>0</v>
      </c>
      <c r="BF462" s="270">
        <v>0</v>
      </c>
      <c r="BG462" s="270">
        <v>0</v>
      </c>
    </row>
    <row r="463" spans="1:59">
      <c r="A463" s="267" t="s">
        <v>768</v>
      </c>
      <c r="B463" s="268">
        <v>1.1027500000000001</v>
      </c>
      <c r="C463" s="268">
        <v>3.5489999999999999</v>
      </c>
      <c r="D463" s="268">
        <v>0</v>
      </c>
      <c r="E463" s="268"/>
      <c r="F463" s="269">
        <v>15546</v>
      </c>
      <c r="G463" s="270">
        <v>0.56899999999999995</v>
      </c>
      <c r="H463" s="270">
        <v>6.2E-2</v>
      </c>
      <c r="I463" s="270">
        <v>0</v>
      </c>
      <c r="J463" s="270">
        <v>0.115</v>
      </c>
      <c r="K463" s="270">
        <v>0.16200000000000001</v>
      </c>
      <c r="L463" s="270">
        <v>0.19475000000000009</v>
      </c>
      <c r="M463" s="271">
        <v>36.601054933745012</v>
      </c>
      <c r="N463" s="269">
        <v>15700</v>
      </c>
      <c r="O463" s="269">
        <v>17000</v>
      </c>
      <c r="P463" s="269">
        <v>18000</v>
      </c>
      <c r="Q463" s="269">
        <v>20000</v>
      </c>
      <c r="R463" s="269">
        <v>23000</v>
      </c>
      <c r="S463" s="269" t="s">
        <v>157</v>
      </c>
      <c r="T463" s="270">
        <v>0.58099999999999996</v>
      </c>
      <c r="U463" s="270">
        <v>0.629</v>
      </c>
      <c r="V463" s="270">
        <v>0.66600000000000004</v>
      </c>
      <c r="W463" s="270">
        <v>0.74</v>
      </c>
      <c r="X463" s="270">
        <v>0.85099999999999998</v>
      </c>
      <c r="Y463" s="270">
        <v>7.0000000000000007E-2</v>
      </c>
      <c r="Z463" s="270">
        <v>8.5000000000000006E-2</v>
      </c>
      <c r="AA463" s="270">
        <v>0.1</v>
      </c>
      <c r="AB463" s="270">
        <v>0.15</v>
      </c>
      <c r="AC463" s="270">
        <v>0.17499999999999999</v>
      </c>
      <c r="AD463" s="270">
        <v>0</v>
      </c>
      <c r="AE463" s="270">
        <v>0</v>
      </c>
      <c r="AF463" s="270">
        <v>0</v>
      </c>
      <c r="AG463" s="270">
        <v>0</v>
      </c>
      <c r="AH463" s="270">
        <v>0</v>
      </c>
      <c r="AI463" s="270">
        <v>0.13</v>
      </c>
      <c r="AJ463" s="270">
        <v>0.15</v>
      </c>
      <c r="AK463" s="270">
        <v>0.18</v>
      </c>
      <c r="AL463" s="270">
        <v>0.21</v>
      </c>
      <c r="AM463" s="270">
        <v>0.22500000000000001</v>
      </c>
      <c r="AN463" s="270">
        <v>0.16300000000000001</v>
      </c>
      <c r="AO463" s="270">
        <v>0.16800000000000001</v>
      </c>
      <c r="AP463" s="270">
        <v>0.17299999999999999</v>
      </c>
      <c r="AQ463" s="270">
        <v>0.17799999999999999</v>
      </c>
      <c r="AR463" s="270">
        <v>0.183</v>
      </c>
      <c r="AS463" s="270">
        <v>0.21</v>
      </c>
      <c r="AT463" s="270">
        <v>0.22</v>
      </c>
      <c r="AU463" s="270">
        <v>0.24</v>
      </c>
      <c r="AV463" s="270">
        <v>0.28000000000000003</v>
      </c>
      <c r="AW463" s="270">
        <v>0.3</v>
      </c>
      <c r="AX463" s="270">
        <v>0</v>
      </c>
      <c r="AY463" s="270">
        <v>0</v>
      </c>
      <c r="AZ463" s="270">
        <v>0</v>
      </c>
      <c r="BA463" s="270">
        <v>0</v>
      </c>
      <c r="BB463" s="270">
        <v>0</v>
      </c>
      <c r="BC463" s="270">
        <v>0</v>
      </c>
      <c r="BD463" s="270">
        <v>0</v>
      </c>
      <c r="BE463" s="270">
        <v>0</v>
      </c>
      <c r="BF463" s="270">
        <v>0</v>
      </c>
      <c r="BG463" s="270">
        <v>0</v>
      </c>
    </row>
    <row r="464" spans="1:59">
      <c r="A464" s="267" t="s">
        <v>554</v>
      </c>
      <c r="B464" s="268">
        <v>1.8508333333333338</v>
      </c>
      <c r="C464" s="268">
        <v>2.6907999999999999</v>
      </c>
      <c r="D464" s="268">
        <v>1E-3</v>
      </c>
      <c r="E464" s="268"/>
      <c r="F464" s="269">
        <v>18683</v>
      </c>
      <c r="G464" s="270">
        <v>0.75639999999999996</v>
      </c>
      <c r="H464" s="270">
        <v>0.42080000000000001</v>
      </c>
      <c r="I464" s="270">
        <v>6.4999999999999997E-3</v>
      </c>
      <c r="J464" s="270">
        <v>0.30209999999999998</v>
      </c>
      <c r="K464" s="270">
        <v>6.9599999999999995E-2</v>
      </c>
      <c r="L464" s="270">
        <v>0.29443333333333377</v>
      </c>
      <c r="M464" s="271">
        <v>40.486003318524865</v>
      </c>
      <c r="N464" s="269">
        <v>18683</v>
      </c>
      <c r="O464" s="269">
        <v>18683</v>
      </c>
      <c r="P464" s="269">
        <v>18683</v>
      </c>
      <c r="Q464" s="269">
        <v>18683</v>
      </c>
      <c r="R464" s="269">
        <v>18683</v>
      </c>
      <c r="S464" s="269" t="s">
        <v>156</v>
      </c>
      <c r="T464" s="270">
        <v>0.75639999999999996</v>
      </c>
      <c r="U464" s="270">
        <v>0.75639999999999996</v>
      </c>
      <c r="V464" s="270">
        <v>0.75639999999999996</v>
      </c>
      <c r="W464" s="270">
        <v>0.75639999999999996</v>
      </c>
      <c r="X464" s="270">
        <v>0.75639999999999996</v>
      </c>
      <c r="Y464" s="270">
        <v>0.42080000000000001</v>
      </c>
      <c r="Z464" s="270">
        <v>0.42080000000000001</v>
      </c>
      <c r="AA464" s="270">
        <v>0.42080000000000001</v>
      </c>
      <c r="AB464" s="270">
        <v>0.42080000000000001</v>
      </c>
      <c r="AC464" s="270">
        <v>0.42080000000000001</v>
      </c>
      <c r="AD464" s="270">
        <v>6.4999999999999997E-3</v>
      </c>
      <c r="AE464" s="270">
        <v>6.4999999999999997E-3</v>
      </c>
      <c r="AF464" s="270">
        <v>6.4999999999999997E-3</v>
      </c>
      <c r="AG464" s="270">
        <v>6.4999999999999997E-3</v>
      </c>
      <c r="AH464" s="270">
        <v>6.4999999999999997E-3</v>
      </c>
      <c r="AI464" s="270">
        <v>0.30209999999999998</v>
      </c>
      <c r="AJ464" s="270">
        <v>0.30209999999999998</v>
      </c>
      <c r="AK464" s="270">
        <v>0.30209999999999998</v>
      </c>
      <c r="AL464" s="270">
        <v>0.3201</v>
      </c>
      <c r="AM464" s="270">
        <v>0.3201</v>
      </c>
      <c r="AN464" s="270">
        <v>6.9599999999999995E-2</v>
      </c>
      <c r="AO464" s="270">
        <v>6.9599999999999995E-2</v>
      </c>
      <c r="AP464" s="270">
        <v>6.9599999999999995E-2</v>
      </c>
      <c r="AQ464" s="270">
        <v>6.9599999999999995E-2</v>
      </c>
      <c r="AR464" s="270">
        <v>6.9599999999999995E-2</v>
      </c>
      <c r="AS464" s="270">
        <v>0.25469999999999998</v>
      </c>
      <c r="AT464" s="270">
        <v>0.25469999999999998</v>
      </c>
      <c r="AU464" s="270">
        <v>0.25469999999999998</v>
      </c>
      <c r="AV464" s="270">
        <v>0.25469999999999998</v>
      </c>
      <c r="AW464" s="270">
        <v>0.25469999999999998</v>
      </c>
      <c r="AX464" s="270">
        <v>0.5</v>
      </c>
      <c r="AY464" s="270">
        <v>0</v>
      </c>
      <c r="AZ464" s="270">
        <v>0</v>
      </c>
      <c r="BA464" s="270">
        <v>0</v>
      </c>
      <c r="BB464" s="270">
        <v>0</v>
      </c>
      <c r="BC464" s="270">
        <v>0</v>
      </c>
      <c r="BD464" s="270">
        <v>0</v>
      </c>
      <c r="BE464" s="270">
        <v>0</v>
      </c>
      <c r="BF464" s="270">
        <v>0</v>
      </c>
      <c r="BG464" s="270">
        <v>0</v>
      </c>
    </row>
    <row r="465" spans="1:59">
      <c r="A465" s="267" t="s">
        <v>771</v>
      </c>
      <c r="B465" s="268">
        <v>0.79533333333333323</v>
      </c>
      <c r="C465" s="268">
        <v>1.9710000000000003</v>
      </c>
      <c r="D465" s="268">
        <v>1.30613698630137E-2</v>
      </c>
      <c r="E465" s="268"/>
      <c r="F465" s="269">
        <v>12000</v>
      </c>
      <c r="G465" s="270">
        <v>0.50700000000000001</v>
      </c>
      <c r="H465" s="270">
        <v>3.4000000000000002E-2</v>
      </c>
      <c r="I465" s="270">
        <v>0</v>
      </c>
      <c r="J465" s="270">
        <v>1.7999999999999999E-2</v>
      </c>
      <c r="K465" s="270">
        <v>0.23100000000000001</v>
      </c>
      <c r="L465" s="270">
        <v>-7.7280365296804598E-3</v>
      </c>
      <c r="M465" s="271">
        <v>42.25</v>
      </c>
      <c r="N465" s="269">
        <v>12005</v>
      </c>
      <c r="O465" s="269">
        <v>12125</v>
      </c>
      <c r="P465" s="269">
        <v>12246</v>
      </c>
      <c r="Q465" s="269">
        <v>12369</v>
      </c>
      <c r="R465" s="269">
        <v>12492</v>
      </c>
      <c r="S465" s="269" t="s">
        <v>156</v>
      </c>
      <c r="T465" s="270">
        <v>0.504</v>
      </c>
      <c r="U465" s="270">
        <v>0.50900000000000001</v>
      </c>
      <c r="V465" s="270">
        <v>0.51400000000000001</v>
      </c>
      <c r="W465" s="270">
        <v>0.51900000000000002</v>
      </c>
      <c r="X465" s="270">
        <v>0.52500000000000002</v>
      </c>
      <c r="Y465" s="270">
        <v>0.05</v>
      </c>
      <c r="Z465" s="270">
        <v>5.5E-2</v>
      </c>
      <c r="AA465" s="270">
        <v>6.0999999999999999E-2</v>
      </c>
      <c r="AB465" s="270">
        <v>6.7000000000000004E-2</v>
      </c>
      <c r="AC465" s="270">
        <v>7.2999999999999995E-2</v>
      </c>
      <c r="AD465" s="270">
        <v>0</v>
      </c>
      <c r="AE465" s="270">
        <v>0</v>
      </c>
      <c r="AF465" s="270">
        <v>0</v>
      </c>
      <c r="AG465" s="270">
        <v>0</v>
      </c>
      <c r="AH465" s="270">
        <v>0</v>
      </c>
      <c r="AI465" s="270">
        <v>0.01</v>
      </c>
      <c r="AJ465" s="270">
        <v>1.0999999999999999E-2</v>
      </c>
      <c r="AK465" s="270">
        <v>1.2E-2</v>
      </c>
      <c r="AL465" s="270">
        <v>1.2999999999999999E-2</v>
      </c>
      <c r="AM465" s="270">
        <v>1.4E-2</v>
      </c>
      <c r="AN465" s="270">
        <v>9.7000000000000003E-2</v>
      </c>
      <c r="AO465" s="270">
        <v>0.107</v>
      </c>
      <c r="AP465" s="270">
        <v>0.11700000000000001</v>
      </c>
      <c r="AQ465" s="270">
        <v>0.128</v>
      </c>
      <c r="AR465" s="270">
        <v>0.14000000000000001</v>
      </c>
      <c r="AS465" s="270">
        <v>0.1221</v>
      </c>
      <c r="AT465" s="270">
        <v>0.126</v>
      </c>
      <c r="AU465" s="270">
        <v>0.13</v>
      </c>
      <c r="AV465" s="270">
        <v>0.1343</v>
      </c>
      <c r="AW465" s="270">
        <v>0.1389</v>
      </c>
      <c r="AX465" s="270">
        <v>0</v>
      </c>
      <c r="AY465" s="270">
        <v>0</v>
      </c>
      <c r="AZ465" s="270">
        <v>0</v>
      </c>
      <c r="BA465" s="270">
        <v>0</v>
      </c>
      <c r="BB465" s="270">
        <v>0</v>
      </c>
      <c r="BC465" s="270">
        <v>0</v>
      </c>
      <c r="BD465" s="270">
        <v>0</v>
      </c>
      <c r="BE465" s="270">
        <v>0</v>
      </c>
      <c r="BF465" s="270">
        <v>0</v>
      </c>
      <c r="BG465" s="270">
        <v>0</v>
      </c>
    </row>
    <row r="466" spans="1:59">
      <c r="A466" s="267" t="s">
        <v>460</v>
      </c>
      <c r="B466" s="268">
        <v>0.36966666666666675</v>
      </c>
      <c r="C466" s="268">
        <v>0.92399999999999993</v>
      </c>
      <c r="D466" s="268">
        <v>0</v>
      </c>
      <c r="E466" s="268"/>
      <c r="F466" s="269">
        <v>4250</v>
      </c>
      <c r="G466" s="270">
        <v>9.9000000000000005E-2</v>
      </c>
      <c r="H466" s="270">
        <v>0.13100000000000001</v>
      </c>
      <c r="I466" s="270">
        <v>1.7999999999999999E-2</v>
      </c>
      <c r="J466" s="270">
        <v>6.0999999999999999E-2</v>
      </c>
      <c r="K466" s="270">
        <v>1.2E-2</v>
      </c>
      <c r="L466" s="270">
        <v>4.8666666666666747E-2</v>
      </c>
      <c r="M466" s="271">
        <v>23.294117647058822</v>
      </c>
      <c r="N466" s="269">
        <v>4356</v>
      </c>
      <c r="O466" s="269">
        <v>4868</v>
      </c>
      <c r="P466" s="269">
        <v>5380</v>
      </c>
      <c r="Q466" s="269">
        <v>5892</v>
      </c>
      <c r="R466" s="269">
        <v>6404</v>
      </c>
      <c r="S466" s="269" t="s">
        <v>155</v>
      </c>
      <c r="T466" s="270">
        <v>0.109</v>
      </c>
      <c r="U466" s="270">
        <v>0.122</v>
      </c>
      <c r="V466" s="270">
        <v>0.13500000000000001</v>
      </c>
      <c r="W466" s="270">
        <v>0.14699999999999999</v>
      </c>
      <c r="X466" s="270">
        <v>0.16</v>
      </c>
      <c r="Y466" s="270">
        <v>0.13700000000000001</v>
      </c>
      <c r="Z466" s="270">
        <v>0.14000000000000001</v>
      </c>
      <c r="AA466" s="270">
        <v>0.14199999999999999</v>
      </c>
      <c r="AB466" s="270">
        <v>0.14499999999999999</v>
      </c>
      <c r="AC466" s="270">
        <v>0.14699999999999999</v>
      </c>
      <c r="AD466" s="270">
        <v>2.1999999999999999E-2</v>
      </c>
      <c r="AE466" s="270">
        <v>2.3E-2</v>
      </c>
      <c r="AF466" s="270">
        <v>2.3E-2</v>
      </c>
      <c r="AG466" s="270">
        <v>2.5999999999999999E-2</v>
      </c>
      <c r="AH466" s="270">
        <v>2.5999999999999999E-2</v>
      </c>
      <c r="AI466" s="270">
        <v>7.4999999999999997E-2</v>
      </c>
      <c r="AJ466" s="270">
        <v>7.5999999999999998E-2</v>
      </c>
      <c r="AK466" s="270">
        <v>7.6999999999999999E-2</v>
      </c>
      <c r="AL466" s="270">
        <v>1.7999999999999999E-2</v>
      </c>
      <c r="AM466" s="270">
        <v>1.9E-2</v>
      </c>
      <c r="AN466" s="270">
        <v>2.8000000000000001E-2</v>
      </c>
      <c r="AO466" s="270">
        <v>3.3000000000000002E-2</v>
      </c>
      <c r="AP466" s="270">
        <v>3.7999999999999999E-2</v>
      </c>
      <c r="AQ466" s="270">
        <v>4.2999999999999997E-2</v>
      </c>
      <c r="AR466" s="270">
        <v>4.8000000000000001E-2</v>
      </c>
      <c r="AS466" s="270">
        <v>4.5999999999999999E-2</v>
      </c>
      <c r="AT466" s="270">
        <v>5.0799999999999998E-2</v>
      </c>
      <c r="AU466" s="270">
        <v>5.5399999999999998E-2</v>
      </c>
      <c r="AV466" s="270">
        <v>5.3199999999999997E-2</v>
      </c>
      <c r="AW466" s="270">
        <v>5.79E-2</v>
      </c>
      <c r="AX466" s="270">
        <v>0</v>
      </c>
      <c r="AY466" s="270">
        <v>0</v>
      </c>
      <c r="AZ466" s="270">
        <v>0</v>
      </c>
      <c r="BA466" s="270">
        <v>0</v>
      </c>
      <c r="BB466" s="270">
        <v>0</v>
      </c>
      <c r="BC466" s="270">
        <v>0</v>
      </c>
      <c r="BD466" s="270">
        <v>0</v>
      </c>
      <c r="BE466" s="270">
        <v>0</v>
      </c>
      <c r="BF466" s="270">
        <v>0</v>
      </c>
      <c r="BG466" s="270">
        <v>0</v>
      </c>
    </row>
    <row r="467" spans="1:59">
      <c r="A467" s="267" t="s">
        <v>879</v>
      </c>
      <c r="B467" s="268" t="s">
        <v>395</v>
      </c>
      <c r="C467" s="268">
        <v>0</v>
      </c>
      <c r="D467" s="268">
        <v>0</v>
      </c>
      <c r="E467" s="268"/>
      <c r="F467" s="269" t="e">
        <v>#N/A</v>
      </c>
      <c r="G467" s="270">
        <v>0</v>
      </c>
      <c r="H467" s="270">
        <v>0</v>
      </c>
      <c r="I467" s="270">
        <v>0</v>
      </c>
      <c r="J467" s="270">
        <v>0</v>
      </c>
      <c r="K467" s="270">
        <v>0</v>
      </c>
      <c r="L467" s="270" t="e">
        <v>#VALUE!</v>
      </c>
      <c r="M467" s="271" t="s">
        <v>395</v>
      </c>
      <c r="N467" s="269">
        <v>0</v>
      </c>
      <c r="O467" s="269">
        <v>0</v>
      </c>
      <c r="P467" s="269">
        <v>0</v>
      </c>
      <c r="Q467" s="269">
        <v>0</v>
      </c>
      <c r="R467" s="269">
        <v>0</v>
      </c>
      <c r="S467" s="269" t="s">
        <v>155</v>
      </c>
      <c r="T467" s="270">
        <v>0</v>
      </c>
      <c r="U467" s="270">
        <v>0</v>
      </c>
      <c r="V467" s="270">
        <v>0</v>
      </c>
      <c r="W467" s="270">
        <v>0</v>
      </c>
      <c r="X467" s="270">
        <v>0</v>
      </c>
      <c r="Y467" s="270">
        <v>0</v>
      </c>
      <c r="Z467" s="270">
        <v>0</v>
      </c>
      <c r="AA467" s="270">
        <v>0</v>
      </c>
      <c r="AB467" s="270">
        <v>0</v>
      </c>
      <c r="AC467" s="270">
        <v>0</v>
      </c>
      <c r="AD467" s="270">
        <v>0</v>
      </c>
      <c r="AE467" s="270">
        <v>0</v>
      </c>
      <c r="AF467" s="270">
        <v>0</v>
      </c>
      <c r="AG467" s="270">
        <v>0</v>
      </c>
      <c r="AH467" s="270">
        <v>0</v>
      </c>
      <c r="AI467" s="270">
        <v>0</v>
      </c>
      <c r="AJ467" s="270">
        <v>0</v>
      </c>
      <c r="AK467" s="270">
        <v>0</v>
      </c>
      <c r="AL467" s="270">
        <v>0</v>
      </c>
      <c r="AM467" s="270">
        <v>0</v>
      </c>
      <c r="AN467" s="270">
        <v>0</v>
      </c>
      <c r="AO467" s="270">
        <v>0</v>
      </c>
      <c r="AP467" s="270">
        <v>0</v>
      </c>
      <c r="AQ467" s="270">
        <v>0</v>
      </c>
      <c r="AR467" s="270">
        <v>0</v>
      </c>
      <c r="AS467" s="270">
        <v>0</v>
      </c>
      <c r="AT467" s="270">
        <v>0</v>
      </c>
      <c r="AU467" s="270">
        <v>0</v>
      </c>
      <c r="AV467" s="270">
        <v>0</v>
      </c>
      <c r="AW467" s="270">
        <v>0</v>
      </c>
      <c r="AX467" s="270">
        <v>0</v>
      </c>
      <c r="AY467" s="270">
        <v>0</v>
      </c>
      <c r="AZ467" s="270">
        <v>0</v>
      </c>
      <c r="BA467" s="270">
        <v>0</v>
      </c>
      <c r="BB467" s="270">
        <v>0</v>
      </c>
      <c r="BC467" s="270">
        <v>0</v>
      </c>
      <c r="BD467" s="270">
        <v>0</v>
      </c>
      <c r="BE467" s="270">
        <v>0</v>
      </c>
      <c r="BF467" s="270">
        <v>0</v>
      </c>
      <c r="BG467" s="270">
        <v>0</v>
      </c>
    </row>
    <row r="468" spans="1:59">
      <c r="A468" s="267" t="s">
        <v>889</v>
      </c>
      <c r="B468" s="268">
        <v>0.18533333333333335</v>
      </c>
      <c r="C468" s="268">
        <v>0.60099999999999998</v>
      </c>
      <c r="D468" s="268">
        <v>0</v>
      </c>
      <c r="E468" s="268"/>
      <c r="F468" s="269">
        <v>416</v>
      </c>
      <c r="G468" s="270">
        <v>0.155</v>
      </c>
      <c r="H468" s="270">
        <v>0.01</v>
      </c>
      <c r="I468" s="270">
        <v>0</v>
      </c>
      <c r="J468" s="270">
        <v>2E-3</v>
      </c>
      <c r="K468" s="270">
        <v>2E-3</v>
      </c>
      <c r="L468" s="270">
        <v>1.6333333333333339E-2</v>
      </c>
      <c r="M468" s="271">
        <v>372.59615384615387</v>
      </c>
      <c r="N468" s="269">
        <v>430</v>
      </c>
      <c r="O468" s="269">
        <v>500</v>
      </c>
      <c r="P468" s="269">
        <v>600</v>
      </c>
      <c r="Q468" s="269">
        <v>600</v>
      </c>
      <c r="R468" s="269">
        <v>600</v>
      </c>
      <c r="S468" s="269" t="s">
        <v>155</v>
      </c>
      <c r="T468" s="270">
        <v>0.157</v>
      </c>
      <c r="U468" s="270">
        <v>0.183</v>
      </c>
      <c r="V468" s="270">
        <v>0.22</v>
      </c>
      <c r="W468" s="270">
        <v>0.22</v>
      </c>
      <c r="X468" s="270">
        <v>0.22</v>
      </c>
      <c r="Y468" s="270">
        <v>1.4E-2</v>
      </c>
      <c r="Z468" s="270">
        <v>1.6E-2</v>
      </c>
      <c r="AA468" s="270">
        <v>2.1999999999999999E-2</v>
      </c>
      <c r="AB468" s="270">
        <v>2.1999999999999999E-2</v>
      </c>
      <c r="AC468" s="270">
        <v>2.1999999999999999E-2</v>
      </c>
      <c r="AD468" s="270">
        <v>0</v>
      </c>
      <c r="AE468" s="270">
        <v>0</v>
      </c>
      <c r="AF468" s="270">
        <v>0</v>
      </c>
      <c r="AG468" s="270">
        <v>0</v>
      </c>
      <c r="AH468" s="270">
        <v>0</v>
      </c>
      <c r="AI468" s="270">
        <v>4.0000000000000001E-3</v>
      </c>
      <c r="AJ468" s="270">
        <v>6.0000000000000001E-3</v>
      </c>
      <c r="AK468" s="270">
        <v>8.0000000000000002E-3</v>
      </c>
      <c r="AL468" s="270">
        <v>8.0000000000000002E-3</v>
      </c>
      <c r="AM468" s="270">
        <v>8.0000000000000002E-3</v>
      </c>
      <c r="AN468" s="270">
        <v>0</v>
      </c>
      <c r="AO468" s="270">
        <v>0</v>
      </c>
      <c r="AP468" s="270">
        <v>0</v>
      </c>
      <c r="AQ468" s="270">
        <v>0</v>
      </c>
      <c r="AR468" s="270">
        <v>0</v>
      </c>
      <c r="AS468" s="270">
        <v>1.7999999999999999E-2</v>
      </c>
      <c r="AT468" s="270">
        <v>0.02</v>
      </c>
      <c r="AU468" s="270">
        <v>2.5000000000000001E-2</v>
      </c>
      <c r="AV468" s="270">
        <v>2.5000000000000001E-2</v>
      </c>
      <c r="AW468" s="270">
        <v>2.5000000000000001E-2</v>
      </c>
      <c r="AX468" s="270">
        <v>0</v>
      </c>
      <c r="AY468" s="270">
        <v>0</v>
      </c>
      <c r="AZ468" s="270">
        <v>0</v>
      </c>
      <c r="BA468" s="270">
        <v>0</v>
      </c>
      <c r="BB468" s="270">
        <v>0</v>
      </c>
      <c r="BC468" s="270">
        <v>0</v>
      </c>
      <c r="BD468" s="270">
        <v>0</v>
      </c>
      <c r="BE468" s="270">
        <v>0</v>
      </c>
      <c r="BF468" s="270">
        <v>0</v>
      </c>
      <c r="BG468" s="270">
        <v>0</v>
      </c>
    </row>
    <row r="469" spans="1:59">
      <c r="A469" s="267" t="s">
        <v>424</v>
      </c>
      <c r="B469" s="268">
        <v>0.23779166666666671</v>
      </c>
      <c r="C469" s="268">
        <v>0.33500000000000002</v>
      </c>
      <c r="D469" s="268">
        <v>0</v>
      </c>
      <c r="E469" s="268"/>
      <c r="F469" s="269">
        <v>3256</v>
      </c>
      <c r="G469" s="270">
        <v>0.19450000000000001</v>
      </c>
      <c r="H469" s="270">
        <v>1.5E-3</v>
      </c>
      <c r="I469" s="270">
        <v>0</v>
      </c>
      <c r="J469" s="270">
        <v>0</v>
      </c>
      <c r="K469" s="270">
        <v>1.0999999999999999E-2</v>
      </c>
      <c r="L469" s="270">
        <v>3.0791666666666689E-2</v>
      </c>
      <c r="M469" s="271">
        <v>59.735872235872236</v>
      </c>
      <c r="N469" s="269">
        <v>3355</v>
      </c>
      <c r="O469" s="269">
        <v>3859</v>
      </c>
      <c r="P469" s="269">
        <v>4438</v>
      </c>
      <c r="Q469" s="269">
        <v>5103</v>
      </c>
      <c r="R469" s="269">
        <v>5869</v>
      </c>
      <c r="S469" s="269" t="s">
        <v>155</v>
      </c>
      <c r="T469" s="270">
        <v>0.21</v>
      </c>
      <c r="U469" s="270">
        <v>0.24099999999999999</v>
      </c>
      <c r="V469" s="270">
        <v>0.27700000000000002</v>
      </c>
      <c r="W469" s="270">
        <v>0.31900000000000001</v>
      </c>
      <c r="X469" s="270">
        <v>0.36699999999999999</v>
      </c>
      <c r="Y469" s="270">
        <v>2E-3</v>
      </c>
      <c r="Z469" s="270">
        <v>2E-3</v>
      </c>
      <c r="AA469" s="270">
        <v>2E-3</v>
      </c>
      <c r="AB469" s="270">
        <v>2E-3</v>
      </c>
      <c r="AC469" s="270">
        <v>2E-3</v>
      </c>
      <c r="AD469" s="270">
        <v>0</v>
      </c>
      <c r="AE469" s="270">
        <v>0</v>
      </c>
      <c r="AF469" s="270">
        <v>0</v>
      </c>
      <c r="AG469" s="270">
        <v>0</v>
      </c>
      <c r="AH469" s="270">
        <v>0</v>
      </c>
      <c r="AI469" s="270">
        <v>0</v>
      </c>
      <c r="AJ469" s="270">
        <v>0</v>
      </c>
      <c r="AK469" s="270">
        <v>0</v>
      </c>
      <c r="AL469" s="270">
        <v>0</v>
      </c>
      <c r="AM469" s="270">
        <v>0</v>
      </c>
      <c r="AN469" s="270">
        <v>8.9999999999999993E-3</v>
      </c>
      <c r="AO469" s="270">
        <v>8.9999999999999993E-3</v>
      </c>
      <c r="AP469" s="270">
        <v>8.9999999999999993E-3</v>
      </c>
      <c r="AQ469" s="270">
        <v>8.9999999999999993E-3</v>
      </c>
      <c r="AR469" s="270">
        <v>8.9999999999999993E-3</v>
      </c>
      <c r="AS469" s="270">
        <v>3.3300000000000003E-2</v>
      </c>
      <c r="AT469" s="270">
        <v>3.7999999999999999E-2</v>
      </c>
      <c r="AU469" s="270">
        <v>4.3400000000000001E-2</v>
      </c>
      <c r="AV469" s="270">
        <v>4.9700000000000001E-2</v>
      </c>
      <c r="AW469" s="270">
        <v>5.7000000000000002E-2</v>
      </c>
      <c r="AX469" s="270">
        <v>0.16</v>
      </c>
      <c r="AY469" s="270">
        <v>0</v>
      </c>
      <c r="AZ469" s="270">
        <v>0</v>
      </c>
      <c r="BA469" s="270">
        <v>0</v>
      </c>
      <c r="BB469" s="270">
        <v>0</v>
      </c>
      <c r="BC469" s="270">
        <v>0</v>
      </c>
      <c r="BD469" s="270">
        <v>0</v>
      </c>
      <c r="BE469" s="270">
        <v>0</v>
      </c>
      <c r="BF469" s="270">
        <v>0</v>
      </c>
      <c r="BG469" s="270">
        <v>0</v>
      </c>
    </row>
    <row r="470" spans="1:59">
      <c r="A470" s="267" t="s">
        <v>180</v>
      </c>
      <c r="B470" s="268">
        <v>0.23366666666666666</v>
      </c>
      <c r="C470" s="268">
        <v>0.442</v>
      </c>
      <c r="D470" s="268">
        <v>0</v>
      </c>
      <c r="E470" s="268"/>
      <c r="F470" s="269">
        <v>2124</v>
      </c>
      <c r="G470" s="270">
        <v>0.09</v>
      </c>
      <c r="H470" s="270">
        <v>2.4E-2</v>
      </c>
      <c r="I470" s="270">
        <v>0</v>
      </c>
      <c r="J470" s="270">
        <v>2.3E-2</v>
      </c>
      <c r="K470" s="270">
        <v>3.6999999999999998E-2</v>
      </c>
      <c r="L470" s="270">
        <v>5.9666666666666673E-2</v>
      </c>
      <c r="M470" s="271">
        <v>42.372881355932201</v>
      </c>
      <c r="N470" s="269">
        <v>2220</v>
      </c>
      <c r="O470" s="269">
        <v>2284</v>
      </c>
      <c r="P470" s="269">
        <v>2350</v>
      </c>
      <c r="Q470" s="269">
        <v>2421</v>
      </c>
      <c r="R470" s="269">
        <v>2483</v>
      </c>
      <c r="S470" s="269" t="s">
        <v>154</v>
      </c>
      <c r="T470" s="270">
        <v>9.2999999999999999E-2</v>
      </c>
      <c r="U470" s="270">
        <v>9.6000000000000002E-2</v>
      </c>
      <c r="V470" s="270">
        <v>9.9000000000000005E-2</v>
      </c>
      <c r="W470" s="270">
        <v>0.10199999999999999</v>
      </c>
      <c r="X470" s="270">
        <v>0.104</v>
      </c>
      <c r="Y470" s="270">
        <v>2.5000000000000001E-2</v>
      </c>
      <c r="Z470" s="270">
        <v>2.5999999999999999E-2</v>
      </c>
      <c r="AA470" s="270">
        <v>2.8000000000000001E-2</v>
      </c>
      <c r="AB470" s="270">
        <v>2.9000000000000001E-2</v>
      </c>
      <c r="AC470" s="270">
        <v>0.03</v>
      </c>
      <c r="AD470" s="270">
        <v>0.02</v>
      </c>
      <c r="AE470" s="270">
        <v>2.1000000000000001E-2</v>
      </c>
      <c r="AF470" s="270">
        <v>2.1999999999999999E-2</v>
      </c>
      <c r="AG470" s="270">
        <v>2.3E-2</v>
      </c>
      <c r="AH470" s="270">
        <v>2.4E-2</v>
      </c>
      <c r="AI470" s="270">
        <v>2.8000000000000001E-2</v>
      </c>
      <c r="AJ470" s="270">
        <v>2.9000000000000001E-2</v>
      </c>
      <c r="AK470" s="270">
        <v>0.03</v>
      </c>
      <c r="AL470" s="270">
        <v>3.2000000000000001E-2</v>
      </c>
      <c r="AM470" s="270">
        <v>3.3000000000000002E-2</v>
      </c>
      <c r="AN470" s="270">
        <v>3.6999999999999998E-2</v>
      </c>
      <c r="AO470" s="270">
        <v>3.9E-2</v>
      </c>
      <c r="AP470" s="270">
        <v>4.1000000000000002E-2</v>
      </c>
      <c r="AQ470" s="270">
        <v>4.2999999999999997E-2</v>
      </c>
      <c r="AR470" s="270">
        <v>4.4999999999999998E-2</v>
      </c>
      <c r="AS470" s="270">
        <v>2.3E-2</v>
      </c>
      <c r="AT470" s="270">
        <v>2.4E-2</v>
      </c>
      <c r="AU470" s="270">
        <v>2.5000000000000001E-2</v>
      </c>
      <c r="AV470" s="270">
        <v>2.5999999999999999E-2</v>
      </c>
      <c r="AW470" s="270">
        <v>2.7E-2</v>
      </c>
      <c r="AX470" s="270">
        <v>0</v>
      </c>
      <c r="AY470" s="270">
        <v>0</v>
      </c>
      <c r="AZ470" s="270">
        <v>0</v>
      </c>
      <c r="BA470" s="270">
        <v>0</v>
      </c>
      <c r="BB470" s="270">
        <v>0</v>
      </c>
      <c r="BC470" s="270">
        <v>0</v>
      </c>
      <c r="BD470" s="270">
        <v>0</v>
      </c>
      <c r="BE470" s="270">
        <v>0</v>
      </c>
      <c r="BF470" s="270">
        <v>0</v>
      </c>
      <c r="BG470" s="270">
        <v>0</v>
      </c>
    </row>
    <row r="471" spans="1:59">
      <c r="A471" s="267" t="s">
        <v>776</v>
      </c>
      <c r="B471" s="268">
        <v>0.77050000000000007</v>
      </c>
      <c r="C471" s="268">
        <v>1.234</v>
      </c>
      <c r="D471" s="268">
        <v>5.4999999999999997E-3</v>
      </c>
      <c r="E471" s="268"/>
      <c r="F471" s="269">
        <v>11314</v>
      </c>
      <c r="G471" s="270">
        <v>0.56899999999999995</v>
      </c>
      <c r="H471" s="270">
        <v>0.10299999999999999</v>
      </c>
      <c r="I471" s="270">
        <v>0</v>
      </c>
      <c r="J471" s="270">
        <v>0</v>
      </c>
      <c r="K471" s="270">
        <v>7.2999999999999995E-2</v>
      </c>
      <c r="L471" s="270">
        <v>2.000000000000024E-2</v>
      </c>
      <c r="M471" s="271">
        <v>50.29167403217253</v>
      </c>
      <c r="N471" s="269">
        <v>11586</v>
      </c>
      <c r="O471" s="269">
        <v>12512</v>
      </c>
      <c r="P471" s="269">
        <v>13513</v>
      </c>
      <c r="Q471" s="269">
        <v>14594</v>
      </c>
      <c r="R471" s="269">
        <v>15762</v>
      </c>
      <c r="S471" s="269" t="s">
        <v>154</v>
      </c>
      <c r="T471" s="270">
        <v>0.57930000000000004</v>
      </c>
      <c r="U471" s="270">
        <v>0.62560000000000004</v>
      </c>
      <c r="V471" s="270">
        <v>0.67569999999999997</v>
      </c>
      <c r="W471" s="270">
        <v>0.72970000000000002</v>
      </c>
      <c r="X471" s="270">
        <v>0.78810000000000002</v>
      </c>
      <c r="Y471" s="270">
        <v>0.13300000000000001</v>
      </c>
      <c r="Z471" s="270">
        <v>0.13350000000000001</v>
      </c>
      <c r="AA471" s="270">
        <v>0.14000000000000001</v>
      </c>
      <c r="AB471" s="270">
        <v>0.14499999999999999</v>
      </c>
      <c r="AC471" s="270">
        <v>0.15</v>
      </c>
      <c r="AD471" s="270">
        <v>0</v>
      </c>
      <c r="AE471" s="270">
        <v>0</v>
      </c>
      <c r="AF471" s="270">
        <v>0</v>
      </c>
      <c r="AG471" s="270">
        <v>0</v>
      </c>
      <c r="AH471" s="270">
        <v>0</v>
      </c>
      <c r="AI471" s="270">
        <v>0</v>
      </c>
      <c r="AJ471" s="270">
        <v>0</v>
      </c>
      <c r="AK471" s="270">
        <v>0</v>
      </c>
      <c r="AL471" s="270">
        <v>0</v>
      </c>
      <c r="AM471" s="270">
        <v>0</v>
      </c>
      <c r="AN471" s="270">
        <v>0.06</v>
      </c>
      <c r="AO471" s="270">
        <v>0.06</v>
      </c>
      <c r="AP471" s="270">
        <v>0.06</v>
      </c>
      <c r="AQ471" s="270">
        <v>0.06</v>
      </c>
      <c r="AR471" s="270">
        <v>0.06</v>
      </c>
      <c r="AS471" s="270">
        <v>2.5000000000000001E-2</v>
      </c>
      <c r="AT471" s="270">
        <v>2.6499999999999999E-2</v>
      </c>
      <c r="AU471" s="270">
        <v>2.8299999999999999E-2</v>
      </c>
      <c r="AV471" s="270">
        <v>3.0200000000000001E-2</v>
      </c>
      <c r="AW471" s="270">
        <v>3.2300000000000002E-2</v>
      </c>
      <c r="AX471" s="270">
        <v>0.64800000000000002</v>
      </c>
      <c r="AY471" s="270">
        <v>0</v>
      </c>
      <c r="AZ471" s="270">
        <v>0</v>
      </c>
      <c r="BA471" s="270">
        <v>0</v>
      </c>
      <c r="BB471" s="270">
        <v>0</v>
      </c>
      <c r="BC471" s="270">
        <v>0</v>
      </c>
      <c r="BD471" s="270">
        <v>0</v>
      </c>
      <c r="BE471" s="270">
        <v>0</v>
      </c>
      <c r="BF471" s="270">
        <v>0</v>
      </c>
      <c r="BG471" s="270">
        <v>0</v>
      </c>
    </row>
    <row r="472" spans="1:59">
      <c r="A472" s="267" t="s">
        <v>601</v>
      </c>
      <c r="B472" s="268">
        <v>13.848000000000001</v>
      </c>
      <c r="C472" s="268">
        <v>23.648</v>
      </c>
      <c r="D472" s="268">
        <v>1.6671369863013699</v>
      </c>
      <c r="E472" s="268"/>
      <c r="F472" s="269">
        <v>103140</v>
      </c>
      <c r="G472" s="270">
        <v>5.79</v>
      </c>
      <c r="H472" s="270">
        <v>2.68</v>
      </c>
      <c r="I472" s="270">
        <v>1.1200000000000001</v>
      </c>
      <c r="J472" s="270">
        <v>0</v>
      </c>
      <c r="K472" s="270">
        <v>1.4339999999999999</v>
      </c>
      <c r="L472" s="270">
        <v>1.1568630136986311</v>
      </c>
      <c r="M472" s="271">
        <v>56.137289121582313</v>
      </c>
      <c r="N472" s="269">
        <v>122019</v>
      </c>
      <c r="O472" s="269">
        <v>162072</v>
      </c>
      <c r="P472" s="269">
        <v>215273</v>
      </c>
      <c r="Q472" s="269">
        <v>285938</v>
      </c>
      <c r="R472" s="269">
        <v>356603</v>
      </c>
      <c r="S472" s="269" t="s">
        <v>152</v>
      </c>
      <c r="T472" s="270">
        <v>7.2649999999999997</v>
      </c>
      <c r="U472" s="270">
        <v>9.2189999999999994</v>
      </c>
      <c r="V472" s="270">
        <v>11.912000000000001</v>
      </c>
      <c r="W472" s="270">
        <v>15.66</v>
      </c>
      <c r="X472" s="270">
        <v>19.71</v>
      </c>
      <c r="Y472" s="270">
        <v>3.3570000000000002</v>
      </c>
      <c r="Z472" s="270">
        <v>4.26</v>
      </c>
      <c r="AA472" s="270">
        <v>5.5049999999999999</v>
      </c>
      <c r="AB472" s="270">
        <v>7.2370000000000001</v>
      </c>
      <c r="AC472" s="270">
        <v>9.109</v>
      </c>
      <c r="AD472" s="270">
        <v>1.4039999999999999</v>
      </c>
      <c r="AE472" s="270">
        <v>1.7809999999999999</v>
      </c>
      <c r="AF472" s="270">
        <v>2.3010000000000002</v>
      </c>
      <c r="AG472" s="270">
        <v>3.0249999999999999</v>
      </c>
      <c r="AH472" s="270">
        <v>3.8079999999999998</v>
      </c>
      <c r="AI472" s="270">
        <v>0</v>
      </c>
      <c r="AJ472" s="270">
        <v>0</v>
      </c>
      <c r="AK472" s="270">
        <v>0</v>
      </c>
      <c r="AL472" s="270">
        <v>0</v>
      </c>
      <c r="AM472" s="270">
        <v>0</v>
      </c>
      <c r="AN472" s="270">
        <v>1.734</v>
      </c>
      <c r="AO472" s="270">
        <v>2.2000000000000002</v>
      </c>
      <c r="AP472" s="270">
        <v>2.843</v>
      </c>
      <c r="AQ472" s="270">
        <v>3.7370000000000001</v>
      </c>
      <c r="AR472" s="270">
        <v>4.7039999999999997</v>
      </c>
      <c r="AS472" s="270">
        <v>1.363</v>
      </c>
      <c r="AT472" s="270">
        <v>1.7295</v>
      </c>
      <c r="AU472" s="270">
        <v>2.2347999999999999</v>
      </c>
      <c r="AV472" s="270">
        <v>2.9379</v>
      </c>
      <c r="AW472" s="270">
        <v>3.6979000000000002</v>
      </c>
      <c r="AX472" s="270">
        <v>0</v>
      </c>
      <c r="AY472" s="270">
        <v>9.5</v>
      </c>
      <c r="AZ472" s="270">
        <v>6</v>
      </c>
      <c r="BA472" s="270">
        <v>7</v>
      </c>
      <c r="BB472" s="270">
        <v>0</v>
      </c>
      <c r="BC472" s="270">
        <v>0</v>
      </c>
      <c r="BD472" s="270">
        <v>0</v>
      </c>
      <c r="BE472" s="270">
        <v>0</v>
      </c>
      <c r="BF472" s="270">
        <v>0</v>
      </c>
      <c r="BG472" s="270">
        <v>0</v>
      </c>
    </row>
    <row r="473" spans="1:59">
      <c r="A473" s="267" t="s">
        <v>548</v>
      </c>
      <c r="B473" s="268">
        <v>1.7814166666666666</v>
      </c>
      <c r="C473" s="268">
        <v>3.625</v>
      </c>
      <c r="D473" s="268">
        <v>5.6794520547945196E-4</v>
      </c>
      <c r="E473" s="268"/>
      <c r="F473" s="269">
        <v>21300</v>
      </c>
      <c r="G473" s="270">
        <v>1.381</v>
      </c>
      <c r="H473" s="270">
        <v>0.4</v>
      </c>
      <c r="I473" s="270">
        <v>0</v>
      </c>
      <c r="J473" s="270">
        <v>0</v>
      </c>
      <c r="K473" s="270">
        <v>5.0000000000000001E-3</v>
      </c>
      <c r="L473" s="270">
        <v>-5.1512785388128091E-3</v>
      </c>
      <c r="M473" s="271">
        <v>64.835680751173712</v>
      </c>
      <c r="N473" s="269">
        <v>21700</v>
      </c>
      <c r="O473" s="269">
        <v>23900</v>
      </c>
      <c r="P473" s="269">
        <v>26300</v>
      </c>
      <c r="Q473" s="269">
        <v>28900</v>
      </c>
      <c r="R473" s="269">
        <v>31800</v>
      </c>
      <c r="S473" s="269" t="s">
        <v>152</v>
      </c>
      <c r="T473" s="270">
        <v>1.2152000000000001</v>
      </c>
      <c r="U473" s="270">
        <v>1.3384</v>
      </c>
      <c r="V473" s="270">
        <v>1.4728000000000001</v>
      </c>
      <c r="W473" s="270">
        <v>1.6184000000000001</v>
      </c>
      <c r="X473" s="270">
        <v>1.7807999999999999</v>
      </c>
      <c r="Y473" s="270">
        <v>0.31109999999999999</v>
      </c>
      <c r="Z473" s="270">
        <v>0.3422</v>
      </c>
      <c r="AA473" s="270">
        <v>0.37640000000000001</v>
      </c>
      <c r="AB473" s="270">
        <v>0.41399999999999998</v>
      </c>
      <c r="AC473" s="270">
        <v>0.45540000000000003</v>
      </c>
      <c r="AD473" s="270">
        <v>0</v>
      </c>
      <c r="AE473" s="270">
        <v>0</v>
      </c>
      <c r="AF473" s="270">
        <v>0</v>
      </c>
      <c r="AG473" s="270">
        <v>0</v>
      </c>
      <c r="AH473" s="270">
        <v>0</v>
      </c>
      <c r="AI473" s="270">
        <v>0</v>
      </c>
      <c r="AJ473" s="270">
        <v>0</v>
      </c>
      <c r="AK473" s="270">
        <v>0</v>
      </c>
      <c r="AL473" s="270">
        <v>0</v>
      </c>
      <c r="AM473" s="270">
        <v>0</v>
      </c>
      <c r="AN473" s="270">
        <v>5.1000000000000004E-3</v>
      </c>
      <c r="AO473" s="270">
        <v>5.3E-3</v>
      </c>
      <c r="AP473" s="270">
        <v>5.4999999999999997E-3</v>
      </c>
      <c r="AQ473" s="270">
        <v>5.7000000000000002E-3</v>
      </c>
      <c r="AR473" s="270">
        <v>5.8999999999999999E-3</v>
      </c>
      <c r="AS473" s="270">
        <v>5.9999999999999995E-4</v>
      </c>
      <c r="AT473" s="270">
        <v>1.1000000000000001E-3</v>
      </c>
      <c r="AU473" s="270">
        <v>1.4E-3</v>
      </c>
      <c r="AV473" s="270">
        <v>1.6999999999999999E-3</v>
      </c>
      <c r="AW473" s="270">
        <v>2.0999999999999999E-3</v>
      </c>
      <c r="AX473" s="270">
        <v>0.40429999999999999</v>
      </c>
      <c r="AY473" s="270">
        <v>0</v>
      </c>
      <c r="AZ473" s="270">
        <v>0</v>
      </c>
      <c r="BA473" s="270">
        <v>0</v>
      </c>
      <c r="BB473" s="270">
        <v>0</v>
      </c>
      <c r="BC473" s="270">
        <v>0</v>
      </c>
      <c r="BD473" s="270">
        <v>0</v>
      </c>
      <c r="BE473" s="270">
        <v>0</v>
      </c>
      <c r="BF473" s="270">
        <v>0</v>
      </c>
      <c r="BG473" s="270">
        <v>0</v>
      </c>
    </row>
    <row r="474" spans="1:59">
      <c r="A474" s="267" t="s">
        <v>572</v>
      </c>
      <c r="B474" s="268">
        <v>0.79025000000000001</v>
      </c>
      <c r="C474" s="268">
        <v>2.7510000000000003</v>
      </c>
      <c r="D474" s="268">
        <v>7.6999999999999999E-2</v>
      </c>
      <c r="E474" s="268"/>
      <c r="F474" s="269">
        <v>7090</v>
      </c>
      <c r="G474" s="270">
        <v>0.53500000000000003</v>
      </c>
      <c r="H474" s="270">
        <v>1.0999999999999999E-2</v>
      </c>
      <c r="I474" s="270">
        <v>1.2E-2</v>
      </c>
      <c r="J474" s="270">
        <v>2.1000000000000001E-2</v>
      </c>
      <c r="K474" s="270">
        <v>0.02</v>
      </c>
      <c r="L474" s="270">
        <v>0.11424999999999996</v>
      </c>
      <c r="M474" s="271">
        <v>75.458392101551482</v>
      </c>
      <c r="N474" s="269">
        <v>7553</v>
      </c>
      <c r="O474" s="269">
        <v>7750</v>
      </c>
      <c r="P474" s="269">
        <v>7901</v>
      </c>
      <c r="Q474" s="269">
        <v>8059</v>
      </c>
      <c r="R474" s="269">
        <v>9205</v>
      </c>
      <c r="S474" s="269" t="s">
        <v>152</v>
      </c>
      <c r="T474" s="270">
        <v>0.54500000000000004</v>
      </c>
      <c r="U474" s="270">
        <v>0.56000000000000005</v>
      </c>
      <c r="V474" s="270">
        <v>0.57499999999999996</v>
      </c>
      <c r="W474" s="270">
        <v>0.59499999999999997</v>
      </c>
      <c r="X474" s="270">
        <v>0.60499999999999998</v>
      </c>
      <c r="Y474" s="270">
        <v>1.2200000000000001E-2</v>
      </c>
      <c r="Z474" s="270">
        <v>1.23E-2</v>
      </c>
      <c r="AA474" s="270">
        <v>1.3599999999999999E-2</v>
      </c>
      <c r="AB474" s="270">
        <v>1.49E-2</v>
      </c>
      <c r="AC474" s="270">
        <v>1.6400000000000001E-2</v>
      </c>
      <c r="AD474" s="270">
        <v>1.2200000000000001E-2</v>
      </c>
      <c r="AE474" s="270">
        <v>1.35E-2</v>
      </c>
      <c r="AF474" s="270">
        <v>1.4800000000000001E-2</v>
      </c>
      <c r="AG474" s="270">
        <v>1.6299999999999999E-2</v>
      </c>
      <c r="AH474" s="270">
        <v>1.7899999999999999E-2</v>
      </c>
      <c r="AI474" s="270">
        <v>0.02</v>
      </c>
      <c r="AJ474" s="270">
        <v>2.1999999999999999E-2</v>
      </c>
      <c r="AK474" s="270">
        <v>2.5000000000000001E-2</v>
      </c>
      <c r="AL474" s="270">
        <v>2.7E-2</v>
      </c>
      <c r="AM474" s="270">
        <v>2.9000000000000001E-2</v>
      </c>
      <c r="AN474" s="270">
        <v>2.0400000000000001E-2</v>
      </c>
      <c r="AO474" s="270">
        <v>2.24E-2</v>
      </c>
      <c r="AP474" s="270">
        <v>2.47E-2</v>
      </c>
      <c r="AQ474" s="270">
        <v>2.7199999999999998E-2</v>
      </c>
      <c r="AR474" s="270">
        <v>2.9899999999999999E-2</v>
      </c>
      <c r="AS474" s="270">
        <v>0.11119999999999999</v>
      </c>
      <c r="AT474" s="270">
        <v>0.1152</v>
      </c>
      <c r="AU474" s="270">
        <v>0.11849999999999999</v>
      </c>
      <c r="AV474" s="270">
        <v>0.1235</v>
      </c>
      <c r="AW474" s="270">
        <v>0.12620000000000001</v>
      </c>
      <c r="AX474" s="270">
        <v>0</v>
      </c>
      <c r="AY474" s="270">
        <v>0</v>
      </c>
      <c r="AZ474" s="270">
        <v>0</v>
      </c>
      <c r="BA474" s="270">
        <v>0</v>
      </c>
      <c r="BB474" s="270">
        <v>0</v>
      </c>
      <c r="BC474" s="270">
        <v>0</v>
      </c>
      <c r="BD474" s="270">
        <v>0</v>
      </c>
      <c r="BE474" s="270">
        <v>0</v>
      </c>
      <c r="BF474" s="270">
        <v>0</v>
      </c>
      <c r="BG474" s="270">
        <v>0</v>
      </c>
    </row>
    <row r="475" spans="1:59">
      <c r="A475" s="267" t="s">
        <v>410</v>
      </c>
      <c r="B475" s="268">
        <v>0.46716666666666656</v>
      </c>
      <c r="C475" s="268">
        <v>1.1709999999999998</v>
      </c>
      <c r="D475" s="268">
        <v>0</v>
      </c>
      <c r="E475" s="268"/>
      <c r="F475" s="269">
        <v>5418</v>
      </c>
      <c r="G475" s="270">
        <v>0.223</v>
      </c>
      <c r="H475" s="270">
        <v>5.8999999999999997E-2</v>
      </c>
      <c r="I475" s="270">
        <v>1.0999999999999999E-2</v>
      </c>
      <c r="J475" s="270">
        <v>2.4E-2</v>
      </c>
      <c r="K475" s="270">
        <v>1.0999999999999999E-2</v>
      </c>
      <c r="L475" s="270">
        <v>0.13916666666666649</v>
      </c>
      <c r="M475" s="271">
        <v>41.159099298634182</v>
      </c>
      <c r="N475" s="269">
        <v>5428</v>
      </c>
      <c r="O475" s="269">
        <v>5483</v>
      </c>
      <c r="P475" s="269">
        <v>5537</v>
      </c>
      <c r="Q475" s="269">
        <v>5593</v>
      </c>
      <c r="R475" s="269">
        <v>5649</v>
      </c>
      <c r="S475" s="269" t="s">
        <v>152</v>
      </c>
      <c r="T475" s="270">
        <v>0.24429999999999999</v>
      </c>
      <c r="U475" s="270">
        <v>0.2467</v>
      </c>
      <c r="V475" s="270">
        <v>0.2492</v>
      </c>
      <c r="W475" s="270">
        <v>0.25169999999999998</v>
      </c>
      <c r="X475" s="270">
        <v>0.25419999999999998</v>
      </c>
      <c r="Y475" s="270">
        <v>0.06</v>
      </c>
      <c r="Z475" s="270">
        <v>6.2E-2</v>
      </c>
      <c r="AA475" s="270">
        <v>6.4000000000000001E-2</v>
      </c>
      <c r="AB475" s="270">
        <v>6.6000000000000003E-2</v>
      </c>
      <c r="AC475" s="270">
        <v>6.8000000000000005E-2</v>
      </c>
      <c r="AD475" s="270">
        <v>1.2E-2</v>
      </c>
      <c r="AE475" s="270">
        <v>1.2500000000000001E-2</v>
      </c>
      <c r="AF475" s="270">
        <v>1.2999999999999999E-2</v>
      </c>
      <c r="AG475" s="270">
        <v>1.35E-2</v>
      </c>
      <c r="AH475" s="270">
        <v>1.4E-2</v>
      </c>
      <c r="AI475" s="270">
        <v>2.5000000000000001E-2</v>
      </c>
      <c r="AJ475" s="270">
        <v>2.5999999999999999E-2</v>
      </c>
      <c r="AK475" s="270">
        <v>2.7E-2</v>
      </c>
      <c r="AL475" s="270">
        <v>2.7E-2</v>
      </c>
      <c r="AM475" s="270">
        <v>2.8000000000000001E-2</v>
      </c>
      <c r="AN475" s="270">
        <v>7.4999999999999997E-3</v>
      </c>
      <c r="AO475" s="270">
        <v>7.7000000000000002E-3</v>
      </c>
      <c r="AP475" s="270">
        <v>7.9000000000000008E-3</v>
      </c>
      <c r="AQ475" s="270">
        <v>8.0999999999999996E-3</v>
      </c>
      <c r="AR475" s="270">
        <v>8.3000000000000001E-3</v>
      </c>
      <c r="AS475" s="270">
        <v>5.3999999999999999E-2</v>
      </c>
      <c r="AT475" s="270">
        <v>5.5E-2</v>
      </c>
      <c r="AU475" s="270">
        <v>5.5E-2</v>
      </c>
      <c r="AV475" s="270">
        <v>5.8999999999999997E-2</v>
      </c>
      <c r="AW475" s="270">
        <v>6.0999999999999999E-2</v>
      </c>
      <c r="AX475" s="270">
        <v>0</v>
      </c>
      <c r="AY475" s="270">
        <v>0</v>
      </c>
      <c r="AZ475" s="270">
        <v>0</v>
      </c>
      <c r="BA475" s="270">
        <v>0</v>
      </c>
      <c r="BB475" s="270">
        <v>0</v>
      </c>
      <c r="BC475" s="270">
        <v>4.2000000000000003E-2</v>
      </c>
      <c r="BD475" s="270">
        <v>1E-3</v>
      </c>
      <c r="BE475" s="270">
        <v>1E-3</v>
      </c>
      <c r="BF475" s="270">
        <v>1.4E-3</v>
      </c>
      <c r="BG475" s="270">
        <v>1.2999999999999999E-3</v>
      </c>
    </row>
    <row r="476" spans="1:59">
      <c r="A476" s="267" t="s">
        <v>602</v>
      </c>
      <c r="B476" s="268">
        <v>0.15933333333333335</v>
      </c>
      <c r="C476" s="268">
        <v>0.93600000000000005</v>
      </c>
      <c r="D476" s="268">
        <v>0</v>
      </c>
      <c r="E476" s="268"/>
      <c r="F476" s="269">
        <v>2800</v>
      </c>
      <c r="G476" s="270">
        <v>0.104</v>
      </c>
      <c r="H476" s="270">
        <v>7.0000000000000001E-3</v>
      </c>
      <c r="I476" s="270">
        <v>1E-3</v>
      </c>
      <c r="J476" s="270">
        <v>5.0000000000000001E-3</v>
      </c>
      <c r="K476" s="270">
        <v>0.01</v>
      </c>
      <c r="L476" s="270">
        <v>3.2333333333333353E-2</v>
      </c>
      <c r="M476" s="271">
        <v>37.142857142857146</v>
      </c>
      <c r="N476" s="269">
        <v>2825</v>
      </c>
      <c r="O476" s="269">
        <v>2979</v>
      </c>
      <c r="P476" s="269">
        <v>3056</v>
      </c>
      <c r="Q476" s="269">
        <v>3158</v>
      </c>
      <c r="R476" s="269">
        <v>3281</v>
      </c>
      <c r="S476" s="269" t="s">
        <v>152</v>
      </c>
      <c r="T476" s="270">
        <v>0.1045</v>
      </c>
      <c r="U476" s="270">
        <v>0.11020000000000001</v>
      </c>
      <c r="V476" s="270">
        <v>0.11310000000000001</v>
      </c>
      <c r="W476" s="270">
        <v>0.1168</v>
      </c>
      <c r="X476" s="270">
        <v>0.12139999999999999</v>
      </c>
      <c r="Y476" s="270">
        <v>8.0000000000000002E-3</v>
      </c>
      <c r="Z476" s="270">
        <v>8.9999999999999993E-3</v>
      </c>
      <c r="AA476" s="270">
        <v>0.01</v>
      </c>
      <c r="AB476" s="270">
        <v>1.2E-2</v>
      </c>
      <c r="AC476" s="270">
        <v>1.2999999999999999E-2</v>
      </c>
      <c r="AD476" s="270">
        <v>2E-3</v>
      </c>
      <c r="AE476" s="270">
        <v>3.0000000000000001E-3</v>
      </c>
      <c r="AF476" s="270">
        <v>4.0000000000000001E-3</v>
      </c>
      <c r="AG476" s="270">
        <v>5.0000000000000001E-3</v>
      </c>
      <c r="AH476" s="270">
        <v>6.0000000000000001E-3</v>
      </c>
      <c r="AI476" s="270">
        <v>6.0000000000000001E-3</v>
      </c>
      <c r="AJ476" s="270">
        <v>8.0000000000000002E-3</v>
      </c>
      <c r="AK476" s="270">
        <v>0.01</v>
      </c>
      <c r="AL476" s="270">
        <v>1.0999999999999999E-2</v>
      </c>
      <c r="AM476" s="270">
        <v>1.2E-2</v>
      </c>
      <c r="AN476" s="270">
        <v>0.01</v>
      </c>
      <c r="AO476" s="270">
        <v>1.0999999999999999E-2</v>
      </c>
      <c r="AP476" s="270">
        <v>1.0999999999999999E-2</v>
      </c>
      <c r="AQ476" s="270">
        <v>1.2E-2</v>
      </c>
      <c r="AR476" s="270">
        <v>1.2E-2</v>
      </c>
      <c r="AS476" s="270">
        <v>2.3E-2</v>
      </c>
      <c r="AT476" s="270">
        <v>2.5000000000000001E-2</v>
      </c>
      <c r="AU476" s="270">
        <v>2.5999999999999999E-2</v>
      </c>
      <c r="AV476" s="270">
        <v>2.8000000000000001E-2</v>
      </c>
      <c r="AW476" s="270">
        <v>0.03</v>
      </c>
      <c r="AX476" s="270">
        <v>0.1</v>
      </c>
      <c r="AY476" s="270">
        <v>0</v>
      </c>
      <c r="AZ476" s="270">
        <v>0</v>
      </c>
      <c r="BA476" s="270">
        <v>0</v>
      </c>
      <c r="BB476" s="270">
        <v>0</v>
      </c>
      <c r="BC476" s="270">
        <v>0.1</v>
      </c>
      <c r="BD476" s="270">
        <v>0</v>
      </c>
      <c r="BE476" s="270">
        <v>0</v>
      </c>
      <c r="BF476" s="270">
        <v>0</v>
      </c>
      <c r="BG476" s="270">
        <v>0</v>
      </c>
    </row>
    <row r="477" spans="1:59">
      <c r="A477" s="267" t="s">
        <v>940</v>
      </c>
      <c r="B477" s="268">
        <v>0.61352499999999999</v>
      </c>
      <c r="C477" s="268">
        <v>1.3620000000000001</v>
      </c>
      <c r="D477" s="268">
        <v>0</v>
      </c>
      <c r="E477" s="268"/>
      <c r="F477" s="269">
        <v>9445</v>
      </c>
      <c r="G477" s="270">
        <v>0.48770000000000002</v>
      </c>
      <c r="H477" s="270">
        <v>8.43E-2</v>
      </c>
      <c r="I477" s="270">
        <v>0</v>
      </c>
      <c r="J477" s="270">
        <v>0</v>
      </c>
      <c r="K477" s="270">
        <v>1.0699999999999999E-2</v>
      </c>
      <c r="L477" s="270">
        <v>3.082499999999988E-2</v>
      </c>
      <c r="M477" s="271">
        <v>51.635786130227636</v>
      </c>
      <c r="N477" s="269">
        <v>9540</v>
      </c>
      <c r="O477" s="269">
        <v>10538</v>
      </c>
      <c r="P477" s="269">
        <v>11640</v>
      </c>
      <c r="Q477" s="269">
        <v>11640</v>
      </c>
      <c r="R477" s="269">
        <v>11640</v>
      </c>
      <c r="S477" s="269" t="s">
        <v>152</v>
      </c>
      <c r="T477" s="270">
        <v>0.496</v>
      </c>
      <c r="U477" s="270">
        <v>0.54800000000000004</v>
      </c>
      <c r="V477" s="270">
        <v>0.60499999999999998</v>
      </c>
      <c r="W477" s="270">
        <v>0.60499999999999998</v>
      </c>
      <c r="X477" s="270">
        <v>0.60499999999999998</v>
      </c>
      <c r="Y477" s="270">
        <v>0.09</v>
      </c>
      <c r="Z477" s="270">
        <v>9.9000000000000005E-2</v>
      </c>
      <c r="AA477" s="270">
        <v>0.109</v>
      </c>
      <c r="AB477" s="270">
        <v>0.12</v>
      </c>
      <c r="AC477" s="270">
        <v>0.13</v>
      </c>
      <c r="AD477" s="270">
        <v>6.0000000000000001E-3</v>
      </c>
      <c r="AE477" s="270">
        <v>6.0000000000000001E-3</v>
      </c>
      <c r="AF477" s="270">
        <v>6.0000000000000001E-3</v>
      </c>
      <c r="AG477" s="270">
        <v>6.0000000000000001E-3</v>
      </c>
      <c r="AH477" s="270">
        <v>6.0000000000000001E-3</v>
      </c>
      <c r="AI477" s="270">
        <v>0</v>
      </c>
      <c r="AJ477" s="270">
        <v>0</v>
      </c>
      <c r="AK477" s="270">
        <v>0</v>
      </c>
      <c r="AL477" s="270">
        <v>0</v>
      </c>
      <c r="AM477" s="270">
        <v>0</v>
      </c>
      <c r="AN477" s="270">
        <v>1.0800000000000001E-2</v>
      </c>
      <c r="AO477" s="270">
        <v>1.09E-2</v>
      </c>
      <c r="AP477" s="270">
        <v>1.0999999999999999E-2</v>
      </c>
      <c r="AQ477" s="270">
        <v>1.11E-2</v>
      </c>
      <c r="AR477" s="270">
        <v>1.12E-2</v>
      </c>
      <c r="AS477" s="270">
        <v>3.2000000000000001E-2</v>
      </c>
      <c r="AT477" s="270">
        <v>3.5000000000000003E-2</v>
      </c>
      <c r="AU477" s="270">
        <v>3.9E-2</v>
      </c>
      <c r="AV477" s="270">
        <v>4.2500000000000003E-2</v>
      </c>
      <c r="AW477" s="270">
        <v>4.7E-2</v>
      </c>
      <c r="AX477" s="270">
        <v>0.124</v>
      </c>
      <c r="AY477" s="270">
        <v>0</v>
      </c>
      <c r="AZ477" s="270">
        <v>0</v>
      </c>
      <c r="BA477" s="270">
        <v>0</v>
      </c>
      <c r="BB477" s="270">
        <v>0</v>
      </c>
      <c r="BC477" s="270">
        <v>1.7999999999999999E-2</v>
      </c>
      <c r="BD477" s="270">
        <v>2E-3</v>
      </c>
      <c r="BE477" s="270">
        <v>2E-3</v>
      </c>
      <c r="BF477" s="270">
        <v>4.0000000000000002E-4</v>
      </c>
      <c r="BG477" s="270">
        <v>4.0000000000000002E-4</v>
      </c>
    </row>
    <row r="478" spans="1:59">
      <c r="A478" s="267" t="s">
        <v>422</v>
      </c>
      <c r="B478" s="268">
        <v>0.61649999999999994</v>
      </c>
      <c r="C478" s="268">
        <v>2.2090000000000001</v>
      </c>
      <c r="D478" s="268">
        <v>0</v>
      </c>
      <c r="E478" s="268"/>
      <c r="F478" s="269">
        <v>10310</v>
      </c>
      <c r="G478" s="270">
        <v>0.47299999999999998</v>
      </c>
      <c r="H478" s="270">
        <v>2.5000000000000001E-2</v>
      </c>
      <c r="I478" s="270">
        <v>0</v>
      </c>
      <c r="J478" s="270">
        <v>0.01</v>
      </c>
      <c r="K478" s="270">
        <v>2.5000000000000001E-2</v>
      </c>
      <c r="L478" s="270">
        <v>8.3499999999999908E-2</v>
      </c>
      <c r="M478" s="271">
        <v>45.877788554801164</v>
      </c>
      <c r="N478" s="269">
        <v>10325</v>
      </c>
      <c r="O478" s="269">
        <v>10420</v>
      </c>
      <c r="P478" s="269">
        <v>10530</v>
      </c>
      <c r="Q478" s="269">
        <v>10600</v>
      </c>
      <c r="R478" s="269">
        <v>10750</v>
      </c>
      <c r="S478" s="269" t="s">
        <v>152</v>
      </c>
      <c r="T478" s="270">
        <v>0.48499999999999999</v>
      </c>
      <c r="U478" s="270">
        <v>0.5</v>
      </c>
      <c r="V478" s="270">
        <v>0.52</v>
      </c>
      <c r="W478" s="270">
        <v>0.54</v>
      </c>
      <c r="X478" s="270">
        <v>0.55000000000000004</v>
      </c>
      <c r="Y478" s="270">
        <v>4.0000000000000001E-3</v>
      </c>
      <c r="Z478" s="270">
        <v>4.0000000000000001E-3</v>
      </c>
      <c r="AA478" s="270">
        <v>4.0000000000000001E-3</v>
      </c>
      <c r="AB478" s="270">
        <v>4.0000000000000001E-3</v>
      </c>
      <c r="AC478" s="270">
        <v>4.0000000000000001E-3</v>
      </c>
      <c r="AD478" s="270">
        <v>0</v>
      </c>
      <c r="AE478" s="270">
        <v>0</v>
      </c>
      <c r="AF478" s="270">
        <v>0</v>
      </c>
      <c r="AG478" s="270">
        <v>0</v>
      </c>
      <c r="AH478" s="270">
        <v>0</v>
      </c>
      <c r="AI478" s="270">
        <v>0.01</v>
      </c>
      <c r="AJ478" s="270">
        <v>1.0999999999999999E-2</v>
      </c>
      <c r="AK478" s="270">
        <v>1.2E-2</v>
      </c>
      <c r="AL478" s="270">
        <v>1.2999999999999999E-2</v>
      </c>
      <c r="AM478" s="270">
        <v>1.2999999999999999E-2</v>
      </c>
      <c r="AN478" s="270">
        <v>2.4E-2</v>
      </c>
      <c r="AO478" s="270">
        <v>2.5000000000000001E-2</v>
      </c>
      <c r="AP478" s="270">
        <v>2.5999999999999999E-2</v>
      </c>
      <c r="AQ478" s="270">
        <v>2.8000000000000001E-2</v>
      </c>
      <c r="AR478" s="270">
        <v>0.03</v>
      </c>
      <c r="AS478" s="270">
        <v>8.77E-2</v>
      </c>
      <c r="AT478" s="270">
        <v>8.8900000000000007E-2</v>
      </c>
      <c r="AU478" s="270">
        <v>9.0800000000000006E-2</v>
      </c>
      <c r="AV478" s="270">
        <v>9.4500000000000001E-2</v>
      </c>
      <c r="AW478" s="270">
        <v>9.6500000000000002E-2</v>
      </c>
      <c r="AX478" s="270">
        <v>0</v>
      </c>
      <c r="AY478" s="270">
        <v>0</v>
      </c>
      <c r="AZ478" s="270">
        <v>0</v>
      </c>
      <c r="BA478" s="270">
        <v>0</v>
      </c>
      <c r="BB478" s="270">
        <v>0</v>
      </c>
      <c r="BC478" s="270">
        <v>3.4000000000000002E-2</v>
      </c>
      <c r="BD478" s="270">
        <v>1E-3</v>
      </c>
      <c r="BE478" s="270">
        <v>1.2999999999999999E-3</v>
      </c>
      <c r="BF478" s="270">
        <v>1.5E-3</v>
      </c>
      <c r="BG478" s="270">
        <v>8.0000000000000004E-4</v>
      </c>
    </row>
    <row r="479" spans="1:59">
      <c r="A479" s="267" t="s">
        <v>580</v>
      </c>
      <c r="B479" s="268">
        <v>7.6999999999999999E-2</v>
      </c>
      <c r="C479" s="268">
        <v>0.1</v>
      </c>
      <c r="D479" s="268">
        <v>0</v>
      </c>
      <c r="E479" s="268"/>
      <c r="F479" s="269">
        <v>427</v>
      </c>
      <c r="G479" s="270">
        <v>3.2000000000000001E-2</v>
      </c>
      <c r="H479" s="270">
        <v>8.9999999999999993E-3</v>
      </c>
      <c r="I479" s="270">
        <v>0</v>
      </c>
      <c r="J479" s="270">
        <v>3.0000000000000001E-3</v>
      </c>
      <c r="K479" s="270">
        <v>1.4999999999999999E-2</v>
      </c>
      <c r="L479" s="270">
        <v>1.7999999999999995E-2</v>
      </c>
      <c r="M479" s="271">
        <v>74.941451990632316</v>
      </c>
      <c r="N479" s="269">
        <v>431</v>
      </c>
      <c r="O479" s="269">
        <v>445</v>
      </c>
      <c r="P479" s="269">
        <v>452</v>
      </c>
      <c r="Q479" s="269">
        <v>472</v>
      </c>
      <c r="R479" s="269">
        <v>502</v>
      </c>
      <c r="S479" s="269" t="s">
        <v>152</v>
      </c>
      <c r="T479" s="270">
        <v>3.2000000000000001E-2</v>
      </c>
      <c r="U479" s="270">
        <v>3.3000000000000002E-2</v>
      </c>
      <c r="V479" s="270">
        <v>3.4000000000000002E-2</v>
      </c>
      <c r="W479" s="270">
        <v>3.5000000000000003E-2</v>
      </c>
      <c r="X479" s="270">
        <v>3.5999999999999997E-2</v>
      </c>
      <c r="Y479" s="270">
        <v>8.9999999999999993E-3</v>
      </c>
      <c r="Z479" s="270">
        <v>8.9999999999999993E-3</v>
      </c>
      <c r="AA479" s="270">
        <v>8.9999999999999993E-3</v>
      </c>
      <c r="AB479" s="270">
        <v>8.9999999999999993E-3</v>
      </c>
      <c r="AC479" s="270">
        <v>8.9999999999999993E-3</v>
      </c>
      <c r="AD479" s="270">
        <v>0</v>
      </c>
      <c r="AE479" s="270">
        <v>0</v>
      </c>
      <c r="AF479" s="270">
        <v>0</v>
      </c>
      <c r="AG479" s="270">
        <v>0</v>
      </c>
      <c r="AH479" s="270">
        <v>0</v>
      </c>
      <c r="AI479" s="270">
        <v>3.0000000000000001E-3</v>
      </c>
      <c r="AJ479" s="270">
        <v>3.5000000000000001E-3</v>
      </c>
      <c r="AK479" s="270">
        <v>4.0000000000000001E-3</v>
      </c>
      <c r="AL479" s="270">
        <v>4.4999999999999997E-3</v>
      </c>
      <c r="AM479" s="270">
        <v>5.0000000000000001E-3</v>
      </c>
      <c r="AN479" s="270">
        <v>0.01</v>
      </c>
      <c r="AO479" s="270">
        <v>0.01</v>
      </c>
      <c r="AP479" s="270">
        <v>0.01</v>
      </c>
      <c r="AQ479" s="270">
        <v>0.01</v>
      </c>
      <c r="AR479" s="270">
        <v>0.01</v>
      </c>
      <c r="AS479" s="270">
        <v>1.4999999999999999E-2</v>
      </c>
      <c r="AT479" s="270">
        <v>1.4999999999999999E-2</v>
      </c>
      <c r="AU479" s="270">
        <v>1.4999999999999999E-2</v>
      </c>
      <c r="AV479" s="270">
        <v>1.4999999999999999E-2</v>
      </c>
      <c r="AW479" s="270">
        <v>1.4999999999999999E-2</v>
      </c>
      <c r="AX479" s="270">
        <v>0</v>
      </c>
      <c r="AY479" s="270">
        <v>0</v>
      </c>
      <c r="AZ479" s="270">
        <v>0</v>
      </c>
      <c r="BA479" s="270">
        <v>0</v>
      </c>
      <c r="BB479" s="270">
        <v>0</v>
      </c>
      <c r="BC479" s="270">
        <v>0</v>
      </c>
      <c r="BD479" s="270">
        <v>0</v>
      </c>
      <c r="BE479" s="270">
        <v>0</v>
      </c>
      <c r="BF479" s="270">
        <v>0</v>
      </c>
      <c r="BG479" s="270">
        <v>0</v>
      </c>
    </row>
    <row r="480" spans="1:59">
      <c r="A480" s="267" t="s">
        <v>603</v>
      </c>
      <c r="B480" s="268">
        <v>3.3166666666666678E-2</v>
      </c>
      <c r="C480" s="268">
        <v>0.41699999999999998</v>
      </c>
      <c r="D480" s="268">
        <v>0</v>
      </c>
      <c r="E480" s="268"/>
      <c r="F480" s="269">
        <v>610</v>
      </c>
      <c r="G480" s="270">
        <v>2.1000000000000001E-2</v>
      </c>
      <c r="H480" s="270">
        <v>3.0000000000000001E-3</v>
      </c>
      <c r="I480" s="270">
        <v>0</v>
      </c>
      <c r="J480" s="270">
        <v>4.0000000000000001E-3</v>
      </c>
      <c r="K480" s="270">
        <v>1E-3</v>
      </c>
      <c r="L480" s="270">
        <v>4.1666666666666761E-3</v>
      </c>
      <c r="M480" s="271">
        <v>34.42622950819672</v>
      </c>
      <c r="N480" s="269">
        <v>628</v>
      </c>
      <c r="O480" s="269">
        <v>641</v>
      </c>
      <c r="P480" s="269">
        <v>662</v>
      </c>
      <c r="Q480" s="269">
        <v>687</v>
      </c>
      <c r="R480" s="269">
        <v>705</v>
      </c>
      <c r="S480" s="269" t="s">
        <v>152</v>
      </c>
      <c r="T480" s="270">
        <v>2.3E-2</v>
      </c>
      <c r="U480" s="270">
        <v>2.5000000000000001E-2</v>
      </c>
      <c r="V480" s="270">
        <v>2.8000000000000001E-2</v>
      </c>
      <c r="W480" s="270">
        <v>0.03</v>
      </c>
      <c r="X480" s="270">
        <v>3.3000000000000002E-2</v>
      </c>
      <c r="Y480" s="270">
        <v>3.0000000000000001E-3</v>
      </c>
      <c r="Z480" s="270">
        <v>3.0000000000000001E-3</v>
      </c>
      <c r="AA480" s="270">
        <v>4.0000000000000001E-3</v>
      </c>
      <c r="AB480" s="270">
        <v>4.0000000000000001E-3</v>
      </c>
      <c r="AC480" s="270">
        <v>5.0000000000000001E-3</v>
      </c>
      <c r="AD480" s="270">
        <v>0</v>
      </c>
      <c r="AE480" s="270">
        <v>0</v>
      </c>
      <c r="AF480" s="270">
        <v>0</v>
      </c>
      <c r="AG480" s="270">
        <v>0</v>
      </c>
      <c r="AH480" s="270">
        <v>0</v>
      </c>
      <c r="AI480" s="270">
        <v>4.0000000000000001E-3</v>
      </c>
      <c r="AJ480" s="270">
        <v>4.0000000000000001E-3</v>
      </c>
      <c r="AK480" s="270">
        <v>5.0000000000000001E-3</v>
      </c>
      <c r="AL480" s="270">
        <v>5.0000000000000001E-3</v>
      </c>
      <c r="AM480" s="270">
        <v>6.0000000000000001E-3</v>
      </c>
      <c r="AN480" s="270">
        <v>1E-3</v>
      </c>
      <c r="AO480" s="270">
        <v>1E-3</v>
      </c>
      <c r="AP480" s="270">
        <v>1E-3</v>
      </c>
      <c r="AQ480" s="270">
        <v>1E-3</v>
      </c>
      <c r="AR480" s="270">
        <v>1E-3</v>
      </c>
      <c r="AS480" s="270">
        <v>4.5999999999999999E-3</v>
      </c>
      <c r="AT480" s="270">
        <v>4.8999999999999998E-3</v>
      </c>
      <c r="AU480" s="270">
        <v>5.5999999999999999E-3</v>
      </c>
      <c r="AV480" s="270">
        <v>5.8999999999999999E-3</v>
      </c>
      <c r="AW480" s="270">
        <v>6.7000000000000002E-3</v>
      </c>
      <c r="AX480" s="270">
        <v>0</v>
      </c>
      <c r="AY480" s="270">
        <v>0</v>
      </c>
      <c r="AZ480" s="270">
        <v>0</v>
      </c>
      <c r="BA480" s="270">
        <v>0</v>
      </c>
      <c r="BB480" s="270">
        <v>0</v>
      </c>
      <c r="BC480" s="270">
        <v>0</v>
      </c>
      <c r="BD480" s="270">
        <v>0</v>
      </c>
      <c r="BE480" s="270">
        <v>0</v>
      </c>
      <c r="BF480" s="270">
        <v>0</v>
      </c>
      <c r="BG480" s="270">
        <v>0</v>
      </c>
    </row>
    <row r="481" spans="1:59">
      <c r="A481" s="267" t="s">
        <v>873</v>
      </c>
      <c r="B481" s="268">
        <v>0.21911666666666671</v>
      </c>
      <c r="C481" s="268">
        <v>1.004</v>
      </c>
      <c r="D481" s="268">
        <v>0</v>
      </c>
      <c r="E481" s="268"/>
      <c r="F481" s="269">
        <v>3300</v>
      </c>
      <c r="G481" s="270">
        <v>0.1193</v>
      </c>
      <c r="H481" s="270">
        <v>2.1999999999999999E-2</v>
      </c>
      <c r="I481" s="270">
        <v>0</v>
      </c>
      <c r="J481" s="270">
        <v>1.4999999999999999E-2</v>
      </c>
      <c r="K481" s="270">
        <v>0.04</v>
      </c>
      <c r="L481" s="270">
        <v>2.2816666666666707E-2</v>
      </c>
      <c r="M481" s="271">
        <v>36.151515151515149</v>
      </c>
      <c r="N481" s="269">
        <v>3690</v>
      </c>
      <c r="O481" s="269">
        <v>4169</v>
      </c>
      <c r="P481" s="269">
        <v>4711</v>
      </c>
      <c r="Q481" s="269">
        <v>5324</v>
      </c>
      <c r="R481" s="269">
        <v>6016</v>
      </c>
      <c r="S481" s="269" t="s">
        <v>152</v>
      </c>
      <c r="T481" s="270">
        <v>0.22600000000000001</v>
      </c>
      <c r="U481" s="270">
        <v>0.252</v>
      </c>
      <c r="V481" s="270">
        <v>0.27900000000000003</v>
      </c>
      <c r="W481" s="270">
        <v>0.307</v>
      </c>
      <c r="X481" s="270">
        <v>0.34</v>
      </c>
      <c r="Y481" s="270">
        <v>1.9E-2</v>
      </c>
      <c r="Z481" s="270">
        <v>0.02</v>
      </c>
      <c r="AA481" s="270">
        <v>2.3E-2</v>
      </c>
      <c r="AB481" s="270">
        <v>2.5000000000000001E-2</v>
      </c>
      <c r="AC481" s="270">
        <v>2.7E-2</v>
      </c>
      <c r="AD481" s="270">
        <v>0</v>
      </c>
      <c r="AE481" s="270">
        <v>0</v>
      </c>
      <c r="AF481" s="270">
        <v>0</v>
      </c>
      <c r="AG481" s="270">
        <v>0</v>
      </c>
      <c r="AH481" s="270">
        <v>0</v>
      </c>
      <c r="AI481" s="270">
        <v>8.0000000000000002E-3</v>
      </c>
      <c r="AJ481" s="270">
        <v>8.9999999999999993E-3</v>
      </c>
      <c r="AK481" s="270">
        <v>0.01</v>
      </c>
      <c r="AL481" s="270">
        <v>1.0999999999999999E-2</v>
      </c>
      <c r="AM481" s="270">
        <v>1.2E-2</v>
      </c>
      <c r="AN481" s="270">
        <v>2E-3</v>
      </c>
      <c r="AO481" s="270">
        <v>2E-3</v>
      </c>
      <c r="AP481" s="270">
        <v>2E-3</v>
      </c>
      <c r="AQ481" s="270">
        <v>2E-3</v>
      </c>
      <c r="AR481" s="270">
        <v>2E-3</v>
      </c>
      <c r="AS481" s="270">
        <v>1.2500000000000001E-2</v>
      </c>
      <c r="AT481" s="270">
        <v>1.38E-2</v>
      </c>
      <c r="AU481" s="270">
        <v>1.5299999999999999E-2</v>
      </c>
      <c r="AV481" s="270">
        <v>1.6899999999999998E-2</v>
      </c>
      <c r="AW481" s="270">
        <v>1.8599999999999998E-2</v>
      </c>
      <c r="AX481" s="270">
        <v>0</v>
      </c>
      <c r="AY481" s="270">
        <v>0</v>
      </c>
      <c r="AZ481" s="270">
        <v>0</v>
      </c>
      <c r="BA481" s="270">
        <v>0</v>
      </c>
      <c r="BB481" s="270">
        <v>0</v>
      </c>
      <c r="BC481" s="270">
        <v>0</v>
      </c>
      <c r="BD481" s="270">
        <v>0</v>
      </c>
      <c r="BE481" s="270">
        <v>0</v>
      </c>
      <c r="BF481" s="270">
        <v>0</v>
      </c>
      <c r="BG481" s="270">
        <v>0</v>
      </c>
    </row>
    <row r="482" spans="1:59">
      <c r="A482" s="267" t="s">
        <v>509</v>
      </c>
      <c r="B482" s="268">
        <v>0.12658333333333335</v>
      </c>
      <c r="C482" s="268">
        <v>0.40700000000000003</v>
      </c>
      <c r="D482" s="268">
        <v>9.7999999999999997E-3</v>
      </c>
      <c r="E482" s="268"/>
      <c r="F482" s="269">
        <v>891</v>
      </c>
      <c r="G482" s="270">
        <v>3.5999999999999997E-2</v>
      </c>
      <c r="H482" s="270">
        <v>7.0000000000000007E-2</v>
      </c>
      <c r="I482" s="270">
        <v>0</v>
      </c>
      <c r="J482" s="270">
        <v>0.01</v>
      </c>
      <c r="K482" s="270">
        <v>1.0999999999999999E-2</v>
      </c>
      <c r="L482" s="270">
        <v>-1.0216666666666652E-2</v>
      </c>
      <c r="M482" s="271">
        <v>40.404040404040401</v>
      </c>
      <c r="N482" s="269">
        <v>900</v>
      </c>
      <c r="O482" s="269">
        <v>910</v>
      </c>
      <c r="P482" s="269">
        <v>920</v>
      </c>
      <c r="Q482" s="269">
        <v>930</v>
      </c>
      <c r="R482" s="269">
        <v>940</v>
      </c>
      <c r="S482" s="269" t="s">
        <v>137</v>
      </c>
      <c r="T482" s="270">
        <v>4.1000000000000002E-2</v>
      </c>
      <c r="U482" s="270">
        <v>4.1000000000000002E-2</v>
      </c>
      <c r="V482" s="270">
        <v>4.1000000000000002E-2</v>
      </c>
      <c r="W482" s="270">
        <v>4.2000000000000003E-2</v>
      </c>
      <c r="X482" s="270">
        <v>4.2000000000000003E-2</v>
      </c>
      <c r="Y482" s="270">
        <v>8.1000000000000003E-2</v>
      </c>
      <c r="Z482" s="270">
        <v>8.2000000000000003E-2</v>
      </c>
      <c r="AA482" s="270">
        <v>8.3000000000000004E-2</v>
      </c>
      <c r="AB482" s="270">
        <v>8.4000000000000005E-2</v>
      </c>
      <c r="AC482" s="270">
        <v>8.5000000000000006E-2</v>
      </c>
      <c r="AD482" s="270">
        <v>0</v>
      </c>
      <c r="AE482" s="270">
        <v>0</v>
      </c>
      <c r="AF482" s="270">
        <v>0</v>
      </c>
      <c r="AG482" s="270">
        <v>0</v>
      </c>
      <c r="AH482" s="270">
        <v>0</v>
      </c>
      <c r="AI482" s="270">
        <v>1.2E-2</v>
      </c>
      <c r="AJ482" s="270">
        <v>1.2E-2</v>
      </c>
      <c r="AK482" s="270">
        <v>1.2999999999999999E-2</v>
      </c>
      <c r="AL482" s="270">
        <v>1.2999999999999999E-2</v>
      </c>
      <c r="AM482" s="270">
        <v>1.4E-2</v>
      </c>
      <c r="AN482" s="270">
        <v>0.01</v>
      </c>
      <c r="AO482" s="270">
        <v>1.0999999999999999E-2</v>
      </c>
      <c r="AP482" s="270">
        <v>1.2E-2</v>
      </c>
      <c r="AQ482" s="270">
        <v>1.2999999999999999E-2</v>
      </c>
      <c r="AR482" s="270">
        <v>1.4E-2</v>
      </c>
      <c r="AS482" s="270">
        <v>2.69E-2</v>
      </c>
      <c r="AT482" s="270">
        <v>2.7199999999999998E-2</v>
      </c>
      <c r="AU482" s="270">
        <v>2.7799999999999998E-2</v>
      </c>
      <c r="AV482" s="270">
        <v>2.8400000000000002E-2</v>
      </c>
      <c r="AW482" s="270">
        <v>2.8899999999999999E-2</v>
      </c>
      <c r="AX482" s="270">
        <v>0</v>
      </c>
      <c r="AY482" s="270">
        <v>0</v>
      </c>
      <c r="AZ482" s="270">
        <v>0</v>
      </c>
      <c r="BA482" s="270">
        <v>0</v>
      </c>
      <c r="BB482" s="270">
        <v>0</v>
      </c>
      <c r="BC482" s="270">
        <v>0</v>
      </c>
      <c r="BD482" s="270">
        <v>0</v>
      </c>
      <c r="BE482" s="270">
        <v>0</v>
      </c>
      <c r="BF482" s="270">
        <v>0</v>
      </c>
      <c r="BG482" s="270">
        <v>0</v>
      </c>
    </row>
    <row r="483" spans="1:59">
      <c r="A483" s="267" t="s">
        <v>897</v>
      </c>
      <c r="B483" s="268">
        <v>0.31208333333333332</v>
      </c>
      <c r="C483" s="268">
        <v>1.1519999999999999</v>
      </c>
      <c r="D483" s="268">
        <v>0</v>
      </c>
      <c r="E483" s="268"/>
      <c r="F483" s="269">
        <v>2482</v>
      </c>
      <c r="G483" s="270">
        <v>0.128</v>
      </c>
      <c r="H483" s="270">
        <v>0</v>
      </c>
      <c r="I483" s="270">
        <v>0</v>
      </c>
      <c r="J483" s="270">
        <v>0.05</v>
      </c>
      <c r="K483" s="270">
        <v>9.0999999999999998E-2</v>
      </c>
      <c r="L483" s="270">
        <v>4.3083333333333307E-2</v>
      </c>
      <c r="M483" s="271">
        <v>51.571313456889605</v>
      </c>
      <c r="N483" s="269">
        <v>3200</v>
      </c>
      <c r="O483" s="269">
        <v>3200</v>
      </c>
      <c r="P483" s="269">
        <v>3200</v>
      </c>
      <c r="Q483" s="269">
        <v>3200</v>
      </c>
      <c r="R483" s="269">
        <v>3200</v>
      </c>
      <c r="S483" s="269" t="s">
        <v>137</v>
      </c>
      <c r="T483" s="270">
        <v>0.129</v>
      </c>
      <c r="U483" s="270">
        <v>0.129</v>
      </c>
      <c r="V483" s="270">
        <v>0.129</v>
      </c>
      <c r="W483" s="270">
        <v>0.129</v>
      </c>
      <c r="X483" s="270">
        <v>0.129</v>
      </c>
      <c r="Y483" s="270">
        <v>0</v>
      </c>
      <c r="Z483" s="270">
        <v>0</v>
      </c>
      <c r="AA483" s="270">
        <v>0</v>
      </c>
      <c r="AB483" s="270">
        <v>0</v>
      </c>
      <c r="AC483" s="270">
        <v>0</v>
      </c>
      <c r="AD483" s="270">
        <v>0</v>
      </c>
      <c r="AE483" s="270">
        <v>0</v>
      </c>
      <c r="AF483" s="270">
        <v>0</v>
      </c>
      <c r="AG483" s="270">
        <v>0</v>
      </c>
      <c r="AH483" s="270">
        <v>0</v>
      </c>
      <c r="AI483" s="270">
        <v>4.5999999999999999E-2</v>
      </c>
      <c r="AJ483" s="270">
        <v>4.5999999999999999E-2</v>
      </c>
      <c r="AK483" s="270">
        <v>4.5999999999999999E-2</v>
      </c>
      <c r="AL483" s="270">
        <v>4.5999999999999999E-2</v>
      </c>
      <c r="AM483" s="270">
        <v>4.5999999999999999E-2</v>
      </c>
      <c r="AN483" s="270">
        <v>0.11</v>
      </c>
      <c r="AO483" s="270">
        <v>0.11</v>
      </c>
      <c r="AP483" s="270">
        <v>0.11</v>
      </c>
      <c r="AQ483" s="270">
        <v>0.11</v>
      </c>
      <c r="AR483" s="270">
        <v>0.11</v>
      </c>
      <c r="AS483" s="270">
        <v>4.4999999999999998E-2</v>
      </c>
      <c r="AT483" s="270">
        <v>4.4999999999999998E-2</v>
      </c>
      <c r="AU483" s="270">
        <v>4.4999999999999998E-2</v>
      </c>
      <c r="AV483" s="270">
        <v>4.4999999999999998E-2</v>
      </c>
      <c r="AW483" s="270">
        <v>4.4999999999999998E-2</v>
      </c>
      <c r="AX483" s="270">
        <v>0</v>
      </c>
      <c r="AY483" s="270">
        <v>0</v>
      </c>
      <c r="AZ483" s="270">
        <v>0</v>
      </c>
      <c r="BA483" s="270">
        <v>0</v>
      </c>
      <c r="BB483" s="270">
        <v>0</v>
      </c>
      <c r="BC483" s="270">
        <v>0</v>
      </c>
      <c r="BD483" s="270">
        <v>0</v>
      </c>
      <c r="BE483" s="270">
        <v>0</v>
      </c>
      <c r="BF483" s="270">
        <v>0</v>
      </c>
      <c r="BG483" s="270">
        <v>0</v>
      </c>
    </row>
    <row r="484" spans="1:59">
      <c r="A484" s="267" t="s">
        <v>787</v>
      </c>
      <c r="B484" s="268">
        <v>0.35858333333333331</v>
      </c>
      <c r="C484" s="268">
        <v>1.95</v>
      </c>
      <c r="D484" s="268">
        <v>0</v>
      </c>
      <c r="E484" s="268"/>
      <c r="F484" s="269">
        <v>3723</v>
      </c>
      <c r="G484" s="270">
        <v>0.1242</v>
      </c>
      <c r="H484" s="270">
        <v>8.1799999999999998E-2</v>
      </c>
      <c r="I484" s="270">
        <v>3.3E-3</v>
      </c>
      <c r="J484" s="270">
        <v>1.9000000000000003E-2</v>
      </c>
      <c r="K484" s="270">
        <v>4.3999999999999997E-2</v>
      </c>
      <c r="L484" s="270">
        <v>8.6283333333333323E-2</v>
      </c>
      <c r="M484" s="271">
        <v>33.360193392425465</v>
      </c>
      <c r="N484" s="269">
        <v>3800</v>
      </c>
      <c r="O484" s="269">
        <v>3900</v>
      </c>
      <c r="P484" s="269">
        <v>4000</v>
      </c>
      <c r="Q484" s="269">
        <v>4100</v>
      </c>
      <c r="R484" s="269">
        <v>4200</v>
      </c>
      <c r="S484" s="269" t="s">
        <v>132</v>
      </c>
      <c r="T484" s="270">
        <v>0.155</v>
      </c>
      <c r="U484" s="270">
        <v>0.161</v>
      </c>
      <c r="V484" s="270">
        <v>0.16700000000000001</v>
      </c>
      <c r="W484" s="270">
        <v>0.17199999999999999</v>
      </c>
      <c r="X484" s="270">
        <v>0.17699999999999999</v>
      </c>
      <c r="Y484" s="270">
        <v>9.2999999999999999E-2</v>
      </c>
      <c r="Z484" s="270">
        <v>9.2999999999999999E-2</v>
      </c>
      <c r="AA484" s="270">
        <v>9.2999999999999999E-2</v>
      </c>
      <c r="AB484" s="270">
        <v>9.2999999999999999E-2</v>
      </c>
      <c r="AC484" s="270">
        <v>9.2999999999999999E-2</v>
      </c>
      <c r="AD484" s="270">
        <v>2E-3</v>
      </c>
      <c r="AE484" s="270">
        <v>2E-3</v>
      </c>
      <c r="AF484" s="270">
        <v>2E-3</v>
      </c>
      <c r="AG484" s="270">
        <v>2E-3</v>
      </c>
      <c r="AH484" s="270">
        <v>2E-3</v>
      </c>
      <c r="AI484" s="270">
        <v>4.7E-2</v>
      </c>
      <c r="AJ484" s="270">
        <v>4.7E-2</v>
      </c>
      <c r="AK484" s="270">
        <v>4.7E-2</v>
      </c>
      <c r="AL484" s="270">
        <v>4.7E-2</v>
      </c>
      <c r="AM484" s="270">
        <v>4.7E-2</v>
      </c>
      <c r="AN484" s="270">
        <v>1.2E-2</v>
      </c>
      <c r="AO484" s="270">
        <v>1.4999999999999999E-2</v>
      </c>
      <c r="AP484" s="270">
        <v>1.7999999999999999E-2</v>
      </c>
      <c r="AQ484" s="270">
        <v>0.02</v>
      </c>
      <c r="AR484" s="270">
        <v>2.1999999999999999E-2</v>
      </c>
      <c r="AS484" s="270">
        <v>9.74E-2</v>
      </c>
      <c r="AT484" s="270">
        <v>0.1002</v>
      </c>
      <c r="AU484" s="270">
        <v>0.10299999999999999</v>
      </c>
      <c r="AV484" s="270">
        <v>0.1052</v>
      </c>
      <c r="AW484" s="270">
        <v>0.1074</v>
      </c>
      <c r="AX484" s="270">
        <v>0</v>
      </c>
      <c r="AY484" s="270">
        <v>0</v>
      </c>
      <c r="AZ484" s="270">
        <v>0</v>
      </c>
      <c r="BA484" s="270">
        <v>0</v>
      </c>
      <c r="BB484" s="270">
        <v>0</v>
      </c>
      <c r="BC484" s="270">
        <v>0</v>
      </c>
      <c r="BD484" s="270">
        <v>0</v>
      </c>
      <c r="BE484" s="270">
        <v>0</v>
      </c>
      <c r="BF484" s="270">
        <v>0</v>
      </c>
      <c r="BG484" s="270">
        <v>0</v>
      </c>
    </row>
    <row r="485" spans="1:59">
      <c r="A485" s="267" t="s">
        <v>814</v>
      </c>
      <c r="B485" s="268">
        <v>2.2666666666666668E-2</v>
      </c>
      <c r="C485" s="268">
        <v>3.3000000000000002E-2</v>
      </c>
      <c r="D485" s="268">
        <v>0</v>
      </c>
      <c r="E485" s="268"/>
      <c r="F485" s="269">
        <v>546</v>
      </c>
      <c r="G485" s="270">
        <v>1.7000000000000001E-2</v>
      </c>
      <c r="H485" s="270">
        <v>3.0000000000000001E-3</v>
      </c>
      <c r="I485" s="270">
        <v>0</v>
      </c>
      <c r="J485" s="270">
        <v>1E-3</v>
      </c>
      <c r="K485" s="270">
        <v>5.0000000000000001E-4</v>
      </c>
      <c r="L485" s="270">
        <v>1.1666666666666665E-3</v>
      </c>
      <c r="M485" s="271">
        <v>31.135531135531135</v>
      </c>
      <c r="N485" s="269">
        <v>546</v>
      </c>
      <c r="O485" s="269">
        <v>551</v>
      </c>
      <c r="P485" s="269">
        <v>556</v>
      </c>
      <c r="Q485" s="269">
        <v>561</v>
      </c>
      <c r="R485" s="269">
        <v>568</v>
      </c>
      <c r="S485" s="269" t="s">
        <v>132</v>
      </c>
      <c r="T485" s="270">
        <v>1.6E-2</v>
      </c>
      <c r="U485" s="270">
        <v>1.7000000000000001E-2</v>
      </c>
      <c r="V485" s="270">
        <v>1.9E-2</v>
      </c>
      <c r="W485" s="270">
        <v>0.02</v>
      </c>
      <c r="X485" s="270">
        <v>0.02</v>
      </c>
      <c r="Y485" s="270">
        <v>2E-3</v>
      </c>
      <c r="Z485" s="270">
        <v>2E-3</v>
      </c>
      <c r="AA485" s="270">
        <v>2E-3</v>
      </c>
      <c r="AB485" s="270">
        <v>2E-3</v>
      </c>
      <c r="AC485" s="270">
        <v>2E-3</v>
      </c>
      <c r="AD485" s="270">
        <v>0</v>
      </c>
      <c r="AE485" s="270">
        <v>0</v>
      </c>
      <c r="AF485" s="270">
        <v>0</v>
      </c>
      <c r="AG485" s="270">
        <v>0</v>
      </c>
      <c r="AH485" s="270">
        <v>0</v>
      </c>
      <c r="AI485" s="270">
        <v>1E-3</v>
      </c>
      <c r="AJ485" s="270">
        <v>1E-3</v>
      </c>
      <c r="AK485" s="270">
        <v>1E-3</v>
      </c>
      <c r="AL485" s="270">
        <v>1E-3</v>
      </c>
      <c r="AM485" s="270">
        <v>2E-3</v>
      </c>
      <c r="AN485" s="270">
        <v>5.0000000000000001E-4</v>
      </c>
      <c r="AO485" s="270">
        <v>5.0000000000000001E-4</v>
      </c>
      <c r="AP485" s="270">
        <v>5.0000000000000001E-4</v>
      </c>
      <c r="AQ485" s="270">
        <v>5.0000000000000001E-4</v>
      </c>
      <c r="AR485" s="270">
        <v>5.0000000000000001E-4</v>
      </c>
      <c r="AS485" s="270">
        <v>1.4E-3</v>
      </c>
      <c r="AT485" s="270">
        <v>1.4E-3</v>
      </c>
      <c r="AU485" s="270">
        <v>1.6000000000000001E-3</v>
      </c>
      <c r="AV485" s="270">
        <v>1.6000000000000001E-3</v>
      </c>
      <c r="AW485" s="270">
        <v>1.6999999999999999E-3</v>
      </c>
      <c r="AX485" s="270">
        <v>0</v>
      </c>
      <c r="AY485" s="270">
        <v>0</v>
      </c>
      <c r="AZ485" s="270">
        <v>0</v>
      </c>
      <c r="BA485" s="270">
        <v>0</v>
      </c>
      <c r="BB485" s="270">
        <v>0</v>
      </c>
      <c r="BC485" s="270">
        <v>0</v>
      </c>
      <c r="BD485" s="270">
        <v>0</v>
      </c>
      <c r="BE485" s="270">
        <v>0</v>
      </c>
      <c r="BF485" s="270">
        <v>0</v>
      </c>
      <c r="BG485" s="270">
        <v>0</v>
      </c>
    </row>
    <row r="486" spans="1:59">
      <c r="A486" s="267" t="s">
        <v>522</v>
      </c>
      <c r="B486" s="268">
        <v>5.050000000000001E-2</v>
      </c>
      <c r="C486" s="268">
        <v>0.28400000000000003</v>
      </c>
      <c r="D486" s="268">
        <v>0</v>
      </c>
      <c r="E486" s="268"/>
      <c r="F486" s="269">
        <v>482</v>
      </c>
      <c r="G486" s="270">
        <v>2.8000000000000001E-2</v>
      </c>
      <c r="H486" s="270">
        <v>2E-3</v>
      </c>
      <c r="I486" s="270">
        <v>0</v>
      </c>
      <c r="J486" s="270">
        <v>2E-3</v>
      </c>
      <c r="K486" s="270">
        <v>3.0000000000000001E-3</v>
      </c>
      <c r="L486" s="270">
        <v>1.5500000000000007E-2</v>
      </c>
      <c r="M486" s="271">
        <v>58.091286307053942</v>
      </c>
      <c r="N486" s="269">
        <v>450</v>
      </c>
      <c r="O486" s="269">
        <v>450</v>
      </c>
      <c r="P486" s="269">
        <v>450</v>
      </c>
      <c r="Q486" s="269">
        <v>450</v>
      </c>
      <c r="R486" s="269">
        <v>450</v>
      </c>
      <c r="S486" s="269" t="s">
        <v>132</v>
      </c>
      <c r="T486" s="270">
        <v>2.5000000000000001E-2</v>
      </c>
      <c r="U486" s="270">
        <v>2.5000000000000001E-2</v>
      </c>
      <c r="V486" s="270">
        <v>2.5000000000000001E-2</v>
      </c>
      <c r="W486" s="270">
        <v>2.5000000000000001E-2</v>
      </c>
      <c r="X486" s="270">
        <v>2.5000000000000001E-2</v>
      </c>
      <c r="Y486" s="270">
        <v>2E-3</v>
      </c>
      <c r="Z486" s="270">
        <v>2E-3</v>
      </c>
      <c r="AA486" s="270">
        <v>2E-3</v>
      </c>
      <c r="AB486" s="270">
        <v>2E-3</v>
      </c>
      <c r="AC486" s="270">
        <v>2E-3</v>
      </c>
      <c r="AD486" s="270">
        <v>0</v>
      </c>
      <c r="AE486" s="270">
        <v>0</v>
      </c>
      <c r="AF486" s="270">
        <v>0</v>
      </c>
      <c r="AG486" s="270">
        <v>0</v>
      </c>
      <c r="AH486" s="270">
        <v>0</v>
      </c>
      <c r="AI486" s="270">
        <v>1E-3</v>
      </c>
      <c r="AJ486" s="270">
        <v>1E-3</v>
      </c>
      <c r="AK486" s="270">
        <v>1E-3</v>
      </c>
      <c r="AL486" s="270">
        <v>1E-3</v>
      </c>
      <c r="AM486" s="270">
        <v>1E-3</v>
      </c>
      <c r="AN486" s="270">
        <v>3.0000000000000001E-3</v>
      </c>
      <c r="AO486" s="270">
        <v>3.0000000000000001E-3</v>
      </c>
      <c r="AP486" s="270">
        <v>3.0000000000000001E-3</v>
      </c>
      <c r="AQ486" s="270">
        <v>3.0000000000000001E-3</v>
      </c>
      <c r="AR486" s="270">
        <v>3.0000000000000001E-3</v>
      </c>
      <c r="AS486" s="270">
        <v>4.0000000000000001E-3</v>
      </c>
      <c r="AT486" s="270">
        <v>4.0000000000000001E-3</v>
      </c>
      <c r="AU486" s="270">
        <v>4.0000000000000001E-3</v>
      </c>
      <c r="AV486" s="270">
        <v>4.0000000000000001E-3</v>
      </c>
      <c r="AW486" s="270">
        <v>4.0000000000000001E-3</v>
      </c>
      <c r="AX486" s="270">
        <v>0</v>
      </c>
      <c r="AY486" s="270">
        <v>0</v>
      </c>
      <c r="AZ486" s="270">
        <v>0</v>
      </c>
      <c r="BA486" s="270">
        <v>0</v>
      </c>
      <c r="BB486" s="270">
        <v>0</v>
      </c>
      <c r="BC486" s="270">
        <v>0</v>
      </c>
      <c r="BD486" s="270">
        <v>0</v>
      </c>
      <c r="BE486" s="270">
        <v>0</v>
      </c>
      <c r="BF486" s="270">
        <v>0</v>
      </c>
      <c r="BG486" s="270">
        <v>0</v>
      </c>
    </row>
    <row r="487" spans="1:59">
      <c r="A487" s="267" t="s">
        <v>915</v>
      </c>
      <c r="B487" s="268">
        <v>0.46066666666666672</v>
      </c>
      <c r="C487" s="268">
        <v>1.08</v>
      </c>
      <c r="D487" s="268">
        <v>2.3E-2</v>
      </c>
      <c r="E487" s="268"/>
      <c r="F487" s="269">
        <v>6413</v>
      </c>
      <c r="G487" s="270">
        <v>0.28399999999999997</v>
      </c>
      <c r="H487" s="270">
        <v>6.2E-2</v>
      </c>
      <c r="I487" s="270">
        <v>0</v>
      </c>
      <c r="J487" s="270">
        <v>3.0000000000000001E-3</v>
      </c>
      <c r="K487" s="270">
        <v>1.2E-2</v>
      </c>
      <c r="L487" s="270">
        <v>7.6666666666666716E-2</v>
      </c>
      <c r="M487" s="271">
        <v>44.285046000311866</v>
      </c>
      <c r="N487" s="269">
        <v>6425</v>
      </c>
      <c r="O487" s="269">
        <v>6475</v>
      </c>
      <c r="P487" s="269">
        <v>6525</v>
      </c>
      <c r="Q487" s="269">
        <v>6575</v>
      </c>
      <c r="R487" s="269">
        <v>6625</v>
      </c>
      <c r="S487" s="269" t="s">
        <v>132</v>
      </c>
      <c r="T487" s="270">
        <v>0.28599999999999998</v>
      </c>
      <c r="U487" s="270">
        <v>0.28799999999999998</v>
      </c>
      <c r="V487" s="270">
        <v>0.28999999999999998</v>
      </c>
      <c r="W487" s="270">
        <v>0.29499999999999998</v>
      </c>
      <c r="X487" s="270">
        <v>0.3</v>
      </c>
      <c r="Y487" s="270">
        <v>6.25E-2</v>
      </c>
      <c r="Z487" s="270">
        <v>6.5000000000000002E-2</v>
      </c>
      <c r="AA487" s="270">
        <v>6.7500000000000004E-2</v>
      </c>
      <c r="AB487" s="270">
        <v>7.0000000000000007E-2</v>
      </c>
      <c r="AC487" s="270">
        <v>7.2499999999999995E-2</v>
      </c>
      <c r="AD487" s="270">
        <v>0</v>
      </c>
      <c r="AE487" s="270">
        <v>0</v>
      </c>
      <c r="AF487" s="270">
        <v>0</v>
      </c>
      <c r="AG487" s="270">
        <v>0</v>
      </c>
      <c r="AH487" s="270">
        <v>0</v>
      </c>
      <c r="AI487" s="270">
        <v>3.0999999999999999E-3</v>
      </c>
      <c r="AJ487" s="270">
        <v>3.5000000000000001E-3</v>
      </c>
      <c r="AK487" s="270">
        <v>4.0000000000000001E-3</v>
      </c>
      <c r="AL487" s="270">
        <v>4.4999999999999997E-3</v>
      </c>
      <c r="AM487" s="270">
        <v>5.0000000000000001E-3</v>
      </c>
      <c r="AN487" s="270">
        <v>1.2E-2</v>
      </c>
      <c r="AO487" s="270">
        <v>1.2E-2</v>
      </c>
      <c r="AP487" s="270">
        <v>1.2E-2</v>
      </c>
      <c r="AQ487" s="270">
        <v>1.2E-2</v>
      </c>
      <c r="AR487" s="270">
        <v>1.2E-2</v>
      </c>
      <c r="AS487" s="270">
        <v>5.67E-2</v>
      </c>
      <c r="AT487" s="270">
        <v>5.7700000000000001E-2</v>
      </c>
      <c r="AU487" s="270">
        <v>5.8799999999999998E-2</v>
      </c>
      <c r="AV487" s="270">
        <v>6.0499999999999998E-2</v>
      </c>
      <c r="AW487" s="270">
        <v>6.2199999999999998E-2</v>
      </c>
      <c r="AX487" s="270">
        <v>0</v>
      </c>
      <c r="AY487" s="270">
        <v>0</v>
      </c>
      <c r="AZ487" s="270">
        <v>0</v>
      </c>
      <c r="BA487" s="270">
        <v>0</v>
      </c>
      <c r="BB487" s="270">
        <v>0</v>
      </c>
      <c r="BC487" s="270">
        <v>0</v>
      </c>
      <c r="BD487" s="270">
        <v>0</v>
      </c>
      <c r="BE487" s="270">
        <v>0</v>
      </c>
      <c r="BF487" s="270">
        <v>0</v>
      </c>
      <c r="BG487" s="270">
        <v>0</v>
      </c>
    </row>
    <row r="488" spans="1:59">
      <c r="A488" s="267" t="s">
        <v>594</v>
      </c>
      <c r="B488" s="268">
        <v>6.3120000000000003</v>
      </c>
      <c r="C488" s="268">
        <v>25.853000000000002</v>
      </c>
      <c r="D488" s="268">
        <v>0.93598630136986294</v>
      </c>
      <c r="E488" s="268"/>
      <c r="F488" s="269">
        <v>33685</v>
      </c>
      <c r="G488" s="270">
        <v>1.3779999999999999</v>
      </c>
      <c r="H488" s="270">
        <v>1.137</v>
      </c>
      <c r="I488" s="270">
        <v>1.141</v>
      </c>
      <c r="J488" s="270">
        <v>0.35399999999999998</v>
      </c>
      <c r="K488" s="270">
        <v>0.39500000000000002</v>
      </c>
      <c r="L488" s="270">
        <v>0.97101369863013787</v>
      </c>
      <c r="M488" s="271">
        <v>40.908416208995099</v>
      </c>
      <c r="N488" s="269">
        <v>33685</v>
      </c>
      <c r="O488" s="269">
        <v>33685</v>
      </c>
      <c r="P488" s="269">
        <v>33685</v>
      </c>
      <c r="Q488" s="269">
        <v>33685</v>
      </c>
      <c r="R488" s="269">
        <v>33685</v>
      </c>
      <c r="S488" s="269" t="s">
        <v>130</v>
      </c>
      <c r="T488" s="270">
        <v>1.3779999999999999</v>
      </c>
      <c r="U488" s="270">
        <v>1.3779999999999999</v>
      </c>
      <c r="V488" s="270">
        <v>1.3779999999999999</v>
      </c>
      <c r="W488" s="270">
        <v>1.3779999999999999</v>
      </c>
      <c r="X488" s="270">
        <v>1.3779999999999999</v>
      </c>
      <c r="Y488" s="270">
        <v>1.1399999999999999</v>
      </c>
      <c r="Z488" s="270">
        <v>1.1399999999999999</v>
      </c>
      <c r="AA488" s="270">
        <v>1.1399999999999999</v>
      </c>
      <c r="AB488" s="270">
        <v>1.1399999999999999</v>
      </c>
      <c r="AC488" s="270">
        <v>1.1399999999999999</v>
      </c>
      <c r="AD488" s="270">
        <v>1.141</v>
      </c>
      <c r="AE488" s="270">
        <v>1.141</v>
      </c>
      <c r="AF488" s="270">
        <v>1.141</v>
      </c>
      <c r="AG488" s="270">
        <v>1.141</v>
      </c>
      <c r="AH488" s="270">
        <v>1.141</v>
      </c>
      <c r="AI488" s="270">
        <v>0.65</v>
      </c>
      <c r="AJ488" s="270">
        <v>0.67500000000000004</v>
      </c>
      <c r="AK488" s="270">
        <v>0.7</v>
      </c>
      <c r="AL488" s="270">
        <v>0.72499999999999998</v>
      </c>
      <c r="AM488" s="270">
        <v>0.75</v>
      </c>
      <c r="AN488" s="270">
        <v>0.6</v>
      </c>
      <c r="AO488" s="270">
        <v>0.6</v>
      </c>
      <c r="AP488" s="270">
        <v>0.6</v>
      </c>
      <c r="AQ488" s="270">
        <v>0.6</v>
      </c>
      <c r="AR488" s="270">
        <v>0.6</v>
      </c>
      <c r="AS488" s="270">
        <v>7.1999999999999995E-2</v>
      </c>
      <c r="AT488" s="270">
        <v>8.0100000000000005E-2</v>
      </c>
      <c r="AU488" s="270">
        <v>8.9200000000000002E-2</v>
      </c>
      <c r="AV488" s="270">
        <v>9.9500000000000005E-2</v>
      </c>
      <c r="AW488" s="270">
        <v>0.1111</v>
      </c>
      <c r="AX488" s="270">
        <v>2</v>
      </c>
      <c r="AY488" s="270">
        <v>0</v>
      </c>
      <c r="AZ488" s="270">
        <v>0</v>
      </c>
      <c r="BA488" s="270">
        <v>0</v>
      </c>
      <c r="BB488" s="270">
        <v>0</v>
      </c>
      <c r="BC488" s="270">
        <v>0</v>
      </c>
      <c r="BD488" s="270">
        <v>0</v>
      </c>
      <c r="BE488" s="270">
        <v>0</v>
      </c>
      <c r="BF488" s="270">
        <v>0</v>
      </c>
      <c r="BG488" s="270">
        <v>0</v>
      </c>
    </row>
    <row r="489" spans="1:59">
      <c r="A489" s="267" t="s">
        <v>728</v>
      </c>
      <c r="B489" s="268">
        <v>1.2694166666666664</v>
      </c>
      <c r="C489" s="268">
        <v>2.52</v>
      </c>
      <c r="D489" s="268">
        <v>0</v>
      </c>
      <c r="E489" s="268"/>
      <c r="F489" s="269">
        <v>5700</v>
      </c>
      <c r="G489" s="270">
        <v>0.27</v>
      </c>
      <c r="H489" s="270">
        <v>0.104</v>
      </c>
      <c r="I489" s="270">
        <v>0.52800000000000002</v>
      </c>
      <c r="J489" s="270">
        <v>2.1999999999999999E-2</v>
      </c>
      <c r="K489" s="270">
        <v>5.1999999999999998E-2</v>
      </c>
      <c r="L489" s="270">
        <v>0.29341666666666633</v>
      </c>
      <c r="M489" s="271">
        <v>47.368421052631582</v>
      </c>
      <c r="N489" s="269">
        <v>6000</v>
      </c>
      <c r="O489" s="269">
        <v>7447</v>
      </c>
      <c r="P489" s="269">
        <v>7800</v>
      </c>
      <c r="Q489" s="269">
        <v>8200</v>
      </c>
      <c r="R489" s="269">
        <v>8620</v>
      </c>
      <c r="S489" s="269" t="s">
        <v>130</v>
      </c>
      <c r="T489" s="270">
        <v>0.28199999999999997</v>
      </c>
      <c r="U489" s="270">
        <v>0.35</v>
      </c>
      <c r="V489" s="270">
        <v>0.36659999999999998</v>
      </c>
      <c r="W489" s="270">
        <v>0.38540000000000002</v>
      </c>
      <c r="X489" s="270">
        <v>0.40510000000000002</v>
      </c>
      <c r="Y489" s="270">
        <v>0.106</v>
      </c>
      <c r="Z489" s="270">
        <v>0.1167</v>
      </c>
      <c r="AA489" s="270">
        <v>0.12839999999999999</v>
      </c>
      <c r="AB489" s="270">
        <v>0.14119999999999999</v>
      </c>
      <c r="AC489" s="270">
        <v>0.15529999999999999</v>
      </c>
      <c r="AD489" s="270">
        <v>0.53</v>
      </c>
      <c r="AE489" s="270">
        <v>0.55120000000000002</v>
      </c>
      <c r="AF489" s="270">
        <v>0.57320000000000004</v>
      </c>
      <c r="AG489" s="270">
        <v>0.59619999999999995</v>
      </c>
      <c r="AH489" s="270">
        <v>0.62</v>
      </c>
      <c r="AI489" s="270">
        <v>2.24E-2</v>
      </c>
      <c r="AJ489" s="270">
        <v>2.47E-2</v>
      </c>
      <c r="AK489" s="270">
        <v>2.7199999999999998E-2</v>
      </c>
      <c r="AL489" s="270">
        <v>0.03</v>
      </c>
      <c r="AM489" s="270">
        <v>3.2899999999999999E-2</v>
      </c>
      <c r="AN489" s="270">
        <v>5.1999999999999998E-2</v>
      </c>
      <c r="AO489" s="270">
        <v>5.2999999999999999E-2</v>
      </c>
      <c r="AP489" s="270">
        <v>5.3999999999999999E-2</v>
      </c>
      <c r="AQ489" s="270">
        <v>5.5E-2</v>
      </c>
      <c r="AR489" s="270">
        <v>5.6000000000000001E-2</v>
      </c>
      <c r="AS489" s="270">
        <v>0.17299999999999999</v>
      </c>
      <c r="AT489" s="270">
        <v>0.2</v>
      </c>
      <c r="AU489" s="270">
        <v>0.21</v>
      </c>
      <c r="AV489" s="270">
        <v>0.22</v>
      </c>
      <c r="AW489" s="270">
        <v>0.23</v>
      </c>
      <c r="AX489" s="270">
        <v>0</v>
      </c>
      <c r="AY489" s="270">
        <v>0</v>
      </c>
      <c r="AZ489" s="270">
        <v>0</v>
      </c>
      <c r="BA489" s="270">
        <v>0</v>
      </c>
      <c r="BB489" s="270">
        <v>0</v>
      </c>
      <c r="BC489" s="270">
        <v>0</v>
      </c>
      <c r="BD489" s="270">
        <v>0</v>
      </c>
      <c r="BE489" s="270">
        <v>0</v>
      </c>
      <c r="BF489" s="270">
        <v>0</v>
      </c>
      <c r="BG489" s="270">
        <v>0</v>
      </c>
    </row>
    <row r="490" spans="1:59">
      <c r="A490" s="267" t="s">
        <v>586</v>
      </c>
      <c r="B490" s="268">
        <v>0.1330833333333333</v>
      </c>
      <c r="C490" s="268">
        <v>0</v>
      </c>
      <c r="D490" s="268">
        <v>3.4000000000000002E-2</v>
      </c>
      <c r="E490" s="268"/>
      <c r="F490" s="269">
        <v>1261</v>
      </c>
      <c r="G490" s="270">
        <v>9.6000000000000002E-2</v>
      </c>
      <c r="H490" s="270">
        <v>1.0999999999999999E-2</v>
      </c>
      <c r="I490" s="270">
        <v>0</v>
      </c>
      <c r="J490" s="270">
        <v>8.0000000000000002E-3</v>
      </c>
      <c r="K490" s="270">
        <v>2E-3</v>
      </c>
      <c r="L490" s="270">
        <v>-1.7916666666666692E-2</v>
      </c>
      <c r="M490" s="271">
        <v>76.13005551149881</v>
      </c>
      <c r="N490" s="269">
        <v>1261</v>
      </c>
      <c r="O490" s="269">
        <v>1261</v>
      </c>
      <c r="P490" s="269">
        <v>1261</v>
      </c>
      <c r="Q490" s="269">
        <v>1261</v>
      </c>
      <c r="R490" s="269">
        <v>1261</v>
      </c>
      <c r="S490" s="269" t="s">
        <v>130</v>
      </c>
      <c r="T490" s="270">
        <v>9.6000000000000002E-2</v>
      </c>
      <c r="U490" s="270">
        <v>9.6000000000000002E-2</v>
      </c>
      <c r="V490" s="270">
        <v>9.6000000000000002E-2</v>
      </c>
      <c r="W490" s="270">
        <v>9.6000000000000002E-2</v>
      </c>
      <c r="X490" s="270">
        <v>9.6000000000000002E-2</v>
      </c>
      <c r="Y490" s="270">
        <v>1.0999999999999999E-2</v>
      </c>
      <c r="Z490" s="270">
        <v>1.0999999999999999E-2</v>
      </c>
      <c r="AA490" s="270">
        <v>1.0999999999999999E-2</v>
      </c>
      <c r="AB490" s="270">
        <v>1.0999999999999999E-2</v>
      </c>
      <c r="AC490" s="270">
        <v>1.0999999999999999E-2</v>
      </c>
      <c r="AD490" s="270">
        <v>0</v>
      </c>
      <c r="AE490" s="270">
        <v>0</v>
      </c>
      <c r="AF490" s="270">
        <v>0</v>
      </c>
      <c r="AG490" s="270">
        <v>0</v>
      </c>
      <c r="AH490" s="270">
        <v>0</v>
      </c>
      <c r="AI490" s="270">
        <v>8.0000000000000002E-3</v>
      </c>
      <c r="AJ490" s="270">
        <v>8.0000000000000002E-3</v>
      </c>
      <c r="AK490" s="270">
        <v>8.0000000000000002E-3</v>
      </c>
      <c r="AL490" s="270">
        <v>8.0000000000000002E-3</v>
      </c>
      <c r="AM490" s="270">
        <v>8.0000000000000002E-3</v>
      </c>
      <c r="AN490" s="270">
        <v>2.5000000000000001E-3</v>
      </c>
      <c r="AO490" s="270">
        <v>2.5000000000000001E-3</v>
      </c>
      <c r="AP490" s="270">
        <v>2.5000000000000001E-3</v>
      </c>
      <c r="AQ490" s="270">
        <v>2.5000000000000001E-3</v>
      </c>
      <c r="AR490" s="270">
        <v>2.5000000000000001E-3</v>
      </c>
      <c r="AS490" s="270">
        <v>1.0999999999999999E-2</v>
      </c>
      <c r="AT490" s="270">
        <v>1.0999999999999999E-2</v>
      </c>
      <c r="AU490" s="270">
        <v>1.0999999999999999E-2</v>
      </c>
      <c r="AV490" s="270">
        <v>1.0999999999999999E-2</v>
      </c>
      <c r="AW490" s="270">
        <v>1.0999999999999999E-2</v>
      </c>
      <c r="AX490" s="270">
        <v>0.15</v>
      </c>
      <c r="AY490" s="270">
        <v>0</v>
      </c>
      <c r="AZ490" s="270">
        <v>0</v>
      </c>
      <c r="BA490" s="270">
        <v>0</v>
      </c>
      <c r="BB490" s="270">
        <v>0</v>
      </c>
      <c r="BC490" s="270">
        <v>0</v>
      </c>
      <c r="BD490" s="270">
        <v>0</v>
      </c>
      <c r="BE490" s="270">
        <v>0</v>
      </c>
      <c r="BF490" s="270">
        <v>0</v>
      </c>
      <c r="BG490" s="270">
        <v>0</v>
      </c>
    </row>
    <row r="491" spans="1:59">
      <c r="A491" s="267" t="s">
        <v>779</v>
      </c>
      <c r="B491" s="268">
        <v>6.3125000000000001E-2</v>
      </c>
      <c r="C491" s="268">
        <v>0.1</v>
      </c>
      <c r="D491" s="268">
        <v>0</v>
      </c>
      <c r="E491" s="268"/>
      <c r="F491" s="269">
        <v>714</v>
      </c>
      <c r="G491" s="270">
        <v>3.5000000000000003E-2</v>
      </c>
      <c r="H491" s="270">
        <v>7.0000000000000001E-3</v>
      </c>
      <c r="I491" s="270">
        <v>0</v>
      </c>
      <c r="J491" s="270">
        <v>6.0000000000000001E-3</v>
      </c>
      <c r="K491" s="270">
        <v>2E-3</v>
      </c>
      <c r="L491" s="270">
        <v>1.3124999999999998E-2</v>
      </c>
      <c r="M491" s="271">
        <v>49.019607843137258</v>
      </c>
      <c r="N491" s="269">
        <v>721</v>
      </c>
      <c r="O491" s="269">
        <v>757</v>
      </c>
      <c r="P491" s="269">
        <v>795</v>
      </c>
      <c r="Q491" s="269">
        <v>835</v>
      </c>
      <c r="R491" s="269">
        <v>877</v>
      </c>
      <c r="S491" s="269" t="s">
        <v>130</v>
      </c>
      <c r="T491" s="270">
        <v>3.7499999999999999E-2</v>
      </c>
      <c r="U491" s="270">
        <v>3.9399999999999998E-2</v>
      </c>
      <c r="V491" s="270">
        <v>4.1300000000000003E-2</v>
      </c>
      <c r="W491" s="270">
        <v>4.3400000000000001E-2</v>
      </c>
      <c r="X491" s="270">
        <v>4.5600000000000002E-2</v>
      </c>
      <c r="Y491" s="270">
        <v>1.0999999999999999E-2</v>
      </c>
      <c r="Z491" s="270">
        <v>1.0999999999999999E-2</v>
      </c>
      <c r="AA491" s="270">
        <v>1.0999999999999999E-2</v>
      </c>
      <c r="AB491" s="270">
        <v>1.2E-2</v>
      </c>
      <c r="AC491" s="270">
        <v>1.2999999999999999E-2</v>
      </c>
      <c r="AD491" s="270">
        <v>0</v>
      </c>
      <c r="AE491" s="270">
        <v>0</v>
      </c>
      <c r="AF491" s="270">
        <v>0</v>
      </c>
      <c r="AG491" s="270">
        <v>0</v>
      </c>
      <c r="AH491" s="270">
        <v>0</v>
      </c>
      <c r="AI491" s="270">
        <v>8.9999999999999993E-3</v>
      </c>
      <c r="AJ491" s="270">
        <v>9.1999999999999998E-3</v>
      </c>
      <c r="AK491" s="270">
        <v>9.4000000000000004E-3</v>
      </c>
      <c r="AL491" s="270">
        <v>9.5999999999999992E-3</v>
      </c>
      <c r="AM491" s="270">
        <v>9.7999999999999997E-3</v>
      </c>
      <c r="AN491" s="270">
        <v>4.0000000000000002E-4</v>
      </c>
      <c r="AO491" s="270">
        <v>4.0000000000000002E-4</v>
      </c>
      <c r="AP491" s="270">
        <v>4.0000000000000002E-4</v>
      </c>
      <c r="AQ491" s="270">
        <v>4.0000000000000002E-4</v>
      </c>
      <c r="AR491" s="270">
        <v>4.0000000000000002E-4</v>
      </c>
      <c r="AS491" s="270">
        <v>5.5999999999999999E-3</v>
      </c>
      <c r="AT491" s="270">
        <v>5.7999999999999996E-3</v>
      </c>
      <c r="AU491" s="270">
        <v>6.0000000000000001E-3</v>
      </c>
      <c r="AV491" s="270">
        <v>6.4000000000000003E-3</v>
      </c>
      <c r="AW491" s="270">
        <v>7.1000000000000004E-3</v>
      </c>
      <c r="AX491" s="270">
        <v>0</v>
      </c>
      <c r="AY491" s="270">
        <v>0</v>
      </c>
      <c r="AZ491" s="270">
        <v>0</v>
      </c>
      <c r="BA491" s="270">
        <v>0</v>
      </c>
      <c r="BB491" s="270">
        <v>0</v>
      </c>
      <c r="BC491" s="270">
        <v>0</v>
      </c>
      <c r="BD491" s="270">
        <v>0</v>
      </c>
      <c r="BE491" s="270">
        <v>0</v>
      </c>
      <c r="BF491" s="270">
        <v>0</v>
      </c>
      <c r="BG491" s="270">
        <v>0</v>
      </c>
    </row>
    <row r="492" spans="1:59">
      <c r="A492" s="267" t="s">
        <v>859</v>
      </c>
      <c r="B492" s="268">
        <v>0.53149999999999997</v>
      </c>
      <c r="C492" s="268">
        <v>1.147</v>
      </c>
      <c r="D492" s="268">
        <v>0</v>
      </c>
      <c r="E492" s="268"/>
      <c r="F492" s="269">
        <v>7250</v>
      </c>
      <c r="G492" s="270">
        <v>0.34799999999999998</v>
      </c>
      <c r="H492" s="270">
        <v>0.06</v>
      </c>
      <c r="I492" s="270">
        <v>2.9999999999999997E-4</v>
      </c>
      <c r="J492" s="270">
        <v>8.0000000000000002E-3</v>
      </c>
      <c r="K492" s="270">
        <v>3.3000000000000002E-2</v>
      </c>
      <c r="L492" s="270">
        <v>8.219999999999994E-2</v>
      </c>
      <c r="M492" s="271">
        <v>48</v>
      </c>
      <c r="N492" s="269">
        <v>7323</v>
      </c>
      <c r="O492" s="269">
        <v>7689</v>
      </c>
      <c r="P492" s="269">
        <v>8073</v>
      </c>
      <c r="Q492" s="269">
        <v>8477</v>
      </c>
      <c r="R492" s="269">
        <v>8900</v>
      </c>
      <c r="S492" s="269" t="s">
        <v>130</v>
      </c>
      <c r="T492" s="270">
        <v>0.3881</v>
      </c>
      <c r="U492" s="270">
        <v>0.40749999999999997</v>
      </c>
      <c r="V492" s="270">
        <v>0.4279</v>
      </c>
      <c r="W492" s="270">
        <v>0.44929999999999998</v>
      </c>
      <c r="X492" s="270">
        <v>0.47170000000000001</v>
      </c>
      <c r="Y492" s="270">
        <v>4.2000000000000003E-2</v>
      </c>
      <c r="Z492" s="270">
        <v>4.41E-2</v>
      </c>
      <c r="AA492" s="270">
        <v>4.6300000000000001E-2</v>
      </c>
      <c r="AB492" s="270">
        <v>4.8599999999999997E-2</v>
      </c>
      <c r="AC492" s="270">
        <v>5.11E-2</v>
      </c>
      <c r="AD492" s="270">
        <v>2.9999999999999997E-4</v>
      </c>
      <c r="AE492" s="270">
        <v>2.9999999999999997E-4</v>
      </c>
      <c r="AF492" s="270">
        <v>2.9999999999999997E-4</v>
      </c>
      <c r="AG492" s="270">
        <v>2.9999999999999997E-4</v>
      </c>
      <c r="AH492" s="270">
        <v>2.9999999999999997E-4</v>
      </c>
      <c r="AI492" s="270">
        <v>8.0999999999999996E-3</v>
      </c>
      <c r="AJ492" s="270">
        <v>8.5000000000000006E-3</v>
      </c>
      <c r="AK492" s="270">
        <v>8.8999999999999999E-3</v>
      </c>
      <c r="AL492" s="270">
        <v>9.4000000000000004E-3</v>
      </c>
      <c r="AM492" s="270">
        <v>9.7999999999999997E-3</v>
      </c>
      <c r="AN492" s="270">
        <v>0.04</v>
      </c>
      <c r="AO492" s="270">
        <v>4.2000000000000003E-2</v>
      </c>
      <c r="AP492" s="270">
        <v>4.3999999999999997E-2</v>
      </c>
      <c r="AQ492" s="270">
        <v>4.5999999999999999E-2</v>
      </c>
      <c r="AR492" s="270">
        <v>4.8000000000000001E-2</v>
      </c>
      <c r="AS492" s="270">
        <v>8.5000000000000006E-2</v>
      </c>
      <c r="AT492" s="270">
        <v>0.09</v>
      </c>
      <c r="AU492" s="270">
        <v>9.5000000000000001E-2</v>
      </c>
      <c r="AV492" s="270">
        <v>0.1</v>
      </c>
      <c r="AW492" s="270">
        <v>0.104</v>
      </c>
      <c r="AX492" s="270">
        <v>0</v>
      </c>
      <c r="AY492" s="270">
        <v>0</v>
      </c>
      <c r="AZ492" s="270">
        <v>0</v>
      </c>
      <c r="BA492" s="270">
        <v>0</v>
      </c>
      <c r="BB492" s="270">
        <v>0</v>
      </c>
      <c r="BC492" s="270">
        <v>0</v>
      </c>
      <c r="BD492" s="270">
        <v>0</v>
      </c>
      <c r="BE492" s="270">
        <v>0</v>
      </c>
      <c r="BF492" s="270">
        <v>0</v>
      </c>
      <c r="BG492" s="270">
        <v>0</v>
      </c>
    </row>
    <row r="493" spans="1:59">
      <c r="A493" s="267" t="s">
        <v>578</v>
      </c>
      <c r="B493" s="268">
        <v>0.84816666666666662</v>
      </c>
      <c r="C493" s="268">
        <v>1.736</v>
      </c>
      <c r="D493" s="268">
        <v>0</v>
      </c>
      <c r="E493" s="268"/>
      <c r="F493" s="269">
        <v>11900</v>
      </c>
      <c r="G493" s="270">
        <v>0.625</v>
      </c>
      <c r="H493" s="270">
        <v>0.11</v>
      </c>
      <c r="I493" s="270">
        <v>0</v>
      </c>
      <c r="J493" s="270">
        <v>0</v>
      </c>
      <c r="K493" s="270">
        <v>0.02</v>
      </c>
      <c r="L493" s="270">
        <v>9.316666666666662E-2</v>
      </c>
      <c r="M493" s="271">
        <v>52.521008403361343</v>
      </c>
      <c r="N493" s="269">
        <v>12020</v>
      </c>
      <c r="O493" s="269">
        <v>12620</v>
      </c>
      <c r="P493" s="269">
        <v>13250</v>
      </c>
      <c r="Q493" s="269">
        <v>13910</v>
      </c>
      <c r="R493" s="269">
        <v>14610</v>
      </c>
      <c r="S493" s="269" t="s">
        <v>130</v>
      </c>
      <c r="T493" s="270">
        <v>0.68510000000000004</v>
      </c>
      <c r="U493" s="270">
        <v>0.71940000000000004</v>
      </c>
      <c r="V493" s="270">
        <v>0.75539999999999996</v>
      </c>
      <c r="W493" s="270">
        <v>0.79310000000000003</v>
      </c>
      <c r="X493" s="270">
        <v>0.83279999999999998</v>
      </c>
      <c r="Y493" s="270">
        <v>0.12</v>
      </c>
      <c r="Z493" s="270">
        <v>0.126</v>
      </c>
      <c r="AA493" s="270">
        <v>0.13200000000000001</v>
      </c>
      <c r="AB493" s="270">
        <v>0.13900000000000001</v>
      </c>
      <c r="AC493" s="270">
        <v>0.14599999999999999</v>
      </c>
      <c r="AD493" s="270">
        <v>0</v>
      </c>
      <c r="AE493" s="270">
        <v>0</v>
      </c>
      <c r="AF493" s="270">
        <v>0</v>
      </c>
      <c r="AG493" s="270">
        <v>0</v>
      </c>
      <c r="AH493" s="270">
        <v>0</v>
      </c>
      <c r="AI493" s="270">
        <v>0</v>
      </c>
      <c r="AJ493" s="270">
        <v>0</v>
      </c>
      <c r="AK493" s="270">
        <v>0</v>
      </c>
      <c r="AL493" s="270">
        <v>0</v>
      </c>
      <c r="AM493" s="270">
        <v>0</v>
      </c>
      <c r="AN493" s="270">
        <v>2.0500000000000001E-2</v>
      </c>
      <c r="AO493" s="270">
        <v>2.1000000000000001E-2</v>
      </c>
      <c r="AP493" s="270">
        <v>2.1999999999999999E-2</v>
      </c>
      <c r="AQ493" s="270">
        <v>2.3E-2</v>
      </c>
      <c r="AR493" s="270">
        <v>2.4E-2</v>
      </c>
      <c r="AS493" s="270">
        <v>6.0999999999999999E-2</v>
      </c>
      <c r="AT493" s="270">
        <v>7.0000000000000007E-2</v>
      </c>
      <c r="AU493" s="270">
        <v>8.1000000000000003E-2</v>
      </c>
      <c r="AV493" s="270">
        <v>9.4E-2</v>
      </c>
      <c r="AW493" s="270">
        <v>0.109</v>
      </c>
      <c r="AX493" s="270">
        <v>1.0953999999999999</v>
      </c>
      <c r="AY493" s="270">
        <v>0</v>
      </c>
      <c r="AZ493" s="270">
        <v>0</v>
      </c>
      <c r="BA493" s="270">
        <v>0</v>
      </c>
      <c r="BB493" s="270">
        <v>0</v>
      </c>
      <c r="BC493" s="270">
        <v>0</v>
      </c>
      <c r="BD493" s="270">
        <v>0</v>
      </c>
      <c r="BE493" s="270">
        <v>0</v>
      </c>
      <c r="BF493" s="270">
        <v>0</v>
      </c>
      <c r="BG493" s="270">
        <v>0</v>
      </c>
    </row>
    <row r="494" spans="1:59">
      <c r="A494" s="267" t="s">
        <v>917</v>
      </c>
      <c r="B494" s="268">
        <v>2.9982583333333328</v>
      </c>
      <c r="C494" s="268">
        <v>9.6169999999999991</v>
      </c>
      <c r="D494" s="268">
        <v>0.37643835616438359</v>
      </c>
      <c r="E494" s="268"/>
      <c r="F494" s="269">
        <v>36642</v>
      </c>
      <c r="G494" s="270">
        <v>1.931</v>
      </c>
      <c r="H494" s="270">
        <v>0.4093</v>
      </c>
      <c r="I494" s="270">
        <v>0</v>
      </c>
      <c r="J494" s="270">
        <v>0</v>
      </c>
      <c r="K494" s="270">
        <v>0.16800000000000001</v>
      </c>
      <c r="L494" s="270">
        <v>0.11351997716894902</v>
      </c>
      <c r="M494" s="271">
        <v>52.699088477703185</v>
      </c>
      <c r="N494" s="269">
        <v>37750</v>
      </c>
      <c r="O494" s="269">
        <v>43810</v>
      </c>
      <c r="P494" s="269">
        <v>50844</v>
      </c>
      <c r="Q494" s="269">
        <v>59006</v>
      </c>
      <c r="R494" s="269">
        <v>68479</v>
      </c>
      <c r="S494" s="269" t="s">
        <v>130</v>
      </c>
      <c r="T494" s="270">
        <v>1.9894000000000001</v>
      </c>
      <c r="U494" s="270">
        <v>2.3087</v>
      </c>
      <c r="V494" s="270">
        <v>2.6793999999999998</v>
      </c>
      <c r="W494" s="270">
        <v>3.1095000000000002</v>
      </c>
      <c r="X494" s="270">
        <v>3.6086999999999998</v>
      </c>
      <c r="Y494" s="270">
        <v>0.42170000000000002</v>
      </c>
      <c r="Z494" s="270">
        <v>0.4894</v>
      </c>
      <c r="AA494" s="270">
        <v>0.56789999999999996</v>
      </c>
      <c r="AB494" s="270">
        <v>0.65910000000000002</v>
      </c>
      <c r="AC494" s="270">
        <v>0.76490000000000002</v>
      </c>
      <c r="AD494" s="270">
        <v>0</v>
      </c>
      <c r="AE494" s="270">
        <v>0</v>
      </c>
      <c r="AF494" s="270">
        <v>0</v>
      </c>
      <c r="AG494" s="270">
        <v>0</v>
      </c>
      <c r="AH494" s="270">
        <v>0</v>
      </c>
      <c r="AI494" s="270">
        <v>0</v>
      </c>
      <c r="AJ494" s="270">
        <v>0</v>
      </c>
      <c r="AK494" s="270">
        <v>0</v>
      </c>
      <c r="AL494" s="270">
        <v>0</v>
      </c>
      <c r="AM494" s="270">
        <v>0</v>
      </c>
      <c r="AN494" s="270">
        <v>0.1731</v>
      </c>
      <c r="AO494" s="270">
        <v>0.2009</v>
      </c>
      <c r="AP494" s="270">
        <v>0.2331</v>
      </c>
      <c r="AQ494" s="270">
        <v>0.27050000000000002</v>
      </c>
      <c r="AR494" s="270">
        <v>0.314</v>
      </c>
      <c r="AS494" s="270">
        <v>0.24</v>
      </c>
      <c r="AT494" s="270">
        <v>0.28000000000000003</v>
      </c>
      <c r="AU494" s="270">
        <v>0.3</v>
      </c>
      <c r="AV494" s="270">
        <v>0.32</v>
      </c>
      <c r="AW494" s="270">
        <v>0.34</v>
      </c>
      <c r="AX494" s="270">
        <v>0.47599999999999992</v>
      </c>
      <c r="AY494" s="270">
        <v>0</v>
      </c>
      <c r="AZ494" s="270">
        <v>0</v>
      </c>
      <c r="BA494" s="270">
        <v>0</v>
      </c>
      <c r="BB494" s="270">
        <v>0</v>
      </c>
      <c r="BC494" s="270">
        <v>0</v>
      </c>
      <c r="BD494" s="270">
        <v>0</v>
      </c>
      <c r="BE494" s="270">
        <v>0</v>
      </c>
      <c r="BF494" s="270">
        <v>0</v>
      </c>
      <c r="BG494" s="270">
        <v>0</v>
      </c>
    </row>
    <row r="495" spans="1:59">
      <c r="A495" s="267" t="s">
        <v>909</v>
      </c>
      <c r="B495" s="268">
        <v>6.8583333333333329E-2</v>
      </c>
      <c r="C495" s="268">
        <v>0.15</v>
      </c>
      <c r="D495" s="268">
        <v>0</v>
      </c>
      <c r="E495" s="268"/>
      <c r="F495" s="269">
        <v>860</v>
      </c>
      <c r="G495" s="270">
        <v>4.8000000000000001E-2</v>
      </c>
      <c r="H495" s="270">
        <v>5.0000000000000001E-3</v>
      </c>
      <c r="I495" s="270">
        <v>0</v>
      </c>
      <c r="J495" s="270">
        <v>4.0000000000000001E-3</v>
      </c>
      <c r="K495" s="270">
        <v>2E-3</v>
      </c>
      <c r="L495" s="270">
        <v>9.5833333333333326E-3</v>
      </c>
      <c r="M495" s="271">
        <v>55.813953488372093</v>
      </c>
      <c r="N495" s="269">
        <v>900</v>
      </c>
      <c r="O495" s="269">
        <v>950</v>
      </c>
      <c r="P495" s="269">
        <v>1000</v>
      </c>
      <c r="Q495" s="269">
        <v>1050</v>
      </c>
      <c r="R495" s="269">
        <v>1100</v>
      </c>
      <c r="S495" s="269" t="s">
        <v>130</v>
      </c>
      <c r="T495" s="270">
        <v>4.9500000000000002E-2</v>
      </c>
      <c r="U495" s="270">
        <v>5.2299999999999999E-2</v>
      </c>
      <c r="V495" s="270">
        <v>5.5E-2</v>
      </c>
      <c r="W495" s="270">
        <v>5.7799999999999997E-2</v>
      </c>
      <c r="X495" s="270">
        <v>6.0499999999999998E-2</v>
      </c>
      <c r="Y495" s="270">
        <v>0.01</v>
      </c>
      <c r="Z495" s="270">
        <v>0.01</v>
      </c>
      <c r="AA495" s="270">
        <v>0.01</v>
      </c>
      <c r="AB495" s="270">
        <v>0.01</v>
      </c>
      <c r="AC495" s="270">
        <v>0.01</v>
      </c>
      <c r="AD495" s="270">
        <v>0</v>
      </c>
      <c r="AE495" s="270">
        <v>0</v>
      </c>
      <c r="AF495" s="270">
        <v>0</v>
      </c>
      <c r="AG495" s="270">
        <v>0</v>
      </c>
      <c r="AH495" s="270">
        <v>0</v>
      </c>
      <c r="AI495" s="270">
        <v>4.0000000000000001E-3</v>
      </c>
      <c r="AJ495" s="270">
        <v>4.0000000000000001E-3</v>
      </c>
      <c r="AK495" s="270">
        <v>4.0000000000000001E-3</v>
      </c>
      <c r="AL495" s="270">
        <v>4.0000000000000001E-3</v>
      </c>
      <c r="AM495" s="270">
        <v>4.0000000000000001E-3</v>
      </c>
      <c r="AN495" s="270">
        <v>2E-3</v>
      </c>
      <c r="AO495" s="270">
        <v>2E-3</v>
      </c>
      <c r="AP495" s="270">
        <v>2E-3</v>
      </c>
      <c r="AQ495" s="270">
        <v>2E-3</v>
      </c>
      <c r="AR495" s="270">
        <v>2E-3</v>
      </c>
      <c r="AS495" s="270">
        <v>8.9999999999999993E-3</v>
      </c>
      <c r="AT495" s="270">
        <v>8.9999999999999993E-3</v>
      </c>
      <c r="AU495" s="270">
        <v>0.01</v>
      </c>
      <c r="AV495" s="270">
        <v>0.01</v>
      </c>
      <c r="AW495" s="270">
        <v>1.0999999999999999E-2</v>
      </c>
      <c r="AX495" s="270">
        <v>0</v>
      </c>
      <c r="AY495" s="270">
        <v>0</v>
      </c>
      <c r="AZ495" s="270">
        <v>0</v>
      </c>
      <c r="BA495" s="270">
        <v>0</v>
      </c>
      <c r="BB495" s="270">
        <v>0</v>
      </c>
      <c r="BC495" s="270">
        <v>0</v>
      </c>
      <c r="BD495" s="270">
        <v>0</v>
      </c>
      <c r="BE495" s="270">
        <v>0</v>
      </c>
      <c r="BF495" s="270">
        <v>0</v>
      </c>
      <c r="BG495" s="270">
        <v>0</v>
      </c>
    </row>
    <row r="496" spans="1:59">
      <c r="A496" s="267" t="s">
        <v>128</v>
      </c>
      <c r="B496" s="268">
        <v>9.0988333333333333</v>
      </c>
      <c r="C496" s="268">
        <v>28.9</v>
      </c>
      <c r="D496" s="268">
        <v>0.41472602739726022</v>
      </c>
      <c r="E496" s="268"/>
      <c r="F496" s="269">
        <v>52500</v>
      </c>
      <c r="G496" s="270">
        <v>2.6320000000000001</v>
      </c>
      <c r="H496" s="270">
        <v>1.0589999999999999</v>
      </c>
      <c r="I496" s="270">
        <v>1.615</v>
      </c>
      <c r="J496" s="270">
        <v>4.3999999999999997E-2</v>
      </c>
      <c r="K496" s="270">
        <v>2.1</v>
      </c>
      <c r="L496" s="270">
        <v>1.2341073059360737</v>
      </c>
      <c r="M496" s="271">
        <v>50.133333333333333</v>
      </c>
      <c r="N496" s="269">
        <v>54000</v>
      </c>
      <c r="O496" s="269">
        <v>58000</v>
      </c>
      <c r="P496" s="269">
        <v>62000</v>
      </c>
      <c r="Q496" s="269">
        <v>67000</v>
      </c>
      <c r="R496" s="269">
        <v>72000</v>
      </c>
      <c r="S496" s="269" t="s">
        <v>128</v>
      </c>
      <c r="T496" s="270">
        <v>2.6349999999999998</v>
      </c>
      <c r="U496" s="270">
        <v>2.7669999999999999</v>
      </c>
      <c r="V496" s="270">
        <v>2.9049999999999998</v>
      </c>
      <c r="W496" s="270">
        <v>3.149</v>
      </c>
      <c r="X496" s="270">
        <v>3.3839999999999999</v>
      </c>
      <c r="Y496" s="270">
        <v>1.0649999999999999</v>
      </c>
      <c r="Z496" s="270">
        <v>1.1100000000000001</v>
      </c>
      <c r="AA496" s="270">
        <v>1.1659999999999999</v>
      </c>
      <c r="AB496" s="270">
        <v>1.224</v>
      </c>
      <c r="AC496" s="270">
        <v>1.2849999999999999</v>
      </c>
      <c r="AD496" s="270">
        <v>1.542</v>
      </c>
      <c r="AE496" s="270">
        <v>1.619</v>
      </c>
      <c r="AF496" s="270">
        <v>1.7</v>
      </c>
      <c r="AG496" s="270">
        <v>1.7849999999999999</v>
      </c>
      <c r="AH496" s="270">
        <v>1.8740000000000001</v>
      </c>
      <c r="AI496" s="270">
        <v>4.4400000000000002E-2</v>
      </c>
      <c r="AJ496" s="270">
        <v>4.6699999999999998E-2</v>
      </c>
      <c r="AK496" s="270">
        <v>4.9000000000000002E-2</v>
      </c>
      <c r="AL496" s="270">
        <v>5.1400000000000001E-2</v>
      </c>
      <c r="AM496" s="270">
        <v>5.3999999999999999E-2</v>
      </c>
      <c r="AN496" s="270">
        <v>1.8280000000000001</v>
      </c>
      <c r="AO496" s="270">
        <v>1.919</v>
      </c>
      <c r="AP496" s="270">
        <v>2.0150000000000001</v>
      </c>
      <c r="AQ496" s="270">
        <v>2.069</v>
      </c>
      <c r="AR496" s="270">
        <v>2.1720000000000002</v>
      </c>
      <c r="AS496" s="270">
        <v>1.202</v>
      </c>
      <c r="AT496" s="270">
        <v>1.238</v>
      </c>
      <c r="AU496" s="270">
        <v>1.2749999999999999</v>
      </c>
      <c r="AV496" s="270">
        <v>1.3129999999999999</v>
      </c>
      <c r="AW496" s="270">
        <v>1.3520000000000001</v>
      </c>
      <c r="AX496" s="270">
        <v>0</v>
      </c>
      <c r="AY496" s="270">
        <v>0</v>
      </c>
      <c r="AZ496" s="270">
        <v>0</v>
      </c>
      <c r="BA496" s="270">
        <v>0</v>
      </c>
      <c r="BB496" s="270">
        <v>0</v>
      </c>
      <c r="BC496" s="270">
        <v>0</v>
      </c>
      <c r="BD496" s="270">
        <v>0</v>
      </c>
      <c r="BE496" s="270">
        <v>0</v>
      </c>
      <c r="BF496" s="270">
        <v>0</v>
      </c>
      <c r="BG496" s="270">
        <v>0</v>
      </c>
    </row>
    <row r="497" spans="1:59">
      <c r="A497" s="267" t="s">
        <v>559</v>
      </c>
      <c r="B497" s="268">
        <v>0.13238333333333333</v>
      </c>
      <c r="C497" s="268">
        <v>0.45200000000000001</v>
      </c>
      <c r="D497" s="268">
        <v>0</v>
      </c>
      <c r="E497" s="268"/>
      <c r="F497" s="269">
        <v>1370</v>
      </c>
      <c r="G497" s="270">
        <v>7.8E-2</v>
      </c>
      <c r="H497" s="270">
        <v>1.2500000000000001E-2</v>
      </c>
      <c r="I497" s="270">
        <v>0</v>
      </c>
      <c r="J497" s="270">
        <v>1.3999999999999999E-2</v>
      </c>
      <c r="K497" s="270">
        <v>5.0000000000000001E-3</v>
      </c>
      <c r="L497" s="270">
        <v>2.2883333333333325E-2</v>
      </c>
      <c r="M497" s="271">
        <v>56.934306569343065</v>
      </c>
      <c r="N497" s="269">
        <v>1400</v>
      </c>
      <c r="O497" s="269">
        <v>1500</v>
      </c>
      <c r="P497" s="269">
        <v>1525</v>
      </c>
      <c r="Q497" s="269">
        <v>1550</v>
      </c>
      <c r="R497" s="269">
        <v>1575</v>
      </c>
      <c r="S497" s="269" t="s">
        <v>128</v>
      </c>
      <c r="T497" s="270">
        <v>7.1999999999999995E-2</v>
      </c>
      <c r="U497" s="270">
        <v>7.3999999999999996E-2</v>
      </c>
      <c r="V497" s="270">
        <v>7.5999999999999998E-2</v>
      </c>
      <c r="W497" s="270">
        <v>7.8E-2</v>
      </c>
      <c r="X497" s="270">
        <v>0.08</v>
      </c>
      <c r="Y497" s="270">
        <v>3.0000000000000001E-3</v>
      </c>
      <c r="Z497" s="270">
        <v>4.0000000000000001E-3</v>
      </c>
      <c r="AA497" s="270">
        <v>5.0000000000000001E-3</v>
      </c>
      <c r="AB497" s="270">
        <v>6.0000000000000001E-3</v>
      </c>
      <c r="AC497" s="270">
        <v>7.0000000000000001E-3</v>
      </c>
      <c r="AD497" s="270">
        <v>0</v>
      </c>
      <c r="AE497" s="270">
        <v>0</v>
      </c>
      <c r="AF497" s="270">
        <v>0</v>
      </c>
      <c r="AG497" s="270">
        <v>0</v>
      </c>
      <c r="AH497" s="270">
        <v>0</v>
      </c>
      <c r="AI497" s="270">
        <v>1.4999999999999999E-2</v>
      </c>
      <c r="AJ497" s="270">
        <v>1.7000000000000001E-2</v>
      </c>
      <c r="AK497" s="270">
        <v>1.9E-2</v>
      </c>
      <c r="AL497" s="270">
        <v>0.02</v>
      </c>
      <c r="AM497" s="270">
        <v>2.1999999999999999E-2</v>
      </c>
      <c r="AN497" s="270">
        <v>5.0000000000000001E-3</v>
      </c>
      <c r="AO497" s="270">
        <v>5.0000000000000001E-3</v>
      </c>
      <c r="AP497" s="270">
        <v>5.0000000000000001E-3</v>
      </c>
      <c r="AQ497" s="270">
        <v>5.0000000000000001E-3</v>
      </c>
      <c r="AR497" s="270">
        <v>5.0000000000000001E-3</v>
      </c>
      <c r="AS497" s="270">
        <v>1.6799999999999999E-2</v>
      </c>
      <c r="AT497" s="270">
        <v>1.77E-2</v>
      </c>
      <c r="AU497" s="270">
        <v>1.8599999999999998E-2</v>
      </c>
      <c r="AV497" s="270">
        <v>1.9300000000000001E-2</v>
      </c>
      <c r="AW497" s="270">
        <v>2.0199999999999999E-2</v>
      </c>
      <c r="AX497" s="270">
        <v>0</v>
      </c>
      <c r="AY497" s="270">
        <v>0</v>
      </c>
      <c r="AZ497" s="270">
        <v>0</v>
      </c>
      <c r="BA497" s="270">
        <v>0</v>
      </c>
      <c r="BB497" s="270">
        <v>0</v>
      </c>
      <c r="BC497" s="270">
        <v>0</v>
      </c>
      <c r="BD497" s="270">
        <v>0</v>
      </c>
      <c r="BE497" s="270">
        <v>0</v>
      </c>
      <c r="BF497" s="270">
        <v>0</v>
      </c>
      <c r="BG497" s="270">
        <v>0</v>
      </c>
    </row>
    <row r="498" spans="1:59">
      <c r="A498" s="267" t="s">
        <v>868</v>
      </c>
      <c r="B498" s="268">
        <v>0.35308333333333342</v>
      </c>
      <c r="C498" s="268">
        <v>0.58500000000000008</v>
      </c>
      <c r="D498" s="268">
        <v>0.2485</v>
      </c>
      <c r="E498" s="268"/>
      <c r="F498" s="269">
        <v>830</v>
      </c>
      <c r="G498" s="270">
        <v>4.99E-2</v>
      </c>
      <c r="H498" s="270">
        <v>4.3E-3</v>
      </c>
      <c r="I498" s="270">
        <v>1.54E-2</v>
      </c>
      <c r="J498" s="270">
        <v>0</v>
      </c>
      <c r="K498" s="270">
        <v>2.6999999999999996E-2</v>
      </c>
      <c r="L498" s="270">
        <v>7.9833333333334533E-3</v>
      </c>
      <c r="M498" s="271">
        <v>60.120481927710841</v>
      </c>
      <c r="N498" s="269">
        <v>840</v>
      </c>
      <c r="O498" s="269">
        <v>850</v>
      </c>
      <c r="P498" s="269">
        <v>860</v>
      </c>
      <c r="Q498" s="269">
        <v>870</v>
      </c>
      <c r="R498" s="269">
        <v>880</v>
      </c>
      <c r="S498" s="269" t="s">
        <v>128</v>
      </c>
      <c r="T498" s="270">
        <v>5.0999999999999997E-2</v>
      </c>
      <c r="U498" s="270">
        <v>5.1900000000000002E-2</v>
      </c>
      <c r="V498" s="270">
        <v>5.2499999999999998E-2</v>
      </c>
      <c r="W498" s="270">
        <v>5.3100000000000001E-2</v>
      </c>
      <c r="X498" s="270">
        <v>5.3699999999999998E-2</v>
      </c>
      <c r="Y498" s="270">
        <v>4.4999999999999997E-3</v>
      </c>
      <c r="Z498" s="270">
        <v>4.7000000000000002E-3</v>
      </c>
      <c r="AA498" s="270">
        <v>4.8999999999999998E-3</v>
      </c>
      <c r="AB498" s="270">
        <v>5.1000000000000004E-3</v>
      </c>
      <c r="AC498" s="270">
        <v>5.3E-3</v>
      </c>
      <c r="AD498" s="270">
        <v>1.6E-2</v>
      </c>
      <c r="AE498" s="270">
        <v>1.6500000000000001E-2</v>
      </c>
      <c r="AF498" s="270">
        <v>1.7000000000000001E-2</v>
      </c>
      <c r="AG498" s="270">
        <v>1.7500000000000002E-2</v>
      </c>
      <c r="AH498" s="270">
        <v>1.7999999999999999E-2</v>
      </c>
      <c r="AI498" s="270">
        <v>0</v>
      </c>
      <c r="AJ498" s="270">
        <v>0</v>
      </c>
      <c r="AK498" s="270">
        <v>0</v>
      </c>
      <c r="AL498" s="270">
        <v>0</v>
      </c>
      <c r="AM498" s="270">
        <v>0</v>
      </c>
      <c r="AN498" s="270">
        <v>8.9999999999999993E-3</v>
      </c>
      <c r="AO498" s="270">
        <v>8.9999999999999993E-3</v>
      </c>
      <c r="AP498" s="270">
        <v>8.9999999999999993E-3</v>
      </c>
      <c r="AQ498" s="270">
        <v>9.4999999999999998E-3</v>
      </c>
      <c r="AR498" s="270">
        <v>9.4999999999999998E-3</v>
      </c>
      <c r="AS498" s="270">
        <v>2.5999999999999999E-2</v>
      </c>
      <c r="AT498" s="270">
        <v>2.6499999999999999E-2</v>
      </c>
      <c r="AU498" s="270">
        <v>2.7E-2</v>
      </c>
      <c r="AV498" s="270">
        <v>7.0000000000000001E-3</v>
      </c>
      <c r="AW498" s="270">
        <v>7.4999999999999997E-3</v>
      </c>
      <c r="AX498" s="270">
        <v>0.08</v>
      </c>
      <c r="AY498" s="270">
        <v>0</v>
      </c>
      <c r="AZ498" s="270">
        <v>0</v>
      </c>
      <c r="BA498" s="270">
        <v>0</v>
      </c>
      <c r="BB498" s="270">
        <v>0</v>
      </c>
      <c r="BC498" s="270">
        <v>0</v>
      </c>
      <c r="BD498" s="270">
        <v>0</v>
      </c>
      <c r="BE498" s="270">
        <v>0</v>
      </c>
      <c r="BF498" s="270">
        <v>0</v>
      </c>
      <c r="BG498" s="270">
        <v>0</v>
      </c>
    </row>
    <row r="499" spans="1:59">
      <c r="A499" s="267" t="s">
        <v>682</v>
      </c>
      <c r="B499" s="268">
        <v>8.5249999999999992E-2</v>
      </c>
      <c r="C499" s="268">
        <v>0.28700000000000003</v>
      </c>
      <c r="D499" s="268">
        <v>0</v>
      </c>
      <c r="E499" s="268"/>
      <c r="F499" s="269">
        <v>881</v>
      </c>
      <c r="G499" s="270">
        <v>3.7999999999999999E-2</v>
      </c>
      <c r="H499" s="270">
        <v>2E-3</v>
      </c>
      <c r="I499" s="270">
        <v>0</v>
      </c>
      <c r="J499" s="270">
        <v>2E-3</v>
      </c>
      <c r="K499" s="270">
        <v>2.5000000000000001E-2</v>
      </c>
      <c r="L499" s="270">
        <v>1.8249999999999988E-2</v>
      </c>
      <c r="M499" s="271">
        <v>43.132803632236097</v>
      </c>
      <c r="N499" s="269">
        <v>885</v>
      </c>
      <c r="O499" s="269">
        <v>895</v>
      </c>
      <c r="P499" s="269">
        <v>905</v>
      </c>
      <c r="Q499" s="269">
        <v>915</v>
      </c>
      <c r="R499" s="269">
        <v>925</v>
      </c>
      <c r="S499" s="269" t="s">
        <v>128</v>
      </c>
      <c r="T499" s="270">
        <v>8.2000000000000003E-2</v>
      </c>
      <c r="U499" s="270">
        <v>8.3000000000000004E-2</v>
      </c>
      <c r="V499" s="270">
        <v>8.4000000000000005E-2</v>
      </c>
      <c r="W499" s="270">
        <v>8.5000000000000006E-2</v>
      </c>
      <c r="X499" s="270">
        <v>8.5999999999999993E-2</v>
      </c>
      <c r="Y499" s="270">
        <v>2E-3</v>
      </c>
      <c r="Z499" s="270">
        <v>2E-3</v>
      </c>
      <c r="AA499" s="270">
        <v>2E-3</v>
      </c>
      <c r="AB499" s="270">
        <v>2E-3</v>
      </c>
      <c r="AC499" s="270">
        <v>2E-3</v>
      </c>
      <c r="AD499" s="270">
        <v>0</v>
      </c>
      <c r="AE499" s="270">
        <v>0</v>
      </c>
      <c r="AF499" s="270">
        <v>0</v>
      </c>
      <c r="AG499" s="270">
        <v>0</v>
      </c>
      <c r="AH499" s="270">
        <v>0</v>
      </c>
      <c r="AI499" s="270">
        <v>2E-3</v>
      </c>
      <c r="AJ499" s="270">
        <v>2E-3</v>
      </c>
      <c r="AK499" s="270">
        <v>2E-3</v>
      </c>
      <c r="AL499" s="270">
        <v>2E-3</v>
      </c>
      <c r="AM499" s="270">
        <v>2E-3</v>
      </c>
      <c r="AN499" s="270">
        <v>2.5000000000000001E-2</v>
      </c>
      <c r="AO499" s="270">
        <v>2.5000000000000001E-2</v>
      </c>
      <c r="AP499" s="270">
        <v>2.5000000000000001E-2</v>
      </c>
      <c r="AQ499" s="270">
        <v>2.5000000000000001E-2</v>
      </c>
      <c r="AR499" s="270">
        <v>2.5000000000000001E-2</v>
      </c>
      <c r="AS499" s="270">
        <v>3.6400000000000002E-2</v>
      </c>
      <c r="AT499" s="270">
        <v>3.6799999999999999E-2</v>
      </c>
      <c r="AU499" s="270">
        <v>3.7100000000000001E-2</v>
      </c>
      <c r="AV499" s="270">
        <v>3.7400000000000003E-2</v>
      </c>
      <c r="AW499" s="270">
        <v>3.78E-2</v>
      </c>
      <c r="AX499" s="270">
        <v>0</v>
      </c>
      <c r="AY499" s="270">
        <v>0</v>
      </c>
      <c r="AZ499" s="270">
        <v>0</v>
      </c>
      <c r="BA499" s="270">
        <v>0</v>
      </c>
      <c r="BB499" s="270">
        <v>0</v>
      </c>
      <c r="BC499" s="270">
        <v>0</v>
      </c>
      <c r="BD499" s="270">
        <v>0</v>
      </c>
      <c r="BE499" s="270">
        <v>0</v>
      </c>
      <c r="BF499" s="270">
        <v>0</v>
      </c>
      <c r="BG499" s="270">
        <v>0</v>
      </c>
    </row>
    <row r="500" spans="1:59">
      <c r="A500" s="267" t="s">
        <v>433</v>
      </c>
      <c r="B500" s="268">
        <v>0.52733333333333332</v>
      </c>
      <c r="C500" s="268">
        <v>1.044</v>
      </c>
      <c r="D500" s="268">
        <v>0.39400000000000002</v>
      </c>
      <c r="E500" s="268"/>
      <c r="F500" s="269">
        <v>1795</v>
      </c>
      <c r="G500" s="270">
        <v>0.106</v>
      </c>
      <c r="H500" s="270">
        <v>0</v>
      </c>
      <c r="I500" s="270">
        <v>0</v>
      </c>
      <c r="J500" s="270">
        <v>0</v>
      </c>
      <c r="K500" s="270">
        <v>8.0000000000000002E-3</v>
      </c>
      <c r="L500" s="270">
        <v>1.9333333333333313E-2</v>
      </c>
      <c r="M500" s="271">
        <v>59.052924791086348</v>
      </c>
      <c r="N500" s="269">
        <v>1800</v>
      </c>
      <c r="O500" s="269">
        <v>1810</v>
      </c>
      <c r="P500" s="269">
        <v>1830</v>
      </c>
      <c r="Q500" s="269">
        <v>1845</v>
      </c>
      <c r="R500" s="269">
        <v>1855</v>
      </c>
      <c r="S500" s="269" t="s">
        <v>128</v>
      </c>
      <c r="T500" s="270">
        <v>0.108</v>
      </c>
      <c r="U500" s="270">
        <v>0.1086</v>
      </c>
      <c r="V500" s="270">
        <v>0.10979999999999999</v>
      </c>
      <c r="W500" s="270">
        <v>0.11070000000000001</v>
      </c>
      <c r="X500" s="270">
        <v>0.1113</v>
      </c>
      <c r="Y500" s="270">
        <v>0.03</v>
      </c>
      <c r="Z500" s="270">
        <v>0.03</v>
      </c>
      <c r="AA500" s="270">
        <v>0.03</v>
      </c>
      <c r="AB500" s="270">
        <v>0.03</v>
      </c>
      <c r="AC500" s="270">
        <v>0.03</v>
      </c>
      <c r="AD500" s="270">
        <v>0</v>
      </c>
      <c r="AE500" s="270">
        <v>0</v>
      </c>
      <c r="AF500" s="270">
        <v>0</v>
      </c>
      <c r="AG500" s="270">
        <v>0</v>
      </c>
      <c r="AH500" s="270">
        <v>0</v>
      </c>
      <c r="AI500" s="270">
        <v>0</v>
      </c>
      <c r="AJ500" s="270">
        <v>0</v>
      </c>
      <c r="AK500" s="270">
        <v>0</v>
      </c>
      <c r="AL500" s="270">
        <v>0</v>
      </c>
      <c r="AM500" s="270">
        <v>0</v>
      </c>
      <c r="AN500" s="270">
        <v>7.0000000000000001E-3</v>
      </c>
      <c r="AO500" s="270">
        <v>7.0000000000000001E-3</v>
      </c>
      <c r="AP500" s="270">
        <v>7.0000000000000001E-3</v>
      </c>
      <c r="AQ500" s="270">
        <v>7.0000000000000001E-3</v>
      </c>
      <c r="AR500" s="270">
        <v>7.0000000000000001E-3</v>
      </c>
      <c r="AS500" s="270">
        <v>2.5999999999999999E-2</v>
      </c>
      <c r="AT500" s="270">
        <v>2.5999999999999999E-2</v>
      </c>
      <c r="AU500" s="270">
        <v>2.7E-2</v>
      </c>
      <c r="AV500" s="270">
        <v>2.8000000000000001E-2</v>
      </c>
      <c r="AW500" s="270">
        <v>2.9000000000000001E-2</v>
      </c>
      <c r="AX500" s="270">
        <v>0</v>
      </c>
      <c r="AY500" s="270">
        <v>0</v>
      </c>
      <c r="AZ500" s="270">
        <v>0</v>
      </c>
      <c r="BA500" s="270">
        <v>0</v>
      </c>
      <c r="BB500" s="270">
        <v>0</v>
      </c>
      <c r="BC500" s="270">
        <v>0</v>
      </c>
      <c r="BD500" s="270">
        <v>0</v>
      </c>
      <c r="BE500" s="270">
        <v>0</v>
      </c>
      <c r="BF500" s="270">
        <v>0</v>
      </c>
      <c r="BG500" s="270">
        <v>0</v>
      </c>
    </row>
    <row r="501" spans="1:59">
      <c r="A501" s="267" t="s">
        <v>832</v>
      </c>
      <c r="B501" s="268">
        <v>2.7916666666666669E-2</v>
      </c>
      <c r="C501" s="268">
        <v>0.14500000000000002</v>
      </c>
      <c r="D501" s="268">
        <v>0</v>
      </c>
      <c r="E501" s="268"/>
      <c r="F501" s="269">
        <v>410</v>
      </c>
      <c r="G501" s="270">
        <v>2.6200000000000001E-2</v>
      </c>
      <c r="H501" s="270">
        <v>1.6999999999999999E-3</v>
      </c>
      <c r="I501" s="270">
        <v>0</v>
      </c>
      <c r="J501" s="270">
        <v>0</v>
      </c>
      <c r="K501" s="270">
        <v>4.5999999999999999E-3</v>
      </c>
      <c r="L501" s="270">
        <v>-4.5833333333333316E-3</v>
      </c>
      <c r="M501" s="271">
        <v>63.902439024390247</v>
      </c>
      <c r="N501" s="269">
        <v>410</v>
      </c>
      <c r="O501" s="269">
        <v>410</v>
      </c>
      <c r="P501" s="269">
        <v>410</v>
      </c>
      <c r="Q501" s="269">
        <v>410</v>
      </c>
      <c r="R501" s="269">
        <v>410</v>
      </c>
      <c r="S501" s="269" t="s">
        <v>128</v>
      </c>
      <c r="T501" s="270">
        <v>2.5999999999999999E-2</v>
      </c>
      <c r="U501" s="270">
        <v>2.5999999999999999E-2</v>
      </c>
      <c r="V501" s="270">
        <v>2.5999999999999999E-2</v>
      </c>
      <c r="W501" s="270">
        <v>2.5999999999999999E-2</v>
      </c>
      <c r="X501" s="270">
        <v>2.5999999999999999E-2</v>
      </c>
      <c r="Y501" s="270">
        <v>1.6999999999999999E-3</v>
      </c>
      <c r="Z501" s="270">
        <v>1.6999999999999999E-3</v>
      </c>
      <c r="AA501" s="270">
        <v>1.6999999999999999E-3</v>
      </c>
      <c r="AB501" s="270">
        <v>1.6999999999999999E-3</v>
      </c>
      <c r="AC501" s="270">
        <v>1.6999999999999999E-3</v>
      </c>
      <c r="AD501" s="270">
        <v>0</v>
      </c>
      <c r="AE501" s="270">
        <v>0</v>
      </c>
      <c r="AF501" s="270">
        <v>0</v>
      </c>
      <c r="AG501" s="270">
        <v>0</v>
      </c>
      <c r="AH501" s="270">
        <v>0</v>
      </c>
      <c r="AI501" s="270">
        <v>0</v>
      </c>
      <c r="AJ501" s="270">
        <v>0</v>
      </c>
      <c r="AK501" s="270">
        <v>0</v>
      </c>
      <c r="AL501" s="270">
        <v>0</v>
      </c>
      <c r="AM501" s="270">
        <v>0</v>
      </c>
      <c r="AN501" s="270">
        <v>4.5999999999999999E-3</v>
      </c>
      <c r="AO501" s="270">
        <v>4.5999999999999999E-3</v>
      </c>
      <c r="AP501" s="270">
        <v>4.5999999999999999E-3</v>
      </c>
      <c r="AQ501" s="270">
        <v>4.5999999999999999E-3</v>
      </c>
      <c r="AR501" s="270">
        <v>4.5999999999999999E-3</v>
      </c>
      <c r="AS501" s="270">
        <v>0</v>
      </c>
      <c r="AT501" s="270">
        <v>0</v>
      </c>
      <c r="AU501" s="270">
        <v>0</v>
      </c>
      <c r="AV501" s="270">
        <v>0</v>
      </c>
      <c r="AW501" s="270">
        <v>0</v>
      </c>
      <c r="AX501" s="270">
        <v>0</v>
      </c>
      <c r="AY501" s="270">
        <v>0</v>
      </c>
      <c r="AZ501" s="270">
        <v>0</v>
      </c>
      <c r="BA501" s="270">
        <v>0</v>
      </c>
      <c r="BB501" s="270">
        <v>0</v>
      </c>
      <c r="BC501" s="270">
        <v>0</v>
      </c>
      <c r="BD501" s="270">
        <v>0</v>
      </c>
      <c r="BE501" s="270">
        <v>0</v>
      </c>
      <c r="BF501" s="270">
        <v>0</v>
      </c>
      <c r="BG501" s="270">
        <v>0</v>
      </c>
    </row>
    <row r="502" spans="1:59">
      <c r="A502" s="267" t="s">
        <v>848</v>
      </c>
      <c r="B502" s="268">
        <v>2.283333333333333E-2</v>
      </c>
      <c r="C502" s="268">
        <v>8.199999999999999E-2</v>
      </c>
      <c r="D502" s="268">
        <v>0</v>
      </c>
      <c r="E502" s="268"/>
      <c r="F502" s="269">
        <v>304</v>
      </c>
      <c r="G502" s="270">
        <v>1.9E-2</v>
      </c>
      <c r="H502" s="270">
        <v>2E-3</v>
      </c>
      <c r="I502" s="270">
        <v>0</v>
      </c>
      <c r="J502" s="270">
        <v>1E-4</v>
      </c>
      <c r="K502" s="270">
        <v>1E-4</v>
      </c>
      <c r="L502" s="270">
        <v>1.6333333333333339E-3</v>
      </c>
      <c r="M502" s="271">
        <v>62.5</v>
      </c>
      <c r="N502" s="269">
        <v>310</v>
      </c>
      <c r="O502" s="269">
        <v>310</v>
      </c>
      <c r="P502" s="269">
        <v>310</v>
      </c>
      <c r="Q502" s="269">
        <v>310</v>
      </c>
      <c r="R502" s="269">
        <v>310</v>
      </c>
      <c r="S502" s="269" t="s">
        <v>128</v>
      </c>
      <c r="T502" s="270">
        <v>1.7999999999999999E-2</v>
      </c>
      <c r="U502" s="270">
        <v>1.7999999999999999E-2</v>
      </c>
      <c r="V502" s="270">
        <v>1.7999999999999999E-2</v>
      </c>
      <c r="W502" s="270">
        <v>1.7999999999999999E-2</v>
      </c>
      <c r="X502" s="270">
        <v>1.7999999999999999E-2</v>
      </c>
      <c r="Y502" s="270">
        <v>2E-3</v>
      </c>
      <c r="Z502" s="270">
        <v>2E-3</v>
      </c>
      <c r="AA502" s="270">
        <v>2E-3</v>
      </c>
      <c r="AB502" s="270">
        <v>2E-3</v>
      </c>
      <c r="AC502" s="270">
        <v>2E-3</v>
      </c>
      <c r="AD502" s="270">
        <v>0</v>
      </c>
      <c r="AE502" s="270">
        <v>0</v>
      </c>
      <c r="AF502" s="270">
        <v>0</v>
      </c>
      <c r="AG502" s="270">
        <v>0</v>
      </c>
      <c r="AH502" s="270">
        <v>0</v>
      </c>
      <c r="AI502" s="270">
        <v>1E-4</v>
      </c>
      <c r="AJ502" s="270">
        <v>1E-4</v>
      </c>
      <c r="AK502" s="270">
        <v>1E-4</v>
      </c>
      <c r="AL502" s="270">
        <v>1E-4</v>
      </c>
      <c r="AM502" s="270">
        <v>1E-4</v>
      </c>
      <c r="AN502" s="270">
        <v>1E-4</v>
      </c>
      <c r="AO502" s="270">
        <v>1E-4</v>
      </c>
      <c r="AP502" s="270">
        <v>1E-4</v>
      </c>
      <c r="AQ502" s="270">
        <v>1E-4</v>
      </c>
      <c r="AR502" s="270">
        <v>1E-4</v>
      </c>
      <c r="AS502" s="270">
        <v>2E-3</v>
      </c>
      <c r="AT502" s="270">
        <v>2.5000000000000001E-3</v>
      </c>
      <c r="AU502" s="270">
        <v>2.7000000000000001E-3</v>
      </c>
      <c r="AV502" s="270">
        <v>2.8E-3</v>
      </c>
      <c r="AW502" s="270">
        <v>3.0000000000000001E-3</v>
      </c>
      <c r="AX502" s="270">
        <v>0</v>
      </c>
      <c r="AY502" s="270">
        <v>0</v>
      </c>
      <c r="AZ502" s="270">
        <v>0</v>
      </c>
      <c r="BA502" s="270">
        <v>0</v>
      </c>
      <c r="BB502" s="270">
        <v>0</v>
      </c>
      <c r="BC502" s="270">
        <v>0</v>
      </c>
      <c r="BD502" s="270">
        <v>0</v>
      </c>
      <c r="BE502" s="270">
        <v>0</v>
      </c>
      <c r="BF502" s="270">
        <v>0</v>
      </c>
      <c r="BG502" s="270">
        <v>0</v>
      </c>
    </row>
    <row r="503" spans="1:59">
      <c r="A503" s="267" t="s">
        <v>464</v>
      </c>
      <c r="B503" s="268">
        <v>6.083333333333333E-3</v>
      </c>
      <c r="C503" s="268">
        <v>0.1</v>
      </c>
      <c r="D503" s="268">
        <v>0</v>
      </c>
      <c r="E503" s="268"/>
      <c r="F503" s="269">
        <v>130</v>
      </c>
      <c r="G503" s="270">
        <v>6.1999999999999998E-3</v>
      </c>
      <c r="H503" s="270">
        <v>0</v>
      </c>
      <c r="I503" s="270">
        <v>0</v>
      </c>
      <c r="J503" s="270">
        <v>0</v>
      </c>
      <c r="K503" s="270">
        <v>0</v>
      </c>
      <c r="L503" s="270">
        <v>-1.1666666666666683E-4</v>
      </c>
      <c r="M503" s="271">
        <v>47.692307692307693</v>
      </c>
      <c r="N503" s="269">
        <v>135</v>
      </c>
      <c r="O503" s="269">
        <v>140</v>
      </c>
      <c r="P503" s="269">
        <v>145</v>
      </c>
      <c r="Q503" s="269">
        <v>150</v>
      </c>
      <c r="R503" s="269">
        <v>155</v>
      </c>
      <c r="S503" s="269" t="s">
        <v>212</v>
      </c>
      <c r="T503" s="270">
        <v>6.0000000000000001E-3</v>
      </c>
      <c r="U503" s="270">
        <v>6.1999999999999998E-3</v>
      </c>
      <c r="V503" s="270">
        <v>6.4000000000000003E-3</v>
      </c>
      <c r="W503" s="270">
        <v>6.6E-3</v>
      </c>
      <c r="X503" s="270">
        <v>6.7999999999999996E-3</v>
      </c>
      <c r="Y503" s="270">
        <v>0</v>
      </c>
      <c r="Z503" s="270">
        <v>0</v>
      </c>
      <c r="AA503" s="270">
        <v>0</v>
      </c>
      <c r="AB503" s="270">
        <v>0</v>
      </c>
      <c r="AC503" s="270">
        <v>0</v>
      </c>
      <c r="AD503" s="270">
        <v>0</v>
      </c>
      <c r="AE503" s="270">
        <v>0</v>
      </c>
      <c r="AF503" s="270">
        <v>0</v>
      </c>
      <c r="AG503" s="270">
        <v>0</v>
      </c>
      <c r="AH503" s="270">
        <v>0</v>
      </c>
      <c r="AI503" s="270">
        <v>0</v>
      </c>
      <c r="AJ503" s="270">
        <v>0</v>
      </c>
      <c r="AK503" s="270">
        <v>0</v>
      </c>
      <c r="AL503" s="270">
        <v>0</v>
      </c>
      <c r="AM503" s="270">
        <v>0</v>
      </c>
      <c r="AN503" s="270">
        <v>0</v>
      </c>
      <c r="AO503" s="270">
        <v>0</v>
      </c>
      <c r="AP503" s="270">
        <v>0</v>
      </c>
      <c r="AQ503" s="270">
        <v>0</v>
      </c>
      <c r="AR503" s="270">
        <v>0</v>
      </c>
      <c r="AS503" s="270">
        <v>0</v>
      </c>
      <c r="AT503" s="270">
        <v>0</v>
      </c>
      <c r="AU503" s="270">
        <v>0</v>
      </c>
      <c r="AV503" s="270">
        <v>0</v>
      </c>
      <c r="AW503" s="270">
        <v>0</v>
      </c>
      <c r="AX503" s="270">
        <v>0</v>
      </c>
      <c r="AY503" s="270">
        <v>0</v>
      </c>
      <c r="AZ503" s="270">
        <v>0</v>
      </c>
      <c r="BA503" s="270">
        <v>0</v>
      </c>
      <c r="BB503" s="270">
        <v>0</v>
      </c>
      <c r="BC503" s="270">
        <v>0</v>
      </c>
      <c r="BD503" s="270">
        <v>0</v>
      </c>
      <c r="BE503" s="270">
        <v>0</v>
      </c>
      <c r="BF503" s="270">
        <v>0</v>
      </c>
      <c r="BG503" s="270">
        <v>0</v>
      </c>
    </row>
    <row r="504" spans="1:59">
      <c r="A504" s="267" t="s">
        <v>1019</v>
      </c>
      <c r="B504" s="268">
        <v>6.3500000000000001E-2</v>
      </c>
      <c r="C504" s="268">
        <v>0.2</v>
      </c>
      <c r="D504" s="268">
        <v>0</v>
      </c>
      <c r="E504" s="268"/>
      <c r="F504" s="269">
        <v>605</v>
      </c>
      <c r="G504" s="270">
        <v>2.5999999999999999E-2</v>
      </c>
      <c r="H504" s="270">
        <v>7.0000000000000001E-3</v>
      </c>
      <c r="I504" s="270">
        <v>0.01</v>
      </c>
      <c r="J504" s="270">
        <v>1E-3</v>
      </c>
      <c r="K504" s="270">
        <v>1.4999999999999999E-2</v>
      </c>
      <c r="L504" s="270">
        <v>4.4999999999999971E-3</v>
      </c>
      <c r="M504" s="271">
        <v>42.97520661157025</v>
      </c>
      <c r="N504" s="269">
        <v>610</v>
      </c>
      <c r="O504" s="269">
        <v>620</v>
      </c>
      <c r="P504" s="269">
        <v>630</v>
      </c>
      <c r="Q504" s="269">
        <v>640</v>
      </c>
      <c r="R504" s="269">
        <v>650</v>
      </c>
      <c r="S504" s="269" t="s">
        <v>167</v>
      </c>
      <c r="T504" s="270">
        <v>2.81E-2</v>
      </c>
      <c r="U504" s="270">
        <v>2.8500000000000001E-2</v>
      </c>
      <c r="V504" s="270">
        <v>2.9000000000000001E-2</v>
      </c>
      <c r="W504" s="270">
        <v>2.9399999999999999E-2</v>
      </c>
      <c r="X504" s="270">
        <v>2.9899999999999999E-2</v>
      </c>
      <c r="Y504" s="270">
        <v>7.0000000000000001E-3</v>
      </c>
      <c r="Z504" s="270">
        <v>7.1999999999999998E-3</v>
      </c>
      <c r="AA504" s="270">
        <v>7.4000000000000003E-3</v>
      </c>
      <c r="AB504" s="270">
        <v>7.6E-3</v>
      </c>
      <c r="AC504" s="270">
        <v>7.7999999999999996E-3</v>
      </c>
      <c r="AD504" s="270">
        <v>0.01</v>
      </c>
      <c r="AE504" s="270">
        <v>0.01</v>
      </c>
      <c r="AF504" s="270">
        <v>0.01</v>
      </c>
      <c r="AG504" s="270">
        <v>0.01</v>
      </c>
      <c r="AH504" s="270">
        <v>0.01</v>
      </c>
      <c r="AI504" s="270">
        <v>1E-3</v>
      </c>
      <c r="AJ504" s="270">
        <v>1E-3</v>
      </c>
      <c r="AK504" s="270">
        <v>1E-3</v>
      </c>
      <c r="AL504" s="270">
        <v>1E-3</v>
      </c>
      <c r="AM504" s="270">
        <v>1E-3</v>
      </c>
      <c r="AN504" s="270">
        <v>1.4999999999999999E-2</v>
      </c>
      <c r="AO504" s="270">
        <v>1.6E-2</v>
      </c>
      <c r="AP504" s="270">
        <v>1.7000000000000001E-2</v>
      </c>
      <c r="AQ504" s="270">
        <v>1.7999999999999999E-2</v>
      </c>
      <c r="AR504" s="270">
        <v>1.9E-2</v>
      </c>
      <c r="AS504" s="270">
        <v>8.0000000000000002E-3</v>
      </c>
      <c r="AT504" s="270">
        <v>8.9999999999999993E-3</v>
      </c>
      <c r="AU504" s="270">
        <v>0.01</v>
      </c>
      <c r="AV504" s="270">
        <v>0.01</v>
      </c>
      <c r="AW504" s="270">
        <v>1.0999999999999999E-2</v>
      </c>
      <c r="AX504" s="270">
        <v>0</v>
      </c>
      <c r="AY504" s="270">
        <v>0</v>
      </c>
      <c r="AZ504" s="270">
        <v>0</v>
      </c>
      <c r="BA504" s="270">
        <v>0</v>
      </c>
      <c r="BB504" s="270">
        <v>0</v>
      </c>
      <c r="BC504" s="270">
        <v>0</v>
      </c>
      <c r="BD504" s="270">
        <v>0</v>
      </c>
      <c r="BE504" s="270">
        <v>0</v>
      </c>
      <c r="BF504" s="270">
        <v>0</v>
      </c>
      <c r="BG504" s="270">
        <v>0</v>
      </c>
    </row>
    <row r="505" spans="1:59">
      <c r="A505" s="267" t="s">
        <v>788</v>
      </c>
      <c r="B505" s="268">
        <v>3.0460833333333333</v>
      </c>
      <c r="C505" s="268">
        <v>4.0999999999999996</v>
      </c>
      <c r="D505" s="268">
        <v>2.8729999999999998</v>
      </c>
      <c r="E505" s="268"/>
      <c r="F505" s="269">
        <v>515</v>
      </c>
      <c r="G505" s="270">
        <v>2.7E-2</v>
      </c>
      <c r="H505" s="270">
        <v>8.2000000000000003E-2</v>
      </c>
      <c r="I505" s="270">
        <v>0</v>
      </c>
      <c r="J505" s="270">
        <v>1.4E-2</v>
      </c>
      <c r="K505" s="270">
        <v>6.0000000000000001E-3</v>
      </c>
      <c r="L505" s="270">
        <v>4.4083333333333474E-2</v>
      </c>
      <c r="M505" s="271">
        <v>52.427184466019419</v>
      </c>
      <c r="N505" s="269">
        <v>550</v>
      </c>
      <c r="O505" s="269">
        <v>770</v>
      </c>
      <c r="P505" s="269">
        <v>1080</v>
      </c>
      <c r="Q505" s="269">
        <v>1510</v>
      </c>
      <c r="R505" s="269">
        <v>2120</v>
      </c>
      <c r="S505" s="269" t="s">
        <v>151</v>
      </c>
      <c r="T505" s="270">
        <v>2.4199999999999999E-2</v>
      </c>
      <c r="U505" s="270">
        <v>3.39E-2</v>
      </c>
      <c r="V505" s="270">
        <v>4.7399999999999998E-2</v>
      </c>
      <c r="W505" s="270">
        <v>6.6400000000000001E-2</v>
      </c>
      <c r="X505" s="270">
        <v>9.2999999999999999E-2</v>
      </c>
      <c r="Y505" s="270">
        <v>0.08</v>
      </c>
      <c r="Z505" s="270">
        <v>8.7999999999999995E-2</v>
      </c>
      <c r="AA505" s="270">
        <v>9.6799999999999997E-2</v>
      </c>
      <c r="AB505" s="270">
        <v>0.1065</v>
      </c>
      <c r="AC505" s="270">
        <v>0.1171</v>
      </c>
      <c r="AD505" s="270">
        <v>0</v>
      </c>
      <c r="AE505" s="270">
        <v>0</v>
      </c>
      <c r="AF505" s="270">
        <v>0</v>
      </c>
      <c r="AG505" s="270">
        <v>0</v>
      </c>
      <c r="AH505" s="270">
        <v>0</v>
      </c>
      <c r="AI505" s="270">
        <v>1.4500000000000001E-2</v>
      </c>
      <c r="AJ505" s="270">
        <v>1.6E-2</v>
      </c>
      <c r="AK505" s="270">
        <v>1.7500000000000002E-2</v>
      </c>
      <c r="AL505" s="270">
        <v>1.9300000000000001E-2</v>
      </c>
      <c r="AM505" s="270">
        <v>2.12E-2</v>
      </c>
      <c r="AN505" s="270">
        <v>1.2999999999999999E-2</v>
      </c>
      <c r="AO505" s="270">
        <v>1.7999999999999999E-2</v>
      </c>
      <c r="AP505" s="270">
        <v>2.1000000000000001E-2</v>
      </c>
      <c r="AQ505" s="270">
        <v>2.5000000000000001E-2</v>
      </c>
      <c r="AR505" s="270">
        <v>2.9000000000000001E-2</v>
      </c>
      <c r="AS505" s="270">
        <v>0.03</v>
      </c>
      <c r="AT505" s="270">
        <v>0.03</v>
      </c>
      <c r="AU505" s="270">
        <v>0.03</v>
      </c>
      <c r="AV505" s="270">
        <v>0.03</v>
      </c>
      <c r="AW505" s="270">
        <v>0.03</v>
      </c>
      <c r="AX505" s="270">
        <v>4</v>
      </c>
      <c r="AY505" s="270">
        <v>8</v>
      </c>
      <c r="AZ505" s="270">
        <v>0</v>
      </c>
      <c r="BA505" s="270">
        <v>6</v>
      </c>
      <c r="BB505" s="270">
        <v>0</v>
      </c>
      <c r="BC505" s="270">
        <v>0</v>
      </c>
      <c r="BD505" s="270">
        <v>0</v>
      </c>
      <c r="BE505" s="270">
        <v>0</v>
      </c>
      <c r="BF505" s="270">
        <v>0</v>
      </c>
      <c r="BG505" s="270">
        <v>0</v>
      </c>
    </row>
    <row r="506" spans="1:59">
      <c r="A506" s="267" t="s">
        <v>856</v>
      </c>
      <c r="B506" s="268">
        <v>0.21208333333333337</v>
      </c>
      <c r="C506" s="268">
        <v>0.5</v>
      </c>
      <c r="D506" s="268">
        <v>0</v>
      </c>
      <c r="E506" s="268"/>
      <c r="F506" s="269">
        <v>2333</v>
      </c>
      <c r="G506" s="270">
        <v>0.153</v>
      </c>
      <c r="H506" s="270">
        <v>5.2999999999999999E-2</v>
      </c>
      <c r="I506" s="270">
        <v>0</v>
      </c>
      <c r="J506" s="270">
        <v>0</v>
      </c>
      <c r="K506" s="270">
        <v>0.01</v>
      </c>
      <c r="L506" s="270">
        <v>-3.9166666666666239E-3</v>
      </c>
      <c r="M506" s="271">
        <v>65.580797256750969</v>
      </c>
      <c r="N506" s="269">
        <v>2500</v>
      </c>
      <c r="O506" s="269">
        <v>3125</v>
      </c>
      <c r="P506" s="269">
        <v>3906</v>
      </c>
      <c r="Q506" s="269">
        <v>4883</v>
      </c>
      <c r="R506" s="269">
        <v>6104</v>
      </c>
      <c r="S506" s="269" t="s">
        <v>208</v>
      </c>
      <c r="T506" s="270">
        <v>0.16500000000000001</v>
      </c>
      <c r="U506" s="270">
        <v>0.20630000000000001</v>
      </c>
      <c r="V506" s="270">
        <v>0.25779999999999997</v>
      </c>
      <c r="W506" s="270">
        <v>0.32229999999999998</v>
      </c>
      <c r="X506" s="270">
        <v>0.40279999999999999</v>
      </c>
      <c r="Y506" s="270">
        <v>5.8000000000000003E-2</v>
      </c>
      <c r="Z506" s="270">
        <v>0.06</v>
      </c>
      <c r="AA506" s="270">
        <v>6.3E-2</v>
      </c>
      <c r="AB506" s="270">
        <v>6.6000000000000003E-2</v>
      </c>
      <c r="AC506" s="270">
        <v>6.9000000000000006E-2</v>
      </c>
      <c r="AD506" s="270">
        <v>0</v>
      </c>
      <c r="AE506" s="270">
        <v>0</v>
      </c>
      <c r="AF506" s="270">
        <v>0</v>
      </c>
      <c r="AG506" s="270">
        <v>0</v>
      </c>
      <c r="AH506" s="270">
        <v>0</v>
      </c>
      <c r="AI506" s="270">
        <v>0</v>
      </c>
      <c r="AJ506" s="270">
        <v>0</v>
      </c>
      <c r="AK506" s="270">
        <v>0</v>
      </c>
      <c r="AL506" s="270">
        <v>0</v>
      </c>
      <c r="AM506" s="270">
        <v>0</v>
      </c>
      <c r="AN506" s="270">
        <v>2.4E-2</v>
      </c>
      <c r="AO506" s="270">
        <v>2.5999999999999999E-2</v>
      </c>
      <c r="AP506" s="270">
        <v>0.03</v>
      </c>
      <c r="AQ506" s="270">
        <v>3.5000000000000003E-2</v>
      </c>
      <c r="AR506" s="270">
        <v>0.04</v>
      </c>
      <c r="AS506" s="270">
        <v>1.4999999999999999E-2</v>
      </c>
      <c r="AT506" s="270">
        <v>1.6E-2</v>
      </c>
      <c r="AU506" s="270">
        <v>1.7000000000000001E-2</v>
      </c>
      <c r="AV506" s="270">
        <v>1.7999999999999999E-2</v>
      </c>
      <c r="AW506" s="270">
        <v>1.9E-2</v>
      </c>
      <c r="AX506" s="270">
        <v>0</v>
      </c>
      <c r="AY506" s="270">
        <v>0</v>
      </c>
      <c r="AZ506" s="270">
        <v>0</v>
      </c>
      <c r="BA506" s="270">
        <v>0</v>
      </c>
      <c r="BB506" s="270">
        <v>0</v>
      </c>
      <c r="BC506" s="270">
        <v>0</v>
      </c>
      <c r="BD506" s="270">
        <v>0</v>
      </c>
      <c r="BE506" s="270">
        <v>0</v>
      </c>
      <c r="BF506" s="270">
        <v>0</v>
      </c>
      <c r="BG506" s="270">
        <v>0</v>
      </c>
    </row>
    <row r="507" spans="1:59">
      <c r="A507" s="267" t="s">
        <v>430</v>
      </c>
      <c r="B507" s="268">
        <v>2.0458333333333332E-2</v>
      </c>
      <c r="C507" s="268">
        <v>0.05</v>
      </c>
      <c r="D507" s="268">
        <v>0</v>
      </c>
      <c r="E507" s="268"/>
      <c r="F507" s="269">
        <v>270</v>
      </c>
      <c r="G507" s="270">
        <v>1.2999999999999999E-2</v>
      </c>
      <c r="H507" s="270">
        <v>0</v>
      </c>
      <c r="I507" s="270">
        <v>3.8E-3</v>
      </c>
      <c r="J507" s="270">
        <v>0</v>
      </c>
      <c r="K507" s="270">
        <v>2.8E-3</v>
      </c>
      <c r="L507" s="270">
        <v>8.5833333333333248E-4</v>
      </c>
      <c r="M507" s="271">
        <v>48.148148148148145</v>
      </c>
      <c r="N507" s="269">
        <v>300</v>
      </c>
      <c r="O507" s="269">
        <v>410</v>
      </c>
      <c r="P507" s="269">
        <v>410</v>
      </c>
      <c r="Q507" s="269">
        <v>410</v>
      </c>
      <c r="R507" s="269">
        <v>410</v>
      </c>
      <c r="S507" s="269" t="s">
        <v>142</v>
      </c>
      <c r="T507" s="270">
        <v>1.4E-2</v>
      </c>
      <c r="U507" s="270">
        <v>1.6E-2</v>
      </c>
      <c r="V507" s="270">
        <v>1.6E-2</v>
      </c>
      <c r="W507" s="270">
        <v>1.6E-2</v>
      </c>
      <c r="X507" s="270">
        <v>1.6E-2</v>
      </c>
      <c r="Y507" s="270">
        <v>0</v>
      </c>
      <c r="Z507" s="270">
        <v>0</v>
      </c>
      <c r="AA507" s="270">
        <v>0</v>
      </c>
      <c r="AB507" s="270">
        <v>0</v>
      </c>
      <c r="AC507" s="270">
        <v>0</v>
      </c>
      <c r="AD507" s="270">
        <v>3.0000000000000001E-3</v>
      </c>
      <c r="AE507" s="270">
        <v>3.0000000000000001E-3</v>
      </c>
      <c r="AF507" s="270">
        <v>3.0000000000000001E-3</v>
      </c>
      <c r="AG507" s="270">
        <v>3.0000000000000001E-3</v>
      </c>
      <c r="AH507" s="270">
        <v>3.0000000000000001E-3</v>
      </c>
      <c r="AI507" s="270">
        <v>0</v>
      </c>
      <c r="AJ507" s="270">
        <v>0</v>
      </c>
      <c r="AK507" s="270">
        <v>0</v>
      </c>
      <c r="AL507" s="270">
        <v>0</v>
      </c>
      <c r="AM507" s="270">
        <v>0</v>
      </c>
      <c r="AN507" s="270">
        <v>3.0000000000000001E-3</v>
      </c>
      <c r="AO507" s="270">
        <v>3.0000000000000001E-3</v>
      </c>
      <c r="AP507" s="270">
        <v>3.0000000000000001E-3</v>
      </c>
      <c r="AQ507" s="270">
        <v>3.0000000000000001E-3</v>
      </c>
      <c r="AR507" s="270">
        <v>3.0000000000000001E-3</v>
      </c>
      <c r="AS507" s="270">
        <v>1E-3</v>
      </c>
      <c r="AT507" s="270">
        <v>1E-3</v>
      </c>
      <c r="AU507" s="270">
        <v>1E-3</v>
      </c>
      <c r="AV507" s="270">
        <v>1E-3</v>
      </c>
      <c r="AW507" s="270">
        <v>1E-3</v>
      </c>
      <c r="AX507" s="270">
        <v>0</v>
      </c>
      <c r="AY507" s="270">
        <v>0</v>
      </c>
      <c r="AZ507" s="270">
        <v>0</v>
      </c>
      <c r="BA507" s="270">
        <v>0</v>
      </c>
      <c r="BB507" s="270">
        <v>0</v>
      </c>
      <c r="BC507" s="270">
        <v>0</v>
      </c>
      <c r="BD507" s="270">
        <v>0</v>
      </c>
      <c r="BE507" s="270">
        <v>0</v>
      </c>
      <c r="BF507" s="270">
        <v>0</v>
      </c>
      <c r="BG507" s="270">
        <v>0</v>
      </c>
    </row>
    <row r="508" spans="1:59">
      <c r="A508" s="267" t="s">
        <v>789</v>
      </c>
      <c r="B508" s="268">
        <v>3.0041666666666671E-2</v>
      </c>
      <c r="C508" s="268">
        <v>0.05</v>
      </c>
      <c r="D508" s="268">
        <v>0</v>
      </c>
      <c r="E508" s="268"/>
      <c r="F508" s="269">
        <v>488</v>
      </c>
      <c r="G508" s="270">
        <v>1.78E-2</v>
      </c>
      <c r="H508" s="270">
        <v>1E-4</v>
      </c>
      <c r="I508" s="270">
        <v>0</v>
      </c>
      <c r="J508" s="270">
        <v>0</v>
      </c>
      <c r="K508" s="270">
        <v>1.5E-3</v>
      </c>
      <c r="L508" s="270">
        <v>1.0641666666666671E-2</v>
      </c>
      <c r="M508" s="271">
        <v>36.475409836065573</v>
      </c>
      <c r="N508" s="269">
        <v>500</v>
      </c>
      <c r="O508" s="269">
        <v>600</v>
      </c>
      <c r="P508" s="269">
        <v>625</v>
      </c>
      <c r="Q508" s="269">
        <v>650</v>
      </c>
      <c r="R508" s="269">
        <v>700</v>
      </c>
      <c r="S508" s="269" t="s">
        <v>142</v>
      </c>
      <c r="T508" s="270">
        <v>0.02</v>
      </c>
      <c r="U508" s="270">
        <v>2.4E-2</v>
      </c>
      <c r="V508" s="270">
        <v>2.5000000000000001E-2</v>
      </c>
      <c r="W508" s="270">
        <v>2.5999999999999999E-2</v>
      </c>
      <c r="X508" s="270">
        <v>2.7E-2</v>
      </c>
      <c r="Y508" s="270">
        <v>1E-3</v>
      </c>
      <c r="Z508" s="270">
        <v>2E-3</v>
      </c>
      <c r="AA508" s="270">
        <v>2E-3</v>
      </c>
      <c r="AB508" s="270">
        <v>2E-3</v>
      </c>
      <c r="AC508" s="270">
        <v>3.0000000000000001E-3</v>
      </c>
      <c r="AD508" s="270">
        <v>0</v>
      </c>
      <c r="AE508" s="270">
        <v>0</v>
      </c>
      <c r="AF508" s="270">
        <v>0</v>
      </c>
      <c r="AG508" s="270">
        <v>0</v>
      </c>
      <c r="AH508" s="270">
        <v>0</v>
      </c>
      <c r="AI508" s="270">
        <v>0</v>
      </c>
      <c r="AJ508" s="270">
        <v>0</v>
      </c>
      <c r="AK508" s="270">
        <v>0</v>
      </c>
      <c r="AL508" s="270">
        <v>0</v>
      </c>
      <c r="AM508" s="270">
        <v>0</v>
      </c>
      <c r="AN508" s="270">
        <v>4.0000000000000001E-3</v>
      </c>
      <c r="AO508" s="270">
        <v>4.0000000000000001E-3</v>
      </c>
      <c r="AP508" s="270">
        <v>4.0000000000000001E-3</v>
      </c>
      <c r="AQ508" s="270">
        <v>4.0000000000000001E-3</v>
      </c>
      <c r="AR508" s="270">
        <v>4.0000000000000001E-3</v>
      </c>
      <c r="AS508" s="270">
        <v>5.0000000000000001E-3</v>
      </c>
      <c r="AT508" s="270">
        <v>5.0000000000000001E-3</v>
      </c>
      <c r="AU508" s="270">
        <v>6.0000000000000001E-3</v>
      </c>
      <c r="AV508" s="270">
        <v>6.0000000000000001E-3</v>
      </c>
      <c r="AW508" s="270">
        <v>6.0000000000000001E-3</v>
      </c>
      <c r="AX508" s="270">
        <v>0</v>
      </c>
      <c r="AY508" s="270">
        <v>0</v>
      </c>
      <c r="AZ508" s="270">
        <v>0</v>
      </c>
      <c r="BA508" s="270">
        <v>0</v>
      </c>
      <c r="BB508" s="270">
        <v>0</v>
      </c>
      <c r="BC508" s="270">
        <v>0</v>
      </c>
      <c r="BD508" s="270">
        <v>0</v>
      </c>
      <c r="BE508" s="270">
        <v>0</v>
      </c>
      <c r="BF508" s="270">
        <v>0</v>
      </c>
      <c r="BG508" s="270">
        <v>0</v>
      </c>
    </row>
    <row r="509" spans="1:59">
      <c r="A509" s="267" t="s">
        <v>880</v>
      </c>
      <c r="B509" s="268">
        <v>0.16250000000000001</v>
      </c>
      <c r="C509" s="268">
        <v>0.3</v>
      </c>
      <c r="D509" s="268">
        <v>0</v>
      </c>
      <c r="E509" s="268"/>
      <c r="F509" s="269">
        <v>2145</v>
      </c>
      <c r="G509" s="270">
        <v>0.11700000000000001</v>
      </c>
      <c r="H509" s="270">
        <v>1.2999999999999999E-3</v>
      </c>
      <c r="I509" s="270">
        <v>0.02</v>
      </c>
      <c r="J509" s="270">
        <v>1E-3</v>
      </c>
      <c r="K509" s="270">
        <v>1E-3</v>
      </c>
      <c r="L509" s="270">
        <v>2.2199999999999998E-2</v>
      </c>
      <c r="M509" s="271">
        <v>54.545454545454547</v>
      </c>
      <c r="N509" s="269">
        <v>2209</v>
      </c>
      <c r="O509" s="269">
        <v>2762</v>
      </c>
      <c r="P509" s="269">
        <v>3452</v>
      </c>
      <c r="Q509" s="269">
        <v>4315</v>
      </c>
      <c r="R509" s="269">
        <v>5394</v>
      </c>
      <c r="S509" s="269" t="s">
        <v>225</v>
      </c>
      <c r="T509" s="270">
        <v>0.11799999999999999</v>
      </c>
      <c r="U509" s="270">
        <v>0.13400000000000001</v>
      </c>
      <c r="V509" s="270">
        <v>0.153</v>
      </c>
      <c r="W509" s="270">
        <v>0.17299999999999999</v>
      </c>
      <c r="X509" s="270">
        <v>0.19700000000000001</v>
      </c>
      <c r="Y509" s="270">
        <v>1.2999999999999999E-3</v>
      </c>
      <c r="Z509" s="270">
        <v>1.4E-3</v>
      </c>
      <c r="AA509" s="270">
        <v>1.4E-3</v>
      </c>
      <c r="AB509" s="270">
        <v>1.4E-3</v>
      </c>
      <c r="AC509" s="270">
        <v>1.5E-3</v>
      </c>
      <c r="AD509" s="270">
        <v>2.1000000000000001E-2</v>
      </c>
      <c r="AE509" s="270">
        <v>2.1999999999999999E-2</v>
      </c>
      <c r="AF509" s="270">
        <v>2.3E-2</v>
      </c>
      <c r="AG509" s="270">
        <v>2.4E-2</v>
      </c>
      <c r="AH509" s="270">
        <v>2.5999999999999999E-2</v>
      </c>
      <c r="AI509" s="270">
        <v>1E-3</v>
      </c>
      <c r="AJ509" s="270">
        <v>1E-3</v>
      </c>
      <c r="AK509" s="270">
        <v>1E-3</v>
      </c>
      <c r="AL509" s="270">
        <v>1E-3</v>
      </c>
      <c r="AM509" s="270">
        <v>1E-3</v>
      </c>
      <c r="AN509" s="270">
        <v>1E-3</v>
      </c>
      <c r="AO509" s="270">
        <v>1E-3</v>
      </c>
      <c r="AP509" s="270">
        <v>1E-3</v>
      </c>
      <c r="AQ509" s="270">
        <v>1E-3</v>
      </c>
      <c r="AR509" s="270">
        <v>2E-3</v>
      </c>
      <c r="AS509" s="270">
        <v>2.0899999999999998E-2</v>
      </c>
      <c r="AT509" s="270">
        <v>2.3699999999999999E-2</v>
      </c>
      <c r="AU509" s="270">
        <v>2.64E-2</v>
      </c>
      <c r="AV509" s="270">
        <v>2.9700000000000001E-2</v>
      </c>
      <c r="AW509" s="270">
        <v>3.3399999999999999E-2</v>
      </c>
      <c r="AX509" s="270">
        <v>0</v>
      </c>
      <c r="AY509" s="270">
        <v>0</v>
      </c>
      <c r="AZ509" s="270">
        <v>0</v>
      </c>
      <c r="BA509" s="270">
        <v>0</v>
      </c>
      <c r="BB509" s="270">
        <v>0</v>
      </c>
      <c r="BC509" s="270">
        <v>0</v>
      </c>
      <c r="BD509" s="270">
        <v>0</v>
      </c>
      <c r="BE509" s="270">
        <v>0</v>
      </c>
      <c r="BF509" s="270">
        <v>0</v>
      </c>
      <c r="BG509" s="270">
        <v>0</v>
      </c>
    </row>
    <row r="510" spans="1:59">
      <c r="A510" s="267" t="s">
        <v>778</v>
      </c>
      <c r="B510" s="268">
        <v>12.444749999999999</v>
      </c>
      <c r="C510" s="268">
        <v>54</v>
      </c>
      <c r="D510" s="268">
        <v>11.398999999999999</v>
      </c>
      <c r="E510" s="268"/>
      <c r="F510" s="269">
        <v>0</v>
      </c>
      <c r="G510" s="270">
        <v>0</v>
      </c>
      <c r="H510" s="270">
        <v>0</v>
      </c>
      <c r="I510" s="270">
        <v>0</v>
      </c>
      <c r="J510" s="270">
        <v>0</v>
      </c>
      <c r="K510" s="270">
        <v>0.318</v>
      </c>
      <c r="L510" s="270">
        <v>0.72775000000000034</v>
      </c>
      <c r="M510" s="271" t="s">
        <v>395</v>
      </c>
      <c r="N510" s="269">
        <v>0</v>
      </c>
      <c r="O510" s="269">
        <v>0</v>
      </c>
      <c r="P510" s="269">
        <v>0</v>
      </c>
      <c r="Q510" s="269">
        <v>0</v>
      </c>
      <c r="R510" s="269">
        <v>0</v>
      </c>
      <c r="S510" s="269" t="s">
        <v>185</v>
      </c>
      <c r="T510" s="270">
        <v>0</v>
      </c>
      <c r="U510" s="270">
        <v>0</v>
      </c>
      <c r="V510" s="270">
        <v>0</v>
      </c>
      <c r="W510" s="270">
        <v>0</v>
      </c>
      <c r="X510" s="270">
        <v>0</v>
      </c>
      <c r="Y510" s="270">
        <v>0</v>
      </c>
      <c r="Z510" s="270">
        <v>0</v>
      </c>
      <c r="AA510" s="270">
        <v>0</v>
      </c>
      <c r="AB510" s="270">
        <v>0</v>
      </c>
      <c r="AC510" s="270">
        <v>0</v>
      </c>
      <c r="AD510" s="270">
        <v>0</v>
      </c>
      <c r="AE510" s="270">
        <v>0</v>
      </c>
      <c r="AF510" s="270">
        <v>0</v>
      </c>
      <c r="AG510" s="270">
        <v>0</v>
      </c>
      <c r="AH510" s="270">
        <v>0</v>
      </c>
      <c r="AI510" s="270">
        <v>0</v>
      </c>
      <c r="AJ510" s="270">
        <v>0</v>
      </c>
      <c r="AK510" s="270">
        <v>0</v>
      </c>
      <c r="AL510" s="270">
        <v>0</v>
      </c>
      <c r="AM510" s="270">
        <v>0</v>
      </c>
      <c r="AN510" s="270">
        <v>0.5</v>
      </c>
      <c r="AO510" s="270">
        <v>0.75</v>
      </c>
      <c r="AP510" s="270">
        <v>0.9</v>
      </c>
      <c r="AQ510" s="270">
        <v>1.5</v>
      </c>
      <c r="AR510" s="270">
        <v>1.5</v>
      </c>
      <c r="AS510" s="270">
        <v>0.27</v>
      </c>
      <c r="AT510" s="270">
        <v>0.36</v>
      </c>
      <c r="AU510" s="270">
        <v>0.54</v>
      </c>
      <c r="AV510" s="270">
        <v>0.72</v>
      </c>
      <c r="AW510" s="270">
        <v>0.72</v>
      </c>
      <c r="AX510" s="270">
        <v>0</v>
      </c>
      <c r="AY510" s="270">
        <v>0</v>
      </c>
      <c r="AZ510" s="270">
        <v>0</v>
      </c>
      <c r="BA510" s="270">
        <v>0</v>
      </c>
      <c r="BB510" s="270">
        <v>0</v>
      </c>
      <c r="BC510" s="270">
        <v>0.25</v>
      </c>
      <c r="BD510" s="270">
        <v>0</v>
      </c>
      <c r="BE510" s="270">
        <v>0</v>
      </c>
      <c r="BF510" s="270">
        <v>0</v>
      </c>
      <c r="BG510" s="270">
        <v>0</v>
      </c>
    </row>
    <row r="511" spans="1:59">
      <c r="A511" s="267" t="s">
        <v>946</v>
      </c>
      <c r="B511" s="268">
        <v>5.3141666666666663E-2</v>
      </c>
      <c r="C511" s="268">
        <v>0.2</v>
      </c>
      <c r="D511" s="268">
        <v>0</v>
      </c>
      <c r="E511" s="268"/>
      <c r="F511" s="269">
        <v>248</v>
      </c>
      <c r="G511" s="270">
        <v>7.4000000000000003E-3</v>
      </c>
      <c r="H511" s="270">
        <v>4.7999999999999996E-3</v>
      </c>
      <c r="I511" s="270">
        <v>6.6E-3</v>
      </c>
      <c r="J511" s="270">
        <v>8.0000000000000004E-4</v>
      </c>
      <c r="K511" s="270">
        <v>2.63E-2</v>
      </c>
      <c r="L511" s="270">
        <v>7.2416666666666671E-3</v>
      </c>
      <c r="M511" s="271">
        <v>29.838709677419356</v>
      </c>
      <c r="N511" s="269">
        <v>240</v>
      </c>
      <c r="O511" s="269">
        <v>250</v>
      </c>
      <c r="P511" s="269">
        <v>260</v>
      </c>
      <c r="Q511" s="269">
        <v>280</v>
      </c>
      <c r="R511" s="269">
        <v>300</v>
      </c>
      <c r="S511" s="269" t="s">
        <v>127</v>
      </c>
      <c r="T511" s="270">
        <v>8.0000000000000002E-3</v>
      </c>
      <c r="U511" s="270">
        <v>8.9999999999999993E-3</v>
      </c>
      <c r="V511" s="270">
        <v>0.01</v>
      </c>
      <c r="W511" s="270">
        <v>1.0999999999999999E-2</v>
      </c>
      <c r="X511" s="270">
        <v>1.2E-2</v>
      </c>
      <c r="Y511" s="270">
        <v>3.0000000000000001E-3</v>
      </c>
      <c r="Z511" s="270">
        <v>3.0000000000000001E-3</v>
      </c>
      <c r="AA511" s="270">
        <v>4.0000000000000001E-3</v>
      </c>
      <c r="AB511" s="270">
        <v>4.0000000000000001E-3</v>
      </c>
      <c r="AC511" s="270">
        <v>5.0000000000000001E-3</v>
      </c>
      <c r="AD511" s="270">
        <v>0.01</v>
      </c>
      <c r="AE511" s="270">
        <v>1.2E-2</v>
      </c>
      <c r="AF511" s="270">
        <v>1.2999999999999999E-2</v>
      </c>
      <c r="AG511" s="270">
        <v>1.4E-2</v>
      </c>
      <c r="AH511" s="270">
        <v>1.4999999999999999E-2</v>
      </c>
      <c r="AI511" s="270">
        <v>5.0000000000000001E-3</v>
      </c>
      <c r="AJ511" s="270">
        <v>5.0000000000000001E-3</v>
      </c>
      <c r="AK511" s="270">
        <v>5.0000000000000001E-3</v>
      </c>
      <c r="AL511" s="270">
        <v>6.0000000000000001E-3</v>
      </c>
      <c r="AM511" s="270">
        <v>6.0000000000000001E-3</v>
      </c>
      <c r="AN511" s="270">
        <v>1.4999999999999999E-2</v>
      </c>
      <c r="AO511" s="270">
        <v>1.4E-2</v>
      </c>
      <c r="AP511" s="270">
        <v>1.2999999999999999E-2</v>
      </c>
      <c r="AQ511" s="270">
        <v>1.2E-2</v>
      </c>
      <c r="AR511" s="270">
        <v>0.01</v>
      </c>
      <c r="AS511" s="270">
        <v>3.8999999999999998E-3</v>
      </c>
      <c r="AT511" s="270">
        <v>4.1000000000000003E-3</v>
      </c>
      <c r="AU511" s="270">
        <v>4.1999999999999997E-3</v>
      </c>
      <c r="AV511" s="270">
        <v>4.4000000000000003E-3</v>
      </c>
      <c r="AW511" s="270">
        <v>4.4999999999999997E-3</v>
      </c>
      <c r="AX511" s="270">
        <v>0</v>
      </c>
      <c r="AY511" s="270">
        <v>0</v>
      </c>
      <c r="AZ511" s="270">
        <v>0</v>
      </c>
      <c r="BA511" s="270">
        <v>0</v>
      </c>
      <c r="BB511" s="270">
        <v>0</v>
      </c>
      <c r="BC511" s="270">
        <v>0</v>
      </c>
      <c r="BD511" s="270">
        <v>0</v>
      </c>
      <c r="BE511" s="270">
        <v>0</v>
      </c>
      <c r="BF511" s="270">
        <v>0</v>
      </c>
      <c r="BG511" s="270">
        <v>0</v>
      </c>
    </row>
    <row r="512" spans="1:59">
      <c r="A512" s="267" t="s">
        <v>1062</v>
      </c>
      <c r="B512" s="268">
        <v>5.0958333333333335E-2</v>
      </c>
      <c r="C512" s="268">
        <v>2</v>
      </c>
      <c r="D512" s="268">
        <v>4.7600000000000003E-2</v>
      </c>
      <c r="E512" s="268"/>
      <c r="F512" s="269">
        <v>65</v>
      </c>
      <c r="G512" s="270">
        <v>1.8E-3</v>
      </c>
      <c r="H512" s="270">
        <v>2.9999999999999997E-4</v>
      </c>
      <c r="I512" s="270">
        <v>0</v>
      </c>
      <c r="J512" s="270">
        <v>5.0000000000000001E-4</v>
      </c>
      <c r="K512" s="270">
        <v>1E-4</v>
      </c>
      <c r="L512" s="270">
        <v>6.5833333333333022E-4</v>
      </c>
      <c r="M512" s="271">
        <v>27.692307692307693</v>
      </c>
      <c r="N512" s="269">
        <v>67</v>
      </c>
      <c r="O512" s="269">
        <v>74</v>
      </c>
      <c r="P512" s="269">
        <v>81</v>
      </c>
      <c r="Q512" s="269">
        <v>89</v>
      </c>
      <c r="R512" s="269">
        <v>98</v>
      </c>
      <c r="S512" s="269" t="s">
        <v>127</v>
      </c>
      <c r="T512" s="270">
        <v>1.8E-3</v>
      </c>
      <c r="U512" s="270">
        <v>2E-3</v>
      </c>
      <c r="V512" s="270">
        <v>2.2000000000000001E-3</v>
      </c>
      <c r="W512" s="270">
        <v>2.3999999999999998E-3</v>
      </c>
      <c r="X512" s="270">
        <v>2.7000000000000001E-3</v>
      </c>
      <c r="Y512" s="270">
        <v>4.0000000000000002E-4</v>
      </c>
      <c r="Z512" s="270">
        <v>4.0000000000000002E-4</v>
      </c>
      <c r="AA512" s="270">
        <v>4.0000000000000002E-4</v>
      </c>
      <c r="AB512" s="270">
        <v>4.0000000000000002E-4</v>
      </c>
      <c r="AC512" s="270">
        <v>4.0000000000000002E-4</v>
      </c>
      <c r="AD512" s="270">
        <v>0</v>
      </c>
      <c r="AE512" s="270">
        <v>0</v>
      </c>
      <c r="AF512" s="270">
        <v>0</v>
      </c>
      <c r="AG512" s="270">
        <v>0</v>
      </c>
      <c r="AH512" s="270">
        <v>0</v>
      </c>
      <c r="AI512" s="270">
        <v>5.0000000000000001E-4</v>
      </c>
      <c r="AJ512" s="270">
        <v>5.9999999999999995E-4</v>
      </c>
      <c r="AK512" s="270">
        <v>5.9999999999999995E-4</v>
      </c>
      <c r="AL512" s="270">
        <v>6.9999999999999999E-4</v>
      </c>
      <c r="AM512" s="270">
        <v>6.9999999999999999E-4</v>
      </c>
      <c r="AN512" s="270">
        <v>1E-4</v>
      </c>
      <c r="AO512" s="270">
        <v>1E-4</v>
      </c>
      <c r="AP512" s="270">
        <v>1E-4</v>
      </c>
      <c r="AQ512" s="270">
        <v>1E-4</v>
      </c>
      <c r="AR512" s="270">
        <v>1E-4</v>
      </c>
      <c r="AS512" s="270">
        <v>6.9999999999999999E-4</v>
      </c>
      <c r="AT512" s="270">
        <v>8.0000000000000004E-4</v>
      </c>
      <c r="AU512" s="270">
        <v>8.9999999999999998E-4</v>
      </c>
      <c r="AV512" s="270">
        <v>8.9999999999999998E-4</v>
      </c>
      <c r="AW512" s="270">
        <v>1E-3</v>
      </c>
      <c r="AX512" s="270">
        <v>0</v>
      </c>
      <c r="AY512" s="270">
        <v>0</v>
      </c>
      <c r="AZ512" s="270">
        <v>0</v>
      </c>
      <c r="BA512" s="270">
        <v>0</v>
      </c>
      <c r="BB512" s="270">
        <v>0</v>
      </c>
      <c r="BC512" s="270">
        <v>0</v>
      </c>
      <c r="BD512" s="270">
        <v>0</v>
      </c>
      <c r="BE512" s="270">
        <v>0</v>
      </c>
      <c r="BF512" s="270">
        <v>0</v>
      </c>
      <c r="BG512" s="270">
        <v>0</v>
      </c>
    </row>
    <row r="513" spans="1:59">
      <c r="A513" s="267" t="s">
        <v>489</v>
      </c>
      <c r="B513" s="268">
        <v>0.21366666666666667</v>
      </c>
      <c r="C513" s="268">
        <v>1.5</v>
      </c>
      <c r="D513" s="268">
        <v>1.8657534246575343E-2</v>
      </c>
      <c r="E513" s="268"/>
      <c r="F513" s="269">
        <v>1112</v>
      </c>
      <c r="G513" s="270">
        <v>5.2999999999999999E-2</v>
      </c>
      <c r="H513" s="270">
        <v>2E-3</v>
      </c>
      <c r="I513" s="270">
        <v>2.4E-2</v>
      </c>
      <c r="J513" s="270">
        <v>2E-3</v>
      </c>
      <c r="K513" s="270">
        <v>5.7000000000000002E-2</v>
      </c>
      <c r="L513" s="270">
        <v>5.7009132420091313E-2</v>
      </c>
      <c r="M513" s="271">
        <v>47.661870503597122</v>
      </c>
      <c r="N513" s="269">
        <v>1181</v>
      </c>
      <c r="O513" s="269">
        <v>1371</v>
      </c>
      <c r="P513" s="269">
        <v>1591</v>
      </c>
      <c r="Q513" s="269">
        <v>1846</v>
      </c>
      <c r="R513" s="269">
        <v>2143</v>
      </c>
      <c r="S513" s="269" t="s">
        <v>207</v>
      </c>
      <c r="T513" s="270">
        <v>4.9000000000000002E-2</v>
      </c>
      <c r="U513" s="270">
        <v>5.7000000000000002E-2</v>
      </c>
      <c r="V513" s="270">
        <v>6.6000000000000003E-2</v>
      </c>
      <c r="W513" s="270">
        <v>7.6999999999999999E-2</v>
      </c>
      <c r="X513" s="270">
        <v>8.8999999999999996E-2</v>
      </c>
      <c r="Y513" s="270">
        <v>3.0000000000000001E-3</v>
      </c>
      <c r="Z513" s="270">
        <v>4.0000000000000001E-3</v>
      </c>
      <c r="AA513" s="270">
        <v>4.0000000000000001E-3</v>
      </c>
      <c r="AB513" s="270">
        <v>5.0000000000000001E-3</v>
      </c>
      <c r="AC513" s="270">
        <v>5.0000000000000001E-3</v>
      </c>
      <c r="AD513" s="270">
        <v>2.1000000000000001E-2</v>
      </c>
      <c r="AE513" s="270">
        <v>2.4E-2</v>
      </c>
      <c r="AF513" s="270">
        <v>2.7E-2</v>
      </c>
      <c r="AG513" s="270">
        <v>0.03</v>
      </c>
      <c r="AH513" s="270">
        <v>3.3000000000000002E-2</v>
      </c>
      <c r="AI513" s="270">
        <v>3.0000000000000001E-3</v>
      </c>
      <c r="AJ513" s="270">
        <v>4.0000000000000001E-3</v>
      </c>
      <c r="AK513" s="270">
        <v>4.0000000000000001E-3</v>
      </c>
      <c r="AL513" s="270">
        <v>5.0000000000000001E-3</v>
      </c>
      <c r="AM513" s="270">
        <v>5.0000000000000001E-3</v>
      </c>
      <c r="AN513" s="270">
        <v>4.3999999999999997E-2</v>
      </c>
      <c r="AO513" s="270">
        <v>4.3999999999999997E-2</v>
      </c>
      <c r="AP513" s="270">
        <v>4.3999999999999997E-2</v>
      </c>
      <c r="AQ513" s="270">
        <v>4.3999999999999997E-2</v>
      </c>
      <c r="AR513" s="270">
        <v>4.3999999999999997E-2</v>
      </c>
      <c r="AS513" s="270">
        <v>7.8299999999999995E-2</v>
      </c>
      <c r="AT513" s="270">
        <v>8.6699999999999999E-2</v>
      </c>
      <c r="AU513" s="270">
        <v>9.4600000000000004E-2</v>
      </c>
      <c r="AV513" s="270">
        <v>0.105</v>
      </c>
      <c r="AW513" s="270">
        <v>0.1148</v>
      </c>
      <c r="AX513" s="270">
        <v>0</v>
      </c>
      <c r="AY513" s="270">
        <v>0</v>
      </c>
      <c r="AZ513" s="270">
        <v>0</v>
      </c>
      <c r="BA513" s="270">
        <v>0</v>
      </c>
      <c r="BB513" s="270">
        <v>0</v>
      </c>
      <c r="BC513" s="270">
        <v>0</v>
      </c>
      <c r="BD513" s="270">
        <v>0.5</v>
      </c>
      <c r="BE513" s="270">
        <v>0</v>
      </c>
      <c r="BF513" s="270">
        <v>0</v>
      </c>
      <c r="BG513" s="270">
        <v>0</v>
      </c>
    </row>
    <row r="514" spans="1:59">
      <c r="A514" s="267" t="s">
        <v>982</v>
      </c>
      <c r="B514" s="268" t="s">
        <v>395</v>
      </c>
      <c r="C514" s="268">
        <v>0</v>
      </c>
      <c r="D514" s="268">
        <v>0</v>
      </c>
      <c r="E514" s="268"/>
      <c r="F514" s="269" t="e">
        <v>#N/A</v>
      </c>
      <c r="G514" s="270">
        <v>0</v>
      </c>
      <c r="H514" s="270">
        <v>0</v>
      </c>
      <c r="I514" s="270">
        <v>0</v>
      </c>
      <c r="J514" s="270">
        <v>0</v>
      </c>
      <c r="K514" s="270">
        <v>0</v>
      </c>
      <c r="L514" s="270" t="e">
        <v>#VALUE!</v>
      </c>
      <c r="M514" s="271" t="s">
        <v>395</v>
      </c>
      <c r="N514" s="269">
        <v>0</v>
      </c>
      <c r="O514" s="269">
        <v>0</v>
      </c>
      <c r="P514" s="269">
        <v>0</v>
      </c>
      <c r="Q514" s="269">
        <v>0</v>
      </c>
      <c r="R514" s="269">
        <v>0</v>
      </c>
      <c r="S514" s="269" t="s">
        <v>194</v>
      </c>
      <c r="T514" s="270">
        <v>0</v>
      </c>
      <c r="U514" s="270">
        <v>0</v>
      </c>
      <c r="V514" s="270">
        <v>0</v>
      </c>
      <c r="W514" s="270">
        <v>0</v>
      </c>
      <c r="X514" s="270">
        <v>0</v>
      </c>
      <c r="Y514" s="270">
        <v>0</v>
      </c>
      <c r="Z514" s="270">
        <v>0</v>
      </c>
      <c r="AA514" s="270">
        <v>0</v>
      </c>
      <c r="AB514" s="270">
        <v>0</v>
      </c>
      <c r="AC514" s="270">
        <v>0</v>
      </c>
      <c r="AD514" s="270">
        <v>0</v>
      </c>
      <c r="AE514" s="270">
        <v>0</v>
      </c>
      <c r="AF514" s="270">
        <v>0</v>
      </c>
      <c r="AG514" s="270">
        <v>0</v>
      </c>
      <c r="AH514" s="270">
        <v>0</v>
      </c>
      <c r="AI514" s="270">
        <v>0</v>
      </c>
      <c r="AJ514" s="270">
        <v>0</v>
      </c>
      <c r="AK514" s="270">
        <v>0</v>
      </c>
      <c r="AL514" s="270">
        <v>0</v>
      </c>
      <c r="AM514" s="270">
        <v>0</v>
      </c>
      <c r="AN514" s="270">
        <v>0</v>
      </c>
      <c r="AO514" s="270">
        <v>0</v>
      </c>
      <c r="AP514" s="270">
        <v>0</v>
      </c>
      <c r="AQ514" s="270">
        <v>0</v>
      </c>
      <c r="AR514" s="270">
        <v>0</v>
      </c>
      <c r="AS514" s="270">
        <v>0</v>
      </c>
      <c r="AT514" s="270">
        <v>0</v>
      </c>
      <c r="AU514" s="270">
        <v>0</v>
      </c>
      <c r="AV514" s="270">
        <v>0</v>
      </c>
      <c r="AW514" s="270">
        <v>0</v>
      </c>
      <c r="AX514" s="270">
        <v>0</v>
      </c>
      <c r="AY514" s="270">
        <v>0</v>
      </c>
      <c r="AZ514" s="270">
        <v>0</v>
      </c>
      <c r="BA514" s="270">
        <v>0</v>
      </c>
      <c r="BB514" s="270">
        <v>0</v>
      </c>
      <c r="BC514" s="270">
        <v>0</v>
      </c>
      <c r="BD514" s="270">
        <v>0</v>
      </c>
      <c r="BE514" s="270">
        <v>0</v>
      </c>
      <c r="BF514" s="270">
        <v>0</v>
      </c>
      <c r="BG514" s="270">
        <v>0</v>
      </c>
    </row>
    <row r="515" spans="1:59">
      <c r="A515" s="267" t="s">
        <v>850</v>
      </c>
      <c r="B515" s="268">
        <v>8.0999999999999989E-2</v>
      </c>
      <c r="C515" s="268">
        <v>0</v>
      </c>
      <c r="D515" s="268">
        <v>0</v>
      </c>
      <c r="E515" s="268"/>
      <c r="F515" s="269">
        <v>660</v>
      </c>
      <c r="G515" s="270">
        <v>5.3800000000000001E-2</v>
      </c>
      <c r="H515" s="270">
        <v>8.0999999999999996E-3</v>
      </c>
      <c r="I515" s="270">
        <v>0</v>
      </c>
      <c r="J515" s="270">
        <v>7.9000000000000008E-3</v>
      </c>
      <c r="K515" s="270">
        <v>1.8E-3</v>
      </c>
      <c r="L515" s="270">
        <v>9.3999999999999917E-3</v>
      </c>
      <c r="M515" s="271">
        <v>81.515151515151516</v>
      </c>
      <c r="N515" s="269">
        <v>670</v>
      </c>
      <c r="O515" s="269">
        <v>670</v>
      </c>
      <c r="P515" s="269">
        <v>670</v>
      </c>
      <c r="Q515" s="269">
        <v>670</v>
      </c>
      <c r="R515" s="269">
        <v>670</v>
      </c>
      <c r="S515" s="269" t="s">
        <v>175</v>
      </c>
      <c r="T515" s="270">
        <v>5.3800000000000001E-2</v>
      </c>
      <c r="U515" s="270">
        <v>5.3800000000000001E-2</v>
      </c>
      <c r="V515" s="270">
        <v>5.3800000000000001E-2</v>
      </c>
      <c r="W515" s="270">
        <v>5.3800000000000001E-2</v>
      </c>
      <c r="X515" s="270">
        <v>5.3800000000000001E-2</v>
      </c>
      <c r="Y515" s="270">
        <v>8.0999999999999996E-3</v>
      </c>
      <c r="Z515" s="270">
        <v>8.0999999999999996E-3</v>
      </c>
      <c r="AA515" s="270">
        <v>8.0999999999999996E-3</v>
      </c>
      <c r="AB515" s="270">
        <v>8.0999999999999996E-3</v>
      </c>
      <c r="AC515" s="270">
        <v>8.0999999999999996E-3</v>
      </c>
      <c r="AD515" s="270">
        <v>0</v>
      </c>
      <c r="AE515" s="270">
        <v>0</v>
      </c>
      <c r="AF515" s="270">
        <v>0</v>
      </c>
      <c r="AG515" s="270">
        <v>0</v>
      </c>
      <c r="AH515" s="270">
        <v>0</v>
      </c>
      <c r="AI515" s="270">
        <v>7.9000000000000008E-3</v>
      </c>
      <c r="AJ515" s="270">
        <v>7.9000000000000008E-3</v>
      </c>
      <c r="AK515" s="270">
        <v>7.9000000000000008E-3</v>
      </c>
      <c r="AL515" s="270">
        <v>7.9000000000000008E-3</v>
      </c>
      <c r="AM515" s="270">
        <v>7.9000000000000008E-3</v>
      </c>
      <c r="AN515" s="270">
        <v>1.8E-3</v>
      </c>
      <c r="AO515" s="270">
        <v>1.8E-3</v>
      </c>
      <c r="AP515" s="270">
        <v>1.8E-3</v>
      </c>
      <c r="AQ515" s="270">
        <v>1.8E-3</v>
      </c>
      <c r="AR515" s="270">
        <v>1.8E-3</v>
      </c>
      <c r="AS515" s="270">
        <v>9.4000000000000004E-3</v>
      </c>
      <c r="AT515" s="270">
        <v>9.4000000000000004E-3</v>
      </c>
      <c r="AU515" s="270">
        <v>9.4000000000000004E-3</v>
      </c>
      <c r="AV515" s="270">
        <v>9.4000000000000004E-3</v>
      </c>
      <c r="AW515" s="270">
        <v>9.4000000000000004E-3</v>
      </c>
      <c r="AX515" s="270">
        <v>0.03</v>
      </c>
      <c r="AY515" s="270">
        <v>0</v>
      </c>
      <c r="AZ515" s="270">
        <v>0</v>
      </c>
      <c r="BA515" s="270">
        <v>0</v>
      </c>
      <c r="BB515" s="270">
        <v>0</v>
      </c>
      <c r="BC515" s="270">
        <v>0</v>
      </c>
      <c r="BD515" s="270">
        <v>0</v>
      </c>
      <c r="BE515" s="270">
        <v>0</v>
      </c>
      <c r="BF515" s="270">
        <v>0</v>
      </c>
      <c r="BG515" s="270">
        <v>0</v>
      </c>
    </row>
    <row r="516" spans="1:59">
      <c r="A516" s="267" t="s">
        <v>705</v>
      </c>
      <c r="B516" s="268">
        <v>2.7500000000000003E-3</v>
      </c>
      <c r="C516" s="268">
        <v>5.0000000000000001E-3</v>
      </c>
      <c r="D516" s="268">
        <v>0</v>
      </c>
      <c r="E516" s="268"/>
      <c r="F516" s="269">
        <v>40</v>
      </c>
      <c r="G516" s="270">
        <v>3.0000000000000001E-3</v>
      </c>
      <c r="H516" s="270">
        <v>0</v>
      </c>
      <c r="I516" s="270">
        <v>0</v>
      </c>
      <c r="J516" s="270">
        <v>0</v>
      </c>
      <c r="K516" s="270">
        <v>0</v>
      </c>
      <c r="L516" s="270">
        <v>-2.4999999999999979E-4</v>
      </c>
      <c r="M516" s="271">
        <v>75</v>
      </c>
      <c r="N516" s="269">
        <v>45</v>
      </c>
      <c r="O516" s="269">
        <v>50</v>
      </c>
      <c r="P516" s="269">
        <v>55</v>
      </c>
      <c r="Q516" s="269">
        <v>60</v>
      </c>
      <c r="R516" s="269">
        <v>65</v>
      </c>
      <c r="S516" s="269" t="s">
        <v>175</v>
      </c>
      <c r="T516" s="270">
        <v>3.0000000000000001E-3</v>
      </c>
      <c r="U516" s="270">
        <v>3.3E-3</v>
      </c>
      <c r="V516" s="270">
        <v>3.7000000000000002E-3</v>
      </c>
      <c r="W516" s="270">
        <v>4.0000000000000001E-3</v>
      </c>
      <c r="X516" s="270">
        <v>4.3E-3</v>
      </c>
      <c r="Y516" s="270">
        <v>0</v>
      </c>
      <c r="Z516" s="270">
        <v>0</v>
      </c>
      <c r="AA516" s="270">
        <v>0</v>
      </c>
      <c r="AB516" s="270">
        <v>0</v>
      </c>
      <c r="AC516" s="270">
        <v>0</v>
      </c>
      <c r="AD516" s="270">
        <v>0</v>
      </c>
      <c r="AE516" s="270">
        <v>0</v>
      </c>
      <c r="AF516" s="270">
        <v>0</v>
      </c>
      <c r="AG516" s="270">
        <v>0</v>
      </c>
      <c r="AH516" s="270">
        <v>0</v>
      </c>
      <c r="AI516" s="270">
        <v>0</v>
      </c>
      <c r="AJ516" s="270">
        <v>0</v>
      </c>
      <c r="AK516" s="270">
        <v>0</v>
      </c>
      <c r="AL516" s="270">
        <v>0</v>
      </c>
      <c r="AM516" s="270">
        <v>0</v>
      </c>
      <c r="AN516" s="270">
        <v>0</v>
      </c>
      <c r="AO516" s="270">
        <v>0</v>
      </c>
      <c r="AP516" s="270">
        <v>0</v>
      </c>
      <c r="AQ516" s="270">
        <v>0</v>
      </c>
      <c r="AR516" s="270">
        <v>0</v>
      </c>
      <c r="AS516" s="270">
        <v>0</v>
      </c>
      <c r="AT516" s="270">
        <v>0</v>
      </c>
      <c r="AU516" s="270">
        <v>0</v>
      </c>
      <c r="AV516" s="270">
        <v>0</v>
      </c>
      <c r="AW516" s="270">
        <v>0</v>
      </c>
      <c r="AX516" s="270">
        <v>0</v>
      </c>
      <c r="AY516" s="270">
        <v>0</v>
      </c>
      <c r="AZ516" s="270">
        <v>0</v>
      </c>
      <c r="BA516" s="270">
        <v>0</v>
      </c>
      <c r="BB516" s="270">
        <v>0</v>
      </c>
      <c r="BC516" s="270">
        <v>0</v>
      </c>
      <c r="BD516" s="270">
        <v>0</v>
      </c>
      <c r="BE516" s="270">
        <v>0</v>
      </c>
      <c r="BF516" s="270">
        <v>0</v>
      </c>
      <c r="BG516" s="270">
        <v>0</v>
      </c>
    </row>
    <row r="517" spans="1:59">
      <c r="A517" s="267" t="s">
        <v>1058</v>
      </c>
      <c r="B517" s="268">
        <v>0.10533333333333333</v>
      </c>
      <c r="C517" s="268">
        <v>0.5</v>
      </c>
      <c r="D517" s="268">
        <v>0</v>
      </c>
      <c r="E517" s="268"/>
      <c r="F517" s="269">
        <v>642</v>
      </c>
      <c r="G517" s="270">
        <v>2.9600000000000001E-2</v>
      </c>
      <c r="H517" s="270">
        <v>7.5999999999999998E-2</v>
      </c>
      <c r="I517" s="270">
        <v>0</v>
      </c>
      <c r="J517" s="270">
        <v>0</v>
      </c>
      <c r="K517" s="270">
        <v>1E-4</v>
      </c>
      <c r="L517" s="270">
        <v>-3.6666666666666792E-4</v>
      </c>
      <c r="M517" s="271">
        <v>46.105919003115268</v>
      </c>
      <c r="N517" s="269">
        <v>642</v>
      </c>
      <c r="O517" s="269">
        <v>642</v>
      </c>
      <c r="P517" s="269">
        <v>642</v>
      </c>
      <c r="Q517" s="269">
        <v>642</v>
      </c>
      <c r="R517" s="269">
        <v>642</v>
      </c>
      <c r="S517" s="269" t="s">
        <v>175</v>
      </c>
      <c r="T517" s="270">
        <v>2.9700000000000001E-2</v>
      </c>
      <c r="U517" s="270">
        <v>2.98E-2</v>
      </c>
      <c r="V517" s="270">
        <v>2.9899999999999999E-2</v>
      </c>
      <c r="W517" s="270">
        <v>0.03</v>
      </c>
      <c r="X517" s="270">
        <v>3.0099999999999998E-2</v>
      </c>
      <c r="Y517" s="270">
        <v>7.6100000000000001E-2</v>
      </c>
      <c r="Z517" s="270">
        <v>7.6200000000000004E-2</v>
      </c>
      <c r="AA517" s="270">
        <v>7.6300000000000007E-2</v>
      </c>
      <c r="AB517" s="270">
        <v>7.6399999999999996E-2</v>
      </c>
      <c r="AC517" s="270">
        <v>7.6499999999999999E-2</v>
      </c>
      <c r="AD517" s="270">
        <v>0</v>
      </c>
      <c r="AE517" s="270">
        <v>0</v>
      </c>
      <c r="AF517" s="270">
        <v>0</v>
      </c>
      <c r="AG517" s="270">
        <v>0</v>
      </c>
      <c r="AH517" s="270">
        <v>0</v>
      </c>
      <c r="AI517" s="270">
        <v>0</v>
      </c>
      <c r="AJ517" s="270">
        <v>0</v>
      </c>
      <c r="AK517" s="270">
        <v>0</v>
      </c>
      <c r="AL517" s="270">
        <v>0</v>
      </c>
      <c r="AM517" s="270">
        <v>0</v>
      </c>
      <c r="AN517" s="270">
        <v>1E-4</v>
      </c>
      <c r="AO517" s="270">
        <v>1E-4</v>
      </c>
      <c r="AP517" s="270">
        <v>1E-4</v>
      </c>
      <c r="AQ517" s="270">
        <v>1E-4</v>
      </c>
      <c r="AR517" s="270">
        <v>1E-4</v>
      </c>
      <c r="AS517" s="270">
        <v>2.9999999999999997E-4</v>
      </c>
      <c r="AT517" s="270">
        <v>2.9999999999999997E-4</v>
      </c>
      <c r="AU517" s="270">
        <v>2.9999999999999997E-4</v>
      </c>
      <c r="AV517" s="270">
        <v>2.9999999999999997E-4</v>
      </c>
      <c r="AW517" s="270">
        <v>2.9999999999999997E-4</v>
      </c>
      <c r="AX517" s="270">
        <v>0</v>
      </c>
      <c r="AY517" s="270">
        <v>0</v>
      </c>
      <c r="AZ517" s="270">
        <v>0</v>
      </c>
      <c r="BA517" s="270">
        <v>0</v>
      </c>
      <c r="BB517" s="270">
        <v>0</v>
      </c>
      <c r="BC517" s="270">
        <v>0</v>
      </c>
      <c r="BD517" s="270">
        <v>0</v>
      </c>
      <c r="BE517" s="270">
        <v>0</v>
      </c>
      <c r="BF517" s="270">
        <v>0</v>
      </c>
      <c r="BG517" s="270">
        <v>0</v>
      </c>
    </row>
    <row r="518" spans="1:59">
      <c r="A518" s="267" t="s">
        <v>485</v>
      </c>
      <c r="B518" s="268">
        <v>0.31183333333333335</v>
      </c>
      <c r="C518" s="268">
        <v>0.45</v>
      </c>
      <c r="D518" s="268">
        <v>0</v>
      </c>
      <c r="E518" s="268"/>
      <c r="F518" s="269">
        <v>5605</v>
      </c>
      <c r="G518" s="270">
        <v>0.23899999999999999</v>
      </c>
      <c r="H518" s="270">
        <v>4.2999999999999997E-2</v>
      </c>
      <c r="I518" s="270">
        <v>0</v>
      </c>
      <c r="J518" s="270">
        <v>0</v>
      </c>
      <c r="K518" s="270">
        <v>1E-3</v>
      </c>
      <c r="L518" s="270">
        <v>2.8833333333333377E-2</v>
      </c>
      <c r="M518" s="271">
        <v>42.640499553969669</v>
      </c>
      <c r="N518" s="269">
        <v>5700</v>
      </c>
      <c r="O518" s="269">
        <v>6700</v>
      </c>
      <c r="P518" s="269">
        <v>8500</v>
      </c>
      <c r="Q518" s="269">
        <v>11000</v>
      </c>
      <c r="R518" s="269">
        <v>14000</v>
      </c>
      <c r="S518" s="269" t="s">
        <v>162</v>
      </c>
      <c r="T518" s="270">
        <v>0.25</v>
      </c>
      <c r="U518" s="270">
        <v>0.27500000000000002</v>
      </c>
      <c r="V518" s="270">
        <v>0.35</v>
      </c>
      <c r="W518" s="270">
        <v>0.45</v>
      </c>
      <c r="X518" s="270">
        <v>0.57499999999999996</v>
      </c>
      <c r="Y518" s="270">
        <v>0.04</v>
      </c>
      <c r="Z518" s="270">
        <v>0.04</v>
      </c>
      <c r="AA518" s="270">
        <v>0.05</v>
      </c>
      <c r="AB518" s="270">
        <v>0.06</v>
      </c>
      <c r="AC518" s="270">
        <v>7.0000000000000007E-2</v>
      </c>
      <c r="AD518" s="270">
        <v>0.01</v>
      </c>
      <c r="AE518" s="270">
        <v>0.2</v>
      </c>
      <c r="AF518" s="270">
        <v>0.25</v>
      </c>
      <c r="AG518" s="270">
        <v>0.3</v>
      </c>
      <c r="AH518" s="270">
        <v>0.35</v>
      </c>
      <c r="AI518" s="270">
        <v>5.0000000000000001E-3</v>
      </c>
      <c r="AJ518" s="270">
        <v>1.4999999999999999E-2</v>
      </c>
      <c r="AK518" s="270">
        <v>0.02</v>
      </c>
      <c r="AL518" s="270">
        <v>0.02</v>
      </c>
      <c r="AM518" s="270">
        <v>2.5000000000000001E-2</v>
      </c>
      <c r="AN518" s="270">
        <v>1E-3</v>
      </c>
      <c r="AO518" s="270">
        <v>5.0000000000000001E-3</v>
      </c>
      <c r="AP518" s="270">
        <v>8.0000000000000002E-3</v>
      </c>
      <c r="AQ518" s="270">
        <v>0.01</v>
      </c>
      <c r="AR518" s="270">
        <v>0.03</v>
      </c>
      <c r="AS518" s="270">
        <v>2.81E-2</v>
      </c>
      <c r="AT518" s="270">
        <v>4.9200000000000001E-2</v>
      </c>
      <c r="AU518" s="270">
        <v>6.2300000000000001E-2</v>
      </c>
      <c r="AV518" s="270">
        <v>7.7200000000000005E-2</v>
      </c>
      <c r="AW518" s="270">
        <v>9.6500000000000002E-2</v>
      </c>
      <c r="AX518" s="270">
        <v>0</v>
      </c>
      <c r="AY518" s="270">
        <v>0</v>
      </c>
      <c r="AZ518" s="270">
        <v>0</v>
      </c>
      <c r="BA518" s="270">
        <v>0</v>
      </c>
      <c r="BB518" s="270">
        <v>0</v>
      </c>
      <c r="BC518" s="270">
        <v>0</v>
      </c>
      <c r="BD518" s="270">
        <v>0</v>
      </c>
      <c r="BE518" s="270">
        <v>0</v>
      </c>
      <c r="BF518" s="270">
        <v>0</v>
      </c>
      <c r="BG518" s="270">
        <v>0</v>
      </c>
    </row>
    <row r="519" spans="1:59">
      <c r="A519" s="267" t="s">
        <v>734</v>
      </c>
      <c r="B519" s="268">
        <v>0.16025</v>
      </c>
      <c r="C519" s="268">
        <v>0.20699999999999999</v>
      </c>
      <c r="D519" s="268">
        <v>0</v>
      </c>
      <c r="E519" s="268"/>
      <c r="F519" s="269">
        <v>678</v>
      </c>
      <c r="G519" s="270">
        <v>2.4E-2</v>
      </c>
      <c r="H519" s="270">
        <v>3.0000000000000001E-3</v>
      </c>
      <c r="I519" s="270">
        <v>0.124</v>
      </c>
      <c r="J519" s="270">
        <v>0</v>
      </c>
      <c r="K519" s="270">
        <v>0</v>
      </c>
      <c r="L519" s="270">
        <v>9.2500000000000082E-3</v>
      </c>
      <c r="M519" s="271">
        <v>35.398230088495573</v>
      </c>
      <c r="N519" s="269">
        <v>675</v>
      </c>
      <c r="O519" s="269">
        <v>680</v>
      </c>
      <c r="P519" s="269">
        <v>685</v>
      </c>
      <c r="Q519" s="269">
        <v>690</v>
      </c>
      <c r="R519" s="269">
        <v>700</v>
      </c>
      <c r="S519" s="269" t="s">
        <v>162</v>
      </c>
      <c r="T519" s="270">
        <v>2.4E-2</v>
      </c>
      <c r="U519" s="270">
        <v>2.4E-2</v>
      </c>
      <c r="V519" s="270">
        <v>2.4E-2</v>
      </c>
      <c r="W519" s="270">
        <v>2.5000000000000001E-2</v>
      </c>
      <c r="X519" s="270">
        <v>2.5000000000000001E-2</v>
      </c>
      <c r="Y519" s="270">
        <v>3.0000000000000001E-3</v>
      </c>
      <c r="Z519" s="270">
        <v>3.0000000000000001E-3</v>
      </c>
      <c r="AA519" s="270">
        <v>3.0000000000000001E-3</v>
      </c>
      <c r="AB519" s="270">
        <v>3.0000000000000001E-3</v>
      </c>
      <c r="AC519" s="270">
        <v>4.0000000000000001E-3</v>
      </c>
      <c r="AD519" s="270">
        <v>0.12</v>
      </c>
      <c r="AE519" s="270">
        <v>0.12</v>
      </c>
      <c r="AF519" s="270">
        <v>0.12</v>
      </c>
      <c r="AG519" s="270">
        <v>0.12</v>
      </c>
      <c r="AH519" s="270">
        <v>0.12</v>
      </c>
      <c r="AI519" s="270">
        <v>0</v>
      </c>
      <c r="AJ519" s="270">
        <v>0</v>
      </c>
      <c r="AK519" s="270">
        <v>0</v>
      </c>
      <c r="AL519" s="270">
        <v>0</v>
      </c>
      <c r="AM519" s="270">
        <v>0</v>
      </c>
      <c r="AN519" s="270">
        <v>3.0000000000000001E-3</v>
      </c>
      <c r="AO519" s="270">
        <v>4.0000000000000001E-3</v>
      </c>
      <c r="AP519" s="270">
        <v>4.0000000000000001E-3</v>
      </c>
      <c r="AQ519" s="270">
        <v>5.0000000000000001E-3</v>
      </c>
      <c r="AR519" s="270">
        <v>5.0000000000000001E-3</v>
      </c>
      <c r="AS519" s="270">
        <v>0.01</v>
      </c>
      <c r="AT519" s="270">
        <v>0.01</v>
      </c>
      <c r="AU519" s="270">
        <v>0.01</v>
      </c>
      <c r="AV519" s="270">
        <v>1.01E-2</v>
      </c>
      <c r="AW519" s="270">
        <v>1.0200000000000001E-2</v>
      </c>
      <c r="AX519" s="270">
        <v>0</v>
      </c>
      <c r="AY519" s="270">
        <v>0</v>
      </c>
      <c r="AZ519" s="270">
        <v>0</v>
      </c>
      <c r="BA519" s="270">
        <v>0</v>
      </c>
      <c r="BB519" s="270">
        <v>0</v>
      </c>
      <c r="BC519" s="270">
        <v>0</v>
      </c>
      <c r="BD519" s="270">
        <v>0</v>
      </c>
      <c r="BE519" s="270">
        <v>0</v>
      </c>
      <c r="BF519" s="270">
        <v>0</v>
      </c>
      <c r="BG519" s="270">
        <v>0</v>
      </c>
    </row>
    <row r="520" spans="1:59">
      <c r="A520" s="267" t="s">
        <v>1033</v>
      </c>
      <c r="B520" s="268" t="s">
        <v>395</v>
      </c>
      <c r="C520" s="268">
        <v>0</v>
      </c>
      <c r="D520" s="268">
        <v>0</v>
      </c>
      <c r="E520" s="268"/>
      <c r="F520" s="269" t="e">
        <v>#N/A</v>
      </c>
      <c r="G520" s="270">
        <v>0</v>
      </c>
      <c r="H520" s="270">
        <v>0</v>
      </c>
      <c r="I520" s="270">
        <v>0</v>
      </c>
      <c r="J520" s="270">
        <v>0</v>
      </c>
      <c r="K520" s="270">
        <v>0</v>
      </c>
      <c r="L520" s="270" t="e">
        <v>#VALUE!</v>
      </c>
      <c r="M520" s="271" t="s">
        <v>395</v>
      </c>
      <c r="N520" s="269">
        <v>0</v>
      </c>
      <c r="O520" s="269">
        <v>0</v>
      </c>
      <c r="P520" s="269">
        <v>0</v>
      </c>
      <c r="Q520" s="269">
        <v>0</v>
      </c>
      <c r="R520" s="269">
        <v>0</v>
      </c>
      <c r="S520" s="269" t="s">
        <v>162</v>
      </c>
      <c r="T520" s="270">
        <v>0</v>
      </c>
      <c r="U520" s="270">
        <v>0</v>
      </c>
      <c r="V520" s="270">
        <v>0</v>
      </c>
      <c r="W520" s="270">
        <v>0</v>
      </c>
      <c r="X520" s="270">
        <v>0</v>
      </c>
      <c r="Y520" s="270">
        <v>0</v>
      </c>
      <c r="Z520" s="270">
        <v>0</v>
      </c>
      <c r="AA520" s="270">
        <v>0</v>
      </c>
      <c r="AB520" s="270">
        <v>0</v>
      </c>
      <c r="AC520" s="270">
        <v>0</v>
      </c>
      <c r="AD520" s="270">
        <v>0</v>
      </c>
      <c r="AE520" s="270">
        <v>0</v>
      </c>
      <c r="AF520" s="270">
        <v>0</v>
      </c>
      <c r="AG520" s="270">
        <v>0</v>
      </c>
      <c r="AH520" s="270">
        <v>0</v>
      </c>
      <c r="AI520" s="270">
        <v>0</v>
      </c>
      <c r="AJ520" s="270">
        <v>0</v>
      </c>
      <c r="AK520" s="270">
        <v>0</v>
      </c>
      <c r="AL520" s="270">
        <v>0</v>
      </c>
      <c r="AM520" s="270">
        <v>0</v>
      </c>
      <c r="AN520" s="270">
        <v>0</v>
      </c>
      <c r="AO520" s="270">
        <v>0</v>
      </c>
      <c r="AP520" s="270">
        <v>0</v>
      </c>
      <c r="AQ520" s="270">
        <v>0</v>
      </c>
      <c r="AR520" s="270">
        <v>0</v>
      </c>
      <c r="AS520" s="270">
        <v>0</v>
      </c>
      <c r="AT520" s="270">
        <v>0</v>
      </c>
      <c r="AU520" s="270">
        <v>0</v>
      </c>
      <c r="AV520" s="270">
        <v>0</v>
      </c>
      <c r="AW520" s="270">
        <v>0</v>
      </c>
      <c r="AX520" s="270">
        <v>0</v>
      </c>
      <c r="AY520" s="270">
        <v>0</v>
      </c>
      <c r="AZ520" s="270">
        <v>0</v>
      </c>
      <c r="BA520" s="270">
        <v>0</v>
      </c>
      <c r="BB520" s="270">
        <v>0</v>
      </c>
      <c r="BC520" s="270">
        <v>0</v>
      </c>
      <c r="BD520" s="270">
        <v>0</v>
      </c>
      <c r="BE520" s="270">
        <v>0</v>
      </c>
      <c r="BF520" s="270">
        <v>0</v>
      </c>
      <c r="BG520" s="270">
        <v>0</v>
      </c>
    </row>
    <row r="521" spans="1:59">
      <c r="A521" s="267" t="s">
        <v>751</v>
      </c>
      <c r="B521" s="268">
        <v>9.499999999999998E-3</v>
      </c>
      <c r="C521" s="268">
        <v>1.2500000000000001E-2</v>
      </c>
      <c r="D521" s="268">
        <v>0</v>
      </c>
      <c r="E521" s="268"/>
      <c r="F521" s="269">
        <v>180</v>
      </c>
      <c r="G521" s="270">
        <v>7.0000000000000001E-3</v>
      </c>
      <c r="H521" s="270">
        <v>1E-3</v>
      </c>
      <c r="I521" s="270">
        <v>0</v>
      </c>
      <c r="J521" s="270">
        <v>0</v>
      </c>
      <c r="K521" s="270">
        <v>1E-3</v>
      </c>
      <c r="L521" s="270">
        <v>4.9999999999999697E-4</v>
      </c>
      <c r="M521" s="271">
        <v>38.888888888888886</v>
      </c>
      <c r="N521" s="269">
        <v>185</v>
      </c>
      <c r="O521" s="269">
        <v>190</v>
      </c>
      <c r="P521" s="269">
        <v>195</v>
      </c>
      <c r="Q521" s="269">
        <v>200</v>
      </c>
      <c r="R521" s="269">
        <v>206</v>
      </c>
      <c r="S521" s="269" t="s">
        <v>160</v>
      </c>
      <c r="T521" s="270">
        <v>8.0000000000000002E-3</v>
      </c>
      <c r="U521" s="270">
        <v>8.9999999999999993E-3</v>
      </c>
      <c r="V521" s="270">
        <v>8.9999999999999993E-3</v>
      </c>
      <c r="W521" s="270">
        <v>0.01</v>
      </c>
      <c r="X521" s="270">
        <v>1.0999999999999999E-2</v>
      </c>
      <c r="Y521" s="270">
        <v>1E-3</v>
      </c>
      <c r="Z521" s="270">
        <v>1E-3</v>
      </c>
      <c r="AA521" s="270">
        <v>2E-3</v>
      </c>
      <c r="AB521" s="270">
        <v>3.0000000000000001E-3</v>
      </c>
      <c r="AC521" s="270">
        <v>4.0000000000000001E-3</v>
      </c>
      <c r="AD521" s="270">
        <v>0</v>
      </c>
      <c r="AE521" s="270">
        <v>0</v>
      </c>
      <c r="AF521" s="270">
        <v>0</v>
      </c>
      <c r="AG521" s="270">
        <v>0</v>
      </c>
      <c r="AH521" s="270">
        <v>0</v>
      </c>
      <c r="AI521" s="270">
        <v>0</v>
      </c>
      <c r="AJ521" s="270">
        <v>0</v>
      </c>
      <c r="AK521" s="270">
        <v>0</v>
      </c>
      <c r="AL521" s="270">
        <v>0</v>
      </c>
      <c r="AM521" s="270">
        <v>0</v>
      </c>
      <c r="AN521" s="270">
        <v>1E-3</v>
      </c>
      <c r="AO521" s="270">
        <v>1E-3</v>
      </c>
      <c r="AP521" s="270">
        <v>1E-3</v>
      </c>
      <c r="AQ521" s="270">
        <v>1E-3</v>
      </c>
      <c r="AR521" s="270">
        <v>1E-3</v>
      </c>
      <c r="AS521" s="270">
        <v>1.1000000000000001E-3</v>
      </c>
      <c r="AT521" s="270">
        <v>1.1999999999999999E-3</v>
      </c>
      <c r="AU521" s="270">
        <v>1.2999999999999999E-3</v>
      </c>
      <c r="AV521" s="270">
        <v>1.6000000000000001E-3</v>
      </c>
      <c r="AW521" s="270">
        <v>1.8E-3</v>
      </c>
      <c r="AX521" s="270">
        <v>0</v>
      </c>
      <c r="AY521" s="270">
        <v>0</v>
      </c>
      <c r="AZ521" s="270">
        <v>0</v>
      </c>
      <c r="BA521" s="270">
        <v>0</v>
      </c>
      <c r="BB521" s="270">
        <v>0</v>
      </c>
      <c r="BC521" s="270">
        <v>0</v>
      </c>
      <c r="BD521" s="270">
        <v>0</v>
      </c>
      <c r="BE521" s="270">
        <v>0</v>
      </c>
      <c r="BF521" s="270">
        <v>0</v>
      </c>
      <c r="BG521" s="270">
        <v>0</v>
      </c>
    </row>
    <row r="522" spans="1:59">
      <c r="A522" s="267" t="s">
        <v>753</v>
      </c>
      <c r="B522" s="268">
        <v>1.0000000000000002E-3</v>
      </c>
      <c r="C522" s="268">
        <v>0.05</v>
      </c>
      <c r="D522" s="268">
        <v>0</v>
      </c>
      <c r="E522" s="268"/>
      <c r="F522" s="269">
        <v>40</v>
      </c>
      <c r="G522" s="270">
        <v>1E-3</v>
      </c>
      <c r="H522" s="270">
        <v>0</v>
      </c>
      <c r="I522" s="270">
        <v>0</v>
      </c>
      <c r="J522" s="270">
        <v>0</v>
      </c>
      <c r="K522" s="270">
        <v>0</v>
      </c>
      <c r="L522" s="270">
        <v>0</v>
      </c>
      <c r="M522" s="271">
        <v>25</v>
      </c>
      <c r="N522" s="269">
        <v>40</v>
      </c>
      <c r="O522" s="269">
        <v>45</v>
      </c>
      <c r="P522" s="269">
        <v>45</v>
      </c>
      <c r="Q522" s="269">
        <v>50</v>
      </c>
      <c r="R522" s="269">
        <v>50</v>
      </c>
      <c r="S522" s="269" t="s">
        <v>160</v>
      </c>
      <c r="T522" s="270">
        <v>1E-3</v>
      </c>
      <c r="U522" s="270">
        <v>1.1999999999999999E-3</v>
      </c>
      <c r="V522" s="270">
        <v>1.1999999999999999E-3</v>
      </c>
      <c r="W522" s="270">
        <v>1.5E-3</v>
      </c>
      <c r="X522" s="270">
        <v>1.5E-3</v>
      </c>
      <c r="Y522" s="270">
        <v>0</v>
      </c>
      <c r="Z522" s="270">
        <v>0</v>
      </c>
      <c r="AA522" s="270">
        <v>0</v>
      </c>
      <c r="AB522" s="270">
        <v>0</v>
      </c>
      <c r="AC522" s="270">
        <v>0</v>
      </c>
      <c r="AD522" s="270">
        <v>0</v>
      </c>
      <c r="AE522" s="270">
        <v>0</v>
      </c>
      <c r="AF522" s="270">
        <v>0</v>
      </c>
      <c r="AG522" s="270">
        <v>0</v>
      </c>
      <c r="AH522" s="270">
        <v>0</v>
      </c>
      <c r="AI522" s="270">
        <v>0</v>
      </c>
      <c r="AJ522" s="270">
        <v>0</v>
      </c>
      <c r="AK522" s="270">
        <v>0</v>
      </c>
      <c r="AL522" s="270">
        <v>0</v>
      </c>
      <c r="AM522" s="270">
        <v>0</v>
      </c>
      <c r="AN522" s="270">
        <v>0</v>
      </c>
      <c r="AO522" s="270">
        <v>0</v>
      </c>
      <c r="AP522" s="270">
        <v>0</v>
      </c>
      <c r="AQ522" s="270">
        <v>0</v>
      </c>
      <c r="AR522" s="270">
        <v>0</v>
      </c>
      <c r="AS522" s="270">
        <v>0</v>
      </c>
      <c r="AT522" s="270">
        <v>0</v>
      </c>
      <c r="AU522" s="270">
        <v>0</v>
      </c>
      <c r="AV522" s="270">
        <v>0</v>
      </c>
      <c r="AW522" s="270">
        <v>0</v>
      </c>
      <c r="AX522" s="270">
        <v>0</v>
      </c>
      <c r="AY522" s="270">
        <v>0</v>
      </c>
      <c r="AZ522" s="270">
        <v>0</v>
      </c>
      <c r="BA522" s="270">
        <v>0</v>
      </c>
      <c r="BB522" s="270">
        <v>0</v>
      </c>
      <c r="BC522" s="270">
        <v>0</v>
      </c>
      <c r="BD522" s="270">
        <v>0</v>
      </c>
      <c r="BE522" s="270">
        <v>0</v>
      </c>
      <c r="BF522" s="270">
        <v>0</v>
      </c>
      <c r="BG522" s="270">
        <v>0</v>
      </c>
    </row>
    <row r="523" spans="1:59">
      <c r="A523" s="267" t="s">
        <v>901</v>
      </c>
      <c r="B523" s="268">
        <v>0.14235</v>
      </c>
      <c r="C523" s="268">
        <v>0.32500000000000001</v>
      </c>
      <c r="D523" s="268">
        <v>0</v>
      </c>
      <c r="E523" s="268"/>
      <c r="F523" s="269">
        <v>2200</v>
      </c>
      <c r="G523" s="270">
        <v>7.8E-2</v>
      </c>
      <c r="H523" s="270">
        <v>9.7999999999999997E-3</v>
      </c>
      <c r="I523" s="270">
        <v>0</v>
      </c>
      <c r="J523" s="270">
        <v>0</v>
      </c>
      <c r="K523" s="270">
        <v>3.15E-2</v>
      </c>
      <c r="L523" s="270">
        <v>2.3050000000000001E-2</v>
      </c>
      <c r="M523" s="271">
        <v>35.454545454545453</v>
      </c>
      <c r="N523" s="269">
        <v>2250</v>
      </c>
      <c r="O523" s="269">
        <v>2300</v>
      </c>
      <c r="P523" s="269">
        <v>2350</v>
      </c>
      <c r="Q523" s="269">
        <v>2400</v>
      </c>
      <c r="R523" s="269">
        <v>2450</v>
      </c>
      <c r="S523" s="269" t="s">
        <v>135</v>
      </c>
      <c r="T523" s="270">
        <v>8.5000000000000006E-2</v>
      </c>
      <c r="U523" s="270">
        <v>0.09</v>
      </c>
      <c r="V523" s="270">
        <v>9.5000000000000001E-2</v>
      </c>
      <c r="W523" s="270">
        <v>0.1</v>
      </c>
      <c r="X523" s="270">
        <v>0.11</v>
      </c>
      <c r="Y523" s="270">
        <v>5.0000000000000001E-3</v>
      </c>
      <c r="Z523" s="270">
        <v>7.0000000000000001E-3</v>
      </c>
      <c r="AA523" s="270">
        <v>8.9999999999999993E-3</v>
      </c>
      <c r="AB523" s="270">
        <v>1.0999999999999999E-2</v>
      </c>
      <c r="AC523" s="270">
        <v>1.2999999999999999E-2</v>
      </c>
      <c r="AD523" s="270">
        <v>0</v>
      </c>
      <c r="AE523" s="270">
        <v>0</v>
      </c>
      <c r="AF523" s="270">
        <v>0</v>
      </c>
      <c r="AG523" s="270">
        <v>0</v>
      </c>
      <c r="AH523" s="270">
        <v>0</v>
      </c>
      <c r="AI523" s="270">
        <v>1E-3</v>
      </c>
      <c r="AJ523" s="270">
        <v>2E-3</v>
      </c>
      <c r="AK523" s="270">
        <v>2E-3</v>
      </c>
      <c r="AL523" s="270">
        <v>2E-3</v>
      </c>
      <c r="AM523" s="270">
        <v>2E-3</v>
      </c>
      <c r="AN523" s="270">
        <v>0.02</v>
      </c>
      <c r="AO523" s="270">
        <v>0.02</v>
      </c>
      <c r="AP523" s="270">
        <v>0.02</v>
      </c>
      <c r="AQ523" s="270">
        <v>0.02</v>
      </c>
      <c r="AR523" s="270">
        <v>0.02</v>
      </c>
      <c r="AS523" s="270">
        <v>1.9E-2</v>
      </c>
      <c r="AT523" s="270">
        <v>0.02</v>
      </c>
      <c r="AU523" s="270">
        <v>2.1999999999999999E-2</v>
      </c>
      <c r="AV523" s="270">
        <v>2.3E-2</v>
      </c>
      <c r="AW523" s="270">
        <v>2.5000000000000001E-2</v>
      </c>
      <c r="AX523" s="270">
        <v>0</v>
      </c>
      <c r="AY523" s="270">
        <v>0</v>
      </c>
      <c r="AZ523" s="270">
        <v>0</v>
      </c>
      <c r="BA523" s="270">
        <v>0</v>
      </c>
      <c r="BB523" s="270">
        <v>0</v>
      </c>
      <c r="BC523" s="270">
        <v>0</v>
      </c>
      <c r="BD523" s="270">
        <v>0</v>
      </c>
      <c r="BE523" s="270">
        <v>0</v>
      </c>
      <c r="BF523" s="270">
        <v>0</v>
      </c>
      <c r="BG523" s="270">
        <v>0</v>
      </c>
    </row>
    <row r="524" spans="1:59">
      <c r="A524" s="267" t="s">
        <v>935</v>
      </c>
      <c r="B524" s="268" t="s">
        <v>395</v>
      </c>
      <c r="C524" s="268">
        <v>0</v>
      </c>
      <c r="D524" s="268">
        <v>0</v>
      </c>
      <c r="E524" s="268"/>
      <c r="F524" s="269" t="e">
        <v>#N/A</v>
      </c>
      <c r="G524" s="270">
        <v>0</v>
      </c>
      <c r="H524" s="270">
        <v>0</v>
      </c>
      <c r="I524" s="270">
        <v>0</v>
      </c>
      <c r="J524" s="270">
        <v>0</v>
      </c>
      <c r="K524" s="270">
        <v>0</v>
      </c>
      <c r="L524" s="270" t="e">
        <v>#VALUE!</v>
      </c>
      <c r="M524" s="271" t="s">
        <v>395</v>
      </c>
      <c r="N524" s="269">
        <v>0</v>
      </c>
      <c r="O524" s="269">
        <v>0</v>
      </c>
      <c r="P524" s="269">
        <v>0</v>
      </c>
      <c r="Q524" s="269">
        <v>0</v>
      </c>
      <c r="R524" s="269">
        <v>0</v>
      </c>
      <c r="S524" s="269" t="s">
        <v>128</v>
      </c>
      <c r="T524" s="270">
        <v>0</v>
      </c>
      <c r="U524" s="270">
        <v>0</v>
      </c>
      <c r="V524" s="270">
        <v>0</v>
      </c>
      <c r="W524" s="270">
        <v>0</v>
      </c>
      <c r="X524" s="270">
        <v>0</v>
      </c>
      <c r="Y524" s="270">
        <v>0</v>
      </c>
      <c r="Z524" s="270">
        <v>0</v>
      </c>
      <c r="AA524" s="270">
        <v>0</v>
      </c>
      <c r="AB524" s="270">
        <v>0</v>
      </c>
      <c r="AC524" s="270">
        <v>0</v>
      </c>
      <c r="AD524" s="270">
        <v>0</v>
      </c>
      <c r="AE524" s="270">
        <v>0</v>
      </c>
      <c r="AF524" s="270">
        <v>0</v>
      </c>
      <c r="AG524" s="270">
        <v>0</v>
      </c>
      <c r="AH524" s="270">
        <v>0</v>
      </c>
      <c r="AI524" s="270">
        <v>0</v>
      </c>
      <c r="AJ524" s="270">
        <v>0</v>
      </c>
      <c r="AK524" s="270">
        <v>0</v>
      </c>
      <c r="AL524" s="270">
        <v>0</v>
      </c>
      <c r="AM524" s="270">
        <v>0</v>
      </c>
      <c r="AN524" s="270">
        <v>0</v>
      </c>
      <c r="AO524" s="270">
        <v>0</v>
      </c>
      <c r="AP524" s="270">
        <v>0</v>
      </c>
      <c r="AQ524" s="270">
        <v>0</v>
      </c>
      <c r="AR524" s="270">
        <v>0</v>
      </c>
      <c r="AS524" s="270">
        <v>0</v>
      </c>
      <c r="AT524" s="270">
        <v>0</v>
      </c>
      <c r="AU524" s="270">
        <v>0</v>
      </c>
      <c r="AV524" s="270">
        <v>0</v>
      </c>
      <c r="AW524" s="270">
        <v>0</v>
      </c>
      <c r="AX524" s="270">
        <v>0</v>
      </c>
      <c r="AY524" s="270">
        <v>0</v>
      </c>
      <c r="AZ524" s="270">
        <v>0</v>
      </c>
      <c r="BA524" s="270">
        <v>0</v>
      </c>
      <c r="BB524" s="270">
        <v>0</v>
      </c>
      <c r="BC524" s="270">
        <v>0</v>
      </c>
      <c r="BD524" s="270">
        <v>0</v>
      </c>
      <c r="BE524" s="270">
        <v>0</v>
      </c>
      <c r="BF524" s="270">
        <v>0</v>
      </c>
      <c r="BG524" s="270">
        <v>0</v>
      </c>
    </row>
    <row r="525" spans="1:59">
      <c r="A525" s="267" t="s">
        <v>934</v>
      </c>
      <c r="B525" s="268" t="s">
        <v>395</v>
      </c>
      <c r="C525" s="268">
        <v>0</v>
      </c>
      <c r="D525" s="268">
        <v>0</v>
      </c>
      <c r="E525" s="268"/>
      <c r="F525" s="269" t="e">
        <v>#N/A</v>
      </c>
      <c r="G525" s="270">
        <v>0</v>
      </c>
      <c r="H525" s="270">
        <v>0</v>
      </c>
      <c r="I525" s="270">
        <v>0</v>
      </c>
      <c r="J525" s="270">
        <v>0</v>
      </c>
      <c r="K525" s="270">
        <v>0</v>
      </c>
      <c r="L525" s="270" t="e">
        <v>#VALUE!</v>
      </c>
      <c r="M525" s="271" t="s">
        <v>395</v>
      </c>
      <c r="N525" s="269">
        <v>0</v>
      </c>
      <c r="O525" s="269">
        <v>0</v>
      </c>
      <c r="P525" s="269">
        <v>0</v>
      </c>
      <c r="Q525" s="269">
        <v>0</v>
      </c>
      <c r="R525" s="269">
        <v>0</v>
      </c>
      <c r="S525" s="269" t="s">
        <v>128</v>
      </c>
      <c r="T525" s="270">
        <v>0</v>
      </c>
      <c r="U525" s="270">
        <v>0</v>
      </c>
      <c r="V525" s="270">
        <v>0</v>
      </c>
      <c r="W525" s="270">
        <v>0</v>
      </c>
      <c r="X525" s="270">
        <v>0</v>
      </c>
      <c r="Y525" s="270">
        <v>0</v>
      </c>
      <c r="Z525" s="270">
        <v>0</v>
      </c>
      <c r="AA525" s="270">
        <v>0</v>
      </c>
      <c r="AB525" s="270">
        <v>0</v>
      </c>
      <c r="AC525" s="270">
        <v>0</v>
      </c>
      <c r="AD525" s="270">
        <v>0</v>
      </c>
      <c r="AE525" s="270">
        <v>0</v>
      </c>
      <c r="AF525" s="270">
        <v>0</v>
      </c>
      <c r="AG525" s="270">
        <v>0</v>
      </c>
      <c r="AH525" s="270">
        <v>0</v>
      </c>
      <c r="AI525" s="270">
        <v>0</v>
      </c>
      <c r="AJ525" s="270">
        <v>0</v>
      </c>
      <c r="AK525" s="270">
        <v>0</v>
      </c>
      <c r="AL525" s="270">
        <v>0</v>
      </c>
      <c r="AM525" s="270">
        <v>0</v>
      </c>
      <c r="AN525" s="270">
        <v>0</v>
      </c>
      <c r="AO525" s="270">
        <v>0</v>
      </c>
      <c r="AP525" s="270">
        <v>0</v>
      </c>
      <c r="AQ525" s="270">
        <v>0</v>
      </c>
      <c r="AR525" s="270">
        <v>0</v>
      </c>
      <c r="AS525" s="270">
        <v>0</v>
      </c>
      <c r="AT525" s="270">
        <v>0</v>
      </c>
      <c r="AU525" s="270">
        <v>0</v>
      </c>
      <c r="AV525" s="270">
        <v>0</v>
      </c>
      <c r="AW525" s="270">
        <v>0</v>
      </c>
      <c r="AX525" s="270">
        <v>0</v>
      </c>
      <c r="AY525" s="270">
        <v>0</v>
      </c>
      <c r="AZ525" s="270">
        <v>0</v>
      </c>
      <c r="BA525" s="270">
        <v>0</v>
      </c>
      <c r="BB525" s="270">
        <v>0</v>
      </c>
      <c r="BC525" s="270">
        <v>0</v>
      </c>
      <c r="BD525" s="270">
        <v>0</v>
      </c>
      <c r="BE525" s="270">
        <v>0</v>
      </c>
      <c r="BF525" s="270">
        <v>0</v>
      </c>
      <c r="BG525" s="270">
        <v>0</v>
      </c>
    </row>
    <row r="526" spans="1:59">
      <c r="A526" s="267" t="s">
        <v>435</v>
      </c>
      <c r="B526" s="268">
        <v>1.5458583333333333</v>
      </c>
      <c r="C526" s="268">
        <v>6</v>
      </c>
      <c r="D526" s="268">
        <v>1.3916054794520549</v>
      </c>
      <c r="E526" s="268"/>
      <c r="F526" s="269">
        <v>4589</v>
      </c>
      <c r="G526" s="270">
        <v>0</v>
      </c>
      <c r="H526" s="270">
        <v>0</v>
      </c>
      <c r="I526" s="270">
        <v>0</v>
      </c>
      <c r="J526" s="270">
        <v>0</v>
      </c>
      <c r="K526" s="270">
        <v>4.4299999999999999E-2</v>
      </c>
      <c r="L526" s="270">
        <v>0.1099528538812784</v>
      </c>
      <c r="M526" s="271">
        <v>0</v>
      </c>
      <c r="N526" s="269">
        <v>4700</v>
      </c>
      <c r="O526" s="269">
        <v>4700</v>
      </c>
      <c r="P526" s="269">
        <v>4700</v>
      </c>
      <c r="Q526" s="269">
        <v>4700</v>
      </c>
      <c r="R526" s="269">
        <v>4700</v>
      </c>
      <c r="S526" s="269" t="s">
        <v>217</v>
      </c>
      <c r="T526" s="270">
        <v>0</v>
      </c>
      <c r="U526" s="270">
        <v>0</v>
      </c>
      <c r="V526" s="270">
        <v>0</v>
      </c>
      <c r="W526" s="270">
        <v>0</v>
      </c>
      <c r="X526" s="270">
        <v>0</v>
      </c>
      <c r="Y526" s="270">
        <v>0</v>
      </c>
      <c r="Z526" s="270">
        <v>0</v>
      </c>
      <c r="AA526" s="270">
        <v>0</v>
      </c>
      <c r="AB526" s="270">
        <v>0</v>
      </c>
      <c r="AC526" s="270">
        <v>0</v>
      </c>
      <c r="AD526" s="270">
        <v>0</v>
      </c>
      <c r="AE526" s="270">
        <v>0</v>
      </c>
      <c r="AF526" s="270">
        <v>0</v>
      </c>
      <c r="AG526" s="270">
        <v>0</v>
      </c>
      <c r="AH526" s="270">
        <v>0</v>
      </c>
      <c r="AI526" s="270">
        <v>0</v>
      </c>
      <c r="AJ526" s="270">
        <v>0</v>
      </c>
      <c r="AK526" s="270">
        <v>0</v>
      </c>
      <c r="AL526" s="270">
        <v>0</v>
      </c>
      <c r="AM526" s="270">
        <v>0</v>
      </c>
      <c r="AN526" s="270">
        <v>3.9E-2</v>
      </c>
      <c r="AO526" s="270">
        <v>3.9E-2</v>
      </c>
      <c r="AP526" s="270">
        <v>3.9E-2</v>
      </c>
      <c r="AQ526" s="270">
        <v>3.9E-2</v>
      </c>
      <c r="AR526" s="270">
        <v>3.9E-2</v>
      </c>
      <c r="AS526" s="270">
        <v>7.4999999999999997E-2</v>
      </c>
      <c r="AT526" s="270">
        <v>7.4999999999999997E-2</v>
      </c>
      <c r="AU526" s="270">
        <v>7.4999999999999997E-2</v>
      </c>
      <c r="AV526" s="270">
        <v>7.4999999999999997E-2</v>
      </c>
      <c r="AW526" s="270">
        <v>7.4999999999999997E-2</v>
      </c>
      <c r="AX526" s="270">
        <v>0</v>
      </c>
      <c r="AY526" s="270">
        <v>0</v>
      </c>
      <c r="AZ526" s="270">
        <v>0</v>
      </c>
      <c r="BA526" s="270">
        <v>0</v>
      </c>
      <c r="BB526" s="270">
        <v>0</v>
      </c>
      <c r="BC526" s="270">
        <v>0</v>
      </c>
      <c r="BD526" s="270">
        <v>0</v>
      </c>
      <c r="BE526" s="270">
        <v>0</v>
      </c>
      <c r="BF526" s="270">
        <v>0</v>
      </c>
      <c r="BG526" s="270">
        <v>0</v>
      </c>
    </row>
    <row r="527" spans="1:59">
      <c r="A527" s="267" t="s">
        <v>667</v>
      </c>
      <c r="B527" s="268">
        <v>27.706416666666666</v>
      </c>
      <c r="C527" s="268">
        <v>106</v>
      </c>
      <c r="D527" s="268">
        <v>27.074999999999999</v>
      </c>
      <c r="E527" s="268"/>
      <c r="F527" s="269">
        <v>0</v>
      </c>
      <c r="G527" s="270">
        <v>0</v>
      </c>
      <c r="H527" s="270">
        <v>0</v>
      </c>
      <c r="I527" s="270">
        <v>0.65459999999999996</v>
      </c>
      <c r="J527" s="270">
        <v>0</v>
      </c>
      <c r="K527" s="270">
        <v>0</v>
      </c>
      <c r="L527" s="270">
        <v>-2.3183333333332001E-2</v>
      </c>
      <c r="M527" s="271" t="s">
        <v>395</v>
      </c>
      <c r="N527" s="269">
        <v>0</v>
      </c>
      <c r="O527" s="269">
        <v>0</v>
      </c>
      <c r="P527" s="269">
        <v>0</v>
      </c>
      <c r="Q527" s="269">
        <v>0</v>
      </c>
      <c r="R527" s="269">
        <v>0</v>
      </c>
      <c r="S527" s="269" t="s">
        <v>217</v>
      </c>
      <c r="T527" s="270">
        <v>0</v>
      </c>
      <c r="U527" s="270">
        <v>0</v>
      </c>
      <c r="V527" s="270">
        <v>0</v>
      </c>
      <c r="W527" s="270">
        <v>0</v>
      </c>
      <c r="X527" s="270">
        <v>0</v>
      </c>
      <c r="Y527" s="270">
        <v>0</v>
      </c>
      <c r="Z527" s="270">
        <v>0</v>
      </c>
      <c r="AA527" s="270">
        <v>0</v>
      </c>
      <c r="AB527" s="270">
        <v>0</v>
      </c>
      <c r="AC527" s="270">
        <v>0</v>
      </c>
      <c r="AD527" s="270">
        <v>0.65459999999999996</v>
      </c>
      <c r="AE527" s="270">
        <v>0.65459999999999996</v>
      </c>
      <c r="AF527" s="270">
        <v>0.65459999999999996</v>
      </c>
      <c r="AG527" s="270">
        <v>0.65459999999999996</v>
      </c>
      <c r="AH527" s="270">
        <v>0.65459999999999996</v>
      </c>
      <c r="AI527" s="270">
        <v>0</v>
      </c>
      <c r="AJ527" s="270">
        <v>0</v>
      </c>
      <c r="AK527" s="270">
        <v>0</v>
      </c>
      <c r="AL527" s="270">
        <v>0</v>
      </c>
      <c r="AM527" s="270">
        <v>0</v>
      </c>
      <c r="AN527" s="270">
        <v>0</v>
      </c>
      <c r="AO527" s="270">
        <v>0</v>
      </c>
      <c r="AP527" s="270">
        <v>0</v>
      </c>
      <c r="AQ527" s="270">
        <v>0</v>
      </c>
      <c r="AR527" s="270">
        <v>0</v>
      </c>
      <c r="AS527" s="270">
        <v>6.2E-2</v>
      </c>
      <c r="AT527" s="270">
        <v>6.2E-2</v>
      </c>
      <c r="AU527" s="270">
        <v>6.2E-2</v>
      </c>
      <c r="AV527" s="270">
        <v>6.2E-2</v>
      </c>
      <c r="AW527" s="270">
        <v>6.2E-2</v>
      </c>
      <c r="AX527" s="270">
        <v>0</v>
      </c>
      <c r="AY527" s="270">
        <v>0</v>
      </c>
      <c r="AZ527" s="270">
        <v>0</v>
      </c>
      <c r="BA527" s="270">
        <v>0</v>
      </c>
      <c r="BB527" s="270">
        <v>0</v>
      </c>
      <c r="BC527" s="270">
        <v>41</v>
      </c>
      <c r="BD527" s="270">
        <v>0</v>
      </c>
      <c r="BE527" s="270">
        <v>0</v>
      </c>
      <c r="BF527" s="270">
        <v>0</v>
      </c>
      <c r="BG527" s="270">
        <v>0</v>
      </c>
    </row>
    <row r="528" spans="1:59">
      <c r="A528" s="267" t="s">
        <v>761</v>
      </c>
      <c r="B528" s="268">
        <v>4.0974916666666665</v>
      </c>
      <c r="C528" s="268">
        <v>8</v>
      </c>
      <c r="D528" s="268">
        <v>0</v>
      </c>
      <c r="E528" s="268"/>
      <c r="F528" s="269">
        <v>65000</v>
      </c>
      <c r="G528" s="270">
        <v>2.1408</v>
      </c>
      <c r="H528" s="270">
        <v>5.8999999999999999E-3</v>
      </c>
      <c r="I528" s="270">
        <v>1.4546000000000001</v>
      </c>
      <c r="J528" s="270">
        <v>1.9800000000000002E-2</v>
      </c>
      <c r="K528" s="270">
        <v>0.4</v>
      </c>
      <c r="L528" s="270">
        <v>7.6391666666665969E-2</v>
      </c>
      <c r="M528" s="271">
        <v>32.935384615384613</v>
      </c>
      <c r="N528" s="269">
        <v>65585</v>
      </c>
      <c r="O528" s="269">
        <v>67552</v>
      </c>
      <c r="P528" s="269">
        <v>69579</v>
      </c>
      <c r="Q528" s="269">
        <v>71667</v>
      </c>
      <c r="R528" s="269">
        <v>73816</v>
      </c>
      <c r="S528" s="269" t="s">
        <v>200</v>
      </c>
      <c r="T528" s="270">
        <v>1.56</v>
      </c>
      <c r="U528" s="270">
        <v>1.6067</v>
      </c>
      <c r="V528" s="270">
        <v>1.6549</v>
      </c>
      <c r="W528" s="270">
        <v>1.7045999999999999</v>
      </c>
      <c r="X528" s="270">
        <v>1.7557</v>
      </c>
      <c r="Y528" s="270">
        <v>0.2321</v>
      </c>
      <c r="Z528" s="270">
        <v>0.23899999999999999</v>
      </c>
      <c r="AA528" s="270">
        <v>0.2462</v>
      </c>
      <c r="AB528" s="270">
        <v>0.25359999999999999</v>
      </c>
      <c r="AC528" s="270">
        <v>0.26119999999999999</v>
      </c>
      <c r="AD528" s="270">
        <v>1.6160000000000001</v>
      </c>
      <c r="AE528" s="270">
        <v>1.6559999999999999</v>
      </c>
      <c r="AF528" s="270">
        <v>1.6970000000000001</v>
      </c>
      <c r="AG528" s="270">
        <v>1.7390000000000001</v>
      </c>
      <c r="AH528" s="270">
        <v>1.782</v>
      </c>
      <c r="AI528" s="270">
        <v>9.69E-2</v>
      </c>
      <c r="AJ528" s="270">
        <v>9.98E-2</v>
      </c>
      <c r="AK528" s="270">
        <v>0.1027</v>
      </c>
      <c r="AL528" s="270">
        <v>0.10580000000000001</v>
      </c>
      <c r="AM528" s="270">
        <v>0.109</v>
      </c>
      <c r="AN528" s="270">
        <v>0.26</v>
      </c>
      <c r="AO528" s="270">
        <v>0.27</v>
      </c>
      <c r="AP528" s="270">
        <v>0.28000000000000003</v>
      </c>
      <c r="AQ528" s="270">
        <v>0.28999999999999998</v>
      </c>
      <c r="AR528" s="270">
        <v>0.3</v>
      </c>
      <c r="AS528" s="270">
        <v>0.23100000000000001</v>
      </c>
      <c r="AT528" s="270">
        <v>0.23599999999999999</v>
      </c>
      <c r="AU528" s="270">
        <v>0.24199999999999999</v>
      </c>
      <c r="AV528" s="270">
        <v>0.248</v>
      </c>
      <c r="AW528" s="270">
        <v>0.254</v>
      </c>
      <c r="AX528" s="270">
        <v>0</v>
      </c>
      <c r="AY528" s="270">
        <v>0</v>
      </c>
      <c r="AZ528" s="270">
        <v>0</v>
      </c>
      <c r="BA528" s="270">
        <v>0</v>
      </c>
      <c r="BB528" s="270">
        <v>0</v>
      </c>
      <c r="BC528" s="270">
        <v>0</v>
      </c>
      <c r="BD528" s="270">
        <v>0</v>
      </c>
      <c r="BE528" s="270">
        <v>0</v>
      </c>
      <c r="BF528" s="270">
        <v>0</v>
      </c>
      <c r="BG528" s="270">
        <v>0</v>
      </c>
    </row>
    <row r="529" spans="1:59">
      <c r="A529" s="267" t="s">
        <v>549</v>
      </c>
      <c r="B529" s="268">
        <v>0.41791666666666666</v>
      </c>
      <c r="C529" s="268">
        <v>1</v>
      </c>
      <c r="D529" s="268">
        <v>0</v>
      </c>
      <c r="E529" s="268"/>
      <c r="F529" s="269">
        <v>6814</v>
      </c>
      <c r="G529" s="270">
        <v>0.309</v>
      </c>
      <c r="H529" s="270">
        <v>5.6000000000000001E-2</v>
      </c>
      <c r="I529" s="270">
        <v>0</v>
      </c>
      <c r="J529" s="270">
        <v>3.0000000000000001E-3</v>
      </c>
      <c r="K529" s="270">
        <v>4.0000000000000001E-3</v>
      </c>
      <c r="L529" s="270">
        <v>4.5916666666666661E-2</v>
      </c>
      <c r="M529" s="271">
        <v>45.347813325506309</v>
      </c>
      <c r="N529" s="269">
        <v>6914</v>
      </c>
      <c r="O529" s="269">
        <v>7014</v>
      </c>
      <c r="P529" s="269">
        <v>7114</v>
      </c>
      <c r="Q529" s="269">
        <v>7214</v>
      </c>
      <c r="R529" s="269">
        <v>7314</v>
      </c>
      <c r="S529" s="269" t="s">
        <v>200</v>
      </c>
      <c r="T529" s="270">
        <v>0.315</v>
      </c>
      <c r="U529" s="270">
        <v>0.32</v>
      </c>
      <c r="V529" s="270">
        <v>0.33</v>
      </c>
      <c r="W529" s="270">
        <v>0.34</v>
      </c>
      <c r="X529" s="270">
        <v>0.35</v>
      </c>
      <c r="Y529" s="270">
        <v>4.5999999999999999E-2</v>
      </c>
      <c r="Z529" s="270">
        <v>4.8000000000000001E-2</v>
      </c>
      <c r="AA529" s="270">
        <v>0.05</v>
      </c>
      <c r="AB529" s="270">
        <v>5.1999999999999998E-2</v>
      </c>
      <c r="AC529" s="270">
        <v>5.3999999999999999E-2</v>
      </c>
      <c r="AD529" s="270">
        <v>0</v>
      </c>
      <c r="AE529" s="270">
        <v>0</v>
      </c>
      <c r="AF529" s="270">
        <v>0</v>
      </c>
      <c r="AG529" s="270">
        <v>0</v>
      </c>
      <c r="AH529" s="270">
        <v>0</v>
      </c>
      <c r="AI529" s="270">
        <v>1.2999999999999999E-2</v>
      </c>
      <c r="AJ529" s="270">
        <v>1.4E-2</v>
      </c>
      <c r="AK529" s="270">
        <v>1.4999999999999999E-2</v>
      </c>
      <c r="AL529" s="270">
        <v>1.6E-2</v>
      </c>
      <c r="AM529" s="270">
        <v>1.7000000000000001E-2</v>
      </c>
      <c r="AN529" s="270">
        <v>2E-3</v>
      </c>
      <c r="AO529" s="270">
        <v>2E-3</v>
      </c>
      <c r="AP529" s="270">
        <v>2E-3</v>
      </c>
      <c r="AQ529" s="270">
        <v>2E-3</v>
      </c>
      <c r="AR529" s="270">
        <v>2E-3</v>
      </c>
      <c r="AS529" s="270">
        <v>5.7599999999999998E-2</v>
      </c>
      <c r="AT529" s="270">
        <v>5.8799999999999998E-2</v>
      </c>
      <c r="AU529" s="270">
        <v>6.08E-2</v>
      </c>
      <c r="AV529" s="270">
        <v>6.2799999999999995E-2</v>
      </c>
      <c r="AW529" s="270">
        <v>6.4799999999999996E-2</v>
      </c>
      <c r="AX529" s="270">
        <v>0</v>
      </c>
      <c r="AY529" s="270">
        <v>0</v>
      </c>
      <c r="AZ529" s="270">
        <v>0</v>
      </c>
      <c r="BA529" s="270">
        <v>0</v>
      </c>
      <c r="BB529" s="270">
        <v>0</v>
      </c>
      <c r="BC529" s="270">
        <v>0</v>
      </c>
      <c r="BD529" s="270">
        <v>0</v>
      </c>
      <c r="BE529" s="270">
        <v>0</v>
      </c>
      <c r="BF529" s="270">
        <v>0</v>
      </c>
      <c r="BG529" s="270">
        <v>0</v>
      </c>
    </row>
    <row r="530" spans="1:59">
      <c r="A530" s="267" t="s">
        <v>546</v>
      </c>
      <c r="B530" s="268">
        <v>0.95583333333333342</v>
      </c>
      <c r="C530" s="268">
        <v>3</v>
      </c>
      <c r="D530" s="268">
        <v>0.67090000000000005</v>
      </c>
      <c r="E530" s="268"/>
      <c r="F530" s="269">
        <v>6195</v>
      </c>
      <c r="G530" s="270">
        <v>0.27300000000000002</v>
      </c>
      <c r="H530" s="270">
        <v>3.7000000000000002E-3</v>
      </c>
      <c r="I530" s="270">
        <v>0</v>
      </c>
      <c r="J530" s="270">
        <v>0</v>
      </c>
      <c r="K530" s="270">
        <v>1E-3</v>
      </c>
      <c r="L530" s="270">
        <v>7.2333333333333139E-3</v>
      </c>
      <c r="M530" s="271">
        <v>44.067796610169495</v>
      </c>
      <c r="N530" s="269">
        <v>6800</v>
      </c>
      <c r="O530" s="269">
        <v>6947</v>
      </c>
      <c r="P530" s="269">
        <v>7080</v>
      </c>
      <c r="Q530" s="269">
        <v>7227</v>
      </c>
      <c r="R530" s="269">
        <v>7480</v>
      </c>
      <c r="S530" s="269" t="s">
        <v>163</v>
      </c>
      <c r="T530" s="270">
        <v>0.33</v>
      </c>
      <c r="U530" s="270">
        <v>0.35</v>
      </c>
      <c r="V530" s="270">
        <v>0.375</v>
      </c>
      <c r="W530" s="270">
        <v>0.4</v>
      </c>
      <c r="X530" s="270">
        <v>0.42499999999999999</v>
      </c>
      <c r="Y530" s="270">
        <v>8.0000000000000002E-3</v>
      </c>
      <c r="Z530" s="270">
        <v>8.9999999999999993E-3</v>
      </c>
      <c r="AA530" s="270">
        <v>0.01</v>
      </c>
      <c r="AB530" s="270">
        <v>1.0999999999999999E-2</v>
      </c>
      <c r="AC530" s="270">
        <v>1.2E-2</v>
      </c>
      <c r="AD530" s="270">
        <v>0</v>
      </c>
      <c r="AE530" s="270">
        <v>0</v>
      </c>
      <c r="AF530" s="270">
        <v>0</v>
      </c>
      <c r="AG530" s="270">
        <v>0</v>
      </c>
      <c r="AH530" s="270">
        <v>0</v>
      </c>
      <c r="AI530" s="270">
        <v>4.0000000000000001E-3</v>
      </c>
      <c r="AJ530" s="270">
        <v>4.0000000000000001E-3</v>
      </c>
      <c r="AK530" s="270">
        <v>5.0000000000000001E-3</v>
      </c>
      <c r="AL530" s="270">
        <v>6.0000000000000001E-3</v>
      </c>
      <c r="AM530" s="270">
        <v>7.0000000000000001E-3</v>
      </c>
      <c r="AN530" s="270">
        <v>0.01</v>
      </c>
      <c r="AO530" s="270">
        <v>0.01</v>
      </c>
      <c r="AP530" s="270">
        <v>0.01</v>
      </c>
      <c r="AQ530" s="270">
        <v>0.01</v>
      </c>
      <c r="AR530" s="270">
        <v>0.01</v>
      </c>
      <c r="AS530" s="270">
        <v>1.2999999999999999E-2</v>
      </c>
      <c r="AT530" s="270">
        <v>1.2999999999999999E-2</v>
      </c>
      <c r="AU530" s="270">
        <v>1.2999999999999999E-2</v>
      </c>
      <c r="AV530" s="270">
        <v>1.2999999999999999E-2</v>
      </c>
      <c r="AW530" s="270">
        <v>1.4E-2</v>
      </c>
      <c r="AX530" s="270">
        <v>0</v>
      </c>
      <c r="AY530" s="270">
        <v>0</v>
      </c>
      <c r="AZ530" s="270">
        <v>0</v>
      </c>
      <c r="BA530" s="270">
        <v>0</v>
      </c>
      <c r="BB530" s="270">
        <v>0</v>
      </c>
      <c r="BC530" s="270">
        <v>0</v>
      </c>
      <c r="BD530" s="270">
        <v>0</v>
      </c>
      <c r="BE530" s="270">
        <v>0</v>
      </c>
      <c r="BF530" s="270">
        <v>0</v>
      </c>
      <c r="BG530" s="270">
        <v>0</v>
      </c>
    </row>
    <row r="531" spans="1:59">
      <c r="A531" s="267" t="s">
        <v>713</v>
      </c>
      <c r="B531" s="268">
        <v>1.4008333333333336E-2</v>
      </c>
      <c r="C531" s="268">
        <v>2.5000000000000001E-2</v>
      </c>
      <c r="D531" s="268">
        <v>0</v>
      </c>
      <c r="E531" s="268"/>
      <c r="F531" s="269">
        <v>35</v>
      </c>
      <c r="G531" s="270">
        <v>8.0000000000000004E-4</v>
      </c>
      <c r="H531" s="270">
        <v>1.6000000000000001E-3</v>
      </c>
      <c r="I531" s="270">
        <v>0</v>
      </c>
      <c r="J531" s="270">
        <v>0</v>
      </c>
      <c r="K531" s="270">
        <v>1.1599999999999999E-2</v>
      </c>
      <c r="L531" s="270">
        <v>8.3333333333376197E-6</v>
      </c>
      <c r="M531" s="271">
        <v>22.857142857142858</v>
      </c>
      <c r="N531" s="269">
        <v>35</v>
      </c>
      <c r="O531" s="269">
        <v>37</v>
      </c>
      <c r="P531" s="269">
        <v>40</v>
      </c>
      <c r="Q531" s="269">
        <v>45</v>
      </c>
      <c r="R531" s="269">
        <v>50</v>
      </c>
      <c r="S531" s="269" t="s">
        <v>163</v>
      </c>
      <c r="T531" s="270">
        <v>1E-3</v>
      </c>
      <c r="U531" s="270">
        <v>1E-3</v>
      </c>
      <c r="V531" s="270">
        <v>1E-3</v>
      </c>
      <c r="W531" s="270">
        <v>1E-3</v>
      </c>
      <c r="X531" s="270">
        <v>2E-3</v>
      </c>
      <c r="Y531" s="270">
        <v>0</v>
      </c>
      <c r="Z531" s="270">
        <v>0</v>
      </c>
      <c r="AA531" s="270">
        <v>0</v>
      </c>
      <c r="AB531" s="270">
        <v>0</v>
      </c>
      <c r="AC531" s="270">
        <v>0</v>
      </c>
      <c r="AD531" s="270">
        <v>0</v>
      </c>
      <c r="AE531" s="270">
        <v>0</v>
      </c>
      <c r="AF531" s="270">
        <v>0</v>
      </c>
      <c r="AG531" s="270">
        <v>0</v>
      </c>
      <c r="AH531" s="270">
        <v>0</v>
      </c>
      <c r="AI531" s="270">
        <v>1E-3</v>
      </c>
      <c r="AJ531" s="270">
        <v>1E-3</v>
      </c>
      <c r="AK531" s="270">
        <v>1E-3</v>
      </c>
      <c r="AL531" s="270">
        <v>1E-3</v>
      </c>
      <c r="AM531" s="270">
        <v>2E-3</v>
      </c>
      <c r="AN531" s="270">
        <v>5.0000000000000001E-3</v>
      </c>
      <c r="AO531" s="270">
        <v>5.0000000000000001E-3</v>
      </c>
      <c r="AP531" s="270">
        <v>4.0000000000000001E-3</v>
      </c>
      <c r="AQ531" s="270">
        <v>4.0000000000000001E-3</v>
      </c>
      <c r="AR531" s="270">
        <v>3.0000000000000001E-3</v>
      </c>
      <c r="AS531" s="270">
        <v>1E-3</v>
      </c>
      <c r="AT531" s="270">
        <v>1E-3</v>
      </c>
      <c r="AU531" s="270">
        <v>1E-3</v>
      </c>
      <c r="AV531" s="270">
        <v>1E-3</v>
      </c>
      <c r="AW531" s="270">
        <v>1E-3</v>
      </c>
      <c r="AX531" s="270">
        <v>0</v>
      </c>
      <c r="AY531" s="270">
        <v>0</v>
      </c>
      <c r="AZ531" s="270">
        <v>0</v>
      </c>
      <c r="BA531" s="270">
        <v>0</v>
      </c>
      <c r="BB531" s="270">
        <v>0</v>
      </c>
      <c r="BC531" s="270">
        <v>0</v>
      </c>
      <c r="BD531" s="270">
        <v>0</v>
      </c>
      <c r="BE531" s="270">
        <v>0</v>
      </c>
      <c r="BF531" s="270">
        <v>0</v>
      </c>
      <c r="BG531" s="270">
        <v>0</v>
      </c>
    </row>
    <row r="532" spans="1:59">
      <c r="A532" s="267" t="s">
        <v>1050</v>
      </c>
      <c r="B532" s="268">
        <v>0.26058333333333333</v>
      </c>
      <c r="C532" s="268">
        <v>0.6</v>
      </c>
      <c r="D532" s="268">
        <v>0</v>
      </c>
      <c r="E532" s="268"/>
      <c r="F532" s="269">
        <v>2786</v>
      </c>
      <c r="G532" s="270">
        <v>0.1363</v>
      </c>
      <c r="H532" s="270">
        <v>0</v>
      </c>
      <c r="I532" s="270">
        <v>0</v>
      </c>
      <c r="J532" s="270">
        <v>3.0000000000000001E-3</v>
      </c>
      <c r="K532" s="270">
        <v>7.4999999999999997E-2</v>
      </c>
      <c r="L532" s="270">
        <v>4.6283333333333343E-2</v>
      </c>
      <c r="M532" s="271">
        <v>48.92318736539842</v>
      </c>
      <c r="N532" s="269">
        <v>2925</v>
      </c>
      <c r="O532" s="269">
        <v>3218</v>
      </c>
      <c r="P532" s="269">
        <v>3540</v>
      </c>
      <c r="Q532" s="269">
        <v>3894</v>
      </c>
      <c r="R532" s="269">
        <v>4283</v>
      </c>
      <c r="S532" s="269" t="s">
        <v>144</v>
      </c>
      <c r="T532" s="270">
        <v>0.1431</v>
      </c>
      <c r="U532" s="270">
        <v>0.15740000000000001</v>
      </c>
      <c r="V532" s="270">
        <v>0.17319999999999999</v>
      </c>
      <c r="W532" s="270">
        <v>0.1905</v>
      </c>
      <c r="X532" s="270">
        <v>0.20949999999999999</v>
      </c>
      <c r="Y532" s="270">
        <v>0</v>
      </c>
      <c r="Z532" s="270">
        <v>0</v>
      </c>
      <c r="AA532" s="270">
        <v>0</v>
      </c>
      <c r="AB532" s="270">
        <v>0</v>
      </c>
      <c r="AC532" s="270">
        <v>0</v>
      </c>
      <c r="AD532" s="270">
        <v>0</v>
      </c>
      <c r="AE532" s="270">
        <v>0</v>
      </c>
      <c r="AF532" s="270">
        <v>0</v>
      </c>
      <c r="AG532" s="270">
        <v>0</v>
      </c>
      <c r="AH532" s="270">
        <v>0</v>
      </c>
      <c r="AI532" s="270">
        <v>3.2000000000000002E-3</v>
      </c>
      <c r="AJ532" s="270">
        <v>3.5000000000000001E-3</v>
      </c>
      <c r="AK532" s="270">
        <v>3.8E-3</v>
      </c>
      <c r="AL532" s="270">
        <v>4.1999999999999997E-3</v>
      </c>
      <c r="AM532" s="270">
        <v>4.5999999999999999E-3</v>
      </c>
      <c r="AN532" s="270">
        <v>0.01</v>
      </c>
      <c r="AO532" s="270">
        <v>1.0999999999999999E-2</v>
      </c>
      <c r="AP532" s="270">
        <v>1.21E-2</v>
      </c>
      <c r="AQ532" s="270">
        <v>1.3299999999999999E-2</v>
      </c>
      <c r="AR532" s="270">
        <v>1.46E-2</v>
      </c>
      <c r="AS532" s="270">
        <v>0.01</v>
      </c>
      <c r="AT532" s="270">
        <v>1.0999999999999999E-2</v>
      </c>
      <c r="AU532" s="270">
        <v>1.21E-2</v>
      </c>
      <c r="AV532" s="270">
        <v>1.3299999999999999E-2</v>
      </c>
      <c r="AW532" s="270">
        <v>1.46E-2</v>
      </c>
      <c r="AX532" s="270">
        <v>0</v>
      </c>
      <c r="AY532" s="270">
        <v>0</v>
      </c>
      <c r="AZ532" s="270">
        <v>0</v>
      </c>
      <c r="BA532" s="270">
        <v>0</v>
      </c>
      <c r="BB532" s="270">
        <v>0</v>
      </c>
      <c r="BC532" s="270">
        <v>0</v>
      </c>
      <c r="BD532" s="270">
        <v>0</v>
      </c>
      <c r="BE532" s="270">
        <v>0</v>
      </c>
      <c r="BF532" s="270">
        <v>0</v>
      </c>
      <c r="BG532" s="270">
        <v>0</v>
      </c>
    </row>
    <row r="533" spans="1:59">
      <c r="A533" s="267" t="s">
        <v>1052</v>
      </c>
      <c r="B533" s="268" t="s">
        <v>395</v>
      </c>
      <c r="C533" s="268">
        <v>0</v>
      </c>
      <c r="D533" s="268">
        <v>0</v>
      </c>
      <c r="E533" s="268"/>
      <c r="F533" s="269" t="e">
        <v>#N/A</v>
      </c>
      <c r="G533" s="270">
        <v>0</v>
      </c>
      <c r="H533" s="270">
        <v>0</v>
      </c>
      <c r="I533" s="270">
        <v>0</v>
      </c>
      <c r="J533" s="270">
        <v>0</v>
      </c>
      <c r="K533" s="270">
        <v>0</v>
      </c>
      <c r="L533" s="270" t="e">
        <v>#VALUE!</v>
      </c>
      <c r="M533" s="271" t="s">
        <v>395</v>
      </c>
      <c r="N533" s="269">
        <v>0</v>
      </c>
      <c r="O533" s="269">
        <v>0</v>
      </c>
      <c r="P533" s="269">
        <v>0</v>
      </c>
      <c r="Q533" s="269">
        <v>0</v>
      </c>
      <c r="R533" s="269">
        <v>0</v>
      </c>
      <c r="S533" s="269" t="s">
        <v>143</v>
      </c>
      <c r="T533" s="270">
        <v>0</v>
      </c>
      <c r="U533" s="270">
        <v>0</v>
      </c>
      <c r="V533" s="270">
        <v>0</v>
      </c>
      <c r="W533" s="270">
        <v>0</v>
      </c>
      <c r="X533" s="270">
        <v>0</v>
      </c>
      <c r="Y533" s="270">
        <v>0</v>
      </c>
      <c r="Z533" s="270">
        <v>0</v>
      </c>
      <c r="AA533" s="270">
        <v>0</v>
      </c>
      <c r="AB533" s="270">
        <v>0</v>
      </c>
      <c r="AC533" s="270">
        <v>0</v>
      </c>
      <c r="AD533" s="270">
        <v>0</v>
      </c>
      <c r="AE533" s="270">
        <v>0</v>
      </c>
      <c r="AF533" s="270">
        <v>0</v>
      </c>
      <c r="AG533" s="270">
        <v>0</v>
      </c>
      <c r="AH533" s="270">
        <v>0</v>
      </c>
      <c r="AI533" s="270">
        <v>0</v>
      </c>
      <c r="AJ533" s="270">
        <v>0</v>
      </c>
      <c r="AK533" s="270">
        <v>0</v>
      </c>
      <c r="AL533" s="270">
        <v>0</v>
      </c>
      <c r="AM533" s="270">
        <v>0</v>
      </c>
      <c r="AN533" s="270">
        <v>0</v>
      </c>
      <c r="AO533" s="270">
        <v>0</v>
      </c>
      <c r="AP533" s="270">
        <v>0</v>
      </c>
      <c r="AQ533" s="270">
        <v>0</v>
      </c>
      <c r="AR533" s="270">
        <v>0</v>
      </c>
      <c r="AS533" s="270">
        <v>0</v>
      </c>
      <c r="AT533" s="270">
        <v>0</v>
      </c>
      <c r="AU533" s="270">
        <v>0</v>
      </c>
      <c r="AV533" s="270">
        <v>0</v>
      </c>
      <c r="AW533" s="270">
        <v>0</v>
      </c>
      <c r="AX533" s="270">
        <v>0</v>
      </c>
      <c r="AY533" s="270">
        <v>0</v>
      </c>
      <c r="AZ533" s="270">
        <v>0</v>
      </c>
      <c r="BA533" s="270">
        <v>0</v>
      </c>
      <c r="BB533" s="270">
        <v>0</v>
      </c>
      <c r="BC533" s="270">
        <v>0</v>
      </c>
      <c r="BD533" s="270">
        <v>0</v>
      </c>
      <c r="BE533" s="270">
        <v>0</v>
      </c>
      <c r="BF533" s="270">
        <v>0</v>
      </c>
      <c r="BG533" s="270">
        <v>0</v>
      </c>
    </row>
    <row r="534" spans="1:59">
      <c r="A534" s="267" t="s">
        <v>1054</v>
      </c>
      <c r="B534" s="268" t="s">
        <v>395</v>
      </c>
      <c r="C534" s="268">
        <v>0</v>
      </c>
      <c r="D534" s="268">
        <v>0</v>
      </c>
      <c r="E534" s="268"/>
      <c r="F534" s="269" t="e">
        <v>#N/A</v>
      </c>
      <c r="G534" s="270">
        <v>0</v>
      </c>
      <c r="H534" s="270">
        <v>0</v>
      </c>
      <c r="I534" s="270">
        <v>0</v>
      </c>
      <c r="J534" s="270">
        <v>0</v>
      </c>
      <c r="K534" s="270">
        <v>0</v>
      </c>
      <c r="L534" s="270" t="e">
        <v>#VALUE!</v>
      </c>
      <c r="M534" s="271" t="s">
        <v>395</v>
      </c>
      <c r="N534" s="269">
        <v>0</v>
      </c>
      <c r="O534" s="269">
        <v>0</v>
      </c>
      <c r="P534" s="269">
        <v>0</v>
      </c>
      <c r="Q534" s="269">
        <v>0</v>
      </c>
      <c r="R534" s="269">
        <v>0</v>
      </c>
      <c r="S534" s="269" t="s">
        <v>143</v>
      </c>
      <c r="T534" s="270">
        <v>0</v>
      </c>
      <c r="U534" s="270">
        <v>0</v>
      </c>
      <c r="V534" s="270">
        <v>0</v>
      </c>
      <c r="W534" s="270">
        <v>0</v>
      </c>
      <c r="X534" s="270">
        <v>0</v>
      </c>
      <c r="Y534" s="270">
        <v>0</v>
      </c>
      <c r="Z534" s="270">
        <v>0</v>
      </c>
      <c r="AA534" s="270">
        <v>0</v>
      </c>
      <c r="AB534" s="270">
        <v>0</v>
      </c>
      <c r="AC534" s="270">
        <v>0</v>
      </c>
      <c r="AD534" s="270">
        <v>0</v>
      </c>
      <c r="AE534" s="270">
        <v>0</v>
      </c>
      <c r="AF534" s="270">
        <v>0</v>
      </c>
      <c r="AG534" s="270">
        <v>0</v>
      </c>
      <c r="AH534" s="270">
        <v>0</v>
      </c>
      <c r="AI534" s="270">
        <v>0</v>
      </c>
      <c r="AJ534" s="270">
        <v>0</v>
      </c>
      <c r="AK534" s="270">
        <v>0</v>
      </c>
      <c r="AL534" s="270">
        <v>0</v>
      </c>
      <c r="AM534" s="270">
        <v>0</v>
      </c>
      <c r="AN534" s="270">
        <v>0</v>
      </c>
      <c r="AO534" s="270">
        <v>0</v>
      </c>
      <c r="AP534" s="270">
        <v>0</v>
      </c>
      <c r="AQ534" s="270">
        <v>0</v>
      </c>
      <c r="AR534" s="270">
        <v>0</v>
      </c>
      <c r="AS534" s="270">
        <v>0</v>
      </c>
      <c r="AT534" s="270">
        <v>0</v>
      </c>
      <c r="AU534" s="270">
        <v>0</v>
      </c>
      <c r="AV534" s="270">
        <v>0</v>
      </c>
      <c r="AW534" s="270">
        <v>0</v>
      </c>
      <c r="AX534" s="270">
        <v>0</v>
      </c>
      <c r="AY534" s="270">
        <v>0</v>
      </c>
      <c r="AZ534" s="270">
        <v>0</v>
      </c>
      <c r="BA534" s="270">
        <v>0</v>
      </c>
      <c r="BB534" s="270">
        <v>0</v>
      </c>
      <c r="BC534" s="270">
        <v>0</v>
      </c>
      <c r="BD534" s="270">
        <v>0</v>
      </c>
      <c r="BE534" s="270">
        <v>0</v>
      </c>
      <c r="BF534" s="270">
        <v>0</v>
      </c>
      <c r="BG534" s="270">
        <v>0</v>
      </c>
    </row>
    <row r="535" spans="1:59">
      <c r="A535" s="267" t="s">
        <v>1053</v>
      </c>
      <c r="B535" s="268" t="s">
        <v>395</v>
      </c>
      <c r="C535" s="268">
        <v>0</v>
      </c>
      <c r="D535" s="268">
        <v>0</v>
      </c>
      <c r="E535" s="268"/>
      <c r="F535" s="269" t="e">
        <v>#N/A</v>
      </c>
      <c r="G535" s="270">
        <v>0</v>
      </c>
      <c r="H535" s="270">
        <v>0</v>
      </c>
      <c r="I535" s="270">
        <v>0</v>
      </c>
      <c r="J535" s="270">
        <v>0</v>
      </c>
      <c r="K535" s="270">
        <v>0</v>
      </c>
      <c r="L535" s="270" t="e">
        <v>#VALUE!</v>
      </c>
      <c r="M535" s="271" t="s">
        <v>395</v>
      </c>
      <c r="N535" s="269">
        <v>0</v>
      </c>
      <c r="O535" s="269">
        <v>0</v>
      </c>
      <c r="P535" s="269">
        <v>0</v>
      </c>
      <c r="Q535" s="269">
        <v>0</v>
      </c>
      <c r="R535" s="269">
        <v>0</v>
      </c>
      <c r="S535" s="269" t="s">
        <v>143</v>
      </c>
      <c r="T535" s="270">
        <v>0</v>
      </c>
      <c r="U535" s="270">
        <v>0</v>
      </c>
      <c r="V535" s="270">
        <v>0</v>
      </c>
      <c r="W535" s="270">
        <v>0</v>
      </c>
      <c r="X535" s="270">
        <v>0</v>
      </c>
      <c r="Y535" s="270">
        <v>0</v>
      </c>
      <c r="Z535" s="270">
        <v>0</v>
      </c>
      <c r="AA535" s="270">
        <v>0</v>
      </c>
      <c r="AB535" s="270">
        <v>0</v>
      </c>
      <c r="AC535" s="270">
        <v>0</v>
      </c>
      <c r="AD535" s="270">
        <v>0</v>
      </c>
      <c r="AE535" s="270">
        <v>0</v>
      </c>
      <c r="AF535" s="270">
        <v>0</v>
      </c>
      <c r="AG535" s="270">
        <v>0</v>
      </c>
      <c r="AH535" s="270">
        <v>0</v>
      </c>
      <c r="AI535" s="270">
        <v>0</v>
      </c>
      <c r="AJ535" s="270">
        <v>0</v>
      </c>
      <c r="AK535" s="270">
        <v>0</v>
      </c>
      <c r="AL535" s="270">
        <v>0</v>
      </c>
      <c r="AM535" s="270">
        <v>0</v>
      </c>
      <c r="AN535" s="270">
        <v>0</v>
      </c>
      <c r="AO535" s="270">
        <v>0</v>
      </c>
      <c r="AP535" s="270">
        <v>0</v>
      </c>
      <c r="AQ535" s="270">
        <v>0</v>
      </c>
      <c r="AR535" s="270">
        <v>0</v>
      </c>
      <c r="AS535" s="270">
        <v>0</v>
      </c>
      <c r="AT535" s="270">
        <v>0</v>
      </c>
      <c r="AU535" s="270">
        <v>0</v>
      </c>
      <c r="AV535" s="270">
        <v>0</v>
      </c>
      <c r="AW535" s="270">
        <v>0</v>
      </c>
      <c r="AX535" s="270">
        <v>0</v>
      </c>
      <c r="AY535" s="270">
        <v>0</v>
      </c>
      <c r="AZ535" s="270">
        <v>0</v>
      </c>
      <c r="BA535" s="270">
        <v>0</v>
      </c>
      <c r="BB535" s="270">
        <v>0</v>
      </c>
      <c r="BC535" s="270">
        <v>0</v>
      </c>
      <c r="BD535" s="270">
        <v>0</v>
      </c>
      <c r="BE535" s="270">
        <v>0</v>
      </c>
      <c r="BF535" s="270">
        <v>0</v>
      </c>
      <c r="BG535" s="270">
        <v>0</v>
      </c>
    </row>
    <row r="536" spans="1:59">
      <c r="A536" s="267" t="s">
        <v>1055</v>
      </c>
      <c r="B536" s="268" t="s">
        <v>395</v>
      </c>
      <c r="C536" s="268">
        <v>0</v>
      </c>
      <c r="D536" s="268">
        <v>0</v>
      </c>
      <c r="E536" s="268"/>
      <c r="F536" s="269" t="e">
        <v>#N/A</v>
      </c>
      <c r="G536" s="270">
        <v>0</v>
      </c>
      <c r="H536" s="270">
        <v>0</v>
      </c>
      <c r="I536" s="270">
        <v>0</v>
      </c>
      <c r="J536" s="270">
        <v>0</v>
      </c>
      <c r="K536" s="270">
        <v>0</v>
      </c>
      <c r="L536" s="270" t="e">
        <v>#VALUE!</v>
      </c>
      <c r="M536" s="271" t="s">
        <v>395</v>
      </c>
      <c r="N536" s="269">
        <v>0</v>
      </c>
      <c r="O536" s="269">
        <v>0</v>
      </c>
      <c r="P536" s="269">
        <v>0</v>
      </c>
      <c r="Q536" s="269">
        <v>0</v>
      </c>
      <c r="R536" s="269">
        <v>0</v>
      </c>
      <c r="S536" s="269" t="s">
        <v>143</v>
      </c>
      <c r="T536" s="270">
        <v>0</v>
      </c>
      <c r="U536" s="270">
        <v>0</v>
      </c>
      <c r="V536" s="270">
        <v>0</v>
      </c>
      <c r="W536" s="270">
        <v>0</v>
      </c>
      <c r="X536" s="270">
        <v>0</v>
      </c>
      <c r="Y536" s="270">
        <v>0</v>
      </c>
      <c r="Z536" s="270">
        <v>0</v>
      </c>
      <c r="AA536" s="270">
        <v>0</v>
      </c>
      <c r="AB536" s="270">
        <v>0</v>
      </c>
      <c r="AC536" s="270">
        <v>0</v>
      </c>
      <c r="AD536" s="270">
        <v>0</v>
      </c>
      <c r="AE536" s="270">
        <v>0</v>
      </c>
      <c r="AF536" s="270">
        <v>0</v>
      </c>
      <c r="AG536" s="270">
        <v>0</v>
      </c>
      <c r="AH536" s="270">
        <v>0</v>
      </c>
      <c r="AI536" s="270">
        <v>0</v>
      </c>
      <c r="AJ536" s="270">
        <v>0</v>
      </c>
      <c r="AK536" s="270">
        <v>0</v>
      </c>
      <c r="AL536" s="270">
        <v>0</v>
      </c>
      <c r="AM536" s="270">
        <v>0</v>
      </c>
      <c r="AN536" s="270">
        <v>0</v>
      </c>
      <c r="AO536" s="270">
        <v>0</v>
      </c>
      <c r="AP536" s="270">
        <v>0</v>
      </c>
      <c r="AQ536" s="270">
        <v>0</v>
      </c>
      <c r="AR536" s="270">
        <v>0</v>
      </c>
      <c r="AS536" s="270">
        <v>0</v>
      </c>
      <c r="AT536" s="270">
        <v>0</v>
      </c>
      <c r="AU536" s="270">
        <v>0</v>
      </c>
      <c r="AV536" s="270">
        <v>0</v>
      </c>
      <c r="AW536" s="270">
        <v>0</v>
      </c>
      <c r="AX536" s="270">
        <v>0</v>
      </c>
      <c r="AY536" s="270">
        <v>0</v>
      </c>
      <c r="AZ536" s="270">
        <v>0</v>
      </c>
      <c r="BA536" s="270">
        <v>0</v>
      </c>
      <c r="BB536" s="270">
        <v>0</v>
      </c>
      <c r="BC536" s="270">
        <v>0</v>
      </c>
      <c r="BD536" s="270">
        <v>0</v>
      </c>
      <c r="BE536" s="270">
        <v>0</v>
      </c>
      <c r="BF536" s="270">
        <v>0</v>
      </c>
      <c r="BG536" s="270">
        <v>0</v>
      </c>
    </row>
    <row r="537" spans="1:59">
      <c r="A537" s="267" t="s">
        <v>1056</v>
      </c>
      <c r="B537" s="268" t="s">
        <v>395</v>
      </c>
      <c r="C537" s="268">
        <v>0</v>
      </c>
      <c r="D537" s="268">
        <v>0</v>
      </c>
      <c r="E537" s="268"/>
      <c r="F537" s="269" t="e">
        <v>#N/A</v>
      </c>
      <c r="G537" s="270">
        <v>0</v>
      </c>
      <c r="H537" s="270">
        <v>0</v>
      </c>
      <c r="I537" s="270">
        <v>0</v>
      </c>
      <c r="J537" s="270">
        <v>0</v>
      </c>
      <c r="K537" s="270">
        <v>0</v>
      </c>
      <c r="L537" s="270" t="e">
        <v>#VALUE!</v>
      </c>
      <c r="M537" s="271" t="s">
        <v>395</v>
      </c>
      <c r="N537" s="269">
        <v>0</v>
      </c>
      <c r="O537" s="269">
        <v>0</v>
      </c>
      <c r="P537" s="269">
        <v>0</v>
      </c>
      <c r="Q537" s="269">
        <v>0</v>
      </c>
      <c r="R537" s="269">
        <v>0</v>
      </c>
      <c r="S537" s="269" t="s">
        <v>143</v>
      </c>
      <c r="T537" s="270">
        <v>0</v>
      </c>
      <c r="U537" s="270">
        <v>0</v>
      </c>
      <c r="V537" s="270">
        <v>0</v>
      </c>
      <c r="W537" s="270">
        <v>0</v>
      </c>
      <c r="X537" s="270">
        <v>0</v>
      </c>
      <c r="Y537" s="270">
        <v>0</v>
      </c>
      <c r="Z537" s="270">
        <v>0</v>
      </c>
      <c r="AA537" s="270">
        <v>0</v>
      </c>
      <c r="AB537" s="270">
        <v>0</v>
      </c>
      <c r="AC537" s="270">
        <v>0</v>
      </c>
      <c r="AD537" s="270">
        <v>0</v>
      </c>
      <c r="AE537" s="270">
        <v>0</v>
      </c>
      <c r="AF537" s="270">
        <v>0</v>
      </c>
      <c r="AG537" s="270">
        <v>0</v>
      </c>
      <c r="AH537" s="270">
        <v>0</v>
      </c>
      <c r="AI537" s="270">
        <v>0</v>
      </c>
      <c r="AJ537" s="270">
        <v>0</v>
      </c>
      <c r="AK537" s="270">
        <v>0</v>
      </c>
      <c r="AL537" s="270">
        <v>0</v>
      </c>
      <c r="AM537" s="270">
        <v>0</v>
      </c>
      <c r="AN537" s="270">
        <v>0</v>
      </c>
      <c r="AO537" s="270">
        <v>0</v>
      </c>
      <c r="AP537" s="270">
        <v>0</v>
      </c>
      <c r="AQ537" s="270">
        <v>0</v>
      </c>
      <c r="AR537" s="270">
        <v>0</v>
      </c>
      <c r="AS537" s="270">
        <v>0</v>
      </c>
      <c r="AT537" s="270">
        <v>0</v>
      </c>
      <c r="AU537" s="270">
        <v>0</v>
      </c>
      <c r="AV537" s="270">
        <v>0</v>
      </c>
      <c r="AW537" s="270">
        <v>0</v>
      </c>
      <c r="AX537" s="270">
        <v>0</v>
      </c>
      <c r="AY537" s="270">
        <v>0</v>
      </c>
      <c r="AZ537" s="270">
        <v>0</v>
      </c>
      <c r="BA537" s="270">
        <v>0</v>
      </c>
      <c r="BB537" s="270">
        <v>0</v>
      </c>
      <c r="BC537" s="270">
        <v>0</v>
      </c>
      <c r="BD537" s="270">
        <v>0</v>
      </c>
      <c r="BE537" s="270">
        <v>0</v>
      </c>
      <c r="BF537" s="270">
        <v>0</v>
      </c>
      <c r="BG537" s="270">
        <v>0</v>
      </c>
    </row>
    <row r="538" spans="1:59">
      <c r="A538" s="267" t="s">
        <v>1059</v>
      </c>
      <c r="B538" s="268" t="s">
        <v>395</v>
      </c>
      <c r="C538" s="268">
        <v>0</v>
      </c>
      <c r="D538" s="268">
        <v>0</v>
      </c>
      <c r="E538" s="268"/>
      <c r="F538" s="269" t="e">
        <v>#N/A</v>
      </c>
      <c r="G538" s="270">
        <v>0</v>
      </c>
      <c r="H538" s="270">
        <v>0</v>
      </c>
      <c r="I538" s="270">
        <v>0</v>
      </c>
      <c r="J538" s="270">
        <v>0</v>
      </c>
      <c r="K538" s="270">
        <v>0</v>
      </c>
      <c r="L538" s="270" t="e">
        <v>#VALUE!</v>
      </c>
      <c r="M538" s="271" t="s">
        <v>395</v>
      </c>
      <c r="N538" s="269">
        <v>0</v>
      </c>
      <c r="O538" s="269">
        <v>0</v>
      </c>
      <c r="P538" s="269">
        <v>0</v>
      </c>
      <c r="Q538" s="269">
        <v>0</v>
      </c>
      <c r="R538" s="269">
        <v>0</v>
      </c>
      <c r="S538" s="269" t="s">
        <v>211</v>
      </c>
      <c r="T538" s="270">
        <v>0</v>
      </c>
      <c r="U538" s="270">
        <v>0</v>
      </c>
      <c r="V538" s="270">
        <v>0</v>
      </c>
      <c r="W538" s="270">
        <v>0</v>
      </c>
      <c r="X538" s="270">
        <v>0</v>
      </c>
      <c r="Y538" s="270">
        <v>0</v>
      </c>
      <c r="Z538" s="270">
        <v>0</v>
      </c>
      <c r="AA538" s="270">
        <v>0</v>
      </c>
      <c r="AB538" s="270">
        <v>0</v>
      </c>
      <c r="AC538" s="270">
        <v>0</v>
      </c>
      <c r="AD538" s="270">
        <v>0</v>
      </c>
      <c r="AE538" s="270">
        <v>0</v>
      </c>
      <c r="AF538" s="270">
        <v>0</v>
      </c>
      <c r="AG538" s="270">
        <v>0</v>
      </c>
      <c r="AH538" s="270">
        <v>0</v>
      </c>
      <c r="AI538" s="270">
        <v>0</v>
      </c>
      <c r="AJ538" s="270">
        <v>0</v>
      </c>
      <c r="AK538" s="270">
        <v>0</v>
      </c>
      <c r="AL538" s="270">
        <v>0</v>
      </c>
      <c r="AM538" s="270">
        <v>0</v>
      </c>
      <c r="AN538" s="270">
        <v>0</v>
      </c>
      <c r="AO538" s="270">
        <v>0</v>
      </c>
      <c r="AP538" s="270">
        <v>0</v>
      </c>
      <c r="AQ538" s="270">
        <v>0</v>
      </c>
      <c r="AR538" s="270">
        <v>0</v>
      </c>
      <c r="AS538" s="270">
        <v>0</v>
      </c>
      <c r="AT538" s="270">
        <v>0</v>
      </c>
      <c r="AU538" s="270">
        <v>0</v>
      </c>
      <c r="AV538" s="270">
        <v>0</v>
      </c>
      <c r="AW538" s="270">
        <v>0</v>
      </c>
      <c r="AX538" s="270">
        <v>0</v>
      </c>
      <c r="AY538" s="270">
        <v>0</v>
      </c>
      <c r="AZ538" s="270">
        <v>0</v>
      </c>
      <c r="BA538" s="270">
        <v>0</v>
      </c>
      <c r="BB538" s="270">
        <v>0</v>
      </c>
      <c r="BC538" s="270">
        <v>0</v>
      </c>
      <c r="BD538" s="270">
        <v>0</v>
      </c>
      <c r="BE538" s="270">
        <v>0</v>
      </c>
      <c r="BF538" s="270">
        <v>0</v>
      </c>
      <c r="BG538" s="270">
        <v>0</v>
      </c>
    </row>
    <row r="539" spans="1:59">
      <c r="A539" s="267" t="s">
        <v>857</v>
      </c>
      <c r="B539" s="268">
        <v>1.6767500000000002</v>
      </c>
      <c r="C539" s="268">
        <v>3.0679999999999983</v>
      </c>
      <c r="D539" s="268">
        <v>0.18999999999999997</v>
      </c>
      <c r="E539" s="268"/>
      <c r="F539" s="269">
        <v>600</v>
      </c>
      <c r="G539" s="270">
        <v>0.78900000000000003</v>
      </c>
      <c r="H539" s="270">
        <v>0.09</v>
      </c>
      <c r="I539" s="270">
        <v>0</v>
      </c>
      <c r="J539" s="270">
        <v>0</v>
      </c>
      <c r="K539" s="270">
        <v>0.49399999999999999</v>
      </c>
      <c r="L539" s="270">
        <v>0.11375000000000024</v>
      </c>
      <c r="M539" s="271">
        <v>1315</v>
      </c>
      <c r="N539" s="269">
        <v>618</v>
      </c>
      <c r="O539" s="269">
        <v>680</v>
      </c>
      <c r="P539" s="269">
        <v>748</v>
      </c>
      <c r="Q539" s="269">
        <v>823</v>
      </c>
      <c r="R539" s="269">
        <v>905</v>
      </c>
      <c r="S539" s="269" t="s">
        <v>199</v>
      </c>
      <c r="T539" s="270">
        <v>0.85899999999999999</v>
      </c>
      <c r="U539" s="270">
        <v>0.94520000000000004</v>
      </c>
      <c r="V539" s="270">
        <v>1.0397000000000001</v>
      </c>
      <c r="W539" s="270">
        <v>1.1439999999999999</v>
      </c>
      <c r="X539" s="270">
        <v>1.258</v>
      </c>
      <c r="Y539" s="270">
        <v>0.106</v>
      </c>
      <c r="Z539" s="270">
        <v>0.11700000000000001</v>
      </c>
      <c r="AA539" s="270">
        <v>0.128</v>
      </c>
      <c r="AB539" s="270">
        <v>0.14099999999999999</v>
      </c>
      <c r="AC539" s="270">
        <v>0.155</v>
      </c>
      <c r="AD539" s="270">
        <v>0</v>
      </c>
      <c r="AE539" s="270">
        <v>0</v>
      </c>
      <c r="AF539" s="270">
        <v>0</v>
      </c>
      <c r="AG539" s="270">
        <v>0</v>
      </c>
      <c r="AH539" s="270">
        <v>0</v>
      </c>
      <c r="AI539" s="270">
        <v>0</v>
      </c>
      <c r="AJ539" s="270">
        <v>0</v>
      </c>
      <c r="AK539" s="270">
        <v>0</v>
      </c>
      <c r="AL539" s="270">
        <v>0</v>
      </c>
      <c r="AM539" s="270">
        <v>0</v>
      </c>
      <c r="AN539" s="270">
        <v>0.51500000000000001</v>
      </c>
      <c r="AO539" s="270">
        <v>0.56699999999999995</v>
      </c>
      <c r="AP539" s="270">
        <v>0.623</v>
      </c>
      <c r="AQ539" s="270">
        <v>0.68600000000000005</v>
      </c>
      <c r="AR539" s="270">
        <v>0.754</v>
      </c>
      <c r="AS539" s="270">
        <v>0.1077</v>
      </c>
      <c r="AT539" s="270">
        <v>0.11849999999999999</v>
      </c>
      <c r="AU539" s="270">
        <v>0.1303</v>
      </c>
      <c r="AV539" s="270">
        <v>0.1434</v>
      </c>
      <c r="AW539" s="270">
        <v>0.15770000000000001</v>
      </c>
      <c r="AX539" s="270">
        <v>0.432</v>
      </c>
      <c r="AY539" s="270">
        <v>0</v>
      </c>
      <c r="AZ539" s="270">
        <v>0</v>
      </c>
      <c r="BA539" s="270">
        <v>0</v>
      </c>
      <c r="BB539" s="270">
        <v>0</v>
      </c>
      <c r="BC539" s="270">
        <v>0</v>
      </c>
      <c r="BD539" s="270">
        <v>0</v>
      </c>
      <c r="BE539" s="270">
        <v>0</v>
      </c>
      <c r="BF539" s="270">
        <v>0</v>
      </c>
      <c r="BG539" s="270">
        <v>0</v>
      </c>
    </row>
    <row r="540" spans="1:59">
      <c r="A540" s="267" t="s">
        <v>877</v>
      </c>
      <c r="B540" s="268">
        <v>2.5833333333333337E-2</v>
      </c>
      <c r="C540" s="268">
        <v>9.9000000000000005E-2</v>
      </c>
      <c r="D540" s="268">
        <v>0</v>
      </c>
      <c r="E540" s="268"/>
      <c r="F540" s="269">
        <v>106</v>
      </c>
      <c r="G540" s="270">
        <v>8.0000000000000002E-3</v>
      </c>
      <c r="H540" s="270">
        <v>7.0000000000000001E-3</v>
      </c>
      <c r="I540" s="270">
        <v>0</v>
      </c>
      <c r="J540" s="270">
        <v>0</v>
      </c>
      <c r="K540" s="270">
        <v>1.8E-3</v>
      </c>
      <c r="L540" s="270">
        <v>9.0333333333333377E-3</v>
      </c>
      <c r="M540" s="271">
        <v>75.471698113207552</v>
      </c>
      <c r="N540" s="269">
        <v>110</v>
      </c>
      <c r="O540" s="269">
        <v>115</v>
      </c>
      <c r="P540" s="269">
        <v>121</v>
      </c>
      <c r="Q540" s="269">
        <v>127</v>
      </c>
      <c r="R540" s="269">
        <v>133</v>
      </c>
      <c r="S540" s="269" t="s">
        <v>198</v>
      </c>
      <c r="T540" s="270">
        <v>8.5000000000000006E-3</v>
      </c>
      <c r="U540" s="270">
        <v>8.8999999999999999E-3</v>
      </c>
      <c r="V540" s="270">
        <v>9.4000000000000004E-3</v>
      </c>
      <c r="W540" s="270">
        <v>9.9000000000000008E-3</v>
      </c>
      <c r="X540" s="270">
        <v>1.03E-2</v>
      </c>
      <c r="Y540" s="270">
        <v>7.3000000000000001E-3</v>
      </c>
      <c r="Z540" s="270">
        <v>7.6E-3</v>
      </c>
      <c r="AA540" s="270">
        <v>8.0000000000000002E-3</v>
      </c>
      <c r="AB540" s="270">
        <v>8.3999999999999995E-3</v>
      </c>
      <c r="AC540" s="270">
        <v>8.8000000000000005E-3</v>
      </c>
      <c r="AD540" s="270">
        <v>0</v>
      </c>
      <c r="AE540" s="270">
        <v>0</v>
      </c>
      <c r="AF540" s="270">
        <v>0</v>
      </c>
      <c r="AG540" s="270">
        <v>0</v>
      </c>
      <c r="AH540" s="270">
        <v>0</v>
      </c>
      <c r="AI540" s="270">
        <v>0</v>
      </c>
      <c r="AJ540" s="270">
        <v>0</v>
      </c>
      <c r="AK540" s="270">
        <v>0</v>
      </c>
      <c r="AL540" s="270">
        <v>0</v>
      </c>
      <c r="AM540" s="270">
        <v>0</v>
      </c>
      <c r="AN540" s="270">
        <v>1.8E-3</v>
      </c>
      <c r="AO540" s="270">
        <v>1.9E-3</v>
      </c>
      <c r="AP540" s="270">
        <v>2E-3</v>
      </c>
      <c r="AQ540" s="270">
        <v>2.0999999999999999E-3</v>
      </c>
      <c r="AR540" s="270">
        <v>2.2000000000000001E-3</v>
      </c>
      <c r="AS540" s="270">
        <v>2.7000000000000001E-3</v>
      </c>
      <c r="AT540" s="270">
        <v>2.8E-3</v>
      </c>
      <c r="AU540" s="270">
        <v>2.8999999999999998E-3</v>
      </c>
      <c r="AV540" s="270">
        <v>3.0999999999999999E-3</v>
      </c>
      <c r="AW540" s="270">
        <v>3.2000000000000002E-3</v>
      </c>
      <c r="AX540" s="270">
        <v>0</v>
      </c>
      <c r="AY540" s="270">
        <v>0</v>
      </c>
      <c r="AZ540" s="270">
        <v>0</v>
      </c>
      <c r="BA540" s="270">
        <v>0</v>
      </c>
      <c r="BB540" s="270">
        <v>0</v>
      </c>
      <c r="BC540" s="270">
        <v>0</v>
      </c>
      <c r="BD540" s="270">
        <v>0</v>
      </c>
      <c r="BE540" s="270">
        <v>0</v>
      </c>
      <c r="BF540" s="270">
        <v>0</v>
      </c>
      <c r="BG540" s="270">
        <v>0</v>
      </c>
    </row>
    <row r="541" spans="1:59">
      <c r="A541" s="267" t="s">
        <v>738</v>
      </c>
      <c r="B541" s="268">
        <v>7.8712166666666654</v>
      </c>
      <c r="C541" s="268">
        <v>15</v>
      </c>
      <c r="D541" s="268">
        <v>7.0782054794520555</v>
      </c>
      <c r="E541" s="268"/>
      <c r="F541" s="269">
        <v>93250</v>
      </c>
      <c r="G541" s="270">
        <v>0</v>
      </c>
      <c r="H541" s="270">
        <v>0</v>
      </c>
      <c r="I541" s="270">
        <v>0</v>
      </c>
      <c r="J541" s="270">
        <v>0</v>
      </c>
      <c r="K541" s="270">
        <v>0.42299999999999999</v>
      </c>
      <c r="L541" s="270">
        <v>0.3700111872146099</v>
      </c>
      <c r="M541" s="271">
        <v>0</v>
      </c>
      <c r="N541" s="269">
        <v>95198</v>
      </c>
      <c r="O541" s="269">
        <v>98349</v>
      </c>
      <c r="P541" s="269">
        <v>102045</v>
      </c>
      <c r="Q541" s="269">
        <v>106339</v>
      </c>
      <c r="R541" s="269">
        <v>110592</v>
      </c>
      <c r="S541" s="269" t="s">
        <v>172</v>
      </c>
      <c r="T541" s="270">
        <v>0</v>
      </c>
      <c r="U541" s="270">
        <v>0</v>
      </c>
      <c r="V541" s="270">
        <v>0</v>
      </c>
      <c r="W541" s="270">
        <v>0</v>
      </c>
      <c r="X541" s="270">
        <v>0</v>
      </c>
      <c r="Y541" s="270">
        <v>0</v>
      </c>
      <c r="Z541" s="270">
        <v>0</v>
      </c>
      <c r="AA541" s="270">
        <v>0</v>
      </c>
      <c r="AB541" s="270">
        <v>0</v>
      </c>
      <c r="AC541" s="270">
        <v>0</v>
      </c>
      <c r="AD541" s="270">
        <v>0</v>
      </c>
      <c r="AE541" s="270">
        <v>0</v>
      </c>
      <c r="AF541" s="270">
        <v>0</v>
      </c>
      <c r="AG541" s="270">
        <v>0</v>
      </c>
      <c r="AH541" s="270">
        <v>0</v>
      </c>
      <c r="AI541" s="270">
        <v>0</v>
      </c>
      <c r="AJ541" s="270">
        <v>0</v>
      </c>
      <c r="AK541" s="270">
        <v>0</v>
      </c>
      <c r="AL541" s="270">
        <v>0</v>
      </c>
      <c r="AM541" s="270">
        <v>0</v>
      </c>
      <c r="AN541" s="270">
        <v>0.5</v>
      </c>
      <c r="AO541" s="270">
        <v>0.5</v>
      </c>
      <c r="AP541" s="270">
        <v>0.5</v>
      </c>
      <c r="AQ541" s="270">
        <v>0.5</v>
      </c>
      <c r="AR541" s="270">
        <v>0.5</v>
      </c>
      <c r="AS541" s="270">
        <v>0.91180000000000005</v>
      </c>
      <c r="AT541" s="270">
        <v>0.91180000000000005</v>
      </c>
      <c r="AU541" s="270">
        <v>0.91180000000000005</v>
      </c>
      <c r="AV541" s="270">
        <v>0.91180000000000005</v>
      </c>
      <c r="AW541" s="270">
        <v>0.91180000000000005</v>
      </c>
      <c r="AX541" s="270">
        <v>0</v>
      </c>
      <c r="AY541" s="270">
        <v>0</v>
      </c>
      <c r="AZ541" s="270">
        <v>0</v>
      </c>
      <c r="BA541" s="270">
        <v>0</v>
      </c>
      <c r="BB541" s="270">
        <v>0</v>
      </c>
      <c r="BC541" s="270">
        <v>0</v>
      </c>
      <c r="BD541" s="270">
        <v>0</v>
      </c>
      <c r="BE541" s="270">
        <v>0</v>
      </c>
      <c r="BF541" s="270">
        <v>0</v>
      </c>
      <c r="BG541" s="270">
        <v>0</v>
      </c>
    </row>
    <row r="542" spans="1:59">
      <c r="A542" s="267" t="s">
        <v>694</v>
      </c>
      <c r="B542" s="268">
        <v>0.14122499999999999</v>
      </c>
      <c r="C542" s="268">
        <v>0.48699999999999999</v>
      </c>
      <c r="D542" s="268">
        <v>0</v>
      </c>
      <c r="E542" s="268"/>
      <c r="F542" s="269">
        <v>2085</v>
      </c>
      <c r="G542" s="270">
        <v>8.8700000000000001E-2</v>
      </c>
      <c r="H542" s="270">
        <v>8.9999999999999993E-3</v>
      </c>
      <c r="I542" s="270">
        <v>0</v>
      </c>
      <c r="J542" s="270">
        <v>1.4E-3</v>
      </c>
      <c r="K542" s="270">
        <v>0.02</v>
      </c>
      <c r="L542" s="270">
        <v>2.2124999999999992E-2</v>
      </c>
      <c r="M542" s="271">
        <v>42.541966426858515</v>
      </c>
      <c r="N542" s="269">
        <v>2280</v>
      </c>
      <c r="O542" s="269">
        <v>2189</v>
      </c>
      <c r="P542" s="269">
        <v>2101</v>
      </c>
      <c r="Q542" s="269">
        <v>2017</v>
      </c>
      <c r="R542" s="269">
        <v>1937</v>
      </c>
      <c r="S542" s="269" t="s">
        <v>168</v>
      </c>
      <c r="T542" s="270">
        <v>9.4E-2</v>
      </c>
      <c r="U542" s="270">
        <v>0.09</v>
      </c>
      <c r="V542" s="270">
        <v>8.6999999999999994E-2</v>
      </c>
      <c r="W542" s="270">
        <v>8.4000000000000005E-2</v>
      </c>
      <c r="X542" s="270">
        <v>8.1000000000000003E-2</v>
      </c>
      <c r="Y542" s="270">
        <v>0.01</v>
      </c>
      <c r="Z542" s="270">
        <v>8.9999999999999993E-3</v>
      </c>
      <c r="AA542" s="270">
        <v>8.9999999999999993E-3</v>
      </c>
      <c r="AB542" s="270">
        <v>8.9999999999999993E-3</v>
      </c>
      <c r="AC542" s="270">
        <v>8.9999999999999993E-3</v>
      </c>
      <c r="AD542" s="270">
        <v>0</v>
      </c>
      <c r="AE542" s="270">
        <v>0</v>
      </c>
      <c r="AF542" s="270">
        <v>0</v>
      </c>
      <c r="AG542" s="270">
        <v>0</v>
      </c>
      <c r="AH542" s="270">
        <v>0</v>
      </c>
      <c r="AI542" s="270">
        <v>2E-3</v>
      </c>
      <c r="AJ542" s="270">
        <v>2E-3</v>
      </c>
      <c r="AK542" s="270">
        <v>2E-3</v>
      </c>
      <c r="AL542" s="270">
        <v>2E-3</v>
      </c>
      <c r="AM542" s="270">
        <v>2E-3</v>
      </c>
      <c r="AN542" s="270">
        <v>0.03</v>
      </c>
      <c r="AO542" s="270">
        <v>0.03</v>
      </c>
      <c r="AP542" s="270">
        <v>0.03</v>
      </c>
      <c r="AQ542" s="270">
        <v>0.03</v>
      </c>
      <c r="AR542" s="270">
        <v>0.03</v>
      </c>
      <c r="AS542" s="270">
        <v>2.5600000000000001E-2</v>
      </c>
      <c r="AT542" s="270">
        <v>2.46E-2</v>
      </c>
      <c r="AU542" s="270">
        <v>2.41E-2</v>
      </c>
      <c r="AV542" s="270">
        <v>2.35E-2</v>
      </c>
      <c r="AW542" s="270">
        <v>2.29E-2</v>
      </c>
      <c r="AX542" s="270">
        <v>0</v>
      </c>
      <c r="AY542" s="270">
        <v>0</v>
      </c>
      <c r="AZ542" s="270">
        <v>0</v>
      </c>
      <c r="BA542" s="270">
        <v>0</v>
      </c>
      <c r="BB542" s="270">
        <v>0</v>
      </c>
      <c r="BC542" s="270">
        <v>0</v>
      </c>
      <c r="BD542" s="270">
        <v>0</v>
      </c>
      <c r="BE542" s="270">
        <v>0</v>
      </c>
      <c r="BF542" s="270">
        <v>0</v>
      </c>
      <c r="BG542" s="270">
        <v>0</v>
      </c>
    </row>
    <row r="543" spans="1:59">
      <c r="A543" s="267" t="s">
        <v>695</v>
      </c>
      <c r="B543" s="268">
        <v>0.15007499999999999</v>
      </c>
      <c r="C543" s="268">
        <v>0.58230000000000004</v>
      </c>
      <c r="D543" s="268">
        <v>0</v>
      </c>
      <c r="E543" s="268"/>
      <c r="F543" s="269">
        <v>2425</v>
      </c>
      <c r="G543" s="270">
        <v>9.9099999999999994E-2</v>
      </c>
      <c r="H543" s="270">
        <v>4.3E-3</v>
      </c>
      <c r="I543" s="270">
        <v>0</v>
      </c>
      <c r="J543" s="270">
        <v>3.8E-3</v>
      </c>
      <c r="K543" s="270">
        <v>0.02</v>
      </c>
      <c r="L543" s="270">
        <v>2.2875000000000006E-2</v>
      </c>
      <c r="M543" s="271">
        <v>40.865979381443296</v>
      </c>
      <c r="N543" s="269">
        <v>2613</v>
      </c>
      <c r="O543" s="269">
        <v>2863</v>
      </c>
      <c r="P543" s="269">
        <v>3113</v>
      </c>
      <c r="Q543" s="269">
        <v>3363</v>
      </c>
      <c r="R543" s="269">
        <v>3613</v>
      </c>
      <c r="S543" s="269" t="s">
        <v>168</v>
      </c>
      <c r="T543" s="270">
        <v>0.11</v>
      </c>
      <c r="U543" s="270">
        <v>0.12</v>
      </c>
      <c r="V543" s="270">
        <v>0.13100000000000001</v>
      </c>
      <c r="W543" s="270">
        <v>0.13900000000000001</v>
      </c>
      <c r="X543" s="270">
        <v>0.14799999999999999</v>
      </c>
      <c r="Y543" s="270">
        <v>4.0000000000000001E-3</v>
      </c>
      <c r="Z543" s="270">
        <v>4.0000000000000001E-3</v>
      </c>
      <c r="AA543" s="270">
        <v>4.0000000000000001E-3</v>
      </c>
      <c r="AB543" s="270">
        <v>4.0000000000000001E-3</v>
      </c>
      <c r="AC543" s="270">
        <v>4.0000000000000001E-3</v>
      </c>
      <c r="AD543" s="270">
        <v>0</v>
      </c>
      <c r="AE543" s="270">
        <v>0</v>
      </c>
      <c r="AF543" s="270">
        <v>0</v>
      </c>
      <c r="AG543" s="270">
        <v>0</v>
      </c>
      <c r="AH543" s="270">
        <v>0</v>
      </c>
      <c r="AI543" s="270">
        <v>4.0000000000000001E-3</v>
      </c>
      <c r="AJ543" s="270">
        <v>4.0000000000000001E-3</v>
      </c>
      <c r="AK543" s="270">
        <v>4.0000000000000001E-3</v>
      </c>
      <c r="AL543" s="270">
        <v>4.0000000000000001E-3</v>
      </c>
      <c r="AM543" s="270">
        <v>4.0000000000000001E-3</v>
      </c>
      <c r="AN543" s="270">
        <v>0.02</v>
      </c>
      <c r="AO543" s="270">
        <v>0.02</v>
      </c>
      <c r="AP543" s="270">
        <v>0.02</v>
      </c>
      <c r="AQ543" s="270">
        <v>0.02</v>
      </c>
      <c r="AR543" s="270">
        <v>0.02</v>
      </c>
      <c r="AS543" s="270">
        <v>2.5100000000000001E-2</v>
      </c>
      <c r="AT543" s="270">
        <v>2.69E-2</v>
      </c>
      <c r="AU543" s="270">
        <v>2.8899999999999999E-2</v>
      </c>
      <c r="AV543" s="270">
        <v>3.0300000000000001E-2</v>
      </c>
      <c r="AW543" s="270">
        <v>3.2000000000000001E-2</v>
      </c>
      <c r="AX543" s="270">
        <v>0</v>
      </c>
      <c r="AY543" s="270">
        <v>0</v>
      </c>
      <c r="AZ543" s="270">
        <v>0</v>
      </c>
      <c r="BA543" s="270">
        <v>0</v>
      </c>
      <c r="BB543" s="270">
        <v>0</v>
      </c>
      <c r="BC543" s="270">
        <v>0</v>
      </c>
      <c r="BD543" s="270">
        <v>0</v>
      </c>
      <c r="BE543" s="270">
        <v>0</v>
      </c>
      <c r="BF543" s="270">
        <v>0</v>
      </c>
      <c r="BG543" s="270">
        <v>0</v>
      </c>
    </row>
    <row r="544" spans="1:59">
      <c r="A544" s="267" t="s">
        <v>693</v>
      </c>
      <c r="B544" s="268">
        <v>0.93730000000000002</v>
      </c>
      <c r="C544" s="268">
        <v>128</v>
      </c>
      <c r="D544" s="268">
        <v>0.66424000000000005</v>
      </c>
      <c r="E544" s="268"/>
      <c r="F544" s="269">
        <v>0</v>
      </c>
      <c r="G544" s="270">
        <v>0</v>
      </c>
      <c r="H544" s="270">
        <v>0</v>
      </c>
      <c r="I544" s="270">
        <v>0</v>
      </c>
      <c r="J544" s="270">
        <v>0</v>
      </c>
      <c r="K544" s="270">
        <v>0.20930000000000001</v>
      </c>
      <c r="L544" s="270">
        <v>6.3759999999999928E-2</v>
      </c>
      <c r="M544" s="271" t="s">
        <v>395</v>
      </c>
      <c r="N544" s="269">
        <v>0</v>
      </c>
      <c r="O544" s="269">
        <v>0</v>
      </c>
      <c r="P544" s="269">
        <v>0</v>
      </c>
      <c r="Q544" s="269">
        <v>0</v>
      </c>
      <c r="R544" s="269">
        <v>0</v>
      </c>
      <c r="S544" s="269" t="s">
        <v>168</v>
      </c>
      <c r="T544" s="270">
        <v>0</v>
      </c>
      <c r="U544" s="270">
        <v>0</v>
      </c>
      <c r="V544" s="270">
        <v>0</v>
      </c>
      <c r="W544" s="270">
        <v>0</v>
      </c>
      <c r="X544" s="270">
        <v>0</v>
      </c>
      <c r="Y544" s="270">
        <v>0</v>
      </c>
      <c r="Z544" s="270">
        <v>0</v>
      </c>
      <c r="AA544" s="270">
        <v>0</v>
      </c>
      <c r="AB544" s="270">
        <v>0</v>
      </c>
      <c r="AC544" s="270">
        <v>0</v>
      </c>
      <c r="AD544" s="270">
        <v>0</v>
      </c>
      <c r="AE544" s="270">
        <v>0</v>
      </c>
      <c r="AF544" s="270">
        <v>0</v>
      </c>
      <c r="AG544" s="270">
        <v>0</v>
      </c>
      <c r="AH544" s="270">
        <v>0</v>
      </c>
      <c r="AI544" s="270">
        <v>0</v>
      </c>
      <c r="AJ544" s="270">
        <v>0</v>
      </c>
      <c r="AK544" s="270">
        <v>0</v>
      </c>
      <c r="AL544" s="270">
        <v>0</v>
      </c>
      <c r="AM544" s="270">
        <v>0</v>
      </c>
      <c r="AN544" s="270">
        <v>0.17699999999999999</v>
      </c>
      <c r="AO544" s="270">
        <v>0.17699999999999999</v>
      </c>
      <c r="AP544" s="270">
        <v>0.17699999999999999</v>
      </c>
      <c r="AQ544" s="270">
        <v>0.15</v>
      </c>
      <c r="AR544" s="270">
        <v>0.15</v>
      </c>
      <c r="AS544" s="270">
        <v>0.10879999999999999</v>
      </c>
      <c r="AT544" s="270">
        <v>0.10879999999999999</v>
      </c>
      <c r="AU544" s="270">
        <v>0.10879999999999999</v>
      </c>
      <c r="AV544" s="270">
        <v>9.2200000000000004E-2</v>
      </c>
      <c r="AW544" s="270">
        <v>9.2200000000000004E-2</v>
      </c>
      <c r="AX544" s="270">
        <v>0</v>
      </c>
      <c r="AY544" s="270">
        <v>0</v>
      </c>
      <c r="AZ544" s="270">
        <v>0</v>
      </c>
      <c r="BA544" s="270">
        <v>0</v>
      </c>
      <c r="BB544" s="270">
        <v>0</v>
      </c>
      <c r="BC544" s="270">
        <v>0</v>
      </c>
      <c r="BD544" s="270">
        <v>0</v>
      </c>
      <c r="BE544" s="270">
        <v>0</v>
      </c>
      <c r="BF544" s="270">
        <v>0</v>
      </c>
      <c r="BG544" s="270">
        <v>0</v>
      </c>
    </row>
    <row r="545" spans="1:59">
      <c r="A545" s="267" t="s">
        <v>1017</v>
      </c>
      <c r="B545" s="268">
        <v>0.11050833333333333</v>
      </c>
      <c r="C545" s="268">
        <v>0.216</v>
      </c>
      <c r="D545" s="268">
        <v>6.7809041095890407E-2</v>
      </c>
      <c r="E545" s="268"/>
      <c r="F545" s="269">
        <v>0</v>
      </c>
      <c r="G545" s="270">
        <v>0</v>
      </c>
      <c r="H545" s="270">
        <v>0</v>
      </c>
      <c r="I545" s="270">
        <v>0</v>
      </c>
      <c r="J545" s="270">
        <v>0</v>
      </c>
      <c r="K545" s="270">
        <v>1.9900000000000001E-2</v>
      </c>
      <c r="L545" s="270">
        <v>2.2799292237442925E-2</v>
      </c>
      <c r="M545" s="271" t="s">
        <v>395</v>
      </c>
      <c r="N545" s="269">
        <v>0</v>
      </c>
      <c r="O545" s="269">
        <v>0</v>
      </c>
      <c r="P545" s="269">
        <v>0</v>
      </c>
      <c r="Q545" s="269">
        <v>0</v>
      </c>
      <c r="R545" s="269">
        <v>0</v>
      </c>
      <c r="S545" s="269" t="s">
        <v>168</v>
      </c>
      <c r="T545" s="270">
        <v>0</v>
      </c>
      <c r="U545" s="270">
        <v>0</v>
      </c>
      <c r="V545" s="270">
        <v>0</v>
      </c>
      <c r="W545" s="270">
        <v>0</v>
      </c>
      <c r="X545" s="270">
        <v>0</v>
      </c>
      <c r="Y545" s="270">
        <v>0</v>
      </c>
      <c r="Z545" s="270">
        <v>0</v>
      </c>
      <c r="AA545" s="270">
        <v>0</v>
      </c>
      <c r="AB545" s="270">
        <v>0</v>
      </c>
      <c r="AC545" s="270">
        <v>0</v>
      </c>
      <c r="AD545" s="270">
        <v>0</v>
      </c>
      <c r="AE545" s="270">
        <v>0</v>
      </c>
      <c r="AF545" s="270">
        <v>0</v>
      </c>
      <c r="AG545" s="270">
        <v>0</v>
      </c>
      <c r="AH545" s="270">
        <v>0</v>
      </c>
      <c r="AI545" s="270">
        <v>0</v>
      </c>
      <c r="AJ545" s="270">
        <v>0</v>
      </c>
      <c r="AK545" s="270">
        <v>0</v>
      </c>
      <c r="AL545" s="270">
        <v>0</v>
      </c>
      <c r="AM545" s="270">
        <v>0</v>
      </c>
      <c r="AN545" s="270">
        <v>0.02</v>
      </c>
      <c r="AO545" s="270">
        <v>0.02</v>
      </c>
      <c r="AP545" s="270">
        <v>0.02</v>
      </c>
      <c r="AQ545" s="270">
        <v>0.02</v>
      </c>
      <c r="AR545" s="270">
        <v>0.02</v>
      </c>
      <c r="AS545" s="270">
        <v>1E-4</v>
      </c>
      <c r="AT545" s="270">
        <v>1E-4</v>
      </c>
      <c r="AU545" s="270">
        <v>1E-4</v>
      </c>
      <c r="AV545" s="270">
        <v>1E-4</v>
      </c>
      <c r="AW545" s="270">
        <v>1E-4</v>
      </c>
      <c r="AX545" s="270">
        <v>0</v>
      </c>
      <c r="AY545" s="270">
        <v>0</v>
      </c>
      <c r="AZ545" s="270">
        <v>0</v>
      </c>
      <c r="BA545" s="270">
        <v>0</v>
      </c>
      <c r="BB545" s="270">
        <v>0</v>
      </c>
      <c r="BC545" s="270">
        <v>0</v>
      </c>
      <c r="BD545" s="270">
        <v>0</v>
      </c>
      <c r="BE545" s="270">
        <v>0</v>
      </c>
      <c r="BF545" s="270">
        <v>0</v>
      </c>
      <c r="BG545" s="270">
        <v>0</v>
      </c>
    </row>
    <row r="546" spans="1:59">
      <c r="A546" s="267" t="s">
        <v>772</v>
      </c>
      <c r="B546" s="268">
        <v>1.2448333333333335</v>
      </c>
      <c r="C546" s="268">
        <v>2.6640000000000001</v>
      </c>
      <c r="D546" s="268">
        <v>0.24866136986301368</v>
      </c>
      <c r="E546" s="268"/>
      <c r="F546" s="269">
        <v>8200</v>
      </c>
      <c r="G546" s="270">
        <v>0.34399999999999997</v>
      </c>
      <c r="H546" s="270">
        <v>0.11700000000000001</v>
      </c>
      <c r="I546" s="270">
        <v>0</v>
      </c>
      <c r="J546" s="270">
        <v>0.127</v>
      </c>
      <c r="K546" s="270">
        <v>0.32719999999999999</v>
      </c>
      <c r="L546" s="270">
        <v>8.0971963470319652E-2</v>
      </c>
      <c r="M546" s="271">
        <v>41.951219512195124</v>
      </c>
      <c r="N546" s="269">
        <v>8200</v>
      </c>
      <c r="O546" s="269">
        <v>8300</v>
      </c>
      <c r="P546" s="269">
        <v>8400</v>
      </c>
      <c r="Q546" s="269">
        <v>8500</v>
      </c>
      <c r="R546" s="269">
        <v>8600</v>
      </c>
      <c r="S546" s="269" t="s">
        <v>156</v>
      </c>
      <c r="T546" s="270">
        <v>0.34399999999999997</v>
      </c>
      <c r="U546" s="270">
        <v>0.34899999999999998</v>
      </c>
      <c r="V546" s="270">
        <v>0.35299999999999998</v>
      </c>
      <c r="W546" s="270">
        <v>0.35699999999999998</v>
      </c>
      <c r="X546" s="270">
        <v>0.36099999999999999</v>
      </c>
      <c r="Y546" s="270">
        <v>0.1193</v>
      </c>
      <c r="Z546" s="270">
        <v>0.13120000000000001</v>
      </c>
      <c r="AA546" s="270">
        <v>0.14430000000000001</v>
      </c>
      <c r="AB546" s="270">
        <v>0.15870000000000001</v>
      </c>
      <c r="AC546" s="270">
        <v>0.17460000000000001</v>
      </c>
      <c r="AD546" s="270">
        <v>0</v>
      </c>
      <c r="AE546" s="270">
        <v>0</v>
      </c>
      <c r="AF546" s="270">
        <v>0</v>
      </c>
      <c r="AG546" s="270">
        <v>0</v>
      </c>
      <c r="AH546" s="270">
        <v>0</v>
      </c>
      <c r="AI546" s="270">
        <v>0.1295</v>
      </c>
      <c r="AJ546" s="270">
        <v>0.14249999999999999</v>
      </c>
      <c r="AK546" s="270">
        <v>0.15679999999999999</v>
      </c>
      <c r="AL546" s="270">
        <v>0.17249999999999999</v>
      </c>
      <c r="AM546" s="270">
        <v>0.1898</v>
      </c>
      <c r="AN546" s="270">
        <v>0.33</v>
      </c>
      <c r="AO546" s="270">
        <v>0.34</v>
      </c>
      <c r="AP546" s="270">
        <v>0.35</v>
      </c>
      <c r="AQ546" s="270">
        <v>0.36</v>
      </c>
      <c r="AR546" s="270">
        <v>0.37</v>
      </c>
      <c r="AS546" s="270">
        <v>8.2500000000000004E-2</v>
      </c>
      <c r="AT546" s="270">
        <v>8.5999999999999993E-2</v>
      </c>
      <c r="AU546" s="270">
        <v>8.9700000000000002E-2</v>
      </c>
      <c r="AV546" s="270">
        <v>9.3700000000000006E-2</v>
      </c>
      <c r="AW546" s="270">
        <v>9.7900000000000001E-2</v>
      </c>
      <c r="AX546" s="270">
        <v>0</v>
      </c>
      <c r="AY546" s="270">
        <v>0</v>
      </c>
      <c r="AZ546" s="270">
        <v>0</v>
      </c>
      <c r="BA546" s="270">
        <v>0</v>
      </c>
      <c r="BB546" s="270">
        <v>0</v>
      </c>
      <c r="BC546" s="270">
        <v>0</v>
      </c>
      <c r="BD546" s="270">
        <v>0</v>
      </c>
      <c r="BE546" s="270">
        <v>0</v>
      </c>
      <c r="BF546" s="270">
        <v>0</v>
      </c>
      <c r="BG546" s="270">
        <v>0</v>
      </c>
    </row>
    <row r="547" spans="1:59">
      <c r="A547" s="267" t="s">
        <v>1061</v>
      </c>
      <c r="B547" s="268">
        <v>0.99959166666666655</v>
      </c>
      <c r="C547" s="268">
        <v>3.2</v>
      </c>
      <c r="D547" s="268">
        <v>0</v>
      </c>
      <c r="E547" s="268"/>
      <c r="F547" s="269">
        <v>14925</v>
      </c>
      <c r="G547" s="270">
        <v>0.74619999999999997</v>
      </c>
      <c r="H547" s="270">
        <v>0.17130000000000001</v>
      </c>
      <c r="I547" s="270">
        <v>0</v>
      </c>
      <c r="J547" s="270">
        <v>0</v>
      </c>
      <c r="K547" s="270">
        <v>6.5000000000000002E-2</v>
      </c>
      <c r="L547" s="270">
        <v>1.7091666666666616E-2</v>
      </c>
      <c r="M547" s="271">
        <v>49.996649916247904</v>
      </c>
      <c r="N547" s="269">
        <v>15376</v>
      </c>
      <c r="O547" s="269">
        <v>17844</v>
      </c>
      <c r="P547" s="269">
        <v>20709</v>
      </c>
      <c r="Q547" s="269">
        <v>24034</v>
      </c>
      <c r="R547" s="269">
        <v>27892</v>
      </c>
      <c r="S547" s="269" t="s">
        <v>130</v>
      </c>
      <c r="T547" s="270">
        <v>0.76880000000000004</v>
      </c>
      <c r="U547" s="270">
        <v>0.89219999999999999</v>
      </c>
      <c r="V547" s="270">
        <v>1.0354000000000001</v>
      </c>
      <c r="W547" s="270">
        <v>1.2016</v>
      </c>
      <c r="X547" s="270">
        <v>1.3945000000000001</v>
      </c>
      <c r="Y547" s="270">
        <v>0.17649999999999999</v>
      </c>
      <c r="Z547" s="270">
        <v>0.20480000000000001</v>
      </c>
      <c r="AA547" s="270">
        <v>0.23769999999999999</v>
      </c>
      <c r="AB547" s="270">
        <v>0.27579999999999999</v>
      </c>
      <c r="AC547" s="270">
        <v>0.3201</v>
      </c>
      <c r="AD547" s="270">
        <v>0</v>
      </c>
      <c r="AE547" s="270">
        <v>0</v>
      </c>
      <c r="AF547" s="270">
        <v>0</v>
      </c>
      <c r="AG547" s="270">
        <v>0</v>
      </c>
      <c r="AH547" s="270">
        <v>0</v>
      </c>
      <c r="AI547" s="270">
        <v>0</v>
      </c>
      <c r="AJ547" s="270">
        <v>0</v>
      </c>
      <c r="AK547" s="270">
        <v>0</v>
      </c>
      <c r="AL547" s="270">
        <v>0</v>
      </c>
      <c r="AM547" s="270">
        <v>0</v>
      </c>
      <c r="AN547" s="270">
        <v>6.7000000000000004E-2</v>
      </c>
      <c r="AO547" s="270">
        <v>7.7700000000000005E-2</v>
      </c>
      <c r="AP547" s="270">
        <v>9.0200000000000002E-2</v>
      </c>
      <c r="AQ547" s="270">
        <v>0.1047</v>
      </c>
      <c r="AR547" s="270">
        <v>0.1215</v>
      </c>
      <c r="AS547" s="270">
        <v>1.84E-2</v>
      </c>
      <c r="AT547" s="270">
        <v>2.1399999999999999E-2</v>
      </c>
      <c r="AU547" s="270">
        <v>2.4799999999999999E-2</v>
      </c>
      <c r="AV547" s="270">
        <v>2.8799999999999999E-2</v>
      </c>
      <c r="AW547" s="270">
        <v>3.3500000000000002E-2</v>
      </c>
      <c r="AX547" s="270">
        <v>0</v>
      </c>
      <c r="AY547" s="270">
        <v>0</v>
      </c>
      <c r="AZ547" s="270">
        <v>0</v>
      </c>
      <c r="BA547" s="270">
        <v>0</v>
      </c>
      <c r="BB547" s="270">
        <v>0</v>
      </c>
      <c r="BC547" s="270">
        <v>0</v>
      </c>
      <c r="BD547" s="270">
        <v>0</v>
      </c>
      <c r="BE547" s="270">
        <v>0</v>
      </c>
      <c r="BF547" s="270">
        <v>0</v>
      </c>
      <c r="BG547" s="270">
        <v>0</v>
      </c>
    </row>
    <row r="548" spans="1:59">
      <c r="A548" s="267" t="s">
        <v>991</v>
      </c>
      <c r="B548" s="268" t="s">
        <v>395</v>
      </c>
      <c r="C548" s="268">
        <v>0</v>
      </c>
      <c r="D548" s="268">
        <v>0</v>
      </c>
      <c r="E548" s="268"/>
      <c r="F548" s="269" t="e">
        <v>#N/A</v>
      </c>
      <c r="G548" s="270">
        <v>0</v>
      </c>
      <c r="H548" s="270">
        <v>0</v>
      </c>
      <c r="I548" s="270">
        <v>0</v>
      </c>
      <c r="J548" s="270">
        <v>0</v>
      </c>
      <c r="K548" s="270">
        <v>0</v>
      </c>
      <c r="L548" s="270" t="e">
        <v>#VALUE!</v>
      </c>
      <c r="M548" s="271" t="s">
        <v>395</v>
      </c>
      <c r="N548" s="269">
        <v>0</v>
      </c>
      <c r="O548" s="269">
        <v>0</v>
      </c>
      <c r="P548" s="269">
        <v>0</v>
      </c>
      <c r="Q548" s="269">
        <v>0</v>
      </c>
      <c r="R548" s="269">
        <v>0</v>
      </c>
      <c r="S548" s="269" t="s">
        <v>130</v>
      </c>
      <c r="T548" s="270">
        <v>0</v>
      </c>
      <c r="U548" s="270">
        <v>0</v>
      </c>
      <c r="V548" s="270">
        <v>0</v>
      </c>
      <c r="W548" s="270">
        <v>0</v>
      </c>
      <c r="X548" s="270">
        <v>0</v>
      </c>
      <c r="Y548" s="270">
        <v>0</v>
      </c>
      <c r="Z548" s="270">
        <v>0</v>
      </c>
      <c r="AA548" s="270">
        <v>0</v>
      </c>
      <c r="AB548" s="270">
        <v>0</v>
      </c>
      <c r="AC548" s="270">
        <v>0</v>
      </c>
      <c r="AD548" s="270">
        <v>0</v>
      </c>
      <c r="AE548" s="270">
        <v>0</v>
      </c>
      <c r="AF548" s="270">
        <v>0</v>
      </c>
      <c r="AG548" s="270">
        <v>0</v>
      </c>
      <c r="AH548" s="270">
        <v>0</v>
      </c>
      <c r="AI548" s="270">
        <v>0</v>
      </c>
      <c r="AJ548" s="270">
        <v>0</v>
      </c>
      <c r="AK548" s="270">
        <v>0</v>
      </c>
      <c r="AL548" s="270">
        <v>0</v>
      </c>
      <c r="AM548" s="270">
        <v>0</v>
      </c>
      <c r="AN548" s="270">
        <v>0</v>
      </c>
      <c r="AO548" s="270">
        <v>0</v>
      </c>
      <c r="AP548" s="270">
        <v>0</v>
      </c>
      <c r="AQ548" s="270">
        <v>0</v>
      </c>
      <c r="AR548" s="270">
        <v>0</v>
      </c>
      <c r="AS548" s="270">
        <v>0</v>
      </c>
      <c r="AT548" s="270">
        <v>0</v>
      </c>
      <c r="AU548" s="270">
        <v>0</v>
      </c>
      <c r="AV548" s="270">
        <v>0</v>
      </c>
      <c r="AW548" s="270">
        <v>0</v>
      </c>
      <c r="AX548" s="270">
        <v>0</v>
      </c>
      <c r="AY548" s="270">
        <v>0</v>
      </c>
      <c r="AZ548" s="270">
        <v>0</v>
      </c>
      <c r="BA548" s="270">
        <v>0</v>
      </c>
      <c r="BB548" s="270">
        <v>0</v>
      </c>
      <c r="BC548" s="270">
        <v>0</v>
      </c>
      <c r="BD548" s="270">
        <v>0</v>
      </c>
      <c r="BE548" s="270">
        <v>0</v>
      </c>
      <c r="BF548" s="270">
        <v>0</v>
      </c>
      <c r="BG548" s="270">
        <v>0</v>
      </c>
    </row>
    <row r="549" spans="1:59">
      <c r="A549" s="267" t="s">
        <v>511</v>
      </c>
      <c r="B549" s="268">
        <v>0.76706666666666667</v>
      </c>
      <c r="C549" s="268">
        <v>0.64800000000000002</v>
      </c>
      <c r="D549" s="268">
        <v>0</v>
      </c>
      <c r="E549" s="268"/>
      <c r="F549" s="269">
        <v>4363</v>
      </c>
      <c r="G549" s="270">
        <v>0.20599999999999999</v>
      </c>
      <c r="H549" s="270">
        <v>8.9999999999999993E-3</v>
      </c>
      <c r="I549" s="270">
        <v>1E-3</v>
      </c>
      <c r="J549" s="270">
        <v>5.0000000000000001E-3</v>
      </c>
      <c r="K549" s="270">
        <v>1.1999999999999999E-3</v>
      </c>
      <c r="L549" s="270">
        <v>0.54486666666666661</v>
      </c>
      <c r="M549" s="271">
        <v>47.215218886087555</v>
      </c>
      <c r="N549" s="269">
        <v>4364</v>
      </c>
      <c r="O549" s="269">
        <v>4368</v>
      </c>
      <c r="P549" s="269">
        <v>4372</v>
      </c>
      <c r="Q549" s="269">
        <v>4376</v>
      </c>
      <c r="R549" s="269">
        <v>4380</v>
      </c>
      <c r="S549" s="269" t="s">
        <v>202</v>
      </c>
      <c r="T549" s="270">
        <v>0.20599999999999999</v>
      </c>
      <c r="U549" s="270">
        <v>0.20619999999999999</v>
      </c>
      <c r="V549" s="270">
        <v>0.20630000000000001</v>
      </c>
      <c r="W549" s="270">
        <v>0.2064</v>
      </c>
      <c r="X549" s="270">
        <v>0.20649999999999999</v>
      </c>
      <c r="Y549" s="270">
        <v>8.9999999999999993E-3</v>
      </c>
      <c r="Z549" s="270">
        <v>8.9999999999999993E-3</v>
      </c>
      <c r="AA549" s="270">
        <v>8.9999999999999993E-3</v>
      </c>
      <c r="AB549" s="270">
        <v>8.9999999999999993E-3</v>
      </c>
      <c r="AC549" s="270">
        <v>8.9999999999999993E-3</v>
      </c>
      <c r="AD549" s="270">
        <v>1E-3</v>
      </c>
      <c r="AE549" s="270">
        <v>1E-3</v>
      </c>
      <c r="AF549" s="270">
        <v>1E-3</v>
      </c>
      <c r="AG549" s="270">
        <v>1E-3</v>
      </c>
      <c r="AH549" s="270">
        <v>1E-3</v>
      </c>
      <c r="AI549" s="270">
        <v>5.0000000000000001E-3</v>
      </c>
      <c r="AJ549" s="270">
        <v>5.0000000000000001E-3</v>
      </c>
      <c r="AK549" s="270">
        <v>5.0000000000000001E-3</v>
      </c>
      <c r="AL549" s="270">
        <v>5.0000000000000001E-3</v>
      </c>
      <c r="AM549" s="270">
        <v>5.0000000000000001E-3</v>
      </c>
      <c r="AN549" s="270">
        <v>7.0000000000000001E-3</v>
      </c>
      <c r="AO549" s="270">
        <v>8.0000000000000002E-3</v>
      </c>
      <c r="AP549" s="270">
        <v>8.0000000000000002E-3</v>
      </c>
      <c r="AQ549" s="270">
        <v>8.9999999999999993E-3</v>
      </c>
      <c r="AR549" s="270">
        <v>8.9999999999999993E-3</v>
      </c>
      <c r="AS549" s="270">
        <v>0.53900000000000003</v>
      </c>
      <c r="AT549" s="270">
        <v>0.54179999999999995</v>
      </c>
      <c r="AU549" s="270">
        <v>0.54210000000000003</v>
      </c>
      <c r="AV549" s="270">
        <v>0.54469999999999996</v>
      </c>
      <c r="AW549" s="270">
        <v>0.54490000000000005</v>
      </c>
      <c r="AX549" s="270">
        <v>0</v>
      </c>
      <c r="AY549" s="270">
        <v>0</v>
      </c>
      <c r="AZ549" s="270">
        <v>0</v>
      </c>
      <c r="BA549" s="270">
        <v>0</v>
      </c>
      <c r="BB549" s="270">
        <v>0</v>
      </c>
      <c r="BC549" s="270">
        <v>0</v>
      </c>
      <c r="BD549" s="270">
        <v>0</v>
      </c>
      <c r="BE549" s="270">
        <v>0</v>
      </c>
      <c r="BF549" s="270">
        <v>0</v>
      </c>
      <c r="BG549" s="270">
        <v>0</v>
      </c>
    </row>
    <row r="550" spans="1:59">
      <c r="A550" s="267" t="s">
        <v>512</v>
      </c>
      <c r="B550" s="268">
        <v>0.18841666666666665</v>
      </c>
      <c r="C550" s="268">
        <v>0.64800000000000002</v>
      </c>
      <c r="D550" s="268">
        <v>0</v>
      </c>
      <c r="E550" s="268"/>
      <c r="F550" s="269">
        <v>2665</v>
      </c>
      <c r="G550" s="270">
        <v>0.1447</v>
      </c>
      <c r="H550" s="270">
        <v>5.1999999999999998E-3</v>
      </c>
      <c r="I550" s="270">
        <v>0</v>
      </c>
      <c r="J550" s="270">
        <v>3.5000000000000001E-3</v>
      </c>
      <c r="K550" s="270">
        <v>8.0000000000000002E-3</v>
      </c>
      <c r="L550" s="270">
        <v>2.7016666666666633E-2</v>
      </c>
      <c r="M550" s="271">
        <v>54.296435272045031</v>
      </c>
      <c r="N550" s="269">
        <v>2666</v>
      </c>
      <c r="O550" s="269">
        <v>2668</v>
      </c>
      <c r="P550" s="269">
        <v>2671</v>
      </c>
      <c r="Q550" s="269">
        <v>2673</v>
      </c>
      <c r="R550" s="269">
        <v>2675</v>
      </c>
      <c r="S550" s="269" t="s">
        <v>202</v>
      </c>
      <c r="T550" s="270">
        <v>0.13800000000000001</v>
      </c>
      <c r="U550" s="270">
        <v>0.1381</v>
      </c>
      <c r="V550" s="270">
        <v>0.13819999999999999</v>
      </c>
      <c r="W550" s="270">
        <v>0.13830000000000001</v>
      </c>
      <c r="X550" s="270">
        <v>0.1384</v>
      </c>
      <c r="Y550" s="270">
        <v>5.0000000000000001E-3</v>
      </c>
      <c r="Z550" s="270">
        <v>5.0000000000000001E-3</v>
      </c>
      <c r="AA550" s="270">
        <v>5.0000000000000001E-3</v>
      </c>
      <c r="AB550" s="270">
        <v>5.0000000000000001E-3</v>
      </c>
      <c r="AC550" s="270">
        <v>5.0000000000000001E-3</v>
      </c>
      <c r="AD550" s="270">
        <v>0</v>
      </c>
      <c r="AE550" s="270">
        <v>0</v>
      </c>
      <c r="AF550" s="270">
        <v>0</v>
      </c>
      <c r="AG550" s="270">
        <v>0</v>
      </c>
      <c r="AH550" s="270">
        <v>0</v>
      </c>
      <c r="AI550" s="270">
        <v>3.0000000000000001E-3</v>
      </c>
      <c r="AJ550" s="270">
        <v>3.0000000000000001E-3</v>
      </c>
      <c r="AK550" s="270">
        <v>3.0000000000000001E-3</v>
      </c>
      <c r="AL550" s="270">
        <v>3.0000000000000001E-3</v>
      </c>
      <c r="AM550" s="270">
        <v>3.0000000000000001E-3</v>
      </c>
      <c r="AN550" s="270">
        <v>8.9999999999999993E-3</v>
      </c>
      <c r="AO550" s="270">
        <v>0.01</v>
      </c>
      <c r="AP550" s="270">
        <v>0.01</v>
      </c>
      <c r="AQ550" s="270">
        <v>1.0999999999999999E-2</v>
      </c>
      <c r="AR550" s="270">
        <v>1.0999999999999999E-2</v>
      </c>
      <c r="AS550" s="270">
        <v>2.7799999999999998E-2</v>
      </c>
      <c r="AT550" s="270">
        <v>2.8000000000000001E-2</v>
      </c>
      <c r="AU550" s="270">
        <v>2.8199999999999999E-2</v>
      </c>
      <c r="AV550" s="270">
        <v>2.8400000000000002E-2</v>
      </c>
      <c r="AW550" s="270">
        <v>2.86E-2</v>
      </c>
      <c r="AX550" s="270">
        <v>0</v>
      </c>
      <c r="AY550" s="270">
        <v>0</v>
      </c>
      <c r="AZ550" s="270">
        <v>0</v>
      </c>
      <c r="BA550" s="270">
        <v>0</v>
      </c>
      <c r="BB550" s="270">
        <v>0</v>
      </c>
      <c r="BC550" s="270">
        <v>0</v>
      </c>
      <c r="BD550" s="270">
        <v>0</v>
      </c>
      <c r="BE550" s="270">
        <v>0</v>
      </c>
      <c r="BF550" s="270">
        <v>0</v>
      </c>
      <c r="BG550" s="270">
        <v>0</v>
      </c>
    </row>
    <row r="551" spans="1:59">
      <c r="A551" s="267" t="s">
        <v>513</v>
      </c>
      <c r="B551" s="268">
        <v>0.23524999999999999</v>
      </c>
      <c r="C551" s="268">
        <v>0.38500000000000001</v>
      </c>
      <c r="D551" s="268">
        <v>6.1854794520547943E-2</v>
      </c>
      <c r="E551" s="268"/>
      <c r="F551" s="269">
        <v>2157</v>
      </c>
      <c r="G551" s="270">
        <v>9.8199999999999996E-2</v>
      </c>
      <c r="H551" s="270">
        <v>9.4999999999999998E-3</v>
      </c>
      <c r="I551" s="270">
        <v>2.35E-2</v>
      </c>
      <c r="J551" s="270">
        <v>4.3E-3</v>
      </c>
      <c r="K551" s="270">
        <v>6.0000000000000001E-3</v>
      </c>
      <c r="L551" s="270">
        <v>3.1895205479452043E-2</v>
      </c>
      <c r="M551" s="271">
        <v>45.526193787668056</v>
      </c>
      <c r="N551" s="269">
        <v>2157</v>
      </c>
      <c r="O551" s="269">
        <v>2160</v>
      </c>
      <c r="P551" s="269">
        <v>2162</v>
      </c>
      <c r="Q551" s="269">
        <v>2163</v>
      </c>
      <c r="R551" s="269">
        <v>2165</v>
      </c>
      <c r="S551" s="269" t="s">
        <v>202</v>
      </c>
      <c r="T551" s="270">
        <v>9.7000000000000003E-2</v>
      </c>
      <c r="U551" s="270">
        <v>9.7000000000000003E-2</v>
      </c>
      <c r="V551" s="270">
        <v>9.7000000000000003E-2</v>
      </c>
      <c r="W551" s="270">
        <v>9.7000000000000003E-2</v>
      </c>
      <c r="X551" s="270">
        <v>9.7000000000000003E-2</v>
      </c>
      <c r="Y551" s="270">
        <v>8.9999999999999993E-3</v>
      </c>
      <c r="Z551" s="270">
        <v>8.9999999999999993E-3</v>
      </c>
      <c r="AA551" s="270">
        <v>8.9999999999999993E-3</v>
      </c>
      <c r="AB551" s="270">
        <v>8.9999999999999993E-3</v>
      </c>
      <c r="AC551" s="270">
        <v>8.9999999999999993E-3</v>
      </c>
      <c r="AD551" s="270">
        <v>2.1000000000000001E-2</v>
      </c>
      <c r="AE551" s="270">
        <v>2.1000000000000001E-2</v>
      </c>
      <c r="AF551" s="270">
        <v>2.1000000000000001E-2</v>
      </c>
      <c r="AG551" s="270">
        <v>2.1000000000000001E-2</v>
      </c>
      <c r="AH551" s="270">
        <v>2.1000000000000001E-2</v>
      </c>
      <c r="AI551" s="270">
        <v>3.0000000000000001E-3</v>
      </c>
      <c r="AJ551" s="270">
        <v>3.0000000000000001E-3</v>
      </c>
      <c r="AK551" s="270">
        <v>3.0000000000000001E-3</v>
      </c>
      <c r="AL551" s="270">
        <v>3.0000000000000001E-3</v>
      </c>
      <c r="AM551" s="270">
        <v>3.0000000000000001E-3</v>
      </c>
      <c r="AN551" s="270">
        <v>6.0000000000000001E-3</v>
      </c>
      <c r="AO551" s="270">
        <v>6.4999999999999997E-3</v>
      </c>
      <c r="AP551" s="270">
        <v>7.0000000000000001E-3</v>
      </c>
      <c r="AQ551" s="270">
        <v>7.4999999999999997E-3</v>
      </c>
      <c r="AR551" s="270">
        <v>8.0000000000000002E-3</v>
      </c>
      <c r="AS551" s="270">
        <v>3.7100000000000001E-2</v>
      </c>
      <c r="AT551" s="270">
        <v>3.7199999999999997E-2</v>
      </c>
      <c r="AU551" s="270">
        <v>3.7400000000000003E-2</v>
      </c>
      <c r="AV551" s="270">
        <v>3.7499999999999999E-2</v>
      </c>
      <c r="AW551" s="270">
        <v>3.7600000000000001E-2</v>
      </c>
      <c r="AX551" s="270">
        <v>0</v>
      </c>
      <c r="AY551" s="270">
        <v>0</v>
      </c>
      <c r="AZ551" s="270">
        <v>0</v>
      </c>
      <c r="BA551" s="270">
        <v>0</v>
      </c>
      <c r="BB551" s="270">
        <v>0</v>
      </c>
      <c r="BC551" s="270">
        <v>0</v>
      </c>
      <c r="BD551" s="270">
        <v>0</v>
      </c>
      <c r="BE551" s="270">
        <v>0</v>
      </c>
      <c r="BF551" s="270">
        <v>0</v>
      </c>
      <c r="BG551" s="270">
        <v>0</v>
      </c>
    </row>
    <row r="552" spans="1:59">
      <c r="A552" s="267" t="s">
        <v>830</v>
      </c>
      <c r="B552" s="268">
        <v>1.5933333333333331E-2</v>
      </c>
      <c r="C552" s="268">
        <v>0.03</v>
      </c>
      <c r="D552" s="268">
        <v>0</v>
      </c>
      <c r="E552" s="268"/>
      <c r="F552" s="269">
        <v>447</v>
      </c>
      <c r="G552" s="270">
        <v>1.5900000000000001E-2</v>
      </c>
      <c r="H552" s="270">
        <v>0</v>
      </c>
      <c r="I552" s="270">
        <v>0</v>
      </c>
      <c r="J552" s="270">
        <v>0</v>
      </c>
      <c r="K552" s="270">
        <v>0</v>
      </c>
      <c r="L552" s="270">
        <v>3.3333333333329662E-5</v>
      </c>
      <c r="M552" s="271">
        <v>35.570469798657719</v>
      </c>
      <c r="N552" s="269">
        <v>464</v>
      </c>
      <c r="O552" s="269">
        <v>494</v>
      </c>
      <c r="P552" s="269">
        <v>524</v>
      </c>
      <c r="Q552" s="269">
        <v>554</v>
      </c>
      <c r="R552" s="269">
        <v>584</v>
      </c>
      <c r="S552" s="269" t="s">
        <v>202</v>
      </c>
      <c r="T552" s="270">
        <v>1.21E-2</v>
      </c>
      <c r="U552" s="270">
        <v>1.2800000000000001E-2</v>
      </c>
      <c r="V552" s="270">
        <v>1.3599999999999999E-2</v>
      </c>
      <c r="W552" s="270">
        <v>1.44E-2</v>
      </c>
      <c r="X552" s="270">
        <v>1.52E-2</v>
      </c>
      <c r="Y552" s="270">
        <v>0</v>
      </c>
      <c r="Z552" s="270">
        <v>0</v>
      </c>
      <c r="AA552" s="270">
        <v>0</v>
      </c>
      <c r="AB552" s="270">
        <v>0</v>
      </c>
      <c r="AC552" s="270">
        <v>0</v>
      </c>
      <c r="AD552" s="270">
        <v>0</v>
      </c>
      <c r="AE552" s="270">
        <v>0</v>
      </c>
      <c r="AF552" s="270">
        <v>0</v>
      </c>
      <c r="AG552" s="270">
        <v>0</v>
      </c>
      <c r="AH552" s="270">
        <v>0</v>
      </c>
      <c r="AI552" s="270">
        <v>0</v>
      </c>
      <c r="AJ552" s="270">
        <v>0</v>
      </c>
      <c r="AK552" s="270">
        <v>0</v>
      </c>
      <c r="AL552" s="270">
        <v>0</v>
      </c>
      <c r="AM552" s="270">
        <v>0</v>
      </c>
      <c r="AN552" s="270">
        <v>1E-3</v>
      </c>
      <c r="AO552" s="270">
        <v>1E-3</v>
      </c>
      <c r="AP552" s="270">
        <v>1E-3</v>
      </c>
      <c r="AQ552" s="270">
        <v>1E-3</v>
      </c>
      <c r="AR552" s="270">
        <v>1E-3</v>
      </c>
      <c r="AS552" s="270">
        <v>1E-3</v>
      </c>
      <c r="AT552" s="270">
        <v>1E-3</v>
      </c>
      <c r="AU552" s="270">
        <v>1E-3</v>
      </c>
      <c r="AV552" s="270">
        <v>1E-3</v>
      </c>
      <c r="AW552" s="270">
        <v>1E-3</v>
      </c>
      <c r="AX552" s="270">
        <v>0</v>
      </c>
      <c r="AY552" s="270">
        <v>0</v>
      </c>
      <c r="AZ552" s="270">
        <v>0</v>
      </c>
      <c r="BA552" s="270">
        <v>0</v>
      </c>
      <c r="BB552" s="270">
        <v>0</v>
      </c>
      <c r="BC552" s="270">
        <v>0</v>
      </c>
      <c r="BD552" s="270">
        <v>0</v>
      </c>
      <c r="BE552" s="270">
        <v>0</v>
      </c>
      <c r="BF552" s="270">
        <v>0</v>
      </c>
      <c r="BG552" s="270">
        <v>0</v>
      </c>
    </row>
    <row r="553" spans="1:59">
      <c r="A553" s="267" t="s">
        <v>775</v>
      </c>
      <c r="B553" s="268">
        <v>1.4380833333333332</v>
      </c>
      <c r="C553" s="268">
        <v>6.1</v>
      </c>
      <c r="D553" s="268">
        <v>0</v>
      </c>
      <c r="E553" s="268"/>
      <c r="F553" s="269">
        <v>20235</v>
      </c>
      <c r="G553" s="270">
        <v>0.91600000000000004</v>
      </c>
      <c r="H553" s="270">
        <v>0.16</v>
      </c>
      <c r="I553" s="270">
        <v>3.0000000000000001E-3</v>
      </c>
      <c r="J553" s="270">
        <v>1.2999999999999999E-2</v>
      </c>
      <c r="K553" s="270">
        <v>0.2</v>
      </c>
      <c r="L553" s="270">
        <v>0.14608333333333334</v>
      </c>
      <c r="M553" s="271">
        <v>45.268099827032373</v>
      </c>
      <c r="N553" s="269">
        <v>32500</v>
      </c>
      <c r="O553" s="269">
        <v>52500</v>
      </c>
      <c r="P553" s="269">
        <v>82500</v>
      </c>
      <c r="Q553" s="269">
        <v>117500</v>
      </c>
      <c r="R553" s="269">
        <v>145000</v>
      </c>
      <c r="S553" s="269" t="s">
        <v>155</v>
      </c>
      <c r="T553" s="270">
        <v>1.3</v>
      </c>
      <c r="U553" s="270">
        <v>2.1</v>
      </c>
      <c r="V553" s="270">
        <v>3.3</v>
      </c>
      <c r="W553" s="270">
        <v>4.7</v>
      </c>
      <c r="X553" s="270">
        <v>5.8</v>
      </c>
      <c r="Y553" s="270">
        <v>0.3</v>
      </c>
      <c r="Z553" s="270">
        <v>0.4</v>
      </c>
      <c r="AA553" s="270">
        <v>0.6</v>
      </c>
      <c r="AB553" s="270">
        <v>1</v>
      </c>
      <c r="AC553" s="270">
        <v>1.2</v>
      </c>
      <c r="AD553" s="270">
        <v>0.1</v>
      </c>
      <c r="AE553" s="270">
        <v>0.5</v>
      </c>
      <c r="AF553" s="270">
        <v>0.8</v>
      </c>
      <c r="AG553" s="270">
        <v>1</v>
      </c>
      <c r="AH553" s="270">
        <v>1.3</v>
      </c>
      <c r="AI553" s="270">
        <v>1.2999999999999999E-2</v>
      </c>
      <c r="AJ553" s="270">
        <v>1.2999999999999999E-2</v>
      </c>
      <c r="AK553" s="270">
        <v>1.2999999999999999E-2</v>
      </c>
      <c r="AL553" s="270">
        <v>1.2999999999999999E-2</v>
      </c>
      <c r="AM553" s="270">
        <v>1.2999999999999999E-2</v>
      </c>
      <c r="AN553" s="270">
        <v>0.2</v>
      </c>
      <c r="AO553" s="270">
        <v>0.3</v>
      </c>
      <c r="AP553" s="270">
        <v>0.5</v>
      </c>
      <c r="AQ553" s="270">
        <v>0.7</v>
      </c>
      <c r="AR553" s="270">
        <v>0.8</v>
      </c>
      <c r="AS553" s="270">
        <v>0.1</v>
      </c>
      <c r="AT553" s="270">
        <v>0.1</v>
      </c>
      <c r="AU553" s="270">
        <v>0.2</v>
      </c>
      <c r="AV553" s="270">
        <v>0.3</v>
      </c>
      <c r="AW553" s="270">
        <v>0.4</v>
      </c>
      <c r="AX553" s="270">
        <v>0</v>
      </c>
      <c r="AY553" s="270">
        <v>0</v>
      </c>
      <c r="AZ553" s="270">
        <v>6</v>
      </c>
      <c r="BA553" s="270">
        <v>0</v>
      </c>
      <c r="BB553" s="270">
        <v>0</v>
      </c>
      <c r="BC553" s="270">
        <v>0</v>
      </c>
      <c r="BD553" s="270">
        <v>0.6</v>
      </c>
      <c r="BE553" s="270">
        <v>1.0999999999999999</v>
      </c>
      <c r="BF553" s="270">
        <v>-0.19999999999999996</v>
      </c>
      <c r="BG553" s="270">
        <v>0</v>
      </c>
    </row>
    <row r="554" spans="1:59">
      <c r="A554" s="267">
        <v>0</v>
      </c>
      <c r="B554" s="268" t="e">
        <v>#N/A</v>
      </c>
      <c r="C554" s="268" t="e">
        <v>#N/A</v>
      </c>
      <c r="D554" s="268" t="e">
        <v>#N/A</v>
      </c>
      <c r="E554" s="268"/>
      <c r="F554" s="269" t="e">
        <v>#N/A</v>
      </c>
      <c r="G554" s="270" t="e">
        <v>#N/A</v>
      </c>
      <c r="H554" s="270" t="e">
        <v>#N/A</v>
      </c>
      <c r="I554" s="270" t="e">
        <v>#N/A</v>
      </c>
      <c r="J554" s="270" t="e">
        <v>#N/A</v>
      </c>
      <c r="K554" s="270" t="e">
        <v>#N/A</v>
      </c>
      <c r="L554" s="270" t="e">
        <v>#N/A</v>
      </c>
      <c r="M554" s="271" t="e">
        <v>#N/A</v>
      </c>
      <c r="N554" s="269" t="e">
        <v>#N/A</v>
      </c>
      <c r="O554" s="269" t="e">
        <v>#N/A</v>
      </c>
      <c r="P554" s="269" t="e">
        <v>#N/A</v>
      </c>
      <c r="Q554" s="269" t="e">
        <v>#N/A</v>
      </c>
      <c r="R554" s="269" t="e">
        <v>#N/A</v>
      </c>
      <c r="S554" s="269" t="e">
        <v>#N/A</v>
      </c>
      <c r="T554" s="270" t="e">
        <v>#N/A</v>
      </c>
      <c r="U554" s="270" t="e">
        <v>#N/A</v>
      </c>
      <c r="V554" s="270" t="e">
        <v>#N/A</v>
      </c>
      <c r="W554" s="270" t="e">
        <v>#N/A</v>
      </c>
      <c r="X554" s="270" t="e">
        <v>#N/A</v>
      </c>
      <c r="Y554" s="270" t="e">
        <v>#N/A</v>
      </c>
      <c r="Z554" s="270" t="e">
        <v>#N/A</v>
      </c>
      <c r="AA554" s="270" t="e">
        <v>#N/A</v>
      </c>
      <c r="AB554" s="270" t="e">
        <v>#N/A</v>
      </c>
      <c r="AC554" s="270" t="e">
        <v>#N/A</v>
      </c>
      <c r="AD554" s="270" t="e">
        <v>#N/A</v>
      </c>
      <c r="AE554" s="270" t="e">
        <v>#N/A</v>
      </c>
      <c r="AF554" s="270" t="e">
        <v>#N/A</v>
      </c>
      <c r="AG554" s="270" t="e">
        <v>#N/A</v>
      </c>
      <c r="AH554" s="270" t="e">
        <v>#N/A</v>
      </c>
      <c r="AI554" s="270" t="e">
        <v>#N/A</v>
      </c>
      <c r="AJ554" s="270" t="e">
        <v>#N/A</v>
      </c>
      <c r="AK554" s="270" t="e">
        <v>#N/A</v>
      </c>
      <c r="AL554" s="270" t="e">
        <v>#N/A</v>
      </c>
      <c r="AM554" s="270" t="e">
        <v>#N/A</v>
      </c>
      <c r="AN554" s="270" t="e">
        <v>#N/A</v>
      </c>
      <c r="AO554" s="270" t="e">
        <v>#N/A</v>
      </c>
      <c r="AP554" s="270" t="e">
        <v>#N/A</v>
      </c>
      <c r="AQ554" s="270" t="e">
        <v>#N/A</v>
      </c>
      <c r="AR554" s="270" t="e">
        <v>#N/A</v>
      </c>
      <c r="AS554" s="270" t="e">
        <v>#N/A</v>
      </c>
      <c r="AT554" s="270" t="e">
        <v>#N/A</v>
      </c>
      <c r="AU554" s="270" t="e">
        <v>#N/A</v>
      </c>
      <c r="AV554" s="270" t="e">
        <v>#N/A</v>
      </c>
      <c r="AW554" s="270" t="e">
        <v>#N/A</v>
      </c>
      <c r="AX554" s="270" t="e">
        <v>#N/A</v>
      </c>
      <c r="AY554" s="270" t="e">
        <v>#N/A</v>
      </c>
      <c r="AZ554" s="270" t="e">
        <v>#N/A</v>
      </c>
      <c r="BA554" s="270" t="e">
        <v>#N/A</v>
      </c>
      <c r="BB554" s="270" t="e">
        <v>#N/A</v>
      </c>
      <c r="BC554" s="270" t="e">
        <v>#N/A</v>
      </c>
      <c r="BD554" s="270" t="e">
        <v>#N/A</v>
      </c>
      <c r="BE554" s="270" t="e">
        <v>#N/A</v>
      </c>
      <c r="BF554" s="270" t="e">
        <v>#N/A</v>
      </c>
      <c r="BG554" s="270" t="e">
        <v>#N/A</v>
      </c>
    </row>
    <row r="555" spans="1:59">
      <c r="A555" s="267">
        <v>0</v>
      </c>
      <c r="B555" s="268" t="e">
        <v>#N/A</v>
      </c>
      <c r="C555" s="268" t="e">
        <v>#N/A</v>
      </c>
      <c r="D555" s="268" t="e">
        <v>#N/A</v>
      </c>
      <c r="E555" s="268"/>
      <c r="F555" s="269" t="e">
        <v>#N/A</v>
      </c>
      <c r="G555" s="270" t="e">
        <v>#N/A</v>
      </c>
      <c r="H555" s="270" t="e">
        <v>#N/A</v>
      </c>
      <c r="I555" s="270" t="e">
        <v>#N/A</v>
      </c>
      <c r="J555" s="270" t="e">
        <v>#N/A</v>
      </c>
      <c r="K555" s="270" t="e">
        <v>#N/A</v>
      </c>
      <c r="L555" s="270" t="e">
        <v>#N/A</v>
      </c>
      <c r="M555" s="271" t="e">
        <v>#N/A</v>
      </c>
      <c r="N555" s="269" t="e">
        <v>#N/A</v>
      </c>
      <c r="O555" s="269" t="e">
        <v>#N/A</v>
      </c>
      <c r="P555" s="269" t="e">
        <v>#N/A</v>
      </c>
      <c r="Q555" s="269" t="e">
        <v>#N/A</v>
      </c>
      <c r="R555" s="269" t="e">
        <v>#N/A</v>
      </c>
      <c r="S555" s="269" t="e">
        <v>#N/A</v>
      </c>
      <c r="T555" s="270" t="e">
        <v>#N/A</v>
      </c>
      <c r="U555" s="270" t="e">
        <v>#N/A</v>
      </c>
      <c r="V555" s="270" t="e">
        <v>#N/A</v>
      </c>
      <c r="W555" s="270" t="e">
        <v>#N/A</v>
      </c>
      <c r="X555" s="270" t="e">
        <v>#N/A</v>
      </c>
      <c r="Y555" s="270" t="e">
        <v>#N/A</v>
      </c>
      <c r="Z555" s="270" t="e">
        <v>#N/A</v>
      </c>
      <c r="AA555" s="270" t="e">
        <v>#N/A</v>
      </c>
      <c r="AB555" s="270" t="e">
        <v>#N/A</v>
      </c>
      <c r="AC555" s="270" t="e">
        <v>#N/A</v>
      </c>
      <c r="AD555" s="270" t="e">
        <v>#N/A</v>
      </c>
      <c r="AE555" s="270" t="e">
        <v>#N/A</v>
      </c>
      <c r="AF555" s="270" t="e">
        <v>#N/A</v>
      </c>
      <c r="AG555" s="270" t="e">
        <v>#N/A</v>
      </c>
      <c r="AH555" s="270" t="e">
        <v>#N/A</v>
      </c>
      <c r="AI555" s="270" t="e">
        <v>#N/A</v>
      </c>
      <c r="AJ555" s="270" t="e">
        <v>#N/A</v>
      </c>
      <c r="AK555" s="270" t="e">
        <v>#N/A</v>
      </c>
      <c r="AL555" s="270" t="e">
        <v>#N/A</v>
      </c>
      <c r="AM555" s="270" t="e">
        <v>#N/A</v>
      </c>
      <c r="AN555" s="270" t="e">
        <v>#N/A</v>
      </c>
      <c r="AO555" s="270" t="e">
        <v>#N/A</v>
      </c>
      <c r="AP555" s="270" t="e">
        <v>#N/A</v>
      </c>
      <c r="AQ555" s="270" t="e">
        <v>#N/A</v>
      </c>
      <c r="AR555" s="270" t="e">
        <v>#N/A</v>
      </c>
      <c r="AS555" s="270" t="e">
        <v>#N/A</v>
      </c>
      <c r="AT555" s="270" t="e">
        <v>#N/A</v>
      </c>
      <c r="AU555" s="270" t="e">
        <v>#N/A</v>
      </c>
      <c r="AV555" s="270" t="e">
        <v>#N/A</v>
      </c>
      <c r="AW555" s="270" t="e">
        <v>#N/A</v>
      </c>
      <c r="AX555" s="270" t="e">
        <v>#N/A</v>
      </c>
      <c r="AY555" s="270" t="e">
        <v>#N/A</v>
      </c>
      <c r="AZ555" s="270" t="e">
        <v>#N/A</v>
      </c>
      <c r="BA555" s="270" t="e">
        <v>#N/A</v>
      </c>
      <c r="BB555" s="270" t="e">
        <v>#N/A</v>
      </c>
      <c r="BC555" s="270" t="e">
        <v>#N/A</v>
      </c>
      <c r="BD555" s="270" t="e">
        <v>#N/A</v>
      </c>
      <c r="BE555" s="270" t="e">
        <v>#N/A</v>
      </c>
      <c r="BF555" s="270" t="e">
        <v>#N/A</v>
      </c>
      <c r="BG555" s="270" t="e">
        <v>#N/A</v>
      </c>
    </row>
    <row r="556" spans="1:59">
      <c r="A556" s="267">
        <v>0</v>
      </c>
      <c r="B556" s="268" t="e">
        <v>#N/A</v>
      </c>
      <c r="C556" s="268" t="e">
        <v>#N/A</v>
      </c>
      <c r="D556" s="268" t="e">
        <v>#N/A</v>
      </c>
      <c r="E556" s="268"/>
      <c r="F556" s="269" t="e">
        <v>#N/A</v>
      </c>
      <c r="G556" s="270" t="e">
        <v>#N/A</v>
      </c>
      <c r="H556" s="270" t="e">
        <v>#N/A</v>
      </c>
      <c r="I556" s="270" t="e">
        <v>#N/A</v>
      </c>
      <c r="J556" s="270" t="e">
        <v>#N/A</v>
      </c>
      <c r="K556" s="270" t="e">
        <v>#N/A</v>
      </c>
      <c r="L556" s="270" t="e">
        <v>#N/A</v>
      </c>
      <c r="M556" s="271" t="e">
        <v>#N/A</v>
      </c>
      <c r="N556" s="269" t="e">
        <v>#N/A</v>
      </c>
      <c r="O556" s="269" t="e">
        <v>#N/A</v>
      </c>
      <c r="P556" s="269" t="e">
        <v>#N/A</v>
      </c>
      <c r="Q556" s="269" t="e">
        <v>#N/A</v>
      </c>
      <c r="R556" s="269" t="e">
        <v>#N/A</v>
      </c>
      <c r="S556" s="269" t="e">
        <v>#N/A</v>
      </c>
      <c r="T556" s="270" t="e">
        <v>#N/A</v>
      </c>
      <c r="U556" s="270" t="e">
        <v>#N/A</v>
      </c>
      <c r="V556" s="270" t="e">
        <v>#N/A</v>
      </c>
      <c r="W556" s="270" t="e">
        <v>#N/A</v>
      </c>
      <c r="X556" s="270" t="e">
        <v>#N/A</v>
      </c>
      <c r="Y556" s="270" t="e">
        <v>#N/A</v>
      </c>
      <c r="Z556" s="270" t="e">
        <v>#N/A</v>
      </c>
      <c r="AA556" s="270" t="e">
        <v>#N/A</v>
      </c>
      <c r="AB556" s="270" t="e">
        <v>#N/A</v>
      </c>
      <c r="AC556" s="270" t="e">
        <v>#N/A</v>
      </c>
      <c r="AD556" s="270" t="e">
        <v>#N/A</v>
      </c>
      <c r="AE556" s="270" t="e">
        <v>#N/A</v>
      </c>
      <c r="AF556" s="270" t="e">
        <v>#N/A</v>
      </c>
      <c r="AG556" s="270" t="e">
        <v>#N/A</v>
      </c>
      <c r="AH556" s="270" t="e">
        <v>#N/A</v>
      </c>
      <c r="AI556" s="270" t="e">
        <v>#N/A</v>
      </c>
      <c r="AJ556" s="270" t="e">
        <v>#N/A</v>
      </c>
      <c r="AK556" s="270" t="e">
        <v>#N/A</v>
      </c>
      <c r="AL556" s="270" t="e">
        <v>#N/A</v>
      </c>
      <c r="AM556" s="270" t="e">
        <v>#N/A</v>
      </c>
      <c r="AN556" s="270" t="e">
        <v>#N/A</v>
      </c>
      <c r="AO556" s="270" t="e">
        <v>#N/A</v>
      </c>
      <c r="AP556" s="270" t="e">
        <v>#N/A</v>
      </c>
      <c r="AQ556" s="270" t="e">
        <v>#N/A</v>
      </c>
      <c r="AR556" s="270" t="e">
        <v>#N/A</v>
      </c>
      <c r="AS556" s="270" t="e">
        <v>#N/A</v>
      </c>
      <c r="AT556" s="270" t="e">
        <v>#N/A</v>
      </c>
      <c r="AU556" s="270" t="e">
        <v>#N/A</v>
      </c>
      <c r="AV556" s="270" t="e">
        <v>#N/A</v>
      </c>
      <c r="AW556" s="270" t="e">
        <v>#N/A</v>
      </c>
      <c r="AX556" s="270" t="e">
        <v>#N/A</v>
      </c>
      <c r="AY556" s="270" t="e">
        <v>#N/A</v>
      </c>
      <c r="AZ556" s="270" t="e">
        <v>#N/A</v>
      </c>
      <c r="BA556" s="270" t="e">
        <v>#N/A</v>
      </c>
      <c r="BB556" s="270" t="e">
        <v>#N/A</v>
      </c>
      <c r="BC556" s="270" t="e">
        <v>#N/A</v>
      </c>
      <c r="BD556" s="270" t="e">
        <v>#N/A</v>
      </c>
      <c r="BE556" s="270" t="e">
        <v>#N/A</v>
      </c>
      <c r="BF556" s="270" t="e">
        <v>#N/A</v>
      </c>
      <c r="BG556" s="270" t="e">
        <v>#N/A</v>
      </c>
    </row>
    <row r="557" spans="1:59">
      <c r="A557" s="267">
        <v>0</v>
      </c>
      <c r="B557" s="268" t="e">
        <v>#N/A</v>
      </c>
      <c r="C557" s="268" t="e">
        <v>#N/A</v>
      </c>
      <c r="D557" s="268" t="e">
        <v>#N/A</v>
      </c>
      <c r="E557" s="268"/>
      <c r="F557" s="269" t="e">
        <v>#N/A</v>
      </c>
      <c r="G557" s="270" t="e">
        <v>#N/A</v>
      </c>
      <c r="H557" s="270" t="e">
        <v>#N/A</v>
      </c>
      <c r="I557" s="270" t="e">
        <v>#N/A</v>
      </c>
      <c r="J557" s="270" t="e">
        <v>#N/A</v>
      </c>
      <c r="K557" s="270" t="e">
        <v>#N/A</v>
      </c>
      <c r="L557" s="270" t="e">
        <v>#N/A</v>
      </c>
      <c r="M557" s="271" t="e">
        <v>#N/A</v>
      </c>
      <c r="N557" s="269" t="e">
        <v>#N/A</v>
      </c>
      <c r="O557" s="269" t="e">
        <v>#N/A</v>
      </c>
      <c r="P557" s="269" t="e">
        <v>#N/A</v>
      </c>
      <c r="Q557" s="269" t="e">
        <v>#N/A</v>
      </c>
      <c r="R557" s="269" t="e">
        <v>#N/A</v>
      </c>
      <c r="S557" s="269" t="e">
        <v>#N/A</v>
      </c>
      <c r="T557" s="270" t="e">
        <v>#N/A</v>
      </c>
      <c r="U557" s="270" t="e">
        <v>#N/A</v>
      </c>
      <c r="V557" s="270" t="e">
        <v>#N/A</v>
      </c>
      <c r="W557" s="270" t="e">
        <v>#N/A</v>
      </c>
      <c r="X557" s="270" t="e">
        <v>#N/A</v>
      </c>
      <c r="Y557" s="270" t="e">
        <v>#N/A</v>
      </c>
      <c r="Z557" s="270" t="e">
        <v>#N/A</v>
      </c>
      <c r="AA557" s="270" t="e">
        <v>#N/A</v>
      </c>
      <c r="AB557" s="270" t="e">
        <v>#N/A</v>
      </c>
      <c r="AC557" s="270" t="e">
        <v>#N/A</v>
      </c>
      <c r="AD557" s="270" t="e">
        <v>#N/A</v>
      </c>
      <c r="AE557" s="270" t="e">
        <v>#N/A</v>
      </c>
      <c r="AF557" s="270" t="e">
        <v>#N/A</v>
      </c>
      <c r="AG557" s="270" t="e">
        <v>#N/A</v>
      </c>
      <c r="AH557" s="270" t="e">
        <v>#N/A</v>
      </c>
      <c r="AI557" s="270" t="e">
        <v>#N/A</v>
      </c>
      <c r="AJ557" s="270" t="e">
        <v>#N/A</v>
      </c>
      <c r="AK557" s="270" t="e">
        <v>#N/A</v>
      </c>
      <c r="AL557" s="270" t="e">
        <v>#N/A</v>
      </c>
      <c r="AM557" s="270" t="e">
        <v>#N/A</v>
      </c>
      <c r="AN557" s="270" t="e">
        <v>#N/A</v>
      </c>
      <c r="AO557" s="270" t="e">
        <v>#N/A</v>
      </c>
      <c r="AP557" s="270" t="e">
        <v>#N/A</v>
      </c>
      <c r="AQ557" s="270" t="e">
        <v>#N/A</v>
      </c>
      <c r="AR557" s="270" t="e">
        <v>#N/A</v>
      </c>
      <c r="AS557" s="270" t="e">
        <v>#N/A</v>
      </c>
      <c r="AT557" s="270" t="e">
        <v>#N/A</v>
      </c>
      <c r="AU557" s="270" t="e">
        <v>#N/A</v>
      </c>
      <c r="AV557" s="270" t="e">
        <v>#N/A</v>
      </c>
      <c r="AW557" s="270" t="e">
        <v>#N/A</v>
      </c>
      <c r="AX557" s="270" t="e">
        <v>#N/A</v>
      </c>
      <c r="AY557" s="270" t="e">
        <v>#N/A</v>
      </c>
      <c r="AZ557" s="270" t="e">
        <v>#N/A</v>
      </c>
      <c r="BA557" s="270" t="e">
        <v>#N/A</v>
      </c>
      <c r="BB557" s="270" t="e">
        <v>#N/A</v>
      </c>
      <c r="BC557" s="270" t="e">
        <v>#N/A</v>
      </c>
      <c r="BD557" s="270" t="e">
        <v>#N/A</v>
      </c>
      <c r="BE557" s="270" t="e">
        <v>#N/A</v>
      </c>
      <c r="BF557" s="270" t="e">
        <v>#N/A</v>
      </c>
      <c r="BG557" s="270" t="e">
        <v>#N/A</v>
      </c>
    </row>
    <row r="558" spans="1:59">
      <c r="A558" s="267">
        <v>0</v>
      </c>
      <c r="B558" s="268" t="e">
        <v>#N/A</v>
      </c>
      <c r="C558" s="268" t="e">
        <v>#N/A</v>
      </c>
      <c r="D558" s="268" t="e">
        <v>#N/A</v>
      </c>
      <c r="E558" s="268"/>
      <c r="F558" s="269" t="e">
        <v>#N/A</v>
      </c>
      <c r="G558" s="270" t="e">
        <v>#N/A</v>
      </c>
      <c r="H558" s="270" t="e">
        <v>#N/A</v>
      </c>
      <c r="I558" s="270" t="e">
        <v>#N/A</v>
      </c>
      <c r="J558" s="270" t="e">
        <v>#N/A</v>
      </c>
      <c r="K558" s="270" t="e">
        <v>#N/A</v>
      </c>
      <c r="L558" s="270" t="e">
        <v>#N/A</v>
      </c>
      <c r="M558" s="271" t="e">
        <v>#N/A</v>
      </c>
      <c r="N558" s="269" t="e">
        <v>#N/A</v>
      </c>
      <c r="O558" s="269" t="e">
        <v>#N/A</v>
      </c>
      <c r="P558" s="269" t="e">
        <v>#N/A</v>
      </c>
      <c r="Q558" s="269" t="e">
        <v>#N/A</v>
      </c>
      <c r="R558" s="269" t="e">
        <v>#N/A</v>
      </c>
      <c r="S558" s="269" t="e">
        <v>#N/A</v>
      </c>
      <c r="T558" s="270" t="e">
        <v>#N/A</v>
      </c>
      <c r="U558" s="270" t="e">
        <v>#N/A</v>
      </c>
      <c r="V558" s="270" t="e">
        <v>#N/A</v>
      </c>
      <c r="W558" s="270" t="e">
        <v>#N/A</v>
      </c>
      <c r="X558" s="270" t="e">
        <v>#N/A</v>
      </c>
      <c r="Y558" s="270" t="e">
        <v>#N/A</v>
      </c>
      <c r="Z558" s="270" t="e">
        <v>#N/A</v>
      </c>
      <c r="AA558" s="270" t="e">
        <v>#N/A</v>
      </c>
      <c r="AB558" s="270" t="e">
        <v>#N/A</v>
      </c>
      <c r="AC558" s="270" t="e">
        <v>#N/A</v>
      </c>
      <c r="AD558" s="270" t="e">
        <v>#N/A</v>
      </c>
      <c r="AE558" s="270" t="e">
        <v>#N/A</v>
      </c>
      <c r="AF558" s="270" t="e">
        <v>#N/A</v>
      </c>
      <c r="AG558" s="270" t="e">
        <v>#N/A</v>
      </c>
      <c r="AH558" s="270" t="e">
        <v>#N/A</v>
      </c>
      <c r="AI558" s="270" t="e">
        <v>#N/A</v>
      </c>
      <c r="AJ558" s="270" t="e">
        <v>#N/A</v>
      </c>
      <c r="AK558" s="270" t="e">
        <v>#N/A</v>
      </c>
      <c r="AL558" s="270" t="e">
        <v>#N/A</v>
      </c>
      <c r="AM558" s="270" t="e">
        <v>#N/A</v>
      </c>
      <c r="AN558" s="270" t="e">
        <v>#N/A</v>
      </c>
      <c r="AO558" s="270" t="e">
        <v>#N/A</v>
      </c>
      <c r="AP558" s="270" t="e">
        <v>#N/A</v>
      </c>
      <c r="AQ558" s="270" t="e">
        <v>#N/A</v>
      </c>
      <c r="AR558" s="270" t="e">
        <v>#N/A</v>
      </c>
      <c r="AS558" s="270" t="e">
        <v>#N/A</v>
      </c>
      <c r="AT558" s="270" t="e">
        <v>#N/A</v>
      </c>
      <c r="AU558" s="270" t="e">
        <v>#N/A</v>
      </c>
      <c r="AV558" s="270" t="e">
        <v>#N/A</v>
      </c>
      <c r="AW558" s="270" t="e">
        <v>#N/A</v>
      </c>
      <c r="AX558" s="270" t="e">
        <v>#N/A</v>
      </c>
      <c r="AY558" s="270" t="e">
        <v>#N/A</v>
      </c>
      <c r="AZ558" s="270" t="e">
        <v>#N/A</v>
      </c>
      <c r="BA558" s="270" t="e">
        <v>#N/A</v>
      </c>
      <c r="BB558" s="270" t="e">
        <v>#N/A</v>
      </c>
      <c r="BC558" s="270" t="e">
        <v>#N/A</v>
      </c>
      <c r="BD558" s="270" t="e">
        <v>#N/A</v>
      </c>
      <c r="BE558" s="270" t="e">
        <v>#N/A</v>
      </c>
      <c r="BF558" s="270" t="e">
        <v>#N/A</v>
      </c>
      <c r="BG558" s="270" t="e">
        <v>#N/A</v>
      </c>
    </row>
    <row r="559" spans="1:59">
      <c r="A559" s="267">
        <v>0</v>
      </c>
      <c r="B559" s="268" t="e">
        <v>#N/A</v>
      </c>
      <c r="C559" s="268" t="e">
        <v>#N/A</v>
      </c>
      <c r="D559" s="268" t="e">
        <v>#N/A</v>
      </c>
      <c r="E559" s="268"/>
      <c r="F559" s="269" t="e">
        <v>#N/A</v>
      </c>
      <c r="G559" s="270" t="e">
        <v>#N/A</v>
      </c>
      <c r="H559" s="270" t="e">
        <v>#N/A</v>
      </c>
      <c r="I559" s="270" t="e">
        <v>#N/A</v>
      </c>
      <c r="J559" s="270" t="e">
        <v>#N/A</v>
      </c>
      <c r="K559" s="270" t="e">
        <v>#N/A</v>
      </c>
      <c r="L559" s="270" t="e">
        <v>#N/A</v>
      </c>
      <c r="M559" s="271" t="e">
        <v>#N/A</v>
      </c>
      <c r="N559" s="269" t="e">
        <v>#N/A</v>
      </c>
      <c r="O559" s="269" t="e">
        <v>#N/A</v>
      </c>
      <c r="P559" s="269" t="e">
        <v>#N/A</v>
      </c>
      <c r="Q559" s="269" t="e">
        <v>#N/A</v>
      </c>
      <c r="R559" s="269" t="e">
        <v>#N/A</v>
      </c>
      <c r="S559" s="269" t="e">
        <v>#N/A</v>
      </c>
      <c r="T559" s="270" t="e">
        <v>#N/A</v>
      </c>
      <c r="U559" s="270" t="e">
        <v>#N/A</v>
      </c>
      <c r="V559" s="270" t="e">
        <v>#N/A</v>
      </c>
      <c r="W559" s="270" t="e">
        <v>#N/A</v>
      </c>
      <c r="X559" s="270" t="e">
        <v>#N/A</v>
      </c>
      <c r="Y559" s="270" t="e">
        <v>#N/A</v>
      </c>
      <c r="Z559" s="270" t="e">
        <v>#N/A</v>
      </c>
      <c r="AA559" s="270" t="e">
        <v>#N/A</v>
      </c>
      <c r="AB559" s="270" t="e">
        <v>#N/A</v>
      </c>
      <c r="AC559" s="270" t="e">
        <v>#N/A</v>
      </c>
      <c r="AD559" s="270" t="e">
        <v>#N/A</v>
      </c>
      <c r="AE559" s="270" t="e">
        <v>#N/A</v>
      </c>
      <c r="AF559" s="270" t="e">
        <v>#N/A</v>
      </c>
      <c r="AG559" s="270" t="e">
        <v>#N/A</v>
      </c>
      <c r="AH559" s="270" t="e">
        <v>#N/A</v>
      </c>
      <c r="AI559" s="270" t="e">
        <v>#N/A</v>
      </c>
      <c r="AJ559" s="270" t="e">
        <v>#N/A</v>
      </c>
      <c r="AK559" s="270" t="e">
        <v>#N/A</v>
      </c>
      <c r="AL559" s="270" t="e">
        <v>#N/A</v>
      </c>
      <c r="AM559" s="270" t="e">
        <v>#N/A</v>
      </c>
      <c r="AN559" s="270" t="e">
        <v>#N/A</v>
      </c>
      <c r="AO559" s="270" t="e">
        <v>#N/A</v>
      </c>
      <c r="AP559" s="270" t="e">
        <v>#N/A</v>
      </c>
      <c r="AQ559" s="270" t="e">
        <v>#N/A</v>
      </c>
      <c r="AR559" s="270" t="e">
        <v>#N/A</v>
      </c>
      <c r="AS559" s="270" t="e">
        <v>#N/A</v>
      </c>
      <c r="AT559" s="270" t="e">
        <v>#N/A</v>
      </c>
      <c r="AU559" s="270" t="e">
        <v>#N/A</v>
      </c>
      <c r="AV559" s="270" t="e">
        <v>#N/A</v>
      </c>
      <c r="AW559" s="270" t="e">
        <v>#N/A</v>
      </c>
      <c r="AX559" s="270" t="e">
        <v>#N/A</v>
      </c>
      <c r="AY559" s="270" t="e">
        <v>#N/A</v>
      </c>
      <c r="AZ559" s="270" t="e">
        <v>#N/A</v>
      </c>
      <c r="BA559" s="270" t="e">
        <v>#N/A</v>
      </c>
      <c r="BB559" s="270" t="e">
        <v>#N/A</v>
      </c>
      <c r="BC559" s="270" t="e">
        <v>#N/A</v>
      </c>
      <c r="BD559" s="270" t="e">
        <v>#N/A</v>
      </c>
      <c r="BE559" s="270" t="e">
        <v>#N/A</v>
      </c>
      <c r="BF559" s="270" t="e">
        <v>#N/A</v>
      </c>
      <c r="BG559" s="270" t="e">
        <v>#N/A</v>
      </c>
    </row>
    <row r="560" spans="1:59">
      <c r="A560" s="267">
        <v>0</v>
      </c>
      <c r="B560" s="268" t="e">
        <v>#N/A</v>
      </c>
      <c r="C560" s="268" t="e">
        <v>#N/A</v>
      </c>
      <c r="D560" s="268" t="e">
        <v>#N/A</v>
      </c>
      <c r="E560" s="268"/>
      <c r="F560" s="269" t="e">
        <v>#N/A</v>
      </c>
      <c r="G560" s="270" t="e">
        <v>#N/A</v>
      </c>
      <c r="H560" s="270" t="e">
        <v>#N/A</v>
      </c>
      <c r="I560" s="270" t="e">
        <v>#N/A</v>
      </c>
      <c r="J560" s="270" t="e">
        <v>#N/A</v>
      </c>
      <c r="K560" s="270" t="e">
        <v>#N/A</v>
      </c>
      <c r="L560" s="270" t="e">
        <v>#N/A</v>
      </c>
      <c r="M560" s="271" t="e">
        <v>#N/A</v>
      </c>
      <c r="N560" s="269" t="e">
        <v>#N/A</v>
      </c>
      <c r="O560" s="269" t="e">
        <v>#N/A</v>
      </c>
      <c r="P560" s="269" t="e">
        <v>#N/A</v>
      </c>
      <c r="Q560" s="269" t="e">
        <v>#N/A</v>
      </c>
      <c r="R560" s="269" t="e">
        <v>#N/A</v>
      </c>
      <c r="S560" s="269" t="e">
        <v>#N/A</v>
      </c>
      <c r="T560" s="270" t="e">
        <v>#N/A</v>
      </c>
      <c r="U560" s="270" t="e">
        <v>#N/A</v>
      </c>
      <c r="V560" s="270" t="e">
        <v>#N/A</v>
      </c>
      <c r="W560" s="270" t="e">
        <v>#N/A</v>
      </c>
      <c r="X560" s="270" t="e">
        <v>#N/A</v>
      </c>
      <c r="Y560" s="270" t="e">
        <v>#N/A</v>
      </c>
      <c r="Z560" s="270" t="e">
        <v>#N/A</v>
      </c>
      <c r="AA560" s="270" t="e">
        <v>#N/A</v>
      </c>
      <c r="AB560" s="270" t="e">
        <v>#N/A</v>
      </c>
      <c r="AC560" s="270" t="e">
        <v>#N/A</v>
      </c>
      <c r="AD560" s="270" t="e">
        <v>#N/A</v>
      </c>
      <c r="AE560" s="270" t="e">
        <v>#N/A</v>
      </c>
      <c r="AF560" s="270" t="e">
        <v>#N/A</v>
      </c>
      <c r="AG560" s="270" t="e">
        <v>#N/A</v>
      </c>
      <c r="AH560" s="270" t="e">
        <v>#N/A</v>
      </c>
      <c r="AI560" s="270" t="e">
        <v>#N/A</v>
      </c>
      <c r="AJ560" s="270" t="e">
        <v>#N/A</v>
      </c>
      <c r="AK560" s="270" t="e">
        <v>#N/A</v>
      </c>
      <c r="AL560" s="270" t="e">
        <v>#N/A</v>
      </c>
      <c r="AM560" s="270" t="e">
        <v>#N/A</v>
      </c>
      <c r="AN560" s="270" t="e">
        <v>#N/A</v>
      </c>
      <c r="AO560" s="270" t="e">
        <v>#N/A</v>
      </c>
      <c r="AP560" s="270" t="e">
        <v>#N/A</v>
      </c>
      <c r="AQ560" s="270" t="e">
        <v>#N/A</v>
      </c>
      <c r="AR560" s="270" t="e">
        <v>#N/A</v>
      </c>
      <c r="AS560" s="270" t="e">
        <v>#N/A</v>
      </c>
      <c r="AT560" s="270" t="e">
        <v>#N/A</v>
      </c>
      <c r="AU560" s="270" t="e">
        <v>#N/A</v>
      </c>
      <c r="AV560" s="270" t="e">
        <v>#N/A</v>
      </c>
      <c r="AW560" s="270" t="e">
        <v>#N/A</v>
      </c>
      <c r="AX560" s="270" t="e">
        <v>#N/A</v>
      </c>
      <c r="AY560" s="270" t="e">
        <v>#N/A</v>
      </c>
      <c r="AZ560" s="270" t="e">
        <v>#N/A</v>
      </c>
      <c r="BA560" s="270" t="e">
        <v>#N/A</v>
      </c>
      <c r="BB560" s="270" t="e">
        <v>#N/A</v>
      </c>
      <c r="BC560" s="270" t="e">
        <v>#N/A</v>
      </c>
      <c r="BD560" s="270" t="e">
        <v>#N/A</v>
      </c>
      <c r="BE560" s="270" t="e">
        <v>#N/A</v>
      </c>
      <c r="BF560" s="270" t="e">
        <v>#N/A</v>
      </c>
      <c r="BG560" s="270" t="e">
        <v>#N/A</v>
      </c>
    </row>
    <row r="561" spans="1:59">
      <c r="A561" s="267">
        <v>0</v>
      </c>
      <c r="B561" s="268" t="e">
        <v>#N/A</v>
      </c>
      <c r="C561" s="268" t="e">
        <v>#N/A</v>
      </c>
      <c r="D561" s="268" t="e">
        <v>#N/A</v>
      </c>
      <c r="E561" s="268"/>
      <c r="F561" s="269" t="e">
        <v>#N/A</v>
      </c>
      <c r="G561" s="270" t="e">
        <v>#N/A</v>
      </c>
      <c r="H561" s="270" t="e">
        <v>#N/A</v>
      </c>
      <c r="I561" s="270" t="e">
        <v>#N/A</v>
      </c>
      <c r="J561" s="270" t="e">
        <v>#N/A</v>
      </c>
      <c r="K561" s="270" t="e">
        <v>#N/A</v>
      </c>
      <c r="L561" s="270" t="e">
        <v>#N/A</v>
      </c>
      <c r="M561" s="271" t="e">
        <v>#N/A</v>
      </c>
      <c r="N561" s="269" t="e">
        <v>#N/A</v>
      </c>
      <c r="O561" s="269" t="e">
        <v>#N/A</v>
      </c>
      <c r="P561" s="269" t="e">
        <v>#N/A</v>
      </c>
      <c r="Q561" s="269" t="e">
        <v>#N/A</v>
      </c>
      <c r="R561" s="269" t="e">
        <v>#N/A</v>
      </c>
      <c r="S561" s="269" t="e">
        <v>#N/A</v>
      </c>
      <c r="T561" s="270" t="e">
        <v>#N/A</v>
      </c>
      <c r="U561" s="270" t="e">
        <v>#N/A</v>
      </c>
      <c r="V561" s="270" t="e">
        <v>#N/A</v>
      </c>
      <c r="W561" s="270" t="e">
        <v>#N/A</v>
      </c>
      <c r="X561" s="270" t="e">
        <v>#N/A</v>
      </c>
      <c r="Y561" s="270" t="e">
        <v>#N/A</v>
      </c>
      <c r="Z561" s="270" t="e">
        <v>#N/A</v>
      </c>
      <c r="AA561" s="270" t="e">
        <v>#N/A</v>
      </c>
      <c r="AB561" s="270" t="e">
        <v>#N/A</v>
      </c>
      <c r="AC561" s="270" t="e">
        <v>#N/A</v>
      </c>
      <c r="AD561" s="270" t="e">
        <v>#N/A</v>
      </c>
      <c r="AE561" s="270" t="e">
        <v>#N/A</v>
      </c>
      <c r="AF561" s="270" t="e">
        <v>#N/A</v>
      </c>
      <c r="AG561" s="270" t="e">
        <v>#N/A</v>
      </c>
      <c r="AH561" s="270" t="e">
        <v>#N/A</v>
      </c>
      <c r="AI561" s="270" t="e">
        <v>#N/A</v>
      </c>
      <c r="AJ561" s="270" t="e">
        <v>#N/A</v>
      </c>
      <c r="AK561" s="270" t="e">
        <v>#N/A</v>
      </c>
      <c r="AL561" s="270" t="e">
        <v>#N/A</v>
      </c>
      <c r="AM561" s="270" t="e">
        <v>#N/A</v>
      </c>
      <c r="AN561" s="270" t="e">
        <v>#N/A</v>
      </c>
      <c r="AO561" s="270" t="e">
        <v>#N/A</v>
      </c>
      <c r="AP561" s="270" t="e">
        <v>#N/A</v>
      </c>
      <c r="AQ561" s="270" t="e">
        <v>#N/A</v>
      </c>
      <c r="AR561" s="270" t="e">
        <v>#N/A</v>
      </c>
      <c r="AS561" s="270" t="e">
        <v>#N/A</v>
      </c>
      <c r="AT561" s="270" t="e">
        <v>#N/A</v>
      </c>
      <c r="AU561" s="270" t="e">
        <v>#N/A</v>
      </c>
      <c r="AV561" s="270" t="e">
        <v>#N/A</v>
      </c>
      <c r="AW561" s="270" t="e">
        <v>#N/A</v>
      </c>
      <c r="AX561" s="270" t="e">
        <v>#N/A</v>
      </c>
      <c r="AY561" s="270" t="e">
        <v>#N/A</v>
      </c>
      <c r="AZ561" s="270" t="e">
        <v>#N/A</v>
      </c>
      <c r="BA561" s="270" t="e">
        <v>#N/A</v>
      </c>
      <c r="BB561" s="270" t="e">
        <v>#N/A</v>
      </c>
      <c r="BC561" s="270" t="e">
        <v>#N/A</v>
      </c>
      <c r="BD561" s="270" t="e">
        <v>#N/A</v>
      </c>
      <c r="BE561" s="270" t="e">
        <v>#N/A</v>
      </c>
      <c r="BF561" s="270" t="e">
        <v>#N/A</v>
      </c>
      <c r="BG561" s="270" t="e">
        <v>#N/A</v>
      </c>
    </row>
    <row r="562" spans="1:59">
      <c r="A562" s="267">
        <v>0</v>
      </c>
      <c r="B562" s="268" t="e">
        <v>#N/A</v>
      </c>
      <c r="C562" s="268" t="e">
        <v>#N/A</v>
      </c>
      <c r="D562" s="268" t="e">
        <v>#N/A</v>
      </c>
      <c r="E562" s="268"/>
      <c r="F562" s="269" t="e">
        <v>#N/A</v>
      </c>
      <c r="G562" s="270" t="e">
        <v>#N/A</v>
      </c>
      <c r="H562" s="270" t="e">
        <v>#N/A</v>
      </c>
      <c r="I562" s="270" t="e">
        <v>#N/A</v>
      </c>
      <c r="J562" s="270" t="e">
        <v>#N/A</v>
      </c>
      <c r="K562" s="270" t="e">
        <v>#N/A</v>
      </c>
      <c r="L562" s="270" t="e">
        <v>#N/A</v>
      </c>
      <c r="M562" s="271" t="e">
        <v>#N/A</v>
      </c>
      <c r="N562" s="269" t="e">
        <v>#N/A</v>
      </c>
      <c r="O562" s="269" t="e">
        <v>#N/A</v>
      </c>
      <c r="P562" s="269" t="e">
        <v>#N/A</v>
      </c>
      <c r="Q562" s="269" t="e">
        <v>#N/A</v>
      </c>
      <c r="R562" s="269" t="e">
        <v>#N/A</v>
      </c>
      <c r="S562" s="269" t="e">
        <v>#N/A</v>
      </c>
      <c r="T562" s="270" t="e">
        <v>#N/A</v>
      </c>
      <c r="U562" s="270" t="e">
        <v>#N/A</v>
      </c>
      <c r="V562" s="270" t="e">
        <v>#N/A</v>
      </c>
      <c r="W562" s="270" t="e">
        <v>#N/A</v>
      </c>
      <c r="X562" s="270" t="e">
        <v>#N/A</v>
      </c>
      <c r="Y562" s="270" t="e">
        <v>#N/A</v>
      </c>
      <c r="Z562" s="270" t="e">
        <v>#N/A</v>
      </c>
      <c r="AA562" s="270" t="e">
        <v>#N/A</v>
      </c>
      <c r="AB562" s="270" t="e">
        <v>#N/A</v>
      </c>
      <c r="AC562" s="270" t="e">
        <v>#N/A</v>
      </c>
      <c r="AD562" s="270" t="e">
        <v>#N/A</v>
      </c>
      <c r="AE562" s="270" t="e">
        <v>#N/A</v>
      </c>
      <c r="AF562" s="270" t="e">
        <v>#N/A</v>
      </c>
      <c r="AG562" s="270" t="e">
        <v>#N/A</v>
      </c>
      <c r="AH562" s="270" t="e">
        <v>#N/A</v>
      </c>
      <c r="AI562" s="270" t="e">
        <v>#N/A</v>
      </c>
      <c r="AJ562" s="270" t="e">
        <v>#N/A</v>
      </c>
      <c r="AK562" s="270" t="e">
        <v>#N/A</v>
      </c>
      <c r="AL562" s="270" t="e">
        <v>#N/A</v>
      </c>
      <c r="AM562" s="270" t="e">
        <v>#N/A</v>
      </c>
      <c r="AN562" s="270" t="e">
        <v>#N/A</v>
      </c>
      <c r="AO562" s="270" t="e">
        <v>#N/A</v>
      </c>
      <c r="AP562" s="270" t="e">
        <v>#N/A</v>
      </c>
      <c r="AQ562" s="270" t="e">
        <v>#N/A</v>
      </c>
      <c r="AR562" s="270" t="e">
        <v>#N/A</v>
      </c>
      <c r="AS562" s="270" t="e">
        <v>#N/A</v>
      </c>
      <c r="AT562" s="270" t="e">
        <v>#N/A</v>
      </c>
      <c r="AU562" s="270" t="e">
        <v>#N/A</v>
      </c>
      <c r="AV562" s="270" t="e">
        <v>#N/A</v>
      </c>
      <c r="AW562" s="270" t="e">
        <v>#N/A</v>
      </c>
      <c r="AX562" s="270" t="e">
        <v>#N/A</v>
      </c>
      <c r="AY562" s="270" t="e">
        <v>#N/A</v>
      </c>
      <c r="AZ562" s="270" t="e">
        <v>#N/A</v>
      </c>
      <c r="BA562" s="270" t="e">
        <v>#N/A</v>
      </c>
      <c r="BB562" s="270" t="e">
        <v>#N/A</v>
      </c>
      <c r="BC562" s="270" t="e">
        <v>#N/A</v>
      </c>
      <c r="BD562" s="270" t="e">
        <v>#N/A</v>
      </c>
      <c r="BE562" s="270" t="e">
        <v>#N/A</v>
      </c>
      <c r="BF562" s="270" t="e">
        <v>#N/A</v>
      </c>
      <c r="BG562" s="270" t="e">
        <v>#N/A</v>
      </c>
    </row>
    <row r="563" spans="1:59">
      <c r="A563" s="267">
        <v>0</v>
      </c>
      <c r="B563" s="268" t="e">
        <v>#N/A</v>
      </c>
      <c r="C563" s="268" t="e">
        <v>#N/A</v>
      </c>
      <c r="D563" s="268" t="e">
        <v>#N/A</v>
      </c>
      <c r="E563" s="268"/>
      <c r="F563" s="269" t="e">
        <v>#N/A</v>
      </c>
      <c r="G563" s="270" t="e">
        <v>#N/A</v>
      </c>
      <c r="H563" s="270" t="e">
        <v>#N/A</v>
      </c>
      <c r="I563" s="270" t="e">
        <v>#N/A</v>
      </c>
      <c r="J563" s="270" t="e">
        <v>#N/A</v>
      </c>
      <c r="K563" s="270" t="e">
        <v>#N/A</v>
      </c>
      <c r="L563" s="270" t="e">
        <v>#N/A</v>
      </c>
      <c r="M563" s="271" t="e">
        <v>#N/A</v>
      </c>
      <c r="N563" s="269" t="e">
        <v>#N/A</v>
      </c>
      <c r="O563" s="269" t="e">
        <v>#N/A</v>
      </c>
      <c r="P563" s="269" t="e">
        <v>#N/A</v>
      </c>
      <c r="Q563" s="269" t="e">
        <v>#N/A</v>
      </c>
      <c r="R563" s="269" t="e">
        <v>#N/A</v>
      </c>
      <c r="S563" s="269" t="e">
        <v>#N/A</v>
      </c>
      <c r="T563" s="270" t="e">
        <v>#N/A</v>
      </c>
      <c r="U563" s="270" t="e">
        <v>#N/A</v>
      </c>
      <c r="V563" s="270" t="e">
        <v>#N/A</v>
      </c>
      <c r="W563" s="270" t="e">
        <v>#N/A</v>
      </c>
      <c r="X563" s="270" t="e">
        <v>#N/A</v>
      </c>
      <c r="Y563" s="270" t="e">
        <v>#N/A</v>
      </c>
      <c r="Z563" s="270" t="e">
        <v>#N/A</v>
      </c>
      <c r="AA563" s="270" t="e">
        <v>#N/A</v>
      </c>
      <c r="AB563" s="270" t="e">
        <v>#N/A</v>
      </c>
      <c r="AC563" s="270" t="e">
        <v>#N/A</v>
      </c>
      <c r="AD563" s="270" t="e">
        <v>#N/A</v>
      </c>
      <c r="AE563" s="270" t="e">
        <v>#N/A</v>
      </c>
      <c r="AF563" s="270" t="e">
        <v>#N/A</v>
      </c>
      <c r="AG563" s="270" t="e">
        <v>#N/A</v>
      </c>
      <c r="AH563" s="270" t="e">
        <v>#N/A</v>
      </c>
      <c r="AI563" s="270" t="e">
        <v>#N/A</v>
      </c>
      <c r="AJ563" s="270" t="e">
        <v>#N/A</v>
      </c>
      <c r="AK563" s="270" t="e">
        <v>#N/A</v>
      </c>
      <c r="AL563" s="270" t="e">
        <v>#N/A</v>
      </c>
      <c r="AM563" s="270" t="e">
        <v>#N/A</v>
      </c>
      <c r="AN563" s="270" t="e">
        <v>#N/A</v>
      </c>
      <c r="AO563" s="270" t="e">
        <v>#N/A</v>
      </c>
      <c r="AP563" s="270" t="e">
        <v>#N/A</v>
      </c>
      <c r="AQ563" s="270" t="e">
        <v>#N/A</v>
      </c>
      <c r="AR563" s="270" t="e">
        <v>#N/A</v>
      </c>
      <c r="AS563" s="270" t="e">
        <v>#N/A</v>
      </c>
      <c r="AT563" s="270" t="e">
        <v>#N/A</v>
      </c>
      <c r="AU563" s="270" t="e">
        <v>#N/A</v>
      </c>
      <c r="AV563" s="270" t="e">
        <v>#N/A</v>
      </c>
      <c r="AW563" s="270" t="e">
        <v>#N/A</v>
      </c>
      <c r="AX563" s="270" t="e">
        <v>#N/A</v>
      </c>
      <c r="AY563" s="270" t="e">
        <v>#N/A</v>
      </c>
      <c r="AZ563" s="270" t="e">
        <v>#N/A</v>
      </c>
      <c r="BA563" s="270" t="e">
        <v>#N/A</v>
      </c>
      <c r="BB563" s="270" t="e">
        <v>#N/A</v>
      </c>
      <c r="BC563" s="270" t="e">
        <v>#N/A</v>
      </c>
      <c r="BD563" s="270" t="e">
        <v>#N/A</v>
      </c>
      <c r="BE563" s="270" t="e">
        <v>#N/A</v>
      </c>
      <c r="BF563" s="270" t="e">
        <v>#N/A</v>
      </c>
      <c r="BG563" s="270" t="e">
        <v>#N/A</v>
      </c>
    </row>
    <row r="564" spans="1:59">
      <c r="A564" s="267">
        <v>0</v>
      </c>
      <c r="B564" s="268" t="e">
        <v>#N/A</v>
      </c>
      <c r="C564" s="268" t="e">
        <v>#N/A</v>
      </c>
      <c r="D564" s="268" t="e">
        <v>#N/A</v>
      </c>
      <c r="E564" s="268"/>
      <c r="F564" s="269" t="e">
        <v>#N/A</v>
      </c>
      <c r="G564" s="270" t="e">
        <v>#N/A</v>
      </c>
      <c r="H564" s="270" t="e">
        <v>#N/A</v>
      </c>
      <c r="I564" s="270" t="e">
        <v>#N/A</v>
      </c>
      <c r="J564" s="270" t="e">
        <v>#N/A</v>
      </c>
      <c r="K564" s="270" t="e">
        <v>#N/A</v>
      </c>
      <c r="L564" s="270" t="e">
        <v>#N/A</v>
      </c>
      <c r="M564" s="271" t="e">
        <v>#N/A</v>
      </c>
      <c r="N564" s="269" t="e">
        <v>#N/A</v>
      </c>
      <c r="O564" s="269" t="e">
        <v>#N/A</v>
      </c>
      <c r="P564" s="269" t="e">
        <v>#N/A</v>
      </c>
      <c r="Q564" s="269" t="e">
        <v>#N/A</v>
      </c>
      <c r="R564" s="269" t="e">
        <v>#N/A</v>
      </c>
      <c r="S564" s="269" t="e">
        <v>#N/A</v>
      </c>
      <c r="T564" s="270" t="e">
        <v>#N/A</v>
      </c>
      <c r="U564" s="270" t="e">
        <v>#N/A</v>
      </c>
      <c r="V564" s="270" t="e">
        <v>#N/A</v>
      </c>
      <c r="W564" s="270" t="e">
        <v>#N/A</v>
      </c>
      <c r="X564" s="270" t="e">
        <v>#N/A</v>
      </c>
      <c r="Y564" s="270" t="e">
        <v>#N/A</v>
      </c>
      <c r="Z564" s="270" t="e">
        <v>#N/A</v>
      </c>
      <c r="AA564" s="270" t="e">
        <v>#N/A</v>
      </c>
      <c r="AB564" s="270" t="e">
        <v>#N/A</v>
      </c>
      <c r="AC564" s="270" t="e">
        <v>#N/A</v>
      </c>
      <c r="AD564" s="270" t="e">
        <v>#N/A</v>
      </c>
      <c r="AE564" s="270" t="e">
        <v>#N/A</v>
      </c>
      <c r="AF564" s="270" t="e">
        <v>#N/A</v>
      </c>
      <c r="AG564" s="270" t="e">
        <v>#N/A</v>
      </c>
      <c r="AH564" s="270" t="e">
        <v>#N/A</v>
      </c>
      <c r="AI564" s="270" t="e">
        <v>#N/A</v>
      </c>
      <c r="AJ564" s="270" t="e">
        <v>#N/A</v>
      </c>
      <c r="AK564" s="270" t="e">
        <v>#N/A</v>
      </c>
      <c r="AL564" s="270" t="e">
        <v>#N/A</v>
      </c>
      <c r="AM564" s="270" t="e">
        <v>#N/A</v>
      </c>
      <c r="AN564" s="270" t="e">
        <v>#N/A</v>
      </c>
      <c r="AO564" s="270" t="e">
        <v>#N/A</v>
      </c>
      <c r="AP564" s="270" t="e">
        <v>#N/A</v>
      </c>
      <c r="AQ564" s="270" t="e">
        <v>#N/A</v>
      </c>
      <c r="AR564" s="270" t="e">
        <v>#N/A</v>
      </c>
      <c r="AS564" s="270" t="e">
        <v>#N/A</v>
      </c>
      <c r="AT564" s="270" t="e">
        <v>#N/A</v>
      </c>
      <c r="AU564" s="270" t="e">
        <v>#N/A</v>
      </c>
      <c r="AV564" s="270" t="e">
        <v>#N/A</v>
      </c>
      <c r="AW564" s="270" t="e">
        <v>#N/A</v>
      </c>
      <c r="AX564" s="270" t="e">
        <v>#N/A</v>
      </c>
      <c r="AY564" s="270" t="e">
        <v>#N/A</v>
      </c>
      <c r="AZ564" s="270" t="e">
        <v>#N/A</v>
      </c>
      <c r="BA564" s="270" t="e">
        <v>#N/A</v>
      </c>
      <c r="BB564" s="270" t="e">
        <v>#N/A</v>
      </c>
      <c r="BC564" s="270" t="e">
        <v>#N/A</v>
      </c>
      <c r="BD564" s="270" t="e">
        <v>#N/A</v>
      </c>
      <c r="BE564" s="270" t="e">
        <v>#N/A</v>
      </c>
      <c r="BF564" s="270" t="e">
        <v>#N/A</v>
      </c>
      <c r="BG564" s="270" t="e">
        <v>#N/A</v>
      </c>
    </row>
    <row r="565" spans="1:59">
      <c r="A565" s="267">
        <v>0</v>
      </c>
      <c r="B565" s="268" t="e">
        <v>#N/A</v>
      </c>
      <c r="C565" s="268" t="e">
        <v>#N/A</v>
      </c>
      <c r="D565" s="268" t="e">
        <v>#N/A</v>
      </c>
      <c r="E565" s="268"/>
      <c r="F565" s="269" t="e">
        <v>#N/A</v>
      </c>
      <c r="G565" s="270" t="e">
        <v>#N/A</v>
      </c>
      <c r="H565" s="270" t="e">
        <v>#N/A</v>
      </c>
      <c r="I565" s="270" t="e">
        <v>#N/A</v>
      </c>
      <c r="J565" s="270" t="e">
        <v>#N/A</v>
      </c>
      <c r="K565" s="270" t="e">
        <v>#N/A</v>
      </c>
      <c r="L565" s="270" t="e">
        <v>#N/A</v>
      </c>
      <c r="M565" s="271" t="e">
        <v>#N/A</v>
      </c>
      <c r="N565" s="269" t="e">
        <v>#N/A</v>
      </c>
      <c r="O565" s="269" t="e">
        <v>#N/A</v>
      </c>
      <c r="P565" s="269" t="e">
        <v>#N/A</v>
      </c>
      <c r="Q565" s="269" t="e">
        <v>#N/A</v>
      </c>
      <c r="R565" s="269" t="e">
        <v>#N/A</v>
      </c>
      <c r="S565" s="269" t="e">
        <v>#N/A</v>
      </c>
      <c r="T565" s="270" t="e">
        <v>#N/A</v>
      </c>
      <c r="U565" s="270" t="e">
        <v>#N/A</v>
      </c>
      <c r="V565" s="270" t="e">
        <v>#N/A</v>
      </c>
      <c r="W565" s="270" t="e">
        <v>#N/A</v>
      </c>
      <c r="X565" s="270" t="e">
        <v>#N/A</v>
      </c>
      <c r="Y565" s="270" t="e">
        <v>#N/A</v>
      </c>
      <c r="Z565" s="270" t="e">
        <v>#N/A</v>
      </c>
      <c r="AA565" s="270" t="e">
        <v>#N/A</v>
      </c>
      <c r="AB565" s="270" t="e">
        <v>#N/A</v>
      </c>
      <c r="AC565" s="270" t="e">
        <v>#N/A</v>
      </c>
      <c r="AD565" s="270" t="e">
        <v>#N/A</v>
      </c>
      <c r="AE565" s="270" t="e">
        <v>#N/A</v>
      </c>
      <c r="AF565" s="270" t="e">
        <v>#N/A</v>
      </c>
      <c r="AG565" s="270" t="e">
        <v>#N/A</v>
      </c>
      <c r="AH565" s="270" t="e">
        <v>#N/A</v>
      </c>
      <c r="AI565" s="270" t="e">
        <v>#N/A</v>
      </c>
      <c r="AJ565" s="270" t="e">
        <v>#N/A</v>
      </c>
      <c r="AK565" s="270" t="e">
        <v>#N/A</v>
      </c>
      <c r="AL565" s="270" t="e">
        <v>#N/A</v>
      </c>
      <c r="AM565" s="270" t="e">
        <v>#N/A</v>
      </c>
      <c r="AN565" s="270" t="e">
        <v>#N/A</v>
      </c>
      <c r="AO565" s="270" t="e">
        <v>#N/A</v>
      </c>
      <c r="AP565" s="270" t="e">
        <v>#N/A</v>
      </c>
      <c r="AQ565" s="270" t="e">
        <v>#N/A</v>
      </c>
      <c r="AR565" s="270" t="e">
        <v>#N/A</v>
      </c>
      <c r="AS565" s="270" t="e">
        <v>#N/A</v>
      </c>
      <c r="AT565" s="270" t="e">
        <v>#N/A</v>
      </c>
      <c r="AU565" s="270" t="e">
        <v>#N/A</v>
      </c>
      <c r="AV565" s="270" t="e">
        <v>#N/A</v>
      </c>
      <c r="AW565" s="270" t="e">
        <v>#N/A</v>
      </c>
      <c r="AX565" s="270" t="e">
        <v>#N/A</v>
      </c>
      <c r="AY565" s="270" t="e">
        <v>#N/A</v>
      </c>
      <c r="AZ565" s="270" t="e">
        <v>#N/A</v>
      </c>
      <c r="BA565" s="270" t="e">
        <v>#N/A</v>
      </c>
      <c r="BB565" s="270" t="e">
        <v>#N/A</v>
      </c>
      <c r="BC565" s="270" t="e">
        <v>#N/A</v>
      </c>
      <c r="BD565" s="270" t="e">
        <v>#N/A</v>
      </c>
      <c r="BE565" s="270" t="e">
        <v>#N/A</v>
      </c>
      <c r="BF565" s="270" t="e">
        <v>#N/A</v>
      </c>
      <c r="BG565" s="270" t="e">
        <v>#N/A</v>
      </c>
    </row>
    <row r="566" spans="1:59">
      <c r="A566" s="267">
        <v>0</v>
      </c>
      <c r="B566" s="268" t="e">
        <v>#N/A</v>
      </c>
      <c r="C566" s="268" t="e">
        <v>#N/A</v>
      </c>
      <c r="D566" s="268" t="e">
        <v>#N/A</v>
      </c>
      <c r="E566" s="268"/>
      <c r="F566" s="269" t="e">
        <v>#N/A</v>
      </c>
      <c r="G566" s="270" t="e">
        <v>#N/A</v>
      </c>
      <c r="H566" s="270" t="e">
        <v>#N/A</v>
      </c>
      <c r="I566" s="270" t="e">
        <v>#N/A</v>
      </c>
      <c r="J566" s="270" t="e">
        <v>#N/A</v>
      </c>
      <c r="K566" s="270" t="e">
        <v>#N/A</v>
      </c>
      <c r="L566" s="270" t="e">
        <v>#N/A</v>
      </c>
      <c r="M566" s="271" t="e">
        <v>#N/A</v>
      </c>
      <c r="N566" s="269" t="e">
        <v>#N/A</v>
      </c>
      <c r="O566" s="269" t="e">
        <v>#N/A</v>
      </c>
      <c r="P566" s="269" t="e">
        <v>#N/A</v>
      </c>
      <c r="Q566" s="269" t="e">
        <v>#N/A</v>
      </c>
      <c r="R566" s="269" t="e">
        <v>#N/A</v>
      </c>
      <c r="S566" s="269" t="e">
        <v>#N/A</v>
      </c>
      <c r="T566" s="270" t="e">
        <v>#N/A</v>
      </c>
      <c r="U566" s="270" t="e">
        <v>#N/A</v>
      </c>
      <c r="V566" s="270" t="e">
        <v>#N/A</v>
      </c>
      <c r="W566" s="270" t="e">
        <v>#N/A</v>
      </c>
      <c r="X566" s="270" t="e">
        <v>#N/A</v>
      </c>
      <c r="Y566" s="270" t="e">
        <v>#N/A</v>
      </c>
      <c r="Z566" s="270" t="e">
        <v>#N/A</v>
      </c>
      <c r="AA566" s="270" t="e">
        <v>#N/A</v>
      </c>
      <c r="AB566" s="270" t="e">
        <v>#N/A</v>
      </c>
      <c r="AC566" s="270" t="e">
        <v>#N/A</v>
      </c>
      <c r="AD566" s="270" t="e">
        <v>#N/A</v>
      </c>
      <c r="AE566" s="270" t="e">
        <v>#N/A</v>
      </c>
      <c r="AF566" s="270" t="e">
        <v>#N/A</v>
      </c>
      <c r="AG566" s="270" t="e">
        <v>#N/A</v>
      </c>
      <c r="AH566" s="270" t="e">
        <v>#N/A</v>
      </c>
      <c r="AI566" s="270" t="e">
        <v>#N/A</v>
      </c>
      <c r="AJ566" s="270" t="e">
        <v>#N/A</v>
      </c>
      <c r="AK566" s="270" t="e">
        <v>#N/A</v>
      </c>
      <c r="AL566" s="270" t="e">
        <v>#N/A</v>
      </c>
      <c r="AM566" s="270" t="e">
        <v>#N/A</v>
      </c>
      <c r="AN566" s="270" t="e">
        <v>#N/A</v>
      </c>
      <c r="AO566" s="270" t="e">
        <v>#N/A</v>
      </c>
      <c r="AP566" s="270" t="e">
        <v>#N/A</v>
      </c>
      <c r="AQ566" s="270" t="e">
        <v>#N/A</v>
      </c>
      <c r="AR566" s="270" t="e">
        <v>#N/A</v>
      </c>
      <c r="AS566" s="270" t="e">
        <v>#N/A</v>
      </c>
      <c r="AT566" s="270" t="e">
        <v>#N/A</v>
      </c>
      <c r="AU566" s="270" t="e">
        <v>#N/A</v>
      </c>
      <c r="AV566" s="270" t="e">
        <v>#N/A</v>
      </c>
      <c r="AW566" s="270" t="e">
        <v>#N/A</v>
      </c>
      <c r="AX566" s="270" t="e">
        <v>#N/A</v>
      </c>
      <c r="AY566" s="270" t="e">
        <v>#N/A</v>
      </c>
      <c r="AZ566" s="270" t="e">
        <v>#N/A</v>
      </c>
      <c r="BA566" s="270" t="e">
        <v>#N/A</v>
      </c>
      <c r="BB566" s="270" t="e">
        <v>#N/A</v>
      </c>
      <c r="BC566" s="270" t="e">
        <v>#N/A</v>
      </c>
      <c r="BD566" s="270" t="e">
        <v>#N/A</v>
      </c>
      <c r="BE566" s="270" t="e">
        <v>#N/A</v>
      </c>
      <c r="BF566" s="270" t="e">
        <v>#N/A</v>
      </c>
      <c r="BG566" s="270" t="e">
        <v>#N/A</v>
      </c>
    </row>
    <row r="567" spans="1:59">
      <c r="A567" s="267">
        <v>0</v>
      </c>
      <c r="B567" s="268" t="e">
        <v>#N/A</v>
      </c>
      <c r="C567" s="268" t="e">
        <v>#N/A</v>
      </c>
      <c r="D567" s="268" t="e">
        <v>#N/A</v>
      </c>
      <c r="E567" s="268"/>
      <c r="F567" s="269" t="e">
        <v>#N/A</v>
      </c>
      <c r="G567" s="270" t="e">
        <v>#N/A</v>
      </c>
      <c r="H567" s="270" t="e">
        <v>#N/A</v>
      </c>
      <c r="I567" s="270" t="e">
        <v>#N/A</v>
      </c>
      <c r="J567" s="270" t="e">
        <v>#N/A</v>
      </c>
      <c r="K567" s="270" t="e">
        <v>#N/A</v>
      </c>
      <c r="L567" s="270" t="e">
        <v>#N/A</v>
      </c>
      <c r="M567" s="271" t="e">
        <v>#N/A</v>
      </c>
      <c r="N567" s="269" t="e">
        <v>#N/A</v>
      </c>
      <c r="O567" s="269" t="e">
        <v>#N/A</v>
      </c>
      <c r="P567" s="269" t="e">
        <v>#N/A</v>
      </c>
      <c r="Q567" s="269" t="e">
        <v>#N/A</v>
      </c>
      <c r="R567" s="269" t="e">
        <v>#N/A</v>
      </c>
      <c r="S567" s="269" t="e">
        <v>#N/A</v>
      </c>
      <c r="T567" s="270" t="e">
        <v>#N/A</v>
      </c>
      <c r="U567" s="270" t="e">
        <v>#N/A</v>
      </c>
      <c r="V567" s="270" t="e">
        <v>#N/A</v>
      </c>
      <c r="W567" s="270" t="e">
        <v>#N/A</v>
      </c>
      <c r="X567" s="270" t="e">
        <v>#N/A</v>
      </c>
      <c r="Y567" s="270" t="e">
        <v>#N/A</v>
      </c>
      <c r="Z567" s="270" t="e">
        <v>#N/A</v>
      </c>
      <c r="AA567" s="270" t="e">
        <v>#N/A</v>
      </c>
      <c r="AB567" s="270" t="e">
        <v>#N/A</v>
      </c>
      <c r="AC567" s="270" t="e">
        <v>#N/A</v>
      </c>
      <c r="AD567" s="270" t="e">
        <v>#N/A</v>
      </c>
      <c r="AE567" s="270" t="e">
        <v>#N/A</v>
      </c>
      <c r="AF567" s="270" t="e">
        <v>#N/A</v>
      </c>
      <c r="AG567" s="270" t="e">
        <v>#N/A</v>
      </c>
      <c r="AH567" s="270" t="e">
        <v>#N/A</v>
      </c>
      <c r="AI567" s="270" t="e">
        <v>#N/A</v>
      </c>
      <c r="AJ567" s="270" t="e">
        <v>#N/A</v>
      </c>
      <c r="AK567" s="270" t="e">
        <v>#N/A</v>
      </c>
      <c r="AL567" s="270" t="e">
        <v>#N/A</v>
      </c>
      <c r="AM567" s="270" t="e">
        <v>#N/A</v>
      </c>
      <c r="AN567" s="270" t="e">
        <v>#N/A</v>
      </c>
      <c r="AO567" s="270" t="e">
        <v>#N/A</v>
      </c>
      <c r="AP567" s="270" t="e">
        <v>#N/A</v>
      </c>
      <c r="AQ567" s="270" t="e">
        <v>#N/A</v>
      </c>
      <c r="AR567" s="270" t="e">
        <v>#N/A</v>
      </c>
      <c r="AS567" s="270" t="e">
        <v>#N/A</v>
      </c>
      <c r="AT567" s="270" t="e">
        <v>#N/A</v>
      </c>
      <c r="AU567" s="270" t="e">
        <v>#N/A</v>
      </c>
      <c r="AV567" s="270" t="e">
        <v>#N/A</v>
      </c>
      <c r="AW567" s="270" t="e">
        <v>#N/A</v>
      </c>
      <c r="AX567" s="270" t="e">
        <v>#N/A</v>
      </c>
      <c r="AY567" s="270" t="e">
        <v>#N/A</v>
      </c>
      <c r="AZ567" s="270" t="e">
        <v>#N/A</v>
      </c>
      <c r="BA567" s="270" t="e">
        <v>#N/A</v>
      </c>
      <c r="BB567" s="270" t="e">
        <v>#N/A</v>
      </c>
      <c r="BC567" s="270" t="e">
        <v>#N/A</v>
      </c>
      <c r="BD567" s="270" t="e">
        <v>#N/A</v>
      </c>
      <c r="BE567" s="270" t="e">
        <v>#N/A</v>
      </c>
      <c r="BF567" s="270" t="e">
        <v>#N/A</v>
      </c>
      <c r="BG567" s="270" t="e">
        <v>#N/A</v>
      </c>
    </row>
    <row r="568" spans="1:59">
      <c r="A568" s="267">
        <v>0</v>
      </c>
      <c r="B568" s="268" t="e">
        <v>#N/A</v>
      </c>
      <c r="C568" s="268" t="e">
        <v>#N/A</v>
      </c>
      <c r="D568" s="268" t="e">
        <v>#N/A</v>
      </c>
      <c r="E568" s="268"/>
      <c r="F568" s="269" t="e">
        <v>#N/A</v>
      </c>
      <c r="G568" s="270" t="e">
        <v>#N/A</v>
      </c>
      <c r="H568" s="270" t="e">
        <v>#N/A</v>
      </c>
      <c r="I568" s="270" t="e">
        <v>#N/A</v>
      </c>
      <c r="J568" s="270" t="e">
        <v>#N/A</v>
      </c>
      <c r="K568" s="270" t="e">
        <v>#N/A</v>
      </c>
      <c r="L568" s="270" t="e">
        <v>#N/A</v>
      </c>
      <c r="M568" s="271" t="e">
        <v>#N/A</v>
      </c>
      <c r="N568" s="269" t="e">
        <v>#N/A</v>
      </c>
      <c r="O568" s="269" t="e">
        <v>#N/A</v>
      </c>
      <c r="P568" s="269" t="e">
        <v>#N/A</v>
      </c>
      <c r="Q568" s="269" t="e">
        <v>#N/A</v>
      </c>
      <c r="R568" s="269" t="e">
        <v>#N/A</v>
      </c>
      <c r="S568" s="269" t="e">
        <v>#N/A</v>
      </c>
      <c r="T568" s="270" t="e">
        <v>#N/A</v>
      </c>
      <c r="U568" s="270" t="e">
        <v>#N/A</v>
      </c>
      <c r="V568" s="270" t="e">
        <v>#N/A</v>
      </c>
      <c r="W568" s="270" t="e">
        <v>#N/A</v>
      </c>
      <c r="X568" s="270" t="e">
        <v>#N/A</v>
      </c>
      <c r="Y568" s="270" t="e">
        <v>#N/A</v>
      </c>
      <c r="Z568" s="270" t="e">
        <v>#N/A</v>
      </c>
      <c r="AA568" s="270" t="e">
        <v>#N/A</v>
      </c>
      <c r="AB568" s="270" t="e">
        <v>#N/A</v>
      </c>
      <c r="AC568" s="270" t="e">
        <v>#N/A</v>
      </c>
      <c r="AD568" s="270" t="e">
        <v>#N/A</v>
      </c>
      <c r="AE568" s="270" t="e">
        <v>#N/A</v>
      </c>
      <c r="AF568" s="270" t="e">
        <v>#N/A</v>
      </c>
      <c r="AG568" s="270" t="e">
        <v>#N/A</v>
      </c>
      <c r="AH568" s="270" t="e">
        <v>#N/A</v>
      </c>
      <c r="AI568" s="270" t="e">
        <v>#N/A</v>
      </c>
      <c r="AJ568" s="270" t="e">
        <v>#N/A</v>
      </c>
      <c r="AK568" s="270" t="e">
        <v>#N/A</v>
      </c>
      <c r="AL568" s="270" t="e">
        <v>#N/A</v>
      </c>
      <c r="AM568" s="270" t="e">
        <v>#N/A</v>
      </c>
      <c r="AN568" s="270" t="e">
        <v>#N/A</v>
      </c>
      <c r="AO568" s="270" t="e">
        <v>#N/A</v>
      </c>
      <c r="AP568" s="270" t="e">
        <v>#N/A</v>
      </c>
      <c r="AQ568" s="270" t="e">
        <v>#N/A</v>
      </c>
      <c r="AR568" s="270" t="e">
        <v>#N/A</v>
      </c>
      <c r="AS568" s="270" t="e">
        <v>#N/A</v>
      </c>
      <c r="AT568" s="270" t="e">
        <v>#N/A</v>
      </c>
      <c r="AU568" s="270" t="e">
        <v>#N/A</v>
      </c>
      <c r="AV568" s="270" t="e">
        <v>#N/A</v>
      </c>
      <c r="AW568" s="270" t="e">
        <v>#N/A</v>
      </c>
      <c r="AX568" s="270" t="e">
        <v>#N/A</v>
      </c>
      <c r="AY568" s="270" t="e">
        <v>#N/A</v>
      </c>
      <c r="AZ568" s="270" t="e">
        <v>#N/A</v>
      </c>
      <c r="BA568" s="270" t="e">
        <v>#N/A</v>
      </c>
      <c r="BB568" s="270" t="e">
        <v>#N/A</v>
      </c>
      <c r="BC568" s="270" t="e">
        <v>#N/A</v>
      </c>
      <c r="BD568" s="270" t="e">
        <v>#N/A</v>
      </c>
      <c r="BE568" s="270" t="e">
        <v>#N/A</v>
      </c>
      <c r="BF568" s="270" t="e">
        <v>#N/A</v>
      </c>
      <c r="BG568" s="270" t="e">
        <v>#N/A</v>
      </c>
    </row>
    <row r="569" spans="1:59">
      <c r="A569" s="267">
        <v>0</v>
      </c>
      <c r="B569" s="268" t="e">
        <v>#N/A</v>
      </c>
      <c r="C569" s="268" t="e">
        <v>#N/A</v>
      </c>
      <c r="D569" s="268" t="e">
        <v>#N/A</v>
      </c>
      <c r="E569" s="268"/>
      <c r="F569" s="269" t="e">
        <v>#N/A</v>
      </c>
      <c r="G569" s="270" t="e">
        <v>#N/A</v>
      </c>
      <c r="H569" s="270" t="e">
        <v>#N/A</v>
      </c>
      <c r="I569" s="270" t="e">
        <v>#N/A</v>
      </c>
      <c r="J569" s="270" t="e">
        <v>#N/A</v>
      </c>
      <c r="K569" s="270" t="e">
        <v>#N/A</v>
      </c>
      <c r="L569" s="270" t="e">
        <v>#N/A</v>
      </c>
      <c r="M569" s="271" t="e">
        <v>#N/A</v>
      </c>
      <c r="N569" s="269" t="e">
        <v>#N/A</v>
      </c>
      <c r="O569" s="269" t="e">
        <v>#N/A</v>
      </c>
      <c r="P569" s="269" t="e">
        <v>#N/A</v>
      </c>
      <c r="Q569" s="269" t="e">
        <v>#N/A</v>
      </c>
      <c r="R569" s="269" t="e">
        <v>#N/A</v>
      </c>
      <c r="S569" s="269" t="e">
        <v>#N/A</v>
      </c>
      <c r="T569" s="270" t="e">
        <v>#N/A</v>
      </c>
      <c r="U569" s="270" t="e">
        <v>#N/A</v>
      </c>
      <c r="V569" s="270" t="e">
        <v>#N/A</v>
      </c>
      <c r="W569" s="270" t="e">
        <v>#N/A</v>
      </c>
      <c r="X569" s="270" t="e">
        <v>#N/A</v>
      </c>
      <c r="Y569" s="270" t="e">
        <v>#N/A</v>
      </c>
      <c r="Z569" s="270" t="e">
        <v>#N/A</v>
      </c>
      <c r="AA569" s="270" t="e">
        <v>#N/A</v>
      </c>
      <c r="AB569" s="270" t="e">
        <v>#N/A</v>
      </c>
      <c r="AC569" s="270" t="e">
        <v>#N/A</v>
      </c>
      <c r="AD569" s="270" t="e">
        <v>#N/A</v>
      </c>
      <c r="AE569" s="270" t="e">
        <v>#N/A</v>
      </c>
      <c r="AF569" s="270" t="e">
        <v>#N/A</v>
      </c>
      <c r="AG569" s="270" t="e">
        <v>#N/A</v>
      </c>
      <c r="AH569" s="270" t="e">
        <v>#N/A</v>
      </c>
      <c r="AI569" s="270" t="e">
        <v>#N/A</v>
      </c>
      <c r="AJ569" s="270" t="e">
        <v>#N/A</v>
      </c>
      <c r="AK569" s="270" t="e">
        <v>#N/A</v>
      </c>
      <c r="AL569" s="270" t="e">
        <v>#N/A</v>
      </c>
      <c r="AM569" s="270" t="e">
        <v>#N/A</v>
      </c>
      <c r="AN569" s="270" t="e">
        <v>#N/A</v>
      </c>
      <c r="AO569" s="270" t="e">
        <v>#N/A</v>
      </c>
      <c r="AP569" s="270" t="e">
        <v>#N/A</v>
      </c>
      <c r="AQ569" s="270" t="e">
        <v>#N/A</v>
      </c>
      <c r="AR569" s="270" t="e">
        <v>#N/A</v>
      </c>
      <c r="AS569" s="270" t="e">
        <v>#N/A</v>
      </c>
      <c r="AT569" s="270" t="e">
        <v>#N/A</v>
      </c>
      <c r="AU569" s="270" t="e">
        <v>#N/A</v>
      </c>
      <c r="AV569" s="270" t="e">
        <v>#N/A</v>
      </c>
      <c r="AW569" s="270" t="e">
        <v>#N/A</v>
      </c>
      <c r="AX569" s="270" t="e">
        <v>#N/A</v>
      </c>
      <c r="AY569" s="270" t="e">
        <v>#N/A</v>
      </c>
      <c r="AZ569" s="270" t="e">
        <v>#N/A</v>
      </c>
      <c r="BA569" s="270" t="e">
        <v>#N/A</v>
      </c>
      <c r="BB569" s="270" t="e">
        <v>#N/A</v>
      </c>
      <c r="BC569" s="270" t="e">
        <v>#N/A</v>
      </c>
      <c r="BD569" s="270" t="e">
        <v>#N/A</v>
      </c>
      <c r="BE569" s="270" t="e">
        <v>#N/A</v>
      </c>
      <c r="BF569" s="270" t="e">
        <v>#N/A</v>
      </c>
      <c r="BG569" s="270" t="e">
        <v>#N/A</v>
      </c>
    </row>
    <row r="570" spans="1:59">
      <c r="A570" s="267">
        <v>0</v>
      </c>
      <c r="B570" s="268" t="e">
        <v>#N/A</v>
      </c>
      <c r="C570" s="268" t="e">
        <v>#N/A</v>
      </c>
      <c r="D570" s="268" t="e">
        <v>#N/A</v>
      </c>
      <c r="E570" s="268"/>
      <c r="F570" s="269" t="e">
        <v>#N/A</v>
      </c>
      <c r="G570" s="270" t="e">
        <v>#N/A</v>
      </c>
      <c r="H570" s="270" t="e">
        <v>#N/A</v>
      </c>
      <c r="I570" s="270" t="e">
        <v>#N/A</v>
      </c>
      <c r="J570" s="270" t="e">
        <v>#N/A</v>
      </c>
      <c r="K570" s="270" t="e">
        <v>#N/A</v>
      </c>
      <c r="L570" s="270" t="e">
        <v>#N/A</v>
      </c>
      <c r="M570" s="271" t="e">
        <v>#N/A</v>
      </c>
      <c r="N570" s="269" t="e">
        <v>#N/A</v>
      </c>
      <c r="O570" s="269" t="e">
        <v>#N/A</v>
      </c>
      <c r="P570" s="269" t="e">
        <v>#N/A</v>
      </c>
      <c r="Q570" s="269" t="e">
        <v>#N/A</v>
      </c>
      <c r="R570" s="269" t="e">
        <v>#N/A</v>
      </c>
      <c r="S570" s="269" t="e">
        <v>#N/A</v>
      </c>
      <c r="T570" s="270" t="e">
        <v>#N/A</v>
      </c>
      <c r="U570" s="270" t="e">
        <v>#N/A</v>
      </c>
      <c r="V570" s="270" t="e">
        <v>#N/A</v>
      </c>
      <c r="W570" s="270" t="e">
        <v>#N/A</v>
      </c>
      <c r="X570" s="270" t="e">
        <v>#N/A</v>
      </c>
      <c r="Y570" s="270" t="e">
        <v>#N/A</v>
      </c>
      <c r="Z570" s="270" t="e">
        <v>#N/A</v>
      </c>
      <c r="AA570" s="270" t="e">
        <v>#N/A</v>
      </c>
      <c r="AB570" s="270" t="e">
        <v>#N/A</v>
      </c>
      <c r="AC570" s="270" t="e">
        <v>#N/A</v>
      </c>
      <c r="AD570" s="270" t="e">
        <v>#N/A</v>
      </c>
      <c r="AE570" s="270" t="e">
        <v>#N/A</v>
      </c>
      <c r="AF570" s="270" t="e">
        <v>#N/A</v>
      </c>
      <c r="AG570" s="270" t="e">
        <v>#N/A</v>
      </c>
      <c r="AH570" s="270" t="e">
        <v>#N/A</v>
      </c>
      <c r="AI570" s="270" t="e">
        <v>#N/A</v>
      </c>
      <c r="AJ570" s="270" t="e">
        <v>#N/A</v>
      </c>
      <c r="AK570" s="270" t="e">
        <v>#N/A</v>
      </c>
      <c r="AL570" s="270" t="e">
        <v>#N/A</v>
      </c>
      <c r="AM570" s="270" t="e">
        <v>#N/A</v>
      </c>
      <c r="AN570" s="270" t="e">
        <v>#N/A</v>
      </c>
      <c r="AO570" s="270" t="e">
        <v>#N/A</v>
      </c>
      <c r="AP570" s="270" t="e">
        <v>#N/A</v>
      </c>
      <c r="AQ570" s="270" t="e">
        <v>#N/A</v>
      </c>
      <c r="AR570" s="270" t="e">
        <v>#N/A</v>
      </c>
      <c r="AS570" s="270" t="e">
        <v>#N/A</v>
      </c>
      <c r="AT570" s="270" t="e">
        <v>#N/A</v>
      </c>
      <c r="AU570" s="270" t="e">
        <v>#N/A</v>
      </c>
      <c r="AV570" s="270" t="e">
        <v>#N/A</v>
      </c>
      <c r="AW570" s="270" t="e">
        <v>#N/A</v>
      </c>
      <c r="AX570" s="270" t="e">
        <v>#N/A</v>
      </c>
      <c r="AY570" s="270" t="e">
        <v>#N/A</v>
      </c>
      <c r="AZ570" s="270" t="e">
        <v>#N/A</v>
      </c>
      <c r="BA570" s="270" t="e">
        <v>#N/A</v>
      </c>
      <c r="BB570" s="270" t="e">
        <v>#N/A</v>
      </c>
      <c r="BC570" s="270" t="e">
        <v>#N/A</v>
      </c>
      <c r="BD570" s="270" t="e">
        <v>#N/A</v>
      </c>
      <c r="BE570" s="270" t="e">
        <v>#N/A</v>
      </c>
      <c r="BF570" s="270" t="e">
        <v>#N/A</v>
      </c>
      <c r="BG570" s="270" t="e">
        <v>#N/A</v>
      </c>
    </row>
  </sheetData>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21"/>
    <pageSetUpPr fitToPage="1"/>
  </sheetPr>
  <dimension ref="A1:AE102"/>
  <sheetViews>
    <sheetView showGridLines="0" tabSelected="1" zoomScale="80" zoomScaleNormal="80" workbookViewId="0"/>
  </sheetViews>
  <sheetFormatPr defaultRowHeight="12.75"/>
  <cols>
    <col min="1" max="1" width="31" customWidth="1"/>
    <col min="2" max="2" width="10.7109375" customWidth="1"/>
    <col min="3" max="3" width="14.7109375" customWidth="1"/>
    <col min="4" max="4" width="10.7109375" customWidth="1"/>
    <col min="5" max="5" width="14.7109375" customWidth="1"/>
    <col min="6" max="6" width="11.140625" customWidth="1"/>
    <col min="7" max="7" width="14.7109375" customWidth="1"/>
    <col min="8" max="8" width="10.7109375" customWidth="1"/>
    <col min="9" max="9" width="14.7109375" customWidth="1"/>
    <col min="10" max="10" width="10.7109375" customWidth="1"/>
    <col min="11" max="11" width="14.7109375" customWidth="1"/>
    <col min="12" max="12" width="10.7109375" customWidth="1"/>
    <col min="13" max="14" width="14.7109375" customWidth="1"/>
    <col min="15" max="17" width="9.7109375" customWidth="1"/>
    <col min="18" max="24" width="15.7109375" customWidth="1"/>
  </cols>
  <sheetData>
    <row r="1" spans="1:31" ht="20.100000000000001" customHeight="1" thickBot="1">
      <c r="A1" t="s">
        <v>13</v>
      </c>
      <c r="B1" s="315" t="str">
        <f>IFERROR(VLOOKUP(G1,Systems!A8:B571,2,FALSE),"ERROR")</f>
        <v>ERROR</v>
      </c>
      <c r="C1" s="315"/>
      <c r="D1" s="315"/>
      <c r="E1" s="315"/>
      <c r="F1" s="330" t="s">
        <v>295</v>
      </c>
      <c r="G1" s="329"/>
      <c r="I1" s="317"/>
    </row>
    <row r="2" spans="1:31" ht="15">
      <c r="A2" s="54" t="s">
        <v>247</v>
      </c>
      <c r="B2" s="316" t="str">
        <f>IFERROR(VLOOKUP($B$1,'Master Data Set 2020'!$A$3:$BG$554,2,FALSE),"ERROR")</f>
        <v>ERROR</v>
      </c>
      <c r="C2" s="52"/>
      <c r="D2" s="52"/>
      <c r="E2" s="6"/>
      <c r="F2" s="6"/>
    </row>
    <row r="3" spans="1:31" ht="15">
      <c r="A3" s="54" t="s">
        <v>123</v>
      </c>
      <c r="B3" s="316" t="str">
        <f>IFERROR(VLOOKUP($B$1,'Master Data Set 2020'!$A$3:$BG$554,3,FALSE),"ERROR")</f>
        <v>ERROR</v>
      </c>
      <c r="C3" s="52"/>
      <c r="D3" s="52"/>
      <c r="E3" s="6"/>
      <c r="F3" s="6"/>
    </row>
    <row r="4" spans="1:31" ht="15">
      <c r="A4" s="54" t="s">
        <v>90</v>
      </c>
      <c r="B4" s="316" t="str">
        <f>IFERROR(VLOOKUP($B$1,'Master Data Set 2020'!$A$3:$BG$554,4,FALSE),"ERROR")</f>
        <v>ERROR</v>
      </c>
      <c r="C4" s="52"/>
      <c r="D4" s="52"/>
      <c r="E4" s="6"/>
      <c r="F4" s="6"/>
    </row>
    <row r="5" spans="1:31">
      <c r="B5" s="51"/>
      <c r="C5" s="52"/>
      <c r="D5" s="52"/>
      <c r="E5" s="6"/>
      <c r="F5" s="6"/>
    </row>
    <row r="6" spans="1:31" ht="14.1" customHeight="1">
      <c r="A6" s="318" t="s">
        <v>14</v>
      </c>
    </row>
    <row r="7" spans="1:31" ht="13.5" thickBot="1"/>
    <row r="8" spans="1:31" ht="18.75" thickTop="1">
      <c r="A8" s="188" t="s">
        <v>15</v>
      </c>
      <c r="B8" s="189"/>
      <c r="C8" s="189"/>
      <c r="D8" s="190" t="s">
        <v>255</v>
      </c>
      <c r="E8" s="189"/>
      <c r="F8" s="189"/>
      <c r="G8" s="189"/>
      <c r="H8" s="189"/>
      <c r="I8" s="189"/>
      <c r="J8" s="189"/>
      <c r="K8" s="191"/>
      <c r="N8" s="17"/>
    </row>
    <row r="9" spans="1:31">
      <c r="A9" s="192"/>
      <c r="B9" s="6"/>
      <c r="C9" s="6"/>
      <c r="D9" s="6"/>
      <c r="E9" s="6"/>
      <c r="F9" s="6"/>
      <c r="G9" s="6"/>
      <c r="H9" s="6"/>
      <c r="I9" s="6"/>
      <c r="J9" s="6"/>
      <c r="K9" s="193"/>
      <c r="N9" s="501" t="s">
        <v>299</v>
      </c>
      <c r="O9" s="501"/>
      <c r="P9" s="501"/>
      <c r="Q9" s="501"/>
    </row>
    <row r="10" spans="1:31" ht="13.5" thickBot="1">
      <c r="A10" s="192"/>
      <c r="B10" s="6"/>
      <c r="C10" s="6"/>
      <c r="D10" s="17" t="s">
        <v>293</v>
      </c>
      <c r="E10" s="6"/>
      <c r="F10" s="6"/>
      <c r="G10" s="6"/>
      <c r="H10" s="6"/>
      <c r="I10" s="6"/>
      <c r="J10" s="6"/>
      <c r="K10" s="193"/>
      <c r="N10" s="327"/>
      <c r="O10" s="327"/>
      <c r="P10" s="327"/>
      <c r="Q10" s="327"/>
    </row>
    <row r="11" spans="1:31" ht="13.5" thickTop="1">
      <c r="A11" s="194"/>
      <c r="B11" s="6"/>
      <c r="C11" s="6"/>
      <c r="D11" s="6"/>
      <c r="E11" s="6"/>
      <c r="F11" s="6"/>
      <c r="G11" s="6"/>
      <c r="H11" s="6"/>
      <c r="I11" s="6"/>
      <c r="J11" s="6"/>
      <c r="K11" s="193"/>
      <c r="M11" s="326" t="s">
        <v>16</v>
      </c>
      <c r="N11" s="249">
        <f>'Population Overview'!E4</f>
        <v>2025</v>
      </c>
      <c r="O11" s="246">
        <f>'Population Overview'!G4</f>
        <v>2035</v>
      </c>
      <c r="P11" s="206">
        <f>'Population Overview'!I4</f>
        <v>2045</v>
      </c>
      <c r="Q11" s="207">
        <f>'Population Overview'!J4</f>
        <v>2050</v>
      </c>
      <c r="T11" s="425"/>
    </row>
    <row r="12" spans="1:31" ht="15">
      <c r="A12" s="192"/>
      <c r="B12" s="6"/>
      <c r="C12" s="6"/>
      <c r="D12" s="6"/>
      <c r="E12" s="1"/>
      <c r="F12" s="6"/>
      <c r="G12" s="6"/>
      <c r="H12" s="503"/>
      <c r="I12" s="503"/>
      <c r="J12" s="6"/>
      <c r="K12" s="193"/>
      <c r="M12" s="326" t="s">
        <v>17</v>
      </c>
      <c r="N12" s="241" t="str">
        <f>IFERROR(VLOOKUP(J14&amp;N11,'Population Overview'!K5:R104,2,FALSE),"ERROR")</f>
        <v>ERROR</v>
      </c>
      <c r="O12" s="247" t="str">
        <f>IFERROR(VLOOKUP(J14&amp;O11,'Population Overview'!M5:R104,2,FALSE),"ERROR")</f>
        <v>ERROR</v>
      </c>
      <c r="P12" s="242" t="str">
        <f>IFERROR(VLOOKUP(J14&amp;P11,'Population Overview'!O5:R104,2,FALSE),"ERROR")</f>
        <v>ERROR</v>
      </c>
      <c r="Q12" s="243" t="str">
        <f>IFERROR(VLOOKUP(J14&amp;Q11,'Population Overview'!Q5:R104,2,FALSE),"ERROR")</f>
        <v>ERROR</v>
      </c>
      <c r="AC12" s="6"/>
      <c r="AD12" s="6"/>
      <c r="AE12" s="6"/>
    </row>
    <row r="13" spans="1:31" ht="25.5">
      <c r="A13" s="426" t="s">
        <v>18</v>
      </c>
      <c r="B13" s="7" t="s">
        <v>19</v>
      </c>
      <c r="C13" s="58" t="s">
        <v>20</v>
      </c>
      <c r="D13" s="7" t="s">
        <v>19</v>
      </c>
      <c r="E13" s="42" t="s">
        <v>1635</v>
      </c>
      <c r="F13" s="42" t="s">
        <v>21</v>
      </c>
      <c r="G13" s="42" t="s">
        <v>296</v>
      </c>
      <c r="H13" s="244" t="s">
        <v>22</v>
      </c>
      <c r="I13" s="505" t="s">
        <v>231</v>
      </c>
      <c r="J13" s="505"/>
      <c r="K13" s="429" t="s">
        <v>1637</v>
      </c>
      <c r="M13" s="326" t="s">
        <v>25</v>
      </c>
      <c r="N13" s="208"/>
      <c r="O13" s="115" t="str">
        <f>IFERROR(IF(N12=0,"ERROR",((O12-N12)/N12)/(O11-N11)),"ERROR")</f>
        <v>ERROR</v>
      </c>
      <c r="P13" s="115" t="str">
        <f>IFERROR(IF(N12=0,"ERROR",((P12-N12)/N12)/(P11-N11)),"ERROR")</f>
        <v>ERROR</v>
      </c>
      <c r="Q13" s="209" t="str">
        <f>IFERROR(IF(P12=0,"ERROR",((Q12-P12)/P12)/(Q11-P11)),"ERROR")</f>
        <v>ERROR</v>
      </c>
    </row>
    <row r="14" spans="1:31" ht="15.75" thickBot="1">
      <c r="A14" s="428">
        <f>'Master Data Set 2015'!D1</f>
        <v>2015</v>
      </c>
      <c r="B14" s="251" t="str">
        <f>IFERROR(VLOOKUP($B$1,'Master Data Set 2015'!$A$3:$BG$575,6,FALSE),"ERROR")</f>
        <v>ERROR</v>
      </c>
      <c r="C14" s="272">
        <f>'Master Data Set 2020'!D1</f>
        <v>2020</v>
      </c>
      <c r="D14" s="251" t="str">
        <f>IF(E14=0,IFERROR(VLOOKUP($B$1,'Master Data Set 2020'!$A$3:$BG$554,6,FALSE),"ERROR"),E14)</f>
        <v>ERROR</v>
      </c>
      <c r="E14" s="427"/>
      <c r="F14" s="113">
        <f>C14-A14</f>
        <v>5</v>
      </c>
      <c r="G14" s="114" t="str">
        <f>IFERROR(IF(F14=0,"ERROR",(D14-B14)/B14/F14),"ERROR")</f>
        <v>ERROR</v>
      </c>
      <c r="H14" s="299"/>
      <c r="I14" s="160" t="str">
        <f>IF(Q14&lt;&gt;0,Q14,"NOT AVAL")</f>
        <v>ERROR</v>
      </c>
      <c r="J14" s="431" t="str">
        <f>IFERROR(VLOOKUP($B$1,'Master Data Set 2020'!$A$3:$BG$554,19,FALSE),"ERROR")</f>
        <v>ERROR</v>
      </c>
      <c r="K14" s="430" t="s">
        <v>1638</v>
      </c>
      <c r="M14" s="325" t="s">
        <v>230</v>
      </c>
      <c r="N14" s="210"/>
      <c r="O14" s="248"/>
      <c r="P14" s="211"/>
      <c r="Q14" s="212" t="str">
        <f>IFERROR(IF(N12=0,"ERROR",AVERAGE(O13:Q13)),"ERROR")</f>
        <v>ERROR</v>
      </c>
      <c r="R14" s="43"/>
    </row>
    <row r="15" spans="1:31" ht="14.25" thickTop="1" thickBot="1">
      <c r="A15" s="192"/>
      <c r="B15" s="6"/>
      <c r="C15" s="6"/>
      <c r="D15" s="6"/>
      <c r="E15" s="6"/>
      <c r="F15" s="6"/>
      <c r="G15" s="6"/>
      <c r="H15" s="6"/>
      <c r="I15" s="6"/>
      <c r="J15" s="6"/>
      <c r="K15" s="193"/>
      <c r="M15" s="29"/>
      <c r="N15" s="7"/>
      <c r="O15" s="7"/>
      <c r="AA15" s="54"/>
    </row>
    <row r="16" spans="1:31" ht="17.100000000000001" customHeight="1" thickTop="1">
      <c r="A16" s="311" t="s">
        <v>26</v>
      </c>
      <c r="B16" s="22" t="s">
        <v>27</v>
      </c>
      <c r="C16" s="22" t="s">
        <v>19</v>
      </c>
      <c r="D16" s="22" t="s">
        <v>27</v>
      </c>
      <c r="E16" s="22" t="s">
        <v>19</v>
      </c>
      <c r="F16" s="22" t="s">
        <v>27</v>
      </c>
      <c r="G16" s="22" t="s">
        <v>19</v>
      </c>
      <c r="H16" s="22" t="s">
        <v>27</v>
      </c>
      <c r="I16" s="22" t="s">
        <v>19</v>
      </c>
      <c r="J16" s="22" t="s">
        <v>27</v>
      </c>
      <c r="K16" s="195" t="s">
        <v>19</v>
      </c>
      <c r="L16" s="204"/>
      <c r="N16" s="41"/>
      <c r="O16" s="20"/>
      <c r="AA16" s="43"/>
    </row>
    <row r="17" spans="1:27" ht="17.100000000000001" customHeight="1">
      <c r="A17" s="186" t="s">
        <v>81</v>
      </c>
      <c r="B17" s="19"/>
      <c r="C17" s="299"/>
      <c r="D17" s="19"/>
      <c r="E17" s="299"/>
      <c r="F17" s="19"/>
      <c r="G17" s="299"/>
      <c r="H17" s="19"/>
      <c r="I17" s="299"/>
      <c r="J17" s="19"/>
      <c r="K17" s="299"/>
      <c r="L17" s="204"/>
      <c r="N17" s="41"/>
      <c r="O17" s="20"/>
      <c r="AA17" s="43"/>
    </row>
    <row r="18" spans="1:27" ht="15">
      <c r="A18" s="196" t="s">
        <v>28</v>
      </c>
      <c r="B18" s="252">
        <f>'Master Data Set 2020'!B1</f>
        <v>2030</v>
      </c>
      <c r="C18" s="251" t="str">
        <f>IFERROR(VLOOKUP($B$1,'Master Data Set 2020'!$A$3:$BG$554,14,FALSE),"ERROR")</f>
        <v>ERROR</v>
      </c>
      <c r="D18" s="131">
        <f>IF(B18&lt;&gt;0,B18+10,0)</f>
        <v>2040</v>
      </c>
      <c r="E18" s="251" t="str">
        <f>IFERROR(VLOOKUP($B$1,'Master Data Set 2020'!$A$3:$BG$554,15,FALSE),"ERROR")</f>
        <v>ERROR</v>
      </c>
      <c r="F18" s="131">
        <f>IF(B18&lt;&gt;0,D18+10,0)</f>
        <v>2050</v>
      </c>
      <c r="G18" s="251" t="str">
        <f>IFERROR(VLOOKUP($B$1,'Master Data Set 2020'!$A$3:$BG$554,16,FALSE),"ERROR")</f>
        <v>ERROR</v>
      </c>
      <c r="H18" s="131">
        <f>IF(B18&lt;&gt;0,F18+10,0)</f>
        <v>2060</v>
      </c>
      <c r="I18" s="251" t="str">
        <f>IFERROR(VLOOKUP($B$1,'Master Data Set 2020'!$A$3:$BG$554,17,FALSE),"ERROR")</f>
        <v>ERROR</v>
      </c>
      <c r="J18" s="131">
        <f>IF(B18&lt;&gt;0,H18+10,0)</f>
        <v>2070</v>
      </c>
      <c r="K18" s="251" t="str">
        <f>IFERROR(VLOOKUP($B$1,'Master Data Set 2020'!$A$3:$BG$554,18,FALSE),"ERROR")</f>
        <v>ERROR</v>
      </c>
      <c r="L18" s="205"/>
      <c r="AA18" s="43"/>
    </row>
    <row r="19" spans="1:27">
      <c r="A19" s="197" t="s">
        <v>29</v>
      </c>
      <c r="B19" s="9" t="s">
        <v>15</v>
      </c>
      <c r="C19" s="116" t="str">
        <f>IF(G14&lt;&gt;"ERROR",IF(K14="y",(D14*C17*(B18-C14))+D14,IF(H14=0,(D14*G14*(B18-C14))+D14,(D14*H14*(B18-C14))+D14)),"ERROR")</f>
        <v>ERROR</v>
      </c>
      <c r="D19" s="117" t="s">
        <v>15</v>
      </c>
      <c r="E19" s="118" t="str">
        <f>IF(G14&lt;&gt;"ERROR",IF(K14="Y",(C19*E17*(D18-B18))+C19,IF(H14=0,C19*G14*(D18-B18)+C19,C19*H14*(D18-B18)+C19)),"ERROR")</f>
        <v>ERROR</v>
      </c>
      <c r="F19" s="118"/>
      <c r="G19" s="118" t="str">
        <f>IF(G14&lt;&gt;"ERROR",IF(K14="Y",(E19*G17*(F18-D18))+E19,IF(H14=0,E19*G14*(F18-D18)+E19,E19*H14*(F18-D18)+E19)),"ERROR")</f>
        <v>ERROR</v>
      </c>
      <c r="H19" s="118"/>
      <c r="I19" s="118" t="str">
        <f>IF(G14&lt;&gt;"ERROR",IF(K14="Y",(G19*I17*(H18-F18))+G19,IF(H14=0,G19*G14*(H18-F18)+G19,G19*H14*(H18-F18)+G19)),"ERROR")</f>
        <v>ERROR</v>
      </c>
      <c r="J19" s="118"/>
      <c r="K19" s="198" t="str">
        <f>IF(G14&lt;&gt;"ERROR",IF(K14="Y",(I19*K17*(J18-H18))+I19,IF(H14=0,I19*G14*(J18-H18)+I19,I19*H14*(J18-H18)+I19)),"ERROR")</f>
        <v>ERROR</v>
      </c>
      <c r="AA19" s="43"/>
    </row>
    <row r="20" spans="1:27">
      <c r="A20" s="196" t="s">
        <v>30</v>
      </c>
      <c r="B20" s="6"/>
      <c r="C20" s="119" t="str">
        <f>IF(C19&lt;&gt;"ERROR",ABS(C18-C19)/((C18+C19)/2),"ERROR")</f>
        <v>ERROR</v>
      </c>
      <c r="D20" s="119"/>
      <c r="E20" s="119" t="str">
        <f>IF(C19&lt;&gt;"ERROR",ABS(E18-E19)/((E18+E19)/2),"ERROR")</f>
        <v>ERROR</v>
      </c>
      <c r="F20" s="119"/>
      <c r="G20" s="119" t="str">
        <f>IF(C19&lt;&gt;"ERROR",ABS(G18-G19)/((G18+G19)/2),"ERROR")</f>
        <v>ERROR</v>
      </c>
      <c r="H20" s="119"/>
      <c r="I20" s="119" t="str">
        <f>IF(C19&lt;&gt;"ERROR",ABS(I18-I19)/((I18+I19)/2),"ERROR")</f>
        <v>ERROR</v>
      </c>
      <c r="J20" s="119"/>
      <c r="K20" s="199" t="str">
        <f>IF(C19&lt;&gt;"ERROR",ABS(K18-K19)/((K18+K19)/2),"ERROR")</f>
        <v>ERROR</v>
      </c>
      <c r="AA20" s="43"/>
    </row>
    <row r="21" spans="1:27" ht="13.5" thickBot="1">
      <c r="A21" s="200" t="s">
        <v>31</v>
      </c>
      <c r="B21" s="201"/>
      <c r="C21" s="202" t="str">
        <f>IF(C19&lt;&gt;"ERROR",IF(C18&gt;C19,"No","Yes"),"N/A")</f>
        <v>N/A</v>
      </c>
      <c r="D21" s="202" t="s">
        <v>15</v>
      </c>
      <c r="E21" s="202" t="str">
        <f>IF(E19&lt;&gt;"ERROR",IF(E18&gt;E19,"No","Yes"),"N/A")</f>
        <v>N/A</v>
      </c>
      <c r="F21" s="202" t="s">
        <v>15</v>
      </c>
      <c r="G21" s="202" t="str">
        <f>IF(G19&lt;&gt;"ERROR",IF(G18&gt;G19,"No","Yes"),"N/A")</f>
        <v>N/A</v>
      </c>
      <c r="H21" s="202" t="s">
        <v>15</v>
      </c>
      <c r="I21" s="202" t="str">
        <f>IF(I19&lt;&gt;"ERROR",IF(I18&gt;I19,"No","Yes"),"N/A")</f>
        <v>N/A</v>
      </c>
      <c r="J21" s="202" t="s">
        <v>15</v>
      </c>
      <c r="K21" s="203" t="str">
        <f>IF(K19&lt;&gt;"ERROR",IF(K18&gt;K19,"No","Yes"),"N/A")</f>
        <v>N/A</v>
      </c>
      <c r="AA21" s="44"/>
    </row>
    <row r="22" spans="1:27" ht="13.5" thickTop="1">
      <c r="B22" s="253"/>
      <c r="C22" s="28"/>
      <c r="D22" s="28"/>
      <c r="E22" s="28"/>
      <c r="F22" s="28"/>
      <c r="G22" s="28"/>
      <c r="H22" s="28"/>
      <c r="I22" s="28"/>
      <c r="J22" s="28"/>
      <c r="K22" s="28"/>
      <c r="P22" s="17" t="s">
        <v>301</v>
      </c>
      <c r="T22" s="502" t="s">
        <v>302</v>
      </c>
      <c r="U22" s="502"/>
      <c r="V22" s="502"/>
      <c r="W22" s="502"/>
      <c r="X22" s="502"/>
    </row>
    <row r="23" spans="1:27" ht="13.5" thickBot="1"/>
    <row r="24" spans="1:27" ht="18">
      <c r="A24" s="179"/>
      <c r="B24" s="180"/>
      <c r="C24" s="180"/>
      <c r="D24" s="180"/>
      <c r="E24" s="180"/>
      <c r="F24" s="181" t="s">
        <v>298</v>
      </c>
      <c r="G24" s="180"/>
      <c r="H24" s="180"/>
      <c r="I24" s="180"/>
      <c r="J24" s="180"/>
      <c r="K24" s="180"/>
      <c r="L24" s="180"/>
      <c r="M24" s="180"/>
      <c r="N24" s="180"/>
      <c r="O24" s="182"/>
      <c r="P24" s="504" t="s">
        <v>297</v>
      </c>
      <c r="Q24" s="504"/>
      <c r="R24" s="504"/>
      <c r="S24" s="504"/>
      <c r="T24" s="220" t="s">
        <v>32</v>
      </c>
      <c r="U24" s="213" t="s">
        <v>33</v>
      </c>
      <c r="V24" s="214" t="s">
        <v>34</v>
      </c>
      <c r="W24" s="214" t="s">
        <v>35</v>
      </c>
      <c r="X24" s="215" t="s">
        <v>93</v>
      </c>
    </row>
    <row r="25" spans="1:27">
      <c r="A25" s="183"/>
      <c r="B25" s="6"/>
      <c r="C25" s="6"/>
      <c r="D25" s="6"/>
      <c r="E25" s="6"/>
      <c r="F25" s="6"/>
      <c r="G25" s="6"/>
      <c r="H25" s="6"/>
      <c r="I25" s="6"/>
      <c r="J25" s="6"/>
      <c r="K25" s="6"/>
      <c r="L25" s="6"/>
      <c r="M25" s="6"/>
      <c r="N25" s="6"/>
      <c r="O25" s="184"/>
      <c r="P25" s="234"/>
      <c r="Q25" s="7"/>
      <c r="R25" s="7"/>
      <c r="S25" s="6"/>
      <c r="T25" s="221" t="s">
        <v>83</v>
      </c>
      <c r="U25" s="80" t="s">
        <v>83</v>
      </c>
      <c r="V25" s="80" t="s">
        <v>83</v>
      </c>
      <c r="W25" s="59" t="s">
        <v>84</v>
      </c>
      <c r="X25" s="216" t="s">
        <v>94</v>
      </c>
    </row>
    <row r="26" spans="1:27" ht="13.5" thickBot="1">
      <c r="A26" s="185"/>
      <c r="B26" s="6"/>
      <c r="C26" s="6"/>
      <c r="D26" s="6"/>
      <c r="E26" s="6"/>
      <c r="F26" s="17" t="s">
        <v>292</v>
      </c>
      <c r="H26" s="6"/>
      <c r="J26" s="6"/>
      <c r="K26" s="6"/>
      <c r="L26" s="6"/>
      <c r="M26" s="6"/>
      <c r="N26" s="6"/>
      <c r="O26" s="184"/>
      <c r="P26" s="235">
        <v>1</v>
      </c>
      <c r="Q26" s="60">
        <v>2</v>
      </c>
      <c r="R26" s="81">
        <v>3</v>
      </c>
      <c r="S26" s="81">
        <v>4</v>
      </c>
      <c r="T26" s="218">
        <v>3</v>
      </c>
      <c r="U26" s="219">
        <v>3</v>
      </c>
      <c r="V26" s="219">
        <v>3</v>
      </c>
      <c r="W26" s="219">
        <v>4</v>
      </c>
      <c r="X26" s="217">
        <v>4</v>
      </c>
    </row>
    <row r="27" spans="1:27" ht="36">
      <c r="A27" s="183" t="s">
        <v>36</v>
      </c>
      <c r="B27" s="7" t="s">
        <v>18</v>
      </c>
      <c r="C27" s="7" t="s">
        <v>37</v>
      </c>
      <c r="D27" s="58" t="s">
        <v>38</v>
      </c>
      <c r="E27" s="7" t="s">
        <v>37</v>
      </c>
      <c r="F27" s="58" t="s">
        <v>38</v>
      </c>
      <c r="G27" s="7" t="s">
        <v>37</v>
      </c>
      <c r="H27" s="58" t="s">
        <v>38</v>
      </c>
      <c r="I27" s="7" t="s">
        <v>37</v>
      </c>
      <c r="J27" s="58" t="s">
        <v>38</v>
      </c>
      <c r="K27" s="7" t="s">
        <v>37</v>
      </c>
      <c r="L27" s="7" t="s">
        <v>20</v>
      </c>
      <c r="M27" s="7" t="s">
        <v>37</v>
      </c>
      <c r="N27" s="53" t="s">
        <v>77</v>
      </c>
      <c r="O27" s="239" t="s">
        <v>39</v>
      </c>
      <c r="P27" s="236" t="s">
        <v>296</v>
      </c>
      <c r="Q27" s="61" t="s">
        <v>22</v>
      </c>
      <c r="R27" s="82" t="s">
        <v>40</v>
      </c>
      <c r="S27" s="222" t="s">
        <v>81</v>
      </c>
    </row>
    <row r="28" spans="1:27" ht="15">
      <c r="A28" s="183" t="s">
        <v>41</v>
      </c>
      <c r="B28" s="2">
        <f>A14</f>
        <v>2015</v>
      </c>
      <c r="C28" s="273" t="str">
        <f>IFERROR(VLOOKUP($B$1,'Master Data Set 2015'!$A$3:$BG$575,7,FALSE),"ERROR")</f>
        <v>ERROR</v>
      </c>
      <c r="D28" s="2">
        <f>IF(B28&lt;&gt;0,B28+1,0)</f>
        <v>2016</v>
      </c>
      <c r="E28" s="273" t="str">
        <f>IFERROR(VLOOKUP($B$1,'Master Data Set 2016'!$A$3:$BG$575,7,FALSE),"ERROR")</f>
        <v>ERROR</v>
      </c>
      <c r="F28" s="2">
        <f>IF(B28&lt;&gt;0,D28+1,0)</f>
        <v>2017</v>
      </c>
      <c r="G28" s="273" t="str">
        <f>IFERROR(VLOOKUP($B$1,'Master Data Set 2017'!$A$3:$BG$575,7,FALSE),"ERROR")</f>
        <v>ERROR</v>
      </c>
      <c r="H28" s="2">
        <f>IF(B28&lt;&gt;0,F28+1,0)</f>
        <v>2018</v>
      </c>
      <c r="I28" s="273" t="str">
        <f>IFERROR(VLOOKUP($B$1,'Master Data Set 2018'!$A$3:$BG$575,7,FALSE),"ERROR")</f>
        <v>ERROR</v>
      </c>
      <c r="J28" s="2">
        <f>IF(B28&lt;&gt;0,H28+1,0)</f>
        <v>2019</v>
      </c>
      <c r="K28" s="273" t="str">
        <f>IFERROR(VLOOKUP($B$1,'Master Data Set 2019'!$A$3:$BG$553,7,FALSE),"ERROR")</f>
        <v>ERROR</v>
      </c>
      <c r="L28" s="2">
        <f>IF(B28&lt;&gt;0,J28+1,0)</f>
        <v>2020</v>
      </c>
      <c r="M28" s="273" t="str">
        <f>IFERROR(VLOOKUP($B$1,'Master Data Set 2020'!$A$3:$BG$554,7,FALSE),"ERROR")</f>
        <v>ERROR</v>
      </c>
      <c r="N28" s="300"/>
      <c r="O28" s="240">
        <f t="shared" ref="O28:O34" si="0">L28-B28</f>
        <v>5</v>
      </c>
      <c r="P28" s="237" t="str">
        <f>IFERROR(IF(C28=0,"ERROR",IF(E28=0,"ERROR",IF(G28=0,"ERROR",IF(I28=0,"ERROR",IF(K28=0,"ERROR",IF(O28=0,"ERROR",IF(N28&lt;&gt;0,(((E28-C28)/C28)+((G28-E28)/E28)+((I28-G28)/G28)+((K28-I28)/I28)+((N28-K28)/K28))/O28,(((E28-C28)/C28)+((G28-E28)/E28)+((I28-G28)/G28)+((K28-I28)/I28)+((M28-K28))/K28)/O28))))))),"ERROR")</f>
        <v>ERROR</v>
      </c>
      <c r="Q28" s="62"/>
      <c r="R28" s="83"/>
      <c r="S28" s="223"/>
      <c r="T28" s="6"/>
      <c r="U28" s="6"/>
      <c r="V28" s="6"/>
    </row>
    <row r="29" spans="1:27" ht="15">
      <c r="A29" s="183" t="s">
        <v>32</v>
      </c>
      <c r="B29" s="2">
        <f t="shared" ref="B29:L35" si="1">B28</f>
        <v>2015</v>
      </c>
      <c r="C29" s="273" t="str">
        <f>IFERROR(VLOOKUP($B$1,'Master Data Set 2015'!$A$3:$BG$575,8,FALSE),"ERROR")</f>
        <v>ERROR</v>
      </c>
      <c r="D29" s="2">
        <f t="shared" ref="D29:D31" si="2">D28</f>
        <v>2016</v>
      </c>
      <c r="E29" s="273" t="str">
        <f>IFERROR(VLOOKUP($B$1,'Master Data Set 2016'!$A$3:$BG$575,8,FALSE),"ERROR")</f>
        <v>ERROR</v>
      </c>
      <c r="F29" s="2">
        <f t="shared" ref="F29:F31" si="3">F28</f>
        <v>2017</v>
      </c>
      <c r="G29" s="273" t="str">
        <f>IFERROR(VLOOKUP($B$1,'Master Data Set 2017'!$A$3:$BG$575,8,FALSE),"ERROR")</f>
        <v>ERROR</v>
      </c>
      <c r="H29" s="2">
        <f t="shared" ref="H29:H31" si="4">H28</f>
        <v>2018</v>
      </c>
      <c r="I29" s="273" t="str">
        <f>IFERROR(VLOOKUP($B$1,'Master Data Set 2018'!$A$3:$BG$575,8,FALSE),"ERROR")</f>
        <v>ERROR</v>
      </c>
      <c r="J29" s="2">
        <f t="shared" ref="J29:J31" si="5">J28</f>
        <v>2019</v>
      </c>
      <c r="K29" s="273" t="str">
        <f>IFERROR(VLOOKUP($B$1,'Master Data Set 2019'!$A$3:$BG$553,8,FALSE),"ERROR")</f>
        <v>ERROR</v>
      </c>
      <c r="L29" s="2">
        <f t="shared" ref="J29:L34" si="6">L28</f>
        <v>2020</v>
      </c>
      <c r="M29" s="273" t="str">
        <f>IFERROR(VLOOKUP($B$1,'Master Data Set 2020'!$A$3:$BG$554,8,FALSE),"ERROR")</f>
        <v>ERROR</v>
      </c>
      <c r="N29" s="300"/>
      <c r="O29" s="240">
        <f t="shared" si="0"/>
        <v>5</v>
      </c>
      <c r="P29" s="238" t="str">
        <f>IFERROR(IF(C29=0,"ERROR",IF(E29=0,"ERROR",IF(G29=0,"ERROR",IF(I29=0,"ERROR",IF(K29=0,"ERROR",IF(O29=0,"ERROR",IF(N29&lt;&gt;0,(((E29-C29)/C29)+((G29-E29)/E29)+((I29-G29)/G29)+((K29-I29)/I29)+((N29-K29)/K29))/O29,(((E29-C29)/C29)+((G29-E29)/E29)+((I29-G29)/G29)+((K29-I29)/I29)+((M29-K29))/K29)/O29))))))),"ERROR")</f>
        <v>ERROR</v>
      </c>
      <c r="Q29" s="301"/>
      <c r="R29" s="121">
        <f>IF('Economic Rate Data'!A47&gt;0,'Economic Rate Data'!A47/100,0)</f>
        <v>2.1000000000000001E-2</v>
      </c>
      <c r="S29" s="224" t="s">
        <v>82</v>
      </c>
      <c r="T29" s="6"/>
      <c r="U29" s="6"/>
      <c r="V29" s="6"/>
    </row>
    <row r="30" spans="1:27" ht="15">
      <c r="A30" s="183" t="s">
        <v>33</v>
      </c>
      <c r="B30" s="2">
        <f t="shared" si="1"/>
        <v>2015</v>
      </c>
      <c r="C30" s="273" t="str">
        <f>IFERROR(VLOOKUP($B$1,'Master Data Set 2015'!$A$3:$BG$575,9,FALSE),"ERROR")</f>
        <v>ERROR</v>
      </c>
      <c r="D30" s="2">
        <f t="shared" si="2"/>
        <v>2016</v>
      </c>
      <c r="E30" s="273" t="str">
        <f>IFERROR(VLOOKUP($B$1,'Master Data Set 2016'!$A$3:$BG$575,9,FALSE),"ERROR")</f>
        <v>ERROR</v>
      </c>
      <c r="F30" s="2">
        <f t="shared" si="3"/>
        <v>2017</v>
      </c>
      <c r="G30" s="273" t="str">
        <f>IFERROR(VLOOKUP($B$1,'Master Data Set 2017'!$A$3:$BG$575,9,FALSE),"ERROR")</f>
        <v>ERROR</v>
      </c>
      <c r="H30" s="2">
        <f t="shared" si="4"/>
        <v>2018</v>
      </c>
      <c r="I30" s="273" t="str">
        <f>IFERROR(VLOOKUP($B$1,'Master Data Set 2018'!$A$3:$BG$575,9,FALSE),"ERROR")</f>
        <v>ERROR</v>
      </c>
      <c r="J30" s="2">
        <f t="shared" si="5"/>
        <v>2019</v>
      </c>
      <c r="K30" s="273" t="str">
        <f>IFERROR(VLOOKUP($B$1,'Master Data Set 2019'!$A$3:$BG$553,9,FALSE),"ERROR")</f>
        <v>ERROR</v>
      </c>
      <c r="L30" s="2">
        <f t="shared" si="6"/>
        <v>2020</v>
      </c>
      <c r="M30" s="273" t="str">
        <f>IFERROR(VLOOKUP($B$1,'Master Data Set 2020'!$A$3:$BG$554,9,FALSE),"ERROR")</f>
        <v>ERROR</v>
      </c>
      <c r="N30" s="300"/>
      <c r="O30" s="240">
        <f t="shared" si="0"/>
        <v>5</v>
      </c>
      <c r="P30" s="238" t="str">
        <f>IFERROR(IF(C30=0,"ERROR",IF(E30=0,"ERROR",IF(G30=0,"ERROR",IF(I30=0,"ERROR",IF(K30=0,"ERROR",IF(O30=0,"ERROR",IF(N30&lt;&gt;0,(((E30-C30)/C30)+((G30-E30)/E30)+((I30-G30)/G30)+((K30-I30)/I30)+((N30-K30)/K30))/O30,(((E30-C30)/C30)+((G30-E30)/E30)+((I30-G30)/G30)+((K30-I30)/I30)+((M30-K30))/K30)/O30))))))),"ERROR")</f>
        <v>ERROR</v>
      </c>
      <c r="Q30" s="301"/>
      <c r="R30" s="121">
        <f>IF('Economic Rate Data'!A56&gt;0,'Economic Rate Data'!A56/100,0)</f>
        <v>0</v>
      </c>
      <c r="S30" s="224" t="s">
        <v>82</v>
      </c>
      <c r="T30" s="6"/>
      <c r="U30" s="6"/>
      <c r="V30" s="6"/>
    </row>
    <row r="31" spans="1:27" ht="15">
      <c r="A31" s="183" t="s">
        <v>34</v>
      </c>
      <c r="B31" s="2">
        <f t="shared" si="1"/>
        <v>2015</v>
      </c>
      <c r="C31" s="273" t="str">
        <f>IFERROR(VLOOKUP($B$1,'Master Data Set 2015'!$A$3:$BG$575,10,FALSE),"ERROR")</f>
        <v>ERROR</v>
      </c>
      <c r="D31" s="2">
        <f t="shared" si="2"/>
        <v>2016</v>
      </c>
      <c r="E31" s="273" t="str">
        <f>IFERROR(VLOOKUP($B$1,'Master Data Set 2016'!$A$3:$BG$575,10,FALSE),"ERROR")</f>
        <v>ERROR</v>
      </c>
      <c r="F31" s="2">
        <f t="shared" si="3"/>
        <v>2017</v>
      </c>
      <c r="G31" s="273" t="str">
        <f>IFERROR(VLOOKUP($B$1,'Master Data Set 2017'!$A$3:$BG$575,10,FALSE),"ERROR")</f>
        <v>ERROR</v>
      </c>
      <c r="H31" s="2">
        <f t="shared" si="4"/>
        <v>2018</v>
      </c>
      <c r="I31" s="273" t="str">
        <f>IFERROR(VLOOKUP($B$1,'Master Data Set 2018'!$A$3:$BG$575,10,FALSE),"ERROR")</f>
        <v>ERROR</v>
      </c>
      <c r="J31" s="2">
        <f t="shared" si="5"/>
        <v>2019</v>
      </c>
      <c r="K31" s="273" t="str">
        <f>IFERROR(VLOOKUP($B$1,'Master Data Set 2019'!$A$3:$BG$553,10,FALSE),"ERROR")</f>
        <v>ERROR</v>
      </c>
      <c r="L31" s="2">
        <f t="shared" si="6"/>
        <v>2020</v>
      </c>
      <c r="M31" s="273" t="str">
        <f>IFERROR(VLOOKUP($B$1,'Master Data Set 2020'!$A$3:$BG$554,10,FALSE),"ERROR")</f>
        <v>ERROR</v>
      </c>
      <c r="N31" s="300"/>
      <c r="O31" s="240">
        <f t="shared" si="0"/>
        <v>5</v>
      </c>
      <c r="P31" s="238" t="str">
        <f>IFERROR(IF(C31=0,"ERROR",IF(E31=0,"ERROR",IF(G31=0,"ERROR",IF(I31=0,"ERROR",IF(K31=0,"ERROR",IF(O31=0,"ERROR",IF(N31&lt;&gt;0,(((E31-C31)/C31)+((G31-E31)/E31)+((I31-G31)/G31)+((K31-I31)/I31)+((N31-K31)/K31))/O31,(((E31-C31)/C31)+((G31-E31)/E31)+((I31-G31)/G31)+((K31-I31)/I31)+((M31-K31)/K31))/O31))))))),"ERROR")</f>
        <v>ERROR</v>
      </c>
      <c r="Q31" s="301"/>
      <c r="R31" s="121">
        <f>IF('Economic Rate Data'!A65&gt;0,'Economic Rate Data'!A65/100,0)</f>
        <v>0</v>
      </c>
      <c r="S31" s="224" t="s">
        <v>82</v>
      </c>
      <c r="T31" s="6"/>
      <c r="U31" s="6"/>
      <c r="V31" s="6"/>
    </row>
    <row r="32" spans="1:27" ht="15">
      <c r="A32" s="183" t="s">
        <v>35</v>
      </c>
      <c r="B32" s="2">
        <f t="shared" ref="B32" si="7">B31</f>
        <v>2015</v>
      </c>
      <c r="C32" s="273" t="str">
        <f>IFERROR(VLOOKUP($B$1,'Master Data Set 2015'!$A$3:$BG$575,11,FALSE),"ERROR")</f>
        <v>ERROR</v>
      </c>
      <c r="D32" s="2">
        <f t="shared" ref="D32" si="8">D31</f>
        <v>2016</v>
      </c>
      <c r="E32" s="273" t="str">
        <f>IFERROR(VLOOKUP($B$1,'Master Data Set 2016'!$A$3:$BG$575,11,FALSE),"ERROR")</f>
        <v>ERROR</v>
      </c>
      <c r="F32" s="2">
        <f t="shared" ref="F32" si="9">F31</f>
        <v>2017</v>
      </c>
      <c r="G32" s="273" t="str">
        <f>IFERROR(VLOOKUP($B$1,'Master Data Set 2017'!$A$3:$BG$575,11,FALSE),"ERROR")</f>
        <v>ERROR</v>
      </c>
      <c r="H32" s="2">
        <f t="shared" ref="H32" si="10">H31</f>
        <v>2018</v>
      </c>
      <c r="I32" s="273" t="str">
        <f>IFERROR(VLOOKUP($B$1,'Master Data Set 2018'!$A$3:$BG$575,11,FALSE),"ERROR")</f>
        <v>ERROR</v>
      </c>
      <c r="J32" s="2">
        <f t="shared" si="6"/>
        <v>2019</v>
      </c>
      <c r="K32" s="273" t="str">
        <f>IFERROR(VLOOKUP($B$1,'Master Data Set 2019'!$A$3:$BG$553,11,FALSE),"ERROR")</f>
        <v>ERROR</v>
      </c>
      <c r="L32" s="2">
        <f t="shared" si="6"/>
        <v>2020</v>
      </c>
      <c r="M32" s="273" t="str">
        <f>IFERROR(VLOOKUP($B$1,'Master Data Set 2020'!$A$3:$BG$554,11,FALSE),"ERROR")</f>
        <v>ERROR</v>
      </c>
      <c r="N32" s="300"/>
      <c r="O32" s="240">
        <f t="shared" si="0"/>
        <v>5</v>
      </c>
      <c r="P32" s="238" t="str">
        <f>IFERROR(IF(C32=0,"ERROR",IF(E32=0,"ERROR",IF(G32=0,"ERROR",IF(I32=0,"ERROR",IF(K32=0,"ERROR",IF(O32=0,"ERROR",IF(N32&lt;&gt;0,(((E32-C32)/C32)+((G32-E32)/E32)+((I32-G32)/G32)+((K32-I32)/I32)+((N32-K32)/K32))/O32,(((E32-C32)/C32)+((G32-E32)/E32)+((I32-G32)/G32)+((K32-I32)/I32)+((M32-K32))/K32)/O32))))))),"ERROR")</f>
        <v>ERROR</v>
      </c>
      <c r="Q32" s="301"/>
      <c r="R32" s="122" t="s">
        <v>42</v>
      </c>
      <c r="S32" s="224" t="s">
        <v>82</v>
      </c>
      <c r="T32" s="6"/>
      <c r="U32" s="6"/>
      <c r="V32" s="6"/>
    </row>
    <row r="33" spans="1:22" ht="15">
      <c r="A33" s="186" t="s">
        <v>98</v>
      </c>
      <c r="B33" s="2">
        <f t="shared" ref="B33" si="11">B32</f>
        <v>2015</v>
      </c>
      <c r="C33" s="273" t="str">
        <f>IFERROR(VLOOKUP($B$1,'Master Data Set 2015'!$A$3:$BG$575,4,FALSE),"ERROR")</f>
        <v>ERROR</v>
      </c>
      <c r="D33" s="2">
        <f t="shared" ref="D33" si="12">D32</f>
        <v>2016</v>
      </c>
      <c r="E33" s="273" t="str">
        <f>IFERROR(VLOOKUP($B$1,'Master Data Set 2016'!$A$3:$BG$575,4,FALSE),"ERROR")</f>
        <v>ERROR</v>
      </c>
      <c r="F33" s="2">
        <f t="shared" ref="F33" si="13">F32</f>
        <v>2017</v>
      </c>
      <c r="G33" s="273" t="str">
        <f>IFERROR(VLOOKUP($B$1,'Master Data Set 2017'!$A$3:$BG$575,4,FALSE),"ERROR")</f>
        <v>ERROR</v>
      </c>
      <c r="H33" s="2">
        <f t="shared" ref="H33" si="14">H32</f>
        <v>2018</v>
      </c>
      <c r="I33" s="273" t="str">
        <f>IFERROR(VLOOKUP($B$1,'Master Data Set 2018'!$A$3:$BG$575,4,FALSE),"ERROR")</f>
        <v>ERROR</v>
      </c>
      <c r="J33" s="2">
        <f t="shared" si="6"/>
        <v>2019</v>
      </c>
      <c r="K33" s="273" t="str">
        <f>IFERROR(VLOOKUP($B$1,'Master Data Set 2019'!$A$3:$BG$553,4,FALSE),"ERROR")</f>
        <v>ERROR</v>
      </c>
      <c r="L33" s="2">
        <f t="shared" si="6"/>
        <v>2020</v>
      </c>
      <c r="M33" s="273" t="str">
        <f>IFERROR(VLOOKUP($B$1,'Master Data Set 2020'!$A$3:$BG$554,4,FALSE),"ERROR")</f>
        <v>ERROR</v>
      </c>
      <c r="N33" s="300"/>
      <c r="O33" s="240">
        <f>L33-B33</f>
        <v>5</v>
      </c>
      <c r="P33" s="238" t="str">
        <f>IFERROR(IF(C33=0,"ERROR",IF(E33=0,"ERROR",IF(G33=0,"ERROR",IF(I33=0,"ERROR",IF(K33=0,"ERROR",IF(O33=0,"ERROR",IF(N33&lt;&gt;0,(((E33-C33)/C33)+((G33-E33)/E33)+((I33-G33)/G33)+((K33-I33)/I33)+((N33-K33)/K33))/O33,(((E33-C33)/C33)+((G33-E33)/E33)+((I33-G33)/G33)+((K33-I33)/I33)+((M33-K33))/K33)/O33))))))),"ERROR")</f>
        <v>ERROR</v>
      </c>
      <c r="Q33" s="100" t="s">
        <v>42</v>
      </c>
      <c r="R33" s="123" t="s">
        <v>42</v>
      </c>
      <c r="S33" s="224" t="s">
        <v>42</v>
      </c>
      <c r="T33" s="6"/>
      <c r="U33" s="6"/>
      <c r="V33" s="6"/>
    </row>
    <row r="34" spans="1:22" ht="15">
      <c r="A34" s="186" t="s">
        <v>93</v>
      </c>
      <c r="B34" s="2">
        <f t="shared" ref="B34" si="15">B33</f>
        <v>2015</v>
      </c>
      <c r="C34" s="273" t="str">
        <f>IFERROR(VLOOKUP($B$1,'Master Data Set 2015'!$A$3:$BG$575,12,FALSE),"ERROR")</f>
        <v>ERROR</v>
      </c>
      <c r="D34" s="2">
        <f t="shared" ref="D34" si="16">D33</f>
        <v>2016</v>
      </c>
      <c r="E34" s="273" t="str">
        <f>IFERROR(VLOOKUP($B$1,'Master Data Set 2016'!$A$3:$BG$575,12,FALSE),"ERROR")</f>
        <v>ERROR</v>
      </c>
      <c r="F34" s="2">
        <f t="shared" ref="F34" si="17">F33</f>
        <v>2017</v>
      </c>
      <c r="G34" s="273" t="str">
        <f>IFERROR(VLOOKUP($B$1,'Master Data Set 2017'!$A$3:$BG$575,12,FALSE),"ERROR")</f>
        <v>ERROR</v>
      </c>
      <c r="H34" s="2">
        <f t="shared" ref="H34" si="18">H33</f>
        <v>2018</v>
      </c>
      <c r="I34" s="273" t="str">
        <f>IFERROR(VLOOKUP($B$1,'Master Data Set 2018'!$A$3:$BG$575,12,FALSE),"ERROR")</f>
        <v>ERROR</v>
      </c>
      <c r="J34" s="2">
        <f t="shared" si="6"/>
        <v>2019</v>
      </c>
      <c r="K34" s="273" t="str">
        <f>IFERROR(VLOOKUP($B$1,'Master Data Set 2019'!$A$3:$BG$553,12,FALSE),"ERROR")</f>
        <v>ERROR</v>
      </c>
      <c r="L34" s="2">
        <f t="shared" si="6"/>
        <v>2020</v>
      </c>
      <c r="M34" s="273" t="str">
        <f>IFERROR(VLOOKUP($B$1,'Master Data Set 2020'!$A$3:$BG$554,12,FALSE),"ERROR")</f>
        <v>ERROR</v>
      </c>
      <c r="N34" s="300"/>
      <c r="O34" s="240">
        <f t="shared" si="0"/>
        <v>5</v>
      </c>
      <c r="P34" s="238" t="str">
        <f>IFERROR(IF(C34=0,"ERROR",IF(E34=0,"ERROR",IF(G34=0,"ERROR",IF(I34=0,"ERROR",IF(K34=0,"ERROR",IF(O34=0,"ERROR",IF(N34&lt;&gt;0,(((E34-C34)/C34)+((G34-E34)/E34)+((I34-G34)/G34)+((K34-I34)/I34)+((N34-K34)/K34))/O34,(((E34-C34)/C34)+((G34-E34)/E34)+((I34-G34)/G34)+((K34-I34)/I34)+((M34-K34))/K34)/O34))))))),"ERROR")</f>
        <v>ERROR</v>
      </c>
      <c r="Q34" s="98"/>
      <c r="R34" s="99"/>
      <c r="S34" s="224" t="s">
        <v>82</v>
      </c>
      <c r="T34" s="6"/>
      <c r="U34" s="6"/>
      <c r="V34" s="6"/>
    </row>
    <row r="35" spans="1:22">
      <c r="A35" s="186" t="s">
        <v>96</v>
      </c>
      <c r="B35" s="2">
        <f t="shared" ref="B35" si="19">B34</f>
        <v>2015</v>
      </c>
      <c r="C35" s="307" t="str">
        <f>IFERROR(IF(C34&lt;&gt;0,C34/SUM(C28:C34),0),"ERROR")</f>
        <v>ERROR</v>
      </c>
      <c r="D35" s="131">
        <f t="shared" ref="D35" si="20">D34</f>
        <v>2016</v>
      </c>
      <c r="E35" s="307" t="str">
        <f>IFERROR(IF(E34&lt;&gt;0,E34/SUM(E28:E34),0),"ERROR")</f>
        <v>ERROR</v>
      </c>
      <c r="F35" s="131">
        <f t="shared" ref="F35" si="21">F34</f>
        <v>2017</v>
      </c>
      <c r="G35" s="307" t="str">
        <f>IFERROR(IF(G34&lt;&gt;0,G34/SUM(G28:G34),0),"ERROR")</f>
        <v>ERROR</v>
      </c>
      <c r="H35" s="131">
        <f t="shared" ref="H35" si="22">H34</f>
        <v>2018</v>
      </c>
      <c r="I35" s="307" t="str">
        <f>IFERROR(IF(I34&lt;&gt;0,I34/SUM(I28:I34),0),"ERROR")</f>
        <v>ERROR</v>
      </c>
      <c r="J35" s="131">
        <f t="shared" ref="J35" si="23">J34</f>
        <v>2019</v>
      </c>
      <c r="K35" s="307" t="str">
        <f>IFERROR(IF(K34&lt;&gt;0,K34/SUM(K28:K34),0),"ERROR")</f>
        <v>ERROR</v>
      </c>
      <c r="L35" s="131">
        <f t="shared" si="1"/>
        <v>2020</v>
      </c>
      <c r="M35" s="307" t="str">
        <f>IFERROR(IF(M34&lt;&gt;0,M34/SUM(M28:M34),0),"ERROR")</f>
        <v>ERROR</v>
      </c>
      <c r="N35" s="300"/>
      <c r="O35" s="305" t="str">
        <f>IF(SUM(C35,E35,G35,I35,K35,M35)&lt;&gt;0,MEDIAN(C35,E35,G35,I35,K35,M35),"No Data")</f>
        <v>No Data</v>
      </c>
      <c r="P35" s="97"/>
      <c r="Q35" s="97"/>
      <c r="R35" s="97"/>
      <c r="S35" s="225"/>
      <c r="T35" s="6"/>
      <c r="U35" s="6"/>
      <c r="V35" s="6"/>
    </row>
    <row r="36" spans="1:22" ht="15.75" thickBot="1">
      <c r="A36" s="226" t="s">
        <v>43</v>
      </c>
      <c r="B36" s="2">
        <f>B35</f>
        <v>2015</v>
      </c>
      <c r="C36" s="251" t="str">
        <f>IFERROR(VLOOKUP($B$1,'Master Data Set 2015'!$A$3:$BG$575,13,FALSE),"ERROR")</f>
        <v>ERROR</v>
      </c>
      <c r="D36" s="2">
        <f>D35</f>
        <v>2016</v>
      </c>
      <c r="E36" s="251" t="str">
        <f>IFERROR(VLOOKUP($B$1,'Master Data Set 2016'!$A$3:$BG$575,13,FALSE),"ERROR")</f>
        <v>ERROR</v>
      </c>
      <c r="F36" s="2">
        <f>F35</f>
        <v>2017</v>
      </c>
      <c r="G36" s="251" t="str">
        <f>IFERROR(VLOOKUP($B$1,'Master Data Set 2017'!$A$3:$BG$575,13,FALSE),"ERROR")</f>
        <v>ERROR</v>
      </c>
      <c r="H36" s="2">
        <f>H35</f>
        <v>2018</v>
      </c>
      <c r="I36" s="251" t="str">
        <f>IFERROR(VLOOKUP($B$1,'Master Data Set 2018'!$A$3:$BG$575,13,FALSE),"ERROR")</f>
        <v>ERROR</v>
      </c>
      <c r="J36" s="2">
        <f>J35</f>
        <v>2019</v>
      </c>
      <c r="K36" s="251" t="str">
        <f>IFERROR(VLOOKUP($B$1,'Master Data Set 2019'!$A$3:$BG$553,13,FALSE),"ERROR")</f>
        <v>ERROR</v>
      </c>
      <c r="L36" s="257">
        <f>L35</f>
        <v>2020</v>
      </c>
      <c r="M36" s="274" t="str">
        <f>IFERROR(VLOOKUP($B$1,'Master Data Set 2020'!$A$3:$BG$554,13,FALSE),"ERROR")</f>
        <v>ERROR</v>
      </c>
      <c r="N36" s="258"/>
      <c r="O36" s="306" t="str">
        <f>IF(SUM(C36,E36,G36,I36,K36,M36)&lt;&gt;0,MEDIAN(C36,E36,G36,I36,K36,M36),"No Data")</f>
        <v>No Data</v>
      </c>
      <c r="P36" s="259"/>
      <c r="Q36" s="259"/>
      <c r="R36" s="259"/>
      <c r="S36" s="260"/>
    </row>
    <row r="37" spans="1:22" ht="17.100000000000001" customHeight="1" thickTop="1">
      <c r="A37" s="312" t="s">
        <v>44</v>
      </c>
      <c r="B37" s="14"/>
      <c r="C37" s="46"/>
      <c r="D37" s="14"/>
      <c r="E37" s="14"/>
      <c r="F37" s="21" t="s">
        <v>291</v>
      </c>
      <c r="G37" s="14"/>
      <c r="H37" s="14"/>
      <c r="I37" s="14"/>
      <c r="J37" s="14"/>
      <c r="K37" s="282"/>
    </row>
    <row r="38" spans="1:22" ht="18">
      <c r="A38" s="227" t="s">
        <v>45</v>
      </c>
      <c r="B38" s="50" t="str">
        <f>IFERROR(IF(D14&lt;&gt;0,M28*1000000/D14,0),"ERROR")</f>
        <v>ERROR</v>
      </c>
      <c r="C38" s="302"/>
      <c r="D38" s="49"/>
      <c r="E38" s="6"/>
      <c r="F38" s="6"/>
      <c r="G38" s="6"/>
      <c r="H38" s="6"/>
      <c r="I38" s="6"/>
      <c r="J38" s="6"/>
      <c r="K38" s="283"/>
    </row>
    <row r="39" spans="1:22">
      <c r="A39" s="183"/>
      <c r="B39" s="11"/>
      <c r="C39" s="6"/>
      <c r="D39" s="6"/>
      <c r="E39" s="6"/>
      <c r="F39" s="6"/>
      <c r="G39" s="6"/>
      <c r="H39" s="6"/>
      <c r="I39" s="6"/>
      <c r="J39" s="6"/>
      <c r="K39" s="283"/>
    </row>
    <row r="40" spans="1:22" ht="13.5" thickBot="1">
      <c r="A40" s="183"/>
      <c r="B40" s="19" t="str">
        <f>B16</f>
        <v>Proj. Year</v>
      </c>
      <c r="C40" s="19" t="s">
        <v>37</v>
      </c>
      <c r="D40" s="19" t="str">
        <f>D16</f>
        <v>Proj. Year</v>
      </c>
      <c r="E40" s="19" t="s">
        <v>37</v>
      </c>
      <c r="F40" s="19" t="str">
        <f>F16</f>
        <v>Proj. Year</v>
      </c>
      <c r="G40" s="19" t="s">
        <v>37</v>
      </c>
      <c r="H40" s="19" t="str">
        <f>H16</f>
        <v>Proj. Year</v>
      </c>
      <c r="I40" s="19" t="s">
        <v>37</v>
      </c>
      <c r="J40" s="19" t="str">
        <f>J16</f>
        <v>Proj. Year</v>
      </c>
      <c r="K40" s="277" t="s">
        <v>37</v>
      </c>
    </row>
    <row r="41" spans="1:22" ht="15">
      <c r="A41" s="186" t="s">
        <v>46</v>
      </c>
      <c r="B41" s="2">
        <f>B18</f>
        <v>2030</v>
      </c>
      <c r="C41" s="250" t="str">
        <f>IFERROR(VLOOKUP($B$1,'Master Data Set 2020'!$A$3:$BG$554,20,FALSE),"ERROR")</f>
        <v>ERROR</v>
      </c>
      <c r="D41" s="30">
        <f>D18</f>
        <v>2040</v>
      </c>
      <c r="E41" s="275" t="str">
        <f>IFERROR(VLOOKUP($B$1,'Master Data Set 2020'!$A$3:$BG$554,21,FALSE),"ERROR")</f>
        <v>ERROR</v>
      </c>
      <c r="F41" s="30">
        <f>F18</f>
        <v>2050</v>
      </c>
      <c r="G41" s="275" t="str">
        <f>IFERROR(VLOOKUP($B$1,'Master Data Set 2020'!$A$3:$BG$554,22,FALSE),"ERROR")</f>
        <v>ERROR</v>
      </c>
      <c r="H41" s="30">
        <f>H18</f>
        <v>2060</v>
      </c>
      <c r="I41" s="275" t="str">
        <f>IFERROR(VLOOKUP($B$1,'Master Data Set 2020'!$A$3:$BG$554,23,FALSE),"ERROR")</f>
        <v>ERROR</v>
      </c>
      <c r="J41" s="30">
        <f>J18</f>
        <v>2070</v>
      </c>
      <c r="K41" s="278" t="str">
        <f>IFERROR(VLOOKUP($B$1,'Master Data Set 2020'!$A$3:$BG$554,24,FALSE),"ERROR")</f>
        <v>ERROR</v>
      </c>
      <c r="L41" s="233" t="s">
        <v>23</v>
      </c>
      <c r="M41" s="233" t="s">
        <v>47</v>
      </c>
    </row>
    <row r="42" spans="1:22" ht="44.1" customHeight="1" thickBot="1">
      <c r="A42" s="228" t="s">
        <v>48</v>
      </c>
      <c r="B42" s="63"/>
      <c r="C42" s="124" t="str">
        <f>IFERROR(IF(C38=0,B38*C18/1000000,C38*C18/1000000),"ERROR")</f>
        <v>ERROR</v>
      </c>
      <c r="D42" s="119"/>
      <c r="E42" s="125" t="str">
        <f>IFERROR(IF(C38=0,B38*E18/1000000,C38*E18/1000000),"ERROR")</f>
        <v>ERROR</v>
      </c>
      <c r="F42" s="119"/>
      <c r="G42" s="125" t="str">
        <f>IFERROR(IF(C38=0,B38*G18/1000000,C38*G18/1000000),"ERROR")</f>
        <v>ERROR</v>
      </c>
      <c r="H42" s="119"/>
      <c r="I42" s="125" t="str">
        <f>IFERROR(IF(C38=0,B38*I18/1000000,C38*I18/1000000),"ERROR")</f>
        <v>ERROR</v>
      </c>
      <c r="J42" s="119"/>
      <c r="K42" s="289" t="str">
        <f>IFERROR(IF(C38=0,B38*K18/1000000,C38*K18/1000000),"ERROR")</f>
        <v>ERROR</v>
      </c>
      <c r="L42" s="287" t="str">
        <f>IFERROR(IF(C42=0,"ERROR",IF(E42=0,"ERROR",IF(G42=0,"ERROR",IF(I42=0,"ERROR",((((E42-C42)/C42)/(D41-B41)+((G42-E42)/E42)/(F41-D41)+((I42-G42)/G42)/(H41-F41)+((K42-I42)/I42)/(J41-H41))/4))))),"ERROR")</f>
        <v>ERROR</v>
      </c>
      <c r="M42" s="328" t="s">
        <v>1636</v>
      </c>
    </row>
    <row r="43" spans="1:22" ht="44.1" customHeight="1" thickBot="1">
      <c r="A43" s="228" t="s">
        <v>1641</v>
      </c>
      <c r="B43" s="64" t="s">
        <v>15</v>
      </c>
      <c r="C43" s="126" t="str">
        <f>IF(C19&lt;&gt;"ERROR",IF(C38=0,B38*C19/1000000,C38*C19/1000000),"ERROR")</f>
        <v>ERROR</v>
      </c>
      <c r="D43" s="127" t="s">
        <v>15</v>
      </c>
      <c r="E43" s="128" t="str">
        <f>IF(E19&lt;&gt;"ERROR",IF(C38=0,B38*E19/1000000,C38*E19/1000000),"ERROR")</f>
        <v>ERROR</v>
      </c>
      <c r="F43" s="128"/>
      <c r="G43" s="128" t="str">
        <f>IF(G19&lt;&gt;"ERROR",IF(C38=0,B38*G19/1000000,C38*G19/1000000),"ERROR")</f>
        <v>ERROR</v>
      </c>
      <c r="H43" s="128"/>
      <c r="I43" s="128" t="str">
        <f>IF(I19&lt;&gt;"ERROR",IF(C38=0,B38*I19/1000000,C38*I19/1000000),"ERROR")</f>
        <v>ERROR</v>
      </c>
      <c r="J43" s="128"/>
      <c r="K43" s="290" t="str">
        <f>IF(K19&lt;&gt;"ERROR",IF(C38=0,B38*K19/1000000,C38*K19/1000000),"ERROR")</f>
        <v>ERROR</v>
      </c>
      <c r="L43" s="288" t="str">
        <f>IF(C43=0,"ERROR",IF(E43=0,"ERROR",IF(G43=0,"ERROR",IF(I43=0,"ERROR",IF(G14="ERROR","ERROR",((((E43-C43)/C43)/(D41-B41)+((G43-E43)/E43)/(F41-D41)+((I43-G43)/G43)/(H41-F41)+((K43-I43)/I43)/(J41-H41))/4))))))</f>
        <v>ERROR</v>
      </c>
    </row>
    <row r="44" spans="1:22">
      <c r="A44" s="186" t="s">
        <v>30</v>
      </c>
      <c r="B44" s="6"/>
      <c r="C44" s="119" t="str">
        <f>IFERROR(IF(C43&lt;&gt;"ERROR",IF(M42="C",ABS(C41-C43)/((C41+C43)/2),ABS(C41-C42)/((C41+C42)/2)),"ERROR"),"ERROR")</f>
        <v>ERROR</v>
      </c>
      <c r="D44" s="119"/>
      <c r="E44" s="119" t="str">
        <f>IFERROR(IF(E43&lt;&gt;"ERROR",IF(M42="C",ABS(E41-E43)/((E41+E43)/2),ABS(E41-E42)/((E41+E42)/2)),"ERROR"),"ERROR")</f>
        <v>ERROR</v>
      </c>
      <c r="F44" s="119"/>
      <c r="G44" s="119" t="str">
        <f>IFERROR(IF(G43&lt;&gt;"ERROR",IF(M42="C",ABS(G41-G43)/((G41+G43)/2),ABS(G41-G42)/((G41+G42)/2)),"ERROR"),"ERROR")</f>
        <v>ERROR</v>
      </c>
      <c r="H44" s="119"/>
      <c r="I44" s="119" t="str">
        <f>IFERROR(IF(I43&lt;&gt;"ERROR",IF(M42="C",ABS(I41-I43)/((I41+I43)/2),ABS(I41-I42)/((I41+I42)/2)),"ERROR"),"ERROR")</f>
        <v>ERROR</v>
      </c>
      <c r="J44" s="119"/>
      <c r="K44" s="291" t="str">
        <f>IFERROR(IF(K43&lt;&gt;"ERROR",IF(M42="C",ABS(K41-K43)/((K41+K43)/2),ABS(K41-K42)/((K41+K42)/2)),"ERROR"),"ERROR")</f>
        <v>ERROR</v>
      </c>
    </row>
    <row r="45" spans="1:22" ht="13.5" thickBot="1">
      <c r="A45" s="229" t="s">
        <v>31</v>
      </c>
      <c r="B45" s="15"/>
      <c r="C45" s="129" t="str">
        <f>IF(C43&lt;&gt;"ERROR",IF(AND(M42="b",C41&gt;C42),"No",IF(AND(M42="c",C41&gt;C43),"No","Yes")),"N/A")</f>
        <v>N/A</v>
      </c>
      <c r="D45" s="129"/>
      <c r="E45" s="129" t="str">
        <f>IF(E43&lt;&gt;"ERROR",IF(AND(M42="b",E41&gt;E42),"No",IF(AND(M42="c",E41&gt;E43),"No","Yes")),"N/A")</f>
        <v>N/A</v>
      </c>
      <c r="F45" s="129"/>
      <c r="G45" s="129" t="str">
        <f>IF(G43&lt;&gt;"ERROR",IF(AND(M42="b",G41&gt;G42),"No",IF(AND(M42="c",G41&gt;G43),"No","Yes")),"N/A")</f>
        <v>N/A</v>
      </c>
      <c r="H45" s="129"/>
      <c r="I45" s="129" t="str">
        <f>IF(I43&lt;&gt;"ERROR",IF(AND(M42="b",I41&gt;I42),"No",IF(AND(M42="c",I41&gt;I43),"No","Yes")),"N/A")</f>
        <v>N/A</v>
      </c>
      <c r="J45" s="129"/>
      <c r="K45" s="284" t="str">
        <f>IF(K43&lt;&gt;"ERROR",IF(AND(M42="b",K41&gt;K42),"No",IF(AND(M42="c",K41&gt;K43),"No","Yes")),"N/A")</f>
        <v>N/A</v>
      </c>
    </row>
    <row r="46" spans="1:22" ht="17.100000000000001" customHeight="1" thickTop="1">
      <c r="A46" s="312" t="s">
        <v>49</v>
      </c>
      <c r="B46" s="14"/>
      <c r="C46" s="14"/>
      <c r="D46" s="14"/>
      <c r="E46" s="14"/>
      <c r="F46" s="21" t="s">
        <v>291</v>
      </c>
      <c r="G46" s="21"/>
      <c r="H46" s="14"/>
      <c r="I46" s="14"/>
      <c r="J46" s="14"/>
      <c r="K46" s="282"/>
      <c r="N46" s="27"/>
    </row>
    <row r="47" spans="1:22" ht="15.75">
      <c r="A47" s="186" t="s">
        <v>73</v>
      </c>
      <c r="B47" s="10" t="s">
        <v>15</v>
      </c>
      <c r="C47" s="6"/>
      <c r="D47" s="6"/>
      <c r="E47" s="6"/>
      <c r="F47" s="6"/>
      <c r="G47" s="6"/>
      <c r="H47" s="6"/>
      <c r="I47" s="6"/>
      <c r="J47" s="6"/>
      <c r="K47" s="283"/>
    </row>
    <row r="48" spans="1:22">
      <c r="A48" s="186" t="s">
        <v>81</v>
      </c>
      <c r="B48" s="13"/>
      <c r="C48" s="303"/>
      <c r="D48" s="1"/>
      <c r="E48" s="303"/>
      <c r="F48" s="1"/>
      <c r="G48" s="303"/>
      <c r="H48" s="1"/>
      <c r="I48" s="303"/>
      <c r="J48" s="1"/>
      <c r="K48" s="304"/>
    </row>
    <row r="49" spans="1:12">
      <c r="A49" s="183"/>
      <c r="B49" s="19" t="str">
        <f>B40</f>
        <v>Proj. Year</v>
      </c>
      <c r="C49" s="19" t="s">
        <v>37</v>
      </c>
      <c r="D49" s="19" t="str">
        <f>D40</f>
        <v>Proj. Year</v>
      </c>
      <c r="E49" s="19" t="s">
        <v>37</v>
      </c>
      <c r="F49" s="19" t="str">
        <f>F40</f>
        <v>Proj. Year</v>
      </c>
      <c r="G49" s="19" t="s">
        <v>37</v>
      </c>
      <c r="H49" s="19" t="str">
        <f>H40</f>
        <v>Proj. Year</v>
      </c>
      <c r="I49" s="19" t="s">
        <v>37</v>
      </c>
      <c r="J49" s="19" t="str">
        <f>J40</f>
        <v>Proj. Year</v>
      </c>
      <c r="K49" s="277" t="s">
        <v>37</v>
      </c>
    </row>
    <row r="50" spans="1:12" ht="15">
      <c r="A50" s="186" t="s">
        <v>28</v>
      </c>
      <c r="B50" s="2">
        <f>B41</f>
        <v>2030</v>
      </c>
      <c r="C50" s="250" t="str">
        <f>IFERROR(VLOOKUP($B$1,'Master Data Set 2020'!$A$3:$BG$554,25,FALSE),"ERROR")</f>
        <v>ERROR</v>
      </c>
      <c r="D50" s="2">
        <f>D41</f>
        <v>2040</v>
      </c>
      <c r="E50" s="250" t="str">
        <f>IFERROR(VLOOKUP($B$1,'Master Data Set 2020'!$A$3:$BG$554,26,FALSE),"ERROR")</f>
        <v>ERROR</v>
      </c>
      <c r="F50" s="2">
        <f>F41</f>
        <v>2050</v>
      </c>
      <c r="G50" s="250" t="str">
        <f>IFERROR(VLOOKUP($B$1,'Master Data Set 2020'!$A$3:$BG$554,27,FALSE),"ERROR")</f>
        <v>ERROR</v>
      </c>
      <c r="H50" s="2">
        <f>H41</f>
        <v>2060</v>
      </c>
      <c r="I50" s="250" t="str">
        <f>IFERROR(VLOOKUP($B$1,'Master Data Set 2020'!$A$3:$BG$554,28,FALSE),"ERROR")</f>
        <v>ERROR</v>
      </c>
      <c r="J50" s="2">
        <f>J41</f>
        <v>2070</v>
      </c>
      <c r="K50" s="278" t="str">
        <f>IFERROR(VLOOKUP($B$1,'Master Data Set 2020'!$A$3:$BG$554,29,FALSE),"ERROR")</f>
        <v>ERROR</v>
      </c>
    </row>
    <row r="51" spans="1:12">
      <c r="A51" s="187" t="s">
        <v>29</v>
      </c>
      <c r="B51" s="3" t="s">
        <v>15</v>
      </c>
      <c r="C51" s="130" t="str">
        <f>IFERROR(IF(T26=1,IF(N29=0,M29*(1+P29)^(B50-L29),N29*(1+P29)^(B50-L29)),IF(T26=2,IF(N29=0,M29*(1+Q29)^(B50-L29),N29*(1+Q29)^(B50-L29)),IF(T26=3,IF(N29=0,M29*(1+R29)^(B50-L29),N29*(1+R29)^(B50-L29)),IF(T26=4,IF(N29=0,M29*(1+C48)^(B50-L29),N29*(1+C48)^(B50-L29)))))),"ERROR")</f>
        <v>ERROR</v>
      </c>
      <c r="D51" s="130"/>
      <c r="E51" s="130" t="str">
        <f>IFERROR(IF(T26=1,IF(N29=0,M29*(1+P29)^(D50-L29),N29*(1+P29)^(D50-L29)),IF(T26=2,IF(N29=0,M29*(1+Q29)^(D50-L29),N29*(1+Q29)^(D50-L29)),IF(T26=3,IF(N29=0,M29*(1+R29)^(D50-L29),N29*(1+R29)^(D50-L29)),IF(T26=4,C51*(1+E48)^(D50-B50))))),"ERROR")</f>
        <v>ERROR</v>
      </c>
      <c r="F51" s="130"/>
      <c r="G51" s="130" t="str">
        <f>IFERROR(IF(T26=1,IF(N29=0,M29*(1+P29)^(F50-L29),N29*(1+P29)^(F50-L29)),IF(T26=2,IF(N29=0,M29*(1+Q29)^(F50-L29),N29*(1+Q29)^(F50-L29)),IF(T26=3,IF(N29=0,M29*(1+R29)^(F50-L29),N29*(1+R29)^(F50-L29)),IF(T26=4,E51*(1+G48)^(F50-D50))))),"ERROR")</f>
        <v>ERROR</v>
      </c>
      <c r="H51" s="130"/>
      <c r="I51" s="130" t="str">
        <f>IFERROR(IF(T26=1,IF(N29=0,M29*(1+P29)^(H50-L29),N29*(1+P29)^(H50-L29)),IF(T26=2,IF(N29=0,M29*(1+Q29)^(H50-L29),N29*(1+Q29)^(H50-L29)),IF(T26=3,IF(N29=0,M29*(1+R29)^(H50-L29),N29*(1+R29)^(H50-L29)),IF(T26=4,G51*(1+I48)^(H50-F50))))),"ERROR")</f>
        <v>ERROR</v>
      </c>
      <c r="J51" s="130"/>
      <c r="K51" s="279" t="str">
        <f>IFERROR(IF(T26=1,IF(N29=0,M29*(1+P29)^(J50-L29),N29*(1+P29)^(J50-L29)),IF(T26=2,IF(N29=0,M29*(1+Q29)^(J50-L29),N29*(1+Q29)^(J50-L29)),IF(T26=3,IF(N29=0,M29*(1+R29)^(J50-L29),N29*(1+R29)^(J50-L29)),IF(T26=4,I51*(1+K48)^(J50-H50))))),"ERROR")</f>
        <v>ERROR</v>
      </c>
      <c r="L51" s="132" t="str">
        <f>IF(T26=1,"Historical Rate",IF(T26=2,"User's Rate",IF(T26=3,"Economic Rate",IF(T26=4,"Variable Rate","Rate Not Selected"))))</f>
        <v>Economic Rate</v>
      </c>
    </row>
    <row r="52" spans="1:12">
      <c r="A52" s="186" t="s">
        <v>30</v>
      </c>
      <c r="B52" s="1"/>
      <c r="C52" s="119" t="str">
        <f>IFERROR((ABS(C50-C51)/((C50+C51)/2)),"ERROR")</f>
        <v>ERROR</v>
      </c>
      <c r="D52" s="119"/>
      <c r="E52" s="119" t="str">
        <f>IFERROR((ABS(E50-E51)/((E50+E51)/2)),"ERROR")</f>
        <v>ERROR</v>
      </c>
      <c r="F52" s="119"/>
      <c r="G52" s="119" t="str">
        <f>IFERROR((ABS(G50-G51)/((G50+G51)/2)),"ERROR")</f>
        <v>ERROR</v>
      </c>
      <c r="H52" s="119"/>
      <c r="I52" s="119" t="str">
        <f>IFERROR((ABS(I50-I51)/((I50+I51)/2)),"ERROR")</f>
        <v>ERROR</v>
      </c>
      <c r="J52" s="119"/>
      <c r="K52" s="280" t="str">
        <f>IFERROR((ABS(K50-K51)/((K50+K51)/2)),"ERROR")</f>
        <v>ERROR</v>
      </c>
    </row>
    <row r="53" spans="1:12" ht="13.5" thickBot="1">
      <c r="A53" s="230" t="s">
        <v>31</v>
      </c>
      <c r="B53" s="1"/>
      <c r="C53" s="131" t="str">
        <f>IF(C50=C51,"N/A",IF(C50&gt;C51,"No","Yes"))</f>
        <v>N/A</v>
      </c>
      <c r="D53" s="131"/>
      <c r="E53" s="131" t="str">
        <f t="shared" ref="E53:K53" si="24">IF(E50=E51,"N/A",IF(E50&gt;E51,"No","Yes"))</f>
        <v>N/A</v>
      </c>
      <c r="F53" s="131"/>
      <c r="G53" s="131" t="str">
        <f t="shared" si="24"/>
        <v>N/A</v>
      </c>
      <c r="H53" s="131"/>
      <c r="I53" s="131" t="str">
        <f t="shared" si="24"/>
        <v>N/A</v>
      </c>
      <c r="J53" s="131"/>
      <c r="K53" s="281" t="str">
        <f t="shared" si="24"/>
        <v>N/A</v>
      </c>
    </row>
    <row r="54" spans="1:12" ht="17.100000000000001" customHeight="1" thickTop="1">
      <c r="A54" s="312" t="s">
        <v>50</v>
      </c>
      <c r="B54" s="16"/>
      <c r="C54" s="14"/>
      <c r="D54" s="16"/>
      <c r="E54" s="14"/>
      <c r="F54" s="21" t="s">
        <v>291</v>
      </c>
      <c r="G54" s="21"/>
      <c r="H54" s="16"/>
      <c r="I54" s="14"/>
      <c r="J54" s="16"/>
      <c r="K54" s="282"/>
    </row>
    <row r="55" spans="1:12" ht="15.75">
      <c r="A55" s="186" t="s">
        <v>73</v>
      </c>
      <c r="B55" s="12" t="s">
        <v>15</v>
      </c>
      <c r="C55" s="6"/>
      <c r="D55" s="1"/>
      <c r="E55" s="6"/>
      <c r="F55" s="1"/>
      <c r="G55" s="6"/>
      <c r="H55" s="1"/>
      <c r="I55" s="6"/>
      <c r="J55" s="1"/>
      <c r="K55" s="283"/>
    </row>
    <row r="56" spans="1:12">
      <c r="A56" s="186" t="s">
        <v>81</v>
      </c>
      <c r="B56" s="13"/>
      <c r="C56" s="303"/>
      <c r="D56" s="1"/>
      <c r="E56" s="303"/>
      <c r="F56" s="1"/>
      <c r="G56" s="303"/>
      <c r="H56" s="1"/>
      <c r="I56" s="303"/>
      <c r="J56" s="1"/>
      <c r="K56" s="304"/>
    </row>
    <row r="57" spans="1:12">
      <c r="A57" s="183"/>
      <c r="B57" s="19" t="str">
        <f>B49</f>
        <v>Proj. Year</v>
      </c>
      <c r="C57" s="19" t="s">
        <v>37</v>
      </c>
      <c r="D57" s="19" t="str">
        <f>D49</f>
        <v>Proj. Year</v>
      </c>
      <c r="E57" s="19" t="s">
        <v>37</v>
      </c>
      <c r="F57" s="19" t="str">
        <f>F49</f>
        <v>Proj. Year</v>
      </c>
      <c r="G57" s="19" t="s">
        <v>37</v>
      </c>
      <c r="H57" s="19" t="str">
        <f>H49</f>
        <v>Proj. Year</v>
      </c>
      <c r="I57" s="19" t="s">
        <v>37</v>
      </c>
      <c r="J57" s="19" t="str">
        <f>J49</f>
        <v>Proj. Year</v>
      </c>
      <c r="K57" s="277" t="s">
        <v>37</v>
      </c>
    </row>
    <row r="58" spans="1:12" ht="15">
      <c r="A58" s="186" t="s">
        <v>28</v>
      </c>
      <c r="B58" s="2">
        <f>B50</f>
        <v>2030</v>
      </c>
      <c r="C58" s="250" t="str">
        <f>IFERROR(VLOOKUP($B$1,'Master Data Set 2020'!$A$3:$BG$554,30,FALSE),"ERROR")</f>
        <v>ERROR</v>
      </c>
      <c r="D58" s="2">
        <f>D50</f>
        <v>2040</v>
      </c>
      <c r="E58" s="250" t="str">
        <f>IFERROR(VLOOKUP($B$1,'Master Data Set 2020'!$A$3:$BG$554,31,FALSE),"ERROR")</f>
        <v>ERROR</v>
      </c>
      <c r="F58" s="2">
        <f>F50</f>
        <v>2050</v>
      </c>
      <c r="G58" s="250" t="str">
        <f>IFERROR(VLOOKUP($B$1,'Master Data Set 2020'!$A$3:$BG$554,32,FALSE),"ERROR")</f>
        <v>ERROR</v>
      </c>
      <c r="H58" s="2">
        <f>H50</f>
        <v>2060</v>
      </c>
      <c r="I58" s="250" t="str">
        <f>IFERROR(VLOOKUP($B$1,'Master Data Set 2020'!$A$3:$BG$554,33,FALSE),"ERROR")</f>
        <v>ERROR</v>
      </c>
      <c r="J58" s="2">
        <f>J50</f>
        <v>2070</v>
      </c>
      <c r="K58" s="278" t="str">
        <f>IFERROR(VLOOKUP($B$1,'Master Data Set 2020'!$A$3:$BG$554,34,FALSE),"ERROR")</f>
        <v>ERROR</v>
      </c>
    </row>
    <row r="59" spans="1:12">
      <c r="A59" s="187" t="s">
        <v>29</v>
      </c>
      <c r="B59" s="3" t="s">
        <v>15</v>
      </c>
      <c r="C59" s="130" t="str">
        <f>IFERROR(IF(U26=1,IF(N30=0,M30*(1+P30)^(B58-L30),N30*(1+P30)^(B58-L30)),IF(U26=2,IF(N30=0,M30*(1+Q30)^(B58-L30),N30*(1+Q30)^(B58-L30)),IF(U26=3,IF(N30=0,M30*(1+R30)^(B58-L30),N30*(1+R30)^(B58-L30)),IF(U26=4,IF(N30=0,M30*(1+C56)^(B58-L30),N30*(1+C56)^(B58-L30)))))),"ERROR")</f>
        <v>ERROR</v>
      </c>
      <c r="D59" s="134"/>
      <c r="E59" s="130" t="str">
        <f>IFERROR(IF(U26=1,IF(N30=0,M30*(1+P30)^(D58-L30),N30*(1+P30)^(D58-L30)),IF(U26=2,IF(N30=0,M30*(1+Q30)^(D58-L30),N30*(1+Q30)^(D58-L30)),IF(U26=3,IF(N30=0,M30*(1+R30)^(D58-L30),N30*(1+R30)^(D58-L30)),IF(U26=4,C59*(1+E56)^(D58-B58))))),"ERROR")</f>
        <v>ERROR</v>
      </c>
      <c r="F59" s="134"/>
      <c r="G59" s="130" t="str">
        <f>IFERROR(IF(U26=1,IF(N30=0,M30*(1+P30)^(F58-L30),N30*(1+P30)^(F58-L30)),IF(U26=2,IF(N30=0,M30*(1+Q30)^(F58-L30),N30*(1+Q30)^(F58-L30)),IF(U26=3,IF(N30=0,M30*(1+R30)^(F58-L30),N30*(1+R30)^(F58-L30)),IF(U26=4,E59*(1+G56)^(F58-D58))))),"ERROR")</f>
        <v>ERROR</v>
      </c>
      <c r="H59" s="134"/>
      <c r="I59" s="130" t="str">
        <f>IFERROR(IF(U26=1,IF(N30=0,M30*(1+P30)^(H58-L30),N30*(1+P30)^(H58-L30)),IF(U26=2,IF(N30=0,M30*(1+Q30)^(H58-L30),N30*(1+Q30)^(H58-L30)),IF(U26=3,IF(N30=0,M30*(1+R30)^(H58-L30),N30*(1+R30)^(H58-L30)),IF(U26=4,G59*(1+I56)^(H58-F58))))),"ERROR")</f>
        <v>ERROR</v>
      </c>
      <c r="J59" s="134"/>
      <c r="K59" s="279" t="str">
        <f>IFERROR(IF(U26=1,IF(N30=0,M30*(1+P30)^(J58-L30),N30*(1+P30)^(J58-L30)),IF(U26=2,IF(N30=0,M30*(1+Q30)^(J58-L30),N30*(1+Q30)^(J58-L30)),IF(U26=3,IF(N30=0,M30*(1+R30)^(J58-L30),N30*(1+R30)^(J58-L30)),IF(U26=4,I59*(1+K56)^(J58-H58))))),"ERROR")</f>
        <v>ERROR</v>
      </c>
      <c r="L59" s="133" t="str">
        <f>IF(U26=1,"Historical Rate",IF(U26=2,"User's Rate",IF(U26=3,"Economic Rate",IF(U26=4,"Variable Rate","Rate Not Selected"))))</f>
        <v>Economic Rate</v>
      </c>
    </row>
    <row r="60" spans="1:12">
      <c r="A60" s="186" t="s">
        <v>30</v>
      </c>
      <c r="B60" s="1"/>
      <c r="C60" s="119" t="str">
        <f>IFERROR((ABS(C58-C59)/((C58+C59)/2)),"ERROR")</f>
        <v>ERROR</v>
      </c>
      <c r="D60" s="119"/>
      <c r="E60" s="119" t="str">
        <f>IFERROR((ABS(E58-E59)/((E58+E59)/2)),"ERROR")</f>
        <v>ERROR</v>
      </c>
      <c r="F60" s="119"/>
      <c r="G60" s="119" t="str">
        <f>IFERROR((ABS(G58-G59)/((G58+G59)/2)),"ERROR")</f>
        <v>ERROR</v>
      </c>
      <c r="H60" s="119"/>
      <c r="I60" s="119" t="str">
        <f>IFERROR((ABS(I58-I59)/((I58+I59)/2)),"ERROR")</f>
        <v>ERROR</v>
      </c>
      <c r="J60" s="119"/>
      <c r="K60" s="280" t="str">
        <f>IFERROR((ABS(K58-K59)/((K58+K59)/2)),"ERROR")</f>
        <v>ERROR</v>
      </c>
    </row>
    <row r="61" spans="1:12" ht="13.5" thickBot="1">
      <c r="A61" s="230" t="s">
        <v>31</v>
      </c>
      <c r="B61" s="1"/>
      <c r="C61" s="131" t="str">
        <f>IF(C58=C59,"N/A",IF(C58&gt;C59,"No","Yes"))</f>
        <v>N/A</v>
      </c>
      <c r="D61" s="131"/>
      <c r="E61" s="131" t="str">
        <f t="shared" ref="E61:K61" si="25">IF(E58=E59,"N/A",IF(E58&gt;E59,"No","Yes"))</f>
        <v>N/A</v>
      </c>
      <c r="F61" s="131"/>
      <c r="G61" s="131" t="str">
        <f t="shared" si="25"/>
        <v>N/A</v>
      </c>
      <c r="H61" s="131"/>
      <c r="I61" s="131" t="str">
        <f t="shared" si="25"/>
        <v>N/A</v>
      </c>
      <c r="J61" s="131"/>
      <c r="K61" s="284" t="str">
        <f t="shared" si="25"/>
        <v>N/A</v>
      </c>
    </row>
    <row r="62" spans="1:12" ht="17.100000000000001" customHeight="1" thickTop="1">
      <c r="A62" s="312" t="s">
        <v>51</v>
      </c>
      <c r="B62" s="16"/>
      <c r="C62" s="14"/>
      <c r="D62" s="16"/>
      <c r="E62" s="14"/>
      <c r="F62" s="21" t="s">
        <v>291</v>
      </c>
      <c r="G62" s="21"/>
      <c r="H62" s="16"/>
      <c r="I62" s="14"/>
      <c r="J62" s="16"/>
      <c r="K62" s="282"/>
    </row>
    <row r="63" spans="1:12" ht="15.75">
      <c r="A63" s="186" t="s">
        <v>73</v>
      </c>
      <c r="B63" s="12" t="s">
        <v>15</v>
      </c>
      <c r="C63" s="6"/>
      <c r="D63" s="1"/>
      <c r="E63" s="6"/>
      <c r="F63" s="1"/>
      <c r="G63" s="6"/>
      <c r="H63" s="1"/>
      <c r="I63" s="6"/>
      <c r="J63" s="1"/>
      <c r="K63" s="283"/>
    </row>
    <row r="64" spans="1:12">
      <c r="A64" s="186" t="s">
        <v>81</v>
      </c>
      <c r="B64" s="13"/>
      <c r="C64" s="303"/>
      <c r="D64" s="1"/>
      <c r="E64" s="303"/>
      <c r="F64" s="1"/>
      <c r="G64" s="303"/>
      <c r="H64" s="1"/>
      <c r="I64" s="303"/>
      <c r="J64" s="1"/>
      <c r="K64" s="304"/>
    </row>
    <row r="65" spans="1:12">
      <c r="A65" s="183"/>
      <c r="B65" s="23" t="str">
        <f>B57</f>
        <v>Proj. Year</v>
      </c>
      <c r="C65" s="19" t="s">
        <v>37</v>
      </c>
      <c r="D65" s="23" t="str">
        <f>D57</f>
        <v>Proj. Year</v>
      </c>
      <c r="E65" s="19" t="s">
        <v>37</v>
      </c>
      <c r="F65" s="23" t="str">
        <f>F57</f>
        <v>Proj. Year</v>
      </c>
      <c r="G65" s="19" t="s">
        <v>37</v>
      </c>
      <c r="H65" s="23" t="str">
        <f>H57</f>
        <v>Proj. Year</v>
      </c>
      <c r="I65" s="19" t="s">
        <v>37</v>
      </c>
      <c r="J65" s="23" t="str">
        <f>J57</f>
        <v>Proj. Year</v>
      </c>
      <c r="K65" s="277" t="s">
        <v>37</v>
      </c>
    </row>
    <row r="66" spans="1:12" ht="15">
      <c r="A66" s="186" t="s">
        <v>28</v>
      </c>
      <c r="B66" s="2">
        <f>B58</f>
        <v>2030</v>
      </c>
      <c r="C66" s="250" t="str">
        <f>IFERROR(VLOOKUP($B$1,'Master Data Set 2020'!$A$3:$BG$554,35,FALSE),"ERROR")</f>
        <v>ERROR</v>
      </c>
      <c r="D66" s="2">
        <f>D58</f>
        <v>2040</v>
      </c>
      <c r="E66" s="250" t="str">
        <f>IFERROR(VLOOKUP($B$1,'Master Data Set 2020'!$A$3:$BG$554,36,FALSE),"ERROR")</f>
        <v>ERROR</v>
      </c>
      <c r="F66" s="2">
        <f>F58</f>
        <v>2050</v>
      </c>
      <c r="G66" s="250" t="str">
        <f>IFERROR(VLOOKUP($B$1,'Master Data Set 2020'!$A$3:$BG$554,37,FALSE),"ERROR")</f>
        <v>ERROR</v>
      </c>
      <c r="H66" s="2">
        <f>H58</f>
        <v>2060</v>
      </c>
      <c r="I66" s="250" t="str">
        <f>IFERROR(VLOOKUP($B$1,'Master Data Set 2020'!$A$3:$BG$554,38,FALSE),"ERROR")</f>
        <v>ERROR</v>
      </c>
      <c r="J66" s="2">
        <f>J58</f>
        <v>2070</v>
      </c>
      <c r="K66" s="278" t="str">
        <f>IFERROR(VLOOKUP($B$1,'Master Data Set 2020'!$A$3:$BG$554,39,FALSE),"ERROR")</f>
        <v>ERROR</v>
      </c>
    </row>
    <row r="67" spans="1:12">
      <c r="A67" s="187" t="s">
        <v>29</v>
      </c>
      <c r="B67" s="3" t="s">
        <v>15</v>
      </c>
      <c r="C67" s="130" t="str">
        <f>IFERROR(IF(V26=1,IF(N31=0,M31*(1+P31)^(B66-L31),N31*(1+P31)^(B66-L31)),IF(V26=2,IF(N31=0,M31*(1+Q31)^(B66-L31),N31*(1+Q31)^(B66-L31)),IF(V26=3,IF(N31=0,M31*(1+R31)^(B66-L31),N31*(1+R31)^(B66-L31)),IF(V26=4,IF(N31=0,M31*(1+C64)^(B66-L31),N31*(1+C64)^(B66-L31)))))),"ERROR")</f>
        <v>ERROR</v>
      </c>
      <c r="D67" s="134"/>
      <c r="E67" s="130" t="str">
        <f>IFERROR(IF(V26=1,IF(N31=0,M31*(1+P31)^(D66-L31),N31*(1+P31)^(D66-L31)),IF(V26=2,IF(N31=0,M31*(1+Q31)^(D66-L31),N31*(1+Q31)^(D66-L31)),IF(V26=3,IF(N31=0,M31*(1+R31)^(D66-L31),N31*(1+R31)^(D66-L31)),IF(V26=4,C67*(1+E64)^(D66-B66))))),"ERROR")</f>
        <v>ERROR</v>
      </c>
      <c r="F67" s="134"/>
      <c r="G67" s="130" t="str">
        <f>IFERROR(IF(V26=1,IF(N31=0,M31*(1+P31)^(F66-L31),N31*(1+P31)^(F66-L31)),IF(V26=2,IF(N31=0,M31*(1+Q31)^(F66-L31),N31*(1+Q31)^(F66-L31)),IF(V26=3,IF(N31=0,M31*(1+R31)^(F66-L31),N31*(1+R31)^(F66-L31)),IF(V26=4,E67*(1+G64)^(F66-D66))))),"ERROR")</f>
        <v>ERROR</v>
      </c>
      <c r="H67" s="134"/>
      <c r="I67" s="130" t="str">
        <f>IFERROR(IF(V26=1,IF(N31=0,M31*(1+P31)^(H66-L31),M31*(1+P31)^(H66-L31)),IF(V26=2,IF(N31=0,M31*(1+Q31)^(H66-L31),N31*(1+Q31)^(H66-L31)),IF(V26=3,IF(N31=0,M31*(1+R31)^(H66-L31),N31*(1+R31)^(H66-L31)),IF(V26=4,G67*(1+I64)^(H66-F66))))),"ERROR")</f>
        <v>ERROR</v>
      </c>
      <c r="J67" s="134"/>
      <c r="K67" s="279" t="str">
        <f>IFERROR(IF(V26=1,IF(N31=0,M31*(1+P31)^(J66-L31),N31*(1+P31)^(J66-L31)),IF(V26=2,IF(N31=0,M31*(1+Q31)^(J66-L31),N31*(1+Q31)^(J66-L31)),IF(V26=3,IF(N31=0,M31*(1+R31)^(J66-L31),N31*(1+R31)^(J66-L31)),IF(V26=4,I67*(1+K64)^(J66-H66))))),"ERROR")</f>
        <v>ERROR</v>
      </c>
      <c r="L67" s="133" t="str">
        <f>IF(V26=1,"Historical Rate",IF(V26=2,"User's Rate",IF(V26=3,"Economic Rate",IF(V26=4,"Variable Rate","Rate Not Selected"))))</f>
        <v>Economic Rate</v>
      </c>
    </row>
    <row r="68" spans="1:12">
      <c r="A68" s="186" t="s">
        <v>30</v>
      </c>
      <c r="B68" s="1"/>
      <c r="C68" s="119" t="str">
        <f>IFERROR((ABS(C66-C67)/((C66+C67)/2)),"ERROR")</f>
        <v>ERROR</v>
      </c>
      <c r="D68" s="119"/>
      <c r="E68" s="119" t="str">
        <f>IFERROR((ABS(E66-E67)/((E66+E67)/2)),"ERROR")</f>
        <v>ERROR</v>
      </c>
      <c r="F68" s="119"/>
      <c r="G68" s="119" t="str">
        <f>IFERROR((ABS(G66-G67)/((G66+G67)/2)),"ERROR")</f>
        <v>ERROR</v>
      </c>
      <c r="H68" s="119"/>
      <c r="I68" s="119" t="str">
        <f>IFERROR((ABS(I66-I67)/((I66+I67)/2)),"ERROR")</f>
        <v>ERROR</v>
      </c>
      <c r="J68" s="119"/>
      <c r="K68" s="280" t="str">
        <f>IFERROR((ABS(K66-K67)/((K66+K67)/2)),"ERROR")</f>
        <v>ERROR</v>
      </c>
    </row>
    <row r="69" spans="1:12" ht="13.5" thickBot="1">
      <c r="A69" s="230" t="s">
        <v>31</v>
      </c>
      <c r="B69" s="1"/>
      <c r="C69" s="131" t="str">
        <f>IF(C66=C67,"N/A", IF(C66&gt;C67,"No","Yes"))</f>
        <v>N/A</v>
      </c>
      <c r="D69" s="131"/>
      <c r="E69" s="131" t="str">
        <f t="shared" ref="E69:K69" si="26">IF(E66=E67,"N/A", IF(E66&gt;E67,"No","Yes"))</f>
        <v>N/A</v>
      </c>
      <c r="F69" s="131"/>
      <c r="G69" s="131" t="str">
        <f t="shared" si="26"/>
        <v>N/A</v>
      </c>
      <c r="H69" s="131"/>
      <c r="I69" s="131" t="str">
        <f t="shared" si="26"/>
        <v>N/A</v>
      </c>
      <c r="J69" s="131"/>
      <c r="K69" s="284" t="str">
        <f t="shared" si="26"/>
        <v>N/A</v>
      </c>
    </row>
    <row r="70" spans="1:12" ht="15" customHeight="1" thickTop="1">
      <c r="A70" s="312" t="s">
        <v>72</v>
      </c>
      <c r="B70" s="16"/>
      <c r="C70" s="14"/>
      <c r="D70" s="16"/>
      <c r="E70" s="14"/>
      <c r="F70" s="21" t="s">
        <v>291</v>
      </c>
      <c r="G70" s="21"/>
      <c r="H70" s="16"/>
      <c r="I70" s="14"/>
      <c r="J70" s="16"/>
      <c r="K70" s="282"/>
    </row>
    <row r="71" spans="1:12" ht="15.75">
      <c r="A71" s="186" t="s">
        <v>73</v>
      </c>
      <c r="B71" s="12" t="s">
        <v>15</v>
      </c>
      <c r="C71" s="6"/>
      <c r="D71" s="1"/>
      <c r="E71" s="6"/>
      <c r="F71" s="1"/>
      <c r="G71" s="6"/>
      <c r="H71" s="1"/>
      <c r="I71" s="6"/>
      <c r="J71" s="1"/>
      <c r="K71" s="283"/>
    </row>
    <row r="72" spans="1:12">
      <c r="A72" s="186" t="s">
        <v>81</v>
      </c>
      <c r="B72" s="13"/>
      <c r="C72" s="303"/>
      <c r="D72" s="1"/>
      <c r="E72" s="303"/>
      <c r="F72" s="1"/>
      <c r="G72" s="303"/>
      <c r="H72" s="1"/>
      <c r="I72" s="303"/>
      <c r="J72" s="1"/>
      <c r="K72" s="304"/>
    </row>
    <row r="73" spans="1:12">
      <c r="A73" s="183"/>
      <c r="B73" s="23" t="str">
        <f>B65</f>
        <v>Proj. Year</v>
      </c>
      <c r="C73" s="19" t="s">
        <v>37</v>
      </c>
      <c r="D73" s="23" t="str">
        <f>D65</f>
        <v>Proj. Year</v>
      </c>
      <c r="E73" s="19" t="s">
        <v>37</v>
      </c>
      <c r="F73" s="23" t="str">
        <f>F65</f>
        <v>Proj. Year</v>
      </c>
      <c r="G73" s="19" t="s">
        <v>37</v>
      </c>
      <c r="H73" s="23" t="str">
        <f>H65</f>
        <v>Proj. Year</v>
      </c>
      <c r="I73" s="19" t="s">
        <v>37</v>
      </c>
      <c r="J73" s="23" t="str">
        <f>J65</f>
        <v>Proj. Year</v>
      </c>
      <c r="K73" s="277" t="s">
        <v>37</v>
      </c>
    </row>
    <row r="74" spans="1:12" ht="15">
      <c r="A74" s="186" t="s">
        <v>28</v>
      </c>
      <c r="B74" s="2">
        <f>B66</f>
        <v>2030</v>
      </c>
      <c r="C74" s="250" t="str">
        <f>IFERROR(VLOOKUP($B$1,'Master Data Set 2020'!$A$3:$BG$554,40,FALSE),"ERROR")</f>
        <v>ERROR</v>
      </c>
      <c r="D74" s="2">
        <f>D66</f>
        <v>2040</v>
      </c>
      <c r="E74" s="250" t="str">
        <f>IFERROR(VLOOKUP($B$1,'Master Data Set 2020'!$A$3:$BG$554,41,FALSE),"ERROR")</f>
        <v>ERROR</v>
      </c>
      <c r="F74" s="2">
        <f>F66</f>
        <v>2050</v>
      </c>
      <c r="G74" s="250" t="str">
        <f>IFERROR(VLOOKUP($B$1,'Master Data Set 2020'!$A$3:$BG$554,42,FALSE),"ERROR")</f>
        <v>ERROR</v>
      </c>
      <c r="H74" s="2">
        <f>H66</f>
        <v>2060</v>
      </c>
      <c r="I74" s="250" t="str">
        <f>IFERROR(VLOOKUP($B$1,'Master Data Set 2020'!$A$3:$BG$554,43,FALSE),"ERROR")</f>
        <v>ERROR</v>
      </c>
      <c r="J74" s="2">
        <f>J66</f>
        <v>2070</v>
      </c>
      <c r="K74" s="278" t="str">
        <f>IFERROR(VLOOKUP($B$1,'Master Data Set 2020'!$A$3:$BG$554,44,FALSE),"ERROR")</f>
        <v>ERROR</v>
      </c>
    </row>
    <row r="75" spans="1:12">
      <c r="A75" s="187" t="s">
        <v>29</v>
      </c>
      <c r="B75" s="3" t="s">
        <v>15</v>
      </c>
      <c r="C75" s="130" t="str">
        <f>IFERROR(IF(W26=1,IF(N32=0,M32*(1+P32)^(B74-L32),N32*(1+P32)^(B74-L32)),IF(W26=2,IF(N32=0,M32*(1+Q32)^(B74-L32),N32*(1+Q32)^(B74-L32)),IF(W26=4,IF(N32=0,M32*(1+C72)^(B74-L32),N32*(1+C72)^(B74-L32))))),"ERROR")</f>
        <v>ERROR</v>
      </c>
      <c r="D75" s="134"/>
      <c r="E75" s="130" t="str">
        <f>IFERROR(IF(W26=1,IF(N32=0,M32*(1+P32)^(D74-L32),N32*(1+P32)^(D74-L32)),IF(W26=2,IF(N32=0,M32*(1+Q32)^(D74-L32),N32*(1+Q32)^(D74-L32)),IF(W26=4,C75*(1+E72)^(D74-B74)))),"ERROR")</f>
        <v>ERROR</v>
      </c>
      <c r="F75" s="134"/>
      <c r="G75" s="130" t="str">
        <f>IFERROR(IF(W26=1,IF(N32=0,M32*(1+P32)^(F74-L32),N32*(1+P32)^(F74-L32)),IF(W26=2,IF(N32=0,M32*(1+Q32)^(F74-L32),N32*(1+Q32)^(F74-L32)),IF(W26=4,E75*(1+G72)^(F74-D74)))),"ERROR")</f>
        <v>ERROR</v>
      </c>
      <c r="H75" s="134"/>
      <c r="I75" s="130" t="str">
        <f>IFERROR(IF(W26=1,IF(N32=0,M32*(1+P32)^(H74-L32),N32*(1+P32)^(H74-L32)),IF(W26=2,IF(N32=0,M32*(1+Q32)^(H74-L32),N32*(1+Q32)^(H74-L32)),IF(W26=4,G75*(1+I72)^(H74-F74)))),"ERROR")</f>
        <v>ERROR</v>
      </c>
      <c r="J75" s="134"/>
      <c r="K75" s="279" t="str">
        <f>IFERROR(IF(W26=1,IF(N32=0,M32*(1+P32)^(J74-L32),N32*(1+P32)^(J74-L32)),IF(W26=2,IF(N32=0,M32*(1+Q32)^(J74-L32),N32*(1+Q32)^(J74-L32)),IF(W26=4,I75*(1+K72)^(J74-H74)))),"ERROR")</f>
        <v>ERROR</v>
      </c>
      <c r="L75" s="133" t="str">
        <f>IF(W26=1,"Historical Rate",IF(W26=2,"User's Rate",IF(W26=4,"Variable Rate","Rate Not Selected")))</f>
        <v>Variable Rate</v>
      </c>
    </row>
    <row r="76" spans="1:12">
      <c r="A76" s="186" t="s">
        <v>30</v>
      </c>
      <c r="B76" s="1"/>
      <c r="C76" s="119" t="str">
        <f>IFERROR((ABS(C74-C75)/((C74+C75)/2)),"ERROR")</f>
        <v>ERROR</v>
      </c>
      <c r="D76" s="119"/>
      <c r="E76" s="119" t="str">
        <f>IFERROR((ABS(E74-E75)/((E74+E75)/2)),"ERROR")</f>
        <v>ERROR</v>
      </c>
      <c r="F76" s="119"/>
      <c r="G76" s="119" t="str">
        <f>IFERROR((ABS(G74-G75)/((G74+G75)/2)),"ERROR")</f>
        <v>ERROR</v>
      </c>
      <c r="H76" s="119"/>
      <c r="I76" s="119" t="str">
        <f>IFERROR((ABS(I74-I75)/((I74+I75)/2)),"ERROR")</f>
        <v>ERROR</v>
      </c>
      <c r="J76" s="119"/>
      <c r="K76" s="280" t="str">
        <f>IFERROR((ABS(K74-K75)/((K74+K75)/2)),"ERROR")</f>
        <v>ERROR</v>
      </c>
    </row>
    <row r="77" spans="1:12" ht="13.5" thickBot="1">
      <c r="A77" s="231" t="s">
        <v>31</v>
      </c>
      <c r="B77" s="4"/>
      <c r="C77" s="120" t="str">
        <f>IF(C74=C75,"N/A", IF(C74&gt;C75,"No","Yes"))</f>
        <v>N/A</v>
      </c>
      <c r="D77" s="120"/>
      <c r="E77" s="120" t="str">
        <f t="shared" ref="E77:K77" si="27">IF(E74=E75,"N/A", IF(E74&gt;E75,"No","Yes"))</f>
        <v>N/A</v>
      </c>
      <c r="F77" s="120"/>
      <c r="G77" s="120" t="str">
        <f t="shared" si="27"/>
        <v>N/A</v>
      </c>
      <c r="H77" s="120"/>
      <c r="I77" s="120" t="str">
        <f t="shared" si="27"/>
        <v>N/A</v>
      </c>
      <c r="J77" s="120"/>
      <c r="K77" s="285" t="str">
        <f t="shared" si="27"/>
        <v>N/A</v>
      </c>
    </row>
    <row r="78" spans="1:12" ht="17.100000000000001" customHeight="1" thickTop="1">
      <c r="A78" s="312" t="s">
        <v>92</v>
      </c>
      <c r="B78" s="16"/>
      <c r="C78" s="14"/>
      <c r="D78" s="16"/>
      <c r="E78" s="14"/>
      <c r="F78" s="21" t="s">
        <v>291</v>
      </c>
      <c r="G78" s="21"/>
      <c r="H78" s="16"/>
      <c r="I78" s="14"/>
      <c r="J78" s="16"/>
      <c r="K78" s="282"/>
    </row>
    <row r="79" spans="1:12">
      <c r="A79" s="186"/>
      <c r="B79" s="12" t="s">
        <v>15</v>
      </c>
      <c r="C79" s="6"/>
      <c r="D79" s="1"/>
      <c r="E79" s="6"/>
      <c r="F79" s="1"/>
      <c r="G79" s="6"/>
      <c r="H79" s="1"/>
      <c r="I79" s="6"/>
      <c r="J79" s="1"/>
      <c r="K79" s="283"/>
    </row>
    <row r="80" spans="1:12">
      <c r="A80" s="186"/>
      <c r="B80" s="13"/>
      <c r="C80" s="303"/>
      <c r="D80" s="1"/>
      <c r="E80" s="303"/>
      <c r="F80" s="1"/>
      <c r="G80" s="303"/>
      <c r="H80" s="1"/>
      <c r="I80" s="303"/>
      <c r="J80" s="1"/>
      <c r="K80" s="304"/>
    </row>
    <row r="81" spans="1:12">
      <c r="A81" s="183"/>
      <c r="B81" s="23" t="str">
        <f>B73</f>
        <v>Proj. Year</v>
      </c>
      <c r="C81" s="19" t="s">
        <v>37</v>
      </c>
      <c r="D81" s="23" t="str">
        <f>D73</f>
        <v>Proj. Year</v>
      </c>
      <c r="E81" s="19" t="s">
        <v>37</v>
      </c>
      <c r="F81" s="23" t="str">
        <f>F73</f>
        <v>Proj. Year</v>
      </c>
      <c r="G81" s="19" t="s">
        <v>37</v>
      </c>
      <c r="H81" s="23" t="str">
        <f>H73</f>
        <v>Proj. Year</v>
      </c>
      <c r="I81" s="19" t="s">
        <v>37</v>
      </c>
      <c r="J81" s="23" t="str">
        <f>J73</f>
        <v>Proj. Year</v>
      </c>
      <c r="K81" s="277" t="s">
        <v>37</v>
      </c>
    </row>
    <row r="82" spans="1:12" ht="15">
      <c r="A82" s="186" t="s">
        <v>28</v>
      </c>
      <c r="B82" s="2">
        <f>B74</f>
        <v>2030</v>
      </c>
      <c r="C82" s="250" t="str">
        <f>IFERROR(VLOOKUP($B$1,'Master Data Set 2020'!$A$3:$BG$554,45,FALSE),"ERROR")</f>
        <v>ERROR</v>
      </c>
      <c r="D82" s="2">
        <f>D74</f>
        <v>2040</v>
      </c>
      <c r="E82" s="250" t="str">
        <f>IFERROR(VLOOKUP($B$1,'Master Data Set 2020'!$A$3:$BG$554,46,FALSE),"ERROR")</f>
        <v>ERROR</v>
      </c>
      <c r="F82" s="2">
        <f>F74</f>
        <v>2050</v>
      </c>
      <c r="G82" s="250" t="str">
        <f>IFERROR(VLOOKUP($B$1,'Master Data Set 2020'!$A$3:$BG$554,47,FALSE),"ERROR")</f>
        <v>ERROR</v>
      </c>
      <c r="H82" s="2">
        <f>H74</f>
        <v>2060</v>
      </c>
      <c r="I82" s="250" t="str">
        <f>IFERROR(VLOOKUP($B$1,'Master Data Set 2020'!$A$3:$BG$554,48,FALSE),"ERROR")</f>
        <v>ERROR</v>
      </c>
      <c r="J82" s="2">
        <f>J74</f>
        <v>2070</v>
      </c>
      <c r="K82" s="278" t="str">
        <f>IFERROR(VLOOKUP($B$1,'Master Data Set 2020'!$A$3:$BG$554,49,FALSE),"ERROR")</f>
        <v>ERROR</v>
      </c>
    </row>
    <row r="83" spans="1:12">
      <c r="A83" s="187" t="s">
        <v>29</v>
      </c>
      <c r="B83" s="3" t="s">
        <v>15</v>
      </c>
      <c r="C83" s="130" t="str">
        <f>IFERROR(IF(X26=1,IF(N34=0,M34*(1+P34)^(B82-L34),N34*(1+P34)^(B82-L34)),IF(X26=4,IF(N34=0,M34*(1+C80)^(B82-L34),N34*(1+C80)^(B82-L34)),UAFW!C13)),"ERROR")</f>
        <v>ERROR</v>
      </c>
      <c r="D83" s="134"/>
      <c r="E83" s="130" t="str">
        <f>IFERROR(IF(X26=1,IF(N34=0,M34*(1+P34)^(D82-L34),N34*(1+P34)^(D82-L34)),IF(X26=4,C83*(1+E80)^(D82-B82),UAFW!D13)),"ERROR")</f>
        <v>ERROR</v>
      </c>
      <c r="F83" s="134"/>
      <c r="G83" s="130" t="str">
        <f>IFERROR(IF(X26=1,IF(N34=0,M34*(1+P34)^(F82-L34),N34*(1+P34)^(F82-L34)),IF(X26=4,E83*(1+G80)^(F82-D82),UAFW!E13)),"ERROR")</f>
        <v>ERROR</v>
      </c>
      <c r="H83" s="134"/>
      <c r="I83" s="130" t="str">
        <f>IFERROR(IF(X26=1,IF(N34=0,M34*(1+P34)^(H82-L34),N34*(1+P34)^(H82-L34)),IF(X26=4,G83*(1+I80)^(H82-F82),UAFW!F13)),"ERROR")</f>
        <v>ERROR</v>
      </c>
      <c r="J83" s="134"/>
      <c r="K83" s="279" t="str">
        <f>IFERROR(IF(X26=1,IF(N34=0,M34*(1+P34)^(J82-L34),N34*(1+P34)^(J82-L34)),IF(X26=4,I83*(1+K80)^(J82-H82),UAFW!G13)),"ERROR")</f>
        <v>ERROR</v>
      </c>
      <c r="L83" s="133" t="str">
        <f>IF(X26=1,"Historical Rate",IF(X26=4,"Variable Rate",IF(X26="","Goal Seek")))</f>
        <v>Variable Rate</v>
      </c>
    </row>
    <row r="84" spans="1:12">
      <c r="A84" s="186" t="s">
        <v>30</v>
      </c>
      <c r="B84" s="1"/>
      <c r="C84" s="119" t="str">
        <f>IFERROR((ABS(C82-C83)/((C82+C83)/2)),"ERROR")</f>
        <v>ERROR</v>
      </c>
      <c r="D84" s="119"/>
      <c r="E84" s="119" t="str">
        <f>IFERROR((ABS(E82-E83)/((E82+E83)/2)),"ERROR")</f>
        <v>ERROR</v>
      </c>
      <c r="F84" s="119"/>
      <c r="G84" s="119" t="str">
        <f>IFERROR((ABS(G82-G83)/((G82+G83)/2)),"ERROR")</f>
        <v>ERROR</v>
      </c>
      <c r="H84" s="119"/>
      <c r="I84" s="119" t="str">
        <f>IFERROR((ABS(I82-I83)/((I82+I83)/2)),"ERROR")</f>
        <v>ERROR</v>
      </c>
      <c r="J84" s="119"/>
      <c r="K84" s="280" t="str">
        <f>IFERROR((ABS(K82-K83)/((K82+K83)/2)),"ERROR")</f>
        <v>ERROR</v>
      </c>
    </row>
    <row r="85" spans="1:12">
      <c r="A85" s="186" t="s">
        <v>99</v>
      </c>
      <c r="B85" s="1"/>
      <c r="C85" s="308" t="str">
        <f>IFERROR(IF(AND(C83&lt;&gt;0,M42="b"),C83/(C42+C51+C59+C67+C75+C83+C90),C83/(C43+C51+C59+C67+C75+C83+C90)),"ERROR")</f>
        <v>ERROR</v>
      </c>
      <c r="D85" s="310"/>
      <c r="E85" s="308" t="str">
        <f>IFERROR(IF(AND(E83&lt;&gt;0,M42="b"),E83/(E42+E51+E59+E67+E75+E83+E90),E83/(E43+E51+E59+E67+E75+E83+E90)),"ERROR")</f>
        <v>ERROR</v>
      </c>
      <c r="F85" s="310"/>
      <c r="G85" s="308" t="str">
        <f>IFERROR(IF(AND(G83&lt;&gt;0,M42="b"),G83/(G42+G51+G59+G67+G75+G83+G90),G83/(G43+G51+G59+G67+G75+G83+G90)),"ERROR")</f>
        <v>ERROR</v>
      </c>
      <c r="H85" s="310"/>
      <c r="I85" s="308" t="str">
        <f>IFERROR(IF(AND(I83&lt;&gt;0,M42="b"),I83/(I42+I51+I59+I67+I75+I83+I90),I83/(I43+I51+I59+I67+I75+I83+I90)),"ERROR")</f>
        <v>ERROR</v>
      </c>
      <c r="J85" s="310"/>
      <c r="K85" s="309" t="str">
        <f>IFERROR(IF(AND(K83&lt;&gt;0,M42="b"),K83/(K42+K51+K59+K67+K75+K83+K90),K83/(K43+K51+K59+K67+K75+K83+K90)),"ERROR")</f>
        <v>ERROR</v>
      </c>
    </row>
    <row r="86" spans="1:12" ht="13.5" thickBot="1">
      <c r="A86" s="231" t="s">
        <v>31</v>
      </c>
      <c r="B86" s="4"/>
      <c r="C86" s="120" t="str">
        <f>IF(C82=C83,"N/A", IF(C82&gt;C83,"No","Yes"))</f>
        <v>N/A</v>
      </c>
      <c r="D86" s="120"/>
      <c r="E86" s="120" t="str">
        <f t="shared" ref="E86" si="28">IF(E82=E83,"N/A", IF(E82&gt;E83,"No","Yes"))</f>
        <v>N/A</v>
      </c>
      <c r="F86" s="120"/>
      <c r="G86" s="120" t="str">
        <f t="shared" ref="G86" si="29">IF(G82=G83,"N/A", IF(G82&gt;G83,"No","Yes"))</f>
        <v>N/A</v>
      </c>
      <c r="H86" s="120"/>
      <c r="I86" s="120" t="str">
        <f t="shared" ref="I86" si="30">IF(I82=I83,"N/A", IF(I82&gt;I83,"No","Yes"))</f>
        <v>N/A</v>
      </c>
      <c r="J86" s="120"/>
      <c r="K86" s="285" t="str">
        <f t="shared" ref="K86" si="31">IF(K82=K83,"N/A", IF(K82&gt;K83,"No","Yes"))</f>
        <v>N/A</v>
      </c>
    </row>
    <row r="87" spans="1:12" ht="17.100000000000001" customHeight="1" thickTop="1">
      <c r="A87" s="312" t="s">
        <v>97</v>
      </c>
      <c r="B87" s="16"/>
      <c r="C87" s="14"/>
      <c r="D87" s="16"/>
      <c r="E87" s="14"/>
      <c r="F87" s="21"/>
      <c r="G87" s="21"/>
      <c r="H87" s="16"/>
      <c r="I87" s="14"/>
      <c r="J87" s="16"/>
      <c r="K87" s="282"/>
    </row>
    <row r="88" spans="1:12">
      <c r="A88" s="186"/>
      <c r="B88" s="12" t="s">
        <v>15</v>
      </c>
      <c r="C88" s="6"/>
      <c r="D88" s="1"/>
      <c r="E88" s="6"/>
      <c r="F88" s="1"/>
      <c r="G88" s="6"/>
      <c r="H88" s="1"/>
      <c r="I88" s="6"/>
      <c r="J88" s="1"/>
      <c r="K88" s="283"/>
    </row>
    <row r="89" spans="1:12">
      <c r="A89" s="183"/>
      <c r="B89" s="23" t="str">
        <f>B81</f>
        <v>Proj. Year</v>
      </c>
      <c r="C89" s="19" t="s">
        <v>37</v>
      </c>
      <c r="D89" s="23" t="str">
        <f>D81</f>
        <v>Proj. Year</v>
      </c>
      <c r="E89" s="19" t="s">
        <v>37</v>
      </c>
      <c r="F89" s="23" t="str">
        <f>F81</f>
        <v>Proj. Year</v>
      </c>
      <c r="G89" s="19" t="s">
        <v>37</v>
      </c>
      <c r="H89" s="23" t="str">
        <f>H81</f>
        <v>Proj. Year</v>
      </c>
      <c r="I89" s="19" t="s">
        <v>37</v>
      </c>
      <c r="J89" s="23" t="str">
        <f>J81</f>
        <v>Proj. Year</v>
      </c>
      <c r="K89" s="277" t="s">
        <v>37</v>
      </c>
    </row>
    <row r="90" spans="1:12" ht="15.75" thickBot="1">
      <c r="A90" s="314" t="s">
        <v>290</v>
      </c>
      <c r="B90" s="5">
        <f>B82</f>
        <v>2030</v>
      </c>
      <c r="C90" s="250" t="str">
        <f>IFERROR(VLOOKUP($B$1,'Master Data Set 2020'!$A$3:$BG$554,55,FALSE)+VLOOKUP($B$1,'Master Data Set 2020'!$A$3:$BQ$554,65,FALSE),"ERROR")</f>
        <v>ERROR</v>
      </c>
      <c r="D90" s="5">
        <f>D82</f>
        <v>2040</v>
      </c>
      <c r="E90" s="250" t="str">
        <f>IFERROR(VLOOKUP($B$1,'Master Data Set 2020'!$A$3:$BG$554,56,FALSE)+VLOOKUP($B$1,'Master Data Set 2020'!$A$3:$BQ$554,66,FALSE),"ERROR")</f>
        <v>ERROR</v>
      </c>
      <c r="F90" s="5">
        <f>F82</f>
        <v>2050</v>
      </c>
      <c r="G90" s="250" t="str">
        <f>IFERROR(VLOOKUP($B$1,'Master Data Set 2020'!$A$3:$BG$554,57,FALSE)+VLOOKUP($B$1,'Master Data Set 2020'!$A$3:$BQ$554,67,FALSE),"ERROR")</f>
        <v>ERROR</v>
      </c>
      <c r="H90" s="5">
        <f>H82</f>
        <v>2060</v>
      </c>
      <c r="I90" s="250" t="str">
        <f>IFERROR(VLOOKUP($B$1,'Master Data Set 2020'!$A$3:$BG$554,58,FALSE)+VLOOKUP($B$1,'Master Data Set 2020'!$A$3:$BQ$554,68,FALSE),"ERROR")</f>
        <v>ERROR</v>
      </c>
      <c r="J90" s="5">
        <f>J82</f>
        <v>2070</v>
      </c>
      <c r="K90" s="286" t="str">
        <f>IFERROR(VLOOKUP($B$1,'Master Data Set 2020'!$A$3:$BG$554,59,FALSE)+VLOOKUP($B$1,'Master Data Set 2020'!$A$3:$BQ$554,69,FALSE),"ERROR")</f>
        <v>ERROR</v>
      </c>
    </row>
    <row r="91" spans="1:12" ht="17.100000000000001" customHeight="1" thickTop="1">
      <c r="A91" s="312" t="s">
        <v>111</v>
      </c>
      <c r="B91" s="16"/>
      <c r="C91" s="14"/>
      <c r="D91" s="16"/>
      <c r="E91" s="14"/>
      <c r="F91" s="21"/>
      <c r="G91" s="21"/>
      <c r="H91" s="16"/>
      <c r="I91" s="14"/>
      <c r="J91" s="16"/>
      <c r="K91" s="282"/>
    </row>
    <row r="92" spans="1:12">
      <c r="A92" s="186"/>
      <c r="B92" s="12" t="s">
        <v>15</v>
      </c>
      <c r="C92" s="6"/>
      <c r="D92" s="1"/>
      <c r="E92" s="6"/>
      <c r="F92" s="1"/>
      <c r="G92" s="6"/>
      <c r="H92" s="1"/>
      <c r="I92" s="6"/>
      <c r="J92" s="1"/>
      <c r="K92" s="283"/>
    </row>
    <row r="93" spans="1:12">
      <c r="A93" s="183"/>
      <c r="B93" s="23" t="str">
        <f>B89</f>
        <v>Proj. Year</v>
      </c>
      <c r="C93" s="19" t="s">
        <v>37</v>
      </c>
      <c r="D93" s="23" t="str">
        <f>D89</f>
        <v>Proj. Year</v>
      </c>
      <c r="E93" s="19" t="s">
        <v>37</v>
      </c>
      <c r="F93" s="23" t="str">
        <f>F89</f>
        <v>Proj. Year</v>
      </c>
      <c r="G93" s="19" t="s">
        <v>37</v>
      </c>
      <c r="H93" s="23" t="str">
        <f>H89</f>
        <v>Proj. Year</v>
      </c>
      <c r="I93" s="19" t="s">
        <v>37</v>
      </c>
      <c r="J93" s="23" t="str">
        <f>J89</f>
        <v>Proj. Year</v>
      </c>
      <c r="K93" s="277" t="s">
        <v>37</v>
      </c>
    </row>
    <row r="94" spans="1:12" ht="15.75" thickBot="1">
      <c r="A94" s="313" t="s">
        <v>289</v>
      </c>
      <c r="B94" s="232">
        <f>B90</f>
        <v>2030</v>
      </c>
      <c r="C94" s="276" t="str">
        <f>IFERROR(VLOOKUP($B$1,'Master Data Set 2020'!$A$3:$BG$554,50,FALSE)+(VLOOKUP($B$1,'Master Data Set 2020'!$A$3:$BQ$554,60,FALSE)*0),"ERROR")</f>
        <v>ERROR</v>
      </c>
      <c r="D94" s="232">
        <f>D90</f>
        <v>2040</v>
      </c>
      <c r="E94" s="276" t="str">
        <f>IFERROR(VLOOKUP($B$1,'Master Data Set 2020'!$A$3:$BG$554,51,FALSE)+(VLOOKUP($B$1,'Master Data Set 2020'!$A$3:$BQ$554,61,FALSE)*0),"ERROR")</f>
        <v>ERROR</v>
      </c>
      <c r="F94" s="232">
        <f>F90</f>
        <v>2050</v>
      </c>
      <c r="G94" s="276" t="str">
        <f>IFERROR(VLOOKUP($B$1,'Master Data Set 2020'!$A$3:$BG$554,52,FALSE)+(VLOOKUP($B$1,'Master Data Set 2020'!$A$3:$BQ$554,62,FALSE)*0),"ERROR")</f>
        <v>ERROR</v>
      </c>
      <c r="H94" s="232">
        <f>H90</f>
        <v>2060</v>
      </c>
      <c r="I94" s="276" t="str">
        <f>IFERROR(VLOOKUP($B$1,'Master Data Set 2020'!$A$3:$BG$554,53,FALSE)+(VLOOKUP($B$1,'Master Data Set 2020'!$A$3:$BQ$554,63,FALSE)*0),"ERROR")</f>
        <v>ERROR</v>
      </c>
      <c r="J94" s="232">
        <f>J90</f>
        <v>2070</v>
      </c>
      <c r="K94" s="292" t="str">
        <f>IFERROR(VLOOKUP($B$1,'Master Data Set 2020'!$A$3:$BG$554,54,FALSE)+(VLOOKUP($B$1,'Master Data Set 2020'!$A$3:$BQ$554,64,FALSE)*0),"ERROR")</f>
        <v>ERROR</v>
      </c>
    </row>
    <row r="101" spans="3:5">
      <c r="C101" s="176"/>
    </row>
    <row r="102" spans="3:5">
      <c r="C102" s="177"/>
      <c r="D102" s="177"/>
      <c r="E102" s="177"/>
    </row>
  </sheetData>
  <sheetProtection algorithmName="SHA-512" hashValue="GUupHXwDCWhbHDTVi/XwMCvujMHqvn8rYl5M6LUAukDN+ng6L1lmjd9JHAj95uCaQEIdday5Q0wlP7ljL3i0+Q==" saltValue="WYPB4SOMMhx9AzSEvSgCgg==" spinCount="100000" sheet="1" objects="1" scenarios="1"/>
  <mergeCells count="5">
    <mergeCell ref="N9:Q9"/>
    <mergeCell ref="T22:X22"/>
    <mergeCell ref="H12:I12"/>
    <mergeCell ref="P24:S24"/>
    <mergeCell ref="I13:J13"/>
  </mergeCells>
  <phoneticPr fontId="13" type="noConversion"/>
  <conditionalFormatting sqref="C21:K21 C61:K61 C69:K69 C77:K77 C53:K53 C45:K45">
    <cfRule type="cellIs" dxfId="112" priority="20" stopIfTrue="1" operator="equal">
      <formula>"No"</formula>
    </cfRule>
    <cfRule type="cellIs" dxfId="111" priority="21" stopIfTrue="1" operator="equal">
      <formula>"Yes"</formula>
    </cfRule>
  </conditionalFormatting>
  <conditionalFormatting sqref="P28:P34">
    <cfRule type="containsErrors" dxfId="110" priority="9" stopIfTrue="1">
      <formula>ISERROR(P28)</formula>
    </cfRule>
  </conditionalFormatting>
  <conditionalFormatting sqref="C86:K86">
    <cfRule type="cellIs" dxfId="109" priority="3" stopIfTrue="1" operator="equal">
      <formula>"No"</formula>
    </cfRule>
    <cfRule type="cellIs" dxfId="108" priority="4" stopIfTrue="1" operator="equal">
      <formula>"Yes"</formula>
    </cfRule>
  </conditionalFormatting>
  <pageMargins left="0.25" right="0.25" top="0.25" bottom="0.25" header="0.5" footer="0.5"/>
  <pageSetup scale="55"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BG570"/>
  <sheetViews>
    <sheetView workbookViewId="0">
      <pane ySplit="2" topLeftCell="A523" activePane="bottomLeft" state="frozen"/>
      <selection pane="bottomLeft"/>
    </sheetView>
  </sheetViews>
  <sheetFormatPr defaultRowHeight="15"/>
  <cols>
    <col min="1" max="1" width="44.140625" style="264" customWidth="1"/>
    <col min="2" max="2" width="33.7109375" style="264" customWidth="1"/>
    <col min="3" max="3" width="36.28515625" style="264" customWidth="1"/>
    <col min="4" max="4" width="12.85546875" style="264" customWidth="1"/>
    <col min="5" max="5" width="21.85546875" style="264" customWidth="1"/>
    <col min="6" max="6" width="15.7109375" style="264" customWidth="1"/>
    <col min="7" max="7" width="17" style="264" customWidth="1"/>
    <col min="8" max="12" width="18.7109375" style="264" customWidth="1"/>
    <col min="13" max="13" width="10.7109375" style="264" customWidth="1"/>
    <col min="14" max="88" width="20.7109375" style="264" customWidth="1"/>
    <col min="89" max="16384" width="9.140625" style="264"/>
  </cols>
  <sheetData>
    <row r="1" spans="1:59">
      <c r="A1" s="261" t="s">
        <v>232</v>
      </c>
      <c r="B1" s="262">
        <v>2020</v>
      </c>
      <c r="C1" s="261" t="s">
        <v>256</v>
      </c>
      <c r="D1" s="262">
        <v>2017</v>
      </c>
      <c r="E1" s="261" t="s">
        <v>257</v>
      </c>
      <c r="F1" s="263">
        <f>D1-5</f>
        <v>2012</v>
      </c>
    </row>
    <row r="2" spans="1:59">
      <c r="A2" s="265" t="s">
        <v>234</v>
      </c>
      <c r="B2" s="266" t="s">
        <v>235</v>
      </c>
      <c r="C2" s="266" t="s">
        <v>236</v>
      </c>
      <c r="D2" s="266" t="s">
        <v>237</v>
      </c>
      <c r="E2" s="266" t="s">
        <v>238</v>
      </c>
      <c r="F2" s="266" t="s">
        <v>239</v>
      </c>
      <c r="G2" s="266" t="s">
        <v>240</v>
      </c>
      <c r="H2" s="266" t="s">
        <v>241</v>
      </c>
      <c r="I2" s="266" t="s">
        <v>242</v>
      </c>
      <c r="J2" s="266" t="s">
        <v>243</v>
      </c>
      <c r="K2" s="266" t="s">
        <v>244</v>
      </c>
      <c r="L2" s="266" t="s">
        <v>245</v>
      </c>
      <c r="M2" s="266" t="s">
        <v>246</v>
      </c>
      <c r="N2" s="266" t="s">
        <v>346</v>
      </c>
      <c r="O2" s="266" t="s">
        <v>347</v>
      </c>
      <c r="P2" s="266" t="s">
        <v>348</v>
      </c>
      <c r="Q2" s="266" t="s">
        <v>349</v>
      </c>
      <c r="R2" s="266" t="s">
        <v>350</v>
      </c>
      <c r="S2" s="266" t="s">
        <v>24</v>
      </c>
      <c r="T2" s="266" t="s">
        <v>351</v>
      </c>
      <c r="U2" s="266" t="s">
        <v>352</v>
      </c>
      <c r="V2" s="266" t="s">
        <v>353</v>
      </c>
      <c r="W2" s="266" t="s">
        <v>354</v>
      </c>
      <c r="X2" s="266" t="s">
        <v>355</v>
      </c>
      <c r="Y2" s="266" t="s">
        <v>356</v>
      </c>
      <c r="Z2" s="266" t="s">
        <v>357</v>
      </c>
      <c r="AA2" s="266" t="s">
        <v>358</v>
      </c>
      <c r="AB2" s="266" t="s">
        <v>359</v>
      </c>
      <c r="AC2" s="266" t="s">
        <v>360</v>
      </c>
      <c r="AD2" s="266" t="s">
        <v>361</v>
      </c>
      <c r="AE2" s="266" t="s">
        <v>362</v>
      </c>
      <c r="AF2" s="266" t="s">
        <v>363</v>
      </c>
      <c r="AG2" s="266" t="s">
        <v>364</v>
      </c>
      <c r="AH2" s="266" t="s">
        <v>365</v>
      </c>
      <c r="AI2" s="266" t="s">
        <v>366</v>
      </c>
      <c r="AJ2" s="266" t="s">
        <v>367</v>
      </c>
      <c r="AK2" s="266" t="s">
        <v>368</v>
      </c>
      <c r="AL2" s="266" t="s">
        <v>369</v>
      </c>
      <c r="AM2" s="266" t="s">
        <v>370</v>
      </c>
      <c r="AN2" s="266" t="s">
        <v>371</v>
      </c>
      <c r="AO2" s="266" t="s">
        <v>372</v>
      </c>
      <c r="AP2" s="266" t="s">
        <v>373</v>
      </c>
      <c r="AQ2" s="266" t="s">
        <v>374</v>
      </c>
      <c r="AR2" s="266" t="s">
        <v>375</v>
      </c>
      <c r="AS2" s="266" t="s">
        <v>376</v>
      </c>
      <c r="AT2" s="266" t="s">
        <v>377</v>
      </c>
      <c r="AU2" s="266" t="s">
        <v>378</v>
      </c>
      <c r="AV2" s="266" t="s">
        <v>379</v>
      </c>
      <c r="AW2" s="266" t="s">
        <v>380</v>
      </c>
      <c r="AX2" s="266" t="s">
        <v>381</v>
      </c>
      <c r="AY2" s="266" t="s">
        <v>382</v>
      </c>
      <c r="AZ2" s="266" t="s">
        <v>383</v>
      </c>
      <c r="BA2" s="266" t="s">
        <v>384</v>
      </c>
      <c r="BB2" s="266" t="s">
        <v>385</v>
      </c>
      <c r="BC2" s="266" t="s">
        <v>386</v>
      </c>
      <c r="BD2" s="266" t="s">
        <v>387</v>
      </c>
      <c r="BE2" s="266" t="s">
        <v>388</v>
      </c>
      <c r="BF2" s="266" t="s">
        <v>389</v>
      </c>
      <c r="BG2" s="266" t="s">
        <v>390</v>
      </c>
    </row>
    <row r="3" spans="1:59">
      <c r="A3" s="267" t="s">
        <v>463</v>
      </c>
      <c r="B3" s="268">
        <v>0.73941666666666661</v>
      </c>
      <c r="C3" s="268">
        <v>1.48</v>
      </c>
      <c r="D3" s="268">
        <v>0</v>
      </c>
      <c r="E3" s="268"/>
      <c r="F3" s="269">
        <v>3800</v>
      </c>
      <c r="G3" s="270">
        <v>0.18</v>
      </c>
      <c r="H3" s="270">
        <v>0.125</v>
      </c>
      <c r="I3" s="270">
        <v>0.112</v>
      </c>
      <c r="J3" s="270">
        <v>6.8000000000000005E-2</v>
      </c>
      <c r="K3" s="270">
        <v>3.5000000000000003E-2</v>
      </c>
      <c r="L3" s="270">
        <v>0.21941666666666659</v>
      </c>
      <c r="M3" s="271">
        <v>47.368421052631582</v>
      </c>
      <c r="N3" s="269">
        <v>3989</v>
      </c>
      <c r="O3" s="269">
        <v>4054</v>
      </c>
      <c r="P3" s="269">
        <v>4069</v>
      </c>
      <c r="Q3" s="269">
        <v>4150</v>
      </c>
      <c r="R3" s="269">
        <v>4200</v>
      </c>
      <c r="S3" s="269" t="s">
        <v>126</v>
      </c>
      <c r="T3" s="270">
        <v>0.17299999999999999</v>
      </c>
      <c r="U3" s="270">
        <v>0.17499999999999999</v>
      </c>
      <c r="V3" s="270">
        <v>0.17699999999999999</v>
      </c>
      <c r="W3" s="270">
        <v>0.17899999999999999</v>
      </c>
      <c r="X3" s="270">
        <v>0.18099999999999999</v>
      </c>
      <c r="Y3" s="270">
        <v>0.108</v>
      </c>
      <c r="Z3" s="270">
        <v>0.112</v>
      </c>
      <c r="AA3" s="270">
        <v>0.11600000000000001</v>
      </c>
      <c r="AB3" s="270">
        <v>0.12</v>
      </c>
      <c r="AC3" s="270">
        <v>0.122</v>
      </c>
      <c r="AD3" s="270">
        <v>0.09</v>
      </c>
      <c r="AE3" s="270">
        <v>9.1999999999999998E-2</v>
      </c>
      <c r="AF3" s="270">
        <v>9.4E-2</v>
      </c>
      <c r="AG3" s="270">
        <v>9.6000000000000002E-2</v>
      </c>
      <c r="AH3" s="270">
        <v>9.8000000000000004E-2</v>
      </c>
      <c r="AI3" s="270">
        <v>3.5999999999999997E-2</v>
      </c>
      <c r="AJ3" s="270">
        <v>3.6999999999999998E-2</v>
      </c>
      <c r="AK3" s="270">
        <v>3.7999999999999999E-2</v>
      </c>
      <c r="AL3" s="270">
        <v>3.9E-2</v>
      </c>
      <c r="AM3" s="270">
        <v>0.04</v>
      </c>
      <c r="AN3" s="270">
        <v>4.4999999999999998E-2</v>
      </c>
      <c r="AO3" s="270">
        <v>4.4999999999999998E-2</v>
      </c>
      <c r="AP3" s="270">
        <v>4.4999999999999998E-2</v>
      </c>
      <c r="AQ3" s="270">
        <v>4.4999999999999998E-2</v>
      </c>
      <c r="AR3" s="270">
        <v>4.4999999999999998E-2</v>
      </c>
      <c r="AS3" s="270">
        <v>7.6999999999999999E-2</v>
      </c>
      <c r="AT3" s="270">
        <v>7.8E-2</v>
      </c>
      <c r="AU3" s="270">
        <v>0.08</v>
      </c>
      <c r="AV3" s="270">
        <v>8.1000000000000003E-2</v>
      </c>
      <c r="AW3" s="270">
        <v>8.2000000000000003E-2</v>
      </c>
      <c r="AX3" s="270">
        <v>0</v>
      </c>
      <c r="AY3" s="270">
        <v>0</v>
      </c>
      <c r="AZ3" s="270">
        <v>0</v>
      </c>
      <c r="BA3" s="270">
        <v>0</v>
      </c>
      <c r="BB3" s="270">
        <v>0</v>
      </c>
      <c r="BC3" s="270">
        <v>0</v>
      </c>
      <c r="BD3" s="270">
        <v>0</v>
      </c>
      <c r="BE3" s="270">
        <v>0</v>
      </c>
      <c r="BF3" s="270">
        <v>0</v>
      </c>
      <c r="BG3" s="270">
        <v>0</v>
      </c>
    </row>
    <row r="4" spans="1:59">
      <c r="A4" s="267" t="s">
        <v>883</v>
      </c>
      <c r="B4" s="268">
        <v>0.26233333333333336</v>
      </c>
      <c r="C4" s="268">
        <v>0.5</v>
      </c>
      <c r="D4" s="268">
        <v>0</v>
      </c>
      <c r="E4" s="268"/>
      <c r="F4" s="269">
        <v>2500</v>
      </c>
      <c r="G4" s="270">
        <v>0.2</v>
      </c>
      <c r="H4" s="270">
        <v>0.03</v>
      </c>
      <c r="I4" s="270">
        <v>0.01</v>
      </c>
      <c r="J4" s="270">
        <v>6.0000000000000001E-3</v>
      </c>
      <c r="K4" s="270">
        <v>1E-3</v>
      </c>
      <c r="L4" s="270">
        <v>1.5333333333333338E-2</v>
      </c>
      <c r="M4" s="271">
        <v>80</v>
      </c>
      <c r="N4" s="269">
        <v>2500</v>
      </c>
      <c r="O4" s="269">
        <v>2500</v>
      </c>
      <c r="P4" s="269">
        <v>2510</v>
      </c>
      <c r="Q4" s="269">
        <v>2515</v>
      </c>
      <c r="R4" s="269">
        <v>2520</v>
      </c>
      <c r="S4" s="269" t="s">
        <v>224</v>
      </c>
      <c r="T4" s="270">
        <v>0.2</v>
      </c>
      <c r="U4" s="270">
        <v>0.20499999999999999</v>
      </c>
      <c r="V4" s="270">
        <v>0.20599999999999999</v>
      </c>
      <c r="W4" s="270">
        <v>0.20799999999999999</v>
      </c>
      <c r="X4" s="270">
        <v>0.20899999999999999</v>
      </c>
      <c r="Y4" s="270">
        <v>3.5000000000000003E-2</v>
      </c>
      <c r="Z4" s="270">
        <v>3.5000000000000003E-2</v>
      </c>
      <c r="AA4" s="270">
        <v>3.5999999999999997E-2</v>
      </c>
      <c r="AB4" s="270">
        <v>3.6999999999999998E-2</v>
      </c>
      <c r="AC4" s="270">
        <v>3.7999999999999999E-2</v>
      </c>
      <c r="AD4" s="270">
        <v>2.5000000000000001E-2</v>
      </c>
      <c r="AE4" s="270">
        <v>2.5000000000000001E-2</v>
      </c>
      <c r="AF4" s="270">
        <v>2.5999999999999999E-2</v>
      </c>
      <c r="AG4" s="270">
        <v>2.7E-2</v>
      </c>
      <c r="AH4" s="270">
        <v>2.8000000000000001E-2</v>
      </c>
      <c r="AI4" s="270">
        <v>6.5000000000000002E-2</v>
      </c>
      <c r="AJ4" s="270">
        <v>6.5000000000000002E-2</v>
      </c>
      <c r="AK4" s="270">
        <v>6.6000000000000003E-2</v>
      </c>
      <c r="AL4" s="270">
        <v>6.7000000000000004E-2</v>
      </c>
      <c r="AM4" s="270">
        <v>6.8000000000000005E-2</v>
      </c>
      <c r="AN4" s="270">
        <v>1E-3</v>
      </c>
      <c r="AO4" s="270">
        <v>1E-3</v>
      </c>
      <c r="AP4" s="270">
        <v>1E-3</v>
      </c>
      <c r="AQ4" s="270">
        <v>1E-3</v>
      </c>
      <c r="AR4" s="270">
        <v>1E-3</v>
      </c>
      <c r="AS4" s="270">
        <v>4.4999999999999998E-2</v>
      </c>
      <c r="AT4" s="270">
        <v>4.4999999999999998E-2</v>
      </c>
      <c r="AU4" s="270">
        <v>0.05</v>
      </c>
      <c r="AV4" s="270">
        <v>5.5E-2</v>
      </c>
      <c r="AW4" s="270">
        <v>0.06</v>
      </c>
      <c r="AX4" s="270">
        <v>0</v>
      </c>
      <c r="AY4" s="270">
        <v>0</v>
      </c>
      <c r="AZ4" s="270">
        <v>0</v>
      </c>
      <c r="BA4" s="270">
        <v>0</v>
      </c>
      <c r="BB4" s="270">
        <v>0</v>
      </c>
      <c r="BC4" s="270">
        <v>0</v>
      </c>
      <c r="BD4" s="270">
        <v>0</v>
      </c>
      <c r="BE4" s="270">
        <v>0</v>
      </c>
      <c r="BF4" s="270">
        <v>0</v>
      </c>
      <c r="BG4" s="270">
        <v>0</v>
      </c>
    </row>
    <row r="5" spans="1:59">
      <c r="A5" s="267" t="s">
        <v>561</v>
      </c>
      <c r="B5" s="268">
        <v>1.8118333333333332</v>
      </c>
      <c r="C5" s="268">
        <v>2.5</v>
      </c>
      <c r="D5" s="268">
        <v>0.90400000000000003</v>
      </c>
      <c r="E5" s="268"/>
      <c r="F5" s="269">
        <v>12363</v>
      </c>
      <c r="G5" s="270">
        <v>0.63100000000000001</v>
      </c>
      <c r="H5" s="270">
        <v>5.2999999999999999E-2</v>
      </c>
      <c r="I5" s="270">
        <v>0.122</v>
      </c>
      <c r="J5" s="270">
        <v>7.9000000000000001E-2</v>
      </c>
      <c r="K5" s="270">
        <v>1E-3</v>
      </c>
      <c r="L5" s="270">
        <v>2.1833333333333149E-2</v>
      </c>
      <c r="M5" s="271">
        <v>51.039391733398041</v>
      </c>
      <c r="N5" s="269">
        <v>12450</v>
      </c>
      <c r="O5" s="269">
        <v>13125</v>
      </c>
      <c r="P5" s="269">
        <v>13775</v>
      </c>
      <c r="Q5" s="269">
        <v>14000</v>
      </c>
      <c r="R5" s="269">
        <v>14500</v>
      </c>
      <c r="S5" s="269" t="s">
        <v>224</v>
      </c>
      <c r="T5" s="270">
        <v>0.63500000000000001</v>
      </c>
      <c r="U5" s="270">
        <v>0.65</v>
      </c>
      <c r="V5" s="270">
        <v>0.66500000000000004</v>
      </c>
      <c r="W5" s="270">
        <v>0.68</v>
      </c>
      <c r="X5" s="270">
        <v>0.69499999999999995</v>
      </c>
      <c r="Y5" s="270">
        <v>5.3999999999999999E-2</v>
      </c>
      <c r="Z5" s="270">
        <v>5.6000000000000001E-2</v>
      </c>
      <c r="AA5" s="270">
        <v>5.8999999999999997E-2</v>
      </c>
      <c r="AB5" s="270">
        <v>6.0999999999999999E-2</v>
      </c>
      <c r="AC5" s="270">
        <v>6.3E-2</v>
      </c>
      <c r="AD5" s="270">
        <v>0.121</v>
      </c>
      <c r="AE5" s="270">
        <v>0.123</v>
      </c>
      <c r="AF5" s="270">
        <v>0.125</v>
      </c>
      <c r="AG5" s="270">
        <v>0.13</v>
      </c>
      <c r="AH5" s="270">
        <v>0.13500000000000001</v>
      </c>
      <c r="AI5" s="270">
        <v>0.05</v>
      </c>
      <c r="AJ5" s="270">
        <v>5.5E-2</v>
      </c>
      <c r="AK5" s="270">
        <v>0.06</v>
      </c>
      <c r="AL5" s="270">
        <v>6.5000000000000002E-2</v>
      </c>
      <c r="AM5" s="270">
        <v>7.0000000000000007E-2</v>
      </c>
      <c r="AN5" s="270">
        <v>1E-3</v>
      </c>
      <c r="AO5" s="270">
        <v>1E-3</v>
      </c>
      <c r="AP5" s="270">
        <v>1E-3</v>
      </c>
      <c r="AQ5" s="270">
        <v>1E-3</v>
      </c>
      <c r="AR5" s="270">
        <v>1E-3</v>
      </c>
      <c r="AS5" s="270">
        <v>2.24E-2</v>
      </c>
      <c r="AT5" s="270">
        <v>0.04</v>
      </c>
      <c r="AU5" s="270">
        <v>0.05</v>
      </c>
      <c r="AV5" s="270">
        <v>5.5E-2</v>
      </c>
      <c r="AW5" s="270">
        <v>0.06</v>
      </c>
      <c r="AX5" s="270">
        <v>0</v>
      </c>
      <c r="AY5" s="270">
        <v>0</v>
      </c>
      <c r="AZ5" s="270">
        <v>0</v>
      </c>
      <c r="BA5" s="270">
        <v>0</v>
      </c>
      <c r="BB5" s="270">
        <v>0</v>
      </c>
      <c r="BC5" s="270">
        <v>0</v>
      </c>
      <c r="BD5" s="270">
        <v>0</v>
      </c>
      <c r="BE5" s="270">
        <v>0</v>
      </c>
      <c r="BF5" s="270">
        <v>0</v>
      </c>
      <c r="BG5" s="270">
        <v>0</v>
      </c>
    </row>
    <row r="6" spans="1:59">
      <c r="A6" s="267" t="s">
        <v>396</v>
      </c>
      <c r="B6" s="268">
        <v>0.75150000000000006</v>
      </c>
      <c r="C6" s="268">
        <v>2</v>
      </c>
      <c r="D6" s="268">
        <v>1E-3</v>
      </c>
      <c r="E6" s="268"/>
      <c r="F6" s="269">
        <v>11452</v>
      </c>
      <c r="G6" s="270">
        <v>0.60199999999999998</v>
      </c>
      <c r="H6" s="270">
        <v>0.249</v>
      </c>
      <c r="I6" s="270">
        <v>0</v>
      </c>
      <c r="J6" s="270">
        <v>0</v>
      </c>
      <c r="K6" s="270">
        <v>6.9000000000000006E-2</v>
      </c>
      <c r="L6" s="270">
        <v>-0.16949999999999987</v>
      </c>
      <c r="M6" s="271">
        <v>52.567237163814184</v>
      </c>
      <c r="N6" s="269">
        <v>11957</v>
      </c>
      <c r="O6" s="269">
        <v>12315</v>
      </c>
      <c r="P6" s="269">
        <v>12684</v>
      </c>
      <c r="Q6" s="269">
        <v>13064</v>
      </c>
      <c r="R6" s="269">
        <v>13455</v>
      </c>
      <c r="S6" s="269" t="s">
        <v>224</v>
      </c>
      <c r="T6" s="270">
        <v>0.63300000000000001</v>
      </c>
      <c r="U6" s="270">
        <v>0.65300000000000002</v>
      </c>
      <c r="V6" s="270">
        <v>0.67200000000000004</v>
      </c>
      <c r="W6" s="270">
        <v>0.69199999999999995</v>
      </c>
      <c r="X6" s="270">
        <v>0.71299999999999997</v>
      </c>
      <c r="Y6" s="270">
        <v>0.43120000000000003</v>
      </c>
      <c r="Z6" s="270">
        <v>0.47499999999999998</v>
      </c>
      <c r="AA6" s="270">
        <v>0.52200000000000002</v>
      </c>
      <c r="AB6" s="270">
        <v>0.57399999999999995</v>
      </c>
      <c r="AC6" s="270">
        <v>0.63100000000000001</v>
      </c>
      <c r="AD6" s="270">
        <v>0</v>
      </c>
      <c r="AE6" s="270">
        <v>0</v>
      </c>
      <c r="AF6" s="270">
        <v>0</v>
      </c>
      <c r="AG6" s="270">
        <v>0</v>
      </c>
      <c r="AH6" s="270">
        <v>0</v>
      </c>
      <c r="AI6" s="270">
        <v>0</v>
      </c>
      <c r="AJ6" s="270">
        <v>0</v>
      </c>
      <c r="AK6" s="270">
        <v>0</v>
      </c>
      <c r="AL6" s="270">
        <v>0</v>
      </c>
      <c r="AM6" s="270">
        <v>0</v>
      </c>
      <c r="AN6" s="270">
        <v>8.4000000000000005E-2</v>
      </c>
      <c r="AO6" s="270">
        <v>8.6999999999999994E-2</v>
      </c>
      <c r="AP6" s="270">
        <v>8.8999999999999996E-2</v>
      </c>
      <c r="AQ6" s="270">
        <v>9.1999999999999998E-2</v>
      </c>
      <c r="AR6" s="270">
        <v>9.5000000000000001E-2</v>
      </c>
      <c r="AS6" s="270">
        <v>8.7599999999999997E-2</v>
      </c>
      <c r="AT6" s="270">
        <v>9.2700000000000005E-2</v>
      </c>
      <c r="AU6" s="270">
        <v>9.7900000000000001E-2</v>
      </c>
      <c r="AV6" s="270">
        <v>0.1036</v>
      </c>
      <c r="AW6" s="270">
        <v>0.10979999999999999</v>
      </c>
      <c r="AX6" s="270">
        <v>0</v>
      </c>
      <c r="AY6" s="270">
        <v>0</v>
      </c>
      <c r="AZ6" s="270">
        <v>0</v>
      </c>
      <c r="BA6" s="270">
        <v>0</v>
      </c>
      <c r="BB6" s="270">
        <v>0</v>
      </c>
      <c r="BC6" s="270">
        <v>0</v>
      </c>
      <c r="BD6" s="270">
        <v>0</v>
      </c>
      <c r="BE6" s="270">
        <v>0</v>
      </c>
      <c r="BF6" s="270">
        <v>0</v>
      </c>
      <c r="BG6" s="270">
        <v>0</v>
      </c>
    </row>
    <row r="7" spans="1:59">
      <c r="A7" s="267" t="s">
        <v>861</v>
      </c>
      <c r="B7" s="268">
        <v>0.40566666666666668</v>
      </c>
      <c r="C7" s="268">
        <v>0.85599999999999987</v>
      </c>
      <c r="D7" s="268">
        <v>0</v>
      </c>
      <c r="E7" s="268"/>
      <c r="F7" s="269">
        <v>1763</v>
      </c>
      <c r="G7" s="270">
        <v>0.1</v>
      </c>
      <c r="H7" s="270">
        <v>3.7999999999999999E-2</v>
      </c>
      <c r="I7" s="270">
        <v>8.5999999999999993E-2</v>
      </c>
      <c r="J7" s="270">
        <v>2.1999999999999999E-2</v>
      </c>
      <c r="K7" s="270">
        <v>1.4999999999999999E-2</v>
      </c>
      <c r="L7" s="270">
        <v>0.14466666666666667</v>
      </c>
      <c r="M7" s="271">
        <v>56.721497447532613</v>
      </c>
      <c r="N7" s="269">
        <v>1890</v>
      </c>
      <c r="O7" s="269">
        <v>1928</v>
      </c>
      <c r="P7" s="269">
        <v>1960</v>
      </c>
      <c r="Q7" s="269">
        <v>2000</v>
      </c>
      <c r="R7" s="269">
        <v>2060</v>
      </c>
      <c r="S7" s="269" t="s">
        <v>223</v>
      </c>
      <c r="T7" s="270">
        <v>0.11</v>
      </c>
      <c r="U7" s="270">
        <v>0.113</v>
      </c>
      <c r="V7" s="270">
        <v>0.115</v>
      </c>
      <c r="W7" s="270">
        <v>0.11700000000000001</v>
      </c>
      <c r="X7" s="270">
        <v>0.11899999999999999</v>
      </c>
      <c r="Y7" s="270">
        <v>0.04</v>
      </c>
      <c r="Z7" s="270">
        <v>4.1000000000000002E-2</v>
      </c>
      <c r="AA7" s="270">
        <v>4.2000000000000003E-2</v>
      </c>
      <c r="AB7" s="270">
        <v>4.2999999999999997E-2</v>
      </c>
      <c r="AC7" s="270">
        <v>4.3999999999999997E-2</v>
      </c>
      <c r="AD7" s="270">
        <v>0.09</v>
      </c>
      <c r="AE7" s="270">
        <v>0.09</v>
      </c>
      <c r="AF7" s="270">
        <v>9.5000000000000001E-2</v>
      </c>
      <c r="AG7" s="270">
        <v>9.5000000000000001E-2</v>
      </c>
      <c r="AH7" s="270">
        <v>0.1</v>
      </c>
      <c r="AI7" s="270">
        <v>2.4E-2</v>
      </c>
      <c r="AJ7" s="270">
        <v>2.5999999999999999E-2</v>
      </c>
      <c r="AK7" s="270">
        <v>2.8000000000000001E-2</v>
      </c>
      <c r="AL7" s="270">
        <v>0.03</v>
      </c>
      <c r="AM7" s="270">
        <v>3.2000000000000001E-2</v>
      </c>
      <c r="AN7" s="270">
        <v>1.6E-2</v>
      </c>
      <c r="AO7" s="270">
        <v>1.6E-2</v>
      </c>
      <c r="AP7" s="270">
        <v>1.7000000000000001E-2</v>
      </c>
      <c r="AQ7" s="270">
        <v>1.7999999999999999E-2</v>
      </c>
      <c r="AR7" s="270">
        <v>1.7999999999999999E-2</v>
      </c>
      <c r="AS7" s="270">
        <v>0.12</v>
      </c>
      <c r="AT7" s="270">
        <v>0.121</v>
      </c>
      <c r="AU7" s="270">
        <v>0.122</v>
      </c>
      <c r="AV7" s="270">
        <v>0.123</v>
      </c>
      <c r="AW7" s="270">
        <v>0.124</v>
      </c>
      <c r="AX7" s="270">
        <v>0</v>
      </c>
      <c r="AY7" s="270">
        <v>0</v>
      </c>
      <c r="AZ7" s="270">
        <v>0</v>
      </c>
      <c r="BA7" s="270">
        <v>0</v>
      </c>
      <c r="BB7" s="270">
        <v>0</v>
      </c>
      <c r="BC7" s="270">
        <v>0</v>
      </c>
      <c r="BD7" s="270">
        <v>0</v>
      </c>
      <c r="BE7" s="270">
        <v>0</v>
      </c>
      <c r="BF7" s="270">
        <v>0</v>
      </c>
      <c r="BG7" s="270">
        <v>0</v>
      </c>
    </row>
    <row r="8" spans="1:59">
      <c r="A8" s="267" t="s">
        <v>923</v>
      </c>
      <c r="B8" s="268">
        <v>0.20841666666666669</v>
      </c>
      <c r="C8" s="268">
        <v>0.62</v>
      </c>
      <c r="D8" s="268">
        <v>0</v>
      </c>
      <c r="E8" s="268"/>
      <c r="F8" s="269">
        <v>1305</v>
      </c>
      <c r="G8" s="270">
        <v>3.1E-2</v>
      </c>
      <c r="H8" s="270">
        <v>6.6000000000000003E-2</v>
      </c>
      <c r="I8" s="270">
        <v>2.4E-2</v>
      </c>
      <c r="J8" s="270">
        <v>1.9E-2</v>
      </c>
      <c r="K8" s="270">
        <v>1.4999999999999999E-2</v>
      </c>
      <c r="L8" s="270">
        <v>5.3416666666666723E-2</v>
      </c>
      <c r="M8" s="271">
        <v>23.754789272030653</v>
      </c>
      <c r="N8" s="269">
        <v>1311</v>
      </c>
      <c r="O8" s="269">
        <v>1331</v>
      </c>
      <c r="P8" s="269">
        <v>1351</v>
      </c>
      <c r="Q8" s="269">
        <v>1371</v>
      </c>
      <c r="R8" s="269">
        <v>1391</v>
      </c>
      <c r="S8" s="269" t="s">
        <v>221</v>
      </c>
      <c r="T8" s="270">
        <v>3.1E-2</v>
      </c>
      <c r="U8" s="270">
        <v>3.1E-2</v>
      </c>
      <c r="V8" s="270">
        <v>3.1E-2</v>
      </c>
      <c r="W8" s="270">
        <v>3.1E-2</v>
      </c>
      <c r="X8" s="270">
        <v>3.1E-2</v>
      </c>
      <c r="Y8" s="270">
        <v>6.6000000000000003E-2</v>
      </c>
      <c r="Z8" s="270">
        <v>6.6000000000000003E-2</v>
      </c>
      <c r="AA8" s="270">
        <v>6.8000000000000005E-2</v>
      </c>
      <c r="AB8" s="270">
        <v>6.8000000000000005E-2</v>
      </c>
      <c r="AC8" s="270">
        <v>6.8000000000000005E-2</v>
      </c>
      <c r="AD8" s="270">
        <v>2.4E-2</v>
      </c>
      <c r="AE8" s="270">
        <v>2.4E-2</v>
      </c>
      <c r="AF8" s="270">
        <v>2.4E-2</v>
      </c>
      <c r="AG8" s="270">
        <v>2.4E-2</v>
      </c>
      <c r="AH8" s="270">
        <v>2.4E-2</v>
      </c>
      <c r="AI8" s="270">
        <v>1.9E-2</v>
      </c>
      <c r="AJ8" s="270">
        <v>1.9E-2</v>
      </c>
      <c r="AK8" s="270">
        <v>1.9E-2</v>
      </c>
      <c r="AL8" s="270">
        <v>1.9E-2</v>
      </c>
      <c r="AM8" s="270">
        <v>1.9E-2</v>
      </c>
      <c r="AN8" s="270">
        <v>1.4999999999999999E-2</v>
      </c>
      <c r="AO8" s="270">
        <v>1.4999999999999999E-2</v>
      </c>
      <c r="AP8" s="270">
        <v>1.4999999999999999E-2</v>
      </c>
      <c r="AQ8" s="270">
        <v>1.4999999999999999E-2</v>
      </c>
      <c r="AR8" s="270">
        <v>1.4999999999999999E-2</v>
      </c>
      <c r="AS8" s="270">
        <v>4.2500000000000003E-2</v>
      </c>
      <c r="AT8" s="270">
        <v>3.2500000000000001E-2</v>
      </c>
      <c r="AU8" s="270">
        <v>2.75E-2</v>
      </c>
      <c r="AV8" s="270">
        <v>2.75E-2</v>
      </c>
      <c r="AW8" s="270">
        <v>2.75E-2</v>
      </c>
      <c r="AX8" s="270">
        <v>0</v>
      </c>
      <c r="AY8" s="270">
        <v>0</v>
      </c>
      <c r="AZ8" s="270">
        <v>0</v>
      </c>
      <c r="BA8" s="270">
        <v>0</v>
      </c>
      <c r="BB8" s="270">
        <v>0</v>
      </c>
      <c r="BC8" s="270">
        <v>0</v>
      </c>
      <c r="BD8" s="270">
        <v>0</v>
      </c>
      <c r="BE8" s="270">
        <v>0</v>
      </c>
      <c r="BF8" s="270">
        <v>0</v>
      </c>
      <c r="BG8" s="270">
        <v>0</v>
      </c>
    </row>
    <row r="9" spans="1:59">
      <c r="A9" s="267" t="s">
        <v>638</v>
      </c>
      <c r="B9" s="268">
        <v>0.16466666666666666</v>
      </c>
      <c r="C9" s="268">
        <v>14.186999999999999</v>
      </c>
      <c r="D9" s="268">
        <v>0</v>
      </c>
      <c r="E9" s="268"/>
      <c r="F9" s="269">
        <v>1450</v>
      </c>
      <c r="G9" s="270">
        <v>0.08</v>
      </c>
      <c r="H9" s="270">
        <v>2.5000000000000001E-2</v>
      </c>
      <c r="I9" s="270">
        <v>7.0000000000000001E-3</v>
      </c>
      <c r="J9" s="270">
        <v>0.04</v>
      </c>
      <c r="K9" s="270">
        <v>4.0000000000000001E-3</v>
      </c>
      <c r="L9" s="270">
        <v>8.6666666666666281E-3</v>
      </c>
      <c r="M9" s="271">
        <v>55.172413793103445</v>
      </c>
      <c r="N9" s="269">
        <v>1750</v>
      </c>
      <c r="O9" s="269">
        <v>1900</v>
      </c>
      <c r="P9" s="269">
        <v>2100</v>
      </c>
      <c r="Q9" s="269">
        <v>2600</v>
      </c>
      <c r="R9" s="269">
        <v>2800</v>
      </c>
      <c r="S9" s="269" t="s">
        <v>221</v>
      </c>
      <c r="T9" s="270">
        <v>0.1</v>
      </c>
      <c r="U9" s="270">
        <v>0.11</v>
      </c>
      <c r="V9" s="270">
        <v>0.12</v>
      </c>
      <c r="W9" s="270">
        <v>0.14000000000000001</v>
      </c>
      <c r="X9" s="270">
        <v>0.15</v>
      </c>
      <c r="Y9" s="270">
        <v>0.03</v>
      </c>
      <c r="Z9" s="270">
        <v>0.04</v>
      </c>
      <c r="AA9" s="270">
        <v>4.4999999999999998E-2</v>
      </c>
      <c r="AB9" s="270">
        <v>0.05</v>
      </c>
      <c r="AC9" s="270">
        <v>5.5E-2</v>
      </c>
      <c r="AD9" s="270">
        <v>0.01</v>
      </c>
      <c r="AE9" s="270">
        <v>1.4999999999999999E-2</v>
      </c>
      <c r="AF9" s="270">
        <v>1.7999999999999999E-2</v>
      </c>
      <c r="AG9" s="270">
        <v>0.02</v>
      </c>
      <c r="AH9" s="270">
        <v>2.5000000000000001E-2</v>
      </c>
      <c r="AI9" s="270">
        <v>5.1999999999999998E-2</v>
      </c>
      <c r="AJ9" s="270">
        <v>5.7000000000000002E-2</v>
      </c>
      <c r="AK9" s="270">
        <v>6.3E-2</v>
      </c>
      <c r="AL9" s="270">
        <v>6.8000000000000005E-2</v>
      </c>
      <c r="AM9" s="270">
        <v>7.2999999999999995E-2</v>
      </c>
      <c r="AN9" s="270">
        <v>5.0000000000000001E-3</v>
      </c>
      <c r="AO9" s="270">
        <v>6.0000000000000001E-3</v>
      </c>
      <c r="AP9" s="270">
        <v>7.0000000000000001E-3</v>
      </c>
      <c r="AQ9" s="270">
        <v>8.0000000000000002E-3</v>
      </c>
      <c r="AR9" s="270">
        <v>8.9999999999999993E-3</v>
      </c>
      <c r="AS9" s="270">
        <v>1.4999999999999999E-2</v>
      </c>
      <c r="AT9" s="270">
        <v>1.7999999999999999E-2</v>
      </c>
      <c r="AU9" s="270">
        <v>1.9E-2</v>
      </c>
      <c r="AV9" s="270">
        <v>2.1999999999999999E-2</v>
      </c>
      <c r="AW9" s="270">
        <v>2.4E-2</v>
      </c>
      <c r="AX9" s="270">
        <v>0</v>
      </c>
      <c r="AY9" s="270">
        <v>0</v>
      </c>
      <c r="AZ9" s="270">
        <v>0</v>
      </c>
      <c r="BA9" s="270">
        <v>0</v>
      </c>
      <c r="BB9" s="270">
        <v>0</v>
      </c>
      <c r="BC9" s="270">
        <v>0</v>
      </c>
      <c r="BD9" s="270">
        <v>0</v>
      </c>
      <c r="BE9" s="270">
        <v>0</v>
      </c>
      <c r="BF9" s="270">
        <v>0</v>
      </c>
      <c r="BG9" s="270">
        <v>0</v>
      </c>
    </row>
    <row r="10" spans="1:59">
      <c r="A10" s="267" t="s">
        <v>662</v>
      </c>
      <c r="B10" s="268">
        <v>1.1833333333333335E-2</v>
      </c>
      <c r="C10" s="268">
        <v>4.2999999999999997E-2</v>
      </c>
      <c r="D10" s="268">
        <v>0</v>
      </c>
      <c r="E10" s="268"/>
      <c r="F10" s="269">
        <v>200</v>
      </c>
      <c r="G10" s="270">
        <v>8.9999999999999993E-3</v>
      </c>
      <c r="H10" s="270">
        <v>1E-3</v>
      </c>
      <c r="I10" s="270">
        <v>0</v>
      </c>
      <c r="J10" s="270">
        <v>0</v>
      </c>
      <c r="K10" s="270">
        <v>0</v>
      </c>
      <c r="L10" s="270">
        <v>1.8333333333333361E-3</v>
      </c>
      <c r="M10" s="271">
        <v>45</v>
      </c>
      <c r="N10" s="269">
        <v>217</v>
      </c>
      <c r="O10" s="269">
        <v>300</v>
      </c>
      <c r="P10" s="269">
        <v>310</v>
      </c>
      <c r="Q10" s="269">
        <v>330</v>
      </c>
      <c r="R10" s="269">
        <v>340</v>
      </c>
      <c r="S10" s="269" t="s">
        <v>221</v>
      </c>
      <c r="T10" s="270">
        <v>0.01</v>
      </c>
      <c r="U10" s="270">
        <v>1.0999999999999999E-2</v>
      </c>
      <c r="V10" s="270">
        <v>1.2E-2</v>
      </c>
      <c r="W10" s="270">
        <v>1.2999999999999999E-2</v>
      </c>
      <c r="X10" s="270">
        <v>1.4999999999999999E-2</v>
      </c>
      <c r="Y10" s="270">
        <v>3.0000000000000001E-3</v>
      </c>
      <c r="Z10" s="270">
        <v>6.0000000000000001E-3</v>
      </c>
      <c r="AA10" s="270">
        <v>7.0000000000000001E-3</v>
      </c>
      <c r="AB10" s="270">
        <v>0.01</v>
      </c>
      <c r="AC10" s="270">
        <v>1.2E-2</v>
      </c>
      <c r="AD10" s="270">
        <v>0</v>
      </c>
      <c r="AE10" s="270">
        <v>0</v>
      </c>
      <c r="AF10" s="270">
        <v>0</v>
      </c>
      <c r="AG10" s="270">
        <v>0</v>
      </c>
      <c r="AH10" s="270">
        <v>0</v>
      </c>
      <c r="AI10" s="270">
        <v>1E-3</v>
      </c>
      <c r="AJ10" s="270">
        <v>1E-3</v>
      </c>
      <c r="AK10" s="270">
        <v>2E-3</v>
      </c>
      <c r="AL10" s="270">
        <v>2E-3</v>
      </c>
      <c r="AM10" s="270">
        <v>2E-3</v>
      </c>
      <c r="AN10" s="270">
        <v>0</v>
      </c>
      <c r="AO10" s="270">
        <v>0</v>
      </c>
      <c r="AP10" s="270">
        <v>0</v>
      </c>
      <c r="AQ10" s="270">
        <v>0</v>
      </c>
      <c r="AR10" s="270">
        <v>0</v>
      </c>
      <c r="AS10" s="270">
        <v>1E-3</v>
      </c>
      <c r="AT10" s="270">
        <v>2E-3</v>
      </c>
      <c r="AU10" s="270">
        <v>2E-3</v>
      </c>
      <c r="AV10" s="270">
        <v>3.0000000000000001E-3</v>
      </c>
      <c r="AW10" s="270">
        <v>3.0000000000000001E-3</v>
      </c>
      <c r="AX10" s="270">
        <v>0</v>
      </c>
      <c r="AY10" s="270">
        <v>0</v>
      </c>
      <c r="AZ10" s="270">
        <v>0</v>
      </c>
      <c r="BA10" s="270">
        <v>0</v>
      </c>
      <c r="BB10" s="270">
        <v>0</v>
      </c>
      <c r="BC10" s="270">
        <v>0</v>
      </c>
      <c r="BD10" s="270">
        <v>0</v>
      </c>
      <c r="BE10" s="270">
        <v>0</v>
      </c>
      <c r="BF10" s="270">
        <v>0</v>
      </c>
      <c r="BG10" s="270">
        <v>0</v>
      </c>
    </row>
    <row r="11" spans="1:59">
      <c r="A11" s="267" t="s">
        <v>523</v>
      </c>
      <c r="B11" s="268">
        <v>3.4000000000000002E-2</v>
      </c>
      <c r="C11" s="268">
        <v>8.5999999999999993E-2</v>
      </c>
      <c r="D11" s="268">
        <v>0</v>
      </c>
      <c r="E11" s="268"/>
      <c r="F11" s="269">
        <v>200</v>
      </c>
      <c r="G11" s="270">
        <v>8.9999999999999993E-3</v>
      </c>
      <c r="H11" s="270">
        <v>1.6E-2</v>
      </c>
      <c r="I11" s="270">
        <v>0</v>
      </c>
      <c r="J11" s="270">
        <v>0</v>
      </c>
      <c r="K11" s="270">
        <v>0</v>
      </c>
      <c r="L11" s="270">
        <v>9.0000000000000011E-3</v>
      </c>
      <c r="M11" s="271">
        <v>45</v>
      </c>
      <c r="N11" s="269">
        <v>203</v>
      </c>
      <c r="O11" s="269">
        <v>213</v>
      </c>
      <c r="P11" s="269">
        <v>223</v>
      </c>
      <c r="Q11" s="269">
        <v>233</v>
      </c>
      <c r="R11" s="269">
        <v>243</v>
      </c>
      <c r="S11" s="269" t="s">
        <v>220</v>
      </c>
      <c r="T11" s="270">
        <v>8.9999999999999993E-3</v>
      </c>
      <c r="U11" s="270">
        <v>8.9999999999999993E-3</v>
      </c>
      <c r="V11" s="270">
        <v>8.9999999999999993E-3</v>
      </c>
      <c r="W11" s="270">
        <v>8.9999999999999993E-3</v>
      </c>
      <c r="X11" s="270">
        <v>8.9999999999999993E-3</v>
      </c>
      <c r="Y11" s="270">
        <v>1.6E-2</v>
      </c>
      <c r="Z11" s="270">
        <v>1.6E-2</v>
      </c>
      <c r="AA11" s="270">
        <v>1.6E-2</v>
      </c>
      <c r="AB11" s="270">
        <v>1.6E-2</v>
      </c>
      <c r="AC11" s="270">
        <v>1.6E-2</v>
      </c>
      <c r="AD11" s="270">
        <v>0</v>
      </c>
      <c r="AE11" s="270">
        <v>0</v>
      </c>
      <c r="AF11" s="270">
        <v>0</v>
      </c>
      <c r="AG11" s="270">
        <v>0</v>
      </c>
      <c r="AH11" s="270">
        <v>0</v>
      </c>
      <c r="AI11" s="270">
        <v>0</v>
      </c>
      <c r="AJ11" s="270">
        <v>0</v>
      </c>
      <c r="AK11" s="270">
        <v>0</v>
      </c>
      <c r="AL11" s="270">
        <v>0</v>
      </c>
      <c r="AM11" s="270">
        <v>0</v>
      </c>
      <c r="AN11" s="270">
        <v>0</v>
      </c>
      <c r="AO11" s="270">
        <v>0</v>
      </c>
      <c r="AP11" s="270">
        <v>0</v>
      </c>
      <c r="AQ11" s="270">
        <v>0</v>
      </c>
      <c r="AR11" s="270">
        <v>0</v>
      </c>
      <c r="AS11" s="270">
        <v>8.9999999999999993E-3</v>
      </c>
      <c r="AT11" s="270">
        <v>8.9999999999999993E-3</v>
      </c>
      <c r="AU11" s="270">
        <v>8.9999999999999993E-3</v>
      </c>
      <c r="AV11" s="270">
        <v>8.9999999999999993E-3</v>
      </c>
      <c r="AW11" s="270">
        <v>8.9999999999999993E-3</v>
      </c>
      <c r="AX11" s="270">
        <v>0</v>
      </c>
      <c r="AY11" s="270">
        <v>0</v>
      </c>
      <c r="AZ11" s="270">
        <v>0</v>
      </c>
      <c r="BA11" s="270">
        <v>0</v>
      </c>
      <c r="BB11" s="270">
        <v>0</v>
      </c>
      <c r="BC11" s="270">
        <v>0</v>
      </c>
      <c r="BD11" s="270">
        <v>0</v>
      </c>
      <c r="BE11" s="270">
        <v>0</v>
      </c>
      <c r="BF11" s="270">
        <v>0</v>
      </c>
      <c r="BG11" s="270">
        <v>0</v>
      </c>
    </row>
    <row r="12" spans="1:59">
      <c r="A12" s="267" t="s">
        <v>414</v>
      </c>
      <c r="B12" s="268">
        <v>0.18174999999999999</v>
      </c>
      <c r="C12" s="268">
        <v>0.36599999999999999</v>
      </c>
      <c r="D12" s="268">
        <v>2.9000000000000001E-2</v>
      </c>
      <c r="E12" s="268"/>
      <c r="F12" s="269">
        <v>1168</v>
      </c>
      <c r="G12" s="270">
        <v>0.04</v>
      </c>
      <c r="H12" s="270">
        <v>2.5999999999999999E-2</v>
      </c>
      <c r="I12" s="270">
        <v>0</v>
      </c>
      <c r="J12" s="270">
        <v>1E-3</v>
      </c>
      <c r="K12" s="270">
        <v>1E-3</v>
      </c>
      <c r="L12" s="270">
        <v>8.4749999999999992E-2</v>
      </c>
      <c r="M12" s="271">
        <v>34.246575342465754</v>
      </c>
      <c r="N12" s="269">
        <v>1175</v>
      </c>
      <c r="O12" s="269">
        <v>1214</v>
      </c>
      <c r="P12" s="269">
        <v>1253</v>
      </c>
      <c r="Q12" s="269">
        <v>1295</v>
      </c>
      <c r="R12" s="269">
        <v>1337</v>
      </c>
      <c r="S12" s="269" t="s">
        <v>220</v>
      </c>
      <c r="T12" s="270">
        <v>4.7E-2</v>
      </c>
      <c r="U12" s="270">
        <v>4.8000000000000001E-2</v>
      </c>
      <c r="V12" s="270">
        <v>0.05</v>
      </c>
      <c r="W12" s="270">
        <v>5.1999999999999998E-2</v>
      </c>
      <c r="X12" s="270">
        <v>5.3999999999999999E-2</v>
      </c>
      <c r="Y12" s="270">
        <v>2.5999999999999999E-2</v>
      </c>
      <c r="Z12" s="270">
        <v>2.7E-2</v>
      </c>
      <c r="AA12" s="270">
        <v>2.8000000000000001E-2</v>
      </c>
      <c r="AB12" s="270">
        <v>2.9000000000000001E-2</v>
      </c>
      <c r="AC12" s="270">
        <v>0.03</v>
      </c>
      <c r="AD12" s="270">
        <v>0</v>
      </c>
      <c r="AE12" s="270">
        <v>0</v>
      </c>
      <c r="AF12" s="270">
        <v>0</v>
      </c>
      <c r="AG12" s="270">
        <v>0</v>
      </c>
      <c r="AH12" s="270">
        <v>0</v>
      </c>
      <c r="AI12" s="270">
        <v>2E-3</v>
      </c>
      <c r="AJ12" s="270">
        <v>2E-3</v>
      </c>
      <c r="AK12" s="270">
        <v>2E-3</v>
      </c>
      <c r="AL12" s="270">
        <v>2E-3</v>
      </c>
      <c r="AM12" s="270">
        <v>2E-3</v>
      </c>
      <c r="AN12" s="270">
        <v>2E-3</v>
      </c>
      <c r="AO12" s="270">
        <v>2E-3</v>
      </c>
      <c r="AP12" s="270">
        <v>2E-3</v>
      </c>
      <c r="AQ12" s="270">
        <v>2E-3</v>
      </c>
      <c r="AR12" s="270">
        <v>2E-3</v>
      </c>
      <c r="AS12" s="270">
        <v>9.4E-2</v>
      </c>
      <c r="AT12" s="270">
        <v>9.6000000000000002E-2</v>
      </c>
      <c r="AU12" s="270">
        <v>0.1</v>
      </c>
      <c r="AV12" s="270">
        <v>0.104</v>
      </c>
      <c r="AW12" s="270">
        <v>0.107</v>
      </c>
      <c r="AX12" s="270">
        <v>0</v>
      </c>
      <c r="AY12" s="270">
        <v>0</v>
      </c>
      <c r="AZ12" s="270">
        <v>0</v>
      </c>
      <c r="BA12" s="270">
        <v>0</v>
      </c>
      <c r="BB12" s="270">
        <v>0</v>
      </c>
      <c r="BC12" s="270">
        <v>0</v>
      </c>
      <c r="BD12" s="270">
        <v>0</v>
      </c>
      <c r="BE12" s="270">
        <v>0</v>
      </c>
      <c r="BF12" s="270">
        <v>0</v>
      </c>
      <c r="BG12" s="270">
        <v>0</v>
      </c>
    </row>
    <row r="13" spans="1:59">
      <c r="A13" s="267" t="s">
        <v>740</v>
      </c>
      <c r="B13" s="268">
        <v>0.12991666666666665</v>
      </c>
      <c r="C13" s="268">
        <v>0.39600000000000002</v>
      </c>
      <c r="D13" s="268">
        <v>0</v>
      </c>
      <c r="E13" s="268"/>
      <c r="F13" s="269">
        <v>999</v>
      </c>
      <c r="G13" s="270">
        <v>3.5000000000000003E-2</v>
      </c>
      <c r="H13" s="270">
        <v>3.6999999999999998E-2</v>
      </c>
      <c r="I13" s="270">
        <v>0</v>
      </c>
      <c r="J13" s="270">
        <v>0</v>
      </c>
      <c r="K13" s="270">
        <v>0.01</v>
      </c>
      <c r="L13" s="270">
        <v>4.7916666666666649E-2</v>
      </c>
      <c r="M13" s="271">
        <v>35.035035035035037</v>
      </c>
      <c r="N13" s="269">
        <v>1003</v>
      </c>
      <c r="O13" s="269">
        <v>1013</v>
      </c>
      <c r="P13" s="269">
        <v>1023</v>
      </c>
      <c r="Q13" s="269">
        <v>1033</v>
      </c>
      <c r="R13" s="269">
        <v>1043</v>
      </c>
      <c r="S13" s="269" t="s">
        <v>220</v>
      </c>
      <c r="T13" s="270">
        <v>3.5000000000000003E-2</v>
      </c>
      <c r="U13" s="270">
        <v>3.5000000000000003E-2</v>
      </c>
      <c r="V13" s="270">
        <v>3.5000000000000003E-2</v>
      </c>
      <c r="W13" s="270">
        <v>3.5000000000000003E-2</v>
      </c>
      <c r="X13" s="270">
        <v>3.5000000000000003E-2</v>
      </c>
      <c r="Y13" s="270">
        <v>3.6999999999999998E-2</v>
      </c>
      <c r="Z13" s="270">
        <v>3.6999999999999998E-2</v>
      </c>
      <c r="AA13" s="270">
        <v>3.6999999999999998E-2</v>
      </c>
      <c r="AB13" s="270">
        <v>3.6999999999999998E-2</v>
      </c>
      <c r="AC13" s="270">
        <v>3.6999999999999998E-2</v>
      </c>
      <c r="AD13" s="270">
        <v>0</v>
      </c>
      <c r="AE13" s="270">
        <v>0</v>
      </c>
      <c r="AF13" s="270">
        <v>0</v>
      </c>
      <c r="AG13" s="270">
        <v>0</v>
      </c>
      <c r="AH13" s="270">
        <v>0</v>
      </c>
      <c r="AI13" s="270">
        <v>0</v>
      </c>
      <c r="AJ13" s="270">
        <v>0</v>
      </c>
      <c r="AK13" s="270">
        <v>0</v>
      </c>
      <c r="AL13" s="270">
        <v>0</v>
      </c>
      <c r="AM13" s="270">
        <v>0</v>
      </c>
      <c r="AN13" s="270">
        <v>4.0000000000000001E-3</v>
      </c>
      <c r="AO13" s="270">
        <v>4.0000000000000001E-3</v>
      </c>
      <c r="AP13" s="270">
        <v>4.0000000000000001E-3</v>
      </c>
      <c r="AQ13" s="270">
        <v>4.0000000000000001E-3</v>
      </c>
      <c r="AR13" s="270">
        <v>4.0000000000000001E-3</v>
      </c>
      <c r="AS13" s="270">
        <v>2.7E-2</v>
      </c>
      <c r="AT13" s="270">
        <v>2.7E-2</v>
      </c>
      <c r="AU13" s="270">
        <v>2.7E-2</v>
      </c>
      <c r="AV13" s="270">
        <v>2.7E-2</v>
      </c>
      <c r="AW13" s="270">
        <v>2.7E-2</v>
      </c>
      <c r="AX13" s="270">
        <v>0</v>
      </c>
      <c r="AY13" s="270">
        <v>0</v>
      </c>
      <c r="AZ13" s="270">
        <v>0</v>
      </c>
      <c r="BA13" s="270">
        <v>0</v>
      </c>
      <c r="BB13" s="270">
        <v>0</v>
      </c>
      <c r="BC13" s="270">
        <v>0</v>
      </c>
      <c r="BD13" s="270">
        <v>0</v>
      </c>
      <c r="BE13" s="270">
        <v>0</v>
      </c>
      <c r="BF13" s="270">
        <v>0</v>
      </c>
      <c r="BG13" s="270">
        <v>0</v>
      </c>
    </row>
    <row r="14" spans="1:59">
      <c r="A14" s="267" t="s">
        <v>555</v>
      </c>
      <c r="B14" s="268">
        <v>8.9499999999999982E-2</v>
      </c>
      <c r="C14" s="268">
        <v>0.23699999999999999</v>
      </c>
      <c r="D14" s="268">
        <v>0</v>
      </c>
      <c r="E14" s="268"/>
      <c r="F14" s="269">
        <v>495</v>
      </c>
      <c r="G14" s="270">
        <v>4.7E-2</v>
      </c>
      <c r="H14" s="270">
        <v>1E-3</v>
      </c>
      <c r="I14" s="270">
        <v>0</v>
      </c>
      <c r="J14" s="270">
        <v>9.1999999999999998E-3</v>
      </c>
      <c r="K14" s="270">
        <v>1E-3</v>
      </c>
      <c r="L14" s="270">
        <v>3.1299999999999981E-2</v>
      </c>
      <c r="M14" s="271">
        <v>94.949494949494948</v>
      </c>
      <c r="N14" s="269">
        <v>498</v>
      </c>
      <c r="O14" s="269">
        <v>508</v>
      </c>
      <c r="P14" s="269">
        <v>518</v>
      </c>
      <c r="Q14" s="269">
        <v>528</v>
      </c>
      <c r="R14" s="269">
        <v>538</v>
      </c>
      <c r="S14" s="269" t="s">
        <v>220</v>
      </c>
      <c r="T14" s="270">
        <v>4.7E-2</v>
      </c>
      <c r="U14" s="270">
        <v>4.7E-2</v>
      </c>
      <c r="V14" s="270">
        <v>4.8000000000000001E-2</v>
      </c>
      <c r="W14" s="270">
        <v>4.8000000000000001E-2</v>
      </c>
      <c r="X14" s="270">
        <v>4.9000000000000002E-2</v>
      </c>
      <c r="Y14" s="270">
        <v>1E-3</v>
      </c>
      <c r="Z14" s="270">
        <v>1E-3</v>
      </c>
      <c r="AA14" s="270">
        <v>1E-3</v>
      </c>
      <c r="AB14" s="270">
        <v>1E-3</v>
      </c>
      <c r="AC14" s="270">
        <v>1E-3</v>
      </c>
      <c r="AD14" s="270">
        <v>0</v>
      </c>
      <c r="AE14" s="270">
        <v>0</v>
      </c>
      <c r="AF14" s="270">
        <v>0</v>
      </c>
      <c r="AG14" s="270">
        <v>0</v>
      </c>
      <c r="AH14" s="270">
        <v>0</v>
      </c>
      <c r="AI14" s="270">
        <v>8.9999999999999993E-3</v>
      </c>
      <c r="AJ14" s="270">
        <v>8.9999999999999993E-3</v>
      </c>
      <c r="AK14" s="270">
        <v>0.01</v>
      </c>
      <c r="AL14" s="270">
        <v>0.01</v>
      </c>
      <c r="AM14" s="270">
        <v>0.01</v>
      </c>
      <c r="AN14" s="270">
        <v>1E-3</v>
      </c>
      <c r="AO14" s="270">
        <v>1E-3</v>
      </c>
      <c r="AP14" s="270">
        <v>1E-3</v>
      </c>
      <c r="AQ14" s="270">
        <v>1E-3</v>
      </c>
      <c r="AR14" s="270">
        <v>1E-3</v>
      </c>
      <c r="AS14" s="270">
        <v>2.3E-2</v>
      </c>
      <c r="AT14" s="270">
        <v>2.1000000000000001E-2</v>
      </c>
      <c r="AU14" s="270">
        <v>0.02</v>
      </c>
      <c r="AV14" s="270">
        <v>1.7999999999999999E-2</v>
      </c>
      <c r="AW14" s="270">
        <v>1.7000000000000001E-2</v>
      </c>
      <c r="AX14" s="270">
        <v>0</v>
      </c>
      <c r="AY14" s="270">
        <v>0</v>
      </c>
      <c r="AZ14" s="270">
        <v>0</v>
      </c>
      <c r="BA14" s="270">
        <v>0</v>
      </c>
      <c r="BB14" s="270">
        <v>0</v>
      </c>
      <c r="BC14" s="270">
        <v>0</v>
      </c>
      <c r="BD14" s="270">
        <v>0</v>
      </c>
      <c r="BE14" s="270">
        <v>0</v>
      </c>
      <c r="BF14" s="270">
        <v>0</v>
      </c>
      <c r="BG14" s="270">
        <v>0</v>
      </c>
    </row>
    <row r="15" spans="1:59">
      <c r="A15" s="267" t="s">
        <v>677</v>
      </c>
      <c r="B15" s="268">
        <v>0.25124999999999997</v>
      </c>
      <c r="C15" s="268">
        <v>0.41100000000000003</v>
      </c>
      <c r="D15" s="268">
        <v>0</v>
      </c>
      <c r="E15" s="268"/>
      <c r="F15" s="269">
        <v>520</v>
      </c>
      <c r="G15" s="270">
        <v>0.16999999999999998</v>
      </c>
      <c r="H15" s="270">
        <v>0</v>
      </c>
      <c r="I15" s="270">
        <v>0</v>
      </c>
      <c r="J15" s="270">
        <v>0</v>
      </c>
      <c r="K15" s="270">
        <v>0.02</v>
      </c>
      <c r="L15" s="270">
        <v>6.1249999999999999E-2</v>
      </c>
      <c r="M15" s="271">
        <v>326.92307692307685</v>
      </c>
      <c r="N15" s="269">
        <v>514</v>
      </c>
      <c r="O15" s="269">
        <v>514</v>
      </c>
      <c r="P15" s="269">
        <v>514</v>
      </c>
      <c r="Q15" s="269">
        <v>514</v>
      </c>
      <c r="R15" s="269">
        <v>514</v>
      </c>
      <c r="S15" s="269" t="s">
        <v>220</v>
      </c>
      <c r="T15" s="270">
        <v>0.16500000000000001</v>
      </c>
      <c r="U15" s="270">
        <v>0.16500000000000001</v>
      </c>
      <c r="V15" s="270">
        <v>0.16500000000000001</v>
      </c>
      <c r="W15" s="270">
        <v>0.16500000000000001</v>
      </c>
      <c r="X15" s="270">
        <v>0.16500000000000001</v>
      </c>
      <c r="Y15" s="270">
        <v>0</v>
      </c>
      <c r="Z15" s="270">
        <v>0</v>
      </c>
      <c r="AA15" s="270">
        <v>0</v>
      </c>
      <c r="AB15" s="270">
        <v>0</v>
      </c>
      <c r="AC15" s="270">
        <v>0</v>
      </c>
      <c r="AD15" s="270">
        <v>0</v>
      </c>
      <c r="AE15" s="270">
        <v>0</v>
      </c>
      <c r="AF15" s="270">
        <v>0</v>
      </c>
      <c r="AG15" s="270">
        <v>0</v>
      </c>
      <c r="AH15" s="270">
        <v>0</v>
      </c>
      <c r="AI15" s="270">
        <v>0</v>
      </c>
      <c r="AJ15" s="270">
        <v>0</v>
      </c>
      <c r="AK15" s="270">
        <v>0</v>
      </c>
      <c r="AL15" s="270">
        <v>0</v>
      </c>
      <c r="AM15" s="270">
        <v>0</v>
      </c>
      <c r="AN15" s="270">
        <v>0.02</v>
      </c>
      <c r="AO15" s="270">
        <v>0.02</v>
      </c>
      <c r="AP15" s="270">
        <v>0.02</v>
      </c>
      <c r="AQ15" s="270">
        <v>0.02</v>
      </c>
      <c r="AR15" s="270">
        <v>0.02</v>
      </c>
      <c r="AS15" s="270">
        <v>1.7999999999999999E-2</v>
      </c>
      <c r="AT15" s="270">
        <v>1.7999999999999999E-2</v>
      </c>
      <c r="AU15" s="270">
        <v>1.7999999999999999E-2</v>
      </c>
      <c r="AV15" s="270">
        <v>1.7999999999999999E-2</v>
      </c>
      <c r="AW15" s="270">
        <v>1.7999999999999999E-2</v>
      </c>
      <c r="AX15" s="270">
        <v>0</v>
      </c>
      <c r="AY15" s="270">
        <v>0</v>
      </c>
      <c r="AZ15" s="270">
        <v>0</v>
      </c>
      <c r="BA15" s="270">
        <v>0</v>
      </c>
      <c r="BB15" s="270">
        <v>0</v>
      </c>
      <c r="BC15" s="270">
        <v>0</v>
      </c>
      <c r="BD15" s="270">
        <v>0</v>
      </c>
      <c r="BE15" s="270">
        <v>0</v>
      </c>
      <c r="BF15" s="270">
        <v>0</v>
      </c>
      <c r="BG15" s="270">
        <v>0</v>
      </c>
    </row>
    <row r="16" spans="1:59">
      <c r="A16" s="267" t="s">
        <v>878</v>
      </c>
      <c r="B16" s="268">
        <v>0.19608333333333336</v>
      </c>
      <c r="C16" s="268">
        <v>0.94600000000000017</v>
      </c>
      <c r="D16" s="268">
        <v>0</v>
      </c>
      <c r="E16" s="268"/>
      <c r="F16" s="269">
        <v>3003</v>
      </c>
      <c r="G16" s="270">
        <v>6.4000000000000001E-2</v>
      </c>
      <c r="H16" s="270">
        <v>0.03</v>
      </c>
      <c r="I16" s="270">
        <v>0</v>
      </c>
      <c r="J16" s="270">
        <v>0</v>
      </c>
      <c r="K16" s="270">
        <v>0.04</v>
      </c>
      <c r="L16" s="270">
        <v>6.2083333333333351E-2</v>
      </c>
      <c r="M16" s="271">
        <v>21.312021312021312</v>
      </c>
      <c r="N16" s="269">
        <v>3075</v>
      </c>
      <c r="O16" s="269">
        <v>3257</v>
      </c>
      <c r="P16" s="269">
        <v>3439</v>
      </c>
      <c r="Q16" s="269">
        <v>3621</v>
      </c>
      <c r="R16" s="269">
        <v>3803</v>
      </c>
      <c r="S16" s="269" t="s">
        <v>220</v>
      </c>
      <c r="T16" s="270">
        <v>7.2999999999999995E-2</v>
      </c>
      <c r="U16" s="270">
        <v>7.6999999999999999E-2</v>
      </c>
      <c r="V16" s="270">
        <v>8.1000000000000003E-2</v>
      </c>
      <c r="W16" s="270">
        <v>8.5999999999999993E-2</v>
      </c>
      <c r="X16" s="270">
        <v>0.09</v>
      </c>
      <c r="Y16" s="270">
        <v>3.1E-2</v>
      </c>
      <c r="Z16" s="270">
        <v>3.3000000000000002E-2</v>
      </c>
      <c r="AA16" s="270">
        <v>3.5000000000000003E-2</v>
      </c>
      <c r="AB16" s="270">
        <v>3.6999999999999998E-2</v>
      </c>
      <c r="AC16" s="270">
        <v>3.9E-2</v>
      </c>
      <c r="AD16" s="270">
        <v>0</v>
      </c>
      <c r="AE16" s="270">
        <v>0</v>
      </c>
      <c r="AF16" s="270">
        <v>0</v>
      </c>
      <c r="AG16" s="270">
        <v>0</v>
      </c>
      <c r="AH16" s="270">
        <v>0</v>
      </c>
      <c r="AI16" s="270">
        <v>0</v>
      </c>
      <c r="AJ16" s="270">
        <v>0</v>
      </c>
      <c r="AK16" s="270">
        <v>0</v>
      </c>
      <c r="AL16" s="270">
        <v>0</v>
      </c>
      <c r="AM16" s="270">
        <v>0</v>
      </c>
      <c r="AN16" s="270">
        <v>2.5000000000000001E-2</v>
      </c>
      <c r="AO16" s="270">
        <v>0.05</v>
      </c>
      <c r="AP16" s="270">
        <v>0.05</v>
      </c>
      <c r="AQ16" s="270">
        <v>0.05</v>
      </c>
      <c r="AR16" s="270">
        <v>0.05</v>
      </c>
      <c r="AS16" s="270">
        <v>9.5000000000000001E-2</v>
      </c>
      <c r="AT16" s="270">
        <v>0.11799999999999999</v>
      </c>
      <c r="AU16" s="270">
        <v>0.122</v>
      </c>
      <c r="AV16" s="270">
        <v>0.127</v>
      </c>
      <c r="AW16" s="270">
        <v>0.13200000000000001</v>
      </c>
      <c r="AX16" s="270">
        <v>7.6999999999999999E-2</v>
      </c>
      <c r="AY16" s="270">
        <v>0</v>
      </c>
      <c r="AZ16" s="270">
        <v>0</v>
      </c>
      <c r="BA16" s="270">
        <v>0</v>
      </c>
      <c r="BB16" s="270">
        <v>0</v>
      </c>
      <c r="BC16" s="270">
        <v>0</v>
      </c>
      <c r="BD16" s="270">
        <v>0</v>
      </c>
      <c r="BE16" s="270">
        <v>0</v>
      </c>
      <c r="BF16" s="270">
        <v>0</v>
      </c>
      <c r="BG16" s="270">
        <v>0</v>
      </c>
    </row>
    <row r="17" spans="1:59">
      <c r="A17" s="267" t="s">
        <v>405</v>
      </c>
      <c r="B17" s="268">
        <v>19.817499999999999</v>
      </c>
      <c r="C17" s="268">
        <v>43.5</v>
      </c>
      <c r="D17" s="268">
        <v>0.68599999999999994</v>
      </c>
      <c r="E17" s="268"/>
      <c r="F17" s="269">
        <v>125000</v>
      </c>
      <c r="G17" s="270">
        <v>8.1829999999999998</v>
      </c>
      <c r="H17" s="270">
        <v>3.8460000000000001</v>
      </c>
      <c r="I17" s="270">
        <v>0.71499999999999997</v>
      </c>
      <c r="J17" s="270">
        <v>1.7509999999999999</v>
      </c>
      <c r="K17" s="270">
        <v>0.96799999999999997</v>
      </c>
      <c r="L17" s="270">
        <v>3.6684999999999981</v>
      </c>
      <c r="M17" s="271">
        <v>65.463999999999999</v>
      </c>
      <c r="N17" s="269">
        <v>135357</v>
      </c>
      <c r="O17" s="269">
        <v>149518</v>
      </c>
      <c r="P17" s="269">
        <v>165161</v>
      </c>
      <c r="Q17" s="269">
        <v>182441</v>
      </c>
      <c r="R17" s="269">
        <v>201528</v>
      </c>
      <c r="S17" s="269" t="s">
        <v>215</v>
      </c>
      <c r="T17" s="270">
        <v>8.8610000000000007</v>
      </c>
      <c r="U17" s="270">
        <v>9.7880000000000003</v>
      </c>
      <c r="V17" s="270">
        <v>10.811999999999999</v>
      </c>
      <c r="W17" s="270">
        <v>11.943</v>
      </c>
      <c r="X17" s="270">
        <v>13.193</v>
      </c>
      <c r="Y17" s="270">
        <v>4.165</v>
      </c>
      <c r="Z17" s="270">
        <v>4.5999999999999996</v>
      </c>
      <c r="AA17" s="270">
        <v>5.0819999999999999</v>
      </c>
      <c r="AB17" s="270">
        <v>5.6130000000000004</v>
      </c>
      <c r="AC17" s="270">
        <v>6.2009999999999996</v>
      </c>
      <c r="AD17" s="270">
        <v>0.74399999999999999</v>
      </c>
      <c r="AE17" s="270">
        <v>0.78200000000000003</v>
      </c>
      <c r="AF17" s="270">
        <v>0.82199999999999995</v>
      </c>
      <c r="AG17" s="270">
        <v>0.86399999999999999</v>
      </c>
      <c r="AH17" s="270">
        <v>0.90800000000000003</v>
      </c>
      <c r="AI17" s="270">
        <v>1.8959999999999999</v>
      </c>
      <c r="AJ17" s="270">
        <v>2.0939999999999999</v>
      </c>
      <c r="AK17" s="270">
        <v>2.3140000000000001</v>
      </c>
      <c r="AL17" s="270">
        <v>2.556</v>
      </c>
      <c r="AM17" s="270">
        <v>2.823</v>
      </c>
      <c r="AN17" s="270">
        <v>1.048</v>
      </c>
      <c r="AO17" s="270">
        <v>1.1579999999999999</v>
      </c>
      <c r="AP17" s="270">
        <v>1.2789999999999999</v>
      </c>
      <c r="AQ17" s="270">
        <v>1.413</v>
      </c>
      <c r="AR17" s="270">
        <v>1.5609999999999999</v>
      </c>
      <c r="AS17" s="270">
        <v>4.7140000000000004</v>
      </c>
      <c r="AT17" s="270">
        <v>4.9550000000000001</v>
      </c>
      <c r="AU17" s="270">
        <v>5.2089999999999996</v>
      </c>
      <c r="AV17" s="270">
        <v>5.4749999999999996</v>
      </c>
      <c r="AW17" s="270">
        <v>5.7549999999999999</v>
      </c>
      <c r="AX17" s="270">
        <v>0</v>
      </c>
      <c r="AY17" s="270">
        <v>0</v>
      </c>
      <c r="AZ17" s="270">
        <v>0</v>
      </c>
      <c r="BA17" s="270">
        <v>0</v>
      </c>
      <c r="BB17" s="270">
        <v>0</v>
      </c>
      <c r="BC17" s="270">
        <v>0.75</v>
      </c>
      <c r="BD17" s="270">
        <v>0</v>
      </c>
      <c r="BE17" s="270">
        <v>0</v>
      </c>
      <c r="BF17" s="270">
        <v>0</v>
      </c>
      <c r="BG17" s="270">
        <v>0</v>
      </c>
    </row>
    <row r="18" spans="1:59">
      <c r="A18" s="267" t="s">
        <v>942</v>
      </c>
      <c r="B18" s="268">
        <v>0.99766666666666659</v>
      </c>
      <c r="C18" s="268">
        <v>2</v>
      </c>
      <c r="D18" s="268">
        <v>0</v>
      </c>
      <c r="E18" s="268"/>
      <c r="F18" s="269">
        <v>9000</v>
      </c>
      <c r="G18" s="270">
        <v>0.69</v>
      </c>
      <c r="H18" s="270">
        <v>0.125</v>
      </c>
      <c r="I18" s="270">
        <v>0.03</v>
      </c>
      <c r="J18" s="270">
        <v>0.04</v>
      </c>
      <c r="K18" s="270">
        <v>2.9000000000000001E-2</v>
      </c>
      <c r="L18" s="270">
        <v>8.3666666666666556E-2</v>
      </c>
      <c r="M18" s="271">
        <v>76.666666666666671</v>
      </c>
      <c r="N18" s="269">
        <v>10000</v>
      </c>
      <c r="O18" s="269">
        <v>11000</v>
      </c>
      <c r="P18" s="269">
        <v>12000</v>
      </c>
      <c r="Q18" s="269">
        <v>13000</v>
      </c>
      <c r="R18" s="269">
        <v>14000</v>
      </c>
      <c r="S18" s="269" t="s">
        <v>215</v>
      </c>
      <c r="T18" s="270">
        <v>0.72</v>
      </c>
      <c r="U18" s="270">
        <v>0.77</v>
      </c>
      <c r="V18" s="270">
        <v>0.82</v>
      </c>
      <c r="W18" s="270">
        <v>0.87</v>
      </c>
      <c r="X18" s="270">
        <v>0.92</v>
      </c>
      <c r="Y18" s="270">
        <v>0.12</v>
      </c>
      <c r="Z18" s="270">
        <v>0.125</v>
      </c>
      <c r="AA18" s="270">
        <v>0.125</v>
      </c>
      <c r="AB18" s="270">
        <v>0.125</v>
      </c>
      <c r="AC18" s="270">
        <v>0.13</v>
      </c>
      <c r="AD18" s="270">
        <v>0.03</v>
      </c>
      <c r="AE18" s="270">
        <v>0.03</v>
      </c>
      <c r="AF18" s="270">
        <v>0.03</v>
      </c>
      <c r="AG18" s="270">
        <v>0.03</v>
      </c>
      <c r="AH18" s="270">
        <v>0.03</v>
      </c>
      <c r="AI18" s="270">
        <v>0.04</v>
      </c>
      <c r="AJ18" s="270">
        <v>0.04</v>
      </c>
      <c r="AK18" s="270">
        <v>0.04</v>
      </c>
      <c r="AL18" s="270">
        <v>0.04</v>
      </c>
      <c r="AM18" s="270">
        <v>0.04</v>
      </c>
      <c r="AN18" s="270">
        <v>3.9E-2</v>
      </c>
      <c r="AO18" s="270">
        <v>4.2000000000000003E-2</v>
      </c>
      <c r="AP18" s="270">
        <v>4.4999999999999998E-2</v>
      </c>
      <c r="AQ18" s="270">
        <v>4.4999999999999998E-2</v>
      </c>
      <c r="AR18" s="270">
        <v>4.4999999999999998E-2</v>
      </c>
      <c r="AS18" s="270">
        <v>6.7000000000000004E-2</v>
      </c>
      <c r="AT18" s="270">
        <v>7.0999999999999994E-2</v>
      </c>
      <c r="AU18" s="270">
        <v>7.4999999999999997E-2</v>
      </c>
      <c r="AV18" s="270">
        <v>7.8E-2</v>
      </c>
      <c r="AW18" s="270">
        <v>8.2000000000000003E-2</v>
      </c>
      <c r="AX18" s="270">
        <v>0</v>
      </c>
      <c r="AY18" s="270">
        <v>0</v>
      </c>
      <c r="AZ18" s="270">
        <v>0</v>
      </c>
      <c r="BA18" s="270">
        <v>0</v>
      </c>
      <c r="BB18" s="270">
        <v>0</v>
      </c>
      <c r="BC18" s="270">
        <v>0</v>
      </c>
      <c r="BD18" s="270">
        <v>0</v>
      </c>
      <c r="BE18" s="270">
        <v>0</v>
      </c>
      <c r="BF18" s="270">
        <v>0</v>
      </c>
      <c r="BG18" s="270">
        <v>0</v>
      </c>
    </row>
    <row r="19" spans="1:59">
      <c r="A19" s="267" t="s">
        <v>434</v>
      </c>
      <c r="B19" s="268">
        <v>0.6555833333333333</v>
      </c>
      <c r="C19" s="268">
        <v>1.3380000000000001</v>
      </c>
      <c r="D19" s="268">
        <v>0</v>
      </c>
      <c r="E19" s="268"/>
      <c r="F19" s="269">
        <v>8938</v>
      </c>
      <c r="G19" s="270">
        <v>0.29299999999999998</v>
      </c>
      <c r="H19" s="270">
        <v>0.121</v>
      </c>
      <c r="I19" s="270">
        <v>0</v>
      </c>
      <c r="J19" s="270">
        <v>0</v>
      </c>
      <c r="K19" s="270">
        <v>5.0000000000000001E-3</v>
      </c>
      <c r="L19" s="270">
        <v>0.23658333333333331</v>
      </c>
      <c r="M19" s="271">
        <v>32.781382859700159</v>
      </c>
      <c r="N19" s="269">
        <v>10239</v>
      </c>
      <c r="O19" s="269">
        <v>11480</v>
      </c>
      <c r="P19" s="269">
        <v>12871</v>
      </c>
      <c r="Q19" s="269">
        <v>14430</v>
      </c>
      <c r="R19" s="269">
        <v>15005</v>
      </c>
      <c r="S19" s="269" t="s">
        <v>215</v>
      </c>
      <c r="T19" s="270">
        <v>0.626</v>
      </c>
      <c r="U19" s="270">
        <v>0.70099999999999996</v>
      </c>
      <c r="V19" s="270">
        <v>0.78600000000000003</v>
      </c>
      <c r="W19" s="270">
        <v>0.88800000000000001</v>
      </c>
      <c r="X19" s="270">
        <v>0.996</v>
      </c>
      <c r="Y19" s="270">
        <v>0.157</v>
      </c>
      <c r="Z19" s="270">
        <v>0.17699999999999999</v>
      </c>
      <c r="AA19" s="270">
        <v>0.19800000000000001</v>
      </c>
      <c r="AB19" s="270">
        <v>0.222</v>
      </c>
      <c r="AC19" s="270">
        <v>0.246</v>
      </c>
      <c r="AD19" s="270">
        <v>0</v>
      </c>
      <c r="AE19" s="270">
        <v>0</v>
      </c>
      <c r="AF19" s="270">
        <v>0</v>
      </c>
      <c r="AG19" s="270">
        <v>0</v>
      </c>
      <c r="AH19" s="270">
        <v>0</v>
      </c>
      <c r="AI19" s="270">
        <v>0</v>
      </c>
      <c r="AJ19" s="270">
        <v>0</v>
      </c>
      <c r="AK19" s="270">
        <v>0</v>
      </c>
      <c r="AL19" s="270">
        <v>0</v>
      </c>
      <c r="AM19" s="270">
        <v>0</v>
      </c>
      <c r="AN19" s="270">
        <v>0</v>
      </c>
      <c r="AO19" s="270">
        <v>0</v>
      </c>
      <c r="AP19" s="270">
        <v>0</v>
      </c>
      <c r="AQ19" s="270">
        <v>0</v>
      </c>
      <c r="AR19" s="270">
        <v>0</v>
      </c>
      <c r="AS19" s="270">
        <v>5.8999999999999997E-2</v>
      </c>
      <c r="AT19" s="270">
        <v>6.6000000000000003E-2</v>
      </c>
      <c r="AU19" s="270">
        <v>7.3999999999999996E-2</v>
      </c>
      <c r="AV19" s="270">
        <v>8.3000000000000004E-2</v>
      </c>
      <c r="AW19" s="270">
        <v>9.2999999999999999E-2</v>
      </c>
      <c r="AX19" s="270">
        <v>0.5</v>
      </c>
      <c r="AY19" s="270">
        <v>0</v>
      </c>
      <c r="AZ19" s="270">
        <v>0</v>
      </c>
      <c r="BA19" s="270">
        <v>0</v>
      </c>
      <c r="BB19" s="270">
        <v>0</v>
      </c>
      <c r="BC19" s="270">
        <v>0</v>
      </c>
      <c r="BD19" s="270">
        <v>0</v>
      </c>
      <c r="BE19" s="270">
        <v>0</v>
      </c>
      <c r="BF19" s="270">
        <v>0</v>
      </c>
      <c r="BG19" s="270">
        <v>0</v>
      </c>
    </row>
    <row r="20" spans="1:59">
      <c r="A20" s="267" t="s">
        <v>919</v>
      </c>
      <c r="B20" s="268">
        <v>0.60091666666666665</v>
      </c>
      <c r="C20" s="268">
        <v>1.5</v>
      </c>
      <c r="D20" s="268">
        <v>0</v>
      </c>
      <c r="E20" s="268"/>
      <c r="F20" s="269">
        <v>6638</v>
      </c>
      <c r="G20" s="270">
        <v>0.40500000000000003</v>
      </c>
      <c r="H20" s="270">
        <v>7.4999999999999997E-2</v>
      </c>
      <c r="I20" s="270">
        <v>4.4999999999999998E-2</v>
      </c>
      <c r="J20" s="270">
        <v>3.2000000000000001E-2</v>
      </c>
      <c r="K20" s="270">
        <v>1.4999999999999999E-2</v>
      </c>
      <c r="L20" s="270">
        <v>2.8916666666666591E-2</v>
      </c>
      <c r="M20" s="271">
        <v>61.012353118409159</v>
      </c>
      <c r="N20" s="269">
        <v>7785</v>
      </c>
      <c r="O20" s="269">
        <v>8011</v>
      </c>
      <c r="P20" s="269">
        <v>9445</v>
      </c>
      <c r="Q20" s="269">
        <v>10545</v>
      </c>
      <c r="R20" s="269">
        <v>12000</v>
      </c>
      <c r="S20" s="269" t="s">
        <v>215</v>
      </c>
      <c r="T20" s="270">
        <v>0.54500000000000004</v>
      </c>
      <c r="U20" s="270">
        <v>0.56000000000000005</v>
      </c>
      <c r="V20" s="270">
        <v>0.66</v>
      </c>
      <c r="W20" s="270">
        <v>0.74</v>
      </c>
      <c r="X20" s="270">
        <v>0.84</v>
      </c>
      <c r="Y20" s="270">
        <v>0.112</v>
      </c>
      <c r="Z20" s="270">
        <v>0.128</v>
      </c>
      <c r="AA20" s="270">
        <v>0.14199999999999999</v>
      </c>
      <c r="AB20" s="270">
        <v>0.151</v>
      </c>
      <c r="AC20" s="270">
        <v>0.16400000000000001</v>
      </c>
      <c r="AD20" s="270">
        <v>7.0000000000000007E-2</v>
      </c>
      <c r="AE20" s="270">
        <v>7.1999999999999995E-2</v>
      </c>
      <c r="AF20" s="270">
        <v>8.5000000000000006E-2</v>
      </c>
      <c r="AG20" s="270">
        <v>9.5000000000000001E-2</v>
      </c>
      <c r="AH20" s="270">
        <v>0.108</v>
      </c>
      <c r="AI20" s="270">
        <v>3.5999999999999997E-2</v>
      </c>
      <c r="AJ20" s="270">
        <v>3.7999999999999999E-2</v>
      </c>
      <c r="AK20" s="270">
        <v>4.5999999999999999E-2</v>
      </c>
      <c r="AL20" s="270">
        <v>5.3999999999999999E-2</v>
      </c>
      <c r="AM20" s="270">
        <v>5.8000000000000003E-2</v>
      </c>
      <c r="AN20" s="270">
        <v>3.1E-2</v>
      </c>
      <c r="AO20" s="270">
        <v>3.2000000000000001E-2</v>
      </c>
      <c r="AP20" s="270">
        <v>3.7999999999999999E-2</v>
      </c>
      <c r="AQ20" s="270">
        <v>4.2000000000000003E-2</v>
      </c>
      <c r="AR20" s="270">
        <v>4.8000000000000001E-2</v>
      </c>
      <c r="AS20" s="270">
        <v>4.4999999999999998E-2</v>
      </c>
      <c r="AT20" s="270">
        <v>5.6000000000000001E-2</v>
      </c>
      <c r="AU20" s="270">
        <v>6.4000000000000001E-2</v>
      </c>
      <c r="AV20" s="270">
        <v>7.0000000000000007E-2</v>
      </c>
      <c r="AW20" s="270">
        <v>0.08</v>
      </c>
      <c r="AX20" s="270">
        <v>0</v>
      </c>
      <c r="AY20" s="270">
        <v>0</v>
      </c>
      <c r="AZ20" s="270">
        <v>0</v>
      </c>
      <c r="BA20" s="270">
        <v>0</v>
      </c>
      <c r="BB20" s="270">
        <v>0</v>
      </c>
      <c r="BC20" s="270">
        <v>0</v>
      </c>
      <c r="BD20" s="270">
        <v>0</v>
      </c>
      <c r="BE20" s="270">
        <v>0</v>
      </c>
      <c r="BF20" s="270">
        <v>0</v>
      </c>
      <c r="BG20" s="270">
        <v>0</v>
      </c>
    </row>
    <row r="21" spans="1:59">
      <c r="A21" s="267" t="s">
        <v>431</v>
      </c>
      <c r="B21" s="268">
        <v>0.19716666666666663</v>
      </c>
      <c r="C21" s="268">
        <v>0.35</v>
      </c>
      <c r="D21" s="268">
        <v>0</v>
      </c>
      <c r="E21" s="268"/>
      <c r="F21" s="269">
        <v>1526</v>
      </c>
      <c r="G21" s="270">
        <v>0.14799999999999999</v>
      </c>
      <c r="H21" s="270">
        <v>1.2E-2</v>
      </c>
      <c r="I21" s="270">
        <v>0</v>
      </c>
      <c r="J21" s="270">
        <v>5.0000000000000001E-3</v>
      </c>
      <c r="K21" s="270">
        <v>0</v>
      </c>
      <c r="L21" s="270">
        <v>3.2166666666666621E-2</v>
      </c>
      <c r="M21" s="271">
        <v>96.985583224115331</v>
      </c>
      <c r="N21" s="269">
        <v>1610</v>
      </c>
      <c r="O21" s="269">
        <v>1650</v>
      </c>
      <c r="P21" s="269">
        <v>1710</v>
      </c>
      <c r="Q21" s="269">
        <v>1760</v>
      </c>
      <c r="R21" s="269">
        <v>1810</v>
      </c>
      <c r="S21" s="269" t="s">
        <v>215</v>
      </c>
      <c r="T21" s="270">
        <v>0.17</v>
      </c>
      <c r="U21" s="270">
        <v>0.19800000000000001</v>
      </c>
      <c r="V21" s="270">
        <v>0.2</v>
      </c>
      <c r="W21" s="270">
        <v>0.21</v>
      </c>
      <c r="X21" s="270">
        <v>0.22</v>
      </c>
      <c r="Y21" s="270">
        <v>0.02</v>
      </c>
      <c r="Z21" s="270">
        <v>2.1000000000000001E-2</v>
      </c>
      <c r="AA21" s="270">
        <v>2.4E-2</v>
      </c>
      <c r="AB21" s="270">
        <v>2.7E-2</v>
      </c>
      <c r="AC21" s="270">
        <v>0.03</v>
      </c>
      <c r="AD21" s="270">
        <v>0</v>
      </c>
      <c r="AE21" s="270">
        <v>0</v>
      </c>
      <c r="AF21" s="270">
        <v>0</v>
      </c>
      <c r="AG21" s="270">
        <v>0</v>
      </c>
      <c r="AH21" s="270">
        <v>0</v>
      </c>
      <c r="AI21" s="270">
        <v>7.0000000000000001E-3</v>
      </c>
      <c r="AJ21" s="270">
        <v>8.0000000000000002E-3</v>
      </c>
      <c r="AK21" s="270">
        <v>0.01</v>
      </c>
      <c r="AL21" s="270">
        <v>1.2E-2</v>
      </c>
      <c r="AM21" s="270">
        <v>1.4E-2</v>
      </c>
      <c r="AN21" s="270">
        <v>0</v>
      </c>
      <c r="AO21" s="270">
        <v>0</v>
      </c>
      <c r="AP21" s="270">
        <v>0</v>
      </c>
      <c r="AQ21" s="270">
        <v>0</v>
      </c>
      <c r="AR21" s="270">
        <v>0</v>
      </c>
      <c r="AS21" s="270">
        <v>1.9E-2</v>
      </c>
      <c r="AT21" s="270">
        <v>2.1999999999999999E-2</v>
      </c>
      <c r="AU21" s="270">
        <v>2.1999999999999999E-2</v>
      </c>
      <c r="AV21" s="270">
        <v>2.4E-2</v>
      </c>
      <c r="AW21" s="270">
        <v>2.5000000000000001E-2</v>
      </c>
      <c r="AX21" s="270">
        <v>0</v>
      </c>
      <c r="AY21" s="270">
        <v>0</v>
      </c>
      <c r="AZ21" s="270">
        <v>0</v>
      </c>
      <c r="BA21" s="270">
        <v>0</v>
      </c>
      <c r="BB21" s="270">
        <v>0</v>
      </c>
      <c r="BC21" s="270">
        <v>0</v>
      </c>
      <c r="BD21" s="270">
        <v>0</v>
      </c>
      <c r="BE21" s="270">
        <v>0</v>
      </c>
      <c r="BF21" s="270">
        <v>0</v>
      </c>
      <c r="BG21" s="270">
        <v>0</v>
      </c>
    </row>
    <row r="22" spans="1:59">
      <c r="A22" s="267" t="s">
        <v>711</v>
      </c>
      <c r="B22" s="268">
        <v>9.9666666666666667E-2</v>
      </c>
      <c r="C22" s="268">
        <v>0.32200000000000001</v>
      </c>
      <c r="D22" s="268">
        <v>0</v>
      </c>
      <c r="E22" s="268"/>
      <c r="F22" s="269">
        <v>798</v>
      </c>
      <c r="G22" s="270">
        <v>5.2999999999999999E-2</v>
      </c>
      <c r="H22" s="270">
        <v>2.5000000000000001E-2</v>
      </c>
      <c r="I22" s="270">
        <v>0</v>
      </c>
      <c r="J22" s="270">
        <v>0</v>
      </c>
      <c r="K22" s="270">
        <v>1.2E-2</v>
      </c>
      <c r="L22" s="270">
        <v>9.6666666666666706E-3</v>
      </c>
      <c r="M22" s="271">
        <v>66.416040100250626</v>
      </c>
      <c r="N22" s="269">
        <v>801</v>
      </c>
      <c r="O22" s="269">
        <v>811</v>
      </c>
      <c r="P22" s="269">
        <v>821</v>
      </c>
      <c r="Q22" s="269">
        <v>831</v>
      </c>
      <c r="R22" s="269">
        <v>841</v>
      </c>
      <c r="S22" s="269" t="s">
        <v>215</v>
      </c>
      <c r="T22" s="270">
        <v>5.2999999999999999E-2</v>
      </c>
      <c r="U22" s="270">
        <v>5.2999999999999999E-2</v>
      </c>
      <c r="V22" s="270">
        <v>5.2999999999999999E-2</v>
      </c>
      <c r="W22" s="270">
        <v>5.2999999999999999E-2</v>
      </c>
      <c r="X22" s="270">
        <v>5.2999999999999999E-2</v>
      </c>
      <c r="Y22" s="270">
        <v>0</v>
      </c>
      <c r="Z22" s="270">
        <v>0</v>
      </c>
      <c r="AA22" s="270">
        <v>0</v>
      </c>
      <c r="AB22" s="270">
        <v>0</v>
      </c>
      <c r="AC22" s="270">
        <v>0</v>
      </c>
      <c r="AD22" s="270">
        <v>0</v>
      </c>
      <c r="AE22" s="270">
        <v>0</v>
      </c>
      <c r="AF22" s="270">
        <v>0</v>
      </c>
      <c r="AG22" s="270">
        <v>0</v>
      </c>
      <c r="AH22" s="270">
        <v>0</v>
      </c>
      <c r="AI22" s="270">
        <v>2.5000000000000001E-2</v>
      </c>
      <c r="AJ22" s="270">
        <v>2.5999999999999999E-2</v>
      </c>
      <c r="AK22" s="270">
        <v>2.7E-2</v>
      </c>
      <c r="AL22" s="270">
        <v>2.8000000000000001E-2</v>
      </c>
      <c r="AM22" s="270">
        <v>2.9000000000000001E-2</v>
      </c>
      <c r="AN22" s="270">
        <v>1.2E-2</v>
      </c>
      <c r="AO22" s="270">
        <v>1.2E-2</v>
      </c>
      <c r="AP22" s="270">
        <v>1.2999999999999999E-2</v>
      </c>
      <c r="AQ22" s="270">
        <v>1.2999999999999999E-2</v>
      </c>
      <c r="AR22" s="270">
        <v>1.4E-2</v>
      </c>
      <c r="AS22" s="270">
        <v>1.0999999999999999E-2</v>
      </c>
      <c r="AT22" s="270">
        <v>1.0999999999999999E-2</v>
      </c>
      <c r="AU22" s="270">
        <v>1.0999999999999999E-2</v>
      </c>
      <c r="AV22" s="270">
        <v>1.0999999999999999E-2</v>
      </c>
      <c r="AW22" s="270">
        <v>1.2E-2</v>
      </c>
      <c r="AX22" s="270">
        <v>0</v>
      </c>
      <c r="AY22" s="270">
        <v>0</v>
      </c>
      <c r="AZ22" s="270">
        <v>0</v>
      </c>
      <c r="BA22" s="270">
        <v>0</v>
      </c>
      <c r="BB22" s="270">
        <v>0</v>
      </c>
      <c r="BC22" s="270">
        <v>0</v>
      </c>
      <c r="BD22" s="270">
        <v>0</v>
      </c>
      <c r="BE22" s="270">
        <v>0</v>
      </c>
      <c r="BF22" s="270">
        <v>0</v>
      </c>
      <c r="BG22" s="270">
        <v>0</v>
      </c>
    </row>
    <row r="23" spans="1:59">
      <c r="A23" s="267" t="s">
        <v>900</v>
      </c>
      <c r="B23" s="268">
        <v>2.8416666666666668</v>
      </c>
      <c r="C23" s="268">
        <v>12</v>
      </c>
      <c r="D23" s="268">
        <v>0.59499999999999997</v>
      </c>
      <c r="E23" s="268"/>
      <c r="F23" s="269">
        <v>12700</v>
      </c>
      <c r="G23" s="270">
        <v>0.61099999999999999</v>
      </c>
      <c r="H23" s="270">
        <v>0.104</v>
      </c>
      <c r="I23" s="270">
        <v>1.0469999999999999</v>
      </c>
      <c r="J23" s="270">
        <v>3.7999999999999999E-2</v>
      </c>
      <c r="K23" s="270">
        <v>0.15</v>
      </c>
      <c r="L23" s="270">
        <v>0.29666666666666686</v>
      </c>
      <c r="M23" s="271">
        <v>48.110236220472444</v>
      </c>
      <c r="N23" s="269">
        <v>12700</v>
      </c>
      <c r="O23" s="269">
        <v>12725</v>
      </c>
      <c r="P23" s="269">
        <v>12750</v>
      </c>
      <c r="Q23" s="269">
        <v>12850</v>
      </c>
      <c r="R23" s="269">
        <v>12950</v>
      </c>
      <c r="S23" s="269" t="s">
        <v>214</v>
      </c>
      <c r="T23" s="270">
        <v>0.90200000000000002</v>
      </c>
      <c r="U23" s="270">
        <v>0.90300000000000002</v>
      </c>
      <c r="V23" s="270">
        <v>0.90500000000000003</v>
      </c>
      <c r="W23" s="270">
        <v>0.91200000000000003</v>
      </c>
      <c r="X23" s="270">
        <v>0.91900000000000004</v>
      </c>
      <c r="Y23" s="270">
        <v>0.19400000000000001</v>
      </c>
      <c r="Z23" s="270">
        <v>0.20300000000000001</v>
      </c>
      <c r="AA23" s="270">
        <v>0.21299999999999999</v>
      </c>
      <c r="AB23" s="270">
        <v>0.222</v>
      </c>
      <c r="AC23" s="270">
        <v>0.23100000000000001</v>
      </c>
      <c r="AD23" s="270">
        <v>1.155</v>
      </c>
      <c r="AE23" s="270">
        <v>1.2130000000000001</v>
      </c>
      <c r="AF23" s="270">
        <v>1.2769999999999999</v>
      </c>
      <c r="AG23" s="270">
        <v>1.341</v>
      </c>
      <c r="AH23" s="270">
        <v>1.4079999999999999</v>
      </c>
      <c r="AI23" s="270">
        <v>0.105</v>
      </c>
      <c r="AJ23" s="270">
        <v>0.11</v>
      </c>
      <c r="AK23" s="270">
        <v>0.115</v>
      </c>
      <c r="AL23" s="270">
        <v>0.121</v>
      </c>
      <c r="AM23" s="270">
        <v>0.127</v>
      </c>
      <c r="AN23" s="270">
        <v>0.105</v>
      </c>
      <c r="AO23" s="270">
        <v>0.11</v>
      </c>
      <c r="AP23" s="270">
        <v>0.115</v>
      </c>
      <c r="AQ23" s="270">
        <v>0.121</v>
      </c>
      <c r="AR23" s="270">
        <v>0.127</v>
      </c>
      <c r="AS23" s="270">
        <v>0.38300000000000001</v>
      </c>
      <c r="AT23" s="270">
        <v>0.39500000000000002</v>
      </c>
      <c r="AU23" s="270">
        <v>0.40799999999999997</v>
      </c>
      <c r="AV23" s="270">
        <v>0.42199999999999999</v>
      </c>
      <c r="AW23" s="270">
        <v>0.437</v>
      </c>
      <c r="AX23" s="270">
        <v>0</v>
      </c>
      <c r="AY23" s="270">
        <v>0</v>
      </c>
      <c r="AZ23" s="270">
        <v>0</v>
      </c>
      <c r="BA23" s="270">
        <v>0</v>
      </c>
      <c r="BB23" s="270">
        <v>0</v>
      </c>
      <c r="BC23" s="270">
        <v>0</v>
      </c>
      <c r="BD23" s="270">
        <v>0</v>
      </c>
      <c r="BE23" s="270">
        <v>0</v>
      </c>
      <c r="BF23" s="270">
        <v>0</v>
      </c>
      <c r="BG23" s="270">
        <v>0</v>
      </c>
    </row>
    <row r="24" spans="1:59">
      <c r="A24" s="267" t="s">
        <v>723</v>
      </c>
      <c r="B24" s="268">
        <v>8.4666666666666668</v>
      </c>
      <c r="C24" s="268">
        <v>18</v>
      </c>
      <c r="D24" s="268">
        <v>1.0819999999999999</v>
      </c>
      <c r="E24" s="268"/>
      <c r="F24" s="269">
        <v>25333</v>
      </c>
      <c r="G24" s="270">
        <v>1.4159999999999999</v>
      </c>
      <c r="H24" s="270">
        <v>1.6930000000000001</v>
      </c>
      <c r="I24" s="270">
        <v>3.3980000000000001</v>
      </c>
      <c r="J24" s="270">
        <v>0.433</v>
      </c>
      <c r="K24" s="270">
        <v>0.19</v>
      </c>
      <c r="L24" s="270">
        <v>0.25466666666666704</v>
      </c>
      <c r="M24" s="271">
        <v>55.895472308846166</v>
      </c>
      <c r="N24" s="269">
        <v>27000</v>
      </c>
      <c r="O24" s="269">
        <v>29000</v>
      </c>
      <c r="P24" s="269">
        <v>31000</v>
      </c>
      <c r="Q24" s="269">
        <v>33000</v>
      </c>
      <c r="R24" s="269">
        <v>35000</v>
      </c>
      <c r="S24" s="269" t="s">
        <v>214</v>
      </c>
      <c r="T24" s="270">
        <v>1.6</v>
      </c>
      <c r="U24" s="270">
        <v>1.7</v>
      </c>
      <c r="V24" s="270">
        <v>1.8</v>
      </c>
      <c r="W24" s="270">
        <v>1.9</v>
      </c>
      <c r="X24" s="270">
        <v>2</v>
      </c>
      <c r="Y24" s="270">
        <v>1.9</v>
      </c>
      <c r="Z24" s="270">
        <v>2</v>
      </c>
      <c r="AA24" s="270">
        <v>2.1</v>
      </c>
      <c r="AB24" s="270">
        <v>2.2000000000000002</v>
      </c>
      <c r="AC24" s="270">
        <v>2.2999999999999998</v>
      </c>
      <c r="AD24" s="270">
        <v>3.7</v>
      </c>
      <c r="AE24" s="270">
        <v>3.9</v>
      </c>
      <c r="AF24" s="270">
        <v>4</v>
      </c>
      <c r="AG24" s="270">
        <v>4.0999999999999996</v>
      </c>
      <c r="AH24" s="270">
        <v>4.2</v>
      </c>
      <c r="AI24" s="270">
        <v>0.6</v>
      </c>
      <c r="AJ24" s="270">
        <v>0.8</v>
      </c>
      <c r="AK24" s="270">
        <v>1</v>
      </c>
      <c r="AL24" s="270">
        <v>1.1000000000000001</v>
      </c>
      <c r="AM24" s="270">
        <v>1.2</v>
      </c>
      <c r="AN24" s="270">
        <v>0.14000000000000001</v>
      </c>
      <c r="AO24" s="270">
        <v>0.15</v>
      </c>
      <c r="AP24" s="270">
        <v>0.16</v>
      </c>
      <c r="AQ24" s="270">
        <v>0.17</v>
      </c>
      <c r="AR24" s="270">
        <v>0.18</v>
      </c>
      <c r="AS24" s="270">
        <v>1</v>
      </c>
      <c r="AT24" s="270">
        <v>0.95</v>
      </c>
      <c r="AU24" s="270">
        <v>0.9</v>
      </c>
      <c r="AV24" s="270">
        <v>0.8</v>
      </c>
      <c r="AW24" s="270">
        <v>0.8</v>
      </c>
      <c r="AX24" s="270">
        <v>0</v>
      </c>
      <c r="AY24" s="270">
        <v>0</v>
      </c>
      <c r="AZ24" s="270">
        <v>0</v>
      </c>
      <c r="BA24" s="270">
        <v>0</v>
      </c>
      <c r="BB24" s="270">
        <v>0</v>
      </c>
      <c r="BC24" s="270">
        <v>0</v>
      </c>
      <c r="BD24" s="270">
        <v>0</v>
      </c>
      <c r="BE24" s="270">
        <v>0</v>
      </c>
      <c r="BF24" s="270">
        <v>0</v>
      </c>
      <c r="BG24" s="270">
        <v>0</v>
      </c>
    </row>
    <row r="25" spans="1:59">
      <c r="A25" s="267" t="s">
        <v>538</v>
      </c>
      <c r="B25" s="268">
        <v>0.18875</v>
      </c>
      <c r="C25" s="268">
        <v>0.86</v>
      </c>
      <c r="D25" s="268">
        <v>0</v>
      </c>
      <c r="E25" s="268"/>
      <c r="F25" s="269">
        <v>3200</v>
      </c>
      <c r="G25" s="270">
        <v>0.16</v>
      </c>
      <c r="H25" s="270">
        <v>1.7999999999999999E-2</v>
      </c>
      <c r="I25" s="270">
        <v>0</v>
      </c>
      <c r="J25" s="270">
        <v>0</v>
      </c>
      <c r="K25" s="270">
        <v>2E-3</v>
      </c>
      <c r="L25" s="270">
        <v>8.7500000000000078E-3</v>
      </c>
      <c r="M25" s="271">
        <v>50</v>
      </c>
      <c r="N25" s="269">
        <v>3474</v>
      </c>
      <c r="O25" s="269">
        <v>3837</v>
      </c>
      <c r="P25" s="269">
        <v>4239</v>
      </c>
      <c r="Q25" s="269">
        <v>4682</v>
      </c>
      <c r="R25" s="269">
        <v>5172</v>
      </c>
      <c r="S25" s="269" t="s">
        <v>214</v>
      </c>
      <c r="T25" s="270">
        <v>0.161</v>
      </c>
      <c r="U25" s="270">
        <v>0.17599999999999999</v>
      </c>
      <c r="V25" s="270">
        <v>0.192</v>
      </c>
      <c r="W25" s="270">
        <v>0.21</v>
      </c>
      <c r="X25" s="270">
        <v>0.23</v>
      </c>
      <c r="Y25" s="270">
        <v>1.6E-2</v>
      </c>
      <c r="Z25" s="270">
        <v>1.7999999999999999E-2</v>
      </c>
      <c r="AA25" s="270">
        <v>1.9E-2</v>
      </c>
      <c r="AB25" s="270">
        <v>2.1000000000000001E-2</v>
      </c>
      <c r="AC25" s="270">
        <v>2.3E-2</v>
      </c>
      <c r="AD25" s="270">
        <v>1.6E-2</v>
      </c>
      <c r="AE25" s="270">
        <v>1.7999999999999999E-2</v>
      </c>
      <c r="AF25" s="270">
        <v>1.9E-2</v>
      </c>
      <c r="AG25" s="270">
        <v>2.1000000000000001E-2</v>
      </c>
      <c r="AH25" s="270">
        <v>2.3E-2</v>
      </c>
      <c r="AI25" s="270">
        <v>2.9000000000000001E-2</v>
      </c>
      <c r="AJ25" s="270">
        <v>3.2000000000000001E-2</v>
      </c>
      <c r="AK25" s="270">
        <v>3.5000000000000003E-2</v>
      </c>
      <c r="AL25" s="270">
        <v>3.7999999999999999E-2</v>
      </c>
      <c r="AM25" s="270">
        <v>4.1000000000000002E-2</v>
      </c>
      <c r="AN25" s="270">
        <v>2E-3</v>
      </c>
      <c r="AO25" s="270">
        <v>2E-3</v>
      </c>
      <c r="AP25" s="270">
        <v>3.0000000000000001E-3</v>
      </c>
      <c r="AQ25" s="270">
        <v>3.0000000000000001E-3</v>
      </c>
      <c r="AR25" s="270">
        <v>3.0000000000000001E-3</v>
      </c>
      <c r="AS25" s="270">
        <v>1.2999999999999999E-2</v>
      </c>
      <c r="AT25" s="270">
        <v>1.2999999999999999E-2</v>
      </c>
      <c r="AU25" s="270">
        <v>1.4E-2</v>
      </c>
      <c r="AV25" s="270">
        <v>1.4999999999999999E-2</v>
      </c>
      <c r="AW25" s="270">
        <v>1.6E-2</v>
      </c>
      <c r="AX25" s="270">
        <v>0</v>
      </c>
      <c r="AY25" s="270">
        <v>0</v>
      </c>
      <c r="AZ25" s="270">
        <v>0</v>
      </c>
      <c r="BA25" s="270">
        <v>0</v>
      </c>
      <c r="BB25" s="270">
        <v>0</v>
      </c>
      <c r="BC25" s="270">
        <v>0</v>
      </c>
      <c r="BD25" s="270">
        <v>0</v>
      </c>
      <c r="BE25" s="270">
        <v>0</v>
      </c>
      <c r="BF25" s="270">
        <v>0</v>
      </c>
      <c r="BG25" s="270">
        <v>0</v>
      </c>
    </row>
    <row r="26" spans="1:59">
      <c r="A26" s="267" t="s">
        <v>821</v>
      </c>
      <c r="B26" s="268">
        <v>0.14599999999999999</v>
      </c>
      <c r="C26" s="268">
        <v>0.23300000000000001</v>
      </c>
      <c r="D26" s="268">
        <v>0</v>
      </c>
      <c r="E26" s="268"/>
      <c r="F26" s="269">
        <v>1793</v>
      </c>
      <c r="G26" s="270">
        <v>7.2999999999999995E-2</v>
      </c>
      <c r="H26" s="270">
        <v>8.9999999999999993E-3</v>
      </c>
      <c r="I26" s="270">
        <v>0</v>
      </c>
      <c r="J26" s="270">
        <v>2.1000000000000001E-2</v>
      </c>
      <c r="K26" s="270">
        <v>1.2E-2</v>
      </c>
      <c r="L26" s="270">
        <v>3.1E-2</v>
      </c>
      <c r="M26" s="271">
        <v>40.713887339654214</v>
      </c>
      <c r="N26" s="269">
        <v>2407</v>
      </c>
      <c r="O26" s="269">
        <v>2407</v>
      </c>
      <c r="P26" s="269">
        <v>2407</v>
      </c>
      <c r="Q26" s="269">
        <v>2407</v>
      </c>
      <c r="R26" s="269">
        <v>2407</v>
      </c>
      <c r="S26" s="269" t="s">
        <v>214</v>
      </c>
      <c r="T26" s="270">
        <v>7.2999999999999995E-2</v>
      </c>
      <c r="U26" s="270">
        <v>7.2999999999999995E-2</v>
      </c>
      <c r="V26" s="270">
        <v>7.2999999999999995E-2</v>
      </c>
      <c r="W26" s="270">
        <v>7.2999999999999995E-2</v>
      </c>
      <c r="X26" s="270">
        <v>7.2999999999999995E-2</v>
      </c>
      <c r="Y26" s="270">
        <v>8.9999999999999993E-3</v>
      </c>
      <c r="Z26" s="270">
        <v>8.9999999999999993E-3</v>
      </c>
      <c r="AA26" s="270">
        <v>8.9999999999999993E-3</v>
      </c>
      <c r="AB26" s="270">
        <v>8.9999999999999993E-3</v>
      </c>
      <c r="AC26" s="270">
        <v>8.9999999999999993E-3</v>
      </c>
      <c r="AD26" s="270">
        <v>0</v>
      </c>
      <c r="AE26" s="270">
        <v>0</v>
      </c>
      <c r="AF26" s="270">
        <v>0</v>
      </c>
      <c r="AG26" s="270">
        <v>0</v>
      </c>
      <c r="AH26" s="270">
        <v>0</v>
      </c>
      <c r="AI26" s="270">
        <v>2.1000000000000001E-2</v>
      </c>
      <c r="AJ26" s="270">
        <v>2.1000000000000001E-2</v>
      </c>
      <c r="AK26" s="270">
        <v>2.1000000000000001E-2</v>
      </c>
      <c r="AL26" s="270">
        <v>2.1000000000000001E-2</v>
      </c>
      <c r="AM26" s="270">
        <v>2.1000000000000001E-2</v>
      </c>
      <c r="AN26" s="270">
        <v>1.2E-2</v>
      </c>
      <c r="AO26" s="270">
        <v>1.2E-2</v>
      </c>
      <c r="AP26" s="270">
        <v>1.2E-2</v>
      </c>
      <c r="AQ26" s="270">
        <v>1.2E-2</v>
      </c>
      <c r="AR26" s="270">
        <v>1.2E-2</v>
      </c>
      <c r="AS26" s="270">
        <v>3.1E-2</v>
      </c>
      <c r="AT26" s="270">
        <v>3.1E-2</v>
      </c>
      <c r="AU26" s="270">
        <v>3.1E-2</v>
      </c>
      <c r="AV26" s="270">
        <v>3.1E-2</v>
      </c>
      <c r="AW26" s="270">
        <v>3.1E-2</v>
      </c>
      <c r="AX26" s="270">
        <v>0</v>
      </c>
      <c r="AY26" s="270">
        <v>0</v>
      </c>
      <c r="AZ26" s="270">
        <v>0</v>
      </c>
      <c r="BA26" s="270">
        <v>0</v>
      </c>
      <c r="BB26" s="270">
        <v>0</v>
      </c>
      <c r="BC26" s="270">
        <v>0</v>
      </c>
      <c r="BD26" s="270">
        <v>0</v>
      </c>
      <c r="BE26" s="270">
        <v>0</v>
      </c>
      <c r="BF26" s="270">
        <v>0</v>
      </c>
      <c r="BG26" s="270">
        <v>0</v>
      </c>
    </row>
    <row r="27" spans="1:59">
      <c r="A27" s="267" t="s">
        <v>632</v>
      </c>
      <c r="B27" s="268">
        <v>0.74991666666666668</v>
      </c>
      <c r="C27" s="268">
        <v>1.3340000000000001</v>
      </c>
      <c r="D27" s="268">
        <v>0.17799999999999999</v>
      </c>
      <c r="E27" s="268"/>
      <c r="F27" s="269">
        <v>6792</v>
      </c>
      <c r="G27" s="270">
        <v>0.42799999999999999</v>
      </c>
      <c r="H27" s="270">
        <v>7.0000000000000001E-3</v>
      </c>
      <c r="I27" s="270">
        <v>3.7999999999999999E-2</v>
      </c>
      <c r="J27" s="270">
        <v>0.02</v>
      </c>
      <c r="K27" s="270">
        <v>8.0000000000000002E-3</v>
      </c>
      <c r="L27" s="270">
        <v>7.0916666666666628E-2</v>
      </c>
      <c r="M27" s="271">
        <v>63.015312131919906</v>
      </c>
      <c r="N27" s="269">
        <v>6810</v>
      </c>
      <c r="O27" s="269">
        <v>6910</v>
      </c>
      <c r="P27" s="269">
        <v>7030</v>
      </c>
      <c r="Q27" s="269">
        <v>7065</v>
      </c>
      <c r="R27" s="269">
        <v>7180</v>
      </c>
      <c r="S27" s="269" t="s">
        <v>214</v>
      </c>
      <c r="T27" s="270">
        <v>0.43319999999999997</v>
      </c>
      <c r="U27" s="270">
        <v>0.4632</v>
      </c>
      <c r="V27" s="270">
        <v>0.49919999999999998</v>
      </c>
      <c r="W27" s="270">
        <v>0.51100000000000001</v>
      </c>
      <c r="X27" s="270">
        <v>0.54420000000000002</v>
      </c>
      <c r="Y27" s="270">
        <v>7.7000000000000002E-3</v>
      </c>
      <c r="Z27" s="270">
        <v>7.9000000000000008E-3</v>
      </c>
      <c r="AA27" s="270">
        <v>8.0999999999999996E-3</v>
      </c>
      <c r="AB27" s="270">
        <v>8.2000000000000007E-3</v>
      </c>
      <c r="AC27" s="270">
        <v>8.3000000000000001E-3</v>
      </c>
      <c r="AD27" s="270">
        <v>6.5000000000000002E-2</v>
      </c>
      <c r="AE27" s="270">
        <v>7.0000000000000007E-2</v>
      </c>
      <c r="AF27" s="270">
        <v>7.4999999999999997E-2</v>
      </c>
      <c r="AG27" s="270">
        <v>0.08</v>
      </c>
      <c r="AH27" s="270">
        <v>8.5000000000000006E-2</v>
      </c>
      <c r="AI27" s="270">
        <v>0.03</v>
      </c>
      <c r="AJ27" s="270">
        <v>3.5000000000000003E-2</v>
      </c>
      <c r="AK27" s="270">
        <v>0.04</v>
      </c>
      <c r="AL27" s="270">
        <v>4.4999999999999998E-2</v>
      </c>
      <c r="AM27" s="270">
        <v>0.05</v>
      </c>
      <c r="AN27" s="270">
        <v>8.0000000000000002E-3</v>
      </c>
      <c r="AO27" s="270">
        <v>8.9999999999999993E-3</v>
      </c>
      <c r="AP27" s="270">
        <v>0.01</v>
      </c>
      <c r="AQ27" s="270">
        <v>1.0999999999999999E-2</v>
      </c>
      <c r="AR27" s="270">
        <v>1.2E-2</v>
      </c>
      <c r="AS27" s="270">
        <v>9.4E-2</v>
      </c>
      <c r="AT27" s="270">
        <v>9.8000000000000004E-2</v>
      </c>
      <c r="AU27" s="270">
        <v>0.10100000000000001</v>
      </c>
      <c r="AV27" s="270">
        <v>0.105</v>
      </c>
      <c r="AW27" s="270">
        <v>0.109</v>
      </c>
      <c r="AX27" s="270">
        <v>0</v>
      </c>
      <c r="AY27" s="270">
        <v>0</v>
      </c>
      <c r="AZ27" s="270">
        <v>0</v>
      </c>
      <c r="BA27" s="270">
        <v>0</v>
      </c>
      <c r="BB27" s="270">
        <v>0</v>
      </c>
      <c r="BC27" s="270">
        <v>0</v>
      </c>
      <c r="BD27" s="270">
        <v>0</v>
      </c>
      <c r="BE27" s="270">
        <v>0</v>
      </c>
      <c r="BF27" s="270">
        <v>0</v>
      </c>
      <c r="BG27" s="270">
        <v>0</v>
      </c>
    </row>
    <row r="28" spans="1:59">
      <c r="A28" s="267" t="s">
        <v>461</v>
      </c>
      <c r="B28" s="268">
        <v>152249.08333333334</v>
      </c>
      <c r="C28" s="268">
        <v>1.1000000000000001</v>
      </c>
      <c r="D28" s="268">
        <v>0</v>
      </c>
      <c r="E28" s="268"/>
      <c r="F28" s="269">
        <v>1965</v>
      </c>
      <c r="G28" s="270">
        <v>0.40799999999999997</v>
      </c>
      <c r="H28" s="270">
        <v>0.01</v>
      </c>
      <c r="I28" s="270">
        <v>4.9000000000000002E-2</v>
      </c>
      <c r="J28" s="270">
        <v>0.01</v>
      </c>
      <c r="K28" s="270">
        <v>0.05</v>
      </c>
      <c r="L28" s="270">
        <v>152248.55633333334</v>
      </c>
      <c r="M28" s="271">
        <v>207.63358778625954</v>
      </c>
      <c r="N28" s="269">
        <v>4850</v>
      </c>
      <c r="O28" s="269">
        <v>4950</v>
      </c>
      <c r="P28" s="269">
        <v>5100</v>
      </c>
      <c r="Q28" s="269">
        <v>5360</v>
      </c>
      <c r="R28" s="269">
        <v>5628</v>
      </c>
      <c r="S28" s="269" t="s">
        <v>214</v>
      </c>
      <c r="T28" s="270">
        <v>0.28199999999999997</v>
      </c>
      <c r="U28" s="270">
        <v>0.30599999999999999</v>
      </c>
      <c r="V28" s="270">
        <v>0.33200000000000002</v>
      </c>
      <c r="W28" s="270">
        <v>0.35399999999999998</v>
      </c>
      <c r="X28" s="270">
        <v>0.372</v>
      </c>
      <c r="Y28" s="270">
        <v>2.7E-2</v>
      </c>
      <c r="Z28" s="270">
        <v>2.9000000000000001E-2</v>
      </c>
      <c r="AA28" s="270">
        <v>0.03</v>
      </c>
      <c r="AB28" s="270">
        <v>3.2000000000000001E-2</v>
      </c>
      <c r="AC28" s="270">
        <v>3.5999999999999997E-2</v>
      </c>
      <c r="AD28" s="270">
        <v>4.7E-2</v>
      </c>
      <c r="AE28" s="270">
        <v>0.05</v>
      </c>
      <c r="AF28" s="270">
        <v>5.1999999999999998E-2</v>
      </c>
      <c r="AG28" s="270">
        <v>5.5E-2</v>
      </c>
      <c r="AH28" s="270">
        <v>5.7000000000000002E-2</v>
      </c>
      <c r="AI28" s="270">
        <v>2.7E-2</v>
      </c>
      <c r="AJ28" s="270">
        <v>2.9000000000000001E-2</v>
      </c>
      <c r="AK28" s="270">
        <v>0.03</v>
      </c>
      <c r="AL28" s="270">
        <v>3.2000000000000001E-2</v>
      </c>
      <c r="AM28" s="270">
        <v>3.4000000000000002E-2</v>
      </c>
      <c r="AN28" s="270">
        <v>1.2E-2</v>
      </c>
      <c r="AO28" s="270">
        <v>1.2999999999999999E-2</v>
      </c>
      <c r="AP28" s="270">
        <v>1.4E-2</v>
      </c>
      <c r="AQ28" s="270">
        <v>1.4999999999999999E-2</v>
      </c>
      <c r="AR28" s="270">
        <v>1.6E-2</v>
      </c>
      <c r="AS28" s="270">
        <v>5.7000000000000002E-2</v>
      </c>
      <c r="AT28" s="270">
        <v>5.8000000000000003E-2</v>
      </c>
      <c r="AU28" s="270">
        <v>0.06</v>
      </c>
      <c r="AV28" s="270">
        <v>6.0999999999999999E-2</v>
      </c>
      <c r="AW28" s="270">
        <v>7.1999999999999995E-2</v>
      </c>
      <c r="AX28" s="270">
        <v>0</v>
      </c>
      <c r="AY28" s="270">
        <v>0</v>
      </c>
      <c r="AZ28" s="270">
        <v>0</v>
      </c>
      <c r="BA28" s="270">
        <v>0</v>
      </c>
      <c r="BB28" s="270">
        <v>0</v>
      </c>
      <c r="BC28" s="270">
        <v>0</v>
      </c>
      <c r="BD28" s="270">
        <v>0</v>
      </c>
      <c r="BE28" s="270">
        <v>0</v>
      </c>
      <c r="BF28" s="270">
        <v>0</v>
      </c>
      <c r="BG28" s="270">
        <v>0</v>
      </c>
    </row>
    <row r="29" spans="1:59">
      <c r="A29" s="267" t="s">
        <v>449</v>
      </c>
      <c r="B29" s="268">
        <v>0.36408333333333337</v>
      </c>
      <c r="C29" s="268">
        <v>0.65</v>
      </c>
      <c r="D29" s="268">
        <v>0</v>
      </c>
      <c r="E29" s="268"/>
      <c r="F29" s="269">
        <v>5441</v>
      </c>
      <c r="G29" s="270">
        <v>0.29099999999999998</v>
      </c>
      <c r="H29" s="270">
        <v>0.01</v>
      </c>
      <c r="I29" s="270">
        <v>0</v>
      </c>
      <c r="J29" s="270">
        <v>3.0000000000000001E-3</v>
      </c>
      <c r="K29" s="270">
        <v>2.5000000000000001E-2</v>
      </c>
      <c r="L29" s="270">
        <v>3.5083333333333355E-2</v>
      </c>
      <c r="M29" s="271">
        <v>53.482815658886231</v>
      </c>
      <c r="N29" s="269">
        <v>5450</v>
      </c>
      <c r="O29" s="269">
        <v>5470</v>
      </c>
      <c r="P29" s="269">
        <v>5520</v>
      </c>
      <c r="Q29" s="269">
        <v>5570</v>
      </c>
      <c r="R29" s="269">
        <v>5620</v>
      </c>
      <c r="S29" s="269" t="s">
        <v>214</v>
      </c>
      <c r="T29" s="270">
        <v>0.31900000000000001</v>
      </c>
      <c r="U29" s="270">
        <v>0.33400000000000002</v>
      </c>
      <c r="V29" s="270">
        <v>0.34899999999999998</v>
      </c>
      <c r="W29" s="270">
        <v>0.36399999999999999</v>
      </c>
      <c r="X29" s="270">
        <v>0.379</v>
      </c>
      <c r="Y29" s="270">
        <v>0.01</v>
      </c>
      <c r="Z29" s="270">
        <v>0.01</v>
      </c>
      <c r="AA29" s="270">
        <v>0.01</v>
      </c>
      <c r="AB29" s="270">
        <v>0.01</v>
      </c>
      <c r="AC29" s="270">
        <v>0.01</v>
      </c>
      <c r="AD29" s="270">
        <v>0</v>
      </c>
      <c r="AE29" s="270">
        <v>0</v>
      </c>
      <c r="AF29" s="270">
        <v>0</v>
      </c>
      <c r="AG29" s="270">
        <v>0</v>
      </c>
      <c r="AH29" s="270">
        <v>0</v>
      </c>
      <c r="AI29" s="270">
        <v>3.0000000000000001E-3</v>
      </c>
      <c r="AJ29" s="270">
        <v>3.0000000000000001E-3</v>
      </c>
      <c r="AK29" s="270">
        <v>3.0000000000000001E-3</v>
      </c>
      <c r="AL29" s="270">
        <v>3.0000000000000001E-3</v>
      </c>
      <c r="AM29" s="270">
        <v>3.0000000000000001E-3</v>
      </c>
      <c r="AN29" s="270">
        <v>2.7E-2</v>
      </c>
      <c r="AO29" s="270">
        <v>2.7E-2</v>
      </c>
      <c r="AP29" s="270">
        <v>2.7E-2</v>
      </c>
      <c r="AQ29" s="270">
        <v>2.7E-2</v>
      </c>
      <c r="AR29" s="270">
        <v>2.7E-2</v>
      </c>
      <c r="AS29" s="270">
        <v>3.9E-2</v>
      </c>
      <c r="AT29" s="270">
        <v>0.04</v>
      </c>
      <c r="AU29" s="270">
        <v>4.2000000000000003E-2</v>
      </c>
      <c r="AV29" s="270">
        <v>4.3999999999999997E-2</v>
      </c>
      <c r="AW29" s="270">
        <v>4.4999999999999998E-2</v>
      </c>
      <c r="AX29" s="270">
        <v>0</v>
      </c>
      <c r="AY29" s="270">
        <v>0</v>
      </c>
      <c r="AZ29" s="270">
        <v>0</v>
      </c>
      <c r="BA29" s="270">
        <v>0</v>
      </c>
      <c r="BB29" s="270">
        <v>0</v>
      </c>
      <c r="BC29" s="270">
        <v>0</v>
      </c>
      <c r="BD29" s="270">
        <v>0</v>
      </c>
      <c r="BE29" s="270">
        <v>0</v>
      </c>
      <c r="BF29" s="270">
        <v>0</v>
      </c>
      <c r="BG29" s="270">
        <v>0</v>
      </c>
    </row>
    <row r="30" spans="1:59">
      <c r="A30" s="267" t="s">
        <v>450</v>
      </c>
      <c r="B30" s="268">
        <v>0.36408333333333337</v>
      </c>
      <c r="C30" s="268">
        <v>0.65</v>
      </c>
      <c r="D30" s="268">
        <v>0</v>
      </c>
      <c r="E30" s="268"/>
      <c r="F30" s="269">
        <v>5441</v>
      </c>
      <c r="G30" s="270">
        <v>0.28299999999999997</v>
      </c>
      <c r="H30" s="270">
        <v>0.01</v>
      </c>
      <c r="I30" s="270">
        <v>8.9999999999999993E-3</v>
      </c>
      <c r="J30" s="270">
        <v>3.0000000000000001E-3</v>
      </c>
      <c r="K30" s="270">
        <v>2.5000000000000001E-2</v>
      </c>
      <c r="L30" s="270">
        <v>3.4083333333333354E-2</v>
      </c>
      <c r="M30" s="271">
        <v>52.012497702628195</v>
      </c>
      <c r="N30" s="269">
        <v>5450</v>
      </c>
      <c r="O30" s="269">
        <v>5470</v>
      </c>
      <c r="P30" s="269">
        <v>5520</v>
      </c>
      <c r="Q30" s="269">
        <v>5570</v>
      </c>
      <c r="R30" s="269">
        <v>5620</v>
      </c>
      <c r="S30" s="269" t="s">
        <v>214</v>
      </c>
      <c r="T30" s="270">
        <v>0.31</v>
      </c>
      <c r="U30" s="270">
        <v>0.32500000000000001</v>
      </c>
      <c r="V30" s="270">
        <v>0.34</v>
      </c>
      <c r="W30" s="270">
        <v>0.35499999999999998</v>
      </c>
      <c r="X30" s="270">
        <v>0.37</v>
      </c>
      <c r="Y30" s="270">
        <v>0.01</v>
      </c>
      <c r="Z30" s="270">
        <v>0.01</v>
      </c>
      <c r="AA30" s="270">
        <v>0.01</v>
      </c>
      <c r="AB30" s="270">
        <v>0.01</v>
      </c>
      <c r="AC30" s="270">
        <v>0.01</v>
      </c>
      <c r="AD30" s="270">
        <v>8.9999999999999993E-3</v>
      </c>
      <c r="AE30" s="270">
        <v>8.9999999999999993E-3</v>
      </c>
      <c r="AF30" s="270">
        <v>8.9999999999999993E-3</v>
      </c>
      <c r="AG30" s="270">
        <v>8.9999999999999993E-3</v>
      </c>
      <c r="AH30" s="270">
        <v>8.9999999999999993E-3</v>
      </c>
      <c r="AI30" s="270">
        <v>3.0000000000000001E-3</v>
      </c>
      <c r="AJ30" s="270">
        <v>3.0000000000000001E-3</v>
      </c>
      <c r="AK30" s="270">
        <v>3.0000000000000001E-3</v>
      </c>
      <c r="AL30" s="270">
        <v>3.0000000000000001E-3</v>
      </c>
      <c r="AM30" s="270">
        <v>3.0000000000000001E-3</v>
      </c>
      <c r="AN30" s="270">
        <v>2.7E-2</v>
      </c>
      <c r="AO30" s="270">
        <v>2.7E-2</v>
      </c>
      <c r="AP30" s="270">
        <v>2.7E-2</v>
      </c>
      <c r="AQ30" s="270">
        <v>2.7E-2</v>
      </c>
      <c r="AR30" s="270">
        <v>2.7E-2</v>
      </c>
      <c r="AS30" s="270">
        <v>4.4999999999999998E-2</v>
      </c>
      <c r="AT30" s="270">
        <v>4.7E-2</v>
      </c>
      <c r="AU30" s="270">
        <v>4.9000000000000002E-2</v>
      </c>
      <c r="AV30" s="270">
        <v>5.0999999999999997E-2</v>
      </c>
      <c r="AW30" s="270">
        <v>5.2999999999999999E-2</v>
      </c>
      <c r="AX30" s="270">
        <v>0</v>
      </c>
      <c r="AY30" s="270">
        <v>0</v>
      </c>
      <c r="AZ30" s="270">
        <v>0</v>
      </c>
      <c r="BA30" s="270">
        <v>0</v>
      </c>
      <c r="BB30" s="270">
        <v>0</v>
      </c>
      <c r="BC30" s="270">
        <v>0</v>
      </c>
      <c r="BD30" s="270">
        <v>0</v>
      </c>
      <c r="BE30" s="270">
        <v>0</v>
      </c>
      <c r="BF30" s="270">
        <v>0</v>
      </c>
      <c r="BG30" s="270">
        <v>0</v>
      </c>
    </row>
    <row r="31" spans="1:59">
      <c r="A31" s="267" t="s">
        <v>514</v>
      </c>
      <c r="B31" s="268">
        <v>13.614750000000001</v>
      </c>
      <c r="C31" s="268">
        <v>28.75</v>
      </c>
      <c r="D31" s="268">
        <v>2.0230000000000001</v>
      </c>
      <c r="E31" s="268"/>
      <c r="F31" s="269">
        <v>110139</v>
      </c>
      <c r="G31" s="270">
        <v>5.21</v>
      </c>
      <c r="H31" s="270">
        <v>1.9670000000000001</v>
      </c>
      <c r="I31" s="270">
        <v>0.43</v>
      </c>
      <c r="J31" s="270">
        <v>3.0000000000000001E-3</v>
      </c>
      <c r="K31" s="270">
        <v>1.6819999999999999</v>
      </c>
      <c r="L31" s="270">
        <v>2.2997500000000013</v>
      </c>
      <c r="M31" s="271">
        <v>47.303861484124603</v>
      </c>
      <c r="N31" s="269">
        <v>115222</v>
      </c>
      <c r="O31" s="269">
        <v>136304</v>
      </c>
      <c r="P31" s="269">
        <v>155341</v>
      </c>
      <c r="Q31" s="269">
        <v>168667</v>
      </c>
      <c r="R31" s="269">
        <v>176662</v>
      </c>
      <c r="S31" s="269" t="s">
        <v>213</v>
      </c>
      <c r="T31" s="270">
        <v>5.4989999999999997</v>
      </c>
      <c r="U31" s="270">
        <v>6.7009999999999996</v>
      </c>
      <c r="V31" s="270">
        <v>7.8659999999999997</v>
      </c>
      <c r="W31" s="270">
        <v>8.7970000000000006</v>
      </c>
      <c r="X31" s="270">
        <v>9.49</v>
      </c>
      <c r="Y31" s="270">
        <v>2.0760000000000001</v>
      </c>
      <c r="Z31" s="270">
        <v>2.5299999999999998</v>
      </c>
      <c r="AA31" s="270">
        <v>2.97</v>
      </c>
      <c r="AB31" s="270">
        <v>3.3210000000000002</v>
      </c>
      <c r="AC31" s="270">
        <v>3.5830000000000002</v>
      </c>
      <c r="AD31" s="270">
        <v>0.45400000000000001</v>
      </c>
      <c r="AE31" s="270">
        <v>0.55300000000000005</v>
      </c>
      <c r="AF31" s="270">
        <v>0.64900000000000002</v>
      </c>
      <c r="AG31" s="270">
        <v>0.72599999999999998</v>
      </c>
      <c r="AH31" s="270">
        <v>0.78300000000000003</v>
      </c>
      <c r="AI31" s="270">
        <v>3.0000000000000001E-3</v>
      </c>
      <c r="AJ31" s="270">
        <v>4.0000000000000001E-3</v>
      </c>
      <c r="AK31" s="270">
        <v>5.0000000000000001E-3</v>
      </c>
      <c r="AL31" s="270">
        <v>5.0000000000000001E-3</v>
      </c>
      <c r="AM31" s="270">
        <v>5.0000000000000001E-3</v>
      </c>
      <c r="AN31" s="270">
        <v>1.7749999999999999</v>
      </c>
      <c r="AO31" s="270">
        <v>2.1629999999999998</v>
      </c>
      <c r="AP31" s="270">
        <v>2.5390000000000001</v>
      </c>
      <c r="AQ31" s="270">
        <v>2.84</v>
      </c>
      <c r="AR31" s="270">
        <v>3.0640000000000001</v>
      </c>
      <c r="AS31" s="270">
        <v>2.9630000000000001</v>
      </c>
      <c r="AT31" s="270">
        <v>3.097</v>
      </c>
      <c r="AU31" s="270">
        <v>3.052</v>
      </c>
      <c r="AV31" s="270">
        <v>2.7789999999999999</v>
      </c>
      <c r="AW31" s="270">
        <v>2.3330000000000002</v>
      </c>
      <c r="AX31" s="270">
        <v>0</v>
      </c>
      <c r="AY31" s="270">
        <v>3</v>
      </c>
      <c r="AZ31" s="270">
        <v>3</v>
      </c>
      <c r="BA31" s="270">
        <v>3</v>
      </c>
      <c r="BB31" s="270">
        <v>0</v>
      </c>
      <c r="BC31" s="270">
        <v>0</v>
      </c>
      <c r="BD31" s="270">
        <v>0</v>
      </c>
      <c r="BE31" s="270">
        <v>0</v>
      </c>
      <c r="BF31" s="270">
        <v>0</v>
      </c>
      <c r="BG31" s="270">
        <v>0</v>
      </c>
    </row>
    <row r="32" spans="1:59">
      <c r="A32" s="267" t="s">
        <v>729</v>
      </c>
      <c r="B32" s="268">
        <v>0.24875</v>
      </c>
      <c r="C32" s="268">
        <v>1.5</v>
      </c>
      <c r="D32" s="268">
        <v>0</v>
      </c>
      <c r="E32" s="268"/>
      <c r="F32" s="269">
        <v>1802</v>
      </c>
      <c r="G32" s="270">
        <v>0.17899999999999999</v>
      </c>
      <c r="H32" s="270">
        <v>8.0000000000000002E-3</v>
      </c>
      <c r="I32" s="270">
        <v>5.0000000000000001E-3</v>
      </c>
      <c r="J32" s="270">
        <v>3.0000000000000001E-3</v>
      </c>
      <c r="K32" s="270">
        <v>1.7000000000000001E-2</v>
      </c>
      <c r="L32" s="270">
        <v>3.6749999999999977E-2</v>
      </c>
      <c r="M32" s="271">
        <v>99.334073251942286</v>
      </c>
      <c r="N32" s="269">
        <v>2343</v>
      </c>
      <c r="O32" s="269">
        <v>3302</v>
      </c>
      <c r="P32" s="269">
        <v>4473</v>
      </c>
      <c r="Q32" s="269">
        <v>5432</v>
      </c>
      <c r="R32" s="269">
        <v>6603</v>
      </c>
      <c r="S32" s="269" t="s">
        <v>213</v>
      </c>
      <c r="T32" s="270">
        <v>0.22</v>
      </c>
      <c r="U32" s="270">
        <v>0.31</v>
      </c>
      <c r="V32" s="270">
        <v>0.42</v>
      </c>
      <c r="W32" s="270">
        <v>0.51</v>
      </c>
      <c r="X32" s="270">
        <v>0.62</v>
      </c>
      <c r="Y32" s="270">
        <v>0.01</v>
      </c>
      <c r="Z32" s="270">
        <v>1.2E-2</v>
      </c>
      <c r="AA32" s="270">
        <v>1.4999999999999999E-2</v>
      </c>
      <c r="AB32" s="270">
        <v>0.02</v>
      </c>
      <c r="AC32" s="270">
        <v>0.03</v>
      </c>
      <c r="AD32" s="270">
        <v>3.0000000000000001E-3</v>
      </c>
      <c r="AE32" s="270">
        <v>3.0000000000000001E-3</v>
      </c>
      <c r="AF32" s="270">
        <v>3.0000000000000001E-3</v>
      </c>
      <c r="AG32" s="270">
        <v>3.0000000000000001E-3</v>
      </c>
      <c r="AH32" s="270">
        <v>3.0000000000000001E-3</v>
      </c>
      <c r="AI32" s="270">
        <v>2E-3</v>
      </c>
      <c r="AJ32" s="270">
        <v>2E-3</v>
      </c>
      <c r="AK32" s="270">
        <v>2E-3</v>
      </c>
      <c r="AL32" s="270">
        <v>2E-3</v>
      </c>
      <c r="AM32" s="270">
        <v>2E-3</v>
      </c>
      <c r="AN32" s="270">
        <v>2.5000000000000001E-2</v>
      </c>
      <c r="AO32" s="270">
        <v>2.5000000000000001E-2</v>
      </c>
      <c r="AP32" s="270">
        <v>2.5000000000000001E-2</v>
      </c>
      <c r="AQ32" s="270">
        <v>2.5000000000000001E-2</v>
      </c>
      <c r="AR32" s="270">
        <v>2.5000000000000001E-2</v>
      </c>
      <c r="AS32" s="270">
        <v>1.4E-2</v>
      </c>
      <c r="AT32" s="270">
        <v>1.9E-2</v>
      </c>
      <c r="AU32" s="270">
        <v>2.5000000000000001E-2</v>
      </c>
      <c r="AV32" s="270">
        <v>0.03</v>
      </c>
      <c r="AW32" s="270">
        <v>3.6999999999999998E-2</v>
      </c>
      <c r="AX32" s="270">
        <v>0</v>
      </c>
      <c r="AY32" s="270">
        <v>0</v>
      </c>
      <c r="AZ32" s="270">
        <v>0</v>
      </c>
      <c r="BA32" s="270">
        <v>0</v>
      </c>
      <c r="BB32" s="270">
        <v>0</v>
      </c>
      <c r="BC32" s="270">
        <v>0</v>
      </c>
      <c r="BD32" s="270">
        <v>0</v>
      </c>
      <c r="BE32" s="270">
        <v>0</v>
      </c>
      <c r="BF32" s="270">
        <v>0</v>
      </c>
      <c r="BG32" s="270">
        <v>0</v>
      </c>
    </row>
    <row r="33" spans="1:59">
      <c r="A33" s="267" t="s">
        <v>612</v>
      </c>
      <c r="B33" s="268">
        <v>1.32</v>
      </c>
      <c r="C33" s="268">
        <v>2.036</v>
      </c>
      <c r="D33" s="268">
        <v>1E-3</v>
      </c>
      <c r="E33" s="268"/>
      <c r="F33" s="269">
        <v>17127</v>
      </c>
      <c r="G33" s="270">
        <v>1.0629999999999999</v>
      </c>
      <c r="H33" s="270">
        <v>2.5999999999999999E-2</v>
      </c>
      <c r="I33" s="270">
        <v>5.0000000000000001E-3</v>
      </c>
      <c r="J33" s="270">
        <v>1E-3</v>
      </c>
      <c r="K33" s="270">
        <v>2E-3</v>
      </c>
      <c r="L33" s="270">
        <v>0.22200000000000042</v>
      </c>
      <c r="M33" s="271">
        <v>62.065744146669005</v>
      </c>
      <c r="N33" s="269">
        <v>18800</v>
      </c>
      <c r="O33" s="269">
        <v>21000</v>
      </c>
      <c r="P33" s="269">
        <v>24000</v>
      </c>
      <c r="Q33" s="269">
        <v>26500</v>
      </c>
      <c r="R33" s="269">
        <v>27800</v>
      </c>
      <c r="S33" s="269" t="s">
        <v>213</v>
      </c>
      <c r="T33" s="270">
        <v>1.1000000000000001</v>
      </c>
      <c r="U33" s="270">
        <v>1.3</v>
      </c>
      <c r="V33" s="270">
        <v>1.5</v>
      </c>
      <c r="W33" s="270">
        <v>1.63</v>
      </c>
      <c r="X33" s="270">
        <v>1.68</v>
      </c>
      <c r="Y33" s="270">
        <v>0.03</v>
      </c>
      <c r="Z33" s="270">
        <v>3.7999999999999999E-2</v>
      </c>
      <c r="AA33" s="270">
        <v>4.2000000000000003E-2</v>
      </c>
      <c r="AB33" s="270">
        <v>4.3999999999999997E-2</v>
      </c>
      <c r="AC33" s="270">
        <v>4.8000000000000001E-2</v>
      </c>
      <c r="AD33" s="270">
        <v>6.0000000000000001E-3</v>
      </c>
      <c r="AE33" s="270">
        <v>8.9999999999999993E-3</v>
      </c>
      <c r="AF33" s="270">
        <v>0.01</v>
      </c>
      <c r="AG33" s="270">
        <v>1.2E-2</v>
      </c>
      <c r="AH33" s="270">
        <v>1.4E-2</v>
      </c>
      <c r="AI33" s="270">
        <v>2E-3</v>
      </c>
      <c r="AJ33" s="270">
        <v>4.0000000000000001E-3</v>
      </c>
      <c r="AK33" s="270">
        <v>6.0000000000000001E-3</v>
      </c>
      <c r="AL33" s="270">
        <v>8.0000000000000002E-3</v>
      </c>
      <c r="AM33" s="270">
        <v>8.9999999999999993E-3</v>
      </c>
      <c r="AN33" s="270">
        <v>1E-3</v>
      </c>
      <c r="AO33" s="270">
        <v>2E-3</v>
      </c>
      <c r="AP33" s="270">
        <v>2E-3</v>
      </c>
      <c r="AQ33" s="270">
        <v>2E-3</v>
      </c>
      <c r="AR33" s="270">
        <v>3.0000000000000001E-3</v>
      </c>
      <c r="AS33" s="270">
        <v>0.14599999999999999</v>
      </c>
      <c r="AT33" s="270">
        <v>0.16</v>
      </c>
      <c r="AU33" s="270">
        <v>0.17899999999999999</v>
      </c>
      <c r="AV33" s="270">
        <v>0.19900000000000001</v>
      </c>
      <c r="AW33" s="270">
        <v>0.219</v>
      </c>
      <c r="AX33" s="270">
        <v>0</v>
      </c>
      <c r="AY33" s="270">
        <v>0</v>
      </c>
      <c r="AZ33" s="270">
        <v>0</v>
      </c>
      <c r="BA33" s="270">
        <v>0</v>
      </c>
      <c r="BB33" s="270">
        <v>0</v>
      </c>
      <c r="BC33" s="270">
        <v>0</v>
      </c>
      <c r="BD33" s="270">
        <v>0</v>
      </c>
      <c r="BE33" s="270">
        <v>0</v>
      </c>
      <c r="BF33" s="270">
        <v>0</v>
      </c>
      <c r="BG33" s="270">
        <v>0</v>
      </c>
    </row>
    <row r="34" spans="1:59">
      <c r="A34" s="267" t="s">
        <v>916</v>
      </c>
      <c r="B34" s="268" t="s">
        <v>395</v>
      </c>
      <c r="C34" s="268">
        <v>16.2</v>
      </c>
      <c r="D34" s="268">
        <v>0</v>
      </c>
      <c r="E34" s="268"/>
      <c r="F34" s="269">
        <v>0</v>
      </c>
      <c r="G34" s="270">
        <v>0</v>
      </c>
      <c r="H34" s="270">
        <v>0</v>
      </c>
      <c r="I34" s="270">
        <v>0</v>
      </c>
      <c r="J34" s="270">
        <v>0</v>
      </c>
      <c r="K34" s="270">
        <v>0</v>
      </c>
      <c r="L34" s="270" t="e">
        <v>#VALUE!</v>
      </c>
      <c r="M34" s="271" t="s">
        <v>395</v>
      </c>
      <c r="N34" s="269">
        <v>0</v>
      </c>
      <c r="O34" s="269">
        <v>0</v>
      </c>
      <c r="P34" s="269">
        <v>0</v>
      </c>
      <c r="Q34" s="269">
        <v>0</v>
      </c>
      <c r="R34" s="269">
        <v>0</v>
      </c>
      <c r="S34" s="269" t="s">
        <v>213</v>
      </c>
      <c r="T34" s="270">
        <v>0</v>
      </c>
      <c r="U34" s="270">
        <v>0</v>
      </c>
      <c r="V34" s="270">
        <v>0</v>
      </c>
      <c r="W34" s="270">
        <v>0</v>
      </c>
      <c r="X34" s="270">
        <v>0</v>
      </c>
      <c r="Y34" s="270">
        <v>0</v>
      </c>
      <c r="Z34" s="270">
        <v>0</v>
      </c>
      <c r="AA34" s="270">
        <v>0</v>
      </c>
      <c r="AB34" s="270">
        <v>0</v>
      </c>
      <c r="AC34" s="270">
        <v>0</v>
      </c>
      <c r="AD34" s="270">
        <v>0</v>
      </c>
      <c r="AE34" s="270">
        <v>0</v>
      </c>
      <c r="AF34" s="270">
        <v>0</v>
      </c>
      <c r="AG34" s="270">
        <v>0</v>
      </c>
      <c r="AH34" s="270">
        <v>0</v>
      </c>
      <c r="AI34" s="270">
        <v>0</v>
      </c>
      <c r="AJ34" s="270">
        <v>0</v>
      </c>
      <c r="AK34" s="270">
        <v>0</v>
      </c>
      <c r="AL34" s="270">
        <v>0</v>
      </c>
      <c r="AM34" s="270">
        <v>0</v>
      </c>
      <c r="AN34" s="270">
        <v>0</v>
      </c>
      <c r="AO34" s="270">
        <v>0</v>
      </c>
      <c r="AP34" s="270">
        <v>0</v>
      </c>
      <c r="AQ34" s="270">
        <v>0</v>
      </c>
      <c r="AR34" s="270">
        <v>0</v>
      </c>
      <c r="AS34" s="270">
        <v>0</v>
      </c>
      <c r="AT34" s="270">
        <v>0</v>
      </c>
      <c r="AU34" s="270">
        <v>0</v>
      </c>
      <c r="AV34" s="270">
        <v>0</v>
      </c>
      <c r="AW34" s="270">
        <v>0</v>
      </c>
      <c r="AX34" s="270">
        <v>0</v>
      </c>
      <c r="AY34" s="270">
        <v>0</v>
      </c>
      <c r="AZ34" s="270">
        <v>0</v>
      </c>
      <c r="BA34" s="270">
        <v>0</v>
      </c>
      <c r="BB34" s="270">
        <v>0</v>
      </c>
      <c r="BC34" s="270">
        <v>0</v>
      </c>
      <c r="BD34" s="270">
        <v>0</v>
      </c>
      <c r="BE34" s="270">
        <v>0</v>
      </c>
      <c r="BF34" s="270">
        <v>0</v>
      </c>
      <c r="BG34" s="270">
        <v>0</v>
      </c>
    </row>
    <row r="35" spans="1:59">
      <c r="A35" s="267" t="s">
        <v>172</v>
      </c>
      <c r="B35" s="268">
        <v>6.1390833333333319</v>
      </c>
      <c r="C35" s="268">
        <v>12</v>
      </c>
      <c r="D35" s="268">
        <v>2.2099999999999995</v>
      </c>
      <c r="E35" s="268"/>
      <c r="F35" s="269">
        <v>21917</v>
      </c>
      <c r="G35" s="270">
        <v>1.7</v>
      </c>
      <c r="H35" s="270">
        <v>0.92900000000000005</v>
      </c>
      <c r="I35" s="270">
        <v>0.10299999999999999</v>
      </c>
      <c r="J35" s="270">
        <v>0.224</v>
      </c>
      <c r="K35" s="270">
        <v>0.254</v>
      </c>
      <c r="L35" s="270">
        <v>0.71908333333333196</v>
      </c>
      <c r="M35" s="271">
        <v>77.565360222658214</v>
      </c>
      <c r="N35" s="269">
        <v>21990</v>
      </c>
      <c r="O35" s="269">
        <v>22650</v>
      </c>
      <c r="P35" s="269">
        <v>23330</v>
      </c>
      <c r="Q35" s="269">
        <v>24379</v>
      </c>
      <c r="R35" s="269">
        <v>25000</v>
      </c>
      <c r="S35" s="269" t="s">
        <v>212</v>
      </c>
      <c r="T35" s="270">
        <v>1.7010000000000001</v>
      </c>
      <c r="U35" s="270">
        <v>1.7070000000000001</v>
      </c>
      <c r="V35" s="270">
        <v>1.71</v>
      </c>
      <c r="W35" s="270">
        <v>1.74</v>
      </c>
      <c r="X35" s="270">
        <v>1.8</v>
      </c>
      <c r="Y35" s="270">
        <v>0.94899999999999995</v>
      </c>
      <c r="Z35" s="270">
        <v>0.95</v>
      </c>
      <c r="AA35" s="270">
        <v>0.95699999999999996</v>
      </c>
      <c r="AB35" s="270">
        <v>0.95899999999999996</v>
      </c>
      <c r="AC35" s="270">
        <v>0.96099999999999997</v>
      </c>
      <c r="AD35" s="270">
        <v>0.2</v>
      </c>
      <c r="AE35" s="270">
        <v>0.217</v>
      </c>
      <c r="AF35" s="270">
        <v>0.22</v>
      </c>
      <c r="AG35" s="270">
        <v>0.222</v>
      </c>
      <c r="AH35" s="270">
        <v>0.22500000000000001</v>
      </c>
      <c r="AI35" s="270">
        <v>0.223</v>
      </c>
      <c r="AJ35" s="270">
        <v>0.22700000000000001</v>
      </c>
      <c r="AK35" s="270">
        <v>0.28000000000000003</v>
      </c>
      <c r="AL35" s="270">
        <v>0.18</v>
      </c>
      <c r="AM35" s="270">
        <v>0.18</v>
      </c>
      <c r="AN35" s="270">
        <v>0.153</v>
      </c>
      <c r="AO35" s="270">
        <v>0.154</v>
      </c>
      <c r="AP35" s="270">
        <v>0.154</v>
      </c>
      <c r="AQ35" s="270">
        <v>0.154</v>
      </c>
      <c r="AR35" s="270">
        <v>0.154</v>
      </c>
      <c r="AS35" s="270">
        <v>0.628</v>
      </c>
      <c r="AT35" s="270">
        <v>0.628</v>
      </c>
      <c r="AU35" s="270">
        <v>0.63400000000000001</v>
      </c>
      <c r="AV35" s="270">
        <v>0.64100000000000001</v>
      </c>
      <c r="AW35" s="270">
        <v>0.65600000000000003</v>
      </c>
      <c r="AX35" s="270">
        <v>0</v>
      </c>
      <c r="AY35" s="270">
        <v>0</v>
      </c>
      <c r="AZ35" s="270">
        <v>0</v>
      </c>
      <c r="BA35" s="270">
        <v>0</v>
      </c>
      <c r="BB35" s="270">
        <v>0</v>
      </c>
      <c r="BC35" s="270">
        <v>0</v>
      </c>
      <c r="BD35" s="270">
        <v>0</v>
      </c>
      <c r="BE35" s="270">
        <v>0</v>
      </c>
      <c r="BF35" s="270">
        <v>0</v>
      </c>
      <c r="BG35" s="270">
        <v>0</v>
      </c>
    </row>
    <row r="36" spans="1:59">
      <c r="A36" s="267" t="s">
        <v>953</v>
      </c>
      <c r="B36" s="268">
        <v>0.55166666666666675</v>
      </c>
      <c r="C36" s="268">
        <v>0.33300000000000002</v>
      </c>
      <c r="D36" s="268">
        <v>1.0999999999999999E-2</v>
      </c>
      <c r="E36" s="268"/>
      <c r="F36" s="269">
        <v>6464</v>
      </c>
      <c r="G36" s="270">
        <v>0.35199999999999998</v>
      </c>
      <c r="H36" s="270">
        <v>1.6E-2</v>
      </c>
      <c r="I36" s="270">
        <v>2E-3</v>
      </c>
      <c r="J36" s="270">
        <v>1.4999999999999999E-2</v>
      </c>
      <c r="K36" s="270">
        <v>0.01</v>
      </c>
      <c r="L36" s="270">
        <v>0.14566666666666672</v>
      </c>
      <c r="M36" s="271">
        <v>54.455445544554458</v>
      </c>
      <c r="N36" s="269">
        <v>6503</v>
      </c>
      <c r="O36" s="269">
        <v>6633</v>
      </c>
      <c r="P36" s="269">
        <v>6766</v>
      </c>
      <c r="Q36" s="269">
        <v>6901</v>
      </c>
      <c r="R36" s="269">
        <v>7039</v>
      </c>
      <c r="S36" s="269" t="s">
        <v>212</v>
      </c>
      <c r="T36" s="270">
        <v>0.35399999999999998</v>
      </c>
      <c r="U36" s="270">
        <v>0.36099999999999999</v>
      </c>
      <c r="V36" s="270">
        <v>0.36799999999999999</v>
      </c>
      <c r="W36" s="270">
        <v>0.375</v>
      </c>
      <c r="X36" s="270">
        <v>0.38200000000000001</v>
      </c>
      <c r="Y36" s="270">
        <v>1.6E-2</v>
      </c>
      <c r="Z36" s="270">
        <v>1.6E-2</v>
      </c>
      <c r="AA36" s="270">
        <v>1.6E-2</v>
      </c>
      <c r="AB36" s="270">
        <v>1.6E-2</v>
      </c>
      <c r="AC36" s="270">
        <v>1.6E-2</v>
      </c>
      <c r="AD36" s="270">
        <v>2E-3</v>
      </c>
      <c r="AE36" s="270">
        <v>2E-3</v>
      </c>
      <c r="AF36" s="270">
        <v>2E-3</v>
      </c>
      <c r="AG36" s="270">
        <v>2E-3</v>
      </c>
      <c r="AH36" s="270">
        <v>2E-3</v>
      </c>
      <c r="AI36" s="270">
        <v>1.4999999999999999E-2</v>
      </c>
      <c r="AJ36" s="270">
        <v>1.4999999999999999E-2</v>
      </c>
      <c r="AK36" s="270">
        <v>1.4999999999999999E-2</v>
      </c>
      <c r="AL36" s="270">
        <v>1.4999999999999999E-2</v>
      </c>
      <c r="AM36" s="270">
        <v>1.4999999999999999E-2</v>
      </c>
      <c r="AN36" s="270">
        <v>0.01</v>
      </c>
      <c r="AO36" s="270">
        <v>0.01</v>
      </c>
      <c r="AP36" s="270">
        <v>0.01</v>
      </c>
      <c r="AQ36" s="270">
        <v>0.01</v>
      </c>
      <c r="AR36" s="270">
        <v>0.01</v>
      </c>
      <c r="AS36" s="270">
        <v>0.14699999999999999</v>
      </c>
      <c r="AT36" s="270">
        <v>0.14899999999999999</v>
      </c>
      <c r="AU36" s="270">
        <v>0.152</v>
      </c>
      <c r="AV36" s="270">
        <v>0.155</v>
      </c>
      <c r="AW36" s="270">
        <v>0.157</v>
      </c>
      <c r="AX36" s="270">
        <v>0.73499999999999999</v>
      </c>
      <c r="AY36" s="270">
        <v>0</v>
      </c>
      <c r="AZ36" s="270">
        <v>0</v>
      </c>
      <c r="BA36" s="270">
        <v>0</v>
      </c>
      <c r="BB36" s="270">
        <v>0</v>
      </c>
      <c r="BC36" s="270">
        <v>0</v>
      </c>
      <c r="BD36" s="270">
        <v>0</v>
      </c>
      <c r="BE36" s="270">
        <v>0</v>
      </c>
      <c r="BF36" s="270">
        <v>0</v>
      </c>
      <c r="BG36" s="270">
        <v>0</v>
      </c>
    </row>
    <row r="37" spans="1:59">
      <c r="A37" s="267" t="s">
        <v>596</v>
      </c>
      <c r="B37" s="268">
        <v>1.1720833333333334</v>
      </c>
      <c r="C37" s="268">
        <v>2.5</v>
      </c>
      <c r="D37" s="268">
        <v>0.42899999999999999</v>
      </c>
      <c r="E37" s="268"/>
      <c r="F37" s="269">
        <v>5872</v>
      </c>
      <c r="G37" s="270">
        <v>0.26900000000000002</v>
      </c>
      <c r="H37" s="270">
        <v>7.5999999999999998E-2</v>
      </c>
      <c r="I37" s="270">
        <v>1.4E-2</v>
      </c>
      <c r="J37" s="270">
        <v>2.8000000000000001E-2</v>
      </c>
      <c r="K37" s="270">
        <v>9.6000000000000002E-2</v>
      </c>
      <c r="L37" s="270">
        <v>0.26008333333333322</v>
      </c>
      <c r="M37" s="271">
        <v>45.810626702997276</v>
      </c>
      <c r="N37" s="269">
        <v>5863</v>
      </c>
      <c r="O37" s="269">
        <v>5833</v>
      </c>
      <c r="P37" s="269">
        <v>5804</v>
      </c>
      <c r="Q37" s="269">
        <v>5775</v>
      </c>
      <c r="R37" s="269">
        <v>5746</v>
      </c>
      <c r="S37" s="269" t="s">
        <v>212</v>
      </c>
      <c r="T37" s="270">
        <v>0.26900000000000002</v>
      </c>
      <c r="U37" s="270">
        <v>0.26700000000000002</v>
      </c>
      <c r="V37" s="270">
        <v>0.26600000000000001</v>
      </c>
      <c r="W37" s="270">
        <v>0.26500000000000001</v>
      </c>
      <c r="X37" s="270">
        <v>0.26300000000000001</v>
      </c>
      <c r="Y37" s="270">
        <v>7.5999999999999998E-2</v>
      </c>
      <c r="Z37" s="270">
        <v>7.5999999999999998E-2</v>
      </c>
      <c r="AA37" s="270">
        <v>7.4999999999999997E-2</v>
      </c>
      <c r="AB37" s="270">
        <v>7.4999999999999997E-2</v>
      </c>
      <c r="AC37" s="270">
        <v>7.3999999999999996E-2</v>
      </c>
      <c r="AD37" s="270">
        <v>1.4E-2</v>
      </c>
      <c r="AE37" s="270">
        <v>1.4E-2</v>
      </c>
      <c r="AF37" s="270">
        <v>1.4E-2</v>
      </c>
      <c r="AG37" s="270">
        <v>1.4E-2</v>
      </c>
      <c r="AH37" s="270">
        <v>1.4E-2</v>
      </c>
      <c r="AI37" s="270">
        <v>2.7E-2</v>
      </c>
      <c r="AJ37" s="270">
        <v>2.7E-2</v>
      </c>
      <c r="AK37" s="270">
        <v>2.7E-2</v>
      </c>
      <c r="AL37" s="270">
        <v>2.7E-2</v>
      </c>
      <c r="AM37" s="270">
        <v>2.5999999999999999E-2</v>
      </c>
      <c r="AN37" s="270">
        <v>9.6000000000000002E-2</v>
      </c>
      <c r="AO37" s="270">
        <v>9.5000000000000001E-2</v>
      </c>
      <c r="AP37" s="270">
        <v>9.5000000000000001E-2</v>
      </c>
      <c r="AQ37" s="270">
        <v>9.4E-2</v>
      </c>
      <c r="AR37" s="270">
        <v>9.4E-2</v>
      </c>
      <c r="AS37" s="270">
        <v>0.25900000000000001</v>
      </c>
      <c r="AT37" s="270">
        <v>0.25800000000000001</v>
      </c>
      <c r="AU37" s="270">
        <v>0.25700000000000001</v>
      </c>
      <c r="AV37" s="270">
        <v>0.25600000000000001</v>
      </c>
      <c r="AW37" s="270">
        <v>0.254</v>
      </c>
      <c r="AX37" s="270">
        <v>0</v>
      </c>
      <c r="AY37" s="270">
        <v>0</v>
      </c>
      <c r="AZ37" s="270">
        <v>0</v>
      </c>
      <c r="BA37" s="270">
        <v>0</v>
      </c>
      <c r="BB37" s="270">
        <v>0</v>
      </c>
      <c r="BC37" s="270">
        <v>0</v>
      </c>
      <c r="BD37" s="270">
        <v>0</v>
      </c>
      <c r="BE37" s="270">
        <v>0</v>
      </c>
      <c r="BF37" s="270">
        <v>0</v>
      </c>
      <c r="BG37" s="270">
        <v>0</v>
      </c>
    </row>
    <row r="38" spans="1:59">
      <c r="A38" s="267" t="s">
        <v>802</v>
      </c>
      <c r="B38" s="268">
        <v>3.3500000000000009E-2</v>
      </c>
      <c r="C38" s="268">
        <v>0.15000000000000002</v>
      </c>
      <c r="D38" s="268">
        <v>0</v>
      </c>
      <c r="E38" s="268"/>
      <c r="F38" s="269">
        <v>1072</v>
      </c>
      <c r="G38" s="270">
        <v>3.2000000000000001E-2</v>
      </c>
      <c r="H38" s="270">
        <v>2E-3</v>
      </c>
      <c r="I38" s="270">
        <v>0</v>
      </c>
      <c r="J38" s="270">
        <v>0</v>
      </c>
      <c r="K38" s="270">
        <v>1E-3</v>
      </c>
      <c r="L38" s="270">
        <v>-1.4999999999999944E-3</v>
      </c>
      <c r="M38" s="271">
        <v>29.850746268656717</v>
      </c>
      <c r="N38" s="269">
        <v>1072</v>
      </c>
      <c r="O38" s="269">
        <v>1072</v>
      </c>
      <c r="P38" s="269">
        <v>1072</v>
      </c>
      <c r="Q38" s="269">
        <v>1072</v>
      </c>
      <c r="R38" s="269">
        <v>1072</v>
      </c>
      <c r="S38" s="269" t="s">
        <v>212</v>
      </c>
      <c r="T38" s="270">
        <v>3.2000000000000001E-2</v>
      </c>
      <c r="U38" s="270">
        <v>3.2000000000000001E-2</v>
      </c>
      <c r="V38" s="270">
        <v>3.2000000000000001E-2</v>
      </c>
      <c r="W38" s="270">
        <v>3.2000000000000001E-2</v>
      </c>
      <c r="X38" s="270">
        <v>3.2000000000000001E-2</v>
      </c>
      <c r="Y38" s="270">
        <v>2E-3</v>
      </c>
      <c r="Z38" s="270">
        <v>2E-3</v>
      </c>
      <c r="AA38" s="270">
        <v>2E-3</v>
      </c>
      <c r="AB38" s="270">
        <v>2E-3</v>
      </c>
      <c r="AC38" s="270">
        <v>2E-3</v>
      </c>
      <c r="AD38" s="270">
        <v>0</v>
      </c>
      <c r="AE38" s="270">
        <v>0</v>
      </c>
      <c r="AF38" s="270">
        <v>0</v>
      </c>
      <c r="AG38" s="270">
        <v>0</v>
      </c>
      <c r="AH38" s="270">
        <v>0</v>
      </c>
      <c r="AI38" s="270">
        <v>0</v>
      </c>
      <c r="AJ38" s="270">
        <v>0</v>
      </c>
      <c r="AK38" s="270">
        <v>0</v>
      </c>
      <c r="AL38" s="270">
        <v>0</v>
      </c>
      <c r="AM38" s="270">
        <v>0</v>
      </c>
      <c r="AN38" s="270">
        <v>1E-3</v>
      </c>
      <c r="AO38" s="270">
        <v>1E-3</v>
      </c>
      <c r="AP38" s="270">
        <v>1E-3</v>
      </c>
      <c r="AQ38" s="270">
        <v>1E-3</v>
      </c>
      <c r="AR38" s="270">
        <v>1E-3</v>
      </c>
      <c r="AS38" s="270">
        <v>1.2E-2</v>
      </c>
      <c r="AT38" s="270">
        <v>1.2E-2</v>
      </c>
      <c r="AU38" s="270">
        <v>1.2E-2</v>
      </c>
      <c r="AV38" s="270">
        <v>1.2E-2</v>
      </c>
      <c r="AW38" s="270">
        <v>1.2E-2</v>
      </c>
      <c r="AX38" s="270">
        <v>0</v>
      </c>
      <c r="AY38" s="270">
        <v>0</v>
      </c>
      <c r="AZ38" s="270">
        <v>0</v>
      </c>
      <c r="BA38" s="270">
        <v>0</v>
      </c>
      <c r="BB38" s="270">
        <v>0</v>
      </c>
      <c r="BC38" s="270">
        <v>0</v>
      </c>
      <c r="BD38" s="270">
        <v>0</v>
      </c>
      <c r="BE38" s="270">
        <v>0</v>
      </c>
      <c r="BF38" s="270">
        <v>0</v>
      </c>
      <c r="BG38" s="270">
        <v>0</v>
      </c>
    </row>
    <row r="39" spans="1:59">
      <c r="A39" s="267" t="s">
        <v>833</v>
      </c>
      <c r="B39" s="268">
        <v>0.2588333333333333</v>
      </c>
      <c r="C39" s="268">
        <v>0.35000000000000003</v>
      </c>
      <c r="D39" s="268">
        <v>0</v>
      </c>
      <c r="E39" s="268"/>
      <c r="F39" s="269">
        <v>5240</v>
      </c>
      <c r="G39" s="270">
        <v>0.23499999999999999</v>
      </c>
      <c r="H39" s="270">
        <v>7.0000000000000001E-3</v>
      </c>
      <c r="I39" s="270">
        <v>2E-3</v>
      </c>
      <c r="J39" s="270">
        <v>4.0000000000000001E-3</v>
      </c>
      <c r="K39" s="270">
        <v>6.0000000000000001E-3</v>
      </c>
      <c r="L39" s="270">
        <v>4.8333333333333006E-3</v>
      </c>
      <c r="M39" s="271">
        <v>44.847328244274806</v>
      </c>
      <c r="N39" s="269">
        <v>5245</v>
      </c>
      <c r="O39" s="269">
        <v>5260</v>
      </c>
      <c r="P39" s="269">
        <v>5275</v>
      </c>
      <c r="Q39" s="269">
        <v>5290</v>
      </c>
      <c r="R39" s="269">
        <v>5305</v>
      </c>
      <c r="S39" s="269" t="s">
        <v>212</v>
      </c>
      <c r="T39" s="270">
        <v>0.23499999999999999</v>
      </c>
      <c r="U39" s="270">
        <v>0.23499999999999999</v>
      </c>
      <c r="V39" s="270">
        <v>0.23499999999999999</v>
      </c>
      <c r="W39" s="270">
        <v>0.23499999999999999</v>
      </c>
      <c r="X39" s="270">
        <v>0.23499999999999999</v>
      </c>
      <c r="Y39" s="270">
        <v>8.9999999999999993E-3</v>
      </c>
      <c r="Z39" s="270">
        <v>8.9999999999999993E-3</v>
      </c>
      <c r="AA39" s="270">
        <v>8.9999999999999993E-3</v>
      </c>
      <c r="AB39" s="270">
        <v>8.9999999999999993E-3</v>
      </c>
      <c r="AC39" s="270">
        <v>8.9999999999999993E-3</v>
      </c>
      <c r="AD39" s="270">
        <v>2E-3</v>
      </c>
      <c r="AE39" s="270">
        <v>2E-3</v>
      </c>
      <c r="AF39" s="270">
        <v>2E-3</v>
      </c>
      <c r="AG39" s="270">
        <v>2E-3</v>
      </c>
      <c r="AH39" s="270">
        <v>2E-3</v>
      </c>
      <c r="AI39" s="270">
        <v>2E-3</v>
      </c>
      <c r="AJ39" s="270">
        <v>2E-3</v>
      </c>
      <c r="AK39" s="270">
        <v>2E-3</v>
      </c>
      <c r="AL39" s="270">
        <v>2E-3</v>
      </c>
      <c r="AM39" s="270">
        <v>2E-3</v>
      </c>
      <c r="AN39" s="270">
        <v>6.0000000000000001E-3</v>
      </c>
      <c r="AO39" s="270">
        <v>6.0000000000000001E-3</v>
      </c>
      <c r="AP39" s="270">
        <v>6.0000000000000001E-3</v>
      </c>
      <c r="AQ39" s="270">
        <v>6.0000000000000001E-3</v>
      </c>
      <c r="AR39" s="270">
        <v>6.0000000000000001E-3</v>
      </c>
      <c r="AS39" s="270">
        <v>1.4E-2</v>
      </c>
      <c r="AT39" s="270">
        <v>1.4E-2</v>
      </c>
      <c r="AU39" s="270">
        <v>1.4E-2</v>
      </c>
      <c r="AV39" s="270">
        <v>1.4E-2</v>
      </c>
      <c r="AW39" s="270">
        <v>1.4E-2</v>
      </c>
      <c r="AX39" s="270">
        <v>0</v>
      </c>
      <c r="AY39" s="270">
        <v>0</v>
      </c>
      <c r="AZ39" s="270">
        <v>0.32500000000000001</v>
      </c>
      <c r="BA39" s="270">
        <v>0</v>
      </c>
      <c r="BB39" s="270">
        <v>0</v>
      </c>
      <c r="BC39" s="270">
        <v>0</v>
      </c>
      <c r="BD39" s="270">
        <v>0</v>
      </c>
      <c r="BE39" s="270">
        <v>0</v>
      </c>
      <c r="BF39" s="270">
        <v>0</v>
      </c>
      <c r="BG39" s="270">
        <v>0</v>
      </c>
    </row>
    <row r="40" spans="1:59">
      <c r="A40" s="267" t="s">
        <v>467</v>
      </c>
      <c r="B40" s="268">
        <v>0.63766666666666671</v>
      </c>
      <c r="C40" s="268">
        <v>0.65700000000000003</v>
      </c>
      <c r="D40" s="268">
        <v>0</v>
      </c>
      <c r="E40" s="268"/>
      <c r="F40" s="269">
        <v>8223</v>
      </c>
      <c r="G40" s="270">
        <v>0.39500000000000002</v>
      </c>
      <c r="H40" s="270">
        <v>4.9000000000000002E-2</v>
      </c>
      <c r="I40" s="270">
        <v>0.04</v>
      </c>
      <c r="J40" s="270">
        <v>5.5E-2</v>
      </c>
      <c r="K40" s="270">
        <v>1E-3</v>
      </c>
      <c r="L40" s="270">
        <v>9.7666666666666679E-2</v>
      </c>
      <c r="M40" s="271">
        <v>48.035996594916696</v>
      </c>
      <c r="N40" s="269">
        <v>8200</v>
      </c>
      <c r="O40" s="269">
        <v>8250</v>
      </c>
      <c r="P40" s="269">
        <v>8300</v>
      </c>
      <c r="Q40" s="269">
        <v>8350</v>
      </c>
      <c r="R40" s="269">
        <v>8400</v>
      </c>
      <c r="S40" s="269" t="s">
        <v>212</v>
      </c>
      <c r="T40" s="270">
        <v>0.39</v>
      </c>
      <c r="U40" s="270">
        <v>0.38900000000000001</v>
      </c>
      <c r="V40" s="270">
        <v>0.38900000000000001</v>
      </c>
      <c r="W40" s="270">
        <v>0.38800000000000001</v>
      </c>
      <c r="X40" s="270">
        <v>0.38700000000000001</v>
      </c>
      <c r="Y40" s="270">
        <v>4.7E-2</v>
      </c>
      <c r="Z40" s="270">
        <v>4.7E-2</v>
      </c>
      <c r="AA40" s="270">
        <v>4.7E-2</v>
      </c>
      <c r="AB40" s="270">
        <v>4.5999999999999999E-2</v>
      </c>
      <c r="AC40" s="270">
        <v>4.4999999999999998E-2</v>
      </c>
      <c r="AD40" s="270">
        <v>0.04</v>
      </c>
      <c r="AE40" s="270">
        <v>0.04</v>
      </c>
      <c r="AF40" s="270">
        <v>3.9E-2</v>
      </c>
      <c r="AG40" s="270">
        <v>3.9E-2</v>
      </c>
      <c r="AH40" s="270">
        <v>3.7999999999999999E-2</v>
      </c>
      <c r="AI40" s="270">
        <v>5.5E-2</v>
      </c>
      <c r="AJ40" s="270">
        <v>5.5E-2</v>
      </c>
      <c r="AK40" s="270">
        <v>5.3999999999999999E-2</v>
      </c>
      <c r="AL40" s="270">
        <v>5.3999999999999999E-2</v>
      </c>
      <c r="AM40" s="270">
        <v>5.2999999999999999E-2</v>
      </c>
      <c r="AN40" s="270">
        <v>1E-3</v>
      </c>
      <c r="AO40" s="270">
        <v>1E-3</v>
      </c>
      <c r="AP40" s="270">
        <v>1E-3</v>
      </c>
      <c r="AQ40" s="270">
        <v>1E-3</v>
      </c>
      <c r="AR40" s="270">
        <v>1E-3</v>
      </c>
      <c r="AS40" s="270">
        <v>9.7000000000000003E-2</v>
      </c>
      <c r="AT40" s="270">
        <v>9.7000000000000003E-2</v>
      </c>
      <c r="AU40" s="270">
        <v>9.6000000000000002E-2</v>
      </c>
      <c r="AV40" s="270">
        <v>9.6000000000000002E-2</v>
      </c>
      <c r="AW40" s="270">
        <v>9.5000000000000001E-2</v>
      </c>
      <c r="AX40" s="270">
        <v>0.13</v>
      </c>
      <c r="AY40" s="270">
        <v>0</v>
      </c>
      <c r="AZ40" s="270">
        <v>0</v>
      </c>
      <c r="BA40" s="270">
        <v>0</v>
      </c>
      <c r="BB40" s="270">
        <v>0</v>
      </c>
      <c r="BC40" s="270">
        <v>0</v>
      </c>
      <c r="BD40" s="270">
        <v>0</v>
      </c>
      <c r="BE40" s="270">
        <v>0</v>
      </c>
      <c r="BF40" s="270">
        <v>0</v>
      </c>
      <c r="BG40" s="270">
        <v>0</v>
      </c>
    </row>
    <row r="41" spans="1:59">
      <c r="A41" s="267" t="s">
        <v>466</v>
      </c>
      <c r="B41" s="268">
        <v>1.0423333333333333</v>
      </c>
      <c r="C41" s="268">
        <v>1.242</v>
      </c>
      <c r="D41" s="268">
        <v>5.6000000000000001E-2</v>
      </c>
      <c r="E41" s="268"/>
      <c r="F41" s="269">
        <v>14315</v>
      </c>
      <c r="G41" s="270">
        <v>0.78700000000000003</v>
      </c>
      <c r="H41" s="270">
        <v>3.5000000000000003E-2</v>
      </c>
      <c r="I41" s="270">
        <v>7.9000000000000001E-2</v>
      </c>
      <c r="J41" s="270">
        <v>1.4999999999999999E-2</v>
      </c>
      <c r="K41" s="270">
        <v>1E-3</v>
      </c>
      <c r="L41" s="270">
        <v>6.9333333333333247E-2</v>
      </c>
      <c r="M41" s="271">
        <v>54.977296542088716</v>
      </c>
      <c r="N41" s="269">
        <v>14253</v>
      </c>
      <c r="O41" s="269">
        <v>14353</v>
      </c>
      <c r="P41" s="269">
        <v>14453</v>
      </c>
      <c r="Q41" s="269">
        <v>14553</v>
      </c>
      <c r="R41" s="269">
        <v>14653</v>
      </c>
      <c r="S41" s="269" t="s">
        <v>212</v>
      </c>
      <c r="T41" s="270">
        <v>0.753</v>
      </c>
      <c r="U41" s="270">
        <v>0.753</v>
      </c>
      <c r="V41" s="270">
        <v>0.752</v>
      </c>
      <c r="W41" s="270">
        <v>0.752</v>
      </c>
      <c r="X41" s="270">
        <v>0.751</v>
      </c>
      <c r="Y41" s="270">
        <v>3.5000000000000003E-2</v>
      </c>
      <c r="Z41" s="270">
        <v>3.5000000000000003E-2</v>
      </c>
      <c r="AA41" s="270">
        <v>3.4000000000000002E-2</v>
      </c>
      <c r="AB41" s="270">
        <v>3.4000000000000002E-2</v>
      </c>
      <c r="AC41" s="270">
        <v>3.3000000000000002E-2</v>
      </c>
      <c r="AD41" s="270">
        <v>7.5999999999999998E-2</v>
      </c>
      <c r="AE41" s="270">
        <v>7.5999999999999998E-2</v>
      </c>
      <c r="AF41" s="270">
        <v>7.5999999999999998E-2</v>
      </c>
      <c r="AG41" s="270">
        <v>7.4999999999999997E-2</v>
      </c>
      <c r="AH41" s="270">
        <v>7.4999999999999997E-2</v>
      </c>
      <c r="AI41" s="270">
        <v>1.2E-2</v>
      </c>
      <c r="AJ41" s="270">
        <v>1.2E-2</v>
      </c>
      <c r="AK41" s="270">
        <v>1.0999999999999999E-2</v>
      </c>
      <c r="AL41" s="270">
        <v>1.0999999999999999E-2</v>
      </c>
      <c r="AM41" s="270">
        <v>0.01</v>
      </c>
      <c r="AN41" s="270">
        <v>1E-3</v>
      </c>
      <c r="AO41" s="270">
        <v>1E-3</v>
      </c>
      <c r="AP41" s="270">
        <v>1E-3</v>
      </c>
      <c r="AQ41" s="270">
        <v>1E-3</v>
      </c>
      <c r="AR41" s="270">
        <v>1E-3</v>
      </c>
      <c r="AS41" s="270">
        <v>7.0999999999999994E-2</v>
      </c>
      <c r="AT41" s="270">
        <v>7.0999999999999994E-2</v>
      </c>
      <c r="AU41" s="270">
        <v>7.0999999999999994E-2</v>
      </c>
      <c r="AV41" s="270">
        <v>7.0000000000000007E-2</v>
      </c>
      <c r="AW41" s="270">
        <v>7.0000000000000007E-2</v>
      </c>
      <c r="AX41" s="270">
        <v>0</v>
      </c>
      <c r="AY41" s="270">
        <v>0</v>
      </c>
      <c r="AZ41" s="270">
        <v>0</v>
      </c>
      <c r="BA41" s="270">
        <v>0</v>
      </c>
      <c r="BB41" s="270">
        <v>0</v>
      </c>
      <c r="BC41" s="270">
        <v>0</v>
      </c>
      <c r="BD41" s="270">
        <v>0</v>
      </c>
      <c r="BE41" s="270">
        <v>0</v>
      </c>
      <c r="BF41" s="270">
        <v>0</v>
      </c>
      <c r="BG41" s="270">
        <v>0</v>
      </c>
    </row>
    <row r="42" spans="1:59">
      <c r="A42" s="267" t="s">
        <v>465</v>
      </c>
      <c r="B42" s="268">
        <v>3.6333333333333342E-2</v>
      </c>
      <c r="C42" s="268">
        <v>3.9E-2</v>
      </c>
      <c r="D42" s="268">
        <v>0</v>
      </c>
      <c r="E42" s="268"/>
      <c r="F42" s="269">
        <v>240</v>
      </c>
      <c r="G42" s="270">
        <v>8.0000000000000002E-3</v>
      </c>
      <c r="H42" s="270">
        <v>1E-3</v>
      </c>
      <c r="I42" s="270">
        <v>2.5999999999999999E-2</v>
      </c>
      <c r="J42" s="270">
        <v>1E-3</v>
      </c>
      <c r="K42" s="270">
        <v>0</v>
      </c>
      <c r="L42" s="270">
        <v>3.3333333333333826E-4</v>
      </c>
      <c r="M42" s="271">
        <v>33.333333333333336</v>
      </c>
      <c r="N42" s="269">
        <v>240</v>
      </c>
      <c r="O42" s="269">
        <v>240</v>
      </c>
      <c r="P42" s="269">
        <v>245</v>
      </c>
      <c r="Q42" s="269">
        <v>250</v>
      </c>
      <c r="R42" s="269">
        <v>255</v>
      </c>
      <c r="S42" s="269" t="s">
        <v>212</v>
      </c>
      <c r="T42" s="270">
        <v>7.0000000000000001E-3</v>
      </c>
      <c r="U42" s="270">
        <v>7.0000000000000001E-3</v>
      </c>
      <c r="V42" s="270">
        <v>7.0000000000000001E-3</v>
      </c>
      <c r="W42" s="270">
        <v>6.0000000000000001E-3</v>
      </c>
      <c r="X42" s="270">
        <v>6.0000000000000001E-3</v>
      </c>
      <c r="Y42" s="270">
        <v>1E-3</v>
      </c>
      <c r="Z42" s="270">
        <v>1E-3</v>
      </c>
      <c r="AA42" s="270">
        <v>1E-3</v>
      </c>
      <c r="AB42" s="270">
        <v>1E-3</v>
      </c>
      <c r="AC42" s="270">
        <v>1E-3</v>
      </c>
      <c r="AD42" s="270">
        <v>2.5999999999999999E-2</v>
      </c>
      <c r="AE42" s="270">
        <v>2.5999999999999999E-2</v>
      </c>
      <c r="AF42" s="270">
        <v>2.5000000000000001E-2</v>
      </c>
      <c r="AG42" s="270">
        <v>2.5000000000000001E-2</v>
      </c>
      <c r="AH42" s="270">
        <v>2.4E-2</v>
      </c>
      <c r="AI42" s="270">
        <v>1E-3</v>
      </c>
      <c r="AJ42" s="270">
        <v>1E-3</v>
      </c>
      <c r="AK42" s="270">
        <v>1E-3</v>
      </c>
      <c r="AL42" s="270">
        <v>1E-3</v>
      </c>
      <c r="AM42" s="270">
        <v>1E-3</v>
      </c>
      <c r="AN42" s="270">
        <v>0</v>
      </c>
      <c r="AO42" s="270">
        <v>0</v>
      </c>
      <c r="AP42" s="270">
        <v>0</v>
      </c>
      <c r="AQ42" s="270">
        <v>0</v>
      </c>
      <c r="AR42" s="270">
        <v>0</v>
      </c>
      <c r="AS42" s="270">
        <v>0</v>
      </c>
      <c r="AT42" s="270">
        <v>0</v>
      </c>
      <c r="AU42" s="270">
        <v>0</v>
      </c>
      <c r="AV42" s="270">
        <v>0</v>
      </c>
      <c r="AW42" s="270">
        <v>0</v>
      </c>
      <c r="AX42" s="270">
        <v>5.0000000000000001E-3</v>
      </c>
      <c r="AY42" s="270">
        <v>0</v>
      </c>
      <c r="AZ42" s="270">
        <v>0</v>
      </c>
      <c r="BA42" s="270">
        <v>0</v>
      </c>
      <c r="BB42" s="270">
        <v>0</v>
      </c>
      <c r="BC42" s="270">
        <v>0</v>
      </c>
      <c r="BD42" s="270">
        <v>0</v>
      </c>
      <c r="BE42" s="270">
        <v>0</v>
      </c>
      <c r="BF42" s="270">
        <v>0</v>
      </c>
      <c r="BG42" s="270">
        <v>0</v>
      </c>
    </row>
    <row r="43" spans="1:59">
      <c r="A43" s="267" t="s">
        <v>999</v>
      </c>
      <c r="B43" s="268">
        <v>12.165250000000002</v>
      </c>
      <c r="C43" s="268">
        <v>32</v>
      </c>
      <c r="D43" s="268">
        <v>5.6479999999999997</v>
      </c>
      <c r="E43" s="268"/>
      <c r="F43" s="269">
        <v>53922</v>
      </c>
      <c r="G43" s="270">
        <v>3.0590000000000002</v>
      </c>
      <c r="H43" s="270">
        <v>2.6589999999999998</v>
      </c>
      <c r="I43" s="270">
        <v>0</v>
      </c>
      <c r="J43" s="270">
        <v>0</v>
      </c>
      <c r="K43" s="270">
        <v>0.59299999999999997</v>
      </c>
      <c r="L43" s="270">
        <v>0.20625000000000249</v>
      </c>
      <c r="M43" s="271">
        <v>56.730091613812547</v>
      </c>
      <c r="N43" s="269">
        <v>54500</v>
      </c>
      <c r="O43" s="269">
        <v>55010</v>
      </c>
      <c r="P43" s="269">
        <v>58010</v>
      </c>
      <c r="Q43" s="269">
        <v>60910</v>
      </c>
      <c r="R43" s="269">
        <v>61598</v>
      </c>
      <c r="S43" s="269" t="s">
        <v>208</v>
      </c>
      <c r="T43" s="270">
        <v>3.4180000000000001</v>
      </c>
      <c r="U43" s="270">
        <v>3.76</v>
      </c>
      <c r="V43" s="270">
        <v>4.0609999999999999</v>
      </c>
      <c r="W43" s="270">
        <v>4.2640000000000002</v>
      </c>
      <c r="X43" s="270">
        <v>4.3120000000000003</v>
      </c>
      <c r="Y43" s="270">
        <v>2.9790000000000001</v>
      </c>
      <c r="Z43" s="270">
        <v>3.2759999999999998</v>
      </c>
      <c r="AA43" s="270">
        <v>3.5390000000000001</v>
      </c>
      <c r="AB43" s="270">
        <v>3.7160000000000002</v>
      </c>
      <c r="AC43" s="270">
        <v>3.7570000000000001</v>
      </c>
      <c r="AD43" s="270">
        <v>0</v>
      </c>
      <c r="AE43" s="270">
        <v>0</v>
      </c>
      <c r="AF43" s="270">
        <v>0</v>
      </c>
      <c r="AG43" s="270">
        <v>0</v>
      </c>
      <c r="AH43" s="270">
        <v>0</v>
      </c>
      <c r="AI43" s="270">
        <v>0</v>
      </c>
      <c r="AJ43" s="270">
        <v>0</v>
      </c>
      <c r="AK43" s="270">
        <v>0</v>
      </c>
      <c r="AL43" s="270">
        <v>0</v>
      </c>
      <c r="AM43" s="270">
        <v>0</v>
      </c>
      <c r="AN43" s="270">
        <v>0.53700000000000003</v>
      </c>
      <c r="AO43" s="270">
        <v>0.56200000000000006</v>
      </c>
      <c r="AP43" s="270">
        <v>0.56899999999999995</v>
      </c>
      <c r="AQ43" s="270">
        <v>0.58699999999999997</v>
      </c>
      <c r="AR43" s="270">
        <v>0.60399999999999998</v>
      </c>
      <c r="AS43" s="270">
        <v>1.1930000000000001</v>
      </c>
      <c r="AT43" s="270">
        <v>1.3</v>
      </c>
      <c r="AU43" s="270">
        <v>1.4</v>
      </c>
      <c r="AV43" s="270">
        <v>1.4</v>
      </c>
      <c r="AW43" s="270">
        <v>1.4</v>
      </c>
      <c r="AX43" s="270">
        <v>0</v>
      </c>
      <c r="AY43" s="270">
        <v>0</v>
      </c>
      <c r="AZ43" s="270">
        <v>0</v>
      </c>
      <c r="BA43" s="270">
        <v>0</v>
      </c>
      <c r="BB43" s="270">
        <v>0</v>
      </c>
      <c r="BC43" s="270">
        <v>0</v>
      </c>
      <c r="BD43" s="270">
        <v>0</v>
      </c>
      <c r="BE43" s="270">
        <v>0</v>
      </c>
      <c r="BF43" s="270">
        <v>0</v>
      </c>
      <c r="BG43" s="270">
        <v>0</v>
      </c>
    </row>
    <row r="44" spans="1:59">
      <c r="A44" s="267" t="s">
        <v>742</v>
      </c>
      <c r="B44" s="268">
        <v>3.6313333333333335</v>
      </c>
      <c r="C44" s="268">
        <v>8</v>
      </c>
      <c r="D44" s="268">
        <v>1.8099999999999998</v>
      </c>
      <c r="E44" s="268"/>
      <c r="F44" s="269">
        <v>13027</v>
      </c>
      <c r="G44" s="270">
        <v>0.83199999999999996</v>
      </c>
      <c r="H44" s="270">
        <v>0.22600000000000001</v>
      </c>
      <c r="I44" s="270">
        <v>0.14899999999999999</v>
      </c>
      <c r="J44" s="270">
        <v>0</v>
      </c>
      <c r="K44" s="270">
        <v>0.23</v>
      </c>
      <c r="L44" s="270">
        <v>0.38433333333333364</v>
      </c>
      <c r="M44" s="271">
        <v>63.867352421892988</v>
      </c>
      <c r="N44" s="269">
        <v>15050</v>
      </c>
      <c r="O44" s="269">
        <v>18060</v>
      </c>
      <c r="P44" s="269">
        <v>21672</v>
      </c>
      <c r="Q44" s="269">
        <v>24000</v>
      </c>
      <c r="R44" s="269">
        <v>31270</v>
      </c>
      <c r="S44" s="269" t="s">
        <v>208</v>
      </c>
      <c r="T44" s="270">
        <v>1.357</v>
      </c>
      <c r="U44" s="270">
        <v>1.52</v>
      </c>
      <c r="V44" s="270">
        <v>1.8240000000000001</v>
      </c>
      <c r="W44" s="270">
        <v>2.1890000000000001</v>
      </c>
      <c r="X44" s="270">
        <v>2.6269999999999998</v>
      </c>
      <c r="Y44" s="270">
        <v>0.57999999999999996</v>
      </c>
      <c r="Z44" s="270">
        <v>0.66</v>
      </c>
      <c r="AA44" s="270">
        <v>0.75</v>
      </c>
      <c r="AB44" s="270">
        <v>0.85</v>
      </c>
      <c r="AC44" s="270">
        <v>0.96</v>
      </c>
      <c r="AD44" s="270">
        <v>0.21</v>
      </c>
      <c r="AE44" s="270">
        <v>0.27700000000000002</v>
      </c>
      <c r="AF44" s="270">
        <v>0.313</v>
      </c>
      <c r="AG44" s="270">
        <v>0.35399999999999998</v>
      </c>
      <c r="AH44" s="270">
        <v>0.4</v>
      </c>
      <c r="AI44" s="270">
        <v>0</v>
      </c>
      <c r="AJ44" s="270">
        <v>0</v>
      </c>
      <c r="AK44" s="270">
        <v>0</v>
      </c>
      <c r="AL44" s="270">
        <v>0</v>
      </c>
      <c r="AM44" s="270">
        <v>0</v>
      </c>
      <c r="AN44" s="270">
        <v>0.32200000000000001</v>
      </c>
      <c r="AO44" s="270">
        <v>0.33300000000000002</v>
      </c>
      <c r="AP44" s="270">
        <v>0.33200000000000002</v>
      </c>
      <c r="AQ44" s="270">
        <v>0.375</v>
      </c>
      <c r="AR44" s="270">
        <v>0.42399999999999999</v>
      </c>
      <c r="AS44" s="270">
        <v>0.32100000000000001</v>
      </c>
      <c r="AT44" s="270">
        <v>0.35</v>
      </c>
      <c r="AU44" s="270">
        <v>0.38500000000000001</v>
      </c>
      <c r="AV44" s="270">
        <v>0.441</v>
      </c>
      <c r="AW44" s="270">
        <v>0.495</v>
      </c>
      <c r="AX44" s="270">
        <v>0</v>
      </c>
      <c r="AY44" s="270">
        <v>0</v>
      </c>
      <c r="AZ44" s="270">
        <v>0</v>
      </c>
      <c r="BA44" s="270">
        <v>0</v>
      </c>
      <c r="BB44" s="270">
        <v>0</v>
      </c>
      <c r="BC44" s="270">
        <v>0</v>
      </c>
      <c r="BD44" s="270">
        <v>0</v>
      </c>
      <c r="BE44" s="270">
        <v>0</v>
      </c>
      <c r="BF44" s="270">
        <v>0</v>
      </c>
      <c r="BG44" s="270">
        <v>0</v>
      </c>
    </row>
    <row r="45" spans="1:59">
      <c r="A45" s="267" t="s">
        <v>517</v>
      </c>
      <c r="B45" s="268">
        <v>1.5750833333333334</v>
      </c>
      <c r="C45" s="268">
        <v>3</v>
      </c>
      <c r="D45" s="268">
        <v>0.26600000000000001</v>
      </c>
      <c r="E45" s="268"/>
      <c r="F45" s="269">
        <v>14453</v>
      </c>
      <c r="G45" s="270">
        <v>0.67900000000000005</v>
      </c>
      <c r="H45" s="270">
        <v>0.17699999999999999</v>
      </c>
      <c r="I45" s="270">
        <v>0.14299999999999999</v>
      </c>
      <c r="J45" s="270">
        <v>8.6999999999999994E-2</v>
      </c>
      <c r="K45" s="270">
        <v>3.2000000000000001E-2</v>
      </c>
      <c r="L45" s="270">
        <v>0.19108333333333327</v>
      </c>
      <c r="M45" s="271">
        <v>46.979865771812079</v>
      </c>
      <c r="N45" s="269">
        <v>14670</v>
      </c>
      <c r="O45" s="269">
        <v>15037</v>
      </c>
      <c r="P45" s="269">
        <v>15412</v>
      </c>
      <c r="Q45" s="269">
        <v>15721</v>
      </c>
      <c r="R45" s="269">
        <v>16035</v>
      </c>
      <c r="S45" s="269" t="s">
        <v>208</v>
      </c>
      <c r="T45" s="270">
        <v>0.68899999999999995</v>
      </c>
      <c r="U45" s="270">
        <v>0.70599999999999996</v>
      </c>
      <c r="V45" s="270">
        <v>0.72399999999999998</v>
      </c>
      <c r="W45" s="270">
        <v>0.73899999999999999</v>
      </c>
      <c r="X45" s="270">
        <v>0.753</v>
      </c>
      <c r="Y45" s="270">
        <v>0.18</v>
      </c>
      <c r="Z45" s="270">
        <v>0.184</v>
      </c>
      <c r="AA45" s="270">
        <v>0.189</v>
      </c>
      <c r="AB45" s="270">
        <v>0.193</v>
      </c>
      <c r="AC45" s="270">
        <v>0.19600000000000001</v>
      </c>
      <c r="AD45" s="270">
        <v>0.14499999999999999</v>
      </c>
      <c r="AE45" s="270">
        <v>0.14899999999999999</v>
      </c>
      <c r="AF45" s="270">
        <v>0.152</v>
      </c>
      <c r="AG45" s="270">
        <v>0.156</v>
      </c>
      <c r="AH45" s="270">
        <v>0.159</v>
      </c>
      <c r="AI45" s="270">
        <v>8.7999999999999995E-2</v>
      </c>
      <c r="AJ45" s="270">
        <v>9.0999999999999998E-2</v>
      </c>
      <c r="AK45" s="270">
        <v>9.2999999999999999E-2</v>
      </c>
      <c r="AL45" s="270">
        <v>9.5000000000000001E-2</v>
      </c>
      <c r="AM45" s="270">
        <v>9.7000000000000003E-2</v>
      </c>
      <c r="AN45" s="270">
        <v>3.2000000000000001E-2</v>
      </c>
      <c r="AO45" s="270">
        <v>3.3000000000000002E-2</v>
      </c>
      <c r="AP45" s="270">
        <v>3.4000000000000002E-2</v>
      </c>
      <c r="AQ45" s="270">
        <v>3.5000000000000003E-2</v>
      </c>
      <c r="AR45" s="270">
        <v>3.5999999999999997E-2</v>
      </c>
      <c r="AS45" s="270">
        <v>0.19400000000000001</v>
      </c>
      <c r="AT45" s="270">
        <v>0.19900000000000001</v>
      </c>
      <c r="AU45" s="270">
        <v>0.20399999999999999</v>
      </c>
      <c r="AV45" s="270">
        <v>0.20799999999999999</v>
      </c>
      <c r="AW45" s="270">
        <v>0.21199999999999999</v>
      </c>
      <c r="AX45" s="270">
        <v>0</v>
      </c>
      <c r="AY45" s="270">
        <v>0</v>
      </c>
      <c r="AZ45" s="270">
        <v>0</v>
      </c>
      <c r="BA45" s="270">
        <v>6</v>
      </c>
      <c r="BB45" s="270">
        <v>0</v>
      </c>
      <c r="BC45" s="270">
        <v>0</v>
      </c>
      <c r="BD45" s="270">
        <v>0</v>
      </c>
      <c r="BE45" s="270">
        <v>0</v>
      </c>
      <c r="BF45" s="270">
        <v>0</v>
      </c>
      <c r="BG45" s="270">
        <v>0</v>
      </c>
    </row>
    <row r="46" spans="1:59">
      <c r="A46" s="267" t="s">
        <v>679</v>
      </c>
      <c r="B46" s="268">
        <v>1.2750000000000001</v>
      </c>
      <c r="C46" s="268">
        <v>5</v>
      </c>
      <c r="D46" s="268">
        <v>0.03</v>
      </c>
      <c r="E46" s="268"/>
      <c r="F46" s="269">
        <v>4894</v>
      </c>
      <c r="G46" s="270">
        <v>0.76500000000000001</v>
      </c>
      <c r="H46" s="270">
        <v>0.51</v>
      </c>
      <c r="I46" s="270">
        <v>0</v>
      </c>
      <c r="J46" s="270">
        <v>0</v>
      </c>
      <c r="K46" s="270">
        <v>0.1</v>
      </c>
      <c r="L46" s="270">
        <v>-0.12999999999999989</v>
      </c>
      <c r="M46" s="271">
        <v>156.31385369840621</v>
      </c>
      <c r="N46" s="269">
        <v>4989</v>
      </c>
      <c r="O46" s="269">
        <v>5141</v>
      </c>
      <c r="P46" s="269">
        <v>5297</v>
      </c>
      <c r="Q46" s="269">
        <v>5458</v>
      </c>
      <c r="R46" s="269">
        <v>5624</v>
      </c>
      <c r="S46" s="269" t="s">
        <v>208</v>
      </c>
      <c r="T46" s="270">
        <v>0.78800000000000003</v>
      </c>
      <c r="U46" s="270">
        <v>0.81</v>
      </c>
      <c r="V46" s="270">
        <v>0.83399999999999996</v>
      </c>
      <c r="W46" s="270">
        <v>0.85680000000000001</v>
      </c>
      <c r="X46" s="270">
        <v>0.88</v>
      </c>
      <c r="Y46" s="270">
        <v>0.59160000000000001</v>
      </c>
      <c r="Z46" s="270">
        <v>0.61199999999999999</v>
      </c>
      <c r="AA46" s="270">
        <v>0.62729999999999997</v>
      </c>
      <c r="AB46" s="270">
        <v>0.64770000000000005</v>
      </c>
      <c r="AC46" s="270">
        <v>0.66810000000000003</v>
      </c>
      <c r="AD46" s="270">
        <v>0</v>
      </c>
      <c r="AE46" s="270">
        <v>0</v>
      </c>
      <c r="AF46" s="270">
        <v>0</v>
      </c>
      <c r="AG46" s="270">
        <v>0</v>
      </c>
      <c r="AH46" s="270">
        <v>0</v>
      </c>
      <c r="AI46" s="270">
        <v>0</v>
      </c>
      <c r="AJ46" s="270">
        <v>0</v>
      </c>
      <c r="AK46" s="270">
        <v>0</v>
      </c>
      <c r="AL46" s="270">
        <v>0</v>
      </c>
      <c r="AM46" s="270">
        <v>0</v>
      </c>
      <c r="AN46" s="270">
        <v>0.1</v>
      </c>
      <c r="AO46" s="270">
        <v>0.1</v>
      </c>
      <c r="AP46" s="270">
        <v>0.1</v>
      </c>
      <c r="AQ46" s="270">
        <v>0.1</v>
      </c>
      <c r="AR46" s="270">
        <v>0.1</v>
      </c>
      <c r="AS46" s="270">
        <v>9.5000000000000001E-2</v>
      </c>
      <c r="AT46" s="270">
        <v>9.5000000000000001E-2</v>
      </c>
      <c r="AU46" s="270">
        <v>0.10100000000000001</v>
      </c>
      <c r="AV46" s="270">
        <v>0.10100000000000001</v>
      </c>
      <c r="AW46" s="270">
        <v>0.10100000000000001</v>
      </c>
      <c r="AX46" s="270">
        <v>0</v>
      </c>
      <c r="AY46" s="270">
        <v>0</v>
      </c>
      <c r="AZ46" s="270">
        <v>0</v>
      </c>
      <c r="BA46" s="270">
        <v>0</v>
      </c>
      <c r="BB46" s="270">
        <v>0</v>
      </c>
      <c r="BC46" s="270">
        <v>0</v>
      </c>
      <c r="BD46" s="270">
        <v>0</v>
      </c>
      <c r="BE46" s="270">
        <v>0</v>
      </c>
      <c r="BF46" s="270">
        <v>0</v>
      </c>
      <c r="BG46" s="270">
        <v>0</v>
      </c>
    </row>
    <row r="47" spans="1:59">
      <c r="A47" s="267" t="s">
        <v>687</v>
      </c>
      <c r="B47" s="268">
        <v>0.92800000000000005</v>
      </c>
      <c r="C47" s="268">
        <v>3</v>
      </c>
      <c r="D47" s="268">
        <v>0</v>
      </c>
      <c r="E47" s="268"/>
      <c r="F47" s="269">
        <v>4875</v>
      </c>
      <c r="G47" s="270">
        <v>0.21199999999999999</v>
      </c>
      <c r="H47" s="270">
        <v>3.6999999999999998E-2</v>
      </c>
      <c r="I47" s="270">
        <v>0.52400000000000002</v>
      </c>
      <c r="J47" s="270">
        <v>3.4000000000000002E-2</v>
      </c>
      <c r="K47" s="270">
        <v>5.0000000000000001E-3</v>
      </c>
      <c r="L47" s="270">
        <v>0.11599999999999999</v>
      </c>
      <c r="M47" s="271">
        <v>43.487179487179489</v>
      </c>
      <c r="N47" s="269">
        <v>5345</v>
      </c>
      <c r="O47" s="269">
        <v>6345</v>
      </c>
      <c r="P47" s="269">
        <v>7345</v>
      </c>
      <c r="Q47" s="269">
        <v>8945</v>
      </c>
      <c r="R47" s="269">
        <v>9945</v>
      </c>
      <c r="S47" s="269" t="s">
        <v>208</v>
      </c>
      <c r="T47" s="270">
        <v>0.224</v>
      </c>
      <c r="U47" s="270">
        <v>0.26600000000000001</v>
      </c>
      <c r="V47" s="270">
        <v>0.31</v>
      </c>
      <c r="W47" s="270">
        <v>0.376</v>
      </c>
      <c r="X47" s="270">
        <v>0.41799999999999998</v>
      </c>
      <c r="Y47" s="270">
        <v>7.1999999999999995E-2</v>
      </c>
      <c r="Z47" s="270">
        <v>7.4999999999999997E-2</v>
      </c>
      <c r="AA47" s="270">
        <v>7.6999999999999999E-2</v>
      </c>
      <c r="AB47" s="270">
        <v>0.08</v>
      </c>
      <c r="AC47" s="270">
        <v>8.3000000000000004E-2</v>
      </c>
      <c r="AD47" s="270">
        <v>1.0229999999999999</v>
      </c>
      <c r="AE47" s="270">
        <v>1.0569999999999999</v>
      </c>
      <c r="AF47" s="270">
        <v>1.093</v>
      </c>
      <c r="AG47" s="270">
        <v>1.129</v>
      </c>
      <c r="AH47" s="270">
        <v>1.165</v>
      </c>
      <c r="AI47" s="270">
        <v>0.02</v>
      </c>
      <c r="AJ47" s="270">
        <v>2.1000000000000001E-2</v>
      </c>
      <c r="AK47" s="270">
        <v>2.1999999999999999E-2</v>
      </c>
      <c r="AL47" s="270">
        <v>2.3E-2</v>
      </c>
      <c r="AM47" s="270">
        <v>2.4E-2</v>
      </c>
      <c r="AN47" s="270">
        <v>1.7999999999999999E-2</v>
      </c>
      <c r="AO47" s="270">
        <v>0.02</v>
      </c>
      <c r="AP47" s="270">
        <v>2.5000000000000001E-2</v>
      </c>
      <c r="AQ47" s="270">
        <v>2.8000000000000001E-2</v>
      </c>
      <c r="AR47" s="270">
        <v>0.03</v>
      </c>
      <c r="AS47" s="270">
        <v>0.19400000000000001</v>
      </c>
      <c r="AT47" s="270">
        <v>0.20599999999999999</v>
      </c>
      <c r="AU47" s="270">
        <v>0.218</v>
      </c>
      <c r="AV47" s="270">
        <v>0.23400000000000001</v>
      </c>
      <c r="AW47" s="270">
        <v>0.246</v>
      </c>
      <c r="AX47" s="270">
        <v>0</v>
      </c>
      <c r="AY47" s="270">
        <v>0</v>
      </c>
      <c r="AZ47" s="270">
        <v>0</v>
      </c>
      <c r="BA47" s="270">
        <v>0</v>
      </c>
      <c r="BB47" s="270">
        <v>0</v>
      </c>
      <c r="BC47" s="270">
        <v>0</v>
      </c>
      <c r="BD47" s="270">
        <v>0</v>
      </c>
      <c r="BE47" s="270">
        <v>0</v>
      </c>
      <c r="BF47" s="270">
        <v>0</v>
      </c>
      <c r="BG47" s="270">
        <v>0</v>
      </c>
    </row>
    <row r="48" spans="1:59">
      <c r="A48" s="267" t="s">
        <v>499</v>
      </c>
      <c r="B48" s="268">
        <v>0.26351666666666668</v>
      </c>
      <c r="C48" s="268">
        <v>0.57999999999999996</v>
      </c>
      <c r="D48" s="268">
        <v>0</v>
      </c>
      <c r="E48" s="268"/>
      <c r="F48" s="269">
        <v>2298</v>
      </c>
      <c r="G48" s="270">
        <v>9.7000000000000003E-2</v>
      </c>
      <c r="H48" s="270">
        <v>0</v>
      </c>
      <c r="I48" s="270">
        <v>0.154</v>
      </c>
      <c r="J48" s="270">
        <v>0</v>
      </c>
      <c r="K48" s="270">
        <v>1E-3</v>
      </c>
      <c r="L48" s="270">
        <v>1.1516666666666675E-2</v>
      </c>
      <c r="M48" s="271">
        <v>42.210617928633596</v>
      </c>
      <c r="N48" s="269">
        <v>2343</v>
      </c>
      <c r="O48" s="269">
        <v>2390</v>
      </c>
      <c r="P48" s="269">
        <v>2438</v>
      </c>
      <c r="Q48" s="269">
        <v>2487</v>
      </c>
      <c r="R48" s="269">
        <v>2537</v>
      </c>
      <c r="S48" s="269" t="s">
        <v>208</v>
      </c>
      <c r="T48" s="270">
        <v>0.10199999999999999</v>
      </c>
      <c r="U48" s="270">
        <v>0.105</v>
      </c>
      <c r="V48" s="270">
        <v>0.107</v>
      </c>
      <c r="W48" s="270">
        <v>0.109</v>
      </c>
      <c r="X48" s="270">
        <v>0.111</v>
      </c>
      <c r="Y48" s="270">
        <v>0</v>
      </c>
      <c r="Z48" s="270">
        <v>0</v>
      </c>
      <c r="AA48" s="270">
        <v>0</v>
      </c>
      <c r="AB48" s="270">
        <v>0</v>
      </c>
      <c r="AC48" s="270">
        <v>0</v>
      </c>
      <c r="AD48" s="270">
        <v>0.16800000000000001</v>
      </c>
      <c r="AE48" s="270">
        <v>0.17100000000000001</v>
      </c>
      <c r="AF48" s="270">
        <v>0.17499999999999999</v>
      </c>
      <c r="AG48" s="270">
        <v>0.17799999999999999</v>
      </c>
      <c r="AH48" s="270">
        <v>0.182</v>
      </c>
      <c r="AI48" s="270">
        <v>0</v>
      </c>
      <c r="AJ48" s="270">
        <v>0</v>
      </c>
      <c r="AK48" s="270">
        <v>0</v>
      </c>
      <c r="AL48" s="270">
        <v>0</v>
      </c>
      <c r="AM48" s="270">
        <v>0</v>
      </c>
      <c r="AN48" s="270">
        <v>0.01</v>
      </c>
      <c r="AO48" s="270">
        <v>0.01</v>
      </c>
      <c r="AP48" s="270">
        <v>1.0999999999999999E-2</v>
      </c>
      <c r="AQ48" s="270">
        <v>1.0999999999999999E-2</v>
      </c>
      <c r="AR48" s="270">
        <v>1.0999999999999999E-2</v>
      </c>
      <c r="AS48" s="270">
        <v>1.3599999999999999E-2</v>
      </c>
      <c r="AT48" s="270">
        <v>1.7000000000000001E-2</v>
      </c>
      <c r="AU48" s="270">
        <v>1.7999999999999999E-2</v>
      </c>
      <c r="AV48" s="270">
        <v>1.9E-2</v>
      </c>
      <c r="AW48" s="270">
        <v>1.9E-2</v>
      </c>
      <c r="AX48" s="270">
        <v>0</v>
      </c>
      <c r="AY48" s="270">
        <v>0</v>
      </c>
      <c r="AZ48" s="270">
        <v>0</v>
      </c>
      <c r="BA48" s="270">
        <v>0</v>
      </c>
      <c r="BB48" s="270">
        <v>0</v>
      </c>
      <c r="BC48" s="270">
        <v>0</v>
      </c>
      <c r="BD48" s="270">
        <v>0</v>
      </c>
      <c r="BE48" s="270">
        <v>0</v>
      </c>
      <c r="BF48" s="270">
        <v>0</v>
      </c>
      <c r="BG48" s="270">
        <v>0</v>
      </c>
    </row>
    <row r="49" spans="1:59">
      <c r="A49" s="267" t="s">
        <v>618</v>
      </c>
      <c r="B49" s="268">
        <v>4.7999999999999994E-2</v>
      </c>
      <c r="C49" s="268">
        <v>0.22500000000000001</v>
      </c>
      <c r="D49" s="268">
        <v>0</v>
      </c>
      <c r="E49" s="268"/>
      <c r="F49" s="269">
        <v>1016</v>
      </c>
      <c r="G49" s="270">
        <v>0.04</v>
      </c>
      <c r="H49" s="270">
        <v>7.0000000000000001E-3</v>
      </c>
      <c r="I49" s="270">
        <v>0</v>
      </c>
      <c r="J49" s="270">
        <v>0</v>
      </c>
      <c r="K49" s="270">
        <v>1E-3</v>
      </c>
      <c r="L49" s="270">
        <v>0</v>
      </c>
      <c r="M49" s="271">
        <v>39.370078740157481</v>
      </c>
      <c r="N49" s="269">
        <v>1047</v>
      </c>
      <c r="O49" s="269">
        <v>1077</v>
      </c>
      <c r="P49" s="269">
        <v>1110</v>
      </c>
      <c r="Q49" s="269">
        <v>1140</v>
      </c>
      <c r="R49" s="269">
        <v>1160</v>
      </c>
      <c r="S49" s="269" t="s">
        <v>208</v>
      </c>
      <c r="T49" s="270">
        <v>4.8000000000000001E-2</v>
      </c>
      <c r="U49" s="270">
        <v>4.9000000000000002E-2</v>
      </c>
      <c r="V49" s="270">
        <v>0.05</v>
      </c>
      <c r="W49" s="270">
        <v>5.1999999999999998E-2</v>
      </c>
      <c r="X49" s="270">
        <v>5.3999999999999999E-2</v>
      </c>
      <c r="Y49" s="270">
        <v>8.0000000000000002E-3</v>
      </c>
      <c r="Z49" s="270">
        <v>8.9999999999999993E-3</v>
      </c>
      <c r="AA49" s="270">
        <v>0.01</v>
      </c>
      <c r="AB49" s="270">
        <v>1.0999999999999999E-2</v>
      </c>
      <c r="AC49" s="270">
        <v>1.0999999999999999E-2</v>
      </c>
      <c r="AD49" s="270">
        <v>0</v>
      </c>
      <c r="AE49" s="270">
        <v>0</v>
      </c>
      <c r="AF49" s="270">
        <v>0</v>
      </c>
      <c r="AG49" s="270">
        <v>0</v>
      </c>
      <c r="AH49" s="270">
        <v>0</v>
      </c>
      <c r="AI49" s="270">
        <v>0</v>
      </c>
      <c r="AJ49" s="270">
        <v>0</v>
      </c>
      <c r="AK49" s="270">
        <v>0</v>
      </c>
      <c r="AL49" s="270">
        <v>0</v>
      </c>
      <c r="AM49" s="270">
        <v>0</v>
      </c>
      <c r="AN49" s="270">
        <v>2.5999999999999999E-2</v>
      </c>
      <c r="AO49" s="270">
        <v>2.8000000000000001E-2</v>
      </c>
      <c r="AP49" s="270">
        <v>2.9000000000000001E-2</v>
      </c>
      <c r="AQ49" s="270">
        <v>3.1E-2</v>
      </c>
      <c r="AR49" s="270">
        <v>3.4000000000000002E-2</v>
      </c>
      <c r="AS49" s="270">
        <v>1.4999999999999999E-2</v>
      </c>
      <c r="AT49" s="270">
        <v>1.4999999999999999E-2</v>
      </c>
      <c r="AU49" s="270">
        <v>1.4999999999999999E-2</v>
      </c>
      <c r="AV49" s="270">
        <v>1.6E-2</v>
      </c>
      <c r="AW49" s="270">
        <v>1.6E-2</v>
      </c>
      <c r="AX49" s="270">
        <v>0</v>
      </c>
      <c r="AY49" s="270">
        <v>0</v>
      </c>
      <c r="AZ49" s="270">
        <v>0</v>
      </c>
      <c r="BA49" s="270">
        <v>0</v>
      </c>
      <c r="BB49" s="270">
        <v>0</v>
      </c>
      <c r="BC49" s="270">
        <v>0</v>
      </c>
      <c r="BD49" s="270">
        <v>0</v>
      </c>
      <c r="BE49" s="270">
        <v>0</v>
      </c>
      <c r="BF49" s="270">
        <v>0</v>
      </c>
      <c r="BG49" s="270">
        <v>0</v>
      </c>
    </row>
    <row r="50" spans="1:59">
      <c r="A50" s="267" t="s">
        <v>844</v>
      </c>
      <c r="B50" s="268">
        <v>5.4166666666666669E-3</v>
      </c>
      <c r="C50" s="268">
        <v>3.2000000000000001E-2</v>
      </c>
      <c r="D50" s="268">
        <v>0</v>
      </c>
      <c r="E50" s="268"/>
      <c r="F50" s="269">
        <v>182</v>
      </c>
      <c r="G50" s="270">
        <v>5.0000000000000001E-3</v>
      </c>
      <c r="H50" s="270">
        <v>0</v>
      </c>
      <c r="I50" s="270">
        <v>0</v>
      </c>
      <c r="J50" s="270">
        <v>0</v>
      </c>
      <c r="K50" s="270">
        <v>1E-3</v>
      </c>
      <c r="L50" s="270">
        <v>-5.8333333333333327E-4</v>
      </c>
      <c r="M50" s="271">
        <v>27.472527472527471</v>
      </c>
      <c r="N50" s="269">
        <v>186</v>
      </c>
      <c r="O50" s="269">
        <v>191</v>
      </c>
      <c r="P50" s="269">
        <v>196</v>
      </c>
      <c r="Q50" s="269">
        <v>201</v>
      </c>
      <c r="R50" s="269">
        <v>204</v>
      </c>
      <c r="S50" s="269" t="s">
        <v>208</v>
      </c>
      <c r="T50" s="270">
        <v>5.0000000000000001E-3</v>
      </c>
      <c r="U50" s="270">
        <v>5.0000000000000001E-3</v>
      </c>
      <c r="V50" s="270">
        <v>6.0000000000000001E-3</v>
      </c>
      <c r="W50" s="270">
        <v>6.0000000000000001E-3</v>
      </c>
      <c r="X50" s="270">
        <v>6.0000000000000001E-3</v>
      </c>
      <c r="Y50" s="270">
        <v>0</v>
      </c>
      <c r="Z50" s="270">
        <v>0</v>
      </c>
      <c r="AA50" s="270">
        <v>0</v>
      </c>
      <c r="AB50" s="270">
        <v>0</v>
      </c>
      <c r="AC50" s="270">
        <v>0</v>
      </c>
      <c r="AD50" s="270">
        <v>0</v>
      </c>
      <c r="AE50" s="270">
        <v>0</v>
      </c>
      <c r="AF50" s="270">
        <v>0</v>
      </c>
      <c r="AG50" s="270">
        <v>0</v>
      </c>
      <c r="AH50" s="270">
        <v>0</v>
      </c>
      <c r="AI50" s="270">
        <v>0</v>
      </c>
      <c r="AJ50" s="270">
        <v>0</v>
      </c>
      <c r="AK50" s="270">
        <v>0</v>
      </c>
      <c r="AL50" s="270">
        <v>0</v>
      </c>
      <c r="AM50" s="270">
        <v>0</v>
      </c>
      <c r="AN50" s="270">
        <v>1E-3</v>
      </c>
      <c r="AO50" s="270">
        <v>1E-3</v>
      </c>
      <c r="AP50" s="270">
        <v>1E-3</v>
      </c>
      <c r="AQ50" s="270">
        <v>1E-3</v>
      </c>
      <c r="AR50" s="270">
        <v>1E-3</v>
      </c>
      <c r="AS50" s="270">
        <v>1E-3</v>
      </c>
      <c r="AT50" s="270">
        <v>1E-3</v>
      </c>
      <c r="AU50" s="270">
        <v>1E-3</v>
      </c>
      <c r="AV50" s="270">
        <v>1E-3</v>
      </c>
      <c r="AW50" s="270">
        <v>1E-3</v>
      </c>
      <c r="AX50" s="270">
        <v>0</v>
      </c>
      <c r="AY50" s="270">
        <v>0</v>
      </c>
      <c r="AZ50" s="270">
        <v>0</v>
      </c>
      <c r="BA50" s="270">
        <v>0</v>
      </c>
      <c r="BB50" s="270">
        <v>0</v>
      </c>
      <c r="BC50" s="270">
        <v>0</v>
      </c>
      <c r="BD50" s="270">
        <v>0</v>
      </c>
      <c r="BE50" s="270">
        <v>0</v>
      </c>
      <c r="BF50" s="270">
        <v>0</v>
      </c>
      <c r="BG50" s="270">
        <v>0</v>
      </c>
    </row>
    <row r="51" spans="1:59">
      <c r="A51" s="267" t="s">
        <v>732</v>
      </c>
      <c r="B51" s="268">
        <v>0.77183333333333337</v>
      </c>
      <c r="C51" s="268">
        <v>13</v>
      </c>
      <c r="D51" s="268">
        <v>0</v>
      </c>
      <c r="E51" s="268"/>
      <c r="F51" s="269">
        <v>4250</v>
      </c>
      <c r="G51" s="270">
        <v>0.123</v>
      </c>
      <c r="H51" s="270">
        <v>0.27600000000000002</v>
      </c>
      <c r="I51" s="270">
        <v>3.6999999999999998E-2</v>
      </c>
      <c r="J51" s="270">
        <v>5.8000000000000003E-2</v>
      </c>
      <c r="K51" s="270">
        <v>0.05</v>
      </c>
      <c r="L51" s="270">
        <v>0.22783333333333333</v>
      </c>
      <c r="M51" s="271">
        <v>28.941176470588236</v>
      </c>
      <c r="N51" s="269">
        <v>4685</v>
      </c>
      <c r="O51" s="269">
        <v>5201</v>
      </c>
      <c r="P51" s="269">
        <v>5773</v>
      </c>
      <c r="Q51" s="269">
        <v>6408</v>
      </c>
      <c r="R51" s="269">
        <v>7113</v>
      </c>
      <c r="S51" s="269" t="s">
        <v>206</v>
      </c>
      <c r="T51" s="270">
        <v>0.14099999999999999</v>
      </c>
      <c r="U51" s="270">
        <v>0.156</v>
      </c>
      <c r="V51" s="270">
        <v>0.17299999999999999</v>
      </c>
      <c r="W51" s="270">
        <v>0.192</v>
      </c>
      <c r="X51" s="270">
        <v>0.21299999999999999</v>
      </c>
      <c r="Y51" s="270">
        <v>0.27</v>
      </c>
      <c r="Z51" s="270">
        <v>0.27500000000000002</v>
      </c>
      <c r="AA51" s="270">
        <v>0.28100000000000003</v>
      </c>
      <c r="AB51" s="270">
        <v>0.28699999999999998</v>
      </c>
      <c r="AC51" s="270">
        <v>0.29299999999999998</v>
      </c>
      <c r="AD51" s="270">
        <v>0.126</v>
      </c>
      <c r="AE51" s="270">
        <v>0.129</v>
      </c>
      <c r="AF51" s="270">
        <v>0.13100000000000001</v>
      </c>
      <c r="AG51" s="270">
        <v>0.13400000000000001</v>
      </c>
      <c r="AH51" s="270">
        <v>0.13700000000000001</v>
      </c>
      <c r="AI51" s="270">
        <v>9.1999999999999998E-2</v>
      </c>
      <c r="AJ51" s="270">
        <v>9.4E-2</v>
      </c>
      <c r="AK51" s="270">
        <v>9.6000000000000002E-2</v>
      </c>
      <c r="AL51" s="270">
        <v>9.8000000000000004E-2</v>
      </c>
      <c r="AM51" s="270">
        <v>0.1</v>
      </c>
      <c r="AN51" s="270">
        <v>0.06</v>
      </c>
      <c r="AO51" s="270">
        <v>7.0000000000000007E-2</v>
      </c>
      <c r="AP51" s="270">
        <v>0.08</v>
      </c>
      <c r="AQ51" s="270">
        <v>0.09</v>
      </c>
      <c r="AR51" s="270">
        <v>0.1</v>
      </c>
      <c r="AS51" s="270">
        <v>0.2888</v>
      </c>
      <c r="AT51" s="270">
        <v>0.3034</v>
      </c>
      <c r="AU51" s="270">
        <v>0.31890000000000002</v>
      </c>
      <c r="AV51" s="270">
        <v>0.3357</v>
      </c>
      <c r="AW51" s="270">
        <v>0.3533</v>
      </c>
      <c r="AX51" s="270">
        <v>0</v>
      </c>
      <c r="AY51" s="270">
        <v>0</v>
      </c>
      <c r="AZ51" s="270">
        <v>0</v>
      </c>
      <c r="BA51" s="270">
        <v>0</v>
      </c>
      <c r="BB51" s="270">
        <v>0</v>
      </c>
      <c r="BC51" s="270">
        <v>0</v>
      </c>
      <c r="BD51" s="270">
        <v>0</v>
      </c>
      <c r="BE51" s="270">
        <v>0</v>
      </c>
      <c r="BF51" s="270">
        <v>0</v>
      </c>
      <c r="BG51" s="270">
        <v>0</v>
      </c>
    </row>
    <row r="52" spans="1:59">
      <c r="A52" s="267" t="s">
        <v>397</v>
      </c>
      <c r="B52" s="268">
        <v>0.64558333333333329</v>
      </c>
      <c r="C52" s="268">
        <v>1.6</v>
      </c>
      <c r="D52" s="268">
        <v>0</v>
      </c>
      <c r="E52" s="268"/>
      <c r="F52" s="269">
        <v>3370</v>
      </c>
      <c r="G52" s="270">
        <v>0.26</v>
      </c>
      <c r="H52" s="270">
        <v>0.13</v>
      </c>
      <c r="I52" s="270">
        <v>0.06</v>
      </c>
      <c r="J52" s="270">
        <v>0.01</v>
      </c>
      <c r="K52" s="270">
        <v>8.5000000000000006E-2</v>
      </c>
      <c r="L52" s="270">
        <v>0.10058333333333325</v>
      </c>
      <c r="M52" s="271">
        <v>77.151335311572694</v>
      </c>
      <c r="N52" s="269">
        <v>3441</v>
      </c>
      <c r="O52" s="269">
        <v>3685</v>
      </c>
      <c r="P52" s="269">
        <v>3945</v>
      </c>
      <c r="Q52" s="269">
        <v>4224</v>
      </c>
      <c r="R52" s="269">
        <v>4522</v>
      </c>
      <c r="S52" s="269" t="s">
        <v>206</v>
      </c>
      <c r="T52" s="270">
        <v>0.29299999999999998</v>
      </c>
      <c r="U52" s="270">
        <v>0.313</v>
      </c>
      <c r="V52" s="270">
        <v>0.33500000000000002</v>
      </c>
      <c r="W52" s="270">
        <v>0.35899999999999999</v>
      </c>
      <c r="X52" s="270">
        <v>0.38400000000000001</v>
      </c>
      <c r="Y52" s="270">
        <v>0.13500000000000001</v>
      </c>
      <c r="Z52" s="270">
        <v>0.15</v>
      </c>
      <c r="AA52" s="270">
        <v>0.16500000000000001</v>
      </c>
      <c r="AB52" s="270">
        <v>0.18</v>
      </c>
      <c r="AC52" s="270">
        <v>0.19500000000000001</v>
      </c>
      <c r="AD52" s="270">
        <v>3.6999999999999998E-2</v>
      </c>
      <c r="AE52" s="270">
        <v>0.04</v>
      </c>
      <c r="AF52" s="270">
        <v>4.4999999999999998E-2</v>
      </c>
      <c r="AG52" s="270">
        <v>4.9000000000000002E-2</v>
      </c>
      <c r="AH52" s="270">
        <v>5.5E-2</v>
      </c>
      <c r="AI52" s="270">
        <v>4.0000000000000001E-3</v>
      </c>
      <c r="AJ52" s="270">
        <v>4.0000000000000001E-3</v>
      </c>
      <c r="AK52" s="270">
        <v>4.0000000000000001E-3</v>
      </c>
      <c r="AL52" s="270">
        <v>5.0000000000000001E-3</v>
      </c>
      <c r="AM52" s="270">
        <v>5.0000000000000001E-3</v>
      </c>
      <c r="AN52" s="270">
        <v>9.5000000000000001E-2</v>
      </c>
      <c r="AO52" s="270">
        <v>0.1</v>
      </c>
      <c r="AP52" s="270">
        <v>0.1</v>
      </c>
      <c r="AQ52" s="270">
        <v>0.1</v>
      </c>
      <c r="AR52" s="270">
        <v>0.1</v>
      </c>
      <c r="AS52" s="270">
        <v>0.155</v>
      </c>
      <c r="AT52" s="270">
        <v>0.16700000000000001</v>
      </c>
      <c r="AU52" s="270">
        <v>0.17899999999999999</v>
      </c>
      <c r="AV52" s="270">
        <v>0.191</v>
      </c>
      <c r="AW52" s="270">
        <v>0.20300000000000001</v>
      </c>
      <c r="AX52" s="270">
        <v>0</v>
      </c>
      <c r="AY52" s="270">
        <v>0</v>
      </c>
      <c r="AZ52" s="270">
        <v>0</v>
      </c>
      <c r="BA52" s="270">
        <v>0</v>
      </c>
      <c r="BB52" s="270">
        <v>0</v>
      </c>
      <c r="BC52" s="270">
        <v>0</v>
      </c>
      <c r="BD52" s="270">
        <v>0</v>
      </c>
      <c r="BE52" s="270">
        <v>0</v>
      </c>
      <c r="BF52" s="270">
        <v>0</v>
      </c>
      <c r="BG52" s="270">
        <v>0</v>
      </c>
    </row>
    <row r="53" spans="1:59">
      <c r="A53" s="267" t="s">
        <v>501</v>
      </c>
      <c r="B53" s="268">
        <v>0.17708333333333334</v>
      </c>
      <c r="C53" s="268">
        <v>0.56899999999999995</v>
      </c>
      <c r="D53" s="268">
        <v>0</v>
      </c>
      <c r="E53" s="268"/>
      <c r="F53" s="269">
        <v>1387</v>
      </c>
      <c r="G53" s="270">
        <v>4.7E-2</v>
      </c>
      <c r="H53" s="270">
        <v>0.04</v>
      </c>
      <c r="I53" s="270">
        <v>4.0000000000000001E-3</v>
      </c>
      <c r="J53" s="270">
        <v>1.2999999999999999E-2</v>
      </c>
      <c r="K53" s="270">
        <v>4.9000000000000002E-2</v>
      </c>
      <c r="L53" s="270">
        <v>2.4083333333333345E-2</v>
      </c>
      <c r="M53" s="271">
        <v>33.886085075702958</v>
      </c>
      <c r="N53" s="269">
        <v>1413</v>
      </c>
      <c r="O53" s="269">
        <v>1788</v>
      </c>
      <c r="P53" s="269">
        <v>2020</v>
      </c>
      <c r="Q53" s="269">
        <v>2500</v>
      </c>
      <c r="R53" s="269">
        <v>3009</v>
      </c>
      <c r="S53" s="269" t="s">
        <v>204</v>
      </c>
      <c r="T53" s="270">
        <v>5.6000000000000001E-2</v>
      </c>
      <c r="U53" s="270">
        <v>6.5000000000000002E-2</v>
      </c>
      <c r="V53" s="270">
        <v>8.5000000000000006E-2</v>
      </c>
      <c r="W53" s="270">
        <v>9.5000000000000001E-2</v>
      </c>
      <c r="X53" s="270">
        <v>0.11</v>
      </c>
      <c r="Y53" s="270">
        <v>4.4999999999999998E-2</v>
      </c>
      <c r="Z53" s="270">
        <v>0.05</v>
      </c>
      <c r="AA53" s="270">
        <v>7.0000000000000007E-2</v>
      </c>
      <c r="AB53" s="270">
        <v>0.09</v>
      </c>
      <c r="AC53" s="270">
        <v>0.11</v>
      </c>
      <c r="AD53" s="270">
        <v>0.01</v>
      </c>
      <c r="AE53" s="270">
        <v>0.02</v>
      </c>
      <c r="AF53" s="270">
        <v>0.03</v>
      </c>
      <c r="AG53" s="270">
        <v>0.04</v>
      </c>
      <c r="AH53" s="270">
        <v>0.05</v>
      </c>
      <c r="AI53" s="270">
        <v>0.02</v>
      </c>
      <c r="AJ53" s="270">
        <v>2.9000000000000001E-2</v>
      </c>
      <c r="AK53" s="270">
        <v>3.3000000000000002E-2</v>
      </c>
      <c r="AL53" s="270">
        <v>3.9E-2</v>
      </c>
      <c r="AM53" s="270">
        <v>4.5999999999999999E-2</v>
      </c>
      <c r="AN53" s="270">
        <v>0.05</v>
      </c>
      <c r="AO53" s="270">
        <v>5.1999999999999998E-2</v>
      </c>
      <c r="AP53" s="270">
        <v>5.5E-2</v>
      </c>
      <c r="AQ53" s="270">
        <v>5.8000000000000003E-2</v>
      </c>
      <c r="AR53" s="270">
        <v>0.06</v>
      </c>
      <c r="AS53" s="270">
        <v>2.3E-2</v>
      </c>
      <c r="AT53" s="270">
        <v>3.2000000000000001E-2</v>
      </c>
      <c r="AU53" s="270">
        <v>3.9E-2</v>
      </c>
      <c r="AV53" s="270">
        <v>4.7E-2</v>
      </c>
      <c r="AW53" s="270">
        <v>5.6000000000000001E-2</v>
      </c>
      <c r="AX53" s="270">
        <v>0</v>
      </c>
      <c r="AY53" s="270">
        <v>0</v>
      </c>
      <c r="AZ53" s="270">
        <v>0</v>
      </c>
      <c r="BA53" s="270">
        <v>0</v>
      </c>
      <c r="BB53" s="270">
        <v>0</v>
      </c>
      <c r="BC53" s="270">
        <v>0</v>
      </c>
      <c r="BD53" s="270">
        <v>0</v>
      </c>
      <c r="BE53" s="270">
        <v>0</v>
      </c>
      <c r="BF53" s="270">
        <v>0</v>
      </c>
      <c r="BG53" s="270">
        <v>0</v>
      </c>
    </row>
    <row r="54" spans="1:59">
      <c r="A54" s="267" t="s">
        <v>846</v>
      </c>
      <c r="B54" s="268">
        <v>5.8548333333333318</v>
      </c>
      <c r="C54" s="268">
        <v>18</v>
      </c>
      <c r="D54" s="268">
        <v>0.36002739726027394</v>
      </c>
      <c r="E54" s="268"/>
      <c r="F54" s="269">
        <v>20323</v>
      </c>
      <c r="G54" s="270">
        <v>1.258</v>
      </c>
      <c r="H54" s="270">
        <v>0.33300000000000002</v>
      </c>
      <c r="I54" s="270">
        <v>1.764</v>
      </c>
      <c r="J54" s="270">
        <v>0.4</v>
      </c>
      <c r="K54" s="270">
        <v>0.65</v>
      </c>
      <c r="L54" s="270">
        <v>1.0898059360730574</v>
      </c>
      <c r="M54" s="271">
        <v>61.900309993603308</v>
      </c>
      <c r="N54" s="269">
        <v>20562</v>
      </c>
      <c r="O54" s="269">
        <v>20651</v>
      </c>
      <c r="P54" s="269">
        <v>20740</v>
      </c>
      <c r="Q54" s="269">
        <v>20828</v>
      </c>
      <c r="R54" s="269">
        <v>20920</v>
      </c>
      <c r="S54" s="269" t="s">
        <v>203</v>
      </c>
      <c r="T54" s="270">
        <v>1.3149999999999999</v>
      </c>
      <c r="U54" s="270">
        <v>1.5269999999999999</v>
      </c>
      <c r="V54" s="270">
        <v>1.772</v>
      </c>
      <c r="W54" s="270">
        <v>2.056</v>
      </c>
      <c r="X54" s="270">
        <v>2.3860000000000001</v>
      </c>
      <c r="Y54" s="270">
        <v>0.33800000000000002</v>
      </c>
      <c r="Z54" s="270">
        <v>0.35499999999999998</v>
      </c>
      <c r="AA54" s="270">
        <v>0.373</v>
      </c>
      <c r="AB54" s="270">
        <v>0.39300000000000002</v>
      </c>
      <c r="AC54" s="270">
        <v>0.41299999999999998</v>
      </c>
      <c r="AD54" s="270">
        <v>1.7909999999999999</v>
      </c>
      <c r="AE54" s="270">
        <v>2.5619999999999998</v>
      </c>
      <c r="AF54" s="270">
        <v>2.6579999999999999</v>
      </c>
      <c r="AG54" s="270">
        <v>2.76</v>
      </c>
      <c r="AH54" s="270">
        <v>2.8660000000000001</v>
      </c>
      <c r="AI54" s="270">
        <v>0.40600000000000003</v>
      </c>
      <c r="AJ54" s="270">
        <v>0.42699999999999999</v>
      </c>
      <c r="AK54" s="270">
        <v>0.44900000000000001</v>
      </c>
      <c r="AL54" s="270">
        <v>0.47199999999999998</v>
      </c>
      <c r="AM54" s="270">
        <v>0.496</v>
      </c>
      <c r="AN54" s="270">
        <v>0.65</v>
      </c>
      <c r="AO54" s="270">
        <v>0.65</v>
      </c>
      <c r="AP54" s="270">
        <v>0.65</v>
      </c>
      <c r="AQ54" s="270">
        <v>0.65</v>
      </c>
      <c r="AR54" s="270">
        <v>0.65</v>
      </c>
      <c r="AS54" s="270">
        <v>1.278</v>
      </c>
      <c r="AT54" s="270">
        <v>1.363</v>
      </c>
      <c r="AU54" s="270">
        <v>1.4590000000000001</v>
      </c>
      <c r="AV54" s="270">
        <v>1.5669999999999999</v>
      </c>
      <c r="AW54" s="270">
        <v>1.6879999999999999</v>
      </c>
      <c r="AX54" s="270">
        <v>0</v>
      </c>
      <c r="AY54" s="270">
        <v>0</v>
      </c>
      <c r="AZ54" s="270">
        <v>0</v>
      </c>
      <c r="BA54" s="270">
        <v>0</v>
      </c>
      <c r="BB54" s="270">
        <v>0</v>
      </c>
      <c r="BC54" s="270">
        <v>0</v>
      </c>
      <c r="BD54" s="270">
        <v>0</v>
      </c>
      <c r="BE54" s="270">
        <v>0</v>
      </c>
      <c r="BF54" s="270">
        <v>0</v>
      </c>
      <c r="BG54" s="270">
        <v>0</v>
      </c>
    </row>
    <row r="55" spans="1:59">
      <c r="A55" s="267" t="s">
        <v>650</v>
      </c>
      <c r="B55" s="268">
        <v>2.2011666666666669</v>
      </c>
      <c r="C55" s="268">
        <v>23</v>
      </c>
      <c r="D55" s="268">
        <v>6.8000000000000005E-2</v>
      </c>
      <c r="E55" s="268"/>
      <c r="F55" s="269">
        <v>10719</v>
      </c>
      <c r="G55" s="270">
        <v>0.95699999999999996</v>
      </c>
      <c r="H55" s="270">
        <v>0.28799999999999998</v>
      </c>
      <c r="I55" s="270">
        <v>0.45800000000000002</v>
      </c>
      <c r="J55" s="270">
        <v>6.7000000000000004E-2</v>
      </c>
      <c r="K55" s="270">
        <v>3.7999999999999999E-2</v>
      </c>
      <c r="L55" s="270">
        <v>0.32516666666666705</v>
      </c>
      <c r="M55" s="271">
        <v>89.280716484746705</v>
      </c>
      <c r="N55" s="269">
        <v>13874</v>
      </c>
      <c r="O55" s="269">
        <v>14000</v>
      </c>
      <c r="P55" s="269">
        <v>15000</v>
      </c>
      <c r="Q55" s="269">
        <v>16061</v>
      </c>
      <c r="R55" s="269">
        <v>16864</v>
      </c>
      <c r="S55" s="269" t="s">
        <v>203</v>
      </c>
      <c r="T55" s="270">
        <v>1.1659999999999999</v>
      </c>
      <c r="U55" s="270">
        <v>1.224</v>
      </c>
      <c r="V55" s="270">
        <v>1.2849999999999999</v>
      </c>
      <c r="W55" s="270">
        <v>1.35</v>
      </c>
      <c r="X55" s="270">
        <v>1.4179999999999999</v>
      </c>
      <c r="Y55" s="270">
        <v>0.317</v>
      </c>
      <c r="Z55" s="270">
        <v>0.32100000000000001</v>
      </c>
      <c r="AA55" s="270">
        <v>0.32500000000000001</v>
      </c>
      <c r="AB55" s="270">
        <v>0.32900000000000001</v>
      </c>
      <c r="AC55" s="270">
        <v>0.33300000000000002</v>
      </c>
      <c r="AD55" s="270">
        <v>2.7360000000000002</v>
      </c>
      <c r="AE55" s="270">
        <v>2.6</v>
      </c>
      <c r="AF55" s="270">
        <v>2.5</v>
      </c>
      <c r="AG55" s="270">
        <v>2.5</v>
      </c>
      <c r="AH55" s="270">
        <v>2.5</v>
      </c>
      <c r="AI55" s="270">
        <v>0.28000000000000003</v>
      </c>
      <c r="AJ55" s="270">
        <v>0.29399999999999998</v>
      </c>
      <c r="AK55" s="270">
        <v>0.308</v>
      </c>
      <c r="AL55" s="270">
        <v>0.32400000000000001</v>
      </c>
      <c r="AM55" s="270">
        <v>0.34</v>
      </c>
      <c r="AN55" s="270">
        <v>0.112</v>
      </c>
      <c r="AO55" s="270">
        <v>0.11799999999999999</v>
      </c>
      <c r="AP55" s="270">
        <v>0.123</v>
      </c>
      <c r="AQ55" s="270">
        <v>0.13</v>
      </c>
      <c r="AR55" s="270">
        <v>0.13700000000000001</v>
      </c>
      <c r="AS55" s="270">
        <v>0.621</v>
      </c>
      <c r="AT55" s="270">
        <v>0.60199999999999998</v>
      </c>
      <c r="AU55" s="270">
        <v>0.59599999999999997</v>
      </c>
      <c r="AV55" s="270">
        <v>0.60799999999999998</v>
      </c>
      <c r="AW55" s="270">
        <v>0.61699999999999999</v>
      </c>
      <c r="AX55" s="270">
        <v>0</v>
      </c>
      <c r="AY55" s="270">
        <v>0</v>
      </c>
      <c r="AZ55" s="270">
        <v>0</v>
      </c>
      <c r="BA55" s="270">
        <v>0</v>
      </c>
      <c r="BB55" s="270">
        <v>0</v>
      </c>
      <c r="BC55" s="270">
        <v>0</v>
      </c>
      <c r="BD55" s="270">
        <v>0</v>
      </c>
      <c r="BE55" s="270">
        <v>0</v>
      </c>
      <c r="BF55" s="270">
        <v>0</v>
      </c>
      <c r="BG55" s="270">
        <v>0</v>
      </c>
    </row>
    <row r="56" spans="1:59">
      <c r="A56" s="267" t="s">
        <v>443</v>
      </c>
      <c r="B56" s="268">
        <v>0.34599999999999992</v>
      </c>
      <c r="C56" s="268">
        <v>1</v>
      </c>
      <c r="D56" s="268">
        <v>0</v>
      </c>
      <c r="E56" s="268"/>
      <c r="F56" s="269">
        <v>4819</v>
      </c>
      <c r="G56" s="270">
        <v>0.16</v>
      </c>
      <c r="H56" s="270">
        <v>5.0999999999999997E-2</v>
      </c>
      <c r="I56" s="270">
        <v>8.0000000000000002E-3</v>
      </c>
      <c r="J56" s="270">
        <v>0.10199999999999999</v>
      </c>
      <c r="K56" s="270">
        <v>0.01</v>
      </c>
      <c r="L56" s="270">
        <v>1.4999999999999902E-2</v>
      </c>
      <c r="M56" s="271">
        <v>33.201909109773815</v>
      </c>
      <c r="N56" s="269">
        <v>4850</v>
      </c>
      <c r="O56" s="269">
        <v>5000</v>
      </c>
      <c r="P56" s="269">
        <v>5300</v>
      </c>
      <c r="Q56" s="269">
        <v>5600</v>
      </c>
      <c r="R56" s="269">
        <v>5900</v>
      </c>
      <c r="S56" s="269" t="s">
        <v>203</v>
      </c>
      <c r="T56" s="270">
        <v>0.185</v>
      </c>
      <c r="U56" s="270">
        <v>0.19500000000000001</v>
      </c>
      <c r="V56" s="270">
        <v>0.20499999999999999</v>
      </c>
      <c r="W56" s="270">
        <v>0.21</v>
      </c>
      <c r="X56" s="270">
        <v>0.255</v>
      </c>
      <c r="Y56" s="270">
        <v>6.5000000000000002E-2</v>
      </c>
      <c r="Z56" s="270">
        <v>7.0000000000000007E-2</v>
      </c>
      <c r="AA56" s="270">
        <v>0.08</v>
      </c>
      <c r="AB56" s="270">
        <v>8.5000000000000006E-2</v>
      </c>
      <c r="AC56" s="270">
        <v>0.09</v>
      </c>
      <c r="AD56" s="270">
        <v>1.2E-2</v>
      </c>
      <c r="AE56" s="270">
        <v>1.2999999999999999E-2</v>
      </c>
      <c r="AF56" s="270">
        <v>1.4E-2</v>
      </c>
      <c r="AG56" s="270">
        <v>1.4999999999999999E-2</v>
      </c>
      <c r="AH56" s="270">
        <v>1.6E-2</v>
      </c>
      <c r="AI56" s="270">
        <v>0.11600000000000001</v>
      </c>
      <c r="AJ56" s="270">
        <v>0.11799999999999999</v>
      </c>
      <c r="AK56" s="270">
        <v>0.123</v>
      </c>
      <c r="AL56" s="270">
        <v>0.128</v>
      </c>
      <c r="AM56" s="270">
        <v>0.13200000000000001</v>
      </c>
      <c r="AN56" s="270">
        <v>1.6E-2</v>
      </c>
      <c r="AO56" s="270">
        <v>1.7000000000000001E-2</v>
      </c>
      <c r="AP56" s="270">
        <v>1.7999999999999999E-2</v>
      </c>
      <c r="AQ56" s="270">
        <v>1.9E-2</v>
      </c>
      <c r="AR56" s="270">
        <v>0.02</v>
      </c>
      <c r="AS56" s="270">
        <v>3.3000000000000002E-2</v>
      </c>
      <c r="AT56" s="270">
        <v>3.5000000000000003E-2</v>
      </c>
      <c r="AU56" s="270">
        <v>3.6999999999999998E-2</v>
      </c>
      <c r="AV56" s="270">
        <v>3.9E-2</v>
      </c>
      <c r="AW56" s="270">
        <v>4.2999999999999997E-2</v>
      </c>
      <c r="AX56" s="270">
        <v>0</v>
      </c>
      <c r="AY56" s="270">
        <v>0</v>
      </c>
      <c r="AZ56" s="270">
        <v>0</v>
      </c>
      <c r="BA56" s="270">
        <v>0</v>
      </c>
      <c r="BB56" s="270">
        <v>0</v>
      </c>
      <c r="BC56" s="270">
        <v>0</v>
      </c>
      <c r="BD56" s="270">
        <v>0</v>
      </c>
      <c r="BE56" s="270">
        <v>0</v>
      </c>
      <c r="BF56" s="270">
        <v>0</v>
      </c>
      <c r="BG56" s="270">
        <v>0</v>
      </c>
    </row>
    <row r="57" spans="1:59">
      <c r="A57" s="267" t="s">
        <v>604</v>
      </c>
      <c r="B57" s="268">
        <v>6.8166666666666667E-2</v>
      </c>
      <c r="C57" s="268">
        <v>0.25</v>
      </c>
      <c r="D57" s="268">
        <v>0</v>
      </c>
      <c r="E57" s="268"/>
      <c r="F57" s="269">
        <v>700</v>
      </c>
      <c r="G57" s="270">
        <v>3.4000000000000002E-2</v>
      </c>
      <c r="H57" s="270">
        <v>1.4999999999999999E-2</v>
      </c>
      <c r="I57" s="270">
        <v>1E-3</v>
      </c>
      <c r="J57" s="270">
        <v>1E-3</v>
      </c>
      <c r="K57" s="270">
        <v>7.0000000000000001E-3</v>
      </c>
      <c r="L57" s="270">
        <v>1.0166666666666664E-2</v>
      </c>
      <c r="M57" s="271">
        <v>48.571428571428569</v>
      </c>
      <c r="N57" s="269">
        <v>704</v>
      </c>
      <c r="O57" s="269">
        <v>711</v>
      </c>
      <c r="P57" s="269">
        <v>718</v>
      </c>
      <c r="Q57" s="269">
        <v>725</v>
      </c>
      <c r="R57" s="269">
        <v>733</v>
      </c>
      <c r="S57" s="269" t="s">
        <v>203</v>
      </c>
      <c r="T57" s="270">
        <v>3.4000000000000002E-2</v>
      </c>
      <c r="U57" s="270">
        <v>3.4000000000000002E-2</v>
      </c>
      <c r="V57" s="270">
        <v>3.4000000000000002E-2</v>
      </c>
      <c r="W57" s="270">
        <v>3.4000000000000002E-2</v>
      </c>
      <c r="X57" s="270">
        <v>3.4000000000000002E-2</v>
      </c>
      <c r="Y57" s="270">
        <v>1.4999999999999999E-2</v>
      </c>
      <c r="Z57" s="270">
        <v>1.4999999999999999E-2</v>
      </c>
      <c r="AA57" s="270">
        <v>1.4999999999999999E-2</v>
      </c>
      <c r="AB57" s="270">
        <v>1.4999999999999999E-2</v>
      </c>
      <c r="AC57" s="270">
        <v>1.4999999999999999E-2</v>
      </c>
      <c r="AD57" s="270">
        <v>1E-3</v>
      </c>
      <c r="AE57" s="270">
        <v>1E-3</v>
      </c>
      <c r="AF57" s="270">
        <v>1E-3</v>
      </c>
      <c r="AG57" s="270">
        <v>1E-3</v>
      </c>
      <c r="AH57" s="270">
        <v>1E-3</v>
      </c>
      <c r="AI57" s="270">
        <v>1E-3</v>
      </c>
      <c r="AJ57" s="270">
        <v>1E-3</v>
      </c>
      <c r="AK57" s="270">
        <v>1E-3</v>
      </c>
      <c r="AL57" s="270">
        <v>1E-3</v>
      </c>
      <c r="AM57" s="270">
        <v>1E-3</v>
      </c>
      <c r="AN57" s="270">
        <v>7.0000000000000001E-3</v>
      </c>
      <c r="AO57" s="270">
        <v>7.0000000000000001E-3</v>
      </c>
      <c r="AP57" s="270">
        <v>7.0000000000000001E-3</v>
      </c>
      <c r="AQ57" s="270">
        <v>7.0000000000000001E-3</v>
      </c>
      <c r="AR57" s="270">
        <v>7.0000000000000001E-3</v>
      </c>
      <c r="AS57" s="270">
        <v>0.01</v>
      </c>
      <c r="AT57" s="270">
        <v>0.01</v>
      </c>
      <c r="AU57" s="270">
        <v>0.01</v>
      </c>
      <c r="AV57" s="270">
        <v>0.01</v>
      </c>
      <c r="AW57" s="270">
        <v>0.01</v>
      </c>
      <c r="AX57" s="270">
        <v>0</v>
      </c>
      <c r="AY57" s="270">
        <v>0</v>
      </c>
      <c r="AZ57" s="270">
        <v>0</v>
      </c>
      <c r="BA57" s="270">
        <v>0</v>
      </c>
      <c r="BB57" s="270">
        <v>0</v>
      </c>
      <c r="BC57" s="270">
        <v>0</v>
      </c>
      <c r="BD57" s="270">
        <v>0</v>
      </c>
      <c r="BE57" s="270">
        <v>0</v>
      </c>
      <c r="BF57" s="270">
        <v>0</v>
      </c>
      <c r="BG57" s="270">
        <v>0</v>
      </c>
    </row>
    <row r="58" spans="1:59">
      <c r="A58" s="267" t="s">
        <v>571</v>
      </c>
      <c r="B58" s="268">
        <v>3.9916666666666663E-2</v>
      </c>
      <c r="C58" s="268">
        <v>7.9000000000000001E-2</v>
      </c>
      <c r="D58" s="268">
        <v>0</v>
      </c>
      <c r="E58" s="268"/>
      <c r="F58" s="269">
        <v>589</v>
      </c>
      <c r="G58" s="270">
        <v>2.7E-2</v>
      </c>
      <c r="H58" s="270">
        <v>8.9999999999999993E-3</v>
      </c>
      <c r="I58" s="270">
        <v>0</v>
      </c>
      <c r="J58" s="270">
        <v>0</v>
      </c>
      <c r="K58" s="270">
        <v>1E-3</v>
      </c>
      <c r="L58" s="270">
        <v>2.9166666666666646E-3</v>
      </c>
      <c r="M58" s="271">
        <v>45.840407470288625</v>
      </c>
      <c r="N58" s="269">
        <v>591</v>
      </c>
      <c r="O58" s="269">
        <v>593</v>
      </c>
      <c r="P58" s="269">
        <v>598</v>
      </c>
      <c r="Q58" s="269">
        <v>604</v>
      </c>
      <c r="R58" s="269">
        <v>610</v>
      </c>
      <c r="S58" s="269" t="s">
        <v>203</v>
      </c>
      <c r="T58" s="270">
        <v>2.7E-2</v>
      </c>
      <c r="U58" s="270">
        <v>2.7E-2</v>
      </c>
      <c r="V58" s="270">
        <v>2.7E-2</v>
      </c>
      <c r="W58" s="270">
        <v>2.7E-2</v>
      </c>
      <c r="X58" s="270">
        <v>2.7E-2</v>
      </c>
      <c r="Y58" s="270">
        <v>8.9999999999999993E-3</v>
      </c>
      <c r="Z58" s="270">
        <v>0.01</v>
      </c>
      <c r="AA58" s="270">
        <v>1.0999999999999999E-2</v>
      </c>
      <c r="AB58" s="270">
        <v>1.2E-2</v>
      </c>
      <c r="AC58" s="270">
        <v>1.2999999999999999E-2</v>
      </c>
      <c r="AD58" s="270">
        <v>0</v>
      </c>
      <c r="AE58" s="270">
        <v>0</v>
      </c>
      <c r="AF58" s="270">
        <v>0</v>
      </c>
      <c r="AG58" s="270">
        <v>0</v>
      </c>
      <c r="AH58" s="270">
        <v>0</v>
      </c>
      <c r="AI58" s="270">
        <v>0</v>
      </c>
      <c r="AJ58" s="270">
        <v>0</v>
      </c>
      <c r="AK58" s="270">
        <v>0</v>
      </c>
      <c r="AL58" s="270">
        <v>0</v>
      </c>
      <c r="AM58" s="270">
        <v>0</v>
      </c>
      <c r="AN58" s="270">
        <v>1E-3</v>
      </c>
      <c r="AO58" s="270">
        <v>1E-3</v>
      </c>
      <c r="AP58" s="270">
        <v>1E-3</v>
      </c>
      <c r="AQ58" s="270">
        <v>1E-3</v>
      </c>
      <c r="AR58" s="270">
        <v>1E-3</v>
      </c>
      <c r="AS58" s="270">
        <v>2E-3</v>
      </c>
      <c r="AT58" s="270">
        <v>2E-3</v>
      </c>
      <c r="AU58" s="270">
        <v>2E-3</v>
      </c>
      <c r="AV58" s="270">
        <v>2E-3</v>
      </c>
      <c r="AW58" s="270">
        <v>2E-3</v>
      </c>
      <c r="AX58" s="270">
        <v>0</v>
      </c>
      <c r="AY58" s="270">
        <v>0</v>
      </c>
      <c r="AZ58" s="270">
        <v>0</v>
      </c>
      <c r="BA58" s="270">
        <v>0</v>
      </c>
      <c r="BB58" s="270">
        <v>0</v>
      </c>
      <c r="BC58" s="270">
        <v>0</v>
      </c>
      <c r="BD58" s="270">
        <v>0</v>
      </c>
      <c r="BE58" s="270">
        <v>0</v>
      </c>
      <c r="BF58" s="270">
        <v>0</v>
      </c>
      <c r="BG58" s="270">
        <v>0</v>
      </c>
    </row>
    <row r="59" spans="1:59">
      <c r="A59" s="267" t="s">
        <v>666</v>
      </c>
      <c r="B59" s="268">
        <v>4.8333333333333327E-3</v>
      </c>
      <c r="C59" s="268">
        <v>0.08</v>
      </c>
      <c r="D59" s="268">
        <v>0</v>
      </c>
      <c r="E59" s="268"/>
      <c r="F59" s="269">
        <v>636</v>
      </c>
      <c r="G59" s="270">
        <v>2.7E-2</v>
      </c>
      <c r="H59" s="270">
        <v>2E-3</v>
      </c>
      <c r="I59" s="270">
        <v>0</v>
      </c>
      <c r="J59" s="270">
        <v>0</v>
      </c>
      <c r="K59" s="270">
        <v>1E-3</v>
      </c>
      <c r="L59" s="270">
        <v>-2.5166666666666667E-2</v>
      </c>
      <c r="M59" s="271">
        <v>42.452830188679243</v>
      </c>
      <c r="N59" s="269">
        <v>639</v>
      </c>
      <c r="O59" s="269">
        <v>645</v>
      </c>
      <c r="P59" s="269">
        <v>651</v>
      </c>
      <c r="Q59" s="269">
        <v>657</v>
      </c>
      <c r="R59" s="269">
        <v>663</v>
      </c>
      <c r="S59" s="269" t="s">
        <v>203</v>
      </c>
      <c r="T59" s="270">
        <v>2.7E-2</v>
      </c>
      <c r="U59" s="270">
        <v>2.7E-2</v>
      </c>
      <c r="V59" s="270">
        <v>2.7E-2</v>
      </c>
      <c r="W59" s="270">
        <v>2.7E-2</v>
      </c>
      <c r="X59" s="270">
        <v>2.8000000000000001E-2</v>
      </c>
      <c r="Y59" s="270">
        <v>2E-3</v>
      </c>
      <c r="Z59" s="270">
        <v>2E-3</v>
      </c>
      <c r="AA59" s="270">
        <v>2E-3</v>
      </c>
      <c r="AB59" s="270">
        <v>2E-3</v>
      </c>
      <c r="AC59" s="270">
        <v>2E-3</v>
      </c>
      <c r="AD59" s="270">
        <v>0</v>
      </c>
      <c r="AE59" s="270">
        <v>0</v>
      </c>
      <c r="AF59" s="270">
        <v>0</v>
      </c>
      <c r="AG59" s="270">
        <v>0</v>
      </c>
      <c r="AH59" s="270">
        <v>0</v>
      </c>
      <c r="AI59" s="270">
        <v>0</v>
      </c>
      <c r="AJ59" s="270">
        <v>0</v>
      </c>
      <c r="AK59" s="270">
        <v>0</v>
      </c>
      <c r="AL59" s="270">
        <v>0</v>
      </c>
      <c r="AM59" s="270">
        <v>0</v>
      </c>
      <c r="AN59" s="270">
        <v>1E-3</v>
      </c>
      <c r="AO59" s="270">
        <v>1E-3</v>
      </c>
      <c r="AP59" s="270">
        <v>1E-3</v>
      </c>
      <c r="AQ59" s="270">
        <v>1E-3</v>
      </c>
      <c r="AR59" s="270">
        <v>1E-3</v>
      </c>
      <c r="AS59" s="270">
        <v>5.0000000000000001E-3</v>
      </c>
      <c r="AT59" s="270">
        <v>5.0000000000000001E-3</v>
      </c>
      <c r="AU59" s="270">
        <v>5.0000000000000001E-3</v>
      </c>
      <c r="AV59" s="270">
        <v>5.0000000000000001E-3</v>
      </c>
      <c r="AW59" s="270">
        <v>5.0000000000000001E-3</v>
      </c>
      <c r="AX59" s="270">
        <v>0</v>
      </c>
      <c r="AY59" s="270">
        <v>0</v>
      </c>
      <c r="AZ59" s="270">
        <v>0</v>
      </c>
      <c r="BA59" s="270">
        <v>0</v>
      </c>
      <c r="BB59" s="270">
        <v>0</v>
      </c>
      <c r="BC59" s="270">
        <v>0</v>
      </c>
      <c r="BD59" s="270">
        <v>0</v>
      </c>
      <c r="BE59" s="270">
        <v>0</v>
      </c>
      <c r="BF59" s="270">
        <v>0</v>
      </c>
      <c r="BG59" s="270">
        <v>0</v>
      </c>
    </row>
    <row r="60" spans="1:59">
      <c r="A60" s="267" t="s">
        <v>503</v>
      </c>
      <c r="B60" s="268">
        <v>4.2684999999999995</v>
      </c>
      <c r="C60" s="268">
        <v>10</v>
      </c>
      <c r="D60" s="268">
        <v>2.2191780821917806E-2</v>
      </c>
      <c r="E60" s="268"/>
      <c r="F60" s="269">
        <v>51292</v>
      </c>
      <c r="G60" s="270">
        <v>2.6019999999999999</v>
      </c>
      <c r="H60" s="270">
        <v>0.32300000000000001</v>
      </c>
      <c r="I60" s="270">
        <v>0.36199999999999999</v>
      </c>
      <c r="J60" s="270">
        <v>6.6000000000000003E-2</v>
      </c>
      <c r="K60" s="270">
        <v>0.41499999999999998</v>
      </c>
      <c r="L60" s="270">
        <v>0.47830821917808208</v>
      </c>
      <c r="M60" s="271">
        <v>50.729158543242612</v>
      </c>
      <c r="N60" s="269">
        <v>53000</v>
      </c>
      <c r="O60" s="269">
        <v>56919</v>
      </c>
      <c r="P60" s="269">
        <v>62383</v>
      </c>
      <c r="Q60" s="269">
        <v>68371</v>
      </c>
      <c r="R60" s="269">
        <v>73236</v>
      </c>
      <c r="S60" s="269" t="s">
        <v>203</v>
      </c>
      <c r="T60" s="270">
        <v>2.9940000000000002</v>
      </c>
      <c r="U60" s="270">
        <v>3.0169999999999999</v>
      </c>
      <c r="V60" s="270">
        <v>3.2650000000000001</v>
      </c>
      <c r="W60" s="270">
        <v>3.5129999999999999</v>
      </c>
      <c r="X60" s="270">
        <v>3.8</v>
      </c>
      <c r="Y60" s="270">
        <v>0.34</v>
      </c>
      <c r="Z60" s="270">
        <v>0.37</v>
      </c>
      <c r="AA60" s="270">
        <v>0.39500000000000002</v>
      </c>
      <c r="AB60" s="270">
        <v>0.41499999999999998</v>
      </c>
      <c r="AC60" s="270">
        <v>0.45</v>
      </c>
      <c r="AD60" s="270">
        <v>0.39</v>
      </c>
      <c r="AE60" s="270">
        <v>0.39500000000000002</v>
      </c>
      <c r="AF60" s="270">
        <v>0.40300000000000002</v>
      </c>
      <c r="AG60" s="270">
        <v>0.41</v>
      </c>
      <c r="AH60" s="270">
        <v>0.41499999999999998</v>
      </c>
      <c r="AI60" s="270">
        <v>7.6999999999999999E-2</v>
      </c>
      <c r="AJ60" s="270">
        <v>9.0999999999999998E-2</v>
      </c>
      <c r="AK60" s="270">
        <v>0.105</v>
      </c>
      <c r="AL60" s="270">
        <v>0.11899999999999999</v>
      </c>
      <c r="AM60" s="270">
        <v>0.13300000000000001</v>
      </c>
      <c r="AN60" s="270">
        <v>0.41799999999999998</v>
      </c>
      <c r="AO60" s="270">
        <v>0.42</v>
      </c>
      <c r="AP60" s="270">
        <v>0.42199999999999999</v>
      </c>
      <c r="AQ60" s="270">
        <v>0.42499999999999999</v>
      </c>
      <c r="AR60" s="270">
        <v>0.42799999999999999</v>
      </c>
      <c r="AS60" s="270">
        <v>0.30599999999999999</v>
      </c>
      <c r="AT60" s="270">
        <v>0.32300000000000001</v>
      </c>
      <c r="AU60" s="270">
        <v>0.34200000000000003</v>
      </c>
      <c r="AV60" s="270">
        <v>0.36099999999999999</v>
      </c>
      <c r="AW60" s="270">
        <v>0.38100000000000001</v>
      </c>
      <c r="AX60" s="270">
        <v>0</v>
      </c>
      <c r="AY60" s="270">
        <v>0</v>
      </c>
      <c r="AZ60" s="270">
        <v>0</v>
      </c>
      <c r="BA60" s="270">
        <v>0</v>
      </c>
      <c r="BB60" s="270">
        <v>0</v>
      </c>
      <c r="BC60" s="270">
        <v>0</v>
      </c>
      <c r="BD60" s="270">
        <v>0</v>
      </c>
      <c r="BE60" s="270">
        <v>0</v>
      </c>
      <c r="BF60" s="270">
        <v>0</v>
      </c>
      <c r="BG60" s="270">
        <v>0</v>
      </c>
    </row>
    <row r="61" spans="1:59">
      <c r="A61" s="267" t="s">
        <v>896</v>
      </c>
      <c r="B61" s="268">
        <v>19.049166666666668</v>
      </c>
      <c r="C61" s="268">
        <v>75</v>
      </c>
      <c r="D61" s="268">
        <v>1.879</v>
      </c>
      <c r="E61" s="268"/>
      <c r="F61" s="269">
        <v>83640</v>
      </c>
      <c r="G61" s="270">
        <v>3.9849999999999999</v>
      </c>
      <c r="H61" s="270">
        <v>2.1459999999999999</v>
      </c>
      <c r="I61" s="270">
        <v>0.63100000000000001</v>
      </c>
      <c r="J61" s="270">
        <v>1.141</v>
      </c>
      <c r="K61" s="270">
        <v>5.58</v>
      </c>
      <c r="L61" s="270">
        <v>3.687166666666668</v>
      </c>
      <c r="M61" s="271">
        <v>47.644667623146823</v>
      </c>
      <c r="N61" s="269">
        <v>83955</v>
      </c>
      <c r="O61" s="269">
        <v>89799</v>
      </c>
      <c r="P61" s="269">
        <v>96049</v>
      </c>
      <c r="Q61" s="269">
        <v>102734</v>
      </c>
      <c r="R61" s="269">
        <v>109884</v>
      </c>
      <c r="S61" s="269" t="s">
        <v>190</v>
      </c>
      <c r="T61" s="270">
        <v>4.2290000000000001</v>
      </c>
      <c r="U61" s="270">
        <v>5.1150000000000002</v>
      </c>
      <c r="V61" s="270">
        <v>6.2839999999999998</v>
      </c>
      <c r="W61" s="270">
        <v>7.66</v>
      </c>
      <c r="X61" s="270">
        <v>9.3379999999999992</v>
      </c>
      <c r="Y61" s="270">
        <v>2.2269999999999999</v>
      </c>
      <c r="Z61" s="270">
        <v>2.7759999999999998</v>
      </c>
      <c r="AA61" s="270">
        <v>3.3839999999999999</v>
      </c>
      <c r="AB61" s="270">
        <v>4.125</v>
      </c>
      <c r="AC61" s="270">
        <v>5.0289999999999999</v>
      </c>
      <c r="AD61" s="270">
        <v>0.67</v>
      </c>
      <c r="AE61" s="270">
        <v>0.81599999999999995</v>
      </c>
      <c r="AF61" s="270">
        <v>0.995</v>
      </c>
      <c r="AG61" s="270">
        <v>1.2130000000000001</v>
      </c>
      <c r="AH61" s="270">
        <v>1.4790000000000001</v>
      </c>
      <c r="AI61" s="270">
        <v>1.2110000000000001</v>
      </c>
      <c r="AJ61" s="270">
        <v>1.476</v>
      </c>
      <c r="AK61" s="270">
        <v>1.7989999999999999</v>
      </c>
      <c r="AL61" s="270">
        <v>2.1930000000000001</v>
      </c>
      <c r="AM61" s="270">
        <v>2.6739999999999999</v>
      </c>
      <c r="AN61" s="270">
        <v>4.8230000000000004</v>
      </c>
      <c r="AO61" s="270">
        <v>3.5030000000000001</v>
      </c>
      <c r="AP61" s="270">
        <v>3.4729999999999999</v>
      </c>
      <c r="AQ61" s="270">
        <v>3.4910000000000001</v>
      </c>
      <c r="AR61" s="270">
        <v>3.8180000000000001</v>
      </c>
      <c r="AS61" s="270">
        <v>3.25</v>
      </c>
      <c r="AT61" s="270">
        <v>2.75</v>
      </c>
      <c r="AU61" s="270">
        <v>2.5</v>
      </c>
      <c r="AV61" s="270">
        <v>2</v>
      </c>
      <c r="AW61" s="270">
        <v>1.75</v>
      </c>
      <c r="AX61" s="270">
        <v>0</v>
      </c>
      <c r="AY61" s="270">
        <v>0</v>
      </c>
      <c r="AZ61" s="270">
        <v>0</v>
      </c>
      <c r="BA61" s="270">
        <v>0</v>
      </c>
      <c r="BB61" s="270">
        <v>0</v>
      </c>
      <c r="BC61" s="270">
        <v>0.5</v>
      </c>
      <c r="BD61" s="270">
        <v>0</v>
      </c>
      <c r="BE61" s="270">
        <v>0</v>
      </c>
      <c r="BF61" s="270">
        <v>-0.5</v>
      </c>
      <c r="BG61" s="270">
        <v>0</v>
      </c>
    </row>
    <row r="62" spans="1:59">
      <c r="A62" s="267" t="s">
        <v>423</v>
      </c>
      <c r="B62" s="268">
        <v>1.997333333333333</v>
      </c>
      <c r="C62" s="268">
        <v>10</v>
      </c>
      <c r="D62" s="268">
        <v>0</v>
      </c>
      <c r="E62" s="268"/>
      <c r="F62" s="269">
        <v>11087</v>
      </c>
      <c r="G62" s="270">
        <v>0.65100000000000002</v>
      </c>
      <c r="H62" s="270">
        <v>0.27500000000000002</v>
      </c>
      <c r="I62" s="270">
        <v>0.36299999999999999</v>
      </c>
      <c r="J62" s="270">
        <v>0.20399999999999999</v>
      </c>
      <c r="K62" s="270">
        <v>0.28199999999999997</v>
      </c>
      <c r="L62" s="270">
        <v>0.22233333333333283</v>
      </c>
      <c r="M62" s="271">
        <v>58.717416794443942</v>
      </c>
      <c r="N62" s="269">
        <v>11766</v>
      </c>
      <c r="O62" s="269">
        <v>14342</v>
      </c>
      <c r="P62" s="269">
        <v>17483</v>
      </c>
      <c r="Q62" s="269">
        <v>21312</v>
      </c>
      <c r="R62" s="269">
        <v>25979</v>
      </c>
      <c r="S62" s="269" t="s">
        <v>190</v>
      </c>
      <c r="T62" s="270">
        <v>0.69099999999999995</v>
      </c>
      <c r="U62" s="270">
        <v>0.84199999999999997</v>
      </c>
      <c r="V62" s="270">
        <v>1.0269999999999999</v>
      </c>
      <c r="W62" s="270">
        <v>1.2509999999999999</v>
      </c>
      <c r="X62" s="270">
        <v>1.5249999999999999</v>
      </c>
      <c r="Y62" s="270">
        <v>0.29199999999999998</v>
      </c>
      <c r="Z62" s="270">
        <v>0.35599999999999998</v>
      </c>
      <c r="AA62" s="270">
        <v>0.434</v>
      </c>
      <c r="AB62" s="270">
        <v>0.52900000000000003</v>
      </c>
      <c r="AC62" s="270">
        <v>0.64400000000000002</v>
      </c>
      <c r="AD62" s="270">
        <v>0.38500000000000001</v>
      </c>
      <c r="AE62" s="270">
        <v>0.47</v>
      </c>
      <c r="AF62" s="270">
        <v>0.57199999999999995</v>
      </c>
      <c r="AG62" s="270">
        <v>0.69799999999999995</v>
      </c>
      <c r="AH62" s="270">
        <v>0.85099999999999998</v>
      </c>
      <c r="AI62" s="270">
        <v>0.216</v>
      </c>
      <c r="AJ62" s="270">
        <v>0.26400000000000001</v>
      </c>
      <c r="AK62" s="270">
        <v>0.32200000000000001</v>
      </c>
      <c r="AL62" s="270">
        <v>0.39200000000000002</v>
      </c>
      <c r="AM62" s="270">
        <v>0.47799999999999998</v>
      </c>
      <c r="AN62" s="270">
        <v>0.29899999999999999</v>
      </c>
      <c r="AO62" s="270">
        <v>0.36499999999999999</v>
      </c>
      <c r="AP62" s="270">
        <v>0.44500000000000001</v>
      </c>
      <c r="AQ62" s="270">
        <v>0.54200000000000004</v>
      </c>
      <c r="AR62" s="270">
        <v>0.66100000000000003</v>
      </c>
      <c r="AS62" s="270">
        <v>0.23300000000000001</v>
      </c>
      <c r="AT62" s="270">
        <v>0.28499999999999998</v>
      </c>
      <c r="AU62" s="270">
        <v>0.34699999999999998</v>
      </c>
      <c r="AV62" s="270">
        <v>0.42299999999999999</v>
      </c>
      <c r="AW62" s="270">
        <v>0.51500000000000001</v>
      </c>
      <c r="AX62" s="270">
        <v>0</v>
      </c>
      <c r="AY62" s="270">
        <v>0</v>
      </c>
      <c r="AZ62" s="270">
        <v>0</v>
      </c>
      <c r="BA62" s="270">
        <v>0</v>
      </c>
      <c r="BB62" s="270">
        <v>0</v>
      </c>
      <c r="BC62" s="270">
        <v>0</v>
      </c>
      <c r="BD62" s="270">
        <v>0</v>
      </c>
      <c r="BE62" s="270">
        <v>0</v>
      </c>
      <c r="BF62" s="270">
        <v>0</v>
      </c>
      <c r="BG62" s="270">
        <v>0</v>
      </c>
    </row>
    <row r="63" spans="1:59">
      <c r="A63" s="267" t="s">
        <v>727</v>
      </c>
      <c r="B63" s="268">
        <v>2.5372499999999998</v>
      </c>
      <c r="C63" s="268">
        <v>13.5</v>
      </c>
      <c r="D63" s="268">
        <v>0.51200000000000001</v>
      </c>
      <c r="E63" s="268"/>
      <c r="F63" s="269">
        <v>17200</v>
      </c>
      <c r="G63" s="270">
        <v>0.97</v>
      </c>
      <c r="H63" s="270">
        <v>0.13700000000000001</v>
      </c>
      <c r="I63" s="270">
        <v>0.48199999999999998</v>
      </c>
      <c r="J63" s="270">
        <v>3.4000000000000002E-2</v>
      </c>
      <c r="K63" s="270">
        <v>0.18</v>
      </c>
      <c r="L63" s="270">
        <v>0.22224999999999984</v>
      </c>
      <c r="M63" s="271">
        <v>56.395348837209305</v>
      </c>
      <c r="N63" s="269">
        <v>18309</v>
      </c>
      <c r="O63" s="269">
        <v>22520</v>
      </c>
      <c r="P63" s="269">
        <v>27699</v>
      </c>
      <c r="Q63" s="269">
        <v>34070</v>
      </c>
      <c r="R63" s="269">
        <v>41906</v>
      </c>
      <c r="S63" s="269" t="s">
        <v>190</v>
      </c>
      <c r="T63" s="270">
        <v>1.0649999999999999</v>
      </c>
      <c r="U63" s="270">
        <v>1.1000000000000001</v>
      </c>
      <c r="V63" s="270">
        <v>1.6120000000000001</v>
      </c>
      <c r="W63" s="270">
        <v>1.982</v>
      </c>
      <c r="X63" s="270">
        <v>2.4380000000000002</v>
      </c>
      <c r="Y63" s="270">
        <v>0.16200000000000001</v>
      </c>
      <c r="Z63" s="270">
        <v>0.17799999999999999</v>
      </c>
      <c r="AA63" s="270">
        <v>0.19600000000000001</v>
      </c>
      <c r="AB63" s="270">
        <v>0.215</v>
      </c>
      <c r="AC63" s="270">
        <v>0.23699999999999999</v>
      </c>
      <c r="AD63" s="270">
        <v>0.499</v>
      </c>
      <c r="AE63" s="270">
        <v>0.54900000000000004</v>
      </c>
      <c r="AF63" s="270">
        <v>0.60399999999999998</v>
      </c>
      <c r="AG63" s="270">
        <v>0.66500000000000004</v>
      </c>
      <c r="AH63" s="270">
        <v>0.73099999999999998</v>
      </c>
      <c r="AI63" s="270">
        <v>3.5999999999999997E-2</v>
      </c>
      <c r="AJ63" s="270">
        <v>0.04</v>
      </c>
      <c r="AK63" s="270">
        <v>4.3999999999999997E-2</v>
      </c>
      <c r="AL63" s="270">
        <v>4.8000000000000001E-2</v>
      </c>
      <c r="AM63" s="270">
        <v>5.2999999999999999E-2</v>
      </c>
      <c r="AN63" s="270">
        <v>0.127</v>
      </c>
      <c r="AO63" s="270">
        <v>0.13900000000000001</v>
      </c>
      <c r="AP63" s="270">
        <v>0.153</v>
      </c>
      <c r="AQ63" s="270">
        <v>0.16800000000000001</v>
      </c>
      <c r="AR63" s="270">
        <v>0.185</v>
      </c>
      <c r="AS63" s="270">
        <v>0.45</v>
      </c>
      <c r="AT63" s="270">
        <v>0.38769999999999999</v>
      </c>
      <c r="AU63" s="270">
        <v>0.23100000000000001</v>
      </c>
      <c r="AV63" s="270">
        <v>0.27200000000000002</v>
      </c>
      <c r="AW63" s="270">
        <v>0.32200000000000001</v>
      </c>
      <c r="AX63" s="270">
        <v>0</v>
      </c>
      <c r="AY63" s="270">
        <v>0</v>
      </c>
      <c r="AZ63" s="270">
        <v>0</v>
      </c>
      <c r="BA63" s="270">
        <v>0</v>
      </c>
      <c r="BB63" s="270">
        <v>0</v>
      </c>
      <c r="BC63" s="270">
        <v>0</v>
      </c>
      <c r="BD63" s="270">
        <v>0</v>
      </c>
      <c r="BE63" s="270">
        <v>0</v>
      </c>
      <c r="BF63" s="270">
        <v>0</v>
      </c>
      <c r="BG63" s="270">
        <v>0</v>
      </c>
    </row>
    <row r="64" spans="1:59">
      <c r="A64" s="267" t="s">
        <v>427</v>
      </c>
      <c r="B64" s="268">
        <v>1.2409166666666667</v>
      </c>
      <c r="C64" s="268">
        <v>4.0309999999999997</v>
      </c>
      <c r="D64" s="268">
        <v>0</v>
      </c>
      <c r="E64" s="268"/>
      <c r="F64" s="269">
        <v>5484</v>
      </c>
      <c r="G64" s="270">
        <v>0.26</v>
      </c>
      <c r="H64" s="270">
        <v>4.5999999999999999E-2</v>
      </c>
      <c r="I64" s="270">
        <v>0.65200000000000002</v>
      </c>
      <c r="J64" s="270">
        <v>0</v>
      </c>
      <c r="K64" s="270">
        <v>6.5000000000000002E-2</v>
      </c>
      <c r="L64" s="270">
        <v>0.21791666666666676</v>
      </c>
      <c r="M64" s="271">
        <v>47.410649161196204</v>
      </c>
      <c r="N64" s="269">
        <v>5500</v>
      </c>
      <c r="O64" s="269">
        <v>5600</v>
      </c>
      <c r="P64" s="269">
        <v>5700</v>
      </c>
      <c r="Q64" s="269">
        <v>5800</v>
      </c>
      <c r="R64" s="269">
        <v>5900</v>
      </c>
      <c r="S64" s="269" t="s">
        <v>190</v>
      </c>
      <c r="T64" s="270">
        <v>0.27500000000000002</v>
      </c>
      <c r="U64" s="270">
        <v>0.28499999999999998</v>
      </c>
      <c r="V64" s="270">
        <v>0.29499999999999998</v>
      </c>
      <c r="W64" s="270">
        <v>0.30499999999999999</v>
      </c>
      <c r="X64" s="270">
        <v>0.315</v>
      </c>
      <c r="Y64" s="270">
        <v>4.8000000000000001E-2</v>
      </c>
      <c r="Z64" s="270">
        <v>0.05</v>
      </c>
      <c r="AA64" s="270">
        <v>5.2999999999999999E-2</v>
      </c>
      <c r="AB64" s="270">
        <v>5.7000000000000002E-2</v>
      </c>
      <c r="AC64" s="270">
        <v>0.06</v>
      </c>
      <c r="AD64" s="270">
        <v>0.7</v>
      </c>
      <c r="AE64" s="270">
        <v>0.75</v>
      </c>
      <c r="AF64" s="270">
        <v>0.8</v>
      </c>
      <c r="AG64" s="270">
        <v>0.85</v>
      </c>
      <c r="AH64" s="270">
        <v>0.86</v>
      </c>
      <c r="AI64" s="270">
        <v>0</v>
      </c>
      <c r="AJ64" s="270">
        <v>0</v>
      </c>
      <c r="AK64" s="270">
        <v>0</v>
      </c>
      <c r="AL64" s="270">
        <v>0</v>
      </c>
      <c r="AM64" s="270">
        <v>0</v>
      </c>
      <c r="AN64" s="270">
        <v>3.5000000000000003E-2</v>
      </c>
      <c r="AO64" s="270">
        <v>0.04</v>
      </c>
      <c r="AP64" s="270">
        <v>4.4999999999999998E-2</v>
      </c>
      <c r="AQ64" s="270">
        <v>0.05</v>
      </c>
      <c r="AR64" s="270">
        <v>5.5E-2</v>
      </c>
      <c r="AS64" s="270">
        <v>0.27600000000000002</v>
      </c>
      <c r="AT64" s="270">
        <v>0.29399999999999998</v>
      </c>
      <c r="AU64" s="270">
        <v>0.312</v>
      </c>
      <c r="AV64" s="270">
        <v>0.33</v>
      </c>
      <c r="AW64" s="270">
        <v>0.33800000000000002</v>
      </c>
      <c r="AX64" s="270">
        <v>0</v>
      </c>
      <c r="AY64" s="270">
        <v>0</v>
      </c>
      <c r="AZ64" s="270">
        <v>0</v>
      </c>
      <c r="BA64" s="270">
        <v>0</v>
      </c>
      <c r="BB64" s="270">
        <v>0</v>
      </c>
      <c r="BC64" s="270">
        <v>0</v>
      </c>
      <c r="BD64" s="270">
        <v>0</v>
      </c>
      <c r="BE64" s="270">
        <v>0</v>
      </c>
      <c r="BF64" s="270">
        <v>0</v>
      </c>
      <c r="BG64" s="270">
        <v>0</v>
      </c>
    </row>
    <row r="65" spans="1:59">
      <c r="A65" s="267" t="s">
        <v>493</v>
      </c>
      <c r="B65" s="268">
        <v>0.55591666666666661</v>
      </c>
      <c r="C65" s="268">
        <v>3.2</v>
      </c>
      <c r="D65" s="268">
        <v>0</v>
      </c>
      <c r="E65" s="268"/>
      <c r="F65" s="269">
        <v>5800</v>
      </c>
      <c r="G65" s="270">
        <v>0.29799999999999999</v>
      </c>
      <c r="H65" s="270">
        <v>7.1999999999999995E-2</v>
      </c>
      <c r="I65" s="270">
        <v>3.5999999999999997E-2</v>
      </c>
      <c r="J65" s="270">
        <v>8.9999999999999993E-3</v>
      </c>
      <c r="K65" s="270">
        <v>0.11</v>
      </c>
      <c r="L65" s="270">
        <v>3.0916666666666592E-2</v>
      </c>
      <c r="M65" s="271">
        <v>51.379310344827587</v>
      </c>
      <c r="N65" s="269">
        <v>6786</v>
      </c>
      <c r="O65" s="269">
        <v>8211</v>
      </c>
      <c r="P65" s="269">
        <v>9935</v>
      </c>
      <c r="Q65" s="269">
        <v>12021</v>
      </c>
      <c r="R65" s="269">
        <v>14546</v>
      </c>
      <c r="S65" s="269" t="s">
        <v>190</v>
      </c>
      <c r="T65" s="270">
        <v>0.67900000000000005</v>
      </c>
      <c r="U65" s="270">
        <v>0.82099999999999995</v>
      </c>
      <c r="V65" s="270">
        <v>0.99399999999999999</v>
      </c>
      <c r="W65" s="270">
        <v>1.202</v>
      </c>
      <c r="X65" s="270">
        <v>1.45</v>
      </c>
      <c r="Y65" s="270">
        <v>7.3999999999999996E-2</v>
      </c>
      <c r="Z65" s="270">
        <v>8.8999999999999996E-2</v>
      </c>
      <c r="AA65" s="270">
        <v>0.11</v>
      </c>
      <c r="AB65" s="270">
        <v>0.13</v>
      </c>
      <c r="AC65" s="270">
        <v>0.158</v>
      </c>
      <c r="AD65" s="270">
        <v>0.04</v>
      </c>
      <c r="AE65" s="270">
        <v>4.1000000000000002E-2</v>
      </c>
      <c r="AF65" s="270">
        <v>4.2000000000000003E-2</v>
      </c>
      <c r="AG65" s="270">
        <v>4.3999999999999997E-2</v>
      </c>
      <c r="AH65" s="270">
        <v>4.5999999999999999E-2</v>
      </c>
      <c r="AI65" s="270">
        <v>0.01</v>
      </c>
      <c r="AJ65" s="270">
        <v>1.0999999999999999E-2</v>
      </c>
      <c r="AK65" s="270">
        <v>1.2999999999999999E-2</v>
      </c>
      <c r="AL65" s="270">
        <v>1.4E-2</v>
      </c>
      <c r="AM65" s="270">
        <v>1.6E-2</v>
      </c>
      <c r="AN65" s="270">
        <v>7.1999999999999995E-2</v>
      </c>
      <c r="AO65" s="270">
        <v>7.1999999999999995E-2</v>
      </c>
      <c r="AP65" s="270">
        <v>7.3999999999999996E-2</v>
      </c>
      <c r="AQ65" s="270">
        <v>7.3999999999999996E-2</v>
      </c>
      <c r="AR65" s="270">
        <v>7.4999999999999997E-2</v>
      </c>
      <c r="AS65" s="270">
        <v>0.14000000000000001</v>
      </c>
      <c r="AT65" s="270">
        <v>0.17</v>
      </c>
      <c r="AU65" s="270">
        <v>0.21</v>
      </c>
      <c r="AV65" s="270">
        <v>0.25</v>
      </c>
      <c r="AW65" s="270">
        <v>0.31</v>
      </c>
      <c r="AX65" s="270">
        <v>0</v>
      </c>
      <c r="AY65" s="270">
        <v>0</v>
      </c>
      <c r="AZ65" s="270">
        <v>0</v>
      </c>
      <c r="BA65" s="270">
        <v>0</v>
      </c>
      <c r="BB65" s="270">
        <v>0</v>
      </c>
      <c r="BC65" s="270">
        <v>0</v>
      </c>
      <c r="BD65" s="270">
        <v>0</v>
      </c>
      <c r="BE65" s="270">
        <v>0</v>
      </c>
      <c r="BF65" s="270">
        <v>0</v>
      </c>
      <c r="BG65" s="270">
        <v>0</v>
      </c>
    </row>
    <row r="66" spans="1:59">
      <c r="A66" s="267" t="s">
        <v>799</v>
      </c>
      <c r="B66" s="268">
        <v>0.38008333333333333</v>
      </c>
      <c r="C66" s="268">
        <v>0.5</v>
      </c>
      <c r="D66" s="268">
        <v>0</v>
      </c>
      <c r="E66" s="268"/>
      <c r="F66" s="269">
        <v>3625</v>
      </c>
      <c r="G66" s="270">
        <v>0.185</v>
      </c>
      <c r="H66" s="270">
        <v>5.8999999999999997E-2</v>
      </c>
      <c r="I66" s="270">
        <v>0.03</v>
      </c>
      <c r="J66" s="270">
        <v>0</v>
      </c>
      <c r="K66" s="270">
        <v>1.2E-2</v>
      </c>
      <c r="L66" s="270">
        <v>9.4083333333333297E-2</v>
      </c>
      <c r="M66" s="271">
        <v>51.03448275862069</v>
      </c>
      <c r="N66" s="269">
        <v>3453</v>
      </c>
      <c r="O66" s="269">
        <v>3626</v>
      </c>
      <c r="P66" s="269">
        <v>3807</v>
      </c>
      <c r="Q66" s="269">
        <v>3997</v>
      </c>
      <c r="R66" s="269">
        <v>4197</v>
      </c>
      <c r="S66" s="269" t="s">
        <v>190</v>
      </c>
      <c r="T66" s="270">
        <v>0.187</v>
      </c>
      <c r="U66" s="270">
        <v>0.19</v>
      </c>
      <c r="V66" s="270">
        <v>0.19900000000000001</v>
      </c>
      <c r="W66" s="270">
        <v>0.20799999999999999</v>
      </c>
      <c r="X66" s="270">
        <v>0.218</v>
      </c>
      <c r="Y66" s="270">
        <v>0.06</v>
      </c>
      <c r="Z66" s="270">
        <v>6.2E-2</v>
      </c>
      <c r="AA66" s="270">
        <v>6.4000000000000001E-2</v>
      </c>
      <c r="AB66" s="270">
        <v>6.5000000000000002E-2</v>
      </c>
      <c r="AC66" s="270">
        <v>6.7000000000000004E-2</v>
      </c>
      <c r="AD66" s="270">
        <v>3.1E-2</v>
      </c>
      <c r="AE66" s="270">
        <v>3.2000000000000001E-2</v>
      </c>
      <c r="AF66" s="270">
        <v>3.4000000000000002E-2</v>
      </c>
      <c r="AG66" s="270">
        <v>3.5000000000000003E-2</v>
      </c>
      <c r="AH66" s="270">
        <v>3.6999999999999998E-2</v>
      </c>
      <c r="AI66" s="270">
        <v>0</v>
      </c>
      <c r="AJ66" s="270">
        <v>0</v>
      </c>
      <c r="AK66" s="270">
        <v>0</v>
      </c>
      <c r="AL66" s="270">
        <v>0</v>
      </c>
      <c r="AM66" s="270">
        <v>0</v>
      </c>
      <c r="AN66" s="270">
        <v>1.4E-2</v>
      </c>
      <c r="AO66" s="270">
        <v>1.4999999999999999E-2</v>
      </c>
      <c r="AP66" s="270">
        <v>1.4999999999999999E-2</v>
      </c>
      <c r="AQ66" s="270">
        <v>1.6E-2</v>
      </c>
      <c r="AR66" s="270">
        <v>1.6E-2</v>
      </c>
      <c r="AS66" s="270">
        <v>4.9000000000000002E-2</v>
      </c>
      <c r="AT66" s="270">
        <v>5.1999999999999998E-2</v>
      </c>
      <c r="AU66" s="270">
        <v>5.3999999999999999E-2</v>
      </c>
      <c r="AV66" s="270">
        <v>5.7000000000000002E-2</v>
      </c>
      <c r="AW66" s="270">
        <v>0.06</v>
      </c>
      <c r="AX66" s="270">
        <v>0</v>
      </c>
      <c r="AY66" s="270">
        <v>0</v>
      </c>
      <c r="AZ66" s="270">
        <v>0</v>
      </c>
      <c r="BA66" s="270">
        <v>0</v>
      </c>
      <c r="BB66" s="270">
        <v>0</v>
      </c>
      <c r="BC66" s="270">
        <v>0</v>
      </c>
      <c r="BD66" s="270">
        <v>0</v>
      </c>
      <c r="BE66" s="270">
        <v>0</v>
      </c>
      <c r="BF66" s="270">
        <v>0</v>
      </c>
      <c r="BG66" s="270">
        <v>0</v>
      </c>
    </row>
    <row r="67" spans="1:59">
      <c r="A67" s="267" t="s">
        <v>866</v>
      </c>
      <c r="B67" s="268">
        <v>0.5279166666666667</v>
      </c>
      <c r="C67" s="268">
        <v>1.2</v>
      </c>
      <c r="D67" s="268">
        <v>0</v>
      </c>
      <c r="E67" s="268"/>
      <c r="F67" s="269">
        <v>5339</v>
      </c>
      <c r="G67" s="270">
        <v>0.17699999999999999</v>
      </c>
      <c r="H67" s="270">
        <v>3.15E-2</v>
      </c>
      <c r="I67" s="270">
        <v>0.20349999999999999</v>
      </c>
      <c r="J67" s="270">
        <v>1.43E-2</v>
      </c>
      <c r="K67" s="270">
        <v>2.4E-2</v>
      </c>
      <c r="L67" s="270">
        <v>7.7616666666666723E-2</v>
      </c>
      <c r="M67" s="271">
        <v>33.15227570706125</v>
      </c>
      <c r="N67" s="269">
        <v>5499</v>
      </c>
      <c r="O67" s="269">
        <v>6029</v>
      </c>
      <c r="P67" s="269">
        <v>6559</v>
      </c>
      <c r="Q67" s="269">
        <v>7089</v>
      </c>
      <c r="R67" s="269">
        <v>7619</v>
      </c>
      <c r="S67" s="269" t="s">
        <v>190</v>
      </c>
      <c r="T67" s="270">
        <v>0.18229999999999999</v>
      </c>
      <c r="U67" s="270">
        <v>0.20050000000000001</v>
      </c>
      <c r="V67" s="270">
        <v>0.2205</v>
      </c>
      <c r="W67" s="270">
        <v>0.24260000000000001</v>
      </c>
      <c r="X67" s="270">
        <v>0.26679999999999998</v>
      </c>
      <c r="Y67" s="270">
        <v>3.2399999999999998E-2</v>
      </c>
      <c r="Z67" s="270">
        <v>3.56E-2</v>
      </c>
      <c r="AA67" s="270">
        <v>3.9199999999999999E-2</v>
      </c>
      <c r="AB67" s="270">
        <v>4.3099999999999999E-2</v>
      </c>
      <c r="AC67" s="270">
        <v>4.7500000000000001E-2</v>
      </c>
      <c r="AD67" s="270">
        <v>0.20960000000000001</v>
      </c>
      <c r="AE67" s="270">
        <v>0.23050000000000001</v>
      </c>
      <c r="AF67" s="270">
        <v>0.25359999999999999</v>
      </c>
      <c r="AG67" s="270">
        <v>0.27889999999999998</v>
      </c>
      <c r="AH67" s="270">
        <v>0.30680000000000002</v>
      </c>
      <c r="AI67" s="270">
        <v>1.47E-2</v>
      </c>
      <c r="AJ67" s="270">
        <v>1.6199999999999999E-2</v>
      </c>
      <c r="AK67" s="270">
        <v>1.78E-2</v>
      </c>
      <c r="AL67" s="270">
        <v>1.9599999999999999E-2</v>
      </c>
      <c r="AM67" s="270">
        <v>2.1499999999999998E-2</v>
      </c>
      <c r="AN67" s="270">
        <v>2.47E-2</v>
      </c>
      <c r="AO67" s="270">
        <v>2.7099999999999999E-2</v>
      </c>
      <c r="AP67" s="270">
        <v>2.9899999999999999E-2</v>
      </c>
      <c r="AQ67" s="270">
        <v>3.2899999999999999E-2</v>
      </c>
      <c r="AR67" s="270">
        <v>3.61E-2</v>
      </c>
      <c r="AS67" s="270">
        <v>6.3500000000000001E-2</v>
      </c>
      <c r="AT67" s="270">
        <v>6.9900000000000004E-2</v>
      </c>
      <c r="AU67" s="270">
        <v>7.6899999999999996E-2</v>
      </c>
      <c r="AV67" s="270">
        <v>8.4599999999999995E-2</v>
      </c>
      <c r="AW67" s="270">
        <v>9.2999999999999999E-2</v>
      </c>
      <c r="AX67" s="270">
        <v>0</v>
      </c>
      <c r="AY67" s="270">
        <v>0</v>
      </c>
      <c r="AZ67" s="270">
        <v>0</v>
      </c>
      <c r="BA67" s="270">
        <v>0</v>
      </c>
      <c r="BB67" s="270">
        <v>0</v>
      </c>
      <c r="BC67" s="270">
        <v>0</v>
      </c>
      <c r="BD67" s="270">
        <v>0</v>
      </c>
      <c r="BE67" s="270">
        <v>0</v>
      </c>
      <c r="BF67" s="270">
        <v>0</v>
      </c>
      <c r="BG67" s="270">
        <v>0</v>
      </c>
    </row>
    <row r="68" spans="1:59">
      <c r="A68" s="267" t="s">
        <v>700</v>
      </c>
      <c r="B68" s="268">
        <v>0.31441666666666668</v>
      </c>
      <c r="C68" s="268">
        <v>1</v>
      </c>
      <c r="D68" s="268">
        <v>0</v>
      </c>
      <c r="E68" s="268"/>
      <c r="F68" s="269">
        <v>725</v>
      </c>
      <c r="G68" s="270">
        <v>4.7E-2</v>
      </c>
      <c r="H68" s="270">
        <v>6.0000000000000001E-3</v>
      </c>
      <c r="I68" s="270">
        <v>0.23100000000000001</v>
      </c>
      <c r="J68" s="270">
        <v>3.0000000000000001E-3</v>
      </c>
      <c r="K68" s="270">
        <v>0.01</v>
      </c>
      <c r="L68" s="270">
        <v>1.7416666666666636E-2</v>
      </c>
      <c r="M68" s="271">
        <v>64.827586206896555</v>
      </c>
      <c r="N68" s="269">
        <v>745</v>
      </c>
      <c r="O68" s="269">
        <v>910</v>
      </c>
      <c r="P68" s="269">
        <v>1110</v>
      </c>
      <c r="Q68" s="269">
        <v>1350</v>
      </c>
      <c r="R68" s="269">
        <v>1650</v>
      </c>
      <c r="S68" s="269" t="s">
        <v>190</v>
      </c>
      <c r="T68" s="270">
        <v>4.7E-2</v>
      </c>
      <c r="U68" s="270">
        <v>5.7000000000000002E-2</v>
      </c>
      <c r="V68" s="270">
        <v>7.0000000000000007E-2</v>
      </c>
      <c r="W68" s="270">
        <v>8.5000000000000006E-2</v>
      </c>
      <c r="X68" s="270">
        <v>0.104</v>
      </c>
      <c r="Y68" s="270">
        <v>8.0000000000000002E-3</v>
      </c>
      <c r="Z68" s="270">
        <v>0.01</v>
      </c>
      <c r="AA68" s="270">
        <v>0.02</v>
      </c>
      <c r="AB68" s="270">
        <v>0.02</v>
      </c>
      <c r="AC68" s="270">
        <v>0.03</v>
      </c>
      <c r="AD68" s="270">
        <v>0.18</v>
      </c>
      <c r="AE68" s="270">
        <v>0.2</v>
      </c>
      <c r="AF68" s="270">
        <v>0.2</v>
      </c>
      <c r="AG68" s="270">
        <v>0.2</v>
      </c>
      <c r="AH68" s="270">
        <v>0.2</v>
      </c>
      <c r="AI68" s="270">
        <v>4.0000000000000001E-3</v>
      </c>
      <c r="AJ68" s="270">
        <v>6.0000000000000001E-3</v>
      </c>
      <c r="AK68" s="270">
        <v>8.0000000000000002E-3</v>
      </c>
      <c r="AL68" s="270">
        <v>0.01</v>
      </c>
      <c r="AM68" s="270">
        <v>1.0999999999999999E-2</v>
      </c>
      <c r="AN68" s="270">
        <v>1.7000000000000001E-2</v>
      </c>
      <c r="AO68" s="270">
        <v>1.7000000000000001E-2</v>
      </c>
      <c r="AP68" s="270">
        <v>1.7000000000000001E-2</v>
      </c>
      <c r="AQ68" s="270">
        <v>1.7000000000000001E-2</v>
      </c>
      <c r="AR68" s="270">
        <v>1.7000000000000001E-2</v>
      </c>
      <c r="AS68" s="270">
        <v>2.1000000000000001E-2</v>
      </c>
      <c r="AT68" s="270">
        <v>0.02</v>
      </c>
      <c r="AU68" s="270">
        <v>0.02</v>
      </c>
      <c r="AV68" s="270">
        <v>0.02</v>
      </c>
      <c r="AW68" s="270">
        <v>0.02</v>
      </c>
      <c r="AX68" s="270">
        <v>0</v>
      </c>
      <c r="AY68" s="270">
        <v>0</v>
      </c>
      <c r="AZ68" s="270">
        <v>0</v>
      </c>
      <c r="BA68" s="270">
        <v>0</v>
      </c>
      <c r="BB68" s="270">
        <v>0</v>
      </c>
      <c r="BC68" s="270">
        <v>0</v>
      </c>
      <c r="BD68" s="270">
        <v>0</v>
      </c>
      <c r="BE68" s="270">
        <v>0</v>
      </c>
      <c r="BF68" s="270">
        <v>0</v>
      </c>
      <c r="BG68" s="270">
        <v>0</v>
      </c>
    </row>
    <row r="69" spans="1:59">
      <c r="A69" s="267" t="s">
        <v>681</v>
      </c>
      <c r="B69" s="268">
        <v>0.3449166666666667</v>
      </c>
      <c r="C69" s="268">
        <v>0.61799999999999999</v>
      </c>
      <c r="D69" s="268">
        <v>0</v>
      </c>
      <c r="E69" s="268"/>
      <c r="F69" s="269">
        <v>3665</v>
      </c>
      <c r="G69" s="270">
        <v>0.19500000000000001</v>
      </c>
      <c r="H69" s="270">
        <v>4.1000000000000002E-2</v>
      </c>
      <c r="I69" s="270">
        <v>0</v>
      </c>
      <c r="J69" s="270">
        <v>0.01</v>
      </c>
      <c r="K69" s="270">
        <v>2.5000000000000001E-2</v>
      </c>
      <c r="L69" s="270">
        <v>7.3916666666666686E-2</v>
      </c>
      <c r="M69" s="271">
        <v>53.206002728512964</v>
      </c>
      <c r="N69" s="269">
        <v>4160</v>
      </c>
      <c r="O69" s="269">
        <v>4344</v>
      </c>
      <c r="P69" s="269">
        <v>4528</v>
      </c>
      <c r="Q69" s="269">
        <v>4712</v>
      </c>
      <c r="R69" s="269">
        <v>4896</v>
      </c>
      <c r="S69" s="269" t="s">
        <v>190</v>
      </c>
      <c r="T69" s="270">
        <v>0.21199999999999999</v>
      </c>
      <c r="U69" s="270">
        <v>0.22</v>
      </c>
      <c r="V69" s="270">
        <v>0.23</v>
      </c>
      <c r="W69" s="270">
        <v>0.24</v>
      </c>
      <c r="X69" s="270">
        <v>0.249</v>
      </c>
      <c r="Y69" s="270">
        <v>3.3000000000000002E-2</v>
      </c>
      <c r="Z69" s="270">
        <v>3.5000000000000003E-2</v>
      </c>
      <c r="AA69" s="270">
        <v>3.5999999999999997E-2</v>
      </c>
      <c r="AB69" s="270">
        <v>3.7999999999999999E-2</v>
      </c>
      <c r="AC69" s="270">
        <v>3.9E-2</v>
      </c>
      <c r="AD69" s="270">
        <v>0</v>
      </c>
      <c r="AE69" s="270">
        <v>0</v>
      </c>
      <c r="AF69" s="270">
        <v>0</v>
      </c>
      <c r="AG69" s="270">
        <v>0</v>
      </c>
      <c r="AH69" s="270">
        <v>0</v>
      </c>
      <c r="AI69" s="270">
        <v>8.0000000000000002E-3</v>
      </c>
      <c r="AJ69" s="270">
        <v>8.0000000000000002E-3</v>
      </c>
      <c r="AK69" s="270">
        <v>8.9999999999999993E-3</v>
      </c>
      <c r="AL69" s="270">
        <v>8.9999999999999993E-3</v>
      </c>
      <c r="AM69" s="270">
        <v>0.01</v>
      </c>
      <c r="AN69" s="270">
        <v>3.2000000000000001E-2</v>
      </c>
      <c r="AO69" s="270">
        <v>3.4000000000000002E-2</v>
      </c>
      <c r="AP69" s="270">
        <v>3.5999999999999997E-2</v>
      </c>
      <c r="AQ69" s="270">
        <v>3.7999999999999999E-2</v>
      </c>
      <c r="AR69" s="270">
        <v>0.04</v>
      </c>
      <c r="AS69" s="270">
        <v>2.1000000000000001E-2</v>
      </c>
      <c r="AT69" s="270">
        <v>0.02</v>
      </c>
      <c r="AU69" s="270">
        <v>1.9E-2</v>
      </c>
      <c r="AV69" s="270">
        <v>1.7999999999999999E-2</v>
      </c>
      <c r="AW69" s="270">
        <v>1.7000000000000001E-2</v>
      </c>
      <c r="AX69" s="270">
        <v>0</v>
      </c>
      <c r="AY69" s="270">
        <v>0</v>
      </c>
      <c r="AZ69" s="270">
        <v>0</v>
      </c>
      <c r="BA69" s="270">
        <v>0</v>
      </c>
      <c r="BB69" s="270">
        <v>0</v>
      </c>
      <c r="BC69" s="270">
        <v>0</v>
      </c>
      <c r="BD69" s="270">
        <v>0</v>
      </c>
      <c r="BE69" s="270">
        <v>0</v>
      </c>
      <c r="BF69" s="270">
        <v>0</v>
      </c>
      <c r="BG69" s="270">
        <v>0</v>
      </c>
    </row>
    <row r="70" spans="1:59">
      <c r="A70" s="267" t="s">
        <v>525</v>
      </c>
      <c r="B70" s="268">
        <v>0.62425000000000008</v>
      </c>
      <c r="C70" s="268">
        <v>1</v>
      </c>
      <c r="D70" s="268">
        <v>0</v>
      </c>
      <c r="E70" s="268"/>
      <c r="F70" s="269">
        <v>5916</v>
      </c>
      <c r="G70" s="270">
        <v>0.315</v>
      </c>
      <c r="H70" s="270">
        <v>0.17100000000000001</v>
      </c>
      <c r="I70" s="270">
        <v>0</v>
      </c>
      <c r="J70" s="270">
        <v>0</v>
      </c>
      <c r="K70" s="270">
        <v>3.7999999999999999E-2</v>
      </c>
      <c r="L70" s="270">
        <v>0.10025000000000006</v>
      </c>
      <c r="M70" s="271">
        <v>53.245436105476671</v>
      </c>
      <c r="N70" s="269">
        <v>5975</v>
      </c>
      <c r="O70" s="269">
        <v>6034</v>
      </c>
      <c r="P70" s="269">
        <v>6094</v>
      </c>
      <c r="Q70" s="269">
        <v>6154</v>
      </c>
      <c r="R70" s="269">
        <v>6216</v>
      </c>
      <c r="S70" s="269" t="s">
        <v>190</v>
      </c>
      <c r="T70" s="270">
        <v>0.32400000000000001</v>
      </c>
      <c r="U70" s="270">
        <v>0.32800000000000001</v>
      </c>
      <c r="V70" s="270">
        <v>0.33</v>
      </c>
      <c r="W70" s="270">
        <v>0.33500000000000002</v>
      </c>
      <c r="X70" s="270">
        <v>0.34</v>
      </c>
      <c r="Y70" s="270">
        <v>0.20699999999999999</v>
      </c>
      <c r="Z70" s="270">
        <v>0.20799999999999999</v>
      </c>
      <c r="AA70" s="270">
        <v>0.20899999999999999</v>
      </c>
      <c r="AB70" s="270">
        <v>0.21</v>
      </c>
      <c r="AC70" s="270">
        <v>0.21099999999999999</v>
      </c>
      <c r="AD70" s="270">
        <v>0</v>
      </c>
      <c r="AE70" s="270">
        <v>0</v>
      </c>
      <c r="AF70" s="270">
        <v>0</v>
      </c>
      <c r="AG70" s="270">
        <v>0</v>
      </c>
      <c r="AH70" s="270">
        <v>0</v>
      </c>
      <c r="AI70" s="270">
        <v>0</v>
      </c>
      <c r="AJ70" s="270">
        <v>0</v>
      </c>
      <c r="AK70" s="270">
        <v>0</v>
      </c>
      <c r="AL70" s="270">
        <v>0</v>
      </c>
      <c r="AM70" s="270">
        <v>0</v>
      </c>
      <c r="AN70" s="270">
        <v>3.9E-2</v>
      </c>
      <c r="AO70" s="270">
        <v>3.9E-2</v>
      </c>
      <c r="AP70" s="270">
        <v>3.9E-2</v>
      </c>
      <c r="AQ70" s="270">
        <v>3.9E-2</v>
      </c>
      <c r="AR70" s="270">
        <v>3.9E-2</v>
      </c>
      <c r="AS70" s="270">
        <v>5.8999999999999997E-2</v>
      </c>
      <c r="AT70" s="270">
        <v>5.8999999999999997E-2</v>
      </c>
      <c r="AU70" s="270">
        <v>5.8999999999999997E-2</v>
      </c>
      <c r="AV70" s="270">
        <v>5.8999999999999997E-2</v>
      </c>
      <c r="AW70" s="270">
        <v>5.8999999999999997E-2</v>
      </c>
      <c r="AX70" s="270">
        <v>0</v>
      </c>
      <c r="AY70" s="270">
        <v>0</v>
      </c>
      <c r="AZ70" s="270">
        <v>0</v>
      </c>
      <c r="BA70" s="270">
        <v>0</v>
      </c>
      <c r="BB70" s="270">
        <v>0</v>
      </c>
      <c r="BC70" s="270">
        <v>0</v>
      </c>
      <c r="BD70" s="270">
        <v>0</v>
      </c>
      <c r="BE70" s="270">
        <v>0</v>
      </c>
      <c r="BF70" s="270">
        <v>0</v>
      </c>
      <c r="BG70" s="270">
        <v>0</v>
      </c>
    </row>
    <row r="71" spans="1:59">
      <c r="A71" s="267" t="s">
        <v>621</v>
      </c>
      <c r="B71" s="268">
        <v>4.4199999999999996E-2</v>
      </c>
      <c r="C71" s="268">
        <v>0.1</v>
      </c>
      <c r="D71" s="268">
        <v>0</v>
      </c>
      <c r="E71" s="268"/>
      <c r="F71" s="269">
        <v>700</v>
      </c>
      <c r="G71" s="270">
        <v>2.8000000000000001E-2</v>
      </c>
      <c r="H71" s="270">
        <v>4.0000000000000001E-3</v>
      </c>
      <c r="I71" s="270">
        <v>0</v>
      </c>
      <c r="J71" s="270">
        <v>7.0000000000000001E-3</v>
      </c>
      <c r="K71" s="270">
        <v>1E-3</v>
      </c>
      <c r="L71" s="270">
        <v>4.1999999999999954E-3</v>
      </c>
      <c r="M71" s="271">
        <v>40</v>
      </c>
      <c r="N71" s="269">
        <v>700</v>
      </c>
      <c r="O71" s="269">
        <v>710</v>
      </c>
      <c r="P71" s="269">
        <v>720</v>
      </c>
      <c r="Q71" s="269">
        <v>730</v>
      </c>
      <c r="R71" s="269">
        <v>750</v>
      </c>
      <c r="S71" s="269" t="s">
        <v>190</v>
      </c>
      <c r="T71" s="270">
        <v>3.3000000000000002E-2</v>
      </c>
      <c r="U71" s="270">
        <v>3.3000000000000002E-2</v>
      </c>
      <c r="V71" s="270">
        <v>3.4000000000000002E-2</v>
      </c>
      <c r="W71" s="270">
        <v>3.4000000000000002E-2</v>
      </c>
      <c r="X71" s="270">
        <v>3.4000000000000002E-2</v>
      </c>
      <c r="Y71" s="270">
        <v>8.9999999999999993E-3</v>
      </c>
      <c r="Z71" s="270">
        <v>1.2E-2</v>
      </c>
      <c r="AA71" s="270">
        <v>1.4999999999999999E-2</v>
      </c>
      <c r="AB71" s="270">
        <v>0.02</v>
      </c>
      <c r="AC71" s="270">
        <v>0.02</v>
      </c>
      <c r="AD71" s="270">
        <v>0</v>
      </c>
      <c r="AE71" s="270">
        <v>7.0000000000000001E-3</v>
      </c>
      <c r="AF71" s="270">
        <v>8.9999999999999993E-3</v>
      </c>
      <c r="AG71" s="270">
        <v>0.01</v>
      </c>
      <c r="AH71" s="270">
        <v>0.01</v>
      </c>
      <c r="AI71" s="270">
        <v>7.0000000000000001E-3</v>
      </c>
      <c r="AJ71" s="270">
        <v>7.0000000000000001E-3</v>
      </c>
      <c r="AK71" s="270">
        <v>7.0000000000000001E-3</v>
      </c>
      <c r="AL71" s="270">
        <v>7.0000000000000001E-3</v>
      </c>
      <c r="AM71" s="270">
        <v>7.0000000000000001E-3</v>
      </c>
      <c r="AN71" s="270">
        <v>1E-3</v>
      </c>
      <c r="AO71" s="270">
        <v>1E-3</v>
      </c>
      <c r="AP71" s="270">
        <v>1E-3</v>
      </c>
      <c r="AQ71" s="270">
        <v>1E-3</v>
      </c>
      <c r="AR71" s="270">
        <v>1E-3</v>
      </c>
      <c r="AS71" s="270">
        <v>5.0000000000000001E-3</v>
      </c>
      <c r="AT71" s="270">
        <v>5.0000000000000001E-3</v>
      </c>
      <c r="AU71" s="270">
        <v>5.0000000000000001E-3</v>
      </c>
      <c r="AV71" s="270">
        <v>5.0000000000000001E-3</v>
      </c>
      <c r="AW71" s="270">
        <v>5.0000000000000001E-3</v>
      </c>
      <c r="AX71" s="270">
        <v>0</v>
      </c>
      <c r="AY71" s="270">
        <v>0</v>
      </c>
      <c r="AZ71" s="270">
        <v>0</v>
      </c>
      <c r="BA71" s="270">
        <v>0</v>
      </c>
      <c r="BB71" s="270">
        <v>0</v>
      </c>
      <c r="BC71" s="270">
        <v>0</v>
      </c>
      <c r="BD71" s="270">
        <v>0</v>
      </c>
      <c r="BE71" s="270">
        <v>0</v>
      </c>
      <c r="BF71" s="270">
        <v>0</v>
      </c>
      <c r="BG71" s="270">
        <v>0</v>
      </c>
    </row>
    <row r="72" spans="1:59">
      <c r="A72" s="267" t="s">
        <v>1044</v>
      </c>
      <c r="B72" s="268">
        <v>0.28691666666666665</v>
      </c>
      <c r="C72" s="268">
        <v>1.07</v>
      </c>
      <c r="D72" s="268">
        <v>0</v>
      </c>
      <c r="E72" s="268"/>
      <c r="F72" s="269">
        <v>3063</v>
      </c>
      <c r="G72" s="270">
        <v>0.10100000000000001</v>
      </c>
      <c r="H72" s="270">
        <v>4.1000000000000002E-2</v>
      </c>
      <c r="I72" s="270">
        <v>0</v>
      </c>
      <c r="J72" s="270">
        <v>2.1999999999999999E-2</v>
      </c>
      <c r="K72" s="270">
        <v>2.5000000000000001E-2</v>
      </c>
      <c r="L72" s="270">
        <v>9.7916666666666652E-2</v>
      </c>
      <c r="M72" s="271">
        <v>32.97420829252367</v>
      </c>
      <c r="N72" s="269">
        <v>3500</v>
      </c>
      <c r="O72" s="269">
        <v>3900</v>
      </c>
      <c r="P72" s="269">
        <v>4400</v>
      </c>
      <c r="Q72" s="269">
        <v>4500</v>
      </c>
      <c r="R72" s="269">
        <v>4800</v>
      </c>
      <c r="S72" s="269" t="s">
        <v>188</v>
      </c>
      <c r="T72" s="270">
        <v>0.17499999999999999</v>
      </c>
      <c r="U72" s="270">
        <v>0.19500000000000001</v>
      </c>
      <c r="V72" s="270">
        <v>0.22</v>
      </c>
      <c r="W72" s="270">
        <v>0.22500000000000001</v>
      </c>
      <c r="X72" s="270">
        <v>0.24</v>
      </c>
      <c r="Y72" s="270">
        <v>0.1</v>
      </c>
      <c r="Z72" s="270">
        <v>0.105</v>
      </c>
      <c r="AA72" s="270">
        <v>0.11</v>
      </c>
      <c r="AB72" s="270">
        <v>0.115</v>
      </c>
      <c r="AC72" s="270">
        <v>0.12</v>
      </c>
      <c r="AD72" s="270">
        <v>0</v>
      </c>
      <c r="AE72" s="270">
        <v>0</v>
      </c>
      <c r="AF72" s="270">
        <v>0</v>
      </c>
      <c r="AG72" s="270">
        <v>0</v>
      </c>
      <c r="AH72" s="270">
        <v>0</v>
      </c>
      <c r="AI72" s="270">
        <v>0.04</v>
      </c>
      <c r="AJ72" s="270">
        <v>4.4999999999999998E-2</v>
      </c>
      <c r="AK72" s="270">
        <v>0.05</v>
      </c>
      <c r="AL72" s="270">
        <v>5.5E-2</v>
      </c>
      <c r="AM72" s="270">
        <v>0.06</v>
      </c>
      <c r="AN72" s="270">
        <v>5.6000000000000001E-2</v>
      </c>
      <c r="AO72" s="270">
        <v>6.2E-2</v>
      </c>
      <c r="AP72" s="270">
        <v>7.0000000000000007E-2</v>
      </c>
      <c r="AQ72" s="270">
        <v>7.1999999999999995E-2</v>
      </c>
      <c r="AR72" s="270">
        <v>7.6999999999999999E-2</v>
      </c>
      <c r="AS72" s="270">
        <v>0.14000000000000001</v>
      </c>
      <c r="AT72" s="270">
        <v>0.13</v>
      </c>
      <c r="AU72" s="270">
        <v>0.12</v>
      </c>
      <c r="AV72" s="270">
        <v>0.11</v>
      </c>
      <c r="AW72" s="270">
        <v>0.1</v>
      </c>
      <c r="AX72" s="270">
        <v>0</v>
      </c>
      <c r="AY72" s="270">
        <v>0</v>
      </c>
      <c r="AZ72" s="270">
        <v>0</v>
      </c>
      <c r="BA72" s="270">
        <v>0</v>
      </c>
      <c r="BB72" s="270">
        <v>0</v>
      </c>
      <c r="BC72" s="270">
        <v>0</v>
      </c>
      <c r="BD72" s="270">
        <v>0</v>
      </c>
      <c r="BE72" s="270">
        <v>0</v>
      </c>
      <c r="BF72" s="270">
        <v>0</v>
      </c>
      <c r="BG72" s="270">
        <v>0</v>
      </c>
    </row>
    <row r="73" spans="1:59">
      <c r="A73" s="267" t="s">
        <v>576</v>
      </c>
      <c r="B73" s="268">
        <v>0.25708333333333333</v>
      </c>
      <c r="C73" s="268">
        <v>0.5</v>
      </c>
      <c r="D73" s="268">
        <v>0</v>
      </c>
      <c r="E73" s="268"/>
      <c r="F73" s="269">
        <v>25</v>
      </c>
      <c r="G73" s="270">
        <v>2E-3</v>
      </c>
      <c r="H73" s="270">
        <v>2.3E-2</v>
      </c>
      <c r="I73" s="270">
        <v>0</v>
      </c>
      <c r="J73" s="270">
        <v>0</v>
      </c>
      <c r="K73" s="270">
        <v>7.0000000000000001E-3</v>
      </c>
      <c r="L73" s="270">
        <v>0.22508333333333333</v>
      </c>
      <c r="M73" s="271">
        <v>80</v>
      </c>
      <c r="N73" s="269">
        <v>30</v>
      </c>
      <c r="O73" s="269">
        <v>30</v>
      </c>
      <c r="P73" s="269">
        <v>30</v>
      </c>
      <c r="Q73" s="269">
        <v>30</v>
      </c>
      <c r="R73" s="269">
        <v>30</v>
      </c>
      <c r="S73" s="269" t="s">
        <v>188</v>
      </c>
      <c r="T73" s="270">
        <v>2E-3</v>
      </c>
      <c r="U73" s="270">
        <v>2E-3</v>
      </c>
      <c r="V73" s="270">
        <v>2E-3</v>
      </c>
      <c r="W73" s="270">
        <v>2E-3</v>
      </c>
      <c r="X73" s="270">
        <v>2E-3</v>
      </c>
      <c r="Y73" s="270">
        <v>2.3E-2</v>
      </c>
      <c r="Z73" s="270">
        <v>2.3E-2</v>
      </c>
      <c r="AA73" s="270">
        <v>2.3E-2</v>
      </c>
      <c r="AB73" s="270">
        <v>2.3E-2</v>
      </c>
      <c r="AC73" s="270">
        <v>2.3E-2</v>
      </c>
      <c r="AD73" s="270">
        <v>0</v>
      </c>
      <c r="AE73" s="270">
        <v>0</v>
      </c>
      <c r="AF73" s="270">
        <v>0</v>
      </c>
      <c r="AG73" s="270">
        <v>0</v>
      </c>
      <c r="AH73" s="270">
        <v>0</v>
      </c>
      <c r="AI73" s="270">
        <v>0</v>
      </c>
      <c r="AJ73" s="270">
        <v>0</v>
      </c>
      <c r="AK73" s="270">
        <v>0</v>
      </c>
      <c r="AL73" s="270">
        <v>0</v>
      </c>
      <c r="AM73" s="270">
        <v>0</v>
      </c>
      <c r="AN73" s="270">
        <v>7.0000000000000001E-3</v>
      </c>
      <c r="AO73" s="270">
        <v>7.0000000000000001E-3</v>
      </c>
      <c r="AP73" s="270">
        <v>7.0000000000000001E-3</v>
      </c>
      <c r="AQ73" s="270">
        <v>7.0000000000000001E-3</v>
      </c>
      <c r="AR73" s="270">
        <v>7.0000000000000001E-3</v>
      </c>
      <c r="AS73" s="270">
        <v>0.22500000000000001</v>
      </c>
      <c r="AT73" s="270">
        <v>0.22500000000000001</v>
      </c>
      <c r="AU73" s="270">
        <v>0.22500000000000001</v>
      </c>
      <c r="AV73" s="270">
        <v>0.22500000000000001</v>
      </c>
      <c r="AW73" s="270">
        <v>0.22500000000000001</v>
      </c>
      <c r="AX73" s="270">
        <v>0</v>
      </c>
      <c r="AY73" s="270">
        <v>0</v>
      </c>
      <c r="AZ73" s="270">
        <v>0</v>
      </c>
      <c r="BA73" s="270">
        <v>0</v>
      </c>
      <c r="BB73" s="270">
        <v>0</v>
      </c>
      <c r="BC73" s="270">
        <v>0</v>
      </c>
      <c r="BD73" s="270">
        <v>0</v>
      </c>
      <c r="BE73" s="270">
        <v>0</v>
      </c>
      <c r="BF73" s="270">
        <v>0</v>
      </c>
      <c r="BG73" s="270">
        <v>0</v>
      </c>
    </row>
    <row r="74" spans="1:59">
      <c r="A74" s="267" t="s">
        <v>658</v>
      </c>
      <c r="B74" s="268">
        <v>1.1583333333333334E-2</v>
      </c>
      <c r="C74" s="268">
        <v>9.9000000000000005E-2</v>
      </c>
      <c r="D74" s="268">
        <v>0</v>
      </c>
      <c r="E74" s="268"/>
      <c r="F74" s="269">
        <v>50</v>
      </c>
      <c r="G74" s="270">
        <v>8.0000000000000002E-3</v>
      </c>
      <c r="H74" s="270">
        <v>0</v>
      </c>
      <c r="I74" s="270">
        <v>0</v>
      </c>
      <c r="J74" s="270">
        <v>0</v>
      </c>
      <c r="K74" s="270">
        <v>1E-3</v>
      </c>
      <c r="L74" s="270">
        <v>2.5833333333333333E-3</v>
      </c>
      <c r="M74" s="271">
        <v>160</v>
      </c>
      <c r="N74" s="269">
        <v>70</v>
      </c>
      <c r="O74" s="269">
        <v>80</v>
      </c>
      <c r="P74" s="269">
        <v>90</v>
      </c>
      <c r="Q74" s="269">
        <v>100</v>
      </c>
      <c r="R74" s="269">
        <v>110</v>
      </c>
      <c r="S74" s="269" t="s">
        <v>188</v>
      </c>
      <c r="T74" s="270">
        <v>2.4E-2</v>
      </c>
      <c r="U74" s="270">
        <v>2.7E-2</v>
      </c>
      <c r="V74" s="270">
        <v>2.8000000000000001E-2</v>
      </c>
      <c r="W74" s="270">
        <v>3.1E-2</v>
      </c>
      <c r="X74" s="270">
        <v>3.2000000000000001E-2</v>
      </c>
      <c r="Y74" s="270">
        <v>0</v>
      </c>
      <c r="Z74" s="270">
        <v>0</v>
      </c>
      <c r="AA74" s="270">
        <v>0</v>
      </c>
      <c r="AB74" s="270">
        <v>0</v>
      </c>
      <c r="AC74" s="270">
        <v>0</v>
      </c>
      <c r="AD74" s="270">
        <v>0</v>
      </c>
      <c r="AE74" s="270">
        <v>0</v>
      </c>
      <c r="AF74" s="270">
        <v>0</v>
      </c>
      <c r="AG74" s="270">
        <v>0</v>
      </c>
      <c r="AH74" s="270">
        <v>0</v>
      </c>
      <c r="AI74" s="270">
        <v>0</v>
      </c>
      <c r="AJ74" s="270">
        <v>0</v>
      </c>
      <c r="AK74" s="270">
        <v>0</v>
      </c>
      <c r="AL74" s="270">
        <v>0</v>
      </c>
      <c r="AM74" s="270">
        <v>0</v>
      </c>
      <c r="AN74" s="270">
        <v>2E-3</v>
      </c>
      <c r="AO74" s="270">
        <v>2E-3</v>
      </c>
      <c r="AP74" s="270">
        <v>3.0000000000000001E-3</v>
      </c>
      <c r="AQ74" s="270">
        <v>3.0000000000000001E-3</v>
      </c>
      <c r="AR74" s="270">
        <v>3.0000000000000001E-3</v>
      </c>
      <c r="AS74" s="270">
        <v>6.0000000000000001E-3</v>
      </c>
      <c r="AT74" s="270">
        <v>6.0000000000000001E-3</v>
      </c>
      <c r="AU74" s="270">
        <v>7.0000000000000001E-3</v>
      </c>
      <c r="AV74" s="270">
        <v>8.0000000000000002E-3</v>
      </c>
      <c r="AW74" s="270">
        <v>8.0000000000000002E-3</v>
      </c>
      <c r="AX74" s="270">
        <v>0</v>
      </c>
      <c r="AY74" s="270">
        <v>0</v>
      </c>
      <c r="AZ74" s="270">
        <v>0</v>
      </c>
      <c r="BA74" s="270">
        <v>0</v>
      </c>
      <c r="BB74" s="270">
        <v>0</v>
      </c>
      <c r="BC74" s="270">
        <v>0</v>
      </c>
      <c r="BD74" s="270">
        <v>0</v>
      </c>
      <c r="BE74" s="270">
        <v>0</v>
      </c>
      <c r="BF74" s="270">
        <v>0</v>
      </c>
      <c r="BG74" s="270">
        <v>0</v>
      </c>
    </row>
    <row r="75" spans="1:59">
      <c r="A75" s="267" t="s">
        <v>918</v>
      </c>
      <c r="B75" s="268">
        <v>3.4512499999999999</v>
      </c>
      <c r="C75" s="268">
        <v>10.5</v>
      </c>
      <c r="D75" s="268">
        <v>0.498</v>
      </c>
      <c r="E75" s="268"/>
      <c r="F75" s="269">
        <v>17000</v>
      </c>
      <c r="G75" s="270">
        <v>0.67100000000000004</v>
      </c>
      <c r="H75" s="270">
        <v>0.32400000000000001</v>
      </c>
      <c r="I75" s="270">
        <v>0.86199999999999999</v>
      </c>
      <c r="J75" s="270">
        <v>0</v>
      </c>
      <c r="K75" s="270">
        <v>6.5000000000000002E-2</v>
      </c>
      <c r="L75" s="270">
        <v>1.03125</v>
      </c>
      <c r="M75" s="271">
        <v>39.470588235294116</v>
      </c>
      <c r="N75" s="269">
        <v>17350</v>
      </c>
      <c r="O75" s="269">
        <v>19000</v>
      </c>
      <c r="P75" s="269">
        <v>20800</v>
      </c>
      <c r="Q75" s="269">
        <v>22600</v>
      </c>
      <c r="R75" s="269">
        <v>24500</v>
      </c>
      <c r="S75" s="269" t="s">
        <v>182</v>
      </c>
      <c r="T75" s="270">
        <v>0.75</v>
      </c>
      <c r="U75" s="270">
        <v>0.81</v>
      </c>
      <c r="V75" s="270">
        <v>0.9</v>
      </c>
      <c r="W75" s="270">
        <v>0.98</v>
      </c>
      <c r="X75" s="270">
        <v>1.05</v>
      </c>
      <c r="Y75" s="270">
        <v>0.35</v>
      </c>
      <c r="Z75" s="270">
        <v>0.39</v>
      </c>
      <c r="AA75" s="270">
        <v>0.42</v>
      </c>
      <c r="AB75" s="270">
        <v>0.44</v>
      </c>
      <c r="AC75" s="270">
        <v>0.46</v>
      </c>
      <c r="AD75" s="270">
        <v>0.25</v>
      </c>
      <c r="AE75" s="270">
        <v>0.26500000000000001</v>
      </c>
      <c r="AF75" s="270">
        <v>0.28000000000000003</v>
      </c>
      <c r="AG75" s="270">
        <v>0.3</v>
      </c>
      <c r="AH75" s="270">
        <v>0.32</v>
      </c>
      <c r="AI75" s="270">
        <v>0</v>
      </c>
      <c r="AJ75" s="270">
        <v>0</v>
      </c>
      <c r="AK75" s="270">
        <v>0</v>
      </c>
      <c r="AL75" s="270">
        <v>0</v>
      </c>
      <c r="AM75" s="270">
        <v>0</v>
      </c>
      <c r="AN75" s="270">
        <v>0.08</v>
      </c>
      <c r="AO75" s="270">
        <v>0.09</v>
      </c>
      <c r="AP75" s="270">
        <v>0.1</v>
      </c>
      <c r="AQ75" s="270">
        <v>0.105</v>
      </c>
      <c r="AR75" s="270">
        <v>0.11</v>
      </c>
      <c r="AS75" s="270">
        <v>1.4</v>
      </c>
      <c r="AT75" s="270">
        <v>1.3</v>
      </c>
      <c r="AU75" s="270">
        <v>1.2</v>
      </c>
      <c r="AV75" s="270">
        <v>1.1000000000000001</v>
      </c>
      <c r="AW75" s="270">
        <v>1</v>
      </c>
      <c r="AX75" s="270">
        <v>0</v>
      </c>
      <c r="AY75" s="270">
        <v>0</v>
      </c>
      <c r="AZ75" s="270">
        <v>0</v>
      </c>
      <c r="BA75" s="270">
        <v>0</v>
      </c>
      <c r="BB75" s="270">
        <v>0</v>
      </c>
      <c r="BC75" s="270">
        <v>0</v>
      </c>
      <c r="BD75" s="270">
        <v>0</v>
      </c>
      <c r="BE75" s="270">
        <v>0</v>
      </c>
      <c r="BF75" s="270">
        <v>0</v>
      </c>
      <c r="BG75" s="270">
        <v>0</v>
      </c>
    </row>
    <row r="76" spans="1:59">
      <c r="A76" s="267" t="s">
        <v>477</v>
      </c>
      <c r="B76" s="268">
        <v>1.2379166666666666</v>
      </c>
      <c r="C76" s="268">
        <v>6.8</v>
      </c>
      <c r="D76" s="268">
        <v>0.23</v>
      </c>
      <c r="E76" s="268"/>
      <c r="F76" s="269">
        <v>4252</v>
      </c>
      <c r="G76" s="270">
        <v>0.33</v>
      </c>
      <c r="H76" s="270">
        <v>1.4E-2</v>
      </c>
      <c r="I76" s="270">
        <v>1.2999999999999999E-2</v>
      </c>
      <c r="J76" s="270">
        <v>1.2999999999999999E-2</v>
      </c>
      <c r="K76" s="270">
        <v>0.55000000000000004</v>
      </c>
      <c r="L76" s="270">
        <v>8.7916666666666421E-2</v>
      </c>
      <c r="M76" s="271">
        <v>77.610536218250232</v>
      </c>
      <c r="N76" s="269">
        <v>4814</v>
      </c>
      <c r="O76" s="269">
        <v>5189</v>
      </c>
      <c r="P76" s="269">
        <v>5594</v>
      </c>
      <c r="Q76" s="269">
        <v>6030</v>
      </c>
      <c r="R76" s="269">
        <v>6050</v>
      </c>
      <c r="S76" s="269" t="s">
        <v>182</v>
      </c>
      <c r="T76" s="270">
        <v>0.38500000000000001</v>
      </c>
      <c r="U76" s="270">
        <v>0.41499999999999998</v>
      </c>
      <c r="V76" s="270">
        <v>0.44700000000000001</v>
      </c>
      <c r="W76" s="270">
        <v>0.48199999999999998</v>
      </c>
      <c r="X76" s="270">
        <v>0.5</v>
      </c>
      <c r="Y76" s="270">
        <v>0.17599999999999999</v>
      </c>
      <c r="Z76" s="270">
        <v>0.19900000000000001</v>
      </c>
      <c r="AA76" s="270">
        <v>0.20399999999999999</v>
      </c>
      <c r="AB76" s="270">
        <v>0.22</v>
      </c>
      <c r="AC76" s="270">
        <v>0.22500000000000001</v>
      </c>
      <c r="AD76" s="270">
        <v>0.154</v>
      </c>
      <c r="AE76" s="270">
        <v>0.16600000000000001</v>
      </c>
      <c r="AF76" s="270">
        <v>0.17899999999999999</v>
      </c>
      <c r="AG76" s="270">
        <v>0.193</v>
      </c>
      <c r="AH76" s="270">
        <v>0.2</v>
      </c>
      <c r="AI76" s="270">
        <v>1.2E-2</v>
      </c>
      <c r="AJ76" s="270">
        <v>1.2999999999999999E-2</v>
      </c>
      <c r="AK76" s="270">
        <v>1.4E-2</v>
      </c>
      <c r="AL76" s="270">
        <v>1.4999999999999999E-2</v>
      </c>
      <c r="AM76" s="270">
        <v>1.6E-2</v>
      </c>
      <c r="AN76" s="270">
        <v>3.6999999999999998E-2</v>
      </c>
      <c r="AO76" s="270">
        <v>4.2000000000000003E-2</v>
      </c>
      <c r="AP76" s="270">
        <v>4.4999999999999998E-2</v>
      </c>
      <c r="AQ76" s="270">
        <v>4.5999999999999999E-2</v>
      </c>
      <c r="AR76" s="270">
        <v>4.7E-2</v>
      </c>
      <c r="AS76" s="270">
        <v>0.32700000000000001</v>
      </c>
      <c r="AT76" s="270">
        <v>0.35699999999999998</v>
      </c>
      <c r="AU76" s="270">
        <v>0.38</v>
      </c>
      <c r="AV76" s="270">
        <v>0.40899999999999997</v>
      </c>
      <c r="AW76" s="270">
        <v>0.4</v>
      </c>
      <c r="AX76" s="270">
        <v>0</v>
      </c>
      <c r="AY76" s="270">
        <v>0</v>
      </c>
      <c r="AZ76" s="270">
        <v>0</v>
      </c>
      <c r="BA76" s="270">
        <v>0</v>
      </c>
      <c r="BB76" s="270">
        <v>0</v>
      </c>
      <c r="BC76" s="270">
        <v>0</v>
      </c>
      <c r="BD76" s="270">
        <v>0</v>
      </c>
      <c r="BE76" s="270">
        <v>0</v>
      </c>
      <c r="BF76" s="270">
        <v>0</v>
      </c>
      <c r="BG76" s="270">
        <v>0</v>
      </c>
    </row>
    <row r="77" spans="1:59">
      <c r="A77" s="267" t="s">
        <v>506</v>
      </c>
      <c r="B77" s="268">
        <v>0.21075000000000002</v>
      </c>
      <c r="C77" s="268">
        <v>1</v>
      </c>
      <c r="D77" s="268">
        <v>0</v>
      </c>
      <c r="E77" s="268"/>
      <c r="F77" s="269">
        <v>2993</v>
      </c>
      <c r="G77" s="270">
        <v>0.129</v>
      </c>
      <c r="H77" s="270">
        <v>8.0000000000000002E-3</v>
      </c>
      <c r="I77" s="270">
        <v>0</v>
      </c>
      <c r="J77" s="270">
        <v>3.0000000000000001E-3</v>
      </c>
      <c r="K77" s="270">
        <v>1.2E-2</v>
      </c>
      <c r="L77" s="270">
        <v>5.8749999999999997E-2</v>
      </c>
      <c r="M77" s="271">
        <v>43.100567991981286</v>
      </c>
      <c r="N77" s="269">
        <v>3020</v>
      </c>
      <c r="O77" s="269">
        <v>3111</v>
      </c>
      <c r="P77" s="269">
        <v>3204</v>
      </c>
      <c r="Q77" s="269">
        <v>3300</v>
      </c>
      <c r="R77" s="269">
        <v>3399</v>
      </c>
      <c r="S77" s="269" t="s">
        <v>182</v>
      </c>
      <c r="T77" s="270">
        <v>0.13300000000000001</v>
      </c>
      <c r="U77" s="270">
        <v>0.13700000000000001</v>
      </c>
      <c r="V77" s="270">
        <v>0.14099999999999999</v>
      </c>
      <c r="W77" s="270">
        <v>0.14499999999999999</v>
      </c>
      <c r="X77" s="270">
        <v>0.15</v>
      </c>
      <c r="Y77" s="270">
        <v>1.2999999999999999E-2</v>
      </c>
      <c r="Z77" s="270">
        <v>1.4E-2</v>
      </c>
      <c r="AA77" s="270">
        <v>1.6E-2</v>
      </c>
      <c r="AB77" s="270">
        <v>1.7000000000000001E-2</v>
      </c>
      <c r="AC77" s="270">
        <v>1.7999999999999999E-2</v>
      </c>
      <c r="AD77" s="270">
        <v>0</v>
      </c>
      <c r="AE77" s="270">
        <v>0</v>
      </c>
      <c r="AF77" s="270">
        <v>0</v>
      </c>
      <c r="AG77" s="270">
        <v>0</v>
      </c>
      <c r="AH77" s="270">
        <v>0</v>
      </c>
      <c r="AI77" s="270">
        <v>4.0000000000000001E-3</v>
      </c>
      <c r="AJ77" s="270">
        <v>4.0000000000000001E-3</v>
      </c>
      <c r="AK77" s="270">
        <v>4.0000000000000001E-3</v>
      </c>
      <c r="AL77" s="270">
        <v>5.0000000000000001E-3</v>
      </c>
      <c r="AM77" s="270">
        <v>5.0000000000000001E-3</v>
      </c>
      <c r="AN77" s="270">
        <v>0</v>
      </c>
      <c r="AO77" s="270">
        <v>0</v>
      </c>
      <c r="AP77" s="270">
        <v>0</v>
      </c>
      <c r="AQ77" s="270">
        <v>0</v>
      </c>
      <c r="AR77" s="270">
        <v>0</v>
      </c>
      <c r="AS77" s="270">
        <v>0.04</v>
      </c>
      <c r="AT77" s="270">
        <v>0.04</v>
      </c>
      <c r="AU77" s="270">
        <v>0.04</v>
      </c>
      <c r="AV77" s="270">
        <v>0.04</v>
      </c>
      <c r="AW77" s="270">
        <v>0.04</v>
      </c>
      <c r="AX77" s="270">
        <v>0</v>
      </c>
      <c r="AY77" s="270">
        <v>0</v>
      </c>
      <c r="AZ77" s="270">
        <v>0</v>
      </c>
      <c r="BA77" s="270">
        <v>0</v>
      </c>
      <c r="BB77" s="270">
        <v>0</v>
      </c>
      <c r="BC77" s="270">
        <v>0</v>
      </c>
      <c r="BD77" s="270">
        <v>0</v>
      </c>
      <c r="BE77" s="270">
        <v>0</v>
      </c>
      <c r="BF77" s="270">
        <v>0</v>
      </c>
      <c r="BG77" s="270">
        <v>0</v>
      </c>
    </row>
    <row r="78" spans="1:59">
      <c r="A78" s="267" t="s">
        <v>643</v>
      </c>
      <c r="B78" s="268">
        <v>0.35183333333333328</v>
      </c>
      <c r="C78" s="268">
        <v>0.75</v>
      </c>
      <c r="D78" s="268">
        <v>0</v>
      </c>
      <c r="E78" s="268"/>
      <c r="F78" s="269">
        <v>4710</v>
      </c>
      <c r="G78" s="270">
        <v>0.188</v>
      </c>
      <c r="H78" s="270">
        <v>3.7999999999999999E-2</v>
      </c>
      <c r="I78" s="270">
        <v>0</v>
      </c>
      <c r="J78" s="270">
        <v>7.4999999999999997E-2</v>
      </c>
      <c r="K78" s="270">
        <v>1E-3</v>
      </c>
      <c r="L78" s="270">
        <v>4.9833333333333285E-2</v>
      </c>
      <c r="M78" s="271">
        <v>39.91507430997877</v>
      </c>
      <c r="N78" s="269">
        <v>4770</v>
      </c>
      <c r="O78" s="269">
        <v>4850</v>
      </c>
      <c r="P78" s="269">
        <v>4945</v>
      </c>
      <c r="Q78" s="269">
        <v>5110</v>
      </c>
      <c r="R78" s="269">
        <v>5225</v>
      </c>
      <c r="S78" s="269" t="s">
        <v>182</v>
      </c>
      <c r="T78" s="270">
        <v>0.215</v>
      </c>
      <c r="U78" s="270">
        <v>0.218</v>
      </c>
      <c r="V78" s="270">
        <v>0.223</v>
      </c>
      <c r="W78" s="270">
        <v>0.23</v>
      </c>
      <c r="X78" s="270">
        <v>0.23499999999999999</v>
      </c>
      <c r="Y78" s="270">
        <v>3.9E-2</v>
      </c>
      <c r="Z78" s="270">
        <v>4.1000000000000002E-2</v>
      </c>
      <c r="AA78" s="270">
        <v>4.2999999999999997E-2</v>
      </c>
      <c r="AB78" s="270">
        <v>4.4999999999999998E-2</v>
      </c>
      <c r="AC78" s="270">
        <v>4.8000000000000001E-2</v>
      </c>
      <c r="AD78" s="270">
        <v>0</v>
      </c>
      <c r="AE78" s="270">
        <v>0</v>
      </c>
      <c r="AF78" s="270">
        <v>0</v>
      </c>
      <c r="AG78" s="270">
        <v>0</v>
      </c>
      <c r="AH78" s="270">
        <v>0</v>
      </c>
      <c r="AI78" s="270">
        <v>9.5000000000000001E-2</v>
      </c>
      <c r="AJ78" s="270">
        <v>9.7000000000000003E-2</v>
      </c>
      <c r="AK78" s="270">
        <v>9.9000000000000005E-2</v>
      </c>
      <c r="AL78" s="270">
        <v>0.10100000000000001</v>
      </c>
      <c r="AM78" s="270">
        <v>0.104</v>
      </c>
      <c r="AN78" s="270">
        <v>1E-3</v>
      </c>
      <c r="AO78" s="270">
        <v>1E-3</v>
      </c>
      <c r="AP78" s="270">
        <v>1E-3</v>
      </c>
      <c r="AQ78" s="270">
        <v>1E-3</v>
      </c>
      <c r="AR78" s="270">
        <v>1E-3</v>
      </c>
      <c r="AS78" s="270">
        <v>4.7E-2</v>
      </c>
      <c r="AT78" s="270">
        <v>5.0999999999999997E-2</v>
      </c>
      <c r="AU78" s="270">
        <v>5.3999999999999999E-2</v>
      </c>
      <c r="AV78" s="270">
        <v>5.7000000000000002E-2</v>
      </c>
      <c r="AW78" s="270">
        <v>0.06</v>
      </c>
      <c r="AX78" s="270">
        <v>0</v>
      </c>
      <c r="AY78" s="270">
        <v>0</v>
      </c>
      <c r="AZ78" s="270">
        <v>0</v>
      </c>
      <c r="BA78" s="270">
        <v>0</v>
      </c>
      <c r="BB78" s="270">
        <v>0</v>
      </c>
      <c r="BC78" s="270">
        <v>0</v>
      </c>
      <c r="BD78" s="270">
        <v>0</v>
      </c>
      <c r="BE78" s="270">
        <v>0</v>
      </c>
      <c r="BF78" s="270">
        <v>0</v>
      </c>
      <c r="BG78" s="270">
        <v>0</v>
      </c>
    </row>
    <row r="79" spans="1:59">
      <c r="A79" s="267" t="s">
        <v>685</v>
      </c>
      <c r="B79" s="268">
        <v>0.99266666666666659</v>
      </c>
      <c r="C79" s="268">
        <v>4.5</v>
      </c>
      <c r="D79" s="268">
        <v>0</v>
      </c>
      <c r="E79" s="268"/>
      <c r="F79" s="269">
        <v>9290</v>
      </c>
      <c r="G79" s="270">
        <v>0.47099999999999997</v>
      </c>
      <c r="H79" s="270">
        <v>0.23</v>
      </c>
      <c r="I79" s="270">
        <v>2.5000000000000001E-2</v>
      </c>
      <c r="J79" s="270">
        <v>0</v>
      </c>
      <c r="K79" s="270">
        <v>9.9000000000000005E-2</v>
      </c>
      <c r="L79" s="270">
        <v>0.16766666666666663</v>
      </c>
      <c r="M79" s="271">
        <v>50.699677072120558</v>
      </c>
      <c r="N79" s="269">
        <v>10530</v>
      </c>
      <c r="O79" s="269">
        <v>12530</v>
      </c>
      <c r="P79" s="269">
        <v>14530</v>
      </c>
      <c r="Q79" s="269">
        <v>16600</v>
      </c>
      <c r="R79" s="269">
        <v>18800</v>
      </c>
      <c r="S79" s="269" t="s">
        <v>182</v>
      </c>
      <c r="T79" s="270">
        <v>0.52</v>
      </c>
      <c r="U79" s="270">
        <v>0.62</v>
      </c>
      <c r="V79" s="270">
        <v>0.72</v>
      </c>
      <c r="W79" s="270">
        <v>0.82</v>
      </c>
      <c r="X79" s="270">
        <v>0.92</v>
      </c>
      <c r="Y79" s="270">
        <v>0.247</v>
      </c>
      <c r="Z79" s="270">
        <v>0.27200000000000002</v>
      </c>
      <c r="AA79" s="270">
        <v>0.29899999999999999</v>
      </c>
      <c r="AB79" s="270">
        <v>0.32800000000000001</v>
      </c>
      <c r="AC79" s="270">
        <v>0.34</v>
      </c>
      <c r="AD79" s="270">
        <v>1.2E-2</v>
      </c>
      <c r="AE79" s="270">
        <v>1.4999999999999999E-2</v>
      </c>
      <c r="AF79" s="270">
        <v>0.02</v>
      </c>
      <c r="AG79" s="270">
        <v>2.5000000000000001E-2</v>
      </c>
      <c r="AH79" s="270">
        <v>0.03</v>
      </c>
      <c r="AI79" s="270">
        <v>0</v>
      </c>
      <c r="AJ79" s="270">
        <v>0</v>
      </c>
      <c r="AK79" s="270">
        <v>0</v>
      </c>
      <c r="AL79" s="270">
        <v>0</v>
      </c>
      <c r="AM79" s="270">
        <v>0</v>
      </c>
      <c r="AN79" s="270">
        <v>0.105</v>
      </c>
      <c r="AO79" s="270">
        <v>0.125</v>
      </c>
      <c r="AP79" s="270">
        <v>0.14499999999999999</v>
      </c>
      <c r="AQ79" s="270">
        <v>0.16</v>
      </c>
      <c r="AR79" s="270">
        <v>0.18</v>
      </c>
      <c r="AS79" s="270">
        <v>0.18</v>
      </c>
      <c r="AT79" s="270">
        <v>0.2102</v>
      </c>
      <c r="AU79" s="270">
        <v>0.24110000000000001</v>
      </c>
      <c r="AV79" s="270">
        <v>0.27139999999999997</v>
      </c>
      <c r="AW79" s="270">
        <v>0.29930000000000001</v>
      </c>
      <c r="AX79" s="270">
        <v>0</v>
      </c>
      <c r="AY79" s="270">
        <v>0</v>
      </c>
      <c r="AZ79" s="270">
        <v>0</v>
      </c>
      <c r="BA79" s="270">
        <v>0</v>
      </c>
      <c r="BB79" s="270">
        <v>0</v>
      </c>
      <c r="BC79" s="270">
        <v>0</v>
      </c>
      <c r="BD79" s="270">
        <v>0</v>
      </c>
      <c r="BE79" s="270">
        <v>0</v>
      </c>
      <c r="BF79" s="270">
        <v>0</v>
      </c>
      <c r="BG79" s="270">
        <v>0</v>
      </c>
    </row>
    <row r="80" spans="1:59">
      <c r="A80" s="267" t="s">
        <v>615</v>
      </c>
      <c r="B80" s="268">
        <v>6.8841666666666663</v>
      </c>
      <c r="C80" s="268">
        <v>16.5</v>
      </c>
      <c r="D80" s="268">
        <v>0.219</v>
      </c>
      <c r="E80" s="268"/>
      <c r="F80" s="269">
        <v>65000</v>
      </c>
      <c r="G80" s="270">
        <v>2.6840000000000002</v>
      </c>
      <c r="H80" s="270">
        <v>1.6220000000000001</v>
      </c>
      <c r="I80" s="270">
        <v>0.501</v>
      </c>
      <c r="J80" s="270">
        <v>0</v>
      </c>
      <c r="K80" s="270">
        <v>5.0000000000000001E-3</v>
      </c>
      <c r="L80" s="270">
        <v>1.8531666666666657</v>
      </c>
      <c r="M80" s="271">
        <v>41.292307692307695</v>
      </c>
      <c r="N80" s="269">
        <v>68244</v>
      </c>
      <c r="O80" s="269">
        <v>76049</v>
      </c>
      <c r="P80" s="269">
        <v>83854</v>
      </c>
      <c r="Q80" s="269">
        <v>91659</v>
      </c>
      <c r="R80" s="269">
        <v>99464</v>
      </c>
      <c r="S80" s="269" t="s">
        <v>181</v>
      </c>
      <c r="T80" s="270">
        <v>4.2450000000000001</v>
      </c>
      <c r="U80" s="270">
        <v>5.1740000000000004</v>
      </c>
      <c r="V80" s="270">
        <v>6.3079999999999998</v>
      </c>
      <c r="W80" s="270">
        <v>7.6890000000000001</v>
      </c>
      <c r="X80" s="270">
        <v>9.3729999999999993</v>
      </c>
      <c r="Y80" s="270">
        <v>1.7769999999999999</v>
      </c>
      <c r="Z80" s="270">
        <v>2.1659999999999999</v>
      </c>
      <c r="AA80" s="270">
        <v>2.64</v>
      </c>
      <c r="AB80" s="270">
        <v>3.218</v>
      </c>
      <c r="AC80" s="270">
        <v>3.923</v>
      </c>
      <c r="AD80" s="270">
        <v>0.74399999999999999</v>
      </c>
      <c r="AE80" s="270">
        <v>0.90700000000000003</v>
      </c>
      <c r="AF80" s="270">
        <v>1.1060000000000001</v>
      </c>
      <c r="AG80" s="270">
        <v>1.3480000000000001</v>
      </c>
      <c r="AH80" s="270">
        <v>1.643</v>
      </c>
      <c r="AI80" s="270">
        <v>0.20399999999999999</v>
      </c>
      <c r="AJ80" s="270">
        <v>0.249</v>
      </c>
      <c r="AK80" s="270">
        <v>0.30299999999999999</v>
      </c>
      <c r="AL80" s="270">
        <v>0.37</v>
      </c>
      <c r="AM80" s="270">
        <v>0</v>
      </c>
      <c r="AN80" s="270">
        <v>0.10100000000000001</v>
      </c>
      <c r="AO80" s="270">
        <v>0.124</v>
      </c>
      <c r="AP80" s="270">
        <v>0.151</v>
      </c>
      <c r="AQ80" s="270">
        <v>0.184</v>
      </c>
      <c r="AR80" s="270">
        <v>0.2</v>
      </c>
      <c r="AS80" s="270">
        <v>1.46</v>
      </c>
      <c r="AT80" s="270">
        <v>1.78</v>
      </c>
      <c r="AU80" s="270">
        <v>2.17</v>
      </c>
      <c r="AV80" s="270">
        <v>2.645</v>
      </c>
      <c r="AW80" s="270">
        <v>3.1269999999999998</v>
      </c>
      <c r="AX80" s="270">
        <v>12</v>
      </c>
      <c r="AY80" s="270">
        <v>0</v>
      </c>
      <c r="AZ80" s="270">
        <v>0</v>
      </c>
      <c r="BA80" s="270">
        <v>0</v>
      </c>
      <c r="BB80" s="270">
        <v>0</v>
      </c>
      <c r="BC80" s="270">
        <v>0</v>
      </c>
      <c r="BD80" s="270">
        <v>0</v>
      </c>
      <c r="BE80" s="270">
        <v>0</v>
      </c>
      <c r="BF80" s="270">
        <v>0</v>
      </c>
      <c r="BG80" s="270">
        <v>0</v>
      </c>
    </row>
    <row r="81" spans="1:59">
      <c r="A81" s="267" t="s">
        <v>663</v>
      </c>
      <c r="B81" s="268">
        <v>0.12333333333333331</v>
      </c>
      <c r="C81" s="268">
        <v>0.23400000000000001</v>
      </c>
      <c r="D81" s="268">
        <v>0</v>
      </c>
      <c r="E81" s="268"/>
      <c r="F81" s="269">
        <v>1680</v>
      </c>
      <c r="G81" s="270">
        <v>8.5000000000000006E-2</v>
      </c>
      <c r="H81" s="270">
        <v>0.01</v>
      </c>
      <c r="I81" s="270">
        <v>0</v>
      </c>
      <c r="J81" s="270">
        <v>0</v>
      </c>
      <c r="K81" s="270">
        <v>3.0000000000000001E-3</v>
      </c>
      <c r="L81" s="270">
        <v>2.5333333333333305E-2</v>
      </c>
      <c r="M81" s="271">
        <v>50.595238095238095</v>
      </c>
      <c r="N81" s="269">
        <v>1704</v>
      </c>
      <c r="O81" s="269">
        <v>1730</v>
      </c>
      <c r="P81" s="269">
        <v>1756</v>
      </c>
      <c r="Q81" s="269">
        <v>1782</v>
      </c>
      <c r="R81" s="269">
        <v>1809</v>
      </c>
      <c r="S81" s="269" t="s">
        <v>181</v>
      </c>
      <c r="T81" s="270">
        <v>8.5999999999999993E-2</v>
      </c>
      <c r="U81" s="270">
        <v>8.7999999999999995E-2</v>
      </c>
      <c r="V81" s="270">
        <v>8.8999999999999996E-2</v>
      </c>
      <c r="W81" s="270">
        <v>0.09</v>
      </c>
      <c r="X81" s="270">
        <v>9.1999999999999998E-2</v>
      </c>
      <c r="Y81" s="270">
        <v>1.0999999999999999E-2</v>
      </c>
      <c r="Z81" s="270">
        <v>1.0999999999999999E-2</v>
      </c>
      <c r="AA81" s="270">
        <v>1.2E-2</v>
      </c>
      <c r="AB81" s="270">
        <v>1.2E-2</v>
      </c>
      <c r="AC81" s="270">
        <v>1.2E-2</v>
      </c>
      <c r="AD81" s="270">
        <v>0</v>
      </c>
      <c r="AE81" s="270">
        <v>0</v>
      </c>
      <c r="AF81" s="270">
        <v>0</v>
      </c>
      <c r="AG81" s="270">
        <v>0</v>
      </c>
      <c r="AH81" s="270">
        <v>0</v>
      </c>
      <c r="AI81" s="270">
        <v>0</v>
      </c>
      <c r="AJ81" s="270">
        <v>0</v>
      </c>
      <c r="AK81" s="270">
        <v>0</v>
      </c>
      <c r="AL81" s="270">
        <v>0</v>
      </c>
      <c r="AM81" s="270">
        <v>0</v>
      </c>
      <c r="AN81" s="270">
        <v>3.0000000000000001E-3</v>
      </c>
      <c r="AO81" s="270">
        <v>3.0000000000000001E-3</v>
      </c>
      <c r="AP81" s="270">
        <v>3.0000000000000001E-3</v>
      </c>
      <c r="AQ81" s="270">
        <v>3.0000000000000001E-3</v>
      </c>
      <c r="AR81" s="270">
        <v>3.0000000000000001E-3</v>
      </c>
      <c r="AS81" s="270">
        <v>2.4500000000000001E-2</v>
      </c>
      <c r="AT81" s="270">
        <v>2.5000000000000001E-2</v>
      </c>
      <c r="AU81" s="270">
        <v>2.5499999999999998E-2</v>
      </c>
      <c r="AV81" s="270">
        <v>2.5700000000000001E-2</v>
      </c>
      <c r="AW81" s="270">
        <v>2.6200000000000001E-2</v>
      </c>
      <c r="AX81" s="270">
        <v>0</v>
      </c>
      <c r="AY81" s="270">
        <v>0</v>
      </c>
      <c r="AZ81" s="270">
        <v>0</v>
      </c>
      <c r="BA81" s="270">
        <v>0</v>
      </c>
      <c r="BB81" s="270">
        <v>0</v>
      </c>
      <c r="BC81" s="270">
        <v>0</v>
      </c>
      <c r="BD81" s="270">
        <v>0</v>
      </c>
      <c r="BE81" s="270">
        <v>0</v>
      </c>
      <c r="BF81" s="270">
        <v>0</v>
      </c>
      <c r="BG81" s="270">
        <v>0</v>
      </c>
    </row>
    <row r="82" spans="1:59">
      <c r="A82" s="267" t="s">
        <v>870</v>
      </c>
      <c r="B82" s="268">
        <v>3.1583333333333332</v>
      </c>
      <c r="C82" s="268">
        <v>15</v>
      </c>
      <c r="D82" s="268">
        <v>0.11597260273972604</v>
      </c>
      <c r="E82" s="268"/>
      <c r="F82" s="269">
        <v>26506</v>
      </c>
      <c r="G82" s="270">
        <v>1.21</v>
      </c>
      <c r="H82" s="270">
        <v>1.08</v>
      </c>
      <c r="I82" s="270">
        <v>0.13100000000000001</v>
      </c>
      <c r="J82" s="270">
        <v>0</v>
      </c>
      <c r="K82" s="270">
        <v>0.05</v>
      </c>
      <c r="L82" s="270">
        <v>0.57136073059360726</v>
      </c>
      <c r="M82" s="271">
        <v>45.65004150003773</v>
      </c>
      <c r="N82" s="269">
        <v>26974</v>
      </c>
      <c r="O82" s="269">
        <v>29671</v>
      </c>
      <c r="P82" s="269">
        <v>32638</v>
      </c>
      <c r="Q82" s="269">
        <v>35902</v>
      </c>
      <c r="R82" s="269">
        <v>39492</v>
      </c>
      <c r="S82" s="269" t="s">
        <v>177</v>
      </c>
      <c r="T82" s="270">
        <v>1.2689999999999999</v>
      </c>
      <c r="U82" s="270">
        <v>1.3959999999999999</v>
      </c>
      <c r="V82" s="270">
        <v>1.536</v>
      </c>
      <c r="W82" s="270">
        <v>1.69</v>
      </c>
      <c r="X82" s="270">
        <v>1.859</v>
      </c>
      <c r="Y82" s="270">
        <v>1.0620000000000001</v>
      </c>
      <c r="Z82" s="270">
        <v>1.1679999999999999</v>
      </c>
      <c r="AA82" s="270">
        <v>1.2849999999999999</v>
      </c>
      <c r="AB82" s="270">
        <v>1.4139999999999999</v>
      </c>
      <c r="AC82" s="270">
        <v>1.5549999999999999</v>
      </c>
      <c r="AD82" s="270">
        <v>0.10100000000000001</v>
      </c>
      <c r="AE82" s="270">
        <v>0.121</v>
      </c>
      <c r="AF82" s="270">
        <v>0.14499999999999999</v>
      </c>
      <c r="AG82" s="270">
        <v>0.17399999999999999</v>
      </c>
      <c r="AH82" s="270">
        <v>0.22600000000000001</v>
      </c>
      <c r="AI82" s="270">
        <v>0.215</v>
      </c>
      <c r="AJ82" s="270">
        <v>0.25800000000000001</v>
      </c>
      <c r="AK82" s="270">
        <v>0.28399999999999997</v>
      </c>
      <c r="AL82" s="270">
        <v>0.34100000000000003</v>
      </c>
      <c r="AM82" s="270">
        <v>0.41</v>
      </c>
      <c r="AN82" s="270">
        <v>0.1</v>
      </c>
      <c r="AO82" s="270">
        <v>0.1</v>
      </c>
      <c r="AP82" s="270">
        <v>0.1</v>
      </c>
      <c r="AQ82" s="270">
        <v>0.1</v>
      </c>
      <c r="AR82" s="270">
        <v>0.1</v>
      </c>
      <c r="AS82" s="270">
        <v>0.24199999999999999</v>
      </c>
      <c r="AT82" s="270">
        <v>0.26800000000000002</v>
      </c>
      <c r="AU82" s="270">
        <v>0.29499999999999998</v>
      </c>
      <c r="AV82" s="270">
        <v>0.32700000000000001</v>
      </c>
      <c r="AW82" s="270">
        <v>0.36499999999999999</v>
      </c>
      <c r="AX82" s="270">
        <v>0</v>
      </c>
      <c r="AY82" s="270">
        <v>0</v>
      </c>
      <c r="AZ82" s="270">
        <v>0</v>
      </c>
      <c r="BA82" s="270">
        <v>0</v>
      </c>
      <c r="BB82" s="270">
        <v>0</v>
      </c>
      <c r="BC82" s="270">
        <v>0</v>
      </c>
      <c r="BD82" s="270">
        <v>0</v>
      </c>
      <c r="BE82" s="270">
        <v>0</v>
      </c>
      <c r="BF82" s="270">
        <v>0</v>
      </c>
      <c r="BG82" s="270">
        <v>0</v>
      </c>
    </row>
    <row r="83" spans="1:59">
      <c r="A83" s="267" t="s">
        <v>720</v>
      </c>
      <c r="B83" s="268">
        <v>6.0855833333333331</v>
      </c>
      <c r="C83" s="268">
        <v>18</v>
      </c>
      <c r="D83" s="268">
        <v>0.14100000000000001</v>
      </c>
      <c r="E83" s="268"/>
      <c r="F83" s="269">
        <v>31711</v>
      </c>
      <c r="G83" s="270">
        <v>1.6619999999999999</v>
      </c>
      <c r="H83" s="270">
        <v>3.371</v>
      </c>
      <c r="I83" s="270">
        <v>0</v>
      </c>
      <c r="J83" s="270">
        <v>0.219</v>
      </c>
      <c r="K83" s="270">
        <v>0.05</v>
      </c>
      <c r="L83" s="270">
        <v>0.64258333333333351</v>
      </c>
      <c r="M83" s="271">
        <v>52.41083535681625</v>
      </c>
      <c r="N83" s="269">
        <v>40980</v>
      </c>
      <c r="O83" s="269">
        <v>51850</v>
      </c>
      <c r="P83" s="269">
        <v>62730</v>
      </c>
      <c r="Q83" s="269">
        <v>73600</v>
      </c>
      <c r="R83" s="269">
        <v>84470</v>
      </c>
      <c r="S83" s="269" t="s">
        <v>177</v>
      </c>
      <c r="T83" s="270">
        <v>1.95</v>
      </c>
      <c r="U83" s="270">
        <v>2.4700000000000002</v>
      </c>
      <c r="V83" s="270">
        <v>2.99</v>
      </c>
      <c r="W83" s="270">
        <v>3.51</v>
      </c>
      <c r="X83" s="270">
        <v>4.03</v>
      </c>
      <c r="Y83" s="270">
        <v>3.95</v>
      </c>
      <c r="Z83" s="270">
        <v>4.95</v>
      </c>
      <c r="AA83" s="270">
        <v>5.75</v>
      </c>
      <c r="AB83" s="270">
        <v>7.05</v>
      </c>
      <c r="AC83" s="270">
        <v>8.25</v>
      </c>
      <c r="AD83" s="270">
        <v>0</v>
      </c>
      <c r="AE83" s="270">
        <v>0</v>
      </c>
      <c r="AF83" s="270">
        <v>0</v>
      </c>
      <c r="AG83" s="270">
        <v>0</v>
      </c>
      <c r="AH83" s="270">
        <v>0</v>
      </c>
      <c r="AI83" s="270">
        <v>0.24</v>
      </c>
      <c r="AJ83" s="270">
        <v>0.28999999999999998</v>
      </c>
      <c r="AK83" s="270">
        <v>0.35</v>
      </c>
      <c r="AL83" s="270">
        <v>0.42</v>
      </c>
      <c r="AM83" s="270">
        <v>0.5</v>
      </c>
      <c r="AN83" s="270">
        <v>0.1</v>
      </c>
      <c r="AO83" s="270">
        <v>0.105</v>
      </c>
      <c r="AP83" s="270">
        <v>0.11</v>
      </c>
      <c r="AQ83" s="270">
        <v>0.115</v>
      </c>
      <c r="AR83" s="270">
        <v>0.12</v>
      </c>
      <c r="AS83" s="270">
        <v>0.93799999999999994</v>
      </c>
      <c r="AT83" s="270">
        <v>1.1759999999999999</v>
      </c>
      <c r="AU83" s="270">
        <v>1.3839999999999999</v>
      </c>
      <c r="AV83" s="270">
        <v>1.669</v>
      </c>
      <c r="AW83" s="270">
        <v>1.9390000000000001</v>
      </c>
      <c r="AX83" s="270">
        <v>0</v>
      </c>
      <c r="AY83" s="270">
        <v>0</v>
      </c>
      <c r="AZ83" s="270">
        <v>0</v>
      </c>
      <c r="BA83" s="270">
        <v>0</v>
      </c>
      <c r="BB83" s="270">
        <v>0</v>
      </c>
      <c r="BC83" s="270">
        <v>0</v>
      </c>
      <c r="BD83" s="270">
        <v>0</v>
      </c>
      <c r="BE83" s="270">
        <v>0</v>
      </c>
      <c r="BF83" s="270">
        <v>0</v>
      </c>
      <c r="BG83" s="270">
        <v>0</v>
      </c>
    </row>
    <row r="84" spans="1:59">
      <c r="A84" s="267" t="s">
        <v>633</v>
      </c>
      <c r="B84" s="268">
        <v>1.9344166666666667</v>
      </c>
      <c r="C84" s="268">
        <v>4.1450000000000005</v>
      </c>
      <c r="D84" s="268">
        <v>4.0000000000000001E-3</v>
      </c>
      <c r="E84" s="268"/>
      <c r="F84" s="269">
        <v>23158</v>
      </c>
      <c r="G84" s="270">
        <v>1.1299999999999999</v>
      </c>
      <c r="H84" s="270">
        <v>0.26700000000000002</v>
      </c>
      <c r="I84" s="270">
        <v>0.05</v>
      </c>
      <c r="J84" s="270">
        <v>8.2000000000000003E-2</v>
      </c>
      <c r="K84" s="270">
        <v>3.6999999999999998E-2</v>
      </c>
      <c r="L84" s="270">
        <v>0.36441666666666683</v>
      </c>
      <c r="M84" s="271">
        <v>48.795232748942048</v>
      </c>
      <c r="N84" s="269">
        <v>23678</v>
      </c>
      <c r="O84" s="269">
        <v>28678</v>
      </c>
      <c r="P84" s="269">
        <v>35338</v>
      </c>
      <c r="Q84" s="269">
        <v>44218</v>
      </c>
      <c r="R84" s="269">
        <v>56058</v>
      </c>
      <c r="S84" s="269" t="s">
        <v>177</v>
      </c>
      <c r="T84" s="270">
        <v>1.24</v>
      </c>
      <c r="U84" s="270">
        <v>1.4910000000000001</v>
      </c>
      <c r="V84" s="270">
        <v>1.8380000000000001</v>
      </c>
      <c r="W84" s="270">
        <v>2.2989999999999999</v>
      </c>
      <c r="X84" s="270">
        <v>2.915</v>
      </c>
      <c r="Y84" s="270">
        <v>0.23300000000000001</v>
      </c>
      <c r="Z84" s="270">
        <v>0.245</v>
      </c>
      <c r="AA84" s="270">
        <v>0.25800000000000001</v>
      </c>
      <c r="AB84" s="270">
        <v>0.28000000000000003</v>
      </c>
      <c r="AC84" s="270">
        <v>0.28000000000000003</v>
      </c>
      <c r="AD84" s="270">
        <v>9.7000000000000003E-2</v>
      </c>
      <c r="AE84" s="270">
        <v>0.10199999999999999</v>
      </c>
      <c r="AF84" s="270">
        <v>0.108</v>
      </c>
      <c r="AG84" s="270">
        <v>0.114</v>
      </c>
      <c r="AH84" s="270">
        <v>0.114</v>
      </c>
      <c r="AI84" s="270">
        <v>4.3999999999999997E-2</v>
      </c>
      <c r="AJ84" s="270">
        <v>4.5999999999999999E-2</v>
      </c>
      <c r="AK84" s="270">
        <v>4.9000000000000002E-2</v>
      </c>
      <c r="AL84" s="270">
        <v>5.1999999999999998E-2</v>
      </c>
      <c r="AM84" s="270">
        <v>5.1999999999999998E-2</v>
      </c>
      <c r="AN84" s="270">
        <v>1.7999999999999999E-2</v>
      </c>
      <c r="AO84" s="270">
        <v>1.7999999999999999E-2</v>
      </c>
      <c r="AP84" s="270">
        <v>1.7999999999999999E-2</v>
      </c>
      <c r="AQ84" s="270">
        <v>1.7999999999999999E-2</v>
      </c>
      <c r="AR84" s="270">
        <v>1.7999999999999999E-2</v>
      </c>
      <c r="AS84" s="270">
        <v>0.34899999999999998</v>
      </c>
      <c r="AT84" s="270">
        <v>0.40699999999999997</v>
      </c>
      <c r="AU84" s="270">
        <v>0.48599999999999999</v>
      </c>
      <c r="AV84" s="270">
        <v>0.59099999999999997</v>
      </c>
      <c r="AW84" s="270">
        <v>0.72299999999999998</v>
      </c>
      <c r="AX84" s="270">
        <v>0.14399999999999999</v>
      </c>
      <c r="AY84" s="270">
        <v>0</v>
      </c>
      <c r="AZ84" s="270">
        <v>0</v>
      </c>
      <c r="BA84" s="270">
        <v>0</v>
      </c>
      <c r="BB84" s="270">
        <v>0</v>
      </c>
      <c r="BC84" s="270">
        <v>0</v>
      </c>
      <c r="BD84" s="270">
        <v>0</v>
      </c>
      <c r="BE84" s="270">
        <v>0</v>
      </c>
      <c r="BF84" s="270">
        <v>0</v>
      </c>
      <c r="BG84" s="270">
        <v>0</v>
      </c>
    </row>
    <row r="85" spans="1:59">
      <c r="A85" s="267" t="s">
        <v>891</v>
      </c>
      <c r="B85" s="268">
        <v>0.34500000000000003</v>
      </c>
      <c r="C85" s="268">
        <v>0.5</v>
      </c>
      <c r="D85" s="268">
        <v>0</v>
      </c>
      <c r="E85" s="268"/>
      <c r="F85" s="269">
        <v>4210</v>
      </c>
      <c r="G85" s="270">
        <v>0.20300000000000001</v>
      </c>
      <c r="H85" s="270">
        <v>5.8000000000000003E-2</v>
      </c>
      <c r="I85" s="270">
        <v>8.0000000000000002E-3</v>
      </c>
      <c r="J85" s="270">
        <v>1E-3</v>
      </c>
      <c r="K85" s="270">
        <v>7.0000000000000001E-3</v>
      </c>
      <c r="L85" s="270">
        <v>6.8000000000000005E-2</v>
      </c>
      <c r="M85" s="271">
        <v>48.218527315914493</v>
      </c>
      <c r="N85" s="269">
        <v>4336</v>
      </c>
      <c r="O85" s="269">
        <v>4770</v>
      </c>
      <c r="P85" s="269">
        <v>5247</v>
      </c>
      <c r="Q85" s="269">
        <v>5772</v>
      </c>
      <c r="R85" s="269">
        <v>6349</v>
      </c>
      <c r="S85" s="269" t="s">
        <v>177</v>
      </c>
      <c r="T85" s="270">
        <v>0.20899999999999999</v>
      </c>
      <c r="U85" s="270">
        <v>0.22900000000000001</v>
      </c>
      <c r="V85" s="270">
        <v>0.251</v>
      </c>
      <c r="W85" s="270">
        <v>0.27600000000000002</v>
      </c>
      <c r="X85" s="270">
        <v>0.30299999999999999</v>
      </c>
      <c r="Y85" s="270">
        <v>0.06</v>
      </c>
      <c r="Z85" s="270">
        <v>6.6000000000000003E-2</v>
      </c>
      <c r="AA85" s="270">
        <v>7.2999999999999995E-2</v>
      </c>
      <c r="AB85" s="270">
        <v>0.08</v>
      </c>
      <c r="AC85" s="270">
        <v>8.7999999999999995E-2</v>
      </c>
      <c r="AD85" s="270">
        <v>0.01</v>
      </c>
      <c r="AE85" s="270">
        <v>0.01</v>
      </c>
      <c r="AF85" s="270">
        <v>0.01</v>
      </c>
      <c r="AG85" s="270">
        <v>0.01</v>
      </c>
      <c r="AH85" s="270">
        <v>0.01</v>
      </c>
      <c r="AI85" s="270">
        <v>1E-3</v>
      </c>
      <c r="AJ85" s="270">
        <v>1E-3</v>
      </c>
      <c r="AK85" s="270">
        <v>1E-3</v>
      </c>
      <c r="AL85" s="270">
        <v>1E-3</v>
      </c>
      <c r="AM85" s="270">
        <v>1E-3</v>
      </c>
      <c r="AN85" s="270">
        <v>7.0000000000000001E-3</v>
      </c>
      <c r="AO85" s="270">
        <v>8.0000000000000002E-3</v>
      </c>
      <c r="AP85" s="270">
        <v>8.9999999999999993E-3</v>
      </c>
      <c r="AQ85" s="270">
        <v>0.01</v>
      </c>
      <c r="AR85" s="270">
        <v>1.0999999999999999E-2</v>
      </c>
      <c r="AS85" s="270">
        <v>7.0000000000000007E-2</v>
      </c>
      <c r="AT85" s="270">
        <v>7.6999999999999999E-2</v>
      </c>
      <c r="AU85" s="270">
        <v>8.4000000000000005E-2</v>
      </c>
      <c r="AV85" s="270">
        <v>9.2999999999999999E-2</v>
      </c>
      <c r="AW85" s="270">
        <v>0.10100000000000001</v>
      </c>
      <c r="AX85" s="270">
        <v>0</v>
      </c>
      <c r="AY85" s="270">
        <v>1</v>
      </c>
      <c r="AZ85" s="270">
        <v>0</v>
      </c>
      <c r="BA85" s="270">
        <v>0</v>
      </c>
      <c r="BB85" s="270">
        <v>0</v>
      </c>
      <c r="BC85" s="270">
        <v>0</v>
      </c>
      <c r="BD85" s="270">
        <v>0</v>
      </c>
      <c r="BE85" s="270">
        <v>0</v>
      </c>
      <c r="BF85" s="270">
        <v>0</v>
      </c>
      <c r="BG85" s="270">
        <v>0</v>
      </c>
    </row>
    <row r="86" spans="1:59">
      <c r="A86" s="267" t="s">
        <v>922</v>
      </c>
      <c r="B86" s="268">
        <v>0.35666666666666669</v>
      </c>
      <c r="C86" s="268">
        <v>1.2</v>
      </c>
      <c r="D86" s="268">
        <v>0</v>
      </c>
      <c r="E86" s="268"/>
      <c r="F86" s="269">
        <v>5633</v>
      </c>
      <c r="G86" s="270">
        <v>0.255</v>
      </c>
      <c r="H86" s="270">
        <v>0.01</v>
      </c>
      <c r="I86" s="270">
        <v>1.4E-2</v>
      </c>
      <c r="J86" s="270">
        <v>1.4E-2</v>
      </c>
      <c r="K86" s="270">
        <v>1.4999999999999999E-2</v>
      </c>
      <c r="L86" s="270">
        <v>4.8666666666666636E-2</v>
      </c>
      <c r="M86" s="271">
        <v>45.268950825492631</v>
      </c>
      <c r="N86" s="269">
        <v>6426</v>
      </c>
      <c r="O86" s="269">
        <v>7711</v>
      </c>
      <c r="P86" s="269">
        <v>9253</v>
      </c>
      <c r="Q86" s="269">
        <v>11104</v>
      </c>
      <c r="R86" s="269">
        <v>13325</v>
      </c>
      <c r="S86" s="269" t="s">
        <v>177</v>
      </c>
      <c r="T86" s="270">
        <v>0.312</v>
      </c>
      <c r="U86" s="270">
        <v>0.36799999999999999</v>
      </c>
      <c r="V86" s="270">
        <v>0.434</v>
      </c>
      <c r="W86" s="270">
        <v>0.51200000000000001</v>
      </c>
      <c r="X86" s="270">
        <v>0.60399999999999998</v>
      </c>
      <c r="Y86" s="270">
        <v>7.0000000000000001E-3</v>
      </c>
      <c r="Z86" s="270">
        <v>8.0000000000000002E-3</v>
      </c>
      <c r="AA86" s="270">
        <v>8.9999999999999993E-3</v>
      </c>
      <c r="AB86" s="270">
        <v>1.0999999999999999E-2</v>
      </c>
      <c r="AC86" s="270">
        <v>1.2999999999999999E-2</v>
      </c>
      <c r="AD86" s="270">
        <v>7.0000000000000001E-3</v>
      </c>
      <c r="AE86" s="270">
        <v>8.0000000000000002E-3</v>
      </c>
      <c r="AF86" s="270">
        <v>8.9999999999999993E-3</v>
      </c>
      <c r="AG86" s="270">
        <v>1.0999999999999999E-2</v>
      </c>
      <c r="AH86" s="270">
        <v>1.2999999999999999E-2</v>
      </c>
      <c r="AI86" s="270">
        <v>1.7999999999999999E-2</v>
      </c>
      <c r="AJ86" s="270">
        <v>2.1000000000000001E-2</v>
      </c>
      <c r="AK86" s="270">
        <v>2.5000000000000001E-2</v>
      </c>
      <c r="AL86" s="270">
        <v>0.03</v>
      </c>
      <c r="AM86" s="270">
        <v>3.5000000000000003E-2</v>
      </c>
      <c r="AN86" s="270">
        <v>3.0000000000000001E-3</v>
      </c>
      <c r="AO86" s="270">
        <v>3.0000000000000001E-3</v>
      </c>
      <c r="AP86" s="270">
        <v>4.0000000000000001E-3</v>
      </c>
      <c r="AQ86" s="270">
        <v>4.0000000000000001E-3</v>
      </c>
      <c r="AR86" s="270">
        <v>4.0000000000000001E-3</v>
      </c>
      <c r="AS86" s="270">
        <v>5.5E-2</v>
      </c>
      <c r="AT86" s="270">
        <v>6.5000000000000002E-2</v>
      </c>
      <c r="AU86" s="270">
        <v>7.6999999999999999E-2</v>
      </c>
      <c r="AV86" s="270">
        <v>9.0999999999999998E-2</v>
      </c>
      <c r="AW86" s="270">
        <v>0.107</v>
      </c>
      <c r="AX86" s="270">
        <v>0</v>
      </c>
      <c r="AY86" s="270">
        <v>0</v>
      </c>
      <c r="AZ86" s="270">
        <v>0</v>
      </c>
      <c r="BA86" s="270">
        <v>0</v>
      </c>
      <c r="BB86" s="270">
        <v>0</v>
      </c>
      <c r="BC86" s="270">
        <v>0</v>
      </c>
      <c r="BD86" s="270">
        <v>0</v>
      </c>
      <c r="BE86" s="270">
        <v>0</v>
      </c>
      <c r="BF86" s="270">
        <v>0</v>
      </c>
      <c r="BG86" s="270">
        <v>0</v>
      </c>
    </row>
    <row r="87" spans="1:59">
      <c r="A87" s="267" t="s">
        <v>886</v>
      </c>
      <c r="B87" s="268">
        <v>0.64383333333333337</v>
      </c>
      <c r="C87" s="268">
        <v>1.7719999999999998</v>
      </c>
      <c r="D87" s="268">
        <v>0</v>
      </c>
      <c r="E87" s="268"/>
      <c r="F87" s="269">
        <v>4083</v>
      </c>
      <c r="G87" s="270">
        <v>0.52900000000000003</v>
      </c>
      <c r="H87" s="270">
        <v>0.02</v>
      </c>
      <c r="I87" s="270">
        <v>0</v>
      </c>
      <c r="J87" s="270">
        <v>0</v>
      </c>
      <c r="K87" s="270">
        <v>1.0999999999999999E-2</v>
      </c>
      <c r="L87" s="270">
        <v>8.3833333333333315E-2</v>
      </c>
      <c r="M87" s="271">
        <v>129.56159686505021</v>
      </c>
      <c r="N87" s="269">
        <v>4105</v>
      </c>
      <c r="O87" s="269">
        <v>4499</v>
      </c>
      <c r="P87" s="269">
        <v>4499</v>
      </c>
      <c r="Q87" s="269">
        <v>4499</v>
      </c>
      <c r="R87" s="269">
        <v>4499</v>
      </c>
      <c r="S87" s="269" t="s">
        <v>177</v>
      </c>
      <c r="T87" s="270">
        <v>0.53800000000000003</v>
      </c>
      <c r="U87" s="270">
        <v>0.58899999999999997</v>
      </c>
      <c r="V87" s="270">
        <v>0.58899999999999997</v>
      </c>
      <c r="W87" s="270">
        <v>0.58899999999999997</v>
      </c>
      <c r="X87" s="270">
        <v>0.58899999999999997</v>
      </c>
      <c r="Y87" s="270">
        <v>2.7E-2</v>
      </c>
      <c r="Z87" s="270">
        <v>2.7E-2</v>
      </c>
      <c r="AA87" s="270">
        <v>2.7E-2</v>
      </c>
      <c r="AB87" s="270">
        <v>2.7E-2</v>
      </c>
      <c r="AC87" s="270">
        <v>2.7E-2</v>
      </c>
      <c r="AD87" s="270">
        <v>0</v>
      </c>
      <c r="AE87" s="270">
        <v>0</v>
      </c>
      <c r="AF87" s="270">
        <v>0</v>
      </c>
      <c r="AG87" s="270">
        <v>0</v>
      </c>
      <c r="AH87" s="270">
        <v>0</v>
      </c>
      <c r="AI87" s="270">
        <v>0</v>
      </c>
      <c r="AJ87" s="270">
        <v>0</v>
      </c>
      <c r="AK87" s="270">
        <v>0</v>
      </c>
      <c r="AL87" s="270">
        <v>0</v>
      </c>
      <c r="AM87" s="270">
        <v>0</v>
      </c>
      <c r="AN87" s="270">
        <v>8.0000000000000002E-3</v>
      </c>
      <c r="AO87" s="270">
        <v>8.0000000000000002E-3</v>
      </c>
      <c r="AP87" s="270">
        <v>8.0000000000000002E-3</v>
      </c>
      <c r="AQ87" s="270">
        <v>8.0000000000000002E-3</v>
      </c>
      <c r="AR87" s="270">
        <v>8.0000000000000002E-3</v>
      </c>
      <c r="AS87" s="270">
        <v>0.09</v>
      </c>
      <c r="AT87" s="270">
        <v>9.8000000000000004E-2</v>
      </c>
      <c r="AU87" s="270">
        <v>9.8000000000000004E-2</v>
      </c>
      <c r="AV87" s="270">
        <v>9.8000000000000004E-2</v>
      </c>
      <c r="AW87" s="270">
        <v>9.8000000000000004E-2</v>
      </c>
      <c r="AX87" s="270">
        <v>0</v>
      </c>
      <c r="AY87" s="270">
        <v>0</v>
      </c>
      <c r="AZ87" s="270">
        <v>0</v>
      </c>
      <c r="BA87" s="270">
        <v>0</v>
      </c>
      <c r="BB87" s="270">
        <v>0</v>
      </c>
      <c r="BC87" s="270">
        <v>0</v>
      </c>
      <c r="BD87" s="270">
        <v>0</v>
      </c>
      <c r="BE87" s="270">
        <v>0</v>
      </c>
      <c r="BF87" s="270">
        <v>0</v>
      </c>
      <c r="BG87" s="270">
        <v>0</v>
      </c>
    </row>
    <row r="88" spans="1:59">
      <c r="A88" s="267" t="s">
        <v>894</v>
      </c>
      <c r="B88" s="268">
        <v>0.92016666666666669</v>
      </c>
      <c r="C88" s="268">
        <v>11.2</v>
      </c>
      <c r="D88" s="268">
        <v>8.0000000000000002E-3</v>
      </c>
      <c r="E88" s="268"/>
      <c r="F88" s="269">
        <v>6262</v>
      </c>
      <c r="G88" s="270">
        <v>0.36699999999999999</v>
      </c>
      <c r="H88" s="270">
        <v>0.26</v>
      </c>
      <c r="I88" s="270">
        <v>7.0999999999999994E-2</v>
      </c>
      <c r="J88" s="270">
        <v>1.7999999999999999E-2</v>
      </c>
      <c r="K88" s="270">
        <v>0.124</v>
      </c>
      <c r="L88" s="270">
        <v>7.2166666666666712E-2</v>
      </c>
      <c r="M88" s="271">
        <v>58.607473650590869</v>
      </c>
      <c r="N88" s="269">
        <v>9126</v>
      </c>
      <c r="O88" s="269">
        <v>10039</v>
      </c>
      <c r="P88" s="269">
        <v>11043</v>
      </c>
      <c r="Q88" s="269">
        <v>12147</v>
      </c>
      <c r="R88" s="269">
        <v>13362</v>
      </c>
      <c r="S88" s="269" t="s">
        <v>176</v>
      </c>
      <c r="T88" s="270">
        <v>0.40100000000000002</v>
      </c>
      <c r="U88" s="270">
        <v>0.441</v>
      </c>
      <c r="V88" s="270">
        <v>0.48499999999999999</v>
      </c>
      <c r="W88" s="270">
        <v>0.53400000000000003</v>
      </c>
      <c r="X88" s="270">
        <v>0.58799999999999997</v>
      </c>
      <c r="Y88" s="270">
        <v>0.33</v>
      </c>
      <c r="Z88" s="270">
        <v>0.36299999999999999</v>
      </c>
      <c r="AA88" s="270">
        <v>0.4</v>
      </c>
      <c r="AB88" s="270">
        <v>0.44</v>
      </c>
      <c r="AC88" s="270">
        <v>0.5</v>
      </c>
      <c r="AD88" s="270">
        <v>7.6999999999999999E-2</v>
      </c>
      <c r="AE88" s="270">
        <v>8.5000000000000006E-2</v>
      </c>
      <c r="AF88" s="270">
        <v>9.4E-2</v>
      </c>
      <c r="AG88" s="270">
        <v>0.10299999999999999</v>
      </c>
      <c r="AH88" s="270">
        <v>0.113</v>
      </c>
      <c r="AI88" s="270">
        <v>1.4E-2</v>
      </c>
      <c r="AJ88" s="270">
        <v>1.6E-2</v>
      </c>
      <c r="AK88" s="270">
        <v>1.7999999999999999E-2</v>
      </c>
      <c r="AL88" s="270">
        <v>0.02</v>
      </c>
      <c r="AM88" s="270">
        <v>2.1999999999999999E-2</v>
      </c>
      <c r="AN88" s="270">
        <v>8.5999999999999993E-2</v>
      </c>
      <c r="AO88" s="270">
        <v>9.5000000000000001E-2</v>
      </c>
      <c r="AP88" s="270">
        <v>0.105</v>
      </c>
      <c r="AQ88" s="270">
        <v>0.11600000000000001</v>
      </c>
      <c r="AR88" s="270">
        <v>0.128</v>
      </c>
      <c r="AS88" s="270">
        <v>0.186</v>
      </c>
      <c r="AT88" s="270">
        <v>0.20499999999999999</v>
      </c>
      <c r="AU88" s="270">
        <v>0.22600000000000001</v>
      </c>
      <c r="AV88" s="270">
        <v>0.248</v>
      </c>
      <c r="AW88" s="270">
        <v>0.27700000000000002</v>
      </c>
      <c r="AX88" s="270">
        <v>0</v>
      </c>
      <c r="AY88" s="270">
        <v>0</v>
      </c>
      <c r="AZ88" s="270">
        <v>0</v>
      </c>
      <c r="BA88" s="270">
        <v>0</v>
      </c>
      <c r="BB88" s="270">
        <v>0</v>
      </c>
      <c r="BC88" s="270">
        <v>0</v>
      </c>
      <c r="BD88" s="270">
        <v>0</v>
      </c>
      <c r="BE88" s="270">
        <v>0</v>
      </c>
      <c r="BF88" s="270">
        <v>0</v>
      </c>
      <c r="BG88" s="270">
        <v>0</v>
      </c>
    </row>
    <row r="89" spans="1:59">
      <c r="A89" s="267" t="s">
        <v>566</v>
      </c>
      <c r="B89" s="268">
        <v>0.34425</v>
      </c>
      <c r="C89" s="268">
        <v>0.64400000000000002</v>
      </c>
      <c r="D89" s="268">
        <v>0</v>
      </c>
      <c r="E89" s="268"/>
      <c r="F89" s="269">
        <v>3884</v>
      </c>
      <c r="G89" s="270">
        <v>0.11700000000000001</v>
      </c>
      <c r="H89" s="270">
        <v>2.1999999999999999E-2</v>
      </c>
      <c r="I89" s="270">
        <v>0</v>
      </c>
      <c r="J89" s="270">
        <v>0</v>
      </c>
      <c r="K89" s="270">
        <v>2.1000000000000001E-2</v>
      </c>
      <c r="L89" s="270">
        <v>0.18425</v>
      </c>
      <c r="M89" s="271">
        <v>30.123583934088568</v>
      </c>
      <c r="N89" s="269">
        <v>4191</v>
      </c>
      <c r="O89" s="269">
        <v>4681</v>
      </c>
      <c r="P89" s="269">
        <v>4747</v>
      </c>
      <c r="Q89" s="269">
        <v>4747</v>
      </c>
      <c r="R89" s="269">
        <v>4747</v>
      </c>
      <c r="S89" s="269" t="s">
        <v>176</v>
      </c>
      <c r="T89" s="270">
        <v>0.13200000000000001</v>
      </c>
      <c r="U89" s="270">
        <v>0.13800000000000001</v>
      </c>
      <c r="V89" s="270">
        <v>0.13900000000000001</v>
      </c>
      <c r="W89" s="270">
        <v>0.13900000000000001</v>
      </c>
      <c r="X89" s="270">
        <v>0.13900000000000001</v>
      </c>
      <c r="Y89" s="270">
        <v>1.7999999999999999E-2</v>
      </c>
      <c r="Z89" s="270">
        <v>0.03</v>
      </c>
      <c r="AA89" s="270">
        <v>0.03</v>
      </c>
      <c r="AB89" s="270">
        <v>0.03</v>
      </c>
      <c r="AC89" s="270">
        <v>0.03</v>
      </c>
      <c r="AD89" s="270">
        <v>0</v>
      </c>
      <c r="AE89" s="270">
        <v>0</v>
      </c>
      <c r="AF89" s="270">
        <v>0</v>
      </c>
      <c r="AG89" s="270">
        <v>0</v>
      </c>
      <c r="AH89" s="270">
        <v>0</v>
      </c>
      <c r="AI89" s="270">
        <v>0</v>
      </c>
      <c r="AJ89" s="270">
        <v>0</v>
      </c>
      <c r="AK89" s="270">
        <v>0</v>
      </c>
      <c r="AL89" s="270">
        <v>0</v>
      </c>
      <c r="AM89" s="270">
        <v>0</v>
      </c>
      <c r="AN89" s="270">
        <v>0.02</v>
      </c>
      <c r="AO89" s="270">
        <v>0.02</v>
      </c>
      <c r="AP89" s="270">
        <v>0.02</v>
      </c>
      <c r="AQ89" s="270">
        <v>0.02</v>
      </c>
      <c r="AR89" s="270">
        <v>0.02</v>
      </c>
      <c r="AS89" s="270">
        <v>0.19600000000000001</v>
      </c>
      <c r="AT89" s="270">
        <v>0.216</v>
      </c>
      <c r="AU89" s="270">
        <v>0.217</v>
      </c>
      <c r="AV89" s="270">
        <v>0.217</v>
      </c>
      <c r="AW89" s="270">
        <v>0.217</v>
      </c>
      <c r="AX89" s="270">
        <v>0</v>
      </c>
      <c r="AY89" s="270">
        <v>0</v>
      </c>
      <c r="AZ89" s="270">
        <v>0</v>
      </c>
      <c r="BA89" s="270">
        <v>0</v>
      </c>
      <c r="BB89" s="270">
        <v>0</v>
      </c>
      <c r="BC89" s="270">
        <v>0</v>
      </c>
      <c r="BD89" s="270">
        <v>0</v>
      </c>
      <c r="BE89" s="270">
        <v>0</v>
      </c>
      <c r="BF89" s="270">
        <v>0</v>
      </c>
      <c r="BG89" s="270">
        <v>0</v>
      </c>
    </row>
    <row r="90" spans="1:59">
      <c r="A90" s="267" t="s">
        <v>925</v>
      </c>
      <c r="B90" s="268">
        <v>0.29699999999999999</v>
      </c>
      <c r="C90" s="268">
        <v>1</v>
      </c>
      <c r="D90" s="268">
        <v>0</v>
      </c>
      <c r="E90" s="268"/>
      <c r="F90" s="269">
        <v>9200</v>
      </c>
      <c r="G90" s="270">
        <v>0</v>
      </c>
      <c r="H90" s="270">
        <v>0</v>
      </c>
      <c r="I90" s="270">
        <v>0</v>
      </c>
      <c r="J90" s="270">
        <v>0.23299999999999998</v>
      </c>
      <c r="K90" s="270">
        <v>3.0000000000000001E-3</v>
      </c>
      <c r="L90" s="270">
        <v>6.0999999999999999E-2</v>
      </c>
      <c r="M90" s="271">
        <v>0</v>
      </c>
      <c r="N90" s="269">
        <v>10120</v>
      </c>
      <c r="O90" s="269">
        <v>12144</v>
      </c>
      <c r="P90" s="269">
        <v>14500</v>
      </c>
      <c r="Q90" s="269">
        <v>15400</v>
      </c>
      <c r="R90" s="269">
        <v>16641</v>
      </c>
      <c r="S90" s="269" t="s">
        <v>176</v>
      </c>
      <c r="T90" s="270">
        <v>0</v>
      </c>
      <c r="U90" s="270">
        <v>0</v>
      </c>
      <c r="V90" s="270">
        <v>0</v>
      </c>
      <c r="W90" s="270">
        <v>0</v>
      </c>
      <c r="X90" s="270">
        <v>0</v>
      </c>
      <c r="Y90" s="270">
        <v>0</v>
      </c>
      <c r="Z90" s="270">
        <v>0</v>
      </c>
      <c r="AA90" s="270">
        <v>0</v>
      </c>
      <c r="AB90" s="270">
        <v>0</v>
      </c>
      <c r="AC90" s="270">
        <v>0</v>
      </c>
      <c r="AD90" s="270">
        <v>0</v>
      </c>
      <c r="AE90" s="270">
        <v>0</v>
      </c>
      <c r="AF90" s="270">
        <v>0</v>
      </c>
      <c r="AG90" s="270">
        <v>0</v>
      </c>
      <c r="AH90" s="270">
        <v>0</v>
      </c>
      <c r="AI90" s="270">
        <v>0.36199999999999999</v>
      </c>
      <c r="AJ90" s="270">
        <v>0.48199999999999998</v>
      </c>
      <c r="AK90" s="270">
        <v>0.60199999999999998</v>
      </c>
      <c r="AL90" s="270">
        <v>0.67</v>
      </c>
      <c r="AM90" s="270">
        <v>0.73</v>
      </c>
      <c r="AN90" s="270">
        <v>2.5000000000000001E-2</v>
      </c>
      <c r="AO90" s="270">
        <v>2.7E-2</v>
      </c>
      <c r="AP90" s="270">
        <v>0.03</v>
      </c>
      <c r="AQ90" s="270">
        <v>3.3000000000000002E-2</v>
      </c>
      <c r="AR90" s="270">
        <v>3.3000000000000002E-2</v>
      </c>
      <c r="AS90" s="270">
        <v>7.0000000000000007E-2</v>
      </c>
      <c r="AT90" s="270">
        <v>7.6999999999999999E-2</v>
      </c>
      <c r="AU90" s="270">
        <v>8.5000000000000006E-2</v>
      </c>
      <c r="AV90" s="270">
        <v>9.2999999999999999E-2</v>
      </c>
      <c r="AW90" s="270">
        <v>9.2999999999999999E-2</v>
      </c>
      <c r="AX90" s="270">
        <v>0</v>
      </c>
      <c r="AY90" s="270">
        <v>0</v>
      </c>
      <c r="AZ90" s="270">
        <v>0</v>
      </c>
      <c r="BA90" s="270">
        <v>0</v>
      </c>
      <c r="BB90" s="270">
        <v>0</v>
      </c>
      <c r="BC90" s="270">
        <v>0</v>
      </c>
      <c r="BD90" s="270">
        <v>0</v>
      </c>
      <c r="BE90" s="270">
        <v>0</v>
      </c>
      <c r="BF90" s="270">
        <v>0</v>
      </c>
      <c r="BG90" s="270">
        <v>0</v>
      </c>
    </row>
    <row r="91" spans="1:59">
      <c r="A91" s="267" t="s">
        <v>675</v>
      </c>
      <c r="B91" s="268">
        <v>2.7165833333333338</v>
      </c>
      <c r="C91" s="268">
        <v>12</v>
      </c>
      <c r="D91" s="268">
        <v>0.54900000000000004</v>
      </c>
      <c r="E91" s="268"/>
      <c r="F91" s="269">
        <v>12320</v>
      </c>
      <c r="G91" s="270">
        <v>0.58199999999999996</v>
      </c>
      <c r="H91" s="270">
        <v>0.28199999999999997</v>
      </c>
      <c r="I91" s="270">
        <v>0.46700000000000003</v>
      </c>
      <c r="J91" s="270">
        <v>0.127</v>
      </c>
      <c r="K91" s="270">
        <v>0.26100000000000001</v>
      </c>
      <c r="L91" s="270">
        <v>0.448583333333334</v>
      </c>
      <c r="M91" s="271">
        <v>47.240259740259738</v>
      </c>
      <c r="N91" s="269">
        <v>12823</v>
      </c>
      <c r="O91" s="269">
        <v>14875</v>
      </c>
      <c r="P91" s="269">
        <v>17255</v>
      </c>
      <c r="Q91" s="269">
        <v>20015</v>
      </c>
      <c r="R91" s="269">
        <v>23217</v>
      </c>
      <c r="S91" s="269" t="s">
        <v>171</v>
      </c>
      <c r="T91" s="270">
        <v>0.73099999999999998</v>
      </c>
      <c r="U91" s="270">
        <v>0.83299999999999996</v>
      </c>
      <c r="V91" s="270">
        <v>0.94899999999999995</v>
      </c>
      <c r="W91" s="270">
        <v>1.101</v>
      </c>
      <c r="X91" s="270">
        <v>1.254</v>
      </c>
      <c r="Y91" s="270">
        <v>0.48799999999999999</v>
      </c>
      <c r="Z91" s="270">
        <v>0.48799999999999999</v>
      </c>
      <c r="AA91" s="270">
        <v>0.48799999999999999</v>
      </c>
      <c r="AB91" s="270">
        <v>0.48799999999999999</v>
      </c>
      <c r="AC91" s="270">
        <v>0.48799999999999999</v>
      </c>
      <c r="AD91" s="270">
        <v>1.266</v>
      </c>
      <c r="AE91" s="270">
        <v>1.468</v>
      </c>
      <c r="AF91" s="270">
        <v>1.7030000000000001</v>
      </c>
      <c r="AG91" s="270">
        <v>1.9750000000000001</v>
      </c>
      <c r="AH91" s="270">
        <v>2.2879999999999998</v>
      </c>
      <c r="AI91" s="270">
        <v>0.1</v>
      </c>
      <c r="AJ91" s="270">
        <v>0.1</v>
      </c>
      <c r="AK91" s="270">
        <v>0.1</v>
      </c>
      <c r="AL91" s="270">
        <v>0.1</v>
      </c>
      <c r="AM91" s="270">
        <v>0.1</v>
      </c>
      <c r="AN91" s="270">
        <v>0.35799999999999998</v>
      </c>
      <c r="AO91" s="270">
        <v>0.41499999999999998</v>
      </c>
      <c r="AP91" s="270">
        <v>0.48199999999999998</v>
      </c>
      <c r="AQ91" s="270">
        <v>0.55900000000000005</v>
      </c>
      <c r="AR91" s="270">
        <v>0.64600000000000002</v>
      </c>
      <c r="AS91" s="270">
        <v>0.93200000000000005</v>
      </c>
      <c r="AT91" s="270">
        <v>1.046</v>
      </c>
      <c r="AU91" s="270">
        <v>1.1779999999999999</v>
      </c>
      <c r="AV91" s="270">
        <v>1.337</v>
      </c>
      <c r="AW91" s="270">
        <v>1.512</v>
      </c>
      <c r="AX91" s="270">
        <v>0</v>
      </c>
      <c r="AY91" s="270">
        <v>0</v>
      </c>
      <c r="AZ91" s="270">
        <v>0</v>
      </c>
      <c r="BA91" s="270">
        <v>0</v>
      </c>
      <c r="BB91" s="270">
        <v>0</v>
      </c>
      <c r="BC91" s="270">
        <v>0</v>
      </c>
      <c r="BD91" s="270">
        <v>0</v>
      </c>
      <c r="BE91" s="270">
        <v>0</v>
      </c>
      <c r="BF91" s="270">
        <v>0</v>
      </c>
      <c r="BG91" s="270">
        <v>0</v>
      </c>
    </row>
    <row r="92" spans="1:59">
      <c r="A92" s="267" t="s">
        <v>674</v>
      </c>
      <c r="B92" s="268">
        <v>4.3274999999999997</v>
      </c>
      <c r="C92" s="268">
        <v>9.35</v>
      </c>
      <c r="D92" s="268">
        <v>4.2999999999999997E-2</v>
      </c>
      <c r="E92" s="268"/>
      <c r="F92" s="269">
        <v>31727</v>
      </c>
      <c r="G92" s="270">
        <v>2.3199999999999998</v>
      </c>
      <c r="H92" s="270">
        <v>0.4</v>
      </c>
      <c r="I92" s="270">
        <v>0.36</v>
      </c>
      <c r="J92" s="270">
        <v>0.2</v>
      </c>
      <c r="K92" s="270">
        <v>0.33100000000000002</v>
      </c>
      <c r="L92" s="270">
        <v>0.67349999999999977</v>
      </c>
      <c r="M92" s="271">
        <v>73.123837740725563</v>
      </c>
      <c r="N92" s="269">
        <v>36438</v>
      </c>
      <c r="O92" s="269">
        <v>49344</v>
      </c>
      <c r="P92" s="269">
        <v>64146</v>
      </c>
      <c r="Q92" s="269">
        <v>86726</v>
      </c>
      <c r="R92" s="269">
        <v>112744</v>
      </c>
      <c r="S92" s="269" t="s">
        <v>171</v>
      </c>
      <c r="T92" s="270">
        <v>2.42</v>
      </c>
      <c r="U92" s="270">
        <v>3.1469999999999998</v>
      </c>
      <c r="V92" s="270">
        <v>4.0910000000000002</v>
      </c>
      <c r="W92" s="270">
        <v>5.3179999999999996</v>
      </c>
      <c r="X92" s="270">
        <v>6.9139999999999997</v>
      </c>
      <c r="Y92" s="270">
        <v>0.36599999999999999</v>
      </c>
      <c r="Z92" s="270">
        <v>0.39200000000000002</v>
      </c>
      <c r="AA92" s="270">
        <v>0.51</v>
      </c>
      <c r="AB92" s="270">
        <v>0.66300000000000003</v>
      </c>
      <c r="AC92" s="270">
        <v>0.86199999999999999</v>
      </c>
      <c r="AD92" s="270">
        <v>0.36599999999999999</v>
      </c>
      <c r="AE92" s="270">
        <v>0.41799999999999998</v>
      </c>
      <c r="AF92" s="270">
        <v>0.54300000000000004</v>
      </c>
      <c r="AG92" s="270">
        <v>0.70599999999999996</v>
      </c>
      <c r="AH92" s="270">
        <v>0.91800000000000004</v>
      </c>
      <c r="AI92" s="270">
        <v>0.221</v>
      </c>
      <c r="AJ92" s="270">
        <v>0.28799999999999998</v>
      </c>
      <c r="AK92" s="270">
        <v>0.308</v>
      </c>
      <c r="AL92" s="270">
        <v>0.4</v>
      </c>
      <c r="AM92" s="270">
        <v>0.52</v>
      </c>
      <c r="AN92" s="270">
        <v>0.33200000000000002</v>
      </c>
      <c r="AO92" s="270">
        <v>0.33200000000000002</v>
      </c>
      <c r="AP92" s="270">
        <v>0.33200000000000002</v>
      </c>
      <c r="AQ92" s="270">
        <v>0.33200000000000002</v>
      </c>
      <c r="AR92" s="270">
        <v>0.33200000000000002</v>
      </c>
      <c r="AS92" s="270">
        <v>0.21029999999999999</v>
      </c>
      <c r="AT92" s="270">
        <v>0.25979999999999998</v>
      </c>
      <c r="AU92" s="270">
        <v>0.32829999999999998</v>
      </c>
      <c r="AV92" s="270">
        <v>0.42109999999999997</v>
      </c>
      <c r="AW92" s="270">
        <v>0.54179999999999995</v>
      </c>
      <c r="AX92" s="270">
        <v>0</v>
      </c>
      <c r="AY92" s="270">
        <v>0</v>
      </c>
      <c r="AZ92" s="270">
        <v>0</v>
      </c>
      <c r="BA92" s="270">
        <v>0</v>
      </c>
      <c r="BB92" s="270">
        <v>0</v>
      </c>
      <c r="BC92" s="270">
        <v>0</v>
      </c>
      <c r="BD92" s="270">
        <v>0</v>
      </c>
      <c r="BE92" s="270">
        <v>0</v>
      </c>
      <c r="BF92" s="270">
        <v>0</v>
      </c>
      <c r="BG92" s="270">
        <v>0</v>
      </c>
    </row>
    <row r="93" spans="1:59">
      <c r="A93" s="267" t="s">
        <v>689</v>
      </c>
      <c r="B93" s="268">
        <v>1.4488333333333332</v>
      </c>
      <c r="C93" s="268">
        <v>4.0999999999999996</v>
      </c>
      <c r="D93" s="268">
        <v>6.7000000000000004E-2</v>
      </c>
      <c r="E93" s="268"/>
      <c r="F93" s="269">
        <v>8668</v>
      </c>
      <c r="G93" s="270">
        <v>0.44500000000000001</v>
      </c>
      <c r="H93" s="270">
        <v>0.222</v>
      </c>
      <c r="I93" s="270">
        <v>0.14000000000000001</v>
      </c>
      <c r="J93" s="270">
        <v>0.115</v>
      </c>
      <c r="K93" s="270">
        <v>0.32</v>
      </c>
      <c r="L93" s="270">
        <v>0.13983333333333325</v>
      </c>
      <c r="M93" s="271">
        <v>51.338255652976464</v>
      </c>
      <c r="N93" s="269">
        <v>8886</v>
      </c>
      <c r="O93" s="269">
        <v>9153</v>
      </c>
      <c r="P93" s="269">
        <v>9427</v>
      </c>
      <c r="Q93" s="269">
        <v>9710</v>
      </c>
      <c r="R93" s="269">
        <v>10001</v>
      </c>
      <c r="S93" s="269" t="s">
        <v>167</v>
      </c>
      <c r="T93" s="270">
        <v>0.48399999999999999</v>
      </c>
      <c r="U93" s="270">
        <v>0.49099999999999999</v>
      </c>
      <c r="V93" s="270">
        <v>0.499</v>
      </c>
      <c r="W93" s="270">
        <v>0.50600000000000001</v>
      </c>
      <c r="X93" s="270">
        <v>0.51400000000000001</v>
      </c>
      <c r="Y93" s="270">
        <v>0.222</v>
      </c>
      <c r="Z93" s="270">
        <v>0.23300000000000001</v>
      </c>
      <c r="AA93" s="270">
        <v>0.24399999999999999</v>
      </c>
      <c r="AB93" s="270">
        <v>0.25700000000000001</v>
      </c>
      <c r="AC93" s="270">
        <v>0.27</v>
      </c>
      <c r="AD93" s="270">
        <v>0.20899999999999999</v>
      </c>
      <c r="AE93" s="270">
        <v>0.21</v>
      </c>
      <c r="AF93" s="270">
        <v>0.21099999999999999</v>
      </c>
      <c r="AG93" s="270">
        <v>0.21199999999999999</v>
      </c>
      <c r="AH93" s="270">
        <v>0.21299999999999999</v>
      </c>
      <c r="AI93" s="270">
        <v>0.25600000000000001</v>
      </c>
      <c r="AJ93" s="270">
        <v>0.25800000000000001</v>
      </c>
      <c r="AK93" s="270">
        <v>0.26100000000000001</v>
      </c>
      <c r="AL93" s="270">
        <v>0.26400000000000001</v>
      </c>
      <c r="AM93" s="270">
        <v>0.26700000000000002</v>
      </c>
      <c r="AN93" s="270">
        <v>0.36</v>
      </c>
      <c r="AO93" s="270">
        <v>0.35099999999999998</v>
      </c>
      <c r="AP93" s="270">
        <v>0.34200000000000003</v>
      </c>
      <c r="AQ93" s="270">
        <v>0.33500000000000002</v>
      </c>
      <c r="AR93" s="270">
        <v>0.32700000000000001</v>
      </c>
      <c r="AS93" s="270">
        <v>0.127</v>
      </c>
      <c r="AT93" s="270">
        <v>0.128</v>
      </c>
      <c r="AU93" s="270">
        <v>0.129</v>
      </c>
      <c r="AV93" s="270">
        <v>0.13</v>
      </c>
      <c r="AW93" s="270">
        <v>0.13200000000000001</v>
      </c>
      <c r="AX93" s="270">
        <v>0</v>
      </c>
      <c r="AY93" s="270">
        <v>0</v>
      </c>
      <c r="AZ93" s="270">
        <v>0</v>
      </c>
      <c r="BA93" s="270">
        <v>0</v>
      </c>
      <c r="BB93" s="270">
        <v>0</v>
      </c>
      <c r="BC93" s="270">
        <v>0</v>
      </c>
      <c r="BD93" s="270">
        <v>0</v>
      </c>
      <c r="BE93" s="270">
        <v>0</v>
      </c>
      <c r="BF93" s="270">
        <v>0</v>
      </c>
      <c r="BG93" s="270">
        <v>0</v>
      </c>
    </row>
    <row r="94" spans="1:59">
      <c r="A94" s="267" t="s">
        <v>1037</v>
      </c>
      <c r="B94" s="268">
        <v>0.30558333333333337</v>
      </c>
      <c r="C94" s="268">
        <v>0.7</v>
      </c>
      <c r="D94" s="268">
        <v>0</v>
      </c>
      <c r="E94" s="268"/>
      <c r="F94" s="269">
        <v>1770</v>
      </c>
      <c r="G94" s="270">
        <v>0.06</v>
      </c>
      <c r="H94" s="270">
        <v>5.2999999999999999E-2</v>
      </c>
      <c r="I94" s="270">
        <v>7.0000000000000007E-2</v>
      </c>
      <c r="J94" s="270">
        <v>8.0000000000000002E-3</v>
      </c>
      <c r="K94" s="270">
        <v>0.02</v>
      </c>
      <c r="L94" s="270">
        <v>9.458333333333338E-2</v>
      </c>
      <c r="M94" s="271">
        <v>33.898305084745765</v>
      </c>
      <c r="N94" s="269">
        <v>1750</v>
      </c>
      <c r="O94" s="269">
        <v>1750</v>
      </c>
      <c r="P94" s="269">
        <v>1750</v>
      </c>
      <c r="Q94" s="269">
        <v>1750</v>
      </c>
      <c r="R94" s="269">
        <v>1750</v>
      </c>
      <c r="S94" s="269" t="s">
        <v>167</v>
      </c>
      <c r="T94" s="270">
        <v>6.8000000000000005E-2</v>
      </c>
      <c r="U94" s="270">
        <v>7.0000000000000007E-2</v>
      </c>
      <c r="V94" s="270">
        <v>7.1999999999999995E-2</v>
      </c>
      <c r="W94" s="270">
        <v>7.3999999999999996E-2</v>
      </c>
      <c r="X94" s="270">
        <v>7.5999999999999998E-2</v>
      </c>
      <c r="Y94" s="270">
        <v>5.3999999999999999E-2</v>
      </c>
      <c r="Z94" s="270">
        <v>5.5E-2</v>
      </c>
      <c r="AA94" s="270">
        <v>5.6000000000000001E-2</v>
      </c>
      <c r="AB94" s="270">
        <v>5.7000000000000002E-2</v>
      </c>
      <c r="AC94" s="270">
        <v>5.8000000000000003E-2</v>
      </c>
      <c r="AD94" s="270">
        <v>7.0999999999999994E-2</v>
      </c>
      <c r="AE94" s="270">
        <v>7.1999999999999995E-2</v>
      </c>
      <c r="AF94" s="270">
        <v>7.2999999999999995E-2</v>
      </c>
      <c r="AG94" s="270">
        <v>7.3999999999999996E-2</v>
      </c>
      <c r="AH94" s="270">
        <v>7.4999999999999997E-2</v>
      </c>
      <c r="AI94" s="270">
        <v>1.0999999999999999E-2</v>
      </c>
      <c r="AJ94" s="270">
        <v>1.0999999999999999E-2</v>
      </c>
      <c r="AK94" s="270">
        <v>1.0999999999999999E-2</v>
      </c>
      <c r="AL94" s="270">
        <v>1.0999999999999999E-2</v>
      </c>
      <c r="AM94" s="270">
        <v>1.0999999999999999E-2</v>
      </c>
      <c r="AN94" s="270">
        <v>2.8000000000000001E-2</v>
      </c>
      <c r="AO94" s="270">
        <v>2.9000000000000001E-2</v>
      </c>
      <c r="AP94" s="270">
        <v>0.03</v>
      </c>
      <c r="AQ94" s="270">
        <v>3.1E-2</v>
      </c>
      <c r="AR94" s="270">
        <v>3.2000000000000001E-2</v>
      </c>
      <c r="AS94" s="270">
        <v>0.13900000000000001</v>
      </c>
      <c r="AT94" s="270">
        <v>0.14299999999999999</v>
      </c>
      <c r="AU94" s="270">
        <v>0.14599999999999999</v>
      </c>
      <c r="AV94" s="270">
        <v>0.15</v>
      </c>
      <c r="AW94" s="270">
        <v>0.153</v>
      </c>
      <c r="AX94" s="270">
        <v>0</v>
      </c>
      <c r="AY94" s="270">
        <v>0</v>
      </c>
      <c r="AZ94" s="270">
        <v>0</v>
      </c>
      <c r="BA94" s="270">
        <v>0</v>
      </c>
      <c r="BB94" s="270">
        <v>0</v>
      </c>
      <c r="BC94" s="270">
        <v>0</v>
      </c>
      <c r="BD94" s="270">
        <v>0</v>
      </c>
      <c r="BE94" s="270">
        <v>0</v>
      </c>
      <c r="BF94" s="270">
        <v>0</v>
      </c>
      <c r="BG94" s="270">
        <v>0</v>
      </c>
    </row>
    <row r="95" spans="1:59">
      <c r="A95" s="267" t="s">
        <v>191</v>
      </c>
      <c r="B95" s="268">
        <v>1.2122499999999998</v>
      </c>
      <c r="C95" s="268">
        <v>3.1</v>
      </c>
      <c r="D95" s="268">
        <v>0</v>
      </c>
      <c r="E95" s="268"/>
      <c r="F95" s="269">
        <v>3940</v>
      </c>
      <c r="G95" s="270">
        <v>0.32500000000000001</v>
      </c>
      <c r="H95" s="270">
        <v>0.51800000000000002</v>
      </c>
      <c r="I95" s="270">
        <v>0</v>
      </c>
      <c r="J95" s="270">
        <v>0</v>
      </c>
      <c r="K95" s="270">
        <v>2.1999999999999999E-2</v>
      </c>
      <c r="L95" s="270">
        <v>0.34724999999999984</v>
      </c>
      <c r="M95" s="271">
        <v>82.487309644670049</v>
      </c>
      <c r="N95" s="269">
        <v>9700</v>
      </c>
      <c r="O95" s="269">
        <v>10767</v>
      </c>
      <c r="P95" s="269">
        <v>11951</v>
      </c>
      <c r="Q95" s="269">
        <v>13266</v>
      </c>
      <c r="R95" s="269">
        <v>14725</v>
      </c>
      <c r="S95" s="269" t="s">
        <v>170</v>
      </c>
      <c r="T95" s="270">
        <v>0.34200000000000003</v>
      </c>
      <c r="U95" s="270">
        <v>0.38</v>
      </c>
      <c r="V95" s="270">
        <v>0.42099999999999999</v>
      </c>
      <c r="W95" s="270">
        <v>0.46700000000000003</v>
      </c>
      <c r="X95" s="270">
        <v>0.51900000000000002</v>
      </c>
      <c r="Y95" s="270">
        <v>0.47099999999999997</v>
      </c>
      <c r="Z95" s="270">
        <v>0.52300000000000002</v>
      </c>
      <c r="AA95" s="270">
        <v>0.57999999999999996</v>
      </c>
      <c r="AB95" s="270">
        <v>0.64400000000000002</v>
      </c>
      <c r="AC95" s="270">
        <v>0.71499999999999997</v>
      </c>
      <c r="AD95" s="270">
        <v>0</v>
      </c>
      <c r="AE95" s="270">
        <v>0</v>
      </c>
      <c r="AF95" s="270">
        <v>0</v>
      </c>
      <c r="AG95" s="270">
        <v>0</v>
      </c>
      <c r="AH95" s="270">
        <v>0</v>
      </c>
      <c r="AI95" s="270">
        <v>0</v>
      </c>
      <c r="AJ95" s="270">
        <v>0</v>
      </c>
      <c r="AK95" s="270">
        <v>0</v>
      </c>
      <c r="AL95" s="270">
        <v>0</v>
      </c>
      <c r="AM95" s="270">
        <v>0</v>
      </c>
      <c r="AN95" s="270">
        <v>7.0000000000000001E-3</v>
      </c>
      <c r="AO95" s="270">
        <v>8.0000000000000002E-3</v>
      </c>
      <c r="AP95" s="270">
        <v>8.9999999999999993E-3</v>
      </c>
      <c r="AQ95" s="270">
        <v>0.01</v>
      </c>
      <c r="AR95" s="270">
        <v>1.0999999999999999E-2</v>
      </c>
      <c r="AS95" s="270">
        <v>0.315</v>
      </c>
      <c r="AT95" s="270">
        <v>0.35</v>
      </c>
      <c r="AU95" s="270">
        <v>0.38800000000000001</v>
      </c>
      <c r="AV95" s="270">
        <v>0.43</v>
      </c>
      <c r="AW95" s="270">
        <v>0.47799999999999998</v>
      </c>
      <c r="AX95" s="270">
        <v>0</v>
      </c>
      <c r="AY95" s="270">
        <v>0</v>
      </c>
      <c r="AZ95" s="270">
        <v>0</v>
      </c>
      <c r="BA95" s="270">
        <v>0</v>
      </c>
      <c r="BB95" s="270">
        <v>0</v>
      </c>
      <c r="BC95" s="270">
        <v>0</v>
      </c>
      <c r="BD95" s="270">
        <v>0</v>
      </c>
      <c r="BE95" s="270">
        <v>0</v>
      </c>
      <c r="BF95" s="270">
        <v>0</v>
      </c>
      <c r="BG95" s="270">
        <v>0</v>
      </c>
    </row>
    <row r="96" spans="1:59">
      <c r="A96" s="267" t="s">
        <v>622</v>
      </c>
      <c r="B96" s="268">
        <v>0.61949999999999994</v>
      </c>
      <c r="C96" s="268">
        <v>4.5999999999999996</v>
      </c>
      <c r="D96" s="268">
        <v>0</v>
      </c>
      <c r="E96" s="268"/>
      <c r="F96" s="269">
        <v>928</v>
      </c>
      <c r="G96" s="270">
        <v>0.20399999999999999</v>
      </c>
      <c r="H96" s="270">
        <v>0.13400000000000001</v>
      </c>
      <c r="I96" s="270">
        <v>0</v>
      </c>
      <c r="J96" s="270">
        <v>0</v>
      </c>
      <c r="K96" s="270">
        <v>0.03</v>
      </c>
      <c r="L96" s="270">
        <v>0.25149999999999995</v>
      </c>
      <c r="M96" s="271">
        <v>219.82758620689654</v>
      </c>
      <c r="N96" s="269">
        <v>1614</v>
      </c>
      <c r="O96" s="269">
        <v>1928</v>
      </c>
      <c r="P96" s="269">
        <v>2303</v>
      </c>
      <c r="Q96" s="269">
        <v>2751</v>
      </c>
      <c r="R96" s="269">
        <v>3199</v>
      </c>
      <c r="S96" s="269" t="s">
        <v>170</v>
      </c>
      <c r="T96" s="270">
        <v>0.67500000000000004</v>
      </c>
      <c r="U96" s="270">
        <v>0.80900000000000005</v>
      </c>
      <c r="V96" s="270">
        <v>0.97</v>
      </c>
      <c r="W96" s="270">
        <v>1.163</v>
      </c>
      <c r="X96" s="270">
        <v>1.3560000000000001</v>
      </c>
      <c r="Y96" s="270">
        <v>0.22500000000000001</v>
      </c>
      <c r="Z96" s="270">
        <v>0.26900000000000002</v>
      </c>
      <c r="AA96" s="270">
        <v>0.32200000000000001</v>
      </c>
      <c r="AB96" s="270">
        <v>0.38500000000000001</v>
      </c>
      <c r="AC96" s="270">
        <v>0.44800000000000001</v>
      </c>
      <c r="AD96" s="270">
        <v>0</v>
      </c>
      <c r="AE96" s="270">
        <v>0</v>
      </c>
      <c r="AF96" s="270">
        <v>0</v>
      </c>
      <c r="AG96" s="270">
        <v>0</v>
      </c>
      <c r="AH96" s="270">
        <v>0</v>
      </c>
      <c r="AI96" s="270">
        <v>0</v>
      </c>
      <c r="AJ96" s="270">
        <v>0</v>
      </c>
      <c r="AK96" s="270">
        <v>0</v>
      </c>
      <c r="AL96" s="270">
        <v>0</v>
      </c>
      <c r="AM96" s="270">
        <v>0</v>
      </c>
      <c r="AN96" s="270">
        <v>0.15</v>
      </c>
      <c r="AO96" s="270">
        <v>0.18</v>
      </c>
      <c r="AP96" s="270">
        <v>0.22</v>
      </c>
      <c r="AQ96" s="270">
        <v>0.26</v>
      </c>
      <c r="AR96" s="270">
        <v>0.3</v>
      </c>
      <c r="AS96" s="270">
        <v>0.30599999999999999</v>
      </c>
      <c r="AT96" s="270">
        <v>0.36699999999999999</v>
      </c>
      <c r="AU96" s="270">
        <v>0.441</v>
      </c>
      <c r="AV96" s="270">
        <v>0.52700000000000002</v>
      </c>
      <c r="AW96" s="270">
        <v>0.61299999999999999</v>
      </c>
      <c r="AX96" s="270">
        <v>0</v>
      </c>
      <c r="AY96" s="270">
        <v>0</v>
      </c>
      <c r="AZ96" s="270">
        <v>0</v>
      </c>
      <c r="BA96" s="270">
        <v>0</v>
      </c>
      <c r="BB96" s="270">
        <v>0</v>
      </c>
      <c r="BC96" s="270">
        <v>0</v>
      </c>
      <c r="BD96" s="270">
        <v>0</v>
      </c>
      <c r="BE96" s="270">
        <v>0</v>
      </c>
      <c r="BF96" s="270">
        <v>0</v>
      </c>
      <c r="BG96" s="270">
        <v>0</v>
      </c>
    </row>
    <row r="97" spans="1:59">
      <c r="A97" s="267" t="s">
        <v>690</v>
      </c>
      <c r="B97" s="268">
        <v>0.27800000000000008</v>
      </c>
      <c r="C97" s="268">
        <v>0.6</v>
      </c>
      <c r="D97" s="268">
        <v>0</v>
      </c>
      <c r="E97" s="268"/>
      <c r="F97" s="269">
        <v>3150</v>
      </c>
      <c r="G97" s="270">
        <v>0.125</v>
      </c>
      <c r="H97" s="270">
        <v>6.5000000000000002E-2</v>
      </c>
      <c r="I97" s="270">
        <v>1E-3</v>
      </c>
      <c r="J97" s="270">
        <v>6.6000000000000003E-2</v>
      </c>
      <c r="K97" s="270">
        <v>5.0000000000000001E-3</v>
      </c>
      <c r="L97" s="270">
        <v>1.600000000000007E-2</v>
      </c>
      <c r="M97" s="271">
        <v>39.682539682539684</v>
      </c>
      <c r="N97" s="269">
        <v>3502</v>
      </c>
      <c r="O97" s="269">
        <v>3902</v>
      </c>
      <c r="P97" s="269">
        <v>4302</v>
      </c>
      <c r="Q97" s="269">
        <v>4702</v>
      </c>
      <c r="R97" s="269">
        <v>5102</v>
      </c>
      <c r="S97" s="269" t="s">
        <v>169</v>
      </c>
      <c r="T97" s="270">
        <v>0.125</v>
      </c>
      <c r="U97" s="270">
        <v>0.128</v>
      </c>
      <c r="V97" s="270">
        <v>0.13100000000000001</v>
      </c>
      <c r="W97" s="270">
        <v>0.13400000000000001</v>
      </c>
      <c r="X97" s="270">
        <v>0.13700000000000001</v>
      </c>
      <c r="Y97" s="270">
        <v>4.4999999999999998E-2</v>
      </c>
      <c r="Z97" s="270">
        <v>4.4999999999999998E-2</v>
      </c>
      <c r="AA97" s="270">
        <v>4.5999999999999999E-2</v>
      </c>
      <c r="AB97" s="270">
        <v>4.5999999999999999E-2</v>
      </c>
      <c r="AC97" s="270">
        <v>4.7E-2</v>
      </c>
      <c r="AD97" s="270">
        <v>2E-3</v>
      </c>
      <c r="AE97" s="270">
        <v>2E-3</v>
      </c>
      <c r="AF97" s="270">
        <v>3.0000000000000001E-3</v>
      </c>
      <c r="AG97" s="270">
        <v>3.0000000000000001E-3</v>
      </c>
      <c r="AH97" s="270">
        <v>4.0000000000000001E-3</v>
      </c>
      <c r="AI97" s="270">
        <v>8.5000000000000006E-2</v>
      </c>
      <c r="AJ97" s="270">
        <v>8.5000000000000006E-2</v>
      </c>
      <c r="AK97" s="270">
        <v>8.6999999999999994E-2</v>
      </c>
      <c r="AL97" s="270">
        <v>8.6999999999999994E-2</v>
      </c>
      <c r="AM97" s="270">
        <v>0.09</v>
      </c>
      <c r="AN97" s="270">
        <v>0.02</v>
      </c>
      <c r="AO97" s="270">
        <v>0.02</v>
      </c>
      <c r="AP97" s="270">
        <v>0.02</v>
      </c>
      <c r="AQ97" s="270">
        <v>0.02</v>
      </c>
      <c r="AR97" s="270">
        <v>0.02</v>
      </c>
      <c r="AS97" s="270">
        <v>1.7000000000000001E-2</v>
      </c>
      <c r="AT97" s="270">
        <v>1.7000000000000001E-2</v>
      </c>
      <c r="AU97" s="270">
        <v>1.7999999999999999E-2</v>
      </c>
      <c r="AV97" s="270">
        <v>1.7999999999999999E-2</v>
      </c>
      <c r="AW97" s="270">
        <v>1.9E-2</v>
      </c>
      <c r="AX97" s="270">
        <v>0</v>
      </c>
      <c r="AY97" s="270">
        <v>0</v>
      </c>
      <c r="AZ97" s="270">
        <v>0</v>
      </c>
      <c r="BA97" s="270">
        <v>0</v>
      </c>
      <c r="BB97" s="270">
        <v>0</v>
      </c>
      <c r="BC97" s="270">
        <v>0</v>
      </c>
      <c r="BD97" s="270">
        <v>0</v>
      </c>
      <c r="BE97" s="270">
        <v>0</v>
      </c>
      <c r="BF97" s="270">
        <v>0</v>
      </c>
      <c r="BG97" s="270">
        <v>0</v>
      </c>
    </row>
    <row r="98" spans="1:59">
      <c r="A98" s="267" t="s">
        <v>691</v>
      </c>
      <c r="B98" s="268">
        <v>0.12916666666666668</v>
      </c>
      <c r="C98" s="268">
        <v>0.19600000000000001</v>
      </c>
      <c r="D98" s="268">
        <v>0</v>
      </c>
      <c r="E98" s="268"/>
      <c r="F98" s="269">
        <v>925</v>
      </c>
      <c r="G98" s="270">
        <v>4.3999999999999997E-2</v>
      </c>
      <c r="H98" s="270">
        <v>1.0999999999999999E-2</v>
      </c>
      <c r="I98" s="270">
        <v>3.0000000000000001E-3</v>
      </c>
      <c r="J98" s="270">
        <v>2.9000000000000001E-2</v>
      </c>
      <c r="K98" s="270">
        <v>0</v>
      </c>
      <c r="L98" s="270">
        <v>4.2166666666666686E-2</v>
      </c>
      <c r="M98" s="271">
        <v>47.567567567567565</v>
      </c>
      <c r="N98" s="269">
        <v>933</v>
      </c>
      <c r="O98" s="269">
        <v>960</v>
      </c>
      <c r="P98" s="269">
        <v>990</v>
      </c>
      <c r="Q98" s="269">
        <v>1019</v>
      </c>
      <c r="R98" s="269">
        <v>1050</v>
      </c>
      <c r="S98" s="269" t="s">
        <v>169</v>
      </c>
      <c r="T98" s="270">
        <v>4.4999999999999998E-2</v>
      </c>
      <c r="U98" s="270">
        <v>4.5999999999999999E-2</v>
      </c>
      <c r="V98" s="270">
        <v>4.8000000000000001E-2</v>
      </c>
      <c r="W98" s="270">
        <v>4.9000000000000002E-2</v>
      </c>
      <c r="X98" s="270">
        <v>5.0999999999999997E-2</v>
      </c>
      <c r="Y98" s="270">
        <v>1.0999999999999999E-2</v>
      </c>
      <c r="Z98" s="270">
        <v>1.0999999999999999E-2</v>
      </c>
      <c r="AA98" s="270">
        <v>1.0999999999999999E-2</v>
      </c>
      <c r="AB98" s="270">
        <v>1.0999999999999999E-2</v>
      </c>
      <c r="AC98" s="270">
        <v>1.0999999999999999E-2</v>
      </c>
      <c r="AD98" s="270">
        <v>3.0000000000000001E-3</v>
      </c>
      <c r="AE98" s="270">
        <v>2E-3</v>
      </c>
      <c r="AF98" s="270">
        <v>2E-3</v>
      </c>
      <c r="AG98" s="270">
        <v>2E-3</v>
      </c>
      <c r="AH98" s="270">
        <v>2E-3</v>
      </c>
      <c r="AI98" s="270">
        <v>0.03</v>
      </c>
      <c r="AJ98" s="270">
        <v>0.03</v>
      </c>
      <c r="AK98" s="270">
        <v>0.03</v>
      </c>
      <c r="AL98" s="270">
        <v>0.03</v>
      </c>
      <c r="AM98" s="270">
        <v>0.03</v>
      </c>
      <c r="AN98" s="270">
        <v>0</v>
      </c>
      <c r="AO98" s="270">
        <v>0</v>
      </c>
      <c r="AP98" s="270">
        <v>0</v>
      </c>
      <c r="AQ98" s="270">
        <v>0</v>
      </c>
      <c r="AR98" s="270">
        <v>0</v>
      </c>
      <c r="AS98" s="270">
        <v>3.6999999999999998E-2</v>
      </c>
      <c r="AT98" s="270">
        <v>3.7999999999999999E-2</v>
      </c>
      <c r="AU98" s="270">
        <v>3.9E-2</v>
      </c>
      <c r="AV98" s="270">
        <v>3.9E-2</v>
      </c>
      <c r="AW98" s="270">
        <v>0.04</v>
      </c>
      <c r="AX98" s="270">
        <v>0</v>
      </c>
      <c r="AY98" s="270">
        <v>0</v>
      </c>
      <c r="AZ98" s="270">
        <v>0</v>
      </c>
      <c r="BA98" s="270">
        <v>0</v>
      </c>
      <c r="BB98" s="270">
        <v>0</v>
      </c>
      <c r="BC98" s="270">
        <v>0</v>
      </c>
      <c r="BD98" s="270">
        <v>0</v>
      </c>
      <c r="BE98" s="270">
        <v>0</v>
      </c>
      <c r="BF98" s="270">
        <v>0</v>
      </c>
      <c r="BG98" s="270">
        <v>0</v>
      </c>
    </row>
    <row r="99" spans="1:59">
      <c r="A99" s="267" t="s">
        <v>630</v>
      </c>
      <c r="B99" s="268">
        <v>0.16383333333333333</v>
      </c>
      <c r="C99" s="268">
        <v>0.32999999999999996</v>
      </c>
      <c r="D99" s="268">
        <v>0</v>
      </c>
      <c r="E99" s="268"/>
      <c r="F99" s="269">
        <v>650</v>
      </c>
      <c r="G99" s="270">
        <v>0.1</v>
      </c>
      <c r="H99" s="270">
        <v>0.03</v>
      </c>
      <c r="I99" s="270">
        <v>3.0000000000000001E-3</v>
      </c>
      <c r="J99" s="270">
        <v>4.0000000000000001E-3</v>
      </c>
      <c r="K99" s="270">
        <v>1E-3</v>
      </c>
      <c r="L99" s="270">
        <v>2.5833333333333319E-2</v>
      </c>
      <c r="M99" s="271">
        <v>153.84615384615384</v>
      </c>
      <c r="N99" s="269">
        <v>650</v>
      </c>
      <c r="O99" s="269">
        <v>675</v>
      </c>
      <c r="P99" s="269">
        <v>675</v>
      </c>
      <c r="Q99" s="269">
        <v>700</v>
      </c>
      <c r="R99" s="269">
        <v>700</v>
      </c>
      <c r="S99" s="269" t="s">
        <v>169</v>
      </c>
      <c r="T99" s="270">
        <v>0.08</v>
      </c>
      <c r="U99" s="270">
        <v>8.3000000000000004E-2</v>
      </c>
      <c r="V99" s="270">
        <v>8.3000000000000004E-2</v>
      </c>
      <c r="W99" s="270">
        <v>8.5999999999999993E-2</v>
      </c>
      <c r="X99" s="270">
        <v>8.5999999999999993E-2</v>
      </c>
      <c r="Y99" s="270">
        <v>0.03</v>
      </c>
      <c r="Z99" s="270">
        <v>0.03</v>
      </c>
      <c r="AA99" s="270">
        <v>0.03</v>
      </c>
      <c r="AB99" s="270">
        <v>0.03</v>
      </c>
      <c r="AC99" s="270">
        <v>0.03</v>
      </c>
      <c r="AD99" s="270">
        <v>5.0000000000000001E-3</v>
      </c>
      <c r="AE99" s="270">
        <v>7.0000000000000001E-3</v>
      </c>
      <c r="AF99" s="270">
        <v>7.0000000000000001E-3</v>
      </c>
      <c r="AG99" s="270">
        <v>7.0000000000000001E-3</v>
      </c>
      <c r="AH99" s="270">
        <v>7.0000000000000001E-3</v>
      </c>
      <c r="AI99" s="270">
        <v>8.0000000000000002E-3</v>
      </c>
      <c r="AJ99" s="270">
        <v>0.01</v>
      </c>
      <c r="AK99" s="270">
        <v>0.01</v>
      </c>
      <c r="AL99" s="270">
        <v>0.01</v>
      </c>
      <c r="AM99" s="270">
        <v>0.01</v>
      </c>
      <c r="AN99" s="270">
        <v>1E-3</v>
      </c>
      <c r="AO99" s="270">
        <v>1E-3</v>
      </c>
      <c r="AP99" s="270">
        <v>1E-3</v>
      </c>
      <c r="AQ99" s="270">
        <v>1E-3</v>
      </c>
      <c r="AR99" s="270">
        <v>1E-3</v>
      </c>
      <c r="AS99" s="270">
        <v>0.02</v>
      </c>
      <c r="AT99" s="270">
        <v>0.02</v>
      </c>
      <c r="AU99" s="270">
        <v>0.02</v>
      </c>
      <c r="AV99" s="270">
        <v>0.02</v>
      </c>
      <c r="AW99" s="270">
        <v>0.02</v>
      </c>
      <c r="AX99" s="270">
        <v>0</v>
      </c>
      <c r="AY99" s="270">
        <v>0</v>
      </c>
      <c r="AZ99" s="270">
        <v>0</v>
      </c>
      <c r="BA99" s="270">
        <v>0</v>
      </c>
      <c r="BB99" s="270">
        <v>0</v>
      </c>
      <c r="BC99" s="270">
        <v>0</v>
      </c>
      <c r="BD99" s="270">
        <v>0</v>
      </c>
      <c r="BE99" s="270">
        <v>0</v>
      </c>
      <c r="BF99" s="270">
        <v>0</v>
      </c>
      <c r="BG99" s="270">
        <v>0</v>
      </c>
    </row>
    <row r="100" spans="1:59">
      <c r="A100" s="267" t="s">
        <v>487</v>
      </c>
      <c r="B100" s="268">
        <v>109.28708333333334</v>
      </c>
      <c r="C100" s="268">
        <v>276</v>
      </c>
      <c r="D100" s="268">
        <v>0.10029315068493151</v>
      </c>
      <c r="E100" s="268"/>
      <c r="F100" s="269">
        <v>989410</v>
      </c>
      <c r="G100" s="270">
        <v>58.305</v>
      </c>
      <c r="H100" s="270">
        <v>19.818999999999999</v>
      </c>
      <c r="I100" s="270">
        <v>2.7789999999999999</v>
      </c>
      <c r="J100" s="270">
        <v>4.9130000000000003</v>
      </c>
      <c r="K100" s="270">
        <v>13.087999999999999</v>
      </c>
      <c r="L100" s="270">
        <v>10.282790182648426</v>
      </c>
      <c r="M100" s="271">
        <v>58.92905873197158</v>
      </c>
      <c r="N100" s="269">
        <v>1058051</v>
      </c>
      <c r="O100" s="269">
        <v>1277476</v>
      </c>
      <c r="P100" s="269">
        <v>1447951</v>
      </c>
      <c r="Q100" s="269">
        <v>1656830</v>
      </c>
      <c r="R100" s="269">
        <v>1894953</v>
      </c>
      <c r="S100" s="269" t="s">
        <v>166</v>
      </c>
      <c r="T100" s="270">
        <v>66.12</v>
      </c>
      <c r="U100" s="270">
        <v>66.8</v>
      </c>
      <c r="V100" s="270">
        <v>75.8</v>
      </c>
      <c r="W100" s="270">
        <v>86.9</v>
      </c>
      <c r="X100" s="270">
        <v>99.5</v>
      </c>
      <c r="Y100" s="270">
        <v>20.87</v>
      </c>
      <c r="Z100" s="270">
        <v>25.7</v>
      </c>
      <c r="AA100" s="270">
        <v>29.4</v>
      </c>
      <c r="AB100" s="270">
        <v>34</v>
      </c>
      <c r="AC100" s="270">
        <v>39.299999999999997</v>
      </c>
      <c r="AD100" s="270">
        <v>2.93</v>
      </c>
      <c r="AE100" s="270">
        <v>3.61</v>
      </c>
      <c r="AF100" s="270">
        <v>4.12</v>
      </c>
      <c r="AG100" s="270">
        <v>4.7699999999999996</v>
      </c>
      <c r="AH100" s="270">
        <v>5.37</v>
      </c>
      <c r="AI100" s="270">
        <v>5.17</v>
      </c>
      <c r="AJ100" s="270">
        <v>6.37</v>
      </c>
      <c r="AK100" s="270">
        <v>7.29</v>
      </c>
      <c r="AL100" s="270">
        <v>8.43</v>
      </c>
      <c r="AM100" s="270">
        <v>9.5</v>
      </c>
      <c r="AN100" s="270">
        <v>6.89</v>
      </c>
      <c r="AO100" s="270">
        <v>8.49</v>
      </c>
      <c r="AP100" s="270">
        <v>9.7100000000000009</v>
      </c>
      <c r="AQ100" s="270">
        <v>11.23</v>
      </c>
      <c r="AR100" s="270">
        <v>12.65</v>
      </c>
      <c r="AS100" s="270">
        <v>19.408000000000001</v>
      </c>
      <c r="AT100" s="270">
        <v>21.064900000000002</v>
      </c>
      <c r="AU100" s="270">
        <v>23.9404</v>
      </c>
      <c r="AV100" s="270">
        <v>27.474900000000002</v>
      </c>
      <c r="AW100" s="270">
        <v>31.411899999999999</v>
      </c>
      <c r="AX100" s="270">
        <v>0</v>
      </c>
      <c r="AY100" s="270">
        <v>0</v>
      </c>
      <c r="AZ100" s="270">
        <v>0</v>
      </c>
      <c r="BA100" s="270">
        <v>0</v>
      </c>
      <c r="BB100" s="270">
        <v>0</v>
      </c>
      <c r="BC100" s="270">
        <v>0.5</v>
      </c>
      <c r="BD100" s="270">
        <v>0</v>
      </c>
      <c r="BE100" s="270">
        <v>0</v>
      </c>
      <c r="BF100" s="270">
        <v>0</v>
      </c>
      <c r="BG100" s="270">
        <v>0</v>
      </c>
    </row>
    <row r="101" spans="1:59">
      <c r="A101" s="267" t="s">
        <v>660</v>
      </c>
      <c r="B101" s="268">
        <v>0.20766666666666664</v>
      </c>
      <c r="C101" s="268">
        <v>0.56300000000000006</v>
      </c>
      <c r="D101" s="268">
        <v>0</v>
      </c>
      <c r="E101" s="268"/>
      <c r="F101" s="269">
        <v>3354</v>
      </c>
      <c r="G101" s="270">
        <v>0.17799999999999999</v>
      </c>
      <c r="H101" s="270">
        <v>2E-3</v>
      </c>
      <c r="I101" s="270">
        <v>0</v>
      </c>
      <c r="J101" s="270">
        <v>0</v>
      </c>
      <c r="K101" s="270">
        <v>1.6E-2</v>
      </c>
      <c r="L101" s="270">
        <v>1.1666666666666631E-2</v>
      </c>
      <c r="M101" s="271">
        <v>53.070960047704233</v>
      </c>
      <c r="N101" s="269">
        <v>3367</v>
      </c>
      <c r="O101" s="269">
        <v>3380</v>
      </c>
      <c r="P101" s="269">
        <v>3393</v>
      </c>
      <c r="Q101" s="269">
        <v>3393</v>
      </c>
      <c r="R101" s="269">
        <v>3393</v>
      </c>
      <c r="S101" s="269" t="s">
        <v>166</v>
      </c>
      <c r="T101" s="270">
        <v>0.19800000000000001</v>
      </c>
      <c r="U101" s="270">
        <v>0.19800000000000001</v>
      </c>
      <c r="V101" s="270">
        <v>0.19700000000000001</v>
      </c>
      <c r="W101" s="270">
        <v>0.19600000000000001</v>
      </c>
      <c r="X101" s="270">
        <v>0.19600000000000001</v>
      </c>
      <c r="Y101" s="270">
        <v>2E-3</v>
      </c>
      <c r="Z101" s="270">
        <v>2E-3</v>
      </c>
      <c r="AA101" s="270">
        <v>2E-3</v>
      </c>
      <c r="AB101" s="270">
        <v>2E-3</v>
      </c>
      <c r="AC101" s="270">
        <v>2E-3</v>
      </c>
      <c r="AD101" s="270">
        <v>0</v>
      </c>
      <c r="AE101" s="270">
        <v>0</v>
      </c>
      <c r="AF101" s="270">
        <v>0</v>
      </c>
      <c r="AG101" s="270">
        <v>0</v>
      </c>
      <c r="AH101" s="270">
        <v>0</v>
      </c>
      <c r="AI101" s="270">
        <v>0</v>
      </c>
      <c r="AJ101" s="270">
        <v>0</v>
      </c>
      <c r="AK101" s="270">
        <v>0</v>
      </c>
      <c r="AL101" s="270">
        <v>0</v>
      </c>
      <c r="AM101" s="270">
        <v>0</v>
      </c>
      <c r="AN101" s="270">
        <v>1.6E-2</v>
      </c>
      <c r="AO101" s="270">
        <v>1.6E-2</v>
      </c>
      <c r="AP101" s="270">
        <v>1.6E-2</v>
      </c>
      <c r="AQ101" s="270">
        <v>1.6E-2</v>
      </c>
      <c r="AR101" s="270">
        <v>1.6E-2</v>
      </c>
      <c r="AS101" s="270">
        <v>1.2999999999999999E-2</v>
      </c>
      <c r="AT101" s="270">
        <v>1.2999999999999999E-2</v>
      </c>
      <c r="AU101" s="270">
        <v>1.2999999999999999E-2</v>
      </c>
      <c r="AV101" s="270">
        <v>1.2999999999999999E-2</v>
      </c>
      <c r="AW101" s="270">
        <v>1.2999999999999999E-2</v>
      </c>
      <c r="AX101" s="270">
        <v>0</v>
      </c>
      <c r="AY101" s="270">
        <v>0</v>
      </c>
      <c r="AZ101" s="270">
        <v>0</v>
      </c>
      <c r="BA101" s="270">
        <v>0</v>
      </c>
      <c r="BB101" s="270">
        <v>0</v>
      </c>
      <c r="BC101" s="270">
        <v>0</v>
      </c>
      <c r="BD101" s="270">
        <v>0</v>
      </c>
      <c r="BE101" s="270">
        <v>0</v>
      </c>
      <c r="BF101" s="270">
        <v>0</v>
      </c>
      <c r="BG101" s="270">
        <v>0</v>
      </c>
    </row>
    <row r="102" spans="1:59">
      <c r="A102" s="267" t="s">
        <v>962</v>
      </c>
      <c r="B102" s="268">
        <v>0.18458333333333332</v>
      </c>
      <c r="C102" s="268">
        <v>0.433</v>
      </c>
      <c r="D102" s="268">
        <v>0</v>
      </c>
      <c r="E102" s="268"/>
      <c r="F102" s="269">
        <v>2812</v>
      </c>
      <c r="G102" s="270">
        <v>0.17799999999999999</v>
      </c>
      <c r="H102" s="270">
        <v>1E-3</v>
      </c>
      <c r="I102" s="270">
        <v>0</v>
      </c>
      <c r="J102" s="270">
        <v>0</v>
      </c>
      <c r="K102" s="270">
        <v>2E-3</v>
      </c>
      <c r="L102" s="270">
        <v>3.5833333333333273E-3</v>
      </c>
      <c r="M102" s="271">
        <v>63.300142247510671</v>
      </c>
      <c r="N102" s="269">
        <v>2814</v>
      </c>
      <c r="O102" s="269">
        <v>2920</v>
      </c>
      <c r="P102" s="269">
        <v>2920</v>
      </c>
      <c r="Q102" s="269">
        <v>2920</v>
      </c>
      <c r="R102" s="269">
        <v>2920</v>
      </c>
      <c r="S102" s="269" t="s">
        <v>166</v>
      </c>
      <c r="T102" s="270">
        <v>0.191</v>
      </c>
      <c r="U102" s="270">
        <v>0.19700000000000001</v>
      </c>
      <c r="V102" s="270">
        <v>0.19600000000000001</v>
      </c>
      <c r="W102" s="270">
        <v>0.19500000000000001</v>
      </c>
      <c r="X102" s="270">
        <v>0.19400000000000001</v>
      </c>
      <c r="Y102" s="270">
        <v>2E-3</v>
      </c>
      <c r="Z102" s="270">
        <v>3.0000000000000001E-3</v>
      </c>
      <c r="AA102" s="270">
        <v>3.0000000000000001E-3</v>
      </c>
      <c r="AB102" s="270">
        <v>3.0000000000000001E-3</v>
      </c>
      <c r="AC102" s="270">
        <v>2E-3</v>
      </c>
      <c r="AD102" s="270">
        <v>0</v>
      </c>
      <c r="AE102" s="270">
        <v>0</v>
      </c>
      <c r="AF102" s="270">
        <v>0</v>
      </c>
      <c r="AG102" s="270">
        <v>0</v>
      </c>
      <c r="AH102" s="270">
        <v>0</v>
      </c>
      <c r="AI102" s="270">
        <v>0</v>
      </c>
      <c r="AJ102" s="270">
        <v>0</v>
      </c>
      <c r="AK102" s="270">
        <v>0</v>
      </c>
      <c r="AL102" s="270">
        <v>0</v>
      </c>
      <c r="AM102" s="270">
        <v>0</v>
      </c>
      <c r="AN102" s="270">
        <v>3.0000000000000001E-3</v>
      </c>
      <c r="AO102" s="270">
        <v>3.0000000000000001E-3</v>
      </c>
      <c r="AP102" s="270">
        <v>3.0000000000000001E-3</v>
      </c>
      <c r="AQ102" s="270">
        <v>3.0000000000000001E-3</v>
      </c>
      <c r="AR102" s="270">
        <v>3.0000000000000001E-3</v>
      </c>
      <c r="AS102" s="270">
        <v>4.0000000000000001E-3</v>
      </c>
      <c r="AT102" s="270">
        <v>4.0000000000000001E-3</v>
      </c>
      <c r="AU102" s="270">
        <v>4.0000000000000001E-3</v>
      </c>
      <c r="AV102" s="270">
        <v>4.0000000000000001E-3</v>
      </c>
      <c r="AW102" s="270">
        <v>4.0000000000000001E-3</v>
      </c>
      <c r="AX102" s="270">
        <v>0</v>
      </c>
      <c r="AY102" s="270">
        <v>0</v>
      </c>
      <c r="AZ102" s="270">
        <v>0</v>
      </c>
      <c r="BA102" s="270">
        <v>0</v>
      </c>
      <c r="BB102" s="270">
        <v>0</v>
      </c>
      <c r="BC102" s="270">
        <v>0</v>
      </c>
      <c r="BD102" s="270">
        <v>0</v>
      </c>
      <c r="BE102" s="270">
        <v>0</v>
      </c>
      <c r="BF102" s="270">
        <v>0</v>
      </c>
      <c r="BG102" s="270">
        <v>0</v>
      </c>
    </row>
    <row r="103" spans="1:59">
      <c r="A103" s="267" t="s">
        <v>864</v>
      </c>
      <c r="B103" s="268">
        <v>0.96408333333333329</v>
      </c>
      <c r="C103" s="268">
        <v>2.927</v>
      </c>
      <c r="D103" s="268">
        <v>7.0000000000000001E-3</v>
      </c>
      <c r="E103" s="268"/>
      <c r="F103" s="269">
        <v>4500</v>
      </c>
      <c r="G103" s="270">
        <v>0.308</v>
      </c>
      <c r="H103" s="270">
        <v>0.41699999999999998</v>
      </c>
      <c r="I103" s="270">
        <v>0</v>
      </c>
      <c r="J103" s="270">
        <v>0</v>
      </c>
      <c r="K103" s="270">
        <v>0.02</v>
      </c>
      <c r="L103" s="270">
        <v>0.21208333333333329</v>
      </c>
      <c r="M103" s="271">
        <v>68.444444444444443</v>
      </c>
      <c r="N103" s="269">
        <v>4500</v>
      </c>
      <c r="O103" s="269">
        <v>4500</v>
      </c>
      <c r="P103" s="269">
        <v>4500</v>
      </c>
      <c r="Q103" s="269">
        <v>4500</v>
      </c>
      <c r="R103" s="269">
        <v>4500</v>
      </c>
      <c r="S103" s="269" t="s">
        <v>165</v>
      </c>
      <c r="T103" s="270">
        <v>0.31</v>
      </c>
      <c r="U103" s="270">
        <v>0.31</v>
      </c>
      <c r="V103" s="270">
        <v>0.31</v>
      </c>
      <c r="W103" s="270">
        <v>0.31</v>
      </c>
      <c r="X103" s="270">
        <v>0.31</v>
      </c>
      <c r="Y103" s="270">
        <v>0.42</v>
      </c>
      <c r="Z103" s="270">
        <v>0.42</v>
      </c>
      <c r="AA103" s="270">
        <v>0.42</v>
      </c>
      <c r="AB103" s="270">
        <v>0.42</v>
      </c>
      <c r="AC103" s="270">
        <v>0.42</v>
      </c>
      <c r="AD103" s="270">
        <v>0</v>
      </c>
      <c r="AE103" s="270">
        <v>0</v>
      </c>
      <c r="AF103" s="270">
        <v>0</v>
      </c>
      <c r="AG103" s="270">
        <v>0</v>
      </c>
      <c r="AH103" s="270">
        <v>0</v>
      </c>
      <c r="AI103" s="270">
        <v>0</v>
      </c>
      <c r="AJ103" s="270">
        <v>0</v>
      </c>
      <c r="AK103" s="270">
        <v>0</v>
      </c>
      <c r="AL103" s="270">
        <v>0</v>
      </c>
      <c r="AM103" s="270">
        <v>0</v>
      </c>
      <c r="AN103" s="270">
        <v>0.02</v>
      </c>
      <c r="AO103" s="270">
        <v>0.02</v>
      </c>
      <c r="AP103" s="270">
        <v>0.02</v>
      </c>
      <c r="AQ103" s="270">
        <v>0.02</v>
      </c>
      <c r="AR103" s="270">
        <v>0.02</v>
      </c>
      <c r="AS103" s="270">
        <v>0.3</v>
      </c>
      <c r="AT103" s="270">
        <v>0.25</v>
      </c>
      <c r="AU103" s="270">
        <v>0.23</v>
      </c>
      <c r="AV103" s="270">
        <v>0.22</v>
      </c>
      <c r="AW103" s="270">
        <v>0.21</v>
      </c>
      <c r="AX103" s="270">
        <v>0</v>
      </c>
      <c r="AY103" s="270">
        <v>0</v>
      </c>
      <c r="AZ103" s="270">
        <v>0</v>
      </c>
      <c r="BA103" s="270">
        <v>0</v>
      </c>
      <c r="BB103" s="270">
        <v>0</v>
      </c>
      <c r="BC103" s="270">
        <v>0</v>
      </c>
      <c r="BD103" s="270">
        <v>0</v>
      </c>
      <c r="BE103" s="270">
        <v>0</v>
      </c>
      <c r="BF103" s="270">
        <v>0</v>
      </c>
      <c r="BG103" s="270">
        <v>0</v>
      </c>
    </row>
    <row r="104" spans="1:59">
      <c r="A104" s="267" t="s">
        <v>413</v>
      </c>
      <c r="B104" s="268">
        <v>6.3E-2</v>
      </c>
      <c r="C104" s="268">
        <v>6.6000000000000003E-2</v>
      </c>
      <c r="D104" s="268">
        <v>0</v>
      </c>
      <c r="E104" s="268"/>
      <c r="F104" s="269">
        <v>464</v>
      </c>
      <c r="G104" s="270">
        <v>2.5000000000000001E-2</v>
      </c>
      <c r="H104" s="270">
        <v>1.4999999999999999E-2</v>
      </c>
      <c r="I104" s="270">
        <v>0</v>
      </c>
      <c r="J104" s="270">
        <v>5.0000000000000001E-3</v>
      </c>
      <c r="K104" s="270">
        <v>1E-3</v>
      </c>
      <c r="L104" s="270">
        <v>1.7000000000000001E-2</v>
      </c>
      <c r="M104" s="271">
        <v>53.879310344827587</v>
      </c>
      <c r="N104" s="269">
        <v>484</v>
      </c>
      <c r="O104" s="269">
        <v>504</v>
      </c>
      <c r="P104" s="269">
        <v>524</v>
      </c>
      <c r="Q104" s="269">
        <v>544</v>
      </c>
      <c r="R104" s="269">
        <v>564</v>
      </c>
      <c r="S104" s="269" t="s">
        <v>165</v>
      </c>
      <c r="T104" s="270">
        <v>2.7E-2</v>
      </c>
      <c r="U104" s="270">
        <v>2.9000000000000001E-2</v>
      </c>
      <c r="V104" s="270">
        <v>3.1E-2</v>
      </c>
      <c r="W104" s="270">
        <v>3.3000000000000002E-2</v>
      </c>
      <c r="X104" s="270">
        <v>3.5000000000000003E-2</v>
      </c>
      <c r="Y104" s="270">
        <v>1.0999999999999999E-2</v>
      </c>
      <c r="Z104" s="270">
        <v>1.2E-2</v>
      </c>
      <c r="AA104" s="270">
        <v>1.2999999999999999E-2</v>
      </c>
      <c r="AB104" s="270">
        <v>1.4E-2</v>
      </c>
      <c r="AC104" s="270">
        <v>1.4999999999999999E-2</v>
      </c>
      <c r="AD104" s="270">
        <v>0</v>
      </c>
      <c r="AE104" s="270">
        <v>0</v>
      </c>
      <c r="AF104" s="270">
        <v>0</v>
      </c>
      <c r="AG104" s="270">
        <v>0</v>
      </c>
      <c r="AH104" s="270">
        <v>0</v>
      </c>
      <c r="AI104" s="270">
        <v>5.0000000000000001E-3</v>
      </c>
      <c r="AJ104" s="270">
        <v>6.0000000000000001E-3</v>
      </c>
      <c r="AK104" s="270">
        <v>7.0000000000000001E-3</v>
      </c>
      <c r="AL104" s="270">
        <v>8.0000000000000002E-3</v>
      </c>
      <c r="AM104" s="270">
        <v>8.9999999999999993E-3</v>
      </c>
      <c r="AN104" s="270">
        <v>1E-3</v>
      </c>
      <c r="AO104" s="270">
        <v>1E-3</v>
      </c>
      <c r="AP104" s="270">
        <v>1E-3</v>
      </c>
      <c r="AQ104" s="270">
        <v>1E-3</v>
      </c>
      <c r="AR104" s="270">
        <v>1E-3</v>
      </c>
      <c r="AS104" s="270">
        <v>1.6E-2</v>
      </c>
      <c r="AT104" s="270">
        <v>1.7000000000000001E-2</v>
      </c>
      <c r="AU104" s="270">
        <v>1.9E-2</v>
      </c>
      <c r="AV104" s="270">
        <v>0.02</v>
      </c>
      <c r="AW104" s="270">
        <v>2.1999999999999999E-2</v>
      </c>
      <c r="AX104" s="270">
        <v>2.9000000000000001E-2</v>
      </c>
      <c r="AY104" s="270">
        <v>0</v>
      </c>
      <c r="AZ104" s="270">
        <v>0</v>
      </c>
      <c r="BA104" s="270">
        <v>0</v>
      </c>
      <c r="BB104" s="270">
        <v>0</v>
      </c>
      <c r="BC104" s="270">
        <v>0</v>
      </c>
      <c r="BD104" s="270">
        <v>0</v>
      </c>
      <c r="BE104" s="270">
        <v>0</v>
      </c>
      <c r="BF104" s="270">
        <v>0</v>
      </c>
      <c r="BG104" s="270">
        <v>0</v>
      </c>
    </row>
    <row r="105" spans="1:59">
      <c r="A105" s="267" t="s">
        <v>893</v>
      </c>
      <c r="B105" s="268">
        <v>0.53300000000000003</v>
      </c>
      <c r="C105" s="268">
        <v>2.4979999999999998</v>
      </c>
      <c r="D105" s="268">
        <v>8.2191780821917824E-4</v>
      </c>
      <c r="E105" s="268"/>
      <c r="F105" s="269">
        <v>5100</v>
      </c>
      <c r="G105" s="270">
        <v>0.26700000000000002</v>
      </c>
      <c r="H105" s="270">
        <v>3.6999999999999998E-2</v>
      </c>
      <c r="I105" s="270">
        <v>7.5999999999999998E-2</v>
      </c>
      <c r="J105" s="270">
        <v>8.0000000000000002E-3</v>
      </c>
      <c r="K105" s="270">
        <v>3.1E-2</v>
      </c>
      <c r="L105" s="270">
        <v>0.11317808219178083</v>
      </c>
      <c r="M105" s="271">
        <v>52.352941176470587</v>
      </c>
      <c r="N105" s="269">
        <v>5115</v>
      </c>
      <c r="O105" s="269">
        <v>5165</v>
      </c>
      <c r="P105" s="269">
        <v>5215</v>
      </c>
      <c r="Q105" s="269">
        <v>5265</v>
      </c>
      <c r="R105" s="269">
        <v>5315</v>
      </c>
      <c r="S105" s="269" t="s">
        <v>151</v>
      </c>
      <c r="T105" s="270">
        <v>0.26700000000000002</v>
      </c>
      <c r="U105" s="270">
        <v>0.26700000000000002</v>
      </c>
      <c r="V105" s="270">
        <v>0.26700000000000002</v>
      </c>
      <c r="W105" s="270">
        <v>0.26800000000000002</v>
      </c>
      <c r="X105" s="270">
        <v>0.26800000000000002</v>
      </c>
      <c r="Y105" s="270">
        <v>3.6999999999999998E-2</v>
      </c>
      <c r="Z105" s="270">
        <v>3.6999999999999998E-2</v>
      </c>
      <c r="AA105" s="270">
        <v>3.6999999999999998E-2</v>
      </c>
      <c r="AB105" s="270">
        <v>3.6999999999999998E-2</v>
      </c>
      <c r="AC105" s="270">
        <v>3.7999999999999999E-2</v>
      </c>
      <c r="AD105" s="270">
        <v>7.5999999999999998E-2</v>
      </c>
      <c r="AE105" s="270">
        <v>7.8E-2</v>
      </c>
      <c r="AF105" s="270">
        <v>7.9000000000000001E-2</v>
      </c>
      <c r="AG105" s="270">
        <v>0.08</v>
      </c>
      <c r="AH105" s="270">
        <v>0.08</v>
      </c>
      <c r="AI105" s="270">
        <v>8.0000000000000002E-3</v>
      </c>
      <c r="AJ105" s="270">
        <v>8.0000000000000002E-3</v>
      </c>
      <c r="AK105" s="270">
        <v>8.0000000000000002E-3</v>
      </c>
      <c r="AL105" s="270">
        <v>8.0000000000000002E-3</v>
      </c>
      <c r="AM105" s="270">
        <v>8.0000000000000002E-3</v>
      </c>
      <c r="AN105" s="270">
        <v>3.1E-2</v>
      </c>
      <c r="AO105" s="270">
        <v>3.1E-2</v>
      </c>
      <c r="AP105" s="270">
        <v>3.2000000000000001E-2</v>
      </c>
      <c r="AQ105" s="270">
        <v>3.2000000000000001E-2</v>
      </c>
      <c r="AR105" s="270">
        <v>3.2000000000000001E-2</v>
      </c>
      <c r="AS105" s="270">
        <v>0.11219999999999999</v>
      </c>
      <c r="AT105" s="270">
        <v>0.11269999999999999</v>
      </c>
      <c r="AU105" s="270">
        <v>0.1133</v>
      </c>
      <c r="AV105" s="270">
        <v>0.1138</v>
      </c>
      <c r="AW105" s="270">
        <v>0.11409999999999999</v>
      </c>
      <c r="AX105" s="270">
        <v>0</v>
      </c>
      <c r="AY105" s="270">
        <v>0</v>
      </c>
      <c r="AZ105" s="270">
        <v>0</v>
      </c>
      <c r="BA105" s="270">
        <v>0</v>
      </c>
      <c r="BB105" s="270">
        <v>0</v>
      </c>
      <c r="BC105" s="270">
        <v>0</v>
      </c>
      <c r="BD105" s="270">
        <v>0</v>
      </c>
      <c r="BE105" s="270">
        <v>0</v>
      </c>
      <c r="BF105" s="270">
        <v>0</v>
      </c>
      <c r="BG105" s="270">
        <v>0</v>
      </c>
    </row>
    <row r="106" spans="1:59">
      <c r="A106" s="267" t="s">
        <v>202</v>
      </c>
      <c r="B106" s="268">
        <v>0.22850000000000001</v>
      </c>
      <c r="C106" s="268">
        <v>0.85699999999999998</v>
      </c>
      <c r="D106" s="268">
        <v>0</v>
      </c>
      <c r="E106" s="268"/>
      <c r="F106" s="269">
        <v>996</v>
      </c>
      <c r="G106" s="270">
        <v>6.6000000000000003E-2</v>
      </c>
      <c r="H106" s="270">
        <v>9.0999999999999998E-2</v>
      </c>
      <c r="I106" s="270">
        <v>0</v>
      </c>
      <c r="J106" s="270">
        <v>0</v>
      </c>
      <c r="K106" s="270">
        <v>5.5E-2</v>
      </c>
      <c r="L106" s="270">
        <v>1.6500000000000015E-2</v>
      </c>
      <c r="M106" s="271">
        <v>66.265060240963862</v>
      </c>
      <c r="N106" s="269">
        <v>1001</v>
      </c>
      <c r="O106" s="269">
        <v>1020</v>
      </c>
      <c r="P106" s="269">
        <v>1050</v>
      </c>
      <c r="Q106" s="269">
        <v>1053</v>
      </c>
      <c r="R106" s="269">
        <v>1059</v>
      </c>
      <c r="S106" s="269" t="s">
        <v>151</v>
      </c>
      <c r="T106" s="270">
        <v>6.5000000000000002E-2</v>
      </c>
      <c r="U106" s="270">
        <v>7.0000000000000007E-2</v>
      </c>
      <c r="V106" s="270">
        <v>7.4999999999999997E-2</v>
      </c>
      <c r="W106" s="270">
        <v>0.08</v>
      </c>
      <c r="X106" s="270">
        <v>8.5000000000000006E-2</v>
      </c>
      <c r="Y106" s="270">
        <v>9.5000000000000001E-2</v>
      </c>
      <c r="Z106" s="270">
        <v>9.5000000000000001E-2</v>
      </c>
      <c r="AA106" s="270">
        <v>9.5000000000000001E-2</v>
      </c>
      <c r="AB106" s="270">
        <v>9.8000000000000004E-2</v>
      </c>
      <c r="AC106" s="270">
        <v>9.8000000000000004E-2</v>
      </c>
      <c r="AD106" s="270">
        <v>0</v>
      </c>
      <c r="AE106" s="270">
        <v>0</v>
      </c>
      <c r="AF106" s="270">
        <v>0</v>
      </c>
      <c r="AG106" s="270">
        <v>0</v>
      </c>
      <c r="AH106" s="270">
        <v>0</v>
      </c>
      <c r="AI106" s="270">
        <v>0</v>
      </c>
      <c r="AJ106" s="270">
        <v>0</v>
      </c>
      <c r="AK106" s="270">
        <v>0</v>
      </c>
      <c r="AL106" s="270">
        <v>0</v>
      </c>
      <c r="AM106" s="270">
        <v>0</v>
      </c>
      <c r="AN106" s="270">
        <v>5.6000000000000001E-2</v>
      </c>
      <c r="AO106" s="270">
        <v>5.3999999999999999E-2</v>
      </c>
      <c r="AP106" s="270">
        <v>5.2999999999999999E-2</v>
      </c>
      <c r="AQ106" s="270">
        <v>5.1999999999999998E-2</v>
      </c>
      <c r="AR106" s="270">
        <v>5.0999999999999997E-2</v>
      </c>
      <c r="AS106" s="270">
        <v>1.9E-2</v>
      </c>
      <c r="AT106" s="270">
        <v>0.02</v>
      </c>
      <c r="AU106" s="270">
        <v>2.1999999999999999E-2</v>
      </c>
      <c r="AV106" s="270">
        <v>2.1999999999999999E-2</v>
      </c>
      <c r="AW106" s="270">
        <v>2.3E-2</v>
      </c>
      <c r="AX106" s="270">
        <v>0</v>
      </c>
      <c r="AY106" s="270">
        <v>0</v>
      </c>
      <c r="AZ106" s="270">
        <v>0</v>
      </c>
      <c r="BA106" s="270">
        <v>0</v>
      </c>
      <c r="BB106" s="270">
        <v>0</v>
      </c>
      <c r="BC106" s="270">
        <v>0</v>
      </c>
      <c r="BD106" s="270">
        <v>0</v>
      </c>
      <c r="BE106" s="270">
        <v>0</v>
      </c>
      <c r="BF106" s="270">
        <v>0</v>
      </c>
      <c r="BG106" s="270">
        <v>0</v>
      </c>
    </row>
    <row r="107" spans="1:59">
      <c r="A107" s="267" t="s">
        <v>824</v>
      </c>
      <c r="B107" s="268">
        <v>0.10891666666666668</v>
      </c>
      <c r="C107" s="268">
        <v>0.2</v>
      </c>
      <c r="D107" s="268">
        <v>0</v>
      </c>
      <c r="E107" s="268"/>
      <c r="F107" s="269">
        <v>1400</v>
      </c>
      <c r="G107" s="270">
        <v>5.2999999999999999E-2</v>
      </c>
      <c r="H107" s="270">
        <v>1.6E-2</v>
      </c>
      <c r="I107" s="270">
        <v>0</v>
      </c>
      <c r="J107" s="270">
        <v>0</v>
      </c>
      <c r="K107" s="270">
        <v>1E-3</v>
      </c>
      <c r="L107" s="270">
        <v>3.8916666666666669E-2</v>
      </c>
      <c r="M107" s="271">
        <v>37.857142857142854</v>
      </c>
      <c r="N107" s="269">
        <v>1400</v>
      </c>
      <c r="O107" s="269">
        <v>1400</v>
      </c>
      <c r="P107" s="269">
        <v>1400</v>
      </c>
      <c r="Q107" s="269">
        <v>1400</v>
      </c>
      <c r="R107" s="269">
        <v>1400</v>
      </c>
      <c r="S107" s="269" t="s">
        <v>151</v>
      </c>
      <c r="T107" s="270">
        <v>5.2999999999999999E-2</v>
      </c>
      <c r="U107" s="270">
        <v>5.2999999999999999E-2</v>
      </c>
      <c r="V107" s="270">
        <v>5.2999999999999999E-2</v>
      </c>
      <c r="W107" s="270">
        <v>5.2999999999999999E-2</v>
      </c>
      <c r="X107" s="270">
        <v>5.2999999999999999E-2</v>
      </c>
      <c r="Y107" s="270">
        <v>1.6E-2</v>
      </c>
      <c r="Z107" s="270">
        <v>1.6E-2</v>
      </c>
      <c r="AA107" s="270">
        <v>1.6E-2</v>
      </c>
      <c r="AB107" s="270">
        <v>1.6E-2</v>
      </c>
      <c r="AC107" s="270">
        <v>1.6E-2</v>
      </c>
      <c r="AD107" s="270">
        <v>0</v>
      </c>
      <c r="AE107" s="270">
        <v>0</v>
      </c>
      <c r="AF107" s="270">
        <v>0</v>
      </c>
      <c r="AG107" s="270">
        <v>0</v>
      </c>
      <c r="AH107" s="270">
        <v>0</v>
      </c>
      <c r="AI107" s="270">
        <v>0</v>
      </c>
      <c r="AJ107" s="270">
        <v>0</v>
      </c>
      <c r="AK107" s="270">
        <v>0</v>
      </c>
      <c r="AL107" s="270">
        <v>0</v>
      </c>
      <c r="AM107" s="270">
        <v>0</v>
      </c>
      <c r="AN107" s="270">
        <v>1E-3</v>
      </c>
      <c r="AO107" s="270">
        <v>1E-3</v>
      </c>
      <c r="AP107" s="270">
        <v>1E-3</v>
      </c>
      <c r="AQ107" s="270">
        <v>1E-3</v>
      </c>
      <c r="AR107" s="270">
        <v>1E-3</v>
      </c>
      <c r="AS107" s="270">
        <v>3.9E-2</v>
      </c>
      <c r="AT107" s="270">
        <v>3.9E-2</v>
      </c>
      <c r="AU107" s="270">
        <v>3.9E-2</v>
      </c>
      <c r="AV107" s="270">
        <v>3.9E-2</v>
      </c>
      <c r="AW107" s="270">
        <v>3.9E-2</v>
      </c>
      <c r="AX107" s="270">
        <v>0</v>
      </c>
      <c r="AY107" s="270">
        <v>0</v>
      </c>
      <c r="AZ107" s="270">
        <v>0</v>
      </c>
      <c r="BA107" s="270">
        <v>0</v>
      </c>
      <c r="BB107" s="270">
        <v>0</v>
      </c>
      <c r="BC107" s="270">
        <v>0</v>
      </c>
      <c r="BD107" s="270">
        <v>0</v>
      </c>
      <c r="BE107" s="270">
        <v>0</v>
      </c>
      <c r="BF107" s="270">
        <v>0</v>
      </c>
      <c r="BG107" s="270">
        <v>0</v>
      </c>
    </row>
    <row r="108" spans="1:59">
      <c r="A108" s="267" t="s">
        <v>823</v>
      </c>
      <c r="B108" s="268">
        <v>9.2391666666666676</v>
      </c>
      <c r="C108" s="268">
        <v>108</v>
      </c>
      <c r="D108" s="268">
        <v>0.5089999999999999</v>
      </c>
      <c r="E108" s="268"/>
      <c r="F108" s="269">
        <v>43750</v>
      </c>
      <c r="G108" s="270">
        <v>2.1280000000000001</v>
      </c>
      <c r="H108" s="270">
        <v>1.5860000000000001</v>
      </c>
      <c r="I108" s="270">
        <v>2.5640000000000001</v>
      </c>
      <c r="J108" s="270">
        <v>0.89200000000000002</v>
      </c>
      <c r="K108" s="270">
        <v>1</v>
      </c>
      <c r="L108" s="270">
        <v>0.56016666666666559</v>
      </c>
      <c r="M108" s="271">
        <v>48.64</v>
      </c>
      <c r="N108" s="269">
        <v>50664</v>
      </c>
      <c r="O108" s="269">
        <v>61686</v>
      </c>
      <c r="P108" s="269">
        <v>73623</v>
      </c>
      <c r="Q108" s="269">
        <v>78107</v>
      </c>
      <c r="R108" s="269">
        <v>92070</v>
      </c>
      <c r="S108" s="269" t="s">
        <v>146</v>
      </c>
      <c r="T108" s="270">
        <v>2.431</v>
      </c>
      <c r="U108" s="270">
        <v>2.9609999999999999</v>
      </c>
      <c r="V108" s="270">
        <v>3.5339999999999998</v>
      </c>
      <c r="W108" s="270">
        <v>3.7490000000000001</v>
      </c>
      <c r="X108" s="270">
        <v>4.4189999999999996</v>
      </c>
      <c r="Y108" s="270">
        <v>1.8240000000000001</v>
      </c>
      <c r="Z108" s="270">
        <v>2.2210000000000001</v>
      </c>
      <c r="AA108" s="270">
        <v>2.65</v>
      </c>
      <c r="AB108" s="270">
        <v>2.8119999999999998</v>
      </c>
      <c r="AC108" s="270">
        <v>3.3149999999999999</v>
      </c>
      <c r="AD108" s="270">
        <v>2.82</v>
      </c>
      <c r="AE108" s="270">
        <v>3.1019999999999999</v>
      </c>
      <c r="AF108" s="270">
        <v>3.4129999999999998</v>
      </c>
      <c r="AG108" s="270">
        <v>3.754</v>
      </c>
      <c r="AH108" s="270">
        <v>4.1289999999999996</v>
      </c>
      <c r="AI108" s="270">
        <v>0.98099999999999998</v>
      </c>
      <c r="AJ108" s="270">
        <v>1.079</v>
      </c>
      <c r="AK108" s="270">
        <v>1.1870000000000001</v>
      </c>
      <c r="AL108" s="270">
        <v>1.306</v>
      </c>
      <c r="AM108" s="270">
        <v>1.4370000000000001</v>
      </c>
      <c r="AN108" s="270">
        <v>1</v>
      </c>
      <c r="AO108" s="270">
        <v>1.1200000000000001</v>
      </c>
      <c r="AP108" s="270">
        <v>1.29</v>
      </c>
      <c r="AQ108" s="270">
        <v>1.39</v>
      </c>
      <c r="AR108" s="270">
        <v>1.6</v>
      </c>
      <c r="AS108" s="270">
        <v>1.353</v>
      </c>
      <c r="AT108" s="270">
        <v>1.5669999999999999</v>
      </c>
      <c r="AU108" s="270">
        <v>1.804</v>
      </c>
      <c r="AV108" s="270">
        <v>1.944</v>
      </c>
      <c r="AW108" s="270">
        <v>2.2269999999999999</v>
      </c>
      <c r="AX108" s="270">
        <v>0</v>
      </c>
      <c r="AY108" s="270">
        <v>0</v>
      </c>
      <c r="AZ108" s="270">
        <v>0</v>
      </c>
      <c r="BA108" s="270">
        <v>0</v>
      </c>
      <c r="BB108" s="270">
        <v>0</v>
      </c>
      <c r="BC108" s="270">
        <v>0</v>
      </c>
      <c r="BD108" s="270">
        <v>0</v>
      </c>
      <c r="BE108" s="270">
        <v>0</v>
      </c>
      <c r="BF108" s="270">
        <v>0</v>
      </c>
      <c r="BG108" s="270">
        <v>0</v>
      </c>
    </row>
    <row r="109" spans="1:59">
      <c r="A109" s="267" t="s">
        <v>661</v>
      </c>
      <c r="B109" s="268">
        <v>0.30299999999999994</v>
      </c>
      <c r="C109" s="268">
        <v>1</v>
      </c>
      <c r="D109" s="268">
        <v>0</v>
      </c>
      <c r="E109" s="268"/>
      <c r="F109" s="269">
        <v>3400</v>
      </c>
      <c r="G109" s="270">
        <v>0.13400000000000001</v>
      </c>
      <c r="H109" s="270">
        <v>6.5000000000000002E-2</v>
      </c>
      <c r="I109" s="270">
        <v>4.9000000000000002E-2</v>
      </c>
      <c r="J109" s="270">
        <v>0</v>
      </c>
      <c r="K109" s="270">
        <v>3.5000000000000003E-2</v>
      </c>
      <c r="L109" s="270">
        <v>1.9999999999999907E-2</v>
      </c>
      <c r="M109" s="271">
        <v>39.411764705882355</v>
      </c>
      <c r="N109" s="269">
        <v>3700</v>
      </c>
      <c r="O109" s="269">
        <v>4300</v>
      </c>
      <c r="P109" s="269">
        <v>4500</v>
      </c>
      <c r="Q109" s="269">
        <v>4600</v>
      </c>
      <c r="R109" s="269">
        <v>4700</v>
      </c>
      <c r="S109" s="269" t="s">
        <v>146</v>
      </c>
      <c r="T109" s="270">
        <v>0.16900000000000001</v>
      </c>
      <c r="U109" s="270">
        <v>0.186</v>
      </c>
      <c r="V109" s="270">
        <v>0.20499999999999999</v>
      </c>
      <c r="W109" s="270">
        <v>0.22500000000000001</v>
      </c>
      <c r="X109" s="270">
        <v>0.248</v>
      </c>
      <c r="Y109" s="270">
        <v>7.0000000000000007E-2</v>
      </c>
      <c r="Z109" s="270">
        <v>7.1999999999999995E-2</v>
      </c>
      <c r="AA109" s="270">
        <v>7.2999999999999995E-2</v>
      </c>
      <c r="AB109" s="270">
        <v>7.3999999999999996E-2</v>
      </c>
      <c r="AC109" s="270">
        <v>7.4999999999999997E-2</v>
      </c>
      <c r="AD109" s="270">
        <v>5.0999999999999997E-2</v>
      </c>
      <c r="AE109" s="270">
        <v>5.6000000000000001E-2</v>
      </c>
      <c r="AF109" s="270">
        <v>6.0999999999999999E-2</v>
      </c>
      <c r="AG109" s="270">
        <v>6.6000000000000003E-2</v>
      </c>
      <c r="AH109" s="270">
        <v>7.0999999999999994E-2</v>
      </c>
      <c r="AI109" s="270">
        <v>0</v>
      </c>
      <c r="AJ109" s="270">
        <v>0</v>
      </c>
      <c r="AK109" s="270">
        <v>0</v>
      </c>
      <c r="AL109" s="270">
        <v>0</v>
      </c>
      <c r="AM109" s="270">
        <v>0</v>
      </c>
      <c r="AN109" s="270">
        <v>8.2000000000000003E-2</v>
      </c>
      <c r="AO109" s="270">
        <v>8.3000000000000004E-2</v>
      </c>
      <c r="AP109" s="270">
        <v>8.5000000000000006E-2</v>
      </c>
      <c r="AQ109" s="270">
        <v>8.6999999999999994E-2</v>
      </c>
      <c r="AR109" s="270">
        <v>8.8999999999999996E-2</v>
      </c>
      <c r="AS109" s="270">
        <v>3.5000000000000003E-2</v>
      </c>
      <c r="AT109" s="270">
        <v>3.7999999999999999E-2</v>
      </c>
      <c r="AU109" s="270">
        <v>4.2999999999999997E-2</v>
      </c>
      <c r="AV109" s="270">
        <v>4.7E-2</v>
      </c>
      <c r="AW109" s="270">
        <v>5.0999999999999997E-2</v>
      </c>
      <c r="AX109" s="270">
        <v>0</v>
      </c>
      <c r="AY109" s="270">
        <v>0</v>
      </c>
      <c r="AZ109" s="270">
        <v>0</v>
      </c>
      <c r="BA109" s="270">
        <v>0</v>
      </c>
      <c r="BB109" s="270">
        <v>0</v>
      </c>
      <c r="BC109" s="270">
        <v>0</v>
      </c>
      <c r="BD109" s="270">
        <v>0</v>
      </c>
      <c r="BE109" s="270">
        <v>0</v>
      </c>
      <c r="BF109" s="270">
        <v>0</v>
      </c>
      <c r="BG109" s="270">
        <v>0</v>
      </c>
    </row>
    <row r="110" spans="1:59">
      <c r="A110" s="267" t="s">
        <v>495</v>
      </c>
      <c r="B110" s="268">
        <v>0.38708333333333328</v>
      </c>
      <c r="C110" s="268">
        <v>2</v>
      </c>
      <c r="D110" s="268">
        <v>0</v>
      </c>
      <c r="E110" s="268"/>
      <c r="F110" s="269">
        <v>4245</v>
      </c>
      <c r="G110" s="270">
        <v>0.14299999999999999</v>
      </c>
      <c r="H110" s="270">
        <v>2.5999999999999999E-2</v>
      </c>
      <c r="I110" s="270">
        <v>6.2E-2</v>
      </c>
      <c r="J110" s="270">
        <v>1.7000000000000001E-2</v>
      </c>
      <c r="K110" s="270">
        <v>9.6000000000000002E-2</v>
      </c>
      <c r="L110" s="270">
        <v>4.3083333333333307E-2</v>
      </c>
      <c r="M110" s="271">
        <v>33.686690223792695</v>
      </c>
      <c r="N110" s="269">
        <v>4342</v>
      </c>
      <c r="O110" s="269">
        <v>4626</v>
      </c>
      <c r="P110" s="269">
        <v>4908</v>
      </c>
      <c r="Q110" s="269">
        <v>5207</v>
      </c>
      <c r="R110" s="269">
        <v>5524</v>
      </c>
      <c r="S110" s="269" t="s">
        <v>146</v>
      </c>
      <c r="T110" s="270">
        <v>0.14799999999999999</v>
      </c>
      <c r="U110" s="270">
        <v>0.157</v>
      </c>
      <c r="V110" s="270">
        <v>0.16600000000000001</v>
      </c>
      <c r="W110" s="270">
        <v>0.17699999999999999</v>
      </c>
      <c r="X110" s="270">
        <v>0.187</v>
      </c>
      <c r="Y110" s="270">
        <v>2.7E-2</v>
      </c>
      <c r="Z110" s="270">
        <v>2.9000000000000001E-2</v>
      </c>
      <c r="AA110" s="270">
        <v>0.03</v>
      </c>
      <c r="AB110" s="270">
        <v>3.2000000000000001E-2</v>
      </c>
      <c r="AC110" s="270">
        <v>3.3000000000000002E-2</v>
      </c>
      <c r="AD110" s="270">
        <v>6.3E-2</v>
      </c>
      <c r="AE110" s="270">
        <v>6.5000000000000002E-2</v>
      </c>
      <c r="AF110" s="270">
        <v>6.6000000000000003E-2</v>
      </c>
      <c r="AG110" s="270">
        <v>6.7000000000000004E-2</v>
      </c>
      <c r="AH110" s="270">
        <v>6.8000000000000005E-2</v>
      </c>
      <c r="AI110" s="270">
        <v>1.7000000000000001E-2</v>
      </c>
      <c r="AJ110" s="270">
        <v>1.7999999999999999E-2</v>
      </c>
      <c r="AK110" s="270">
        <v>1.7999999999999999E-2</v>
      </c>
      <c r="AL110" s="270">
        <v>1.7999999999999999E-2</v>
      </c>
      <c r="AM110" s="270">
        <v>1.9E-2</v>
      </c>
      <c r="AN110" s="270">
        <v>0.10100000000000001</v>
      </c>
      <c r="AO110" s="270">
        <v>0.106</v>
      </c>
      <c r="AP110" s="270">
        <v>0.111</v>
      </c>
      <c r="AQ110" s="270">
        <v>0.11700000000000001</v>
      </c>
      <c r="AR110" s="270">
        <v>0.123</v>
      </c>
      <c r="AS110" s="270">
        <v>3.6999999999999998E-2</v>
      </c>
      <c r="AT110" s="270">
        <v>3.9E-2</v>
      </c>
      <c r="AU110" s="270">
        <v>4.1000000000000002E-2</v>
      </c>
      <c r="AV110" s="270">
        <v>4.2999999999999997E-2</v>
      </c>
      <c r="AW110" s="270">
        <v>4.4999999999999998E-2</v>
      </c>
      <c r="AX110" s="270">
        <v>0</v>
      </c>
      <c r="AY110" s="270">
        <v>0</v>
      </c>
      <c r="AZ110" s="270">
        <v>0</v>
      </c>
      <c r="BA110" s="270">
        <v>0</v>
      </c>
      <c r="BB110" s="270">
        <v>0</v>
      </c>
      <c r="BC110" s="270">
        <v>0</v>
      </c>
      <c r="BD110" s="270">
        <v>0</v>
      </c>
      <c r="BE110" s="270">
        <v>0</v>
      </c>
      <c r="BF110" s="270">
        <v>0</v>
      </c>
      <c r="BG110" s="270">
        <v>0</v>
      </c>
    </row>
    <row r="111" spans="1:59">
      <c r="A111" s="267" t="s">
        <v>203</v>
      </c>
      <c r="B111" s="268">
        <v>5.7416666666666678E-2</v>
      </c>
      <c r="C111" s="268">
        <v>0.20599999999999999</v>
      </c>
      <c r="D111" s="268">
        <v>0</v>
      </c>
      <c r="E111" s="268"/>
      <c r="F111" s="269">
        <v>870</v>
      </c>
      <c r="G111" s="270">
        <v>3.6999999999999998E-2</v>
      </c>
      <c r="H111" s="270">
        <v>5.0000000000000001E-3</v>
      </c>
      <c r="I111" s="270">
        <v>5.0000000000000001E-3</v>
      </c>
      <c r="J111" s="270">
        <v>4.0000000000000001E-3</v>
      </c>
      <c r="K111" s="270">
        <v>2E-3</v>
      </c>
      <c r="L111" s="270">
        <v>4.4166666666666868E-3</v>
      </c>
      <c r="M111" s="271">
        <v>42.52873563218391</v>
      </c>
      <c r="N111" s="269">
        <v>873</v>
      </c>
      <c r="O111" s="269">
        <v>876</v>
      </c>
      <c r="P111" s="269">
        <v>880</v>
      </c>
      <c r="Q111" s="269">
        <v>885</v>
      </c>
      <c r="R111" s="269">
        <v>890</v>
      </c>
      <c r="S111" s="269" t="s">
        <v>146</v>
      </c>
      <c r="T111" s="270">
        <v>4.7E-2</v>
      </c>
      <c r="U111" s="270">
        <v>4.8000000000000001E-2</v>
      </c>
      <c r="V111" s="270">
        <v>4.8000000000000001E-2</v>
      </c>
      <c r="W111" s="270">
        <v>4.8000000000000001E-2</v>
      </c>
      <c r="X111" s="270">
        <v>4.8000000000000001E-2</v>
      </c>
      <c r="Y111" s="270">
        <v>8.0000000000000002E-3</v>
      </c>
      <c r="Z111" s="270">
        <v>8.0000000000000002E-3</v>
      </c>
      <c r="AA111" s="270">
        <v>8.0000000000000002E-3</v>
      </c>
      <c r="AB111" s="270">
        <v>8.0000000000000002E-3</v>
      </c>
      <c r="AC111" s="270">
        <v>8.0000000000000002E-3</v>
      </c>
      <c r="AD111" s="270">
        <v>0.01</v>
      </c>
      <c r="AE111" s="270">
        <v>0.01</v>
      </c>
      <c r="AF111" s="270">
        <v>0.01</v>
      </c>
      <c r="AG111" s="270">
        <v>0.01</v>
      </c>
      <c r="AH111" s="270">
        <v>0.01</v>
      </c>
      <c r="AI111" s="270">
        <v>6.0000000000000001E-3</v>
      </c>
      <c r="AJ111" s="270">
        <v>6.0000000000000001E-3</v>
      </c>
      <c r="AK111" s="270">
        <v>6.0000000000000001E-3</v>
      </c>
      <c r="AL111" s="270">
        <v>6.0000000000000001E-3</v>
      </c>
      <c r="AM111" s="270">
        <v>6.0000000000000001E-3</v>
      </c>
      <c r="AN111" s="270">
        <v>2E-3</v>
      </c>
      <c r="AO111" s="270">
        <v>2E-3</v>
      </c>
      <c r="AP111" s="270">
        <v>2E-3</v>
      </c>
      <c r="AQ111" s="270">
        <v>2E-3</v>
      </c>
      <c r="AR111" s="270">
        <v>2E-3</v>
      </c>
      <c r="AS111" s="270">
        <v>1.2E-2</v>
      </c>
      <c r="AT111" s="270">
        <v>1.2E-2</v>
      </c>
      <c r="AU111" s="270">
        <v>1.2999999999999999E-2</v>
      </c>
      <c r="AV111" s="270">
        <v>1.2999999999999999E-2</v>
      </c>
      <c r="AW111" s="270">
        <v>1.2999999999999999E-2</v>
      </c>
      <c r="AX111" s="270">
        <v>0</v>
      </c>
      <c r="AY111" s="270">
        <v>0</v>
      </c>
      <c r="AZ111" s="270">
        <v>0</v>
      </c>
      <c r="BA111" s="270">
        <v>0</v>
      </c>
      <c r="BB111" s="270">
        <v>0</v>
      </c>
      <c r="BC111" s="270">
        <v>0</v>
      </c>
      <c r="BD111" s="270">
        <v>0</v>
      </c>
      <c r="BE111" s="270">
        <v>0</v>
      </c>
      <c r="BF111" s="270">
        <v>0</v>
      </c>
      <c r="BG111" s="270">
        <v>0</v>
      </c>
    </row>
    <row r="112" spans="1:59">
      <c r="A112" s="267" t="s">
        <v>569</v>
      </c>
      <c r="B112" s="268">
        <v>7.4166666666666659E-2</v>
      </c>
      <c r="C112" s="268">
        <v>0.20900000000000002</v>
      </c>
      <c r="D112" s="268">
        <v>0</v>
      </c>
      <c r="E112" s="268"/>
      <c r="F112" s="269">
        <v>1000</v>
      </c>
      <c r="G112" s="270">
        <v>7.0000000000000007E-2</v>
      </c>
      <c r="H112" s="270">
        <v>0</v>
      </c>
      <c r="I112" s="270">
        <v>0</v>
      </c>
      <c r="J112" s="270">
        <v>0</v>
      </c>
      <c r="K112" s="270">
        <v>0</v>
      </c>
      <c r="L112" s="270">
        <v>4.1666666666666519E-3</v>
      </c>
      <c r="M112" s="271">
        <v>70</v>
      </c>
      <c r="N112" s="269">
        <v>1010</v>
      </c>
      <c r="O112" s="269">
        <v>1030</v>
      </c>
      <c r="P112" s="269">
        <v>1050</v>
      </c>
      <c r="Q112" s="269">
        <v>1070</v>
      </c>
      <c r="R112" s="269">
        <v>1090</v>
      </c>
      <c r="S112" s="269" t="s">
        <v>146</v>
      </c>
      <c r="T112" s="270">
        <v>7.0000000000000007E-2</v>
      </c>
      <c r="U112" s="270">
        <v>0.06</v>
      </c>
      <c r="V112" s="270">
        <v>7.0000000000000007E-2</v>
      </c>
      <c r="W112" s="270">
        <v>7.0000000000000007E-2</v>
      </c>
      <c r="X112" s="270">
        <v>7.0000000000000007E-2</v>
      </c>
      <c r="Y112" s="270">
        <v>0</v>
      </c>
      <c r="Z112" s="270">
        <v>0.01</v>
      </c>
      <c r="AA112" s="270">
        <v>0.01</v>
      </c>
      <c r="AB112" s="270">
        <v>0.01</v>
      </c>
      <c r="AC112" s="270">
        <v>0.01</v>
      </c>
      <c r="AD112" s="270">
        <v>0</v>
      </c>
      <c r="AE112" s="270">
        <v>0</v>
      </c>
      <c r="AF112" s="270">
        <v>0</v>
      </c>
      <c r="AG112" s="270">
        <v>0</v>
      </c>
      <c r="AH112" s="270">
        <v>0</v>
      </c>
      <c r="AI112" s="270">
        <v>0</v>
      </c>
      <c r="AJ112" s="270">
        <v>0</v>
      </c>
      <c r="AK112" s="270">
        <v>0</v>
      </c>
      <c r="AL112" s="270">
        <v>0</v>
      </c>
      <c r="AM112" s="270">
        <v>0</v>
      </c>
      <c r="AN112" s="270">
        <v>1E-3</v>
      </c>
      <c r="AO112" s="270">
        <v>1E-3</v>
      </c>
      <c r="AP112" s="270">
        <v>1E-3</v>
      </c>
      <c r="AQ112" s="270">
        <v>1E-3</v>
      </c>
      <c r="AR112" s="270">
        <v>1E-3</v>
      </c>
      <c r="AS112" s="270">
        <v>8.9999999999999993E-3</v>
      </c>
      <c r="AT112" s="270">
        <v>0.01</v>
      </c>
      <c r="AU112" s="270">
        <v>1.0999999999999999E-2</v>
      </c>
      <c r="AV112" s="270">
        <v>1.0999999999999999E-2</v>
      </c>
      <c r="AW112" s="270">
        <v>1.0999999999999999E-2</v>
      </c>
      <c r="AX112" s="270">
        <v>0</v>
      </c>
      <c r="AY112" s="270">
        <v>0</v>
      </c>
      <c r="AZ112" s="270">
        <v>0</v>
      </c>
      <c r="BA112" s="270">
        <v>0</v>
      </c>
      <c r="BB112" s="270">
        <v>0</v>
      </c>
      <c r="BC112" s="270">
        <v>0</v>
      </c>
      <c r="BD112" s="270">
        <v>0</v>
      </c>
      <c r="BE112" s="270">
        <v>0</v>
      </c>
      <c r="BF112" s="270">
        <v>0</v>
      </c>
      <c r="BG112" s="270">
        <v>0</v>
      </c>
    </row>
    <row r="113" spans="1:59">
      <c r="A113" s="267" t="s">
        <v>547</v>
      </c>
      <c r="B113" s="268">
        <v>0.129</v>
      </c>
      <c r="C113" s="268">
        <v>0.5</v>
      </c>
      <c r="D113" s="268">
        <v>0</v>
      </c>
      <c r="E113" s="268"/>
      <c r="F113" s="269">
        <v>1520</v>
      </c>
      <c r="G113" s="270">
        <v>0.08</v>
      </c>
      <c r="H113" s="270">
        <v>1E-3</v>
      </c>
      <c r="I113" s="270">
        <v>1.7000000000000001E-2</v>
      </c>
      <c r="J113" s="270">
        <v>1.4999999999999999E-2</v>
      </c>
      <c r="K113" s="270">
        <v>1E-3</v>
      </c>
      <c r="L113" s="270">
        <v>1.4999999999999999E-2</v>
      </c>
      <c r="M113" s="271">
        <v>52.631578947368418</v>
      </c>
      <c r="N113" s="269">
        <v>1550</v>
      </c>
      <c r="O113" s="269">
        <v>1590</v>
      </c>
      <c r="P113" s="269">
        <v>1606</v>
      </c>
      <c r="Q113" s="269">
        <v>1622</v>
      </c>
      <c r="R113" s="269">
        <v>1638</v>
      </c>
      <c r="S113" s="269" t="s">
        <v>146</v>
      </c>
      <c r="T113" s="270">
        <v>8.2000000000000003E-2</v>
      </c>
      <c r="U113" s="270">
        <v>8.4000000000000005E-2</v>
      </c>
      <c r="V113" s="270">
        <v>8.5000000000000006E-2</v>
      </c>
      <c r="W113" s="270">
        <v>8.5999999999999993E-2</v>
      </c>
      <c r="X113" s="270">
        <v>8.6999999999999994E-2</v>
      </c>
      <c r="Y113" s="270">
        <v>1E-3</v>
      </c>
      <c r="Z113" s="270">
        <v>1E-3</v>
      </c>
      <c r="AA113" s="270">
        <v>1E-3</v>
      </c>
      <c r="AB113" s="270">
        <v>1E-3</v>
      </c>
      <c r="AC113" s="270">
        <v>1E-3</v>
      </c>
      <c r="AD113" s="270">
        <v>1.7000000000000001E-2</v>
      </c>
      <c r="AE113" s="270">
        <v>1.7000000000000001E-2</v>
      </c>
      <c r="AF113" s="270">
        <v>1.7999999999999999E-2</v>
      </c>
      <c r="AG113" s="270">
        <v>1.7999999999999999E-2</v>
      </c>
      <c r="AH113" s="270">
        <v>1.7999999999999999E-2</v>
      </c>
      <c r="AI113" s="270">
        <v>1.4999999999999999E-2</v>
      </c>
      <c r="AJ113" s="270">
        <v>1.4999999999999999E-2</v>
      </c>
      <c r="AK113" s="270">
        <v>1.4999999999999999E-2</v>
      </c>
      <c r="AL113" s="270">
        <v>1.6E-2</v>
      </c>
      <c r="AM113" s="270">
        <v>1.6E-2</v>
      </c>
      <c r="AN113" s="270">
        <v>1E-3</v>
      </c>
      <c r="AO113" s="270">
        <v>1E-3</v>
      </c>
      <c r="AP113" s="270">
        <v>2E-3</v>
      </c>
      <c r="AQ113" s="270">
        <v>2E-3</v>
      </c>
      <c r="AR113" s="270">
        <v>2E-3</v>
      </c>
      <c r="AS113" s="270">
        <v>1.4999999999999999E-2</v>
      </c>
      <c r="AT113" s="270">
        <v>1.6E-2</v>
      </c>
      <c r="AU113" s="270">
        <v>1.6E-2</v>
      </c>
      <c r="AV113" s="270">
        <v>1.6E-2</v>
      </c>
      <c r="AW113" s="270">
        <v>1.6E-2</v>
      </c>
      <c r="AX113" s="270">
        <v>0</v>
      </c>
      <c r="AY113" s="270">
        <v>0</v>
      </c>
      <c r="AZ113" s="270">
        <v>0</v>
      </c>
      <c r="BA113" s="270">
        <v>0</v>
      </c>
      <c r="BB113" s="270">
        <v>0</v>
      </c>
      <c r="BC113" s="270">
        <v>0</v>
      </c>
      <c r="BD113" s="270">
        <v>0</v>
      </c>
      <c r="BE113" s="270">
        <v>0</v>
      </c>
      <c r="BF113" s="270">
        <v>0</v>
      </c>
      <c r="BG113" s="270">
        <v>0</v>
      </c>
    </row>
    <row r="114" spans="1:59">
      <c r="A114" s="267" t="s">
        <v>644</v>
      </c>
      <c r="B114" s="268">
        <v>4.9560833333333338</v>
      </c>
      <c r="C114" s="268">
        <v>15.899999999999999</v>
      </c>
      <c r="D114" s="268">
        <v>0.43099999999999999</v>
      </c>
      <c r="E114" s="268"/>
      <c r="F114" s="269">
        <v>49289</v>
      </c>
      <c r="G114" s="270">
        <v>2.2240000000000002</v>
      </c>
      <c r="H114" s="270">
        <v>1.1040000000000001</v>
      </c>
      <c r="I114" s="270">
        <v>0</v>
      </c>
      <c r="J114" s="270">
        <v>0</v>
      </c>
      <c r="K114" s="270">
        <v>0.25600000000000001</v>
      </c>
      <c r="L114" s="270">
        <v>0.94108333333333327</v>
      </c>
      <c r="M114" s="271">
        <v>45.12162957252125</v>
      </c>
      <c r="N114" s="269">
        <v>53204</v>
      </c>
      <c r="O114" s="269">
        <v>61034</v>
      </c>
      <c r="P114" s="269">
        <v>68864</v>
      </c>
      <c r="Q114" s="269">
        <v>76694</v>
      </c>
      <c r="R114" s="269">
        <v>85424</v>
      </c>
      <c r="S114" s="269" t="s">
        <v>146</v>
      </c>
      <c r="T114" s="270">
        <v>2.9159999999999999</v>
      </c>
      <c r="U114" s="270">
        <v>3.367</v>
      </c>
      <c r="V114" s="270">
        <v>3.8889999999999998</v>
      </c>
      <c r="W114" s="270">
        <v>4.492</v>
      </c>
      <c r="X114" s="270">
        <v>5.1879999999999997</v>
      </c>
      <c r="Y114" s="270">
        <v>0.57099999999999995</v>
      </c>
      <c r="Z114" s="270">
        <v>0.65700000000000003</v>
      </c>
      <c r="AA114" s="270">
        <v>0.76100000000000001</v>
      </c>
      <c r="AB114" s="270">
        <v>0.879</v>
      </c>
      <c r="AC114" s="270">
        <v>1.0109999999999999</v>
      </c>
      <c r="AD114" s="270">
        <v>0</v>
      </c>
      <c r="AE114" s="270">
        <v>0</v>
      </c>
      <c r="AF114" s="270">
        <v>0</v>
      </c>
      <c r="AG114" s="270">
        <v>0</v>
      </c>
      <c r="AH114" s="270">
        <v>0</v>
      </c>
      <c r="AI114" s="270">
        <v>0</v>
      </c>
      <c r="AJ114" s="270">
        <v>0</v>
      </c>
      <c r="AK114" s="270">
        <v>0</v>
      </c>
      <c r="AL114" s="270">
        <v>0</v>
      </c>
      <c r="AM114" s="270">
        <v>0</v>
      </c>
      <c r="AN114" s="270">
        <v>0.497</v>
      </c>
      <c r="AO114" s="270">
        <v>0.57399999999999995</v>
      </c>
      <c r="AP114" s="270">
        <v>0.66300000000000003</v>
      </c>
      <c r="AQ114" s="270">
        <v>0.76300000000000001</v>
      </c>
      <c r="AR114" s="270">
        <v>0.88100000000000001</v>
      </c>
      <c r="AS114" s="270">
        <v>1.4730000000000001</v>
      </c>
      <c r="AT114" s="270">
        <v>1.7</v>
      </c>
      <c r="AU114" s="270">
        <v>1.964</v>
      </c>
      <c r="AV114" s="270">
        <v>2.2679999999999998</v>
      </c>
      <c r="AW114" s="270">
        <v>2.6179999999999999</v>
      </c>
      <c r="AX114" s="270">
        <v>0</v>
      </c>
      <c r="AY114" s="270">
        <v>0</v>
      </c>
      <c r="AZ114" s="270">
        <v>0</v>
      </c>
      <c r="BA114" s="270">
        <v>0</v>
      </c>
      <c r="BB114" s="270">
        <v>0</v>
      </c>
      <c r="BC114" s="270">
        <v>0</v>
      </c>
      <c r="BD114" s="270">
        <v>0</v>
      </c>
      <c r="BE114" s="270">
        <v>0</v>
      </c>
      <c r="BF114" s="270">
        <v>0</v>
      </c>
      <c r="BG114" s="270">
        <v>0</v>
      </c>
    </row>
    <row r="115" spans="1:59">
      <c r="A115" s="267" t="s">
        <v>577</v>
      </c>
      <c r="B115" s="268">
        <v>2.0585</v>
      </c>
      <c r="C115" s="268">
        <v>12</v>
      </c>
      <c r="D115" s="268">
        <v>0.28199999999999997</v>
      </c>
      <c r="E115" s="268"/>
      <c r="F115" s="269">
        <v>16558</v>
      </c>
      <c r="G115" s="270">
        <v>0.73599999999999999</v>
      </c>
      <c r="H115" s="270">
        <v>0.40300000000000002</v>
      </c>
      <c r="I115" s="270">
        <v>0.11</v>
      </c>
      <c r="J115" s="270">
        <v>0.105</v>
      </c>
      <c r="K115" s="270">
        <v>0.245</v>
      </c>
      <c r="L115" s="270">
        <v>0.17749999999999977</v>
      </c>
      <c r="M115" s="271">
        <v>44.449812779321171</v>
      </c>
      <c r="N115" s="269">
        <v>17200</v>
      </c>
      <c r="O115" s="269">
        <v>18100</v>
      </c>
      <c r="P115" s="269">
        <v>20200</v>
      </c>
      <c r="Q115" s="269">
        <v>22600</v>
      </c>
      <c r="R115" s="269">
        <v>25300</v>
      </c>
      <c r="S115" s="269" t="s">
        <v>145</v>
      </c>
      <c r="T115" s="270">
        <v>0.78300000000000003</v>
      </c>
      <c r="U115" s="270">
        <v>0.82399999999999995</v>
      </c>
      <c r="V115" s="270">
        <v>0.91900000000000004</v>
      </c>
      <c r="W115" s="270">
        <v>1.028</v>
      </c>
      <c r="X115" s="270">
        <v>1.151</v>
      </c>
      <c r="Y115" s="270">
        <v>0.46</v>
      </c>
      <c r="Z115" s="270">
        <v>0.52300000000000002</v>
      </c>
      <c r="AA115" s="270">
        <v>0.59399999999999997</v>
      </c>
      <c r="AB115" s="270">
        <v>0.67600000000000005</v>
      </c>
      <c r="AC115" s="270">
        <v>0.76800000000000002</v>
      </c>
      <c r="AD115" s="270">
        <v>0.66</v>
      </c>
      <c r="AE115" s="270">
        <v>0.71</v>
      </c>
      <c r="AF115" s="270">
        <v>0.77</v>
      </c>
      <c r="AG115" s="270">
        <v>0.83</v>
      </c>
      <c r="AH115" s="270">
        <v>0.89</v>
      </c>
      <c r="AI115" s="270">
        <v>0.15</v>
      </c>
      <c r="AJ115" s="270">
        <v>0.16</v>
      </c>
      <c r="AK115" s="270">
        <v>0.18</v>
      </c>
      <c r="AL115" s="270">
        <v>0.2</v>
      </c>
      <c r="AM115" s="270">
        <v>0.22</v>
      </c>
      <c r="AN115" s="270">
        <v>0.08</v>
      </c>
      <c r="AO115" s="270">
        <v>8.5000000000000006E-2</v>
      </c>
      <c r="AP115" s="270">
        <v>0.09</v>
      </c>
      <c r="AQ115" s="270">
        <v>9.5000000000000001E-2</v>
      </c>
      <c r="AR115" s="270">
        <v>0.1</v>
      </c>
      <c r="AS115" s="270">
        <v>0.224</v>
      </c>
      <c r="AT115" s="270">
        <v>0.24199999999999999</v>
      </c>
      <c r="AU115" s="270">
        <v>0.26800000000000002</v>
      </c>
      <c r="AV115" s="270">
        <v>0.29699999999999999</v>
      </c>
      <c r="AW115" s="270">
        <v>0.32900000000000001</v>
      </c>
      <c r="AX115" s="270">
        <v>0</v>
      </c>
      <c r="AY115" s="270">
        <v>0</v>
      </c>
      <c r="AZ115" s="270">
        <v>0</v>
      </c>
      <c r="BA115" s="270">
        <v>0</v>
      </c>
      <c r="BB115" s="270">
        <v>0</v>
      </c>
      <c r="BC115" s="270">
        <v>0</v>
      </c>
      <c r="BD115" s="270">
        <v>0</v>
      </c>
      <c r="BE115" s="270">
        <v>0</v>
      </c>
      <c r="BF115" s="270">
        <v>0</v>
      </c>
      <c r="BG115" s="270">
        <v>0</v>
      </c>
    </row>
    <row r="116" spans="1:59">
      <c r="A116" s="267" t="s">
        <v>656</v>
      </c>
      <c r="B116" s="268">
        <v>6.3600000000000004E-2</v>
      </c>
      <c r="C116" s="268">
        <v>0.26300000000000001</v>
      </c>
      <c r="D116" s="268">
        <v>5.0000000000000001E-3</v>
      </c>
      <c r="E116" s="268"/>
      <c r="F116" s="269">
        <v>800</v>
      </c>
      <c r="G116" s="270">
        <v>3.3999999999999996E-2</v>
      </c>
      <c r="H116" s="270">
        <v>1.7000000000000001E-2</v>
      </c>
      <c r="I116" s="270">
        <v>0</v>
      </c>
      <c r="J116" s="270">
        <v>0</v>
      </c>
      <c r="K116" s="270">
        <v>5.0000000000000001E-3</v>
      </c>
      <c r="L116" s="270">
        <v>2.600000000000012E-3</v>
      </c>
      <c r="M116" s="271">
        <v>42.499999999999993</v>
      </c>
      <c r="N116" s="269">
        <v>804</v>
      </c>
      <c r="O116" s="269">
        <v>804</v>
      </c>
      <c r="P116" s="269">
        <v>824</v>
      </c>
      <c r="Q116" s="269">
        <v>844</v>
      </c>
      <c r="R116" s="269">
        <v>884</v>
      </c>
      <c r="S116" s="269" t="s">
        <v>145</v>
      </c>
      <c r="T116" s="270">
        <v>3.5000000000000003E-2</v>
      </c>
      <c r="U116" s="270">
        <v>3.5999999999999997E-2</v>
      </c>
      <c r="V116" s="270">
        <v>4.2000000000000003E-2</v>
      </c>
      <c r="W116" s="270">
        <v>5.0999999999999997E-2</v>
      </c>
      <c r="X116" s="270">
        <v>5.7000000000000002E-2</v>
      </c>
      <c r="Y116" s="270">
        <v>2.5000000000000001E-2</v>
      </c>
      <c r="Z116" s="270">
        <v>3.1E-2</v>
      </c>
      <c r="AA116" s="270">
        <v>3.5999999999999997E-2</v>
      </c>
      <c r="AB116" s="270">
        <v>4.1000000000000002E-2</v>
      </c>
      <c r="AC116" s="270">
        <v>4.5999999999999999E-2</v>
      </c>
      <c r="AD116" s="270">
        <v>0</v>
      </c>
      <c r="AE116" s="270">
        <v>0</v>
      </c>
      <c r="AF116" s="270">
        <v>0</v>
      </c>
      <c r="AG116" s="270">
        <v>0</v>
      </c>
      <c r="AH116" s="270">
        <v>0</v>
      </c>
      <c r="AI116" s="270">
        <v>0</v>
      </c>
      <c r="AJ116" s="270">
        <v>0</v>
      </c>
      <c r="AK116" s="270">
        <v>0</v>
      </c>
      <c r="AL116" s="270">
        <v>0</v>
      </c>
      <c r="AM116" s="270">
        <v>0</v>
      </c>
      <c r="AN116" s="270">
        <v>1E-3</v>
      </c>
      <c r="AO116" s="270">
        <v>1E-3</v>
      </c>
      <c r="AP116" s="270">
        <v>1E-3</v>
      </c>
      <c r="AQ116" s="270">
        <v>1E-3</v>
      </c>
      <c r="AR116" s="270">
        <v>1E-3</v>
      </c>
      <c r="AS116" s="270">
        <v>7.0000000000000001E-3</v>
      </c>
      <c r="AT116" s="270">
        <v>7.0000000000000001E-3</v>
      </c>
      <c r="AU116" s="270">
        <v>8.0000000000000002E-3</v>
      </c>
      <c r="AV116" s="270">
        <v>8.0000000000000002E-3</v>
      </c>
      <c r="AW116" s="270">
        <v>8.0000000000000002E-3</v>
      </c>
      <c r="AX116" s="270">
        <v>0</v>
      </c>
      <c r="AY116" s="270">
        <v>0</v>
      </c>
      <c r="AZ116" s="270">
        <v>0</v>
      </c>
      <c r="BA116" s="270">
        <v>0</v>
      </c>
      <c r="BB116" s="270">
        <v>0</v>
      </c>
      <c r="BC116" s="270">
        <v>0</v>
      </c>
      <c r="BD116" s="270">
        <v>0</v>
      </c>
      <c r="BE116" s="270">
        <v>0</v>
      </c>
      <c r="BF116" s="270">
        <v>0</v>
      </c>
      <c r="BG116" s="270">
        <v>0</v>
      </c>
    </row>
    <row r="117" spans="1:59">
      <c r="A117" s="267" t="s">
        <v>452</v>
      </c>
      <c r="B117" s="268">
        <v>5.64975</v>
      </c>
      <c r="C117" s="268">
        <v>13</v>
      </c>
      <c r="D117" s="268">
        <v>3.8890000000000002</v>
      </c>
      <c r="E117" s="268"/>
      <c r="F117" s="269">
        <v>16639</v>
      </c>
      <c r="G117" s="270">
        <v>0.69699999999999995</v>
      </c>
      <c r="H117" s="270">
        <v>0.184</v>
      </c>
      <c r="I117" s="270">
        <v>0.19</v>
      </c>
      <c r="J117" s="270">
        <v>0.126</v>
      </c>
      <c r="K117" s="270">
        <v>0.29499999999999998</v>
      </c>
      <c r="L117" s="270">
        <v>0.26874999999999982</v>
      </c>
      <c r="M117" s="271">
        <v>41.889536630807143</v>
      </c>
      <c r="N117" s="269">
        <v>16940</v>
      </c>
      <c r="O117" s="269">
        <v>17930</v>
      </c>
      <c r="P117" s="269">
        <v>18920</v>
      </c>
      <c r="Q117" s="269">
        <v>19910</v>
      </c>
      <c r="R117" s="269">
        <v>20900</v>
      </c>
      <c r="S117" s="269" t="s">
        <v>145</v>
      </c>
      <c r="T117" s="270">
        <v>0.70699999999999996</v>
      </c>
      <c r="U117" s="270">
        <v>0.73599999999999999</v>
      </c>
      <c r="V117" s="270">
        <v>0.76500000000000001</v>
      </c>
      <c r="W117" s="270">
        <v>0.79300000000000004</v>
      </c>
      <c r="X117" s="270">
        <v>0.82</v>
      </c>
      <c r="Y117" s="270">
        <v>0.192</v>
      </c>
      <c r="Z117" s="270">
        <v>0.20599999999999999</v>
      </c>
      <c r="AA117" s="270">
        <v>0.221</v>
      </c>
      <c r="AB117" s="270">
        <v>0.22800000000000001</v>
      </c>
      <c r="AC117" s="270">
        <v>0.23599999999999999</v>
      </c>
      <c r="AD117" s="270">
        <v>0.20300000000000001</v>
      </c>
      <c r="AE117" s="270">
        <v>0.22</v>
      </c>
      <c r="AF117" s="270">
        <v>0.23799999999999999</v>
      </c>
      <c r="AG117" s="270">
        <v>0.23899999999999999</v>
      </c>
      <c r="AH117" s="270">
        <v>0.24</v>
      </c>
      <c r="AI117" s="270">
        <v>0.13300000000000001</v>
      </c>
      <c r="AJ117" s="270">
        <v>0.14799999999999999</v>
      </c>
      <c r="AK117" s="270">
        <v>0.16300000000000001</v>
      </c>
      <c r="AL117" s="270">
        <v>0.17199999999999999</v>
      </c>
      <c r="AM117" s="270">
        <v>0.18</v>
      </c>
      <c r="AN117" s="270">
        <v>0.29899999999999999</v>
      </c>
      <c r="AO117" s="270">
        <v>0.31</v>
      </c>
      <c r="AP117" s="270">
        <v>0.31900000000000001</v>
      </c>
      <c r="AQ117" s="270">
        <v>0.32500000000000001</v>
      </c>
      <c r="AR117" s="270">
        <v>0.33200000000000002</v>
      </c>
      <c r="AS117" s="270">
        <v>0.27700000000000002</v>
      </c>
      <c r="AT117" s="270">
        <v>0.29199999999999998</v>
      </c>
      <c r="AU117" s="270">
        <v>0.308</v>
      </c>
      <c r="AV117" s="270">
        <v>0.317</v>
      </c>
      <c r="AW117" s="270">
        <v>0.32600000000000001</v>
      </c>
      <c r="AX117" s="270">
        <v>0</v>
      </c>
      <c r="AY117" s="270">
        <v>0</v>
      </c>
      <c r="AZ117" s="270">
        <v>0</v>
      </c>
      <c r="BA117" s="270">
        <v>0</v>
      </c>
      <c r="BB117" s="270">
        <v>0</v>
      </c>
      <c r="BC117" s="270">
        <v>0</v>
      </c>
      <c r="BD117" s="270">
        <v>0</v>
      </c>
      <c r="BE117" s="270">
        <v>0</v>
      </c>
      <c r="BF117" s="270">
        <v>0</v>
      </c>
      <c r="BG117" s="270">
        <v>0</v>
      </c>
    </row>
    <row r="118" spans="1:59">
      <c r="A118" s="267" t="s">
        <v>557</v>
      </c>
      <c r="B118" s="268">
        <v>0.14016666666666669</v>
      </c>
      <c r="C118" s="268">
        <v>0.33300000000000002</v>
      </c>
      <c r="D118" s="268">
        <v>0</v>
      </c>
      <c r="E118" s="268"/>
      <c r="F118" s="269">
        <v>2062</v>
      </c>
      <c r="G118" s="270">
        <v>0.11</v>
      </c>
      <c r="H118" s="270">
        <v>0.01</v>
      </c>
      <c r="I118" s="270">
        <v>0</v>
      </c>
      <c r="J118" s="270">
        <v>0.01</v>
      </c>
      <c r="K118" s="270">
        <v>3.0000000000000001E-3</v>
      </c>
      <c r="L118" s="270">
        <v>7.1666666666666823E-3</v>
      </c>
      <c r="M118" s="271">
        <v>53.346265761396701</v>
      </c>
      <c r="N118" s="269">
        <v>2065</v>
      </c>
      <c r="O118" s="269">
        <v>2070</v>
      </c>
      <c r="P118" s="269">
        <v>2078</v>
      </c>
      <c r="Q118" s="269">
        <v>2099</v>
      </c>
      <c r="R118" s="269">
        <v>2120</v>
      </c>
      <c r="S118" s="269" t="s">
        <v>145</v>
      </c>
      <c r="T118" s="270">
        <v>0.11</v>
      </c>
      <c r="U118" s="270">
        <v>0.11</v>
      </c>
      <c r="V118" s="270">
        <v>0.11</v>
      </c>
      <c r="W118" s="270">
        <v>0.111</v>
      </c>
      <c r="X118" s="270">
        <v>0.112</v>
      </c>
      <c r="Y118" s="270">
        <v>0.01</v>
      </c>
      <c r="Z118" s="270">
        <v>0.01</v>
      </c>
      <c r="AA118" s="270">
        <v>0.01</v>
      </c>
      <c r="AB118" s="270">
        <v>0.01</v>
      </c>
      <c r="AC118" s="270">
        <v>1.0999999999999999E-2</v>
      </c>
      <c r="AD118" s="270">
        <v>1E-3</v>
      </c>
      <c r="AE118" s="270">
        <v>1E-3</v>
      </c>
      <c r="AF118" s="270">
        <v>1E-3</v>
      </c>
      <c r="AG118" s="270">
        <v>1E-3</v>
      </c>
      <c r="AH118" s="270">
        <v>1E-3</v>
      </c>
      <c r="AI118" s="270">
        <v>0.01</v>
      </c>
      <c r="AJ118" s="270">
        <v>0.01</v>
      </c>
      <c r="AK118" s="270">
        <v>0.01</v>
      </c>
      <c r="AL118" s="270">
        <v>0.01</v>
      </c>
      <c r="AM118" s="270">
        <v>1.0999999999999999E-2</v>
      </c>
      <c r="AN118" s="270">
        <v>3.0000000000000001E-3</v>
      </c>
      <c r="AO118" s="270">
        <v>3.0000000000000001E-3</v>
      </c>
      <c r="AP118" s="270">
        <v>3.0000000000000001E-3</v>
      </c>
      <c r="AQ118" s="270">
        <v>3.0000000000000001E-3</v>
      </c>
      <c r="AR118" s="270">
        <v>3.0000000000000001E-3</v>
      </c>
      <c r="AS118" s="270">
        <v>7.0000000000000001E-3</v>
      </c>
      <c r="AT118" s="270">
        <v>7.0000000000000001E-3</v>
      </c>
      <c r="AU118" s="270">
        <v>7.0000000000000001E-3</v>
      </c>
      <c r="AV118" s="270">
        <v>7.0000000000000001E-3</v>
      </c>
      <c r="AW118" s="270">
        <v>7.0000000000000001E-3</v>
      </c>
      <c r="AX118" s="270">
        <v>0</v>
      </c>
      <c r="AY118" s="270">
        <v>0</v>
      </c>
      <c r="AZ118" s="270">
        <v>0</v>
      </c>
      <c r="BA118" s="270">
        <v>0</v>
      </c>
      <c r="BB118" s="270">
        <v>0</v>
      </c>
      <c r="BC118" s="270">
        <v>0</v>
      </c>
      <c r="BD118" s="270">
        <v>0</v>
      </c>
      <c r="BE118" s="270">
        <v>0</v>
      </c>
      <c r="BF118" s="270">
        <v>0</v>
      </c>
      <c r="BG118" s="270">
        <v>0</v>
      </c>
    </row>
    <row r="119" spans="1:59">
      <c r="A119" s="267" t="s">
        <v>447</v>
      </c>
      <c r="B119" s="268">
        <v>6.1750000000000006E-2</v>
      </c>
      <c r="C119" s="268">
        <v>0.33</v>
      </c>
      <c r="D119" s="268">
        <v>4.0000000000000001E-3</v>
      </c>
      <c r="E119" s="268"/>
      <c r="F119" s="269">
        <v>850</v>
      </c>
      <c r="G119" s="270">
        <v>4.2000000000000003E-2</v>
      </c>
      <c r="H119" s="270">
        <v>0</v>
      </c>
      <c r="I119" s="270">
        <v>0</v>
      </c>
      <c r="J119" s="270">
        <v>0</v>
      </c>
      <c r="K119" s="270">
        <v>3.0000000000000001E-3</v>
      </c>
      <c r="L119" s="270">
        <v>1.2750000000000004E-2</v>
      </c>
      <c r="M119" s="271">
        <v>49.411764705882355</v>
      </c>
      <c r="N119" s="269">
        <v>916</v>
      </c>
      <c r="O119" s="269">
        <v>1064</v>
      </c>
      <c r="P119" s="269">
        <v>1230</v>
      </c>
      <c r="Q119" s="269">
        <v>1430</v>
      </c>
      <c r="R119" s="269">
        <v>1660</v>
      </c>
      <c r="S119" s="269" t="s">
        <v>145</v>
      </c>
      <c r="T119" s="270">
        <v>0.05</v>
      </c>
      <c r="U119" s="270">
        <v>5.5E-2</v>
      </c>
      <c r="V119" s="270">
        <v>6.3E-2</v>
      </c>
      <c r="W119" s="270">
        <v>7.3999999999999996E-2</v>
      </c>
      <c r="X119" s="270">
        <v>8.5000000000000006E-2</v>
      </c>
      <c r="Y119" s="270">
        <v>0</v>
      </c>
      <c r="Z119" s="270">
        <v>0</v>
      </c>
      <c r="AA119" s="270">
        <v>0</v>
      </c>
      <c r="AB119" s="270">
        <v>0</v>
      </c>
      <c r="AC119" s="270">
        <v>0</v>
      </c>
      <c r="AD119" s="270">
        <v>0</v>
      </c>
      <c r="AE119" s="270">
        <v>0</v>
      </c>
      <c r="AF119" s="270">
        <v>0</v>
      </c>
      <c r="AG119" s="270">
        <v>0</v>
      </c>
      <c r="AH119" s="270">
        <v>0</v>
      </c>
      <c r="AI119" s="270">
        <v>0</v>
      </c>
      <c r="AJ119" s="270">
        <v>0</v>
      </c>
      <c r="AK119" s="270">
        <v>0</v>
      </c>
      <c r="AL119" s="270">
        <v>0</v>
      </c>
      <c r="AM119" s="270">
        <v>0</v>
      </c>
      <c r="AN119" s="270">
        <v>1E-3</v>
      </c>
      <c r="AO119" s="270">
        <v>2E-3</v>
      </c>
      <c r="AP119" s="270">
        <v>2E-3</v>
      </c>
      <c r="AQ119" s="270">
        <v>3.0000000000000001E-3</v>
      </c>
      <c r="AR119" s="270">
        <v>3.0000000000000001E-3</v>
      </c>
      <c r="AS119" s="270">
        <v>0.01</v>
      </c>
      <c r="AT119" s="270">
        <v>1.2E-2</v>
      </c>
      <c r="AU119" s="270">
        <v>1.4E-2</v>
      </c>
      <c r="AV119" s="270">
        <v>1.6E-2</v>
      </c>
      <c r="AW119" s="270">
        <v>1.7999999999999999E-2</v>
      </c>
      <c r="AX119" s="270">
        <v>0</v>
      </c>
      <c r="AY119" s="270">
        <v>0</v>
      </c>
      <c r="AZ119" s="270">
        <v>0</v>
      </c>
      <c r="BA119" s="270">
        <v>0</v>
      </c>
      <c r="BB119" s="270">
        <v>0</v>
      </c>
      <c r="BC119" s="270">
        <v>0</v>
      </c>
      <c r="BD119" s="270">
        <v>0</v>
      </c>
      <c r="BE119" s="270">
        <v>0</v>
      </c>
      <c r="BF119" s="270">
        <v>0</v>
      </c>
      <c r="BG119" s="270">
        <v>0</v>
      </c>
    </row>
    <row r="120" spans="1:59">
      <c r="A120" s="267" t="s">
        <v>515</v>
      </c>
      <c r="B120" s="268">
        <v>8.0833333333333313E-2</v>
      </c>
      <c r="C120" s="268">
        <v>0.39700000000000002</v>
      </c>
      <c r="D120" s="268">
        <v>0</v>
      </c>
      <c r="E120" s="268"/>
      <c r="F120" s="269">
        <v>945</v>
      </c>
      <c r="G120" s="270">
        <v>0.08</v>
      </c>
      <c r="H120" s="270">
        <v>0</v>
      </c>
      <c r="I120" s="270">
        <v>0</v>
      </c>
      <c r="J120" s="270">
        <v>0</v>
      </c>
      <c r="K120" s="270">
        <v>3.0000000000000001E-3</v>
      </c>
      <c r="L120" s="270">
        <v>-2.1666666666666917E-3</v>
      </c>
      <c r="M120" s="271">
        <v>84.656084656084658</v>
      </c>
      <c r="N120" s="269">
        <v>1013</v>
      </c>
      <c r="O120" s="269">
        <v>1120</v>
      </c>
      <c r="P120" s="269">
        <v>1240</v>
      </c>
      <c r="Q120" s="269">
        <v>1370</v>
      </c>
      <c r="R120" s="269">
        <v>1500</v>
      </c>
      <c r="S120" s="269" t="s">
        <v>145</v>
      </c>
      <c r="T120" s="270">
        <v>0.09</v>
      </c>
      <c r="U120" s="270">
        <v>9.2999999999999999E-2</v>
      </c>
      <c r="V120" s="270">
        <v>0.10299999999999999</v>
      </c>
      <c r="W120" s="270">
        <v>0.114</v>
      </c>
      <c r="X120" s="270">
        <v>0.126</v>
      </c>
      <c r="Y120" s="270">
        <v>0</v>
      </c>
      <c r="Z120" s="270">
        <v>0</v>
      </c>
      <c r="AA120" s="270">
        <v>0</v>
      </c>
      <c r="AB120" s="270">
        <v>0</v>
      </c>
      <c r="AC120" s="270">
        <v>0</v>
      </c>
      <c r="AD120" s="270">
        <v>0</v>
      </c>
      <c r="AE120" s="270">
        <v>0</v>
      </c>
      <c r="AF120" s="270">
        <v>0</v>
      </c>
      <c r="AG120" s="270">
        <v>0</v>
      </c>
      <c r="AH120" s="270">
        <v>0</v>
      </c>
      <c r="AI120" s="270">
        <v>0</v>
      </c>
      <c r="AJ120" s="270">
        <v>0</v>
      </c>
      <c r="AK120" s="270">
        <v>0</v>
      </c>
      <c r="AL120" s="270">
        <v>0</v>
      </c>
      <c r="AM120" s="270">
        <v>0</v>
      </c>
      <c r="AN120" s="270">
        <v>3.0000000000000001E-3</v>
      </c>
      <c r="AO120" s="270">
        <v>3.0000000000000001E-3</v>
      </c>
      <c r="AP120" s="270">
        <v>3.0000000000000001E-3</v>
      </c>
      <c r="AQ120" s="270">
        <v>3.0000000000000001E-3</v>
      </c>
      <c r="AR120" s="270">
        <v>3.0000000000000001E-3</v>
      </c>
      <c r="AS120" s="270">
        <v>8.0000000000000002E-3</v>
      </c>
      <c r="AT120" s="270">
        <v>8.9999999999999993E-3</v>
      </c>
      <c r="AU120" s="270">
        <v>0.01</v>
      </c>
      <c r="AV120" s="270">
        <v>1.0999999999999999E-2</v>
      </c>
      <c r="AW120" s="270">
        <v>1.2E-2</v>
      </c>
      <c r="AX120" s="270">
        <v>0</v>
      </c>
      <c r="AY120" s="270">
        <v>0</v>
      </c>
      <c r="AZ120" s="270">
        <v>0</v>
      </c>
      <c r="BA120" s="270">
        <v>0</v>
      </c>
      <c r="BB120" s="270">
        <v>0</v>
      </c>
      <c r="BC120" s="270">
        <v>0</v>
      </c>
      <c r="BD120" s="270">
        <v>0</v>
      </c>
      <c r="BE120" s="270">
        <v>0</v>
      </c>
      <c r="BF120" s="270">
        <v>0</v>
      </c>
      <c r="BG120" s="270">
        <v>0</v>
      </c>
    </row>
    <row r="121" spans="1:59">
      <c r="A121" s="267" t="s">
        <v>494</v>
      </c>
      <c r="B121" s="268">
        <v>3.0958333333333341E-2</v>
      </c>
      <c r="C121" s="268">
        <v>0.19600000000000001</v>
      </c>
      <c r="D121" s="268">
        <v>0</v>
      </c>
      <c r="E121" s="268"/>
      <c r="F121" s="269">
        <v>255</v>
      </c>
      <c r="G121" s="270">
        <v>1.4100000000000001E-2</v>
      </c>
      <c r="H121" s="270">
        <v>0</v>
      </c>
      <c r="I121" s="270">
        <v>0</v>
      </c>
      <c r="J121" s="270">
        <v>0</v>
      </c>
      <c r="K121" s="270">
        <v>1.4E-2</v>
      </c>
      <c r="L121" s="270">
        <v>2.8583333333333412E-3</v>
      </c>
      <c r="M121" s="271">
        <v>55.294117647058833</v>
      </c>
      <c r="N121" s="269">
        <v>258</v>
      </c>
      <c r="O121" s="269">
        <v>268</v>
      </c>
      <c r="P121" s="269">
        <v>274</v>
      </c>
      <c r="Q121" s="269">
        <v>280</v>
      </c>
      <c r="R121" s="269">
        <v>288</v>
      </c>
      <c r="S121" s="269" t="s">
        <v>145</v>
      </c>
      <c r="T121" s="270">
        <v>1.4999999999999999E-2</v>
      </c>
      <c r="U121" s="270">
        <v>1.6E-2</v>
      </c>
      <c r="V121" s="270">
        <v>1.7000000000000001E-2</v>
      </c>
      <c r="W121" s="270">
        <v>1.7999999999999999E-2</v>
      </c>
      <c r="X121" s="270">
        <v>1.9E-2</v>
      </c>
      <c r="Y121" s="270">
        <v>0</v>
      </c>
      <c r="Z121" s="270">
        <v>0</v>
      </c>
      <c r="AA121" s="270">
        <v>0</v>
      </c>
      <c r="AB121" s="270">
        <v>0</v>
      </c>
      <c r="AC121" s="270">
        <v>0</v>
      </c>
      <c r="AD121" s="270">
        <v>0</v>
      </c>
      <c r="AE121" s="270">
        <v>0</v>
      </c>
      <c r="AF121" s="270">
        <v>0</v>
      </c>
      <c r="AG121" s="270">
        <v>0</v>
      </c>
      <c r="AH121" s="270">
        <v>0</v>
      </c>
      <c r="AI121" s="270">
        <v>0</v>
      </c>
      <c r="AJ121" s="270">
        <v>0</v>
      </c>
      <c r="AK121" s="270">
        <v>0</v>
      </c>
      <c r="AL121" s="270">
        <v>0</v>
      </c>
      <c r="AM121" s="270">
        <v>0</v>
      </c>
      <c r="AN121" s="270">
        <v>6.0000000000000001E-3</v>
      </c>
      <c r="AO121" s="270">
        <v>6.0000000000000001E-3</v>
      </c>
      <c r="AP121" s="270">
        <v>7.0000000000000001E-3</v>
      </c>
      <c r="AQ121" s="270">
        <v>7.0000000000000001E-3</v>
      </c>
      <c r="AR121" s="270">
        <v>8.0000000000000002E-3</v>
      </c>
      <c r="AS121" s="270">
        <v>1.4999999999999999E-2</v>
      </c>
      <c r="AT121" s="270">
        <v>1.6E-2</v>
      </c>
      <c r="AU121" s="270">
        <v>1.7000000000000001E-2</v>
      </c>
      <c r="AV121" s="270">
        <v>1.7999999999999999E-2</v>
      </c>
      <c r="AW121" s="270">
        <v>1.9E-2</v>
      </c>
      <c r="AX121" s="270">
        <v>0</v>
      </c>
      <c r="AY121" s="270">
        <v>0</v>
      </c>
      <c r="AZ121" s="270">
        <v>0</v>
      </c>
      <c r="BA121" s="270">
        <v>0</v>
      </c>
      <c r="BB121" s="270">
        <v>0</v>
      </c>
      <c r="BC121" s="270">
        <v>0</v>
      </c>
      <c r="BD121" s="270">
        <v>0</v>
      </c>
      <c r="BE121" s="270">
        <v>0</v>
      </c>
      <c r="BF121" s="270">
        <v>0</v>
      </c>
      <c r="BG121" s="270">
        <v>0</v>
      </c>
    </row>
    <row r="122" spans="1:59">
      <c r="A122" s="267" t="s">
        <v>393</v>
      </c>
      <c r="B122" s="268">
        <v>8.023416666666666</v>
      </c>
      <c r="C122" s="268">
        <v>18</v>
      </c>
      <c r="D122" s="268">
        <v>4.4060000000000006</v>
      </c>
      <c r="E122" s="268"/>
      <c r="F122" s="269">
        <v>16000</v>
      </c>
      <c r="G122" s="270">
        <v>0.67</v>
      </c>
      <c r="H122" s="270">
        <v>0.23200000000000001</v>
      </c>
      <c r="I122" s="270">
        <v>1.226</v>
      </c>
      <c r="J122" s="270">
        <v>0</v>
      </c>
      <c r="K122" s="270">
        <v>0.44</v>
      </c>
      <c r="L122" s="270">
        <v>1.0494166666666658</v>
      </c>
      <c r="M122" s="271">
        <v>41.875</v>
      </c>
      <c r="N122" s="269">
        <v>16100</v>
      </c>
      <c r="O122" s="269">
        <v>16600</v>
      </c>
      <c r="P122" s="269">
        <v>17100</v>
      </c>
      <c r="Q122" s="269">
        <v>17700</v>
      </c>
      <c r="R122" s="269">
        <v>18300</v>
      </c>
      <c r="S122" s="269" t="s">
        <v>142</v>
      </c>
      <c r="T122" s="270">
        <v>0.67500000000000004</v>
      </c>
      <c r="U122" s="270">
        <v>0.7</v>
      </c>
      <c r="V122" s="270">
        <v>0.72</v>
      </c>
      <c r="W122" s="270">
        <v>0.745</v>
      </c>
      <c r="X122" s="270">
        <v>0.77</v>
      </c>
      <c r="Y122" s="270">
        <v>0.25</v>
      </c>
      <c r="Z122" s="270">
        <v>0.3</v>
      </c>
      <c r="AA122" s="270">
        <v>0.35</v>
      </c>
      <c r="AB122" s="270">
        <v>0.4</v>
      </c>
      <c r="AC122" s="270">
        <v>0.45</v>
      </c>
      <c r="AD122" s="270">
        <v>1.36</v>
      </c>
      <c r="AE122" s="270">
        <v>1.5</v>
      </c>
      <c r="AF122" s="270">
        <v>1.6</v>
      </c>
      <c r="AG122" s="270">
        <v>1.7</v>
      </c>
      <c r="AH122" s="270">
        <v>1.8</v>
      </c>
      <c r="AI122" s="270">
        <v>0</v>
      </c>
      <c r="AJ122" s="270">
        <v>0</v>
      </c>
      <c r="AK122" s="270">
        <v>0</v>
      </c>
      <c r="AL122" s="270">
        <v>0</v>
      </c>
      <c r="AM122" s="270">
        <v>0</v>
      </c>
      <c r="AN122" s="270">
        <v>0.44</v>
      </c>
      <c r="AO122" s="270">
        <v>0.5</v>
      </c>
      <c r="AP122" s="270">
        <v>0.5</v>
      </c>
      <c r="AQ122" s="270">
        <v>0.55000000000000004</v>
      </c>
      <c r="AR122" s="270">
        <v>0.55000000000000004</v>
      </c>
      <c r="AS122" s="270">
        <v>1.143</v>
      </c>
      <c r="AT122" s="270">
        <v>1.2749999999999999</v>
      </c>
      <c r="AU122" s="270">
        <v>1.417</v>
      </c>
      <c r="AV122" s="270">
        <v>1.5589999999999999</v>
      </c>
      <c r="AW122" s="270">
        <v>1.7</v>
      </c>
      <c r="AX122" s="270">
        <v>0</v>
      </c>
      <c r="AY122" s="270">
        <v>0</v>
      </c>
      <c r="AZ122" s="270">
        <v>0</v>
      </c>
      <c r="BA122" s="270">
        <v>0</v>
      </c>
      <c r="BB122" s="270">
        <v>0</v>
      </c>
      <c r="BC122" s="270">
        <v>0</v>
      </c>
      <c r="BD122" s="270">
        <v>0</v>
      </c>
      <c r="BE122" s="270">
        <v>0</v>
      </c>
      <c r="BF122" s="270">
        <v>0</v>
      </c>
      <c r="BG122" s="270">
        <v>0</v>
      </c>
    </row>
    <row r="123" spans="1:59">
      <c r="A123" s="267" t="s">
        <v>755</v>
      </c>
      <c r="B123" s="268">
        <v>0.51300000000000001</v>
      </c>
      <c r="C123" s="268">
        <v>2</v>
      </c>
      <c r="D123" s="268">
        <v>4.4120547945205479E-2</v>
      </c>
      <c r="E123" s="268"/>
      <c r="F123" s="269">
        <v>2690</v>
      </c>
      <c r="G123" s="270">
        <v>0.193</v>
      </c>
      <c r="H123" s="270">
        <v>1.4999999999999999E-2</v>
      </c>
      <c r="I123" s="270">
        <v>0.13700000000000001</v>
      </c>
      <c r="J123" s="270">
        <v>0.03</v>
      </c>
      <c r="K123" s="270">
        <v>0.01</v>
      </c>
      <c r="L123" s="270">
        <v>8.3879452054794523E-2</v>
      </c>
      <c r="M123" s="271">
        <v>71.74721189591078</v>
      </c>
      <c r="N123" s="269">
        <v>2700</v>
      </c>
      <c r="O123" s="269">
        <v>2750</v>
      </c>
      <c r="P123" s="269">
        <v>2800</v>
      </c>
      <c r="Q123" s="269">
        <v>2850</v>
      </c>
      <c r="R123" s="269">
        <v>2900</v>
      </c>
      <c r="S123" s="269" t="s">
        <v>142</v>
      </c>
      <c r="T123" s="270">
        <v>0.20599999999999999</v>
      </c>
      <c r="U123" s="270">
        <v>0.20799999999999999</v>
      </c>
      <c r="V123" s="270">
        <v>0.21</v>
      </c>
      <c r="W123" s="270">
        <v>0.21199999999999999</v>
      </c>
      <c r="X123" s="270">
        <v>0.214</v>
      </c>
      <c r="Y123" s="270">
        <v>1.7999999999999999E-2</v>
      </c>
      <c r="Z123" s="270">
        <v>0.02</v>
      </c>
      <c r="AA123" s="270">
        <v>2.1999999999999999E-2</v>
      </c>
      <c r="AB123" s="270">
        <v>2.4E-2</v>
      </c>
      <c r="AC123" s="270">
        <v>2.5999999999999999E-2</v>
      </c>
      <c r="AD123" s="270">
        <v>6.6000000000000003E-2</v>
      </c>
      <c r="AE123" s="270">
        <v>6.8000000000000005E-2</v>
      </c>
      <c r="AF123" s="270">
        <v>7.0000000000000007E-2</v>
      </c>
      <c r="AG123" s="270">
        <v>7.4999999999999997E-2</v>
      </c>
      <c r="AH123" s="270">
        <v>0.08</v>
      </c>
      <c r="AI123" s="270">
        <v>3.1E-2</v>
      </c>
      <c r="AJ123" s="270">
        <v>3.2000000000000001E-2</v>
      </c>
      <c r="AK123" s="270">
        <v>3.3000000000000002E-2</v>
      </c>
      <c r="AL123" s="270">
        <v>3.4000000000000002E-2</v>
      </c>
      <c r="AM123" s="270">
        <v>3.5000000000000003E-2</v>
      </c>
      <c r="AN123" s="270">
        <v>0.01</v>
      </c>
      <c r="AO123" s="270">
        <v>0.01</v>
      </c>
      <c r="AP123" s="270">
        <v>1.2E-2</v>
      </c>
      <c r="AQ123" s="270">
        <v>1.2E-2</v>
      </c>
      <c r="AR123" s="270">
        <v>1.2E-2</v>
      </c>
      <c r="AS123" s="270">
        <v>8.6900000000000005E-2</v>
      </c>
      <c r="AT123" s="270">
        <v>8.8800000000000004E-2</v>
      </c>
      <c r="AU123" s="270">
        <v>9.11E-2</v>
      </c>
      <c r="AV123" s="270">
        <v>9.3700000000000006E-2</v>
      </c>
      <c r="AW123" s="270">
        <v>9.64E-2</v>
      </c>
      <c r="AX123" s="270">
        <v>0</v>
      </c>
      <c r="AY123" s="270">
        <v>0</v>
      </c>
      <c r="AZ123" s="270">
        <v>0</v>
      </c>
      <c r="BA123" s="270">
        <v>0</v>
      </c>
      <c r="BB123" s="270">
        <v>0</v>
      </c>
      <c r="BC123" s="270">
        <v>0</v>
      </c>
      <c r="BD123" s="270">
        <v>0</v>
      </c>
      <c r="BE123" s="270">
        <v>0</v>
      </c>
      <c r="BF123" s="270">
        <v>0</v>
      </c>
      <c r="BG123" s="270">
        <v>0</v>
      </c>
    </row>
    <row r="124" spans="1:59">
      <c r="A124" s="267" t="s">
        <v>757</v>
      </c>
      <c r="B124" s="268">
        <v>0.23100000000000001</v>
      </c>
      <c r="C124" s="268">
        <v>1.1000000000000001</v>
      </c>
      <c r="D124" s="268">
        <v>0</v>
      </c>
      <c r="E124" s="268"/>
      <c r="F124" s="269">
        <v>2787</v>
      </c>
      <c r="G124" s="270">
        <v>0.12</v>
      </c>
      <c r="H124" s="270">
        <v>2.8000000000000001E-2</v>
      </c>
      <c r="I124" s="270">
        <v>2.9000000000000001E-2</v>
      </c>
      <c r="J124" s="270">
        <v>2E-3</v>
      </c>
      <c r="K124" s="270">
        <v>1.2E-2</v>
      </c>
      <c r="L124" s="270">
        <v>4.0000000000000008E-2</v>
      </c>
      <c r="M124" s="271">
        <v>43.057050592034443</v>
      </c>
      <c r="N124" s="269">
        <v>2896</v>
      </c>
      <c r="O124" s="269">
        <v>3272</v>
      </c>
      <c r="P124" s="269">
        <v>3698</v>
      </c>
      <c r="Q124" s="269">
        <v>4173</v>
      </c>
      <c r="R124" s="269">
        <v>4721</v>
      </c>
      <c r="S124" s="269" t="s">
        <v>142</v>
      </c>
      <c r="T124" s="270">
        <v>0.1361</v>
      </c>
      <c r="U124" s="270">
        <v>0.15379999999999999</v>
      </c>
      <c r="V124" s="270">
        <v>0.17449999999999999</v>
      </c>
      <c r="W124" s="270">
        <v>0.1961</v>
      </c>
      <c r="X124" s="270">
        <v>0.22189999999999999</v>
      </c>
      <c r="Y124" s="270">
        <v>2.9000000000000001E-2</v>
      </c>
      <c r="Z124" s="270">
        <v>3.4000000000000002E-2</v>
      </c>
      <c r="AA124" s="270">
        <v>3.7999999999999999E-2</v>
      </c>
      <c r="AB124" s="270">
        <v>0.04</v>
      </c>
      <c r="AC124" s="270">
        <v>4.4999999999999998E-2</v>
      </c>
      <c r="AD124" s="270">
        <v>2.9000000000000001E-2</v>
      </c>
      <c r="AE124" s="270">
        <v>2.9000000000000001E-2</v>
      </c>
      <c r="AF124" s="270">
        <v>2.9000000000000001E-2</v>
      </c>
      <c r="AG124" s="270">
        <v>2.9000000000000001E-2</v>
      </c>
      <c r="AH124" s="270">
        <v>2.9000000000000001E-2</v>
      </c>
      <c r="AI124" s="270">
        <v>2E-3</v>
      </c>
      <c r="AJ124" s="270">
        <v>2E-3</v>
      </c>
      <c r="AK124" s="270">
        <v>2E-3</v>
      </c>
      <c r="AL124" s="270">
        <v>2E-3</v>
      </c>
      <c r="AM124" s="270">
        <v>2E-3</v>
      </c>
      <c r="AN124" s="270">
        <v>1.2E-2</v>
      </c>
      <c r="AO124" s="270">
        <v>1.2E-2</v>
      </c>
      <c r="AP124" s="270">
        <v>1.2E-2</v>
      </c>
      <c r="AQ124" s="270">
        <v>1.2E-2</v>
      </c>
      <c r="AR124" s="270">
        <v>1.2E-2</v>
      </c>
      <c r="AS124" s="270">
        <v>3.5000000000000003E-2</v>
      </c>
      <c r="AT124" s="270">
        <v>3.5000000000000003E-2</v>
      </c>
      <c r="AU124" s="270">
        <v>3.5000000000000003E-2</v>
      </c>
      <c r="AV124" s="270">
        <v>3.5000000000000003E-2</v>
      </c>
      <c r="AW124" s="270">
        <v>3.5000000000000003E-2</v>
      </c>
      <c r="AX124" s="270">
        <v>0</v>
      </c>
      <c r="AY124" s="270">
        <v>0</v>
      </c>
      <c r="AZ124" s="270">
        <v>0</v>
      </c>
      <c r="BA124" s="270">
        <v>0</v>
      </c>
      <c r="BB124" s="270">
        <v>0</v>
      </c>
      <c r="BC124" s="270">
        <v>0</v>
      </c>
      <c r="BD124" s="270">
        <v>0</v>
      </c>
      <c r="BE124" s="270">
        <v>0</v>
      </c>
      <c r="BF124" s="270">
        <v>0</v>
      </c>
      <c r="BG124" s="270">
        <v>0</v>
      </c>
    </row>
    <row r="125" spans="1:59">
      <c r="A125" s="267" t="s">
        <v>777</v>
      </c>
      <c r="B125" s="268">
        <v>0.52583333333333326</v>
      </c>
      <c r="C125" s="268">
        <v>0.75</v>
      </c>
      <c r="D125" s="268">
        <v>0</v>
      </c>
      <c r="E125" s="268"/>
      <c r="F125" s="269">
        <v>3937</v>
      </c>
      <c r="G125" s="270">
        <v>0.22</v>
      </c>
      <c r="H125" s="270">
        <v>1.6E-2</v>
      </c>
      <c r="I125" s="270">
        <v>0.248</v>
      </c>
      <c r="J125" s="270">
        <v>1.9E-2</v>
      </c>
      <c r="K125" s="270">
        <v>1E-3</v>
      </c>
      <c r="L125" s="270">
        <v>2.183333333333326E-2</v>
      </c>
      <c r="M125" s="271">
        <v>55.880111760223521</v>
      </c>
      <c r="N125" s="269">
        <v>3800</v>
      </c>
      <c r="O125" s="269">
        <v>4000</v>
      </c>
      <c r="P125" s="269">
        <v>4210</v>
      </c>
      <c r="Q125" s="269">
        <v>4431</v>
      </c>
      <c r="R125" s="269">
        <v>4661</v>
      </c>
      <c r="S125" s="269" t="s">
        <v>142</v>
      </c>
      <c r="T125" s="270">
        <v>0.23400000000000001</v>
      </c>
      <c r="U125" s="270">
        <v>0.246</v>
      </c>
      <c r="V125" s="270">
        <v>0.25800000000000001</v>
      </c>
      <c r="W125" s="270">
        <v>0.27100000000000002</v>
      </c>
      <c r="X125" s="270">
        <v>0.28499999999999998</v>
      </c>
      <c r="Y125" s="270">
        <v>0.01</v>
      </c>
      <c r="Z125" s="270">
        <v>2.1000000000000001E-2</v>
      </c>
      <c r="AA125" s="270">
        <v>2.1999999999999999E-2</v>
      </c>
      <c r="AB125" s="270">
        <v>2.3E-2</v>
      </c>
      <c r="AC125" s="270">
        <v>2.4E-2</v>
      </c>
      <c r="AD125" s="270">
        <v>0.32500000000000001</v>
      </c>
      <c r="AE125" s="270">
        <v>0.35</v>
      </c>
      <c r="AF125" s="270">
        <v>0.375</v>
      </c>
      <c r="AG125" s="270">
        <v>0.4</v>
      </c>
      <c r="AH125" s="270">
        <v>0.42499999999999999</v>
      </c>
      <c r="AI125" s="270">
        <v>2.5000000000000001E-2</v>
      </c>
      <c r="AJ125" s="270">
        <v>2.5999999999999999E-2</v>
      </c>
      <c r="AK125" s="270">
        <v>2.7E-2</v>
      </c>
      <c r="AL125" s="270">
        <v>2.8000000000000001E-2</v>
      </c>
      <c r="AM125" s="270">
        <v>0.03</v>
      </c>
      <c r="AN125" s="270">
        <v>1E-3</v>
      </c>
      <c r="AO125" s="270">
        <v>1E-3</v>
      </c>
      <c r="AP125" s="270">
        <v>2E-3</v>
      </c>
      <c r="AQ125" s="270">
        <v>2E-3</v>
      </c>
      <c r="AR125" s="270">
        <v>2E-3</v>
      </c>
      <c r="AS125" s="270">
        <v>4.3999999999999997E-2</v>
      </c>
      <c r="AT125" s="270">
        <v>4.7E-2</v>
      </c>
      <c r="AU125" s="270">
        <v>0.05</v>
      </c>
      <c r="AV125" s="270">
        <v>5.2999999999999999E-2</v>
      </c>
      <c r="AW125" s="270">
        <v>5.6000000000000001E-2</v>
      </c>
      <c r="AX125" s="270">
        <v>0.1</v>
      </c>
      <c r="AY125" s="270">
        <v>2.5000000000000001E-2</v>
      </c>
      <c r="AZ125" s="270">
        <v>0.05</v>
      </c>
      <c r="BA125" s="270">
        <v>0.05</v>
      </c>
      <c r="BB125" s="270">
        <v>0</v>
      </c>
      <c r="BC125" s="270">
        <v>0</v>
      </c>
      <c r="BD125" s="270">
        <v>0</v>
      </c>
      <c r="BE125" s="270">
        <v>0</v>
      </c>
      <c r="BF125" s="270">
        <v>0</v>
      </c>
      <c r="BG125" s="270">
        <v>0</v>
      </c>
    </row>
    <row r="126" spans="1:59">
      <c r="A126" s="267" t="s">
        <v>867</v>
      </c>
      <c r="B126" s="268">
        <v>1.3824999999999996</v>
      </c>
      <c r="C126" s="268">
        <v>3.073</v>
      </c>
      <c r="D126" s="268">
        <v>8.1000000000000003E-2</v>
      </c>
      <c r="E126" s="268"/>
      <c r="F126" s="269">
        <v>14369</v>
      </c>
      <c r="G126" s="270">
        <v>0.314</v>
      </c>
      <c r="H126" s="270">
        <v>0.34599999999999997</v>
      </c>
      <c r="I126" s="270">
        <v>7.5999999999999998E-2</v>
      </c>
      <c r="J126" s="270">
        <v>0.34699999999999998</v>
      </c>
      <c r="K126" s="270">
        <v>4.5999999999999999E-2</v>
      </c>
      <c r="L126" s="270">
        <v>0.17249999999999988</v>
      </c>
      <c r="M126" s="271">
        <v>21.852599345813903</v>
      </c>
      <c r="N126" s="269">
        <v>15246</v>
      </c>
      <c r="O126" s="269">
        <v>18496</v>
      </c>
      <c r="P126" s="269">
        <v>21746</v>
      </c>
      <c r="Q126" s="269">
        <v>23246</v>
      </c>
      <c r="R126" s="269">
        <v>24746</v>
      </c>
      <c r="S126" s="269" t="s">
        <v>142</v>
      </c>
      <c r="T126" s="270">
        <v>1.0149999999999999</v>
      </c>
      <c r="U126" s="270">
        <v>1.115</v>
      </c>
      <c r="V126" s="270">
        <v>1.2150000000000001</v>
      </c>
      <c r="W126" s="270">
        <v>1.2649999999999999</v>
      </c>
      <c r="X126" s="270">
        <v>1.3149999999999999</v>
      </c>
      <c r="Y126" s="270">
        <v>0.11</v>
      </c>
      <c r="Z126" s="270">
        <v>0.115</v>
      </c>
      <c r="AA126" s="270">
        <v>0.12</v>
      </c>
      <c r="AB126" s="270">
        <v>0.125</v>
      </c>
      <c r="AC126" s="270">
        <v>0.13</v>
      </c>
      <c r="AD126" s="270">
        <v>0.01</v>
      </c>
      <c r="AE126" s="270">
        <v>0.01</v>
      </c>
      <c r="AF126" s="270">
        <v>0.01</v>
      </c>
      <c r="AG126" s="270">
        <v>0.01</v>
      </c>
      <c r="AH126" s="270">
        <v>0.01</v>
      </c>
      <c r="AI126" s="270">
        <v>8.8999999999999996E-2</v>
      </c>
      <c r="AJ126" s="270">
        <v>8.8999999999999996E-2</v>
      </c>
      <c r="AK126" s="270">
        <v>8.8999999999999996E-2</v>
      </c>
      <c r="AL126" s="270">
        <v>8.8999999999999996E-2</v>
      </c>
      <c r="AM126" s="270">
        <v>8.8999999999999996E-2</v>
      </c>
      <c r="AN126" s="270">
        <v>9.5000000000000001E-2</v>
      </c>
      <c r="AO126" s="270">
        <v>9.5000000000000001E-2</v>
      </c>
      <c r="AP126" s="270">
        <v>9.5000000000000001E-2</v>
      </c>
      <c r="AQ126" s="270">
        <v>9.5000000000000001E-2</v>
      </c>
      <c r="AR126" s="270">
        <v>9.5000000000000001E-2</v>
      </c>
      <c r="AS126" s="270">
        <v>0.222</v>
      </c>
      <c r="AT126" s="270">
        <v>0.24399999999999999</v>
      </c>
      <c r="AU126" s="270">
        <v>0.251</v>
      </c>
      <c r="AV126" s="270">
        <v>0.25900000000000001</v>
      </c>
      <c r="AW126" s="270">
        <v>0.26400000000000001</v>
      </c>
      <c r="AX126" s="270">
        <v>2</v>
      </c>
      <c r="AY126" s="270">
        <v>0</v>
      </c>
      <c r="AZ126" s="270">
        <v>0</v>
      </c>
      <c r="BA126" s="270">
        <v>0</v>
      </c>
      <c r="BB126" s="270">
        <v>0</v>
      </c>
      <c r="BC126" s="270">
        <v>0</v>
      </c>
      <c r="BD126" s="270">
        <v>0</v>
      </c>
      <c r="BE126" s="270">
        <v>0</v>
      </c>
      <c r="BF126" s="270">
        <v>0</v>
      </c>
      <c r="BG126" s="270">
        <v>0</v>
      </c>
    </row>
    <row r="127" spans="1:59">
      <c r="A127" s="267" t="s">
        <v>966</v>
      </c>
      <c r="B127" s="268">
        <v>0.49691666666666667</v>
      </c>
      <c r="C127" s="268">
        <v>2</v>
      </c>
      <c r="D127" s="268">
        <v>0</v>
      </c>
      <c r="E127" s="268"/>
      <c r="F127" s="269">
        <v>4395</v>
      </c>
      <c r="G127" s="270">
        <v>0.13100000000000001</v>
      </c>
      <c r="H127" s="270">
        <v>0.155</v>
      </c>
      <c r="I127" s="270">
        <v>1.0999999999999999E-2</v>
      </c>
      <c r="J127" s="270">
        <v>0</v>
      </c>
      <c r="K127" s="270">
        <v>8.9999999999999993E-3</v>
      </c>
      <c r="L127" s="270">
        <v>0.19091666666666662</v>
      </c>
      <c r="M127" s="271">
        <v>29.806598407281001</v>
      </c>
      <c r="N127" s="269">
        <v>4614</v>
      </c>
      <c r="O127" s="269">
        <v>4844</v>
      </c>
      <c r="P127" s="269">
        <v>5086</v>
      </c>
      <c r="Q127" s="269">
        <v>5340</v>
      </c>
      <c r="R127" s="269">
        <v>5607</v>
      </c>
      <c r="S127" s="269" t="s">
        <v>139</v>
      </c>
      <c r="T127" s="270">
        <v>0.13800000000000001</v>
      </c>
      <c r="U127" s="270">
        <v>0.14499999999999999</v>
      </c>
      <c r="V127" s="270">
        <v>0.152</v>
      </c>
      <c r="W127" s="270">
        <v>0.16</v>
      </c>
      <c r="X127" s="270">
        <v>0.16800000000000001</v>
      </c>
      <c r="Y127" s="270">
        <v>0.17100000000000001</v>
      </c>
      <c r="Z127" s="270">
        <v>0.18</v>
      </c>
      <c r="AA127" s="270">
        <v>0.189</v>
      </c>
      <c r="AB127" s="270">
        <v>0.20699999999999999</v>
      </c>
      <c r="AC127" s="270">
        <v>0.217</v>
      </c>
      <c r="AD127" s="270">
        <v>1.2E-2</v>
      </c>
      <c r="AE127" s="270">
        <v>1.2999999999999999E-2</v>
      </c>
      <c r="AF127" s="270">
        <v>1.4E-2</v>
      </c>
      <c r="AG127" s="270">
        <v>1.4999999999999999E-2</v>
      </c>
      <c r="AH127" s="270">
        <v>1.6E-2</v>
      </c>
      <c r="AI127" s="270">
        <v>0</v>
      </c>
      <c r="AJ127" s="270">
        <v>0</v>
      </c>
      <c r="AK127" s="270">
        <v>0</v>
      </c>
      <c r="AL127" s="270">
        <v>0</v>
      </c>
      <c r="AM127" s="270">
        <v>0</v>
      </c>
      <c r="AN127" s="270">
        <v>0.01</v>
      </c>
      <c r="AO127" s="270">
        <v>1.0999999999999999E-2</v>
      </c>
      <c r="AP127" s="270">
        <v>1.2E-2</v>
      </c>
      <c r="AQ127" s="270">
        <v>1.2999999999999999E-2</v>
      </c>
      <c r="AR127" s="270">
        <v>1.4E-2</v>
      </c>
      <c r="AS127" s="270">
        <v>0.20699999999999999</v>
      </c>
      <c r="AT127" s="270">
        <v>0.218</v>
      </c>
      <c r="AU127" s="270">
        <v>0.22900000000000001</v>
      </c>
      <c r="AV127" s="270">
        <v>0.247</v>
      </c>
      <c r="AW127" s="270">
        <v>0.25900000000000001</v>
      </c>
      <c r="AX127" s="270">
        <v>0</v>
      </c>
      <c r="AY127" s="270">
        <v>0.25</v>
      </c>
      <c r="AZ127" s="270">
        <v>0</v>
      </c>
      <c r="BA127" s="270">
        <v>0</v>
      </c>
      <c r="BB127" s="270">
        <v>0</v>
      </c>
      <c r="BC127" s="270">
        <v>0</v>
      </c>
      <c r="BD127" s="270">
        <v>0</v>
      </c>
      <c r="BE127" s="270">
        <v>0</v>
      </c>
      <c r="BF127" s="270">
        <v>0</v>
      </c>
      <c r="BG127" s="270">
        <v>0</v>
      </c>
    </row>
    <row r="128" spans="1:59">
      <c r="A128" s="267" t="s">
        <v>931</v>
      </c>
      <c r="B128" s="268">
        <v>0</v>
      </c>
      <c r="C128" s="268">
        <v>7.1999999999999995E-2</v>
      </c>
      <c r="D128" s="268">
        <v>1.2E-2</v>
      </c>
      <c r="E128" s="268"/>
      <c r="F128" s="269">
        <v>297</v>
      </c>
      <c r="G128" s="270">
        <v>0</v>
      </c>
      <c r="H128" s="270">
        <v>0</v>
      </c>
      <c r="I128" s="270">
        <v>0</v>
      </c>
      <c r="J128" s="270">
        <v>0</v>
      </c>
      <c r="K128" s="270">
        <v>0</v>
      </c>
      <c r="L128" s="270">
        <v>-1.2E-2</v>
      </c>
      <c r="M128" s="271">
        <v>0</v>
      </c>
      <c r="N128" s="269">
        <v>110</v>
      </c>
      <c r="O128" s="269">
        <v>111</v>
      </c>
      <c r="P128" s="269">
        <v>112</v>
      </c>
      <c r="Q128" s="269">
        <v>115</v>
      </c>
      <c r="R128" s="269">
        <v>1115</v>
      </c>
      <c r="S128" s="269" t="s">
        <v>139</v>
      </c>
      <c r="T128" s="270">
        <v>5.0000000000000001E-4</v>
      </c>
      <c r="U128" s="270">
        <v>1E-4</v>
      </c>
      <c r="V128" s="270">
        <v>1E-4</v>
      </c>
      <c r="W128" s="270">
        <v>1E-3</v>
      </c>
      <c r="X128" s="270">
        <v>1E-4</v>
      </c>
      <c r="Y128" s="270">
        <v>1E-4</v>
      </c>
      <c r="Z128" s="270">
        <v>1E-4</v>
      </c>
      <c r="AA128" s="270">
        <v>1E-4</v>
      </c>
      <c r="AB128" s="270">
        <v>1E-4</v>
      </c>
      <c r="AC128" s="270">
        <v>1E-4</v>
      </c>
      <c r="AD128" s="270">
        <v>1E-4</v>
      </c>
      <c r="AE128" s="270">
        <v>0</v>
      </c>
      <c r="AF128" s="270">
        <v>0</v>
      </c>
      <c r="AG128" s="270">
        <v>0</v>
      </c>
      <c r="AH128" s="270">
        <v>0</v>
      </c>
      <c r="AI128" s="270">
        <v>0</v>
      </c>
      <c r="AJ128" s="270">
        <v>0</v>
      </c>
      <c r="AK128" s="270">
        <v>0</v>
      </c>
      <c r="AL128" s="270">
        <v>0</v>
      </c>
      <c r="AM128" s="270">
        <v>0</v>
      </c>
      <c r="AN128" s="270">
        <v>0</v>
      </c>
      <c r="AO128" s="270">
        <v>0</v>
      </c>
      <c r="AP128" s="270">
        <v>0</v>
      </c>
      <c r="AQ128" s="270">
        <v>0</v>
      </c>
      <c r="AR128" s="270">
        <v>0</v>
      </c>
      <c r="AS128" s="270">
        <v>-4.0000000000000001E-3</v>
      </c>
      <c r="AT128" s="270">
        <v>-5.0000000000000001E-3</v>
      </c>
      <c r="AU128" s="270">
        <v>-5.0000000000000001E-3</v>
      </c>
      <c r="AV128" s="270">
        <v>-6.0000000000000001E-3</v>
      </c>
      <c r="AW128" s="270">
        <v>0</v>
      </c>
      <c r="AX128" s="270">
        <v>0</v>
      </c>
      <c r="AY128" s="270">
        <v>0</v>
      </c>
      <c r="AZ128" s="270">
        <v>0</v>
      </c>
      <c r="BA128" s="270">
        <v>0</v>
      </c>
      <c r="BB128" s="270">
        <v>0</v>
      </c>
      <c r="BC128" s="270">
        <v>0</v>
      </c>
      <c r="BD128" s="270">
        <v>0</v>
      </c>
      <c r="BE128" s="270">
        <v>0</v>
      </c>
      <c r="BF128" s="270">
        <v>0</v>
      </c>
      <c r="BG128" s="270">
        <v>0</v>
      </c>
    </row>
    <row r="129" spans="1:59">
      <c r="A129" s="267" t="s">
        <v>451</v>
      </c>
      <c r="B129" s="268">
        <v>1.1679999999999999</v>
      </c>
      <c r="C129" s="268">
        <v>2.6</v>
      </c>
      <c r="D129" s="268">
        <v>0</v>
      </c>
      <c r="E129" s="268"/>
      <c r="F129" s="269">
        <v>8700</v>
      </c>
      <c r="G129" s="270">
        <v>0.33700000000000002</v>
      </c>
      <c r="H129" s="270">
        <v>0.17899999999999999</v>
      </c>
      <c r="I129" s="270">
        <v>2.9000000000000001E-2</v>
      </c>
      <c r="J129" s="270">
        <v>2E-3</v>
      </c>
      <c r="K129" s="270">
        <v>0.05</v>
      </c>
      <c r="L129" s="270">
        <v>0.57099999999999984</v>
      </c>
      <c r="M129" s="271">
        <v>38.735632183908045</v>
      </c>
      <c r="N129" s="269">
        <v>11000</v>
      </c>
      <c r="O129" s="269">
        <v>13709</v>
      </c>
      <c r="P129" s="269">
        <v>15439</v>
      </c>
      <c r="Q129" s="269">
        <v>18000</v>
      </c>
      <c r="R129" s="269">
        <v>20500</v>
      </c>
      <c r="S129" s="269" t="s">
        <v>138</v>
      </c>
      <c r="T129" s="270">
        <v>0.36799999999999999</v>
      </c>
      <c r="U129" s="270">
        <v>0.41</v>
      </c>
      <c r="V129" s="270">
        <v>0.46100000000000002</v>
      </c>
      <c r="W129" s="270">
        <v>0.52300000000000002</v>
      </c>
      <c r="X129" s="270">
        <v>0.59399999999999997</v>
      </c>
      <c r="Y129" s="270">
        <v>0.21199999999999999</v>
      </c>
      <c r="Z129" s="270">
        <v>0.23699999999999999</v>
      </c>
      <c r="AA129" s="270">
        <v>0.26600000000000001</v>
      </c>
      <c r="AB129" s="270">
        <v>0.30199999999999999</v>
      </c>
      <c r="AC129" s="270">
        <v>0.34300000000000003</v>
      </c>
      <c r="AD129" s="270">
        <v>3.7999999999999999E-2</v>
      </c>
      <c r="AE129" s="270">
        <v>0.121</v>
      </c>
      <c r="AF129" s="270">
        <v>0.224</v>
      </c>
      <c r="AG129" s="270">
        <v>0.32700000000000001</v>
      </c>
      <c r="AH129" s="270">
        <v>0.43099999999999999</v>
      </c>
      <c r="AI129" s="270">
        <v>0.129</v>
      </c>
      <c r="AJ129" s="270">
        <v>0.14399999999999999</v>
      </c>
      <c r="AK129" s="270">
        <v>0.16200000000000001</v>
      </c>
      <c r="AL129" s="270">
        <v>0.183</v>
      </c>
      <c r="AM129" s="270">
        <v>0.20799999999999999</v>
      </c>
      <c r="AN129" s="270">
        <v>0.05</v>
      </c>
      <c r="AO129" s="270">
        <v>5.5E-2</v>
      </c>
      <c r="AP129" s="270">
        <v>0.06</v>
      </c>
      <c r="AQ129" s="270">
        <v>7.0000000000000007E-2</v>
      </c>
      <c r="AR129" s="270">
        <v>7.4999999999999997E-2</v>
      </c>
      <c r="AS129" s="270">
        <v>0.39</v>
      </c>
      <c r="AT129" s="270">
        <v>0.434</v>
      </c>
      <c r="AU129" s="270">
        <v>0.48899999999999999</v>
      </c>
      <c r="AV129" s="270">
        <v>0.55400000000000005</v>
      </c>
      <c r="AW129" s="270">
        <v>0.63</v>
      </c>
      <c r="AX129" s="270">
        <v>0</v>
      </c>
      <c r="AY129" s="270">
        <v>0</v>
      </c>
      <c r="AZ129" s="270">
        <v>0</v>
      </c>
      <c r="BA129" s="270">
        <v>0</v>
      </c>
      <c r="BB129" s="270">
        <v>0</v>
      </c>
      <c r="BC129" s="270">
        <v>0</v>
      </c>
      <c r="BD129" s="270">
        <v>0</v>
      </c>
      <c r="BE129" s="270">
        <v>0</v>
      </c>
      <c r="BF129" s="270">
        <v>0</v>
      </c>
      <c r="BG129" s="270">
        <v>0</v>
      </c>
    </row>
    <row r="130" spans="1:59">
      <c r="A130" s="267" t="s">
        <v>516</v>
      </c>
      <c r="B130" s="268">
        <v>0.26416666666666666</v>
      </c>
      <c r="C130" s="268">
        <v>0.53</v>
      </c>
      <c r="D130" s="268">
        <v>0</v>
      </c>
      <c r="E130" s="268"/>
      <c r="F130" s="269">
        <v>3222</v>
      </c>
      <c r="G130" s="270">
        <v>9.7000000000000003E-2</v>
      </c>
      <c r="H130" s="270">
        <v>6.0000000000000001E-3</v>
      </c>
      <c r="I130" s="270">
        <v>0</v>
      </c>
      <c r="J130" s="270">
        <v>0</v>
      </c>
      <c r="K130" s="270">
        <v>0.03</v>
      </c>
      <c r="L130" s="270">
        <v>0.13116666666666665</v>
      </c>
      <c r="M130" s="271">
        <v>30.105524518932341</v>
      </c>
      <c r="N130" s="269">
        <v>3220</v>
      </c>
      <c r="O130" s="269">
        <v>3385</v>
      </c>
      <c r="P130" s="269">
        <v>3549</v>
      </c>
      <c r="Q130" s="269">
        <v>3714</v>
      </c>
      <c r="R130" s="269">
        <v>3879</v>
      </c>
      <c r="S130" s="269" t="s">
        <v>138</v>
      </c>
      <c r="T130" s="270">
        <v>9.7000000000000003E-2</v>
      </c>
      <c r="U130" s="270">
        <v>0.10100000000000001</v>
      </c>
      <c r="V130" s="270">
        <v>0.105</v>
      </c>
      <c r="W130" s="270">
        <v>0.11</v>
      </c>
      <c r="X130" s="270">
        <v>0.115</v>
      </c>
      <c r="Y130" s="270">
        <v>5.0000000000000001E-3</v>
      </c>
      <c r="Z130" s="270">
        <v>5.0000000000000001E-3</v>
      </c>
      <c r="AA130" s="270">
        <v>5.0000000000000001E-3</v>
      </c>
      <c r="AB130" s="270">
        <v>5.0000000000000001E-3</v>
      </c>
      <c r="AC130" s="270">
        <v>6.0000000000000001E-3</v>
      </c>
      <c r="AD130" s="270">
        <v>0</v>
      </c>
      <c r="AE130" s="270">
        <v>0</v>
      </c>
      <c r="AF130" s="270">
        <v>0</v>
      </c>
      <c r="AG130" s="270">
        <v>0</v>
      </c>
      <c r="AH130" s="270">
        <v>0</v>
      </c>
      <c r="AI130" s="270">
        <v>0</v>
      </c>
      <c r="AJ130" s="270">
        <v>0</v>
      </c>
      <c r="AK130" s="270">
        <v>0</v>
      </c>
      <c r="AL130" s="270">
        <v>0</v>
      </c>
      <c r="AM130" s="270">
        <v>0</v>
      </c>
      <c r="AN130" s="270">
        <v>0.04</v>
      </c>
      <c r="AO130" s="270">
        <v>0.04</v>
      </c>
      <c r="AP130" s="270">
        <v>0.04</v>
      </c>
      <c r="AQ130" s="270">
        <v>0.04</v>
      </c>
      <c r="AR130" s="270">
        <v>0.04</v>
      </c>
      <c r="AS130" s="270">
        <v>0.14000000000000001</v>
      </c>
      <c r="AT130" s="270">
        <v>0.14399999999999999</v>
      </c>
      <c r="AU130" s="270">
        <v>0.14799999999999999</v>
      </c>
      <c r="AV130" s="270">
        <v>0.153</v>
      </c>
      <c r="AW130" s="270">
        <v>0.159</v>
      </c>
      <c r="AX130" s="270">
        <v>0</v>
      </c>
      <c r="AY130" s="270">
        <v>0</v>
      </c>
      <c r="AZ130" s="270">
        <v>0</v>
      </c>
      <c r="BA130" s="270">
        <v>0</v>
      </c>
      <c r="BB130" s="270">
        <v>0</v>
      </c>
      <c r="BC130" s="270">
        <v>0</v>
      </c>
      <c r="BD130" s="270">
        <v>0</v>
      </c>
      <c r="BE130" s="270">
        <v>0</v>
      </c>
      <c r="BF130" s="270">
        <v>0</v>
      </c>
      <c r="BG130" s="270">
        <v>0</v>
      </c>
    </row>
    <row r="131" spans="1:59">
      <c r="A131" s="267" t="s">
        <v>817</v>
      </c>
      <c r="B131" s="268">
        <v>0.13191666666666665</v>
      </c>
      <c r="C131" s="268">
        <v>0.151</v>
      </c>
      <c r="D131" s="268">
        <v>0</v>
      </c>
      <c r="E131" s="268"/>
      <c r="F131" s="269">
        <v>650</v>
      </c>
      <c r="G131" s="270">
        <v>3.9E-2</v>
      </c>
      <c r="H131" s="270">
        <v>5.0000000000000001E-3</v>
      </c>
      <c r="I131" s="270">
        <v>0</v>
      </c>
      <c r="J131" s="270">
        <v>0</v>
      </c>
      <c r="K131" s="270">
        <v>2E-3</v>
      </c>
      <c r="L131" s="270">
        <v>8.5916666666666655E-2</v>
      </c>
      <c r="M131" s="271">
        <v>60</v>
      </c>
      <c r="N131" s="269">
        <v>667</v>
      </c>
      <c r="O131" s="269">
        <v>680</v>
      </c>
      <c r="P131" s="269">
        <v>694</v>
      </c>
      <c r="Q131" s="269">
        <v>708</v>
      </c>
      <c r="R131" s="269">
        <v>722</v>
      </c>
      <c r="S131" s="269" t="s">
        <v>138</v>
      </c>
      <c r="T131" s="270">
        <v>3.7999999999999999E-2</v>
      </c>
      <c r="U131" s="270">
        <v>3.7999999999999999E-2</v>
      </c>
      <c r="V131" s="270">
        <v>3.7999999999999999E-2</v>
      </c>
      <c r="W131" s="270">
        <v>3.7999999999999999E-2</v>
      </c>
      <c r="X131" s="270">
        <v>3.7999999999999999E-2</v>
      </c>
      <c r="Y131" s="270">
        <v>6.0000000000000001E-3</v>
      </c>
      <c r="Z131" s="270">
        <v>7.0000000000000001E-3</v>
      </c>
      <c r="AA131" s="270">
        <v>8.0000000000000002E-3</v>
      </c>
      <c r="AB131" s="270">
        <v>8.9999999999999993E-3</v>
      </c>
      <c r="AC131" s="270">
        <v>0.01</v>
      </c>
      <c r="AD131" s="270">
        <v>1E-3</v>
      </c>
      <c r="AE131" s="270">
        <v>1E-3</v>
      </c>
      <c r="AF131" s="270">
        <v>2E-3</v>
      </c>
      <c r="AG131" s="270">
        <v>2E-3</v>
      </c>
      <c r="AH131" s="270">
        <v>2E-3</v>
      </c>
      <c r="AI131" s="270">
        <v>0</v>
      </c>
      <c r="AJ131" s="270">
        <v>0</v>
      </c>
      <c r="AK131" s="270">
        <v>0</v>
      </c>
      <c r="AL131" s="270">
        <v>0</v>
      </c>
      <c r="AM131" s="270">
        <v>0</v>
      </c>
      <c r="AN131" s="270">
        <v>1E-3</v>
      </c>
      <c r="AO131" s="270">
        <v>1E-3</v>
      </c>
      <c r="AP131" s="270">
        <v>1E-3</v>
      </c>
      <c r="AQ131" s="270">
        <v>1E-3</v>
      </c>
      <c r="AR131" s="270">
        <v>1E-3</v>
      </c>
      <c r="AS131" s="270">
        <v>7.6999999999999999E-2</v>
      </c>
      <c r="AT131" s="270">
        <v>7.9000000000000001E-2</v>
      </c>
      <c r="AU131" s="270">
        <v>8.2000000000000003E-2</v>
      </c>
      <c r="AV131" s="270">
        <v>8.4000000000000005E-2</v>
      </c>
      <c r="AW131" s="270">
        <v>8.5999999999999993E-2</v>
      </c>
      <c r="AX131" s="270">
        <v>2.3E-2</v>
      </c>
      <c r="AY131" s="270">
        <v>0</v>
      </c>
      <c r="AZ131" s="270">
        <v>0</v>
      </c>
      <c r="BA131" s="270">
        <v>0</v>
      </c>
      <c r="BB131" s="270">
        <v>0</v>
      </c>
      <c r="BC131" s="270">
        <v>0</v>
      </c>
      <c r="BD131" s="270">
        <v>0</v>
      </c>
      <c r="BE131" s="270">
        <v>0</v>
      </c>
      <c r="BF131" s="270">
        <v>0</v>
      </c>
      <c r="BG131" s="270">
        <v>0</v>
      </c>
    </row>
    <row r="132" spans="1:59">
      <c r="A132" s="267" t="s">
        <v>709</v>
      </c>
      <c r="B132" s="268">
        <v>6.4200000000000008</v>
      </c>
      <c r="C132" s="268">
        <v>11.389999999999999</v>
      </c>
      <c r="D132" s="268">
        <v>0</v>
      </c>
      <c r="E132" s="268"/>
      <c r="F132" s="269">
        <v>31817</v>
      </c>
      <c r="G132" s="270">
        <v>1.73</v>
      </c>
      <c r="H132" s="270">
        <v>0.91</v>
      </c>
      <c r="I132" s="270">
        <v>2.41</v>
      </c>
      <c r="J132" s="270">
        <v>0.25</v>
      </c>
      <c r="K132" s="270">
        <v>0.75</v>
      </c>
      <c r="L132" s="270">
        <v>0.37000000000000011</v>
      </c>
      <c r="M132" s="271">
        <v>54.373448156645821</v>
      </c>
      <c r="N132" s="269">
        <v>33270</v>
      </c>
      <c r="O132" s="269">
        <v>38612</v>
      </c>
      <c r="P132" s="269">
        <v>44810</v>
      </c>
      <c r="Q132" s="269">
        <v>52004</v>
      </c>
      <c r="R132" s="269">
        <v>60353</v>
      </c>
      <c r="S132" s="269" t="s">
        <v>136</v>
      </c>
      <c r="T132" s="270">
        <v>1.8089999999999999</v>
      </c>
      <c r="U132" s="270">
        <v>2.0990000000000002</v>
      </c>
      <c r="V132" s="270">
        <v>2.4359999999999999</v>
      </c>
      <c r="W132" s="270">
        <v>2.8279999999999998</v>
      </c>
      <c r="X132" s="270">
        <v>3.282</v>
      </c>
      <c r="Y132" s="270">
        <v>0.95199999999999996</v>
      </c>
      <c r="Z132" s="270">
        <v>1.1040000000000001</v>
      </c>
      <c r="AA132" s="270">
        <v>1.282</v>
      </c>
      <c r="AB132" s="270">
        <v>1.4870000000000001</v>
      </c>
      <c r="AC132" s="270">
        <v>1.726</v>
      </c>
      <c r="AD132" s="270">
        <v>2.4460000000000002</v>
      </c>
      <c r="AE132" s="270">
        <v>2.5710000000000002</v>
      </c>
      <c r="AF132" s="270">
        <v>2.7029999999999998</v>
      </c>
      <c r="AG132" s="270">
        <v>2.8410000000000002</v>
      </c>
      <c r="AH132" s="270">
        <v>2.9860000000000002</v>
      </c>
      <c r="AI132" s="270">
        <v>0.26100000000000001</v>
      </c>
      <c r="AJ132" s="270">
        <v>0.30299999999999999</v>
      </c>
      <c r="AK132" s="270">
        <v>0.35199999999999998</v>
      </c>
      <c r="AL132" s="270">
        <v>0.40899999999999997</v>
      </c>
      <c r="AM132" s="270">
        <v>0.47399999999999998</v>
      </c>
      <c r="AN132" s="270">
        <v>0.78400000000000003</v>
      </c>
      <c r="AO132" s="270">
        <v>0.81899999999999995</v>
      </c>
      <c r="AP132" s="270">
        <v>0.95099999999999996</v>
      </c>
      <c r="AQ132" s="270">
        <v>1.103</v>
      </c>
      <c r="AR132" s="270">
        <v>1.28</v>
      </c>
      <c r="AS132" s="270">
        <v>0.35410000000000003</v>
      </c>
      <c r="AT132" s="270">
        <v>0.3906</v>
      </c>
      <c r="AU132" s="270">
        <v>0.4375</v>
      </c>
      <c r="AV132" s="270">
        <v>0.49099999999999999</v>
      </c>
      <c r="AW132" s="270">
        <v>0.55220000000000002</v>
      </c>
      <c r="AX132" s="270">
        <v>0</v>
      </c>
      <c r="AY132" s="270">
        <v>0</v>
      </c>
      <c r="AZ132" s="270">
        <v>0</v>
      </c>
      <c r="BA132" s="270">
        <v>2</v>
      </c>
      <c r="BB132" s="270">
        <v>0</v>
      </c>
      <c r="BC132" s="270">
        <v>0</v>
      </c>
      <c r="BD132" s="270">
        <v>0</v>
      </c>
      <c r="BE132" s="270">
        <v>0</v>
      </c>
      <c r="BF132" s="270">
        <v>0</v>
      </c>
      <c r="BG132" s="270">
        <v>0</v>
      </c>
    </row>
    <row r="133" spans="1:59">
      <c r="A133" s="267" t="s">
        <v>692</v>
      </c>
      <c r="B133" s="268">
        <v>0.31324999999999997</v>
      </c>
      <c r="C133" s="268">
        <v>0.7</v>
      </c>
      <c r="D133" s="268">
        <v>0</v>
      </c>
      <c r="E133" s="268"/>
      <c r="F133" s="269">
        <v>2475</v>
      </c>
      <c r="G133" s="270">
        <v>0.13300000000000001</v>
      </c>
      <c r="H133" s="270">
        <v>1.2E-2</v>
      </c>
      <c r="I133" s="270">
        <v>5.5E-2</v>
      </c>
      <c r="J133" s="270">
        <v>1E-3</v>
      </c>
      <c r="K133" s="270">
        <v>1E-3</v>
      </c>
      <c r="L133" s="270">
        <v>0.11124999999999996</v>
      </c>
      <c r="M133" s="271">
        <v>53.737373737373737</v>
      </c>
      <c r="N133" s="269">
        <v>2624</v>
      </c>
      <c r="O133" s="269">
        <v>3149</v>
      </c>
      <c r="P133" s="269">
        <v>3779</v>
      </c>
      <c r="Q133" s="269">
        <v>4535</v>
      </c>
      <c r="R133" s="269">
        <v>5442</v>
      </c>
      <c r="S133" s="269" t="s">
        <v>136</v>
      </c>
      <c r="T133" s="270">
        <v>0.14099999999999999</v>
      </c>
      <c r="U133" s="270">
        <v>0.16900000000000001</v>
      </c>
      <c r="V133" s="270">
        <v>0.20200000000000001</v>
      </c>
      <c r="W133" s="270">
        <v>0.24199999999999999</v>
      </c>
      <c r="X133" s="270">
        <v>0.28999999999999998</v>
      </c>
      <c r="Y133" s="270">
        <v>1.2999999999999999E-2</v>
      </c>
      <c r="Z133" s="270">
        <v>1.4999999999999999E-2</v>
      </c>
      <c r="AA133" s="270">
        <v>1.7999999999999999E-2</v>
      </c>
      <c r="AB133" s="270">
        <v>2.1999999999999999E-2</v>
      </c>
      <c r="AC133" s="270">
        <v>2.5999999999999999E-2</v>
      </c>
      <c r="AD133" s="270">
        <v>5.8000000000000003E-2</v>
      </c>
      <c r="AE133" s="270">
        <v>6.9000000000000006E-2</v>
      </c>
      <c r="AF133" s="270">
        <v>8.3000000000000004E-2</v>
      </c>
      <c r="AG133" s="270">
        <v>9.9000000000000005E-2</v>
      </c>
      <c r="AH133" s="270">
        <v>0.11899999999999999</v>
      </c>
      <c r="AI133" s="270">
        <v>1E-3</v>
      </c>
      <c r="AJ133" s="270">
        <v>1E-3</v>
      </c>
      <c r="AK133" s="270">
        <v>1E-3</v>
      </c>
      <c r="AL133" s="270">
        <v>1E-3</v>
      </c>
      <c r="AM133" s="270">
        <v>1E-3</v>
      </c>
      <c r="AN133" s="270">
        <v>1E-3</v>
      </c>
      <c r="AO133" s="270">
        <v>1E-3</v>
      </c>
      <c r="AP133" s="270">
        <v>1E-3</v>
      </c>
      <c r="AQ133" s="270">
        <v>1E-3</v>
      </c>
      <c r="AR133" s="270">
        <v>1E-3</v>
      </c>
      <c r="AS133" s="270">
        <v>0.11799999999999999</v>
      </c>
      <c r="AT133" s="270">
        <v>0.14000000000000001</v>
      </c>
      <c r="AU133" s="270">
        <v>0.16800000000000001</v>
      </c>
      <c r="AV133" s="270">
        <v>0.20100000000000001</v>
      </c>
      <c r="AW133" s="270">
        <v>0.24</v>
      </c>
      <c r="AX133" s="270">
        <v>0</v>
      </c>
      <c r="AY133" s="270">
        <v>0</v>
      </c>
      <c r="AZ133" s="270">
        <v>0</v>
      </c>
      <c r="BA133" s="270">
        <v>0</v>
      </c>
      <c r="BB133" s="270">
        <v>0</v>
      </c>
      <c r="BC133" s="270">
        <v>0</v>
      </c>
      <c r="BD133" s="270">
        <v>0</v>
      </c>
      <c r="BE133" s="270">
        <v>0</v>
      </c>
      <c r="BF133" s="270">
        <v>0</v>
      </c>
      <c r="BG133" s="270">
        <v>0</v>
      </c>
    </row>
    <row r="134" spans="1:59">
      <c r="A134" s="267" t="s">
        <v>938</v>
      </c>
      <c r="B134" s="268">
        <v>0.30183333333333329</v>
      </c>
      <c r="C134" s="268">
        <v>0.7</v>
      </c>
      <c r="D134" s="268">
        <v>0</v>
      </c>
      <c r="E134" s="268"/>
      <c r="F134" s="269">
        <v>3500</v>
      </c>
      <c r="G134" s="270">
        <v>0.112</v>
      </c>
      <c r="H134" s="270">
        <v>2.7E-2</v>
      </c>
      <c r="I134" s="270">
        <v>1.4999999999999999E-2</v>
      </c>
      <c r="J134" s="270">
        <v>0.11899999999999999</v>
      </c>
      <c r="K134" s="270">
        <v>1E-3</v>
      </c>
      <c r="L134" s="270">
        <v>2.7833333333333266E-2</v>
      </c>
      <c r="M134" s="271">
        <v>32</v>
      </c>
      <c r="N134" s="269">
        <v>3710</v>
      </c>
      <c r="O134" s="269">
        <v>4452</v>
      </c>
      <c r="P134" s="269">
        <v>5342</v>
      </c>
      <c r="Q134" s="269">
        <v>6410</v>
      </c>
      <c r="R134" s="269">
        <v>7692</v>
      </c>
      <c r="S134" s="269" t="s">
        <v>136</v>
      </c>
      <c r="T134" s="270">
        <v>0.11799999999999999</v>
      </c>
      <c r="U134" s="270">
        <v>0.14099999999999999</v>
      </c>
      <c r="V134" s="270">
        <v>0.16900000000000001</v>
      </c>
      <c r="W134" s="270">
        <v>0.20200000000000001</v>
      </c>
      <c r="X134" s="270">
        <v>0.24199999999999999</v>
      </c>
      <c r="Y134" s="270">
        <v>2.8000000000000001E-2</v>
      </c>
      <c r="Z134" s="270">
        <v>3.4000000000000002E-2</v>
      </c>
      <c r="AA134" s="270">
        <v>4.1000000000000002E-2</v>
      </c>
      <c r="AB134" s="270">
        <v>4.8000000000000001E-2</v>
      </c>
      <c r="AC134" s="270">
        <v>5.8000000000000003E-2</v>
      </c>
      <c r="AD134" s="270">
        <v>1.4999999999999999E-2</v>
      </c>
      <c r="AE134" s="270">
        <v>1.7999999999999999E-2</v>
      </c>
      <c r="AF134" s="270">
        <v>2.1999999999999999E-2</v>
      </c>
      <c r="AG134" s="270">
        <v>2.5999999999999999E-2</v>
      </c>
      <c r="AH134" s="270">
        <v>3.1E-2</v>
      </c>
      <c r="AI134" s="270">
        <v>0.125</v>
      </c>
      <c r="AJ134" s="270">
        <v>0.15</v>
      </c>
      <c r="AK134" s="270">
        <v>0.18</v>
      </c>
      <c r="AL134" s="270">
        <v>0.216</v>
      </c>
      <c r="AM134" s="270">
        <v>0.25900000000000001</v>
      </c>
      <c r="AN134" s="270">
        <v>1E-3</v>
      </c>
      <c r="AO134" s="270">
        <v>1E-3</v>
      </c>
      <c r="AP134" s="270">
        <v>1E-3</v>
      </c>
      <c r="AQ134" s="270">
        <v>1E-3</v>
      </c>
      <c r="AR134" s="270">
        <v>1E-3</v>
      </c>
      <c r="AS134" s="270">
        <v>2.9000000000000001E-2</v>
      </c>
      <c r="AT134" s="270">
        <v>3.5000000000000003E-2</v>
      </c>
      <c r="AU134" s="270">
        <v>4.2000000000000003E-2</v>
      </c>
      <c r="AV134" s="270">
        <v>0.05</v>
      </c>
      <c r="AW134" s="270">
        <v>0.06</v>
      </c>
      <c r="AX134" s="270">
        <v>0</v>
      </c>
      <c r="AY134" s="270">
        <v>0</v>
      </c>
      <c r="AZ134" s="270">
        <v>0</v>
      </c>
      <c r="BA134" s="270">
        <v>0</v>
      </c>
      <c r="BB134" s="270">
        <v>0</v>
      </c>
      <c r="BC134" s="270">
        <v>0</v>
      </c>
      <c r="BD134" s="270">
        <v>0</v>
      </c>
      <c r="BE134" s="270">
        <v>0</v>
      </c>
      <c r="BF134" s="270">
        <v>0</v>
      </c>
      <c r="BG134" s="270">
        <v>0</v>
      </c>
    </row>
    <row r="135" spans="1:59">
      <c r="A135" s="267" t="s">
        <v>898</v>
      </c>
      <c r="B135" s="268">
        <v>13.507916666666667</v>
      </c>
      <c r="C135" s="268">
        <v>25</v>
      </c>
      <c r="D135" s="268">
        <v>0.35973972602739723</v>
      </c>
      <c r="E135" s="268"/>
      <c r="F135" s="269">
        <v>133260</v>
      </c>
      <c r="G135" s="270">
        <v>8.859</v>
      </c>
      <c r="H135" s="270">
        <v>1.3069999999999999</v>
      </c>
      <c r="I135" s="270">
        <v>0.78800000000000003</v>
      </c>
      <c r="J135" s="270">
        <v>0.28699999999999998</v>
      </c>
      <c r="K135" s="270">
        <v>4.8000000000000001E-2</v>
      </c>
      <c r="L135" s="270">
        <v>1.8591769406392675</v>
      </c>
      <c r="M135" s="271">
        <v>66.479063484916708</v>
      </c>
      <c r="N135" s="269">
        <v>145228</v>
      </c>
      <c r="O135" s="269">
        <v>191880</v>
      </c>
      <c r="P135" s="269">
        <v>251251</v>
      </c>
      <c r="Q135" s="269">
        <v>319760</v>
      </c>
      <c r="R135" s="269">
        <v>406930</v>
      </c>
      <c r="S135" s="269" t="s">
        <v>136</v>
      </c>
      <c r="T135" s="270">
        <v>10.163</v>
      </c>
      <c r="U135" s="270">
        <v>13.438000000000001</v>
      </c>
      <c r="V135" s="270">
        <v>17.585999999999999</v>
      </c>
      <c r="W135" s="270">
        <v>22.396000000000001</v>
      </c>
      <c r="X135" s="270">
        <v>28.492000000000001</v>
      </c>
      <c r="Y135" s="270">
        <v>1.371</v>
      </c>
      <c r="Z135" s="270">
        <v>1.875</v>
      </c>
      <c r="AA135" s="270">
        <v>2.7959999999999998</v>
      </c>
      <c r="AB135" s="270">
        <v>3.98</v>
      </c>
      <c r="AC135" s="270">
        <v>5.633</v>
      </c>
      <c r="AD135" s="270">
        <v>0.91400000000000003</v>
      </c>
      <c r="AE135" s="270">
        <v>1.3540000000000001</v>
      </c>
      <c r="AF135" s="270">
        <v>2.125</v>
      </c>
      <c r="AG135" s="270">
        <v>2.931</v>
      </c>
      <c r="AH135" s="270">
        <v>4.0369999999999999</v>
      </c>
      <c r="AI135" s="270">
        <v>0.30499999999999999</v>
      </c>
      <c r="AJ135" s="270">
        <v>0.41699999999999998</v>
      </c>
      <c r="AK135" s="270">
        <v>0.55900000000000005</v>
      </c>
      <c r="AL135" s="270">
        <v>0.72399999999999998</v>
      </c>
      <c r="AM135" s="270">
        <v>1.0329999999999999</v>
      </c>
      <c r="AN135" s="270">
        <v>0.503</v>
      </c>
      <c r="AO135" s="270">
        <v>1.1459999999999999</v>
      </c>
      <c r="AP135" s="270">
        <v>1.538</v>
      </c>
      <c r="AQ135" s="270">
        <v>1.99</v>
      </c>
      <c r="AR135" s="270">
        <v>2.5819999999999999</v>
      </c>
      <c r="AS135" s="270">
        <v>1.9810000000000001</v>
      </c>
      <c r="AT135" s="270">
        <v>2.6040000000000001</v>
      </c>
      <c r="AU135" s="270">
        <v>3.355</v>
      </c>
      <c r="AV135" s="270">
        <v>4.1609999999999996</v>
      </c>
      <c r="AW135" s="270">
        <v>5.1630000000000003</v>
      </c>
      <c r="AX135" s="270">
        <v>2</v>
      </c>
      <c r="AY135" s="270">
        <v>21</v>
      </c>
      <c r="AZ135" s="270">
        <v>15</v>
      </c>
      <c r="BA135" s="270">
        <v>8</v>
      </c>
      <c r="BB135" s="270">
        <v>0</v>
      </c>
      <c r="BC135" s="270">
        <v>0.04</v>
      </c>
      <c r="BD135" s="270">
        <v>9.5000000000000001E-2</v>
      </c>
      <c r="BE135" s="270">
        <v>0.12</v>
      </c>
      <c r="BF135" s="270">
        <v>0.153</v>
      </c>
      <c r="BG135" s="270">
        <v>0.193</v>
      </c>
    </row>
    <row r="136" spans="1:59">
      <c r="A136" s="267" t="s">
        <v>445</v>
      </c>
      <c r="B136" s="268">
        <v>1.53775</v>
      </c>
      <c r="C136" s="268">
        <v>3</v>
      </c>
      <c r="D136" s="268">
        <v>0</v>
      </c>
      <c r="E136" s="268"/>
      <c r="F136" s="269">
        <v>19028</v>
      </c>
      <c r="G136" s="270">
        <v>0.40400000000000003</v>
      </c>
      <c r="H136" s="270">
        <v>0.67600000000000005</v>
      </c>
      <c r="I136" s="270">
        <v>4.0000000000000001E-3</v>
      </c>
      <c r="J136" s="270">
        <v>0.09</v>
      </c>
      <c r="K136" s="270">
        <v>0.16</v>
      </c>
      <c r="L136" s="270">
        <v>0.20374999999999988</v>
      </c>
      <c r="M136" s="271">
        <v>21.231868824889638</v>
      </c>
      <c r="N136" s="269">
        <v>19778</v>
      </c>
      <c r="O136" s="269">
        <v>22278</v>
      </c>
      <c r="P136" s="269">
        <v>24778</v>
      </c>
      <c r="Q136" s="269">
        <v>27278</v>
      </c>
      <c r="R136" s="269">
        <v>29778</v>
      </c>
      <c r="S136" s="269" t="s">
        <v>131</v>
      </c>
      <c r="T136" s="270">
        <v>0.87</v>
      </c>
      <c r="U136" s="270">
        <v>1.05</v>
      </c>
      <c r="V136" s="270">
        <v>1.165</v>
      </c>
      <c r="W136" s="270">
        <v>1.294</v>
      </c>
      <c r="X136" s="270">
        <v>1.4</v>
      </c>
      <c r="Y136" s="270">
        <v>0.78400000000000003</v>
      </c>
      <c r="Z136" s="270">
        <v>1</v>
      </c>
      <c r="AA136" s="270">
        <v>1.08</v>
      </c>
      <c r="AB136" s="270">
        <v>1.1399999999999999</v>
      </c>
      <c r="AC136" s="270">
        <v>1.23</v>
      </c>
      <c r="AD136" s="270">
        <v>6.4000000000000001E-2</v>
      </c>
      <c r="AE136" s="270">
        <v>0.08</v>
      </c>
      <c r="AF136" s="270">
        <v>8.5000000000000006E-2</v>
      </c>
      <c r="AG136" s="270">
        <v>0.09</v>
      </c>
      <c r="AH136" s="270">
        <v>9.7000000000000003E-2</v>
      </c>
      <c r="AI136" s="270">
        <v>0.21299999999999999</v>
      </c>
      <c r="AJ136" s="270">
        <v>0.33</v>
      </c>
      <c r="AK136" s="270">
        <v>0.4</v>
      </c>
      <c r="AL136" s="270">
        <v>0.45</v>
      </c>
      <c r="AM136" s="270">
        <v>0.5</v>
      </c>
      <c r="AN136" s="270">
        <v>0.16500000000000001</v>
      </c>
      <c r="AO136" s="270">
        <v>0.17</v>
      </c>
      <c r="AP136" s="270">
        <v>0.17499999999999999</v>
      </c>
      <c r="AQ136" s="270">
        <v>0.18</v>
      </c>
      <c r="AR136" s="270">
        <v>0.185</v>
      </c>
      <c r="AS136" s="270">
        <v>0.17499999999999999</v>
      </c>
      <c r="AT136" s="270">
        <v>0.25</v>
      </c>
      <c r="AU136" s="270">
        <v>0.28499999999999998</v>
      </c>
      <c r="AV136" s="270">
        <v>0.29499999999999998</v>
      </c>
      <c r="AW136" s="270">
        <v>0.32500000000000001</v>
      </c>
      <c r="AX136" s="270">
        <v>4.5</v>
      </c>
      <c r="AY136" s="270">
        <v>0</v>
      </c>
      <c r="AZ136" s="270">
        <v>0</v>
      </c>
      <c r="BA136" s="270">
        <v>0</v>
      </c>
      <c r="BB136" s="270">
        <v>0</v>
      </c>
      <c r="BC136" s="270">
        <v>0</v>
      </c>
      <c r="BD136" s="270">
        <v>0</v>
      </c>
      <c r="BE136" s="270">
        <v>0</v>
      </c>
      <c r="BF136" s="270">
        <v>0</v>
      </c>
      <c r="BG136" s="270">
        <v>0</v>
      </c>
    </row>
    <row r="137" spans="1:59">
      <c r="A137" s="267" t="s">
        <v>439</v>
      </c>
      <c r="B137" s="268">
        <v>0.32608333333333334</v>
      </c>
      <c r="C137" s="268">
        <v>0.4</v>
      </c>
      <c r="D137" s="268">
        <v>0</v>
      </c>
      <c r="E137" s="268"/>
      <c r="F137" s="269">
        <v>1300</v>
      </c>
      <c r="G137" s="270">
        <v>0.11700000000000001</v>
      </c>
      <c r="H137" s="270">
        <v>9.4E-2</v>
      </c>
      <c r="I137" s="270">
        <v>0</v>
      </c>
      <c r="J137" s="270">
        <v>0</v>
      </c>
      <c r="K137" s="270">
        <v>4.0000000000000001E-3</v>
      </c>
      <c r="L137" s="270">
        <v>0.11108333333333331</v>
      </c>
      <c r="M137" s="271">
        <v>90</v>
      </c>
      <c r="N137" s="269">
        <v>1303</v>
      </c>
      <c r="O137" s="269">
        <v>1368</v>
      </c>
      <c r="P137" s="269">
        <v>1436</v>
      </c>
      <c r="Q137" s="269">
        <v>1508</v>
      </c>
      <c r="R137" s="269">
        <v>1583</v>
      </c>
      <c r="S137" s="269" t="s">
        <v>131</v>
      </c>
      <c r="T137" s="270">
        <v>0.11700000000000001</v>
      </c>
      <c r="U137" s="270">
        <v>0.122</v>
      </c>
      <c r="V137" s="270">
        <v>0.128</v>
      </c>
      <c r="W137" s="270">
        <v>0.13400000000000001</v>
      </c>
      <c r="X137" s="270">
        <v>0.14000000000000001</v>
      </c>
      <c r="Y137" s="270">
        <v>9.4E-2</v>
      </c>
      <c r="Z137" s="270">
        <v>9.7000000000000003E-2</v>
      </c>
      <c r="AA137" s="270">
        <v>0.10199999999999999</v>
      </c>
      <c r="AB137" s="270">
        <v>0.107</v>
      </c>
      <c r="AC137" s="270">
        <v>0.112</v>
      </c>
      <c r="AD137" s="270">
        <v>0</v>
      </c>
      <c r="AE137" s="270">
        <v>0</v>
      </c>
      <c r="AF137" s="270">
        <v>0</v>
      </c>
      <c r="AG137" s="270">
        <v>0</v>
      </c>
      <c r="AH137" s="270">
        <v>0</v>
      </c>
      <c r="AI137" s="270">
        <v>0</v>
      </c>
      <c r="AJ137" s="270">
        <v>0</v>
      </c>
      <c r="AK137" s="270">
        <v>0</v>
      </c>
      <c r="AL137" s="270">
        <v>0</v>
      </c>
      <c r="AM137" s="270">
        <v>0</v>
      </c>
      <c r="AN137" s="270">
        <v>4.0000000000000001E-3</v>
      </c>
      <c r="AO137" s="270">
        <v>4.0000000000000001E-3</v>
      </c>
      <c r="AP137" s="270">
        <v>5.0000000000000001E-3</v>
      </c>
      <c r="AQ137" s="270">
        <v>5.0000000000000001E-3</v>
      </c>
      <c r="AR137" s="270">
        <v>5.0000000000000001E-3</v>
      </c>
      <c r="AS137" s="270">
        <v>0.112</v>
      </c>
      <c r="AT137" s="270">
        <v>0.11600000000000001</v>
      </c>
      <c r="AU137" s="270">
        <v>0.122</v>
      </c>
      <c r="AV137" s="270">
        <v>0.128</v>
      </c>
      <c r="AW137" s="270">
        <v>0.13400000000000001</v>
      </c>
      <c r="AX137" s="270">
        <v>7.0000000000000007E-2</v>
      </c>
      <c r="AY137" s="270">
        <v>0</v>
      </c>
      <c r="AZ137" s="270">
        <v>0</v>
      </c>
      <c r="BA137" s="270">
        <v>0</v>
      </c>
      <c r="BB137" s="270">
        <v>0</v>
      </c>
      <c r="BC137" s="270">
        <v>0</v>
      </c>
      <c r="BD137" s="270">
        <v>0</v>
      </c>
      <c r="BE137" s="270">
        <v>0</v>
      </c>
      <c r="BF137" s="270">
        <v>0</v>
      </c>
      <c r="BG137" s="270">
        <v>0</v>
      </c>
    </row>
    <row r="138" spans="1:59">
      <c r="A138" s="267" t="s">
        <v>402</v>
      </c>
      <c r="B138" s="268">
        <v>0.25891666666666663</v>
      </c>
      <c r="C138" s="268">
        <v>2</v>
      </c>
      <c r="D138" s="268">
        <v>0</v>
      </c>
      <c r="E138" s="268"/>
      <c r="F138" s="269">
        <v>11150</v>
      </c>
      <c r="G138" s="270">
        <v>0</v>
      </c>
      <c r="H138" s="270">
        <v>0</v>
      </c>
      <c r="I138" s="270">
        <v>0</v>
      </c>
      <c r="J138" s="270">
        <v>0.20799999999999999</v>
      </c>
      <c r="K138" s="270">
        <v>1.2E-2</v>
      </c>
      <c r="L138" s="270">
        <v>3.8916666666666627E-2</v>
      </c>
      <c r="M138" s="271">
        <v>0</v>
      </c>
      <c r="N138" s="269">
        <v>15000</v>
      </c>
      <c r="O138" s="269">
        <v>17000</v>
      </c>
      <c r="P138" s="269">
        <v>19000</v>
      </c>
      <c r="Q138" s="269">
        <v>20000</v>
      </c>
      <c r="R138" s="269">
        <v>20000</v>
      </c>
      <c r="S138" s="269" t="s">
        <v>131</v>
      </c>
      <c r="T138" s="270">
        <v>0</v>
      </c>
      <c r="U138" s="270">
        <v>0</v>
      </c>
      <c r="V138" s="270">
        <v>0</v>
      </c>
      <c r="W138" s="270">
        <v>0</v>
      </c>
      <c r="X138" s="270">
        <v>0</v>
      </c>
      <c r="Y138" s="270">
        <v>0</v>
      </c>
      <c r="Z138" s="270">
        <v>0</v>
      </c>
      <c r="AA138" s="270">
        <v>0</v>
      </c>
      <c r="AB138" s="270">
        <v>0</v>
      </c>
      <c r="AC138" s="270">
        <v>0</v>
      </c>
      <c r="AD138" s="270">
        <v>0</v>
      </c>
      <c r="AE138" s="270">
        <v>0</v>
      </c>
      <c r="AF138" s="270">
        <v>0</v>
      </c>
      <c r="AG138" s="270">
        <v>0</v>
      </c>
      <c r="AH138" s="270">
        <v>0</v>
      </c>
      <c r="AI138" s="270">
        <v>0.24</v>
      </c>
      <c r="AJ138" s="270">
        <v>0.28499999999999998</v>
      </c>
      <c r="AK138" s="270">
        <v>0.32</v>
      </c>
      <c r="AL138" s="270">
        <v>0.35</v>
      </c>
      <c r="AM138" s="270">
        <v>0.35</v>
      </c>
      <c r="AN138" s="270">
        <v>1.2999999999999999E-2</v>
      </c>
      <c r="AO138" s="270">
        <v>1.4E-2</v>
      </c>
      <c r="AP138" s="270">
        <v>1.7999999999999999E-2</v>
      </c>
      <c r="AQ138" s="270">
        <v>0.02</v>
      </c>
      <c r="AR138" s="270">
        <v>0.02</v>
      </c>
      <c r="AS138" s="270">
        <v>2.5000000000000001E-2</v>
      </c>
      <c r="AT138" s="270">
        <v>2.7E-2</v>
      </c>
      <c r="AU138" s="270">
        <v>0.03</v>
      </c>
      <c r="AV138" s="270">
        <v>3.1E-2</v>
      </c>
      <c r="AW138" s="270">
        <v>3.1E-2</v>
      </c>
      <c r="AX138" s="270">
        <v>0</v>
      </c>
      <c r="AY138" s="270">
        <v>0</v>
      </c>
      <c r="AZ138" s="270">
        <v>0</v>
      </c>
      <c r="BA138" s="270">
        <v>0</v>
      </c>
      <c r="BB138" s="270">
        <v>0</v>
      </c>
      <c r="BC138" s="270">
        <v>0</v>
      </c>
      <c r="BD138" s="270">
        <v>0</v>
      </c>
      <c r="BE138" s="270">
        <v>0</v>
      </c>
      <c r="BF138" s="270">
        <v>0</v>
      </c>
      <c r="BG138" s="270">
        <v>0</v>
      </c>
    </row>
    <row r="139" spans="1:59">
      <c r="A139" s="267" t="s">
        <v>420</v>
      </c>
      <c r="B139" s="268">
        <v>0.39100000000000001</v>
      </c>
      <c r="C139" s="268">
        <v>0.3</v>
      </c>
      <c r="D139" s="268">
        <v>0</v>
      </c>
      <c r="E139" s="268"/>
      <c r="F139" s="269">
        <v>340</v>
      </c>
      <c r="G139" s="270">
        <v>0.13600000000000001</v>
      </c>
      <c r="H139" s="270">
        <v>1.7999999999999999E-2</v>
      </c>
      <c r="I139" s="270">
        <v>0</v>
      </c>
      <c r="J139" s="270">
        <v>0</v>
      </c>
      <c r="K139" s="270">
        <v>2.5999999999999999E-2</v>
      </c>
      <c r="L139" s="270">
        <v>0.21100000000000002</v>
      </c>
      <c r="M139" s="271">
        <v>400</v>
      </c>
      <c r="N139" s="269">
        <v>382</v>
      </c>
      <c r="O139" s="269">
        <v>487</v>
      </c>
      <c r="P139" s="269">
        <v>592</v>
      </c>
      <c r="Q139" s="269">
        <v>697</v>
      </c>
      <c r="R139" s="269">
        <v>802</v>
      </c>
      <c r="S139" s="269" t="s">
        <v>131</v>
      </c>
      <c r="T139" s="270">
        <v>0.121</v>
      </c>
      <c r="U139" s="270">
        <v>0.151</v>
      </c>
      <c r="V139" s="270">
        <v>0.182</v>
      </c>
      <c r="W139" s="270">
        <v>0.21199999999999999</v>
      </c>
      <c r="X139" s="270">
        <v>0.24299999999999999</v>
      </c>
      <c r="Y139" s="270">
        <v>1.7999999999999999E-2</v>
      </c>
      <c r="Z139" s="270">
        <v>2.3E-2</v>
      </c>
      <c r="AA139" s="270">
        <v>2.7E-2</v>
      </c>
      <c r="AB139" s="270">
        <v>3.2000000000000001E-2</v>
      </c>
      <c r="AC139" s="270">
        <v>3.5999999999999997E-2</v>
      </c>
      <c r="AD139" s="270">
        <v>0</v>
      </c>
      <c r="AE139" s="270">
        <v>0</v>
      </c>
      <c r="AF139" s="270">
        <v>0</v>
      </c>
      <c r="AG139" s="270">
        <v>0</v>
      </c>
      <c r="AH139" s="270">
        <v>0</v>
      </c>
      <c r="AI139" s="270">
        <v>2E-3</v>
      </c>
      <c r="AJ139" s="270">
        <v>2E-3</v>
      </c>
      <c r="AK139" s="270">
        <v>2E-3</v>
      </c>
      <c r="AL139" s="270">
        <v>2E-3</v>
      </c>
      <c r="AM139" s="270">
        <v>2E-3</v>
      </c>
      <c r="AN139" s="270">
        <v>0.03</v>
      </c>
      <c r="AO139" s="270">
        <v>0.03</v>
      </c>
      <c r="AP139" s="270">
        <v>0.03</v>
      </c>
      <c r="AQ139" s="270">
        <v>0.03</v>
      </c>
      <c r="AR139" s="270">
        <v>0.03</v>
      </c>
      <c r="AS139" s="270">
        <v>0.187</v>
      </c>
      <c r="AT139" s="270">
        <v>0.17699999999999999</v>
      </c>
      <c r="AU139" s="270">
        <v>0.16700000000000001</v>
      </c>
      <c r="AV139" s="270">
        <v>0.157</v>
      </c>
      <c r="AW139" s="270">
        <v>0.14699999999999999</v>
      </c>
      <c r="AX139" s="270">
        <v>0</v>
      </c>
      <c r="AY139" s="270">
        <v>2</v>
      </c>
      <c r="AZ139" s="270">
        <v>0</v>
      </c>
      <c r="BA139" s="270">
        <v>0</v>
      </c>
      <c r="BB139" s="270">
        <v>0</v>
      </c>
      <c r="BC139" s="270">
        <v>0</v>
      </c>
      <c r="BD139" s="270">
        <v>0</v>
      </c>
      <c r="BE139" s="270">
        <v>0</v>
      </c>
      <c r="BF139" s="270">
        <v>0</v>
      </c>
      <c r="BG139" s="270">
        <v>0</v>
      </c>
    </row>
    <row r="140" spans="1:59">
      <c r="A140" s="267" t="s">
        <v>840</v>
      </c>
      <c r="B140" s="268">
        <v>4.3750000000000004E-2</v>
      </c>
      <c r="C140" s="268">
        <v>0.19500000000000001</v>
      </c>
      <c r="D140" s="268">
        <v>0</v>
      </c>
      <c r="E140" s="268"/>
      <c r="F140" s="269">
        <v>209</v>
      </c>
      <c r="G140" s="270">
        <v>2.4E-2</v>
      </c>
      <c r="H140" s="270">
        <v>1E-3</v>
      </c>
      <c r="I140" s="270">
        <v>0</v>
      </c>
      <c r="J140" s="270">
        <v>8.9999999999999993E-3</v>
      </c>
      <c r="K140" s="270">
        <v>5.0000000000000001E-3</v>
      </c>
      <c r="L140" s="270">
        <v>4.7500000000000042E-3</v>
      </c>
      <c r="M140" s="271">
        <v>114.83253588516746</v>
      </c>
      <c r="N140" s="269">
        <v>220</v>
      </c>
      <c r="O140" s="269">
        <v>240</v>
      </c>
      <c r="P140" s="269">
        <v>262</v>
      </c>
      <c r="Q140" s="269">
        <v>295</v>
      </c>
      <c r="R140" s="269">
        <v>321</v>
      </c>
      <c r="S140" s="269" t="s">
        <v>131</v>
      </c>
      <c r="T140" s="270">
        <v>2.3E-2</v>
      </c>
      <c r="U140" s="270">
        <v>2.3E-2</v>
      </c>
      <c r="V140" s="270">
        <v>2.3E-2</v>
      </c>
      <c r="W140" s="270">
        <v>2.3E-2</v>
      </c>
      <c r="X140" s="270">
        <v>2.3E-2</v>
      </c>
      <c r="Y140" s="270">
        <v>1E-3</v>
      </c>
      <c r="Z140" s="270">
        <v>1E-3</v>
      </c>
      <c r="AA140" s="270">
        <v>1E-3</v>
      </c>
      <c r="AB140" s="270">
        <v>1E-3</v>
      </c>
      <c r="AC140" s="270">
        <v>1E-3</v>
      </c>
      <c r="AD140" s="270">
        <v>0</v>
      </c>
      <c r="AE140" s="270">
        <v>0</v>
      </c>
      <c r="AF140" s="270">
        <v>0</v>
      </c>
      <c r="AG140" s="270">
        <v>0</v>
      </c>
      <c r="AH140" s="270">
        <v>0</v>
      </c>
      <c r="AI140" s="270">
        <v>1E-3</v>
      </c>
      <c r="AJ140" s="270">
        <v>1E-3</v>
      </c>
      <c r="AK140" s="270">
        <v>1E-3</v>
      </c>
      <c r="AL140" s="270">
        <v>1E-3</v>
      </c>
      <c r="AM140" s="270">
        <v>1E-3</v>
      </c>
      <c r="AN140" s="270">
        <v>2E-3</v>
      </c>
      <c r="AO140" s="270">
        <v>2E-3</v>
      </c>
      <c r="AP140" s="270">
        <v>3.0000000000000001E-3</v>
      </c>
      <c r="AQ140" s="270">
        <v>3.0000000000000001E-3</v>
      </c>
      <c r="AR140" s="270">
        <v>4.0000000000000001E-3</v>
      </c>
      <c r="AS140" s="270">
        <v>3.0000000000000001E-3</v>
      </c>
      <c r="AT140" s="270">
        <v>3.0000000000000001E-3</v>
      </c>
      <c r="AU140" s="270">
        <v>3.0000000000000001E-3</v>
      </c>
      <c r="AV140" s="270">
        <v>3.0000000000000001E-3</v>
      </c>
      <c r="AW140" s="270">
        <v>3.0000000000000001E-3</v>
      </c>
      <c r="AX140" s="270">
        <v>0</v>
      </c>
      <c r="AY140" s="270">
        <v>0</v>
      </c>
      <c r="AZ140" s="270">
        <v>0</v>
      </c>
      <c r="BA140" s="270">
        <v>0</v>
      </c>
      <c r="BB140" s="270">
        <v>0</v>
      </c>
      <c r="BC140" s="270">
        <v>0</v>
      </c>
      <c r="BD140" s="270">
        <v>0</v>
      </c>
      <c r="BE140" s="270">
        <v>0</v>
      </c>
      <c r="BF140" s="270">
        <v>0</v>
      </c>
      <c r="BG140" s="270">
        <v>0</v>
      </c>
    </row>
    <row r="141" spans="1:59">
      <c r="A141" s="267" t="s">
        <v>747</v>
      </c>
      <c r="B141" s="268">
        <v>2.7022500000000007</v>
      </c>
      <c r="C141" s="268">
        <v>15</v>
      </c>
      <c r="D141" s="268">
        <v>1.724</v>
      </c>
      <c r="E141" s="268"/>
      <c r="F141" s="269">
        <v>4245</v>
      </c>
      <c r="G141" s="270">
        <v>0.151</v>
      </c>
      <c r="H141" s="270">
        <v>8.5000000000000006E-2</v>
      </c>
      <c r="I141" s="270">
        <v>4.1000000000000002E-2</v>
      </c>
      <c r="J141" s="270">
        <v>0.25</v>
      </c>
      <c r="K141" s="270">
        <v>0.01</v>
      </c>
      <c r="L141" s="270">
        <v>0.44125000000000059</v>
      </c>
      <c r="M141" s="271">
        <v>35.571260306242635</v>
      </c>
      <c r="N141" s="269">
        <v>4450</v>
      </c>
      <c r="O141" s="269">
        <v>4762</v>
      </c>
      <c r="P141" s="269">
        <v>5095</v>
      </c>
      <c r="Q141" s="269">
        <v>5451</v>
      </c>
      <c r="R141" s="269">
        <v>5832</v>
      </c>
      <c r="S141" s="269" t="s">
        <v>129</v>
      </c>
      <c r="T141" s="270">
        <v>0.223</v>
      </c>
      <c r="U141" s="270">
        <v>0.23799999999999999</v>
      </c>
      <c r="V141" s="270">
        <v>0.255</v>
      </c>
      <c r="W141" s="270">
        <v>0.27300000000000002</v>
      </c>
      <c r="X141" s="270">
        <v>0.29199999999999998</v>
      </c>
      <c r="Y141" s="270">
        <v>0.09</v>
      </c>
      <c r="Z141" s="270">
        <v>9.5000000000000001E-2</v>
      </c>
      <c r="AA141" s="270">
        <v>0.1</v>
      </c>
      <c r="AB141" s="270">
        <v>0.105</v>
      </c>
      <c r="AC141" s="270">
        <v>0.111</v>
      </c>
      <c r="AD141" s="270">
        <v>0.05</v>
      </c>
      <c r="AE141" s="270">
        <v>0.05</v>
      </c>
      <c r="AF141" s="270">
        <v>0.05</v>
      </c>
      <c r="AG141" s="270">
        <v>0.05</v>
      </c>
      <c r="AH141" s="270">
        <v>0.05</v>
      </c>
      <c r="AI141" s="270">
        <v>0.25</v>
      </c>
      <c r="AJ141" s="270">
        <v>0.25</v>
      </c>
      <c r="AK141" s="270">
        <v>0.25</v>
      </c>
      <c r="AL141" s="270">
        <v>0.25</v>
      </c>
      <c r="AM141" s="270">
        <v>0.25</v>
      </c>
      <c r="AN141" s="270">
        <v>0.02</v>
      </c>
      <c r="AO141" s="270">
        <v>0.02</v>
      </c>
      <c r="AP141" s="270">
        <v>0.03</v>
      </c>
      <c r="AQ141" s="270">
        <v>0.03</v>
      </c>
      <c r="AR141" s="270">
        <v>0.03</v>
      </c>
      <c r="AS141" s="270">
        <v>0.51980000000000004</v>
      </c>
      <c r="AT141" s="270">
        <v>0.5363</v>
      </c>
      <c r="AU141" s="270">
        <v>0.5625</v>
      </c>
      <c r="AV141" s="270">
        <v>0.58140000000000003</v>
      </c>
      <c r="AW141" s="270">
        <v>0.60199999999999998</v>
      </c>
      <c r="AX141" s="270">
        <v>0</v>
      </c>
      <c r="AY141" s="270">
        <v>0</v>
      </c>
      <c r="AZ141" s="270">
        <v>0</v>
      </c>
      <c r="BA141" s="270">
        <v>0</v>
      </c>
      <c r="BB141" s="270">
        <v>0</v>
      </c>
      <c r="BC141" s="270">
        <v>0</v>
      </c>
      <c r="BD141" s="270">
        <v>0</v>
      </c>
      <c r="BE141" s="270">
        <v>0</v>
      </c>
      <c r="BF141" s="270">
        <v>0</v>
      </c>
      <c r="BG141" s="270">
        <v>0</v>
      </c>
    </row>
    <row r="142" spans="1:59">
      <c r="A142" s="267" t="s">
        <v>730</v>
      </c>
      <c r="B142" s="268">
        <v>0.88466666666666649</v>
      </c>
      <c r="C142" s="268">
        <v>2</v>
      </c>
      <c r="D142" s="268">
        <v>0.49699999999999994</v>
      </c>
      <c r="E142" s="268"/>
      <c r="F142" s="269">
        <v>8500</v>
      </c>
      <c r="G142" s="270">
        <v>0.27400000000000002</v>
      </c>
      <c r="H142" s="270">
        <v>2E-3</v>
      </c>
      <c r="I142" s="270">
        <v>1E-3</v>
      </c>
      <c r="J142" s="270">
        <v>1E-3</v>
      </c>
      <c r="K142" s="270">
        <v>1E-3</v>
      </c>
      <c r="L142" s="270">
        <v>0.10866666666666647</v>
      </c>
      <c r="M142" s="271">
        <v>32.235294117647058</v>
      </c>
      <c r="N142" s="269">
        <v>8500</v>
      </c>
      <c r="O142" s="269">
        <v>9000</v>
      </c>
      <c r="P142" s="269">
        <v>9500</v>
      </c>
      <c r="Q142" s="269">
        <v>10000</v>
      </c>
      <c r="R142" s="269">
        <v>10500</v>
      </c>
      <c r="S142" s="269" t="s">
        <v>129</v>
      </c>
      <c r="T142" s="270">
        <v>0.24</v>
      </c>
      <c r="U142" s="270">
        <v>0.254</v>
      </c>
      <c r="V142" s="270">
        <v>0.26800000000000002</v>
      </c>
      <c r="W142" s="270">
        <v>0.28199999999999997</v>
      </c>
      <c r="X142" s="270">
        <v>0.29599999999999999</v>
      </c>
      <c r="Y142" s="270">
        <v>3.9E-2</v>
      </c>
      <c r="Z142" s="270">
        <v>0.04</v>
      </c>
      <c r="AA142" s="270">
        <v>4.1000000000000002E-2</v>
      </c>
      <c r="AB142" s="270">
        <v>4.2000000000000003E-2</v>
      </c>
      <c r="AC142" s="270">
        <v>4.2999999999999997E-2</v>
      </c>
      <c r="AD142" s="270">
        <v>1E-3</v>
      </c>
      <c r="AE142" s="270">
        <v>1E-3</v>
      </c>
      <c r="AF142" s="270">
        <v>1E-3</v>
      </c>
      <c r="AG142" s="270">
        <v>1E-3</v>
      </c>
      <c r="AH142" s="270">
        <v>1E-3</v>
      </c>
      <c r="AI142" s="270">
        <v>1.4999999999999999E-2</v>
      </c>
      <c r="AJ142" s="270">
        <v>1.6E-2</v>
      </c>
      <c r="AK142" s="270">
        <v>1.7000000000000001E-2</v>
      </c>
      <c r="AL142" s="270">
        <v>1.7999999999999999E-2</v>
      </c>
      <c r="AM142" s="270">
        <v>1.9E-2</v>
      </c>
      <c r="AN142" s="270">
        <v>1E-3</v>
      </c>
      <c r="AO142" s="270">
        <v>1E-3</v>
      </c>
      <c r="AP142" s="270">
        <v>1E-3</v>
      </c>
      <c r="AQ142" s="270">
        <v>1E-3</v>
      </c>
      <c r="AR142" s="270">
        <v>1E-3</v>
      </c>
      <c r="AS142" s="270">
        <v>0.09</v>
      </c>
      <c r="AT142" s="270">
        <v>9.5000000000000001E-2</v>
      </c>
      <c r="AU142" s="270">
        <v>9.9000000000000005E-2</v>
      </c>
      <c r="AV142" s="270">
        <v>0.104</v>
      </c>
      <c r="AW142" s="270">
        <v>0.109</v>
      </c>
      <c r="AX142" s="270">
        <v>0</v>
      </c>
      <c r="AY142" s="270">
        <v>0</v>
      </c>
      <c r="AZ142" s="270">
        <v>0</v>
      </c>
      <c r="BA142" s="270">
        <v>0</v>
      </c>
      <c r="BB142" s="270">
        <v>0</v>
      </c>
      <c r="BC142" s="270">
        <v>0</v>
      </c>
      <c r="BD142" s="270">
        <v>0</v>
      </c>
      <c r="BE142" s="270">
        <v>0</v>
      </c>
      <c r="BF142" s="270">
        <v>0</v>
      </c>
      <c r="BG142" s="270">
        <v>0</v>
      </c>
    </row>
    <row r="143" spans="1:59">
      <c r="A143" s="267" t="s">
        <v>924</v>
      </c>
      <c r="B143" s="268">
        <v>0.86799999999999988</v>
      </c>
      <c r="C143" s="268">
        <v>2.17</v>
      </c>
      <c r="D143" s="268">
        <v>3.3000000000000002E-2</v>
      </c>
      <c r="E143" s="268"/>
      <c r="F143" s="269">
        <v>12017</v>
      </c>
      <c r="G143" s="270">
        <v>0.437</v>
      </c>
      <c r="H143" s="270">
        <v>0.14000000000000001</v>
      </c>
      <c r="I143" s="270">
        <v>0</v>
      </c>
      <c r="J143" s="270">
        <v>8.6999999999999994E-2</v>
      </c>
      <c r="K143" s="270">
        <v>5.2999999999999999E-2</v>
      </c>
      <c r="L143" s="270">
        <v>0.11799999999999988</v>
      </c>
      <c r="M143" s="271">
        <v>36.36514937172339</v>
      </c>
      <c r="N143" s="269">
        <v>12498</v>
      </c>
      <c r="O143" s="269">
        <v>12623</v>
      </c>
      <c r="P143" s="269">
        <v>12749</v>
      </c>
      <c r="Q143" s="269">
        <v>12877</v>
      </c>
      <c r="R143" s="269">
        <v>13005</v>
      </c>
      <c r="S143" s="269" t="s">
        <v>129</v>
      </c>
      <c r="T143" s="270">
        <v>0.46</v>
      </c>
      <c r="U143" s="270">
        <v>0.47499999999999998</v>
      </c>
      <c r="V143" s="270">
        <v>0.5</v>
      </c>
      <c r="W143" s="270">
        <v>0.52</v>
      </c>
      <c r="X143" s="270">
        <v>0.55500000000000005</v>
      </c>
      <c r="Y143" s="270">
        <v>0.14099999999999999</v>
      </c>
      <c r="Z143" s="270">
        <v>0.14299999999999999</v>
      </c>
      <c r="AA143" s="270">
        <v>0.14599999999999999</v>
      </c>
      <c r="AB143" s="270">
        <v>0.15</v>
      </c>
      <c r="AC143" s="270">
        <v>0.152</v>
      </c>
      <c r="AD143" s="270">
        <v>0</v>
      </c>
      <c r="AE143" s="270">
        <v>0</v>
      </c>
      <c r="AF143" s="270">
        <v>0</v>
      </c>
      <c r="AG143" s="270">
        <v>0</v>
      </c>
      <c r="AH143" s="270">
        <v>0</v>
      </c>
      <c r="AI143" s="270">
        <v>8.7999999999999995E-2</v>
      </c>
      <c r="AJ143" s="270">
        <v>8.8999999999999996E-2</v>
      </c>
      <c r="AK143" s="270">
        <v>0.09</v>
      </c>
      <c r="AL143" s="270">
        <v>0.09</v>
      </c>
      <c r="AM143" s="270">
        <v>0.09</v>
      </c>
      <c r="AN143" s="270">
        <v>4.1000000000000002E-2</v>
      </c>
      <c r="AO143" s="270">
        <v>4.1000000000000002E-2</v>
      </c>
      <c r="AP143" s="270">
        <v>4.2000000000000003E-2</v>
      </c>
      <c r="AQ143" s="270">
        <v>4.2000000000000003E-2</v>
      </c>
      <c r="AR143" s="270">
        <v>4.2000000000000003E-2</v>
      </c>
      <c r="AS143" s="270">
        <v>0.14199999999999999</v>
      </c>
      <c r="AT143" s="270">
        <v>0.14599999999999999</v>
      </c>
      <c r="AU143" s="270">
        <v>0.151</v>
      </c>
      <c r="AV143" s="270">
        <v>0.156</v>
      </c>
      <c r="AW143" s="270">
        <v>0.16300000000000001</v>
      </c>
      <c r="AX143" s="270">
        <v>0</v>
      </c>
      <c r="AY143" s="270">
        <v>0</v>
      </c>
      <c r="AZ143" s="270">
        <v>0</v>
      </c>
      <c r="BA143" s="270">
        <v>0</v>
      </c>
      <c r="BB143" s="270">
        <v>0</v>
      </c>
      <c r="BC143" s="270">
        <v>0</v>
      </c>
      <c r="BD143" s="270">
        <v>0</v>
      </c>
      <c r="BE143" s="270">
        <v>0</v>
      </c>
      <c r="BF143" s="270">
        <v>0</v>
      </c>
      <c r="BG143" s="270">
        <v>0</v>
      </c>
    </row>
    <row r="144" spans="1:59">
      <c r="A144" s="267" t="s">
        <v>932</v>
      </c>
      <c r="B144" s="268">
        <v>4.7246666666666668</v>
      </c>
      <c r="C144" s="268">
        <v>16</v>
      </c>
      <c r="D144" s="268">
        <v>0.78316438356164386</v>
      </c>
      <c r="E144" s="268"/>
      <c r="F144" s="269">
        <v>3554</v>
      </c>
      <c r="G144" s="270">
        <v>0.16</v>
      </c>
      <c r="H144" s="270">
        <v>0.19</v>
      </c>
      <c r="I144" s="270">
        <v>2.891</v>
      </c>
      <c r="J144" s="270">
        <v>0.29399999999999998</v>
      </c>
      <c r="K144" s="270">
        <v>0.11600000000000001</v>
      </c>
      <c r="L144" s="270">
        <v>0.29050228310502302</v>
      </c>
      <c r="M144" s="271">
        <v>45.019696117051211</v>
      </c>
      <c r="N144" s="269">
        <v>3828</v>
      </c>
      <c r="O144" s="269">
        <v>4211</v>
      </c>
      <c r="P144" s="269">
        <v>4632</v>
      </c>
      <c r="Q144" s="269">
        <v>5095</v>
      </c>
      <c r="R144" s="269">
        <v>5605</v>
      </c>
      <c r="S144" s="269" t="s">
        <v>129</v>
      </c>
      <c r="T144" s="270">
        <v>0.214</v>
      </c>
      <c r="U144" s="270">
        <v>0.23599999999999999</v>
      </c>
      <c r="V144" s="270">
        <v>0.25900000000000001</v>
      </c>
      <c r="W144" s="270">
        <v>0.28499999999999998</v>
      </c>
      <c r="X144" s="270">
        <v>0.314</v>
      </c>
      <c r="Y144" s="270">
        <v>0.26300000000000001</v>
      </c>
      <c r="Z144" s="270">
        <v>0.28899999999999998</v>
      </c>
      <c r="AA144" s="270">
        <v>0.318</v>
      </c>
      <c r="AB144" s="270">
        <v>0.35</v>
      </c>
      <c r="AC144" s="270">
        <v>0.38500000000000001</v>
      </c>
      <c r="AD144" s="270">
        <v>2.73</v>
      </c>
      <c r="AE144" s="270">
        <v>2.867</v>
      </c>
      <c r="AF144" s="270">
        <v>3.01</v>
      </c>
      <c r="AG144" s="270">
        <v>3.161</v>
      </c>
      <c r="AH144" s="270">
        <v>3.319</v>
      </c>
      <c r="AI144" s="270">
        <v>0.29699999999999999</v>
      </c>
      <c r="AJ144" s="270">
        <v>0.312</v>
      </c>
      <c r="AK144" s="270">
        <v>0.32700000000000001</v>
      </c>
      <c r="AL144" s="270">
        <v>0.34300000000000003</v>
      </c>
      <c r="AM144" s="270">
        <v>0.36</v>
      </c>
      <c r="AN144" s="270">
        <v>0.11</v>
      </c>
      <c r="AO144" s="270">
        <v>0.115</v>
      </c>
      <c r="AP144" s="270">
        <v>0.12</v>
      </c>
      <c r="AQ144" s="270">
        <v>0.125</v>
      </c>
      <c r="AR144" s="270">
        <v>0.13</v>
      </c>
      <c r="AS144" s="270">
        <v>0.44600000000000001</v>
      </c>
      <c r="AT144" s="270">
        <v>0.47299999999999998</v>
      </c>
      <c r="AU144" s="270">
        <v>0.501</v>
      </c>
      <c r="AV144" s="270">
        <v>0.53200000000000003</v>
      </c>
      <c r="AW144" s="270">
        <v>0.56399999999999995</v>
      </c>
      <c r="AX144" s="270">
        <v>0</v>
      </c>
      <c r="AY144" s="270">
        <v>0</v>
      </c>
      <c r="AZ144" s="270">
        <v>0</v>
      </c>
      <c r="BA144" s="270">
        <v>0</v>
      </c>
      <c r="BB144" s="270">
        <v>0</v>
      </c>
      <c r="BC144" s="270">
        <v>0</v>
      </c>
      <c r="BD144" s="270">
        <v>0</v>
      </c>
      <c r="BE144" s="270">
        <v>0</v>
      </c>
      <c r="BF144" s="270">
        <v>0</v>
      </c>
      <c r="BG144" s="270">
        <v>0</v>
      </c>
    </row>
    <row r="145" spans="1:59">
      <c r="A145" s="267" t="s">
        <v>440</v>
      </c>
      <c r="B145" s="268">
        <v>0.67441666666666666</v>
      </c>
      <c r="C145" s="268">
        <v>1</v>
      </c>
      <c r="D145" s="268">
        <v>1E-3</v>
      </c>
      <c r="E145" s="268"/>
      <c r="F145" s="269">
        <v>7875</v>
      </c>
      <c r="G145" s="270">
        <v>0.38400000000000001</v>
      </c>
      <c r="H145" s="270">
        <v>0.129</v>
      </c>
      <c r="I145" s="270">
        <v>4.5999999999999999E-2</v>
      </c>
      <c r="J145" s="270">
        <v>0.01</v>
      </c>
      <c r="K145" s="270">
        <v>1E-3</v>
      </c>
      <c r="L145" s="270">
        <v>0.1034166666666666</v>
      </c>
      <c r="M145" s="271">
        <v>48.761904761904759</v>
      </c>
      <c r="N145" s="269">
        <v>7899</v>
      </c>
      <c r="O145" s="269">
        <v>7978</v>
      </c>
      <c r="P145" s="269">
        <v>8057</v>
      </c>
      <c r="Q145" s="269">
        <v>8138</v>
      </c>
      <c r="R145" s="269">
        <v>8219</v>
      </c>
      <c r="S145" s="269" t="s">
        <v>129</v>
      </c>
      <c r="T145" s="270">
        <v>0.38500000000000001</v>
      </c>
      <c r="U145" s="270">
        <v>0.38800000000000001</v>
      </c>
      <c r="V145" s="270">
        <v>0.39100000000000001</v>
      </c>
      <c r="W145" s="270">
        <v>0.39400000000000002</v>
      </c>
      <c r="X145" s="270">
        <v>0.39700000000000002</v>
      </c>
      <c r="Y145" s="270">
        <v>0.13</v>
      </c>
      <c r="Z145" s="270">
        <v>0.13</v>
      </c>
      <c r="AA145" s="270">
        <v>0.13</v>
      </c>
      <c r="AB145" s="270">
        <v>0.13100000000000001</v>
      </c>
      <c r="AC145" s="270">
        <v>0.13200000000000001</v>
      </c>
      <c r="AD145" s="270">
        <v>4.5999999999999999E-2</v>
      </c>
      <c r="AE145" s="270">
        <v>4.5999999999999999E-2</v>
      </c>
      <c r="AF145" s="270">
        <v>4.5999999999999999E-2</v>
      </c>
      <c r="AG145" s="270">
        <v>4.5999999999999999E-2</v>
      </c>
      <c r="AH145" s="270">
        <v>4.5999999999999999E-2</v>
      </c>
      <c r="AI145" s="270">
        <v>0.01</v>
      </c>
      <c r="AJ145" s="270">
        <v>0.01</v>
      </c>
      <c r="AK145" s="270">
        <v>0.01</v>
      </c>
      <c r="AL145" s="270">
        <v>0.01</v>
      </c>
      <c r="AM145" s="270">
        <v>0.01</v>
      </c>
      <c r="AN145" s="270">
        <v>1E-3</v>
      </c>
      <c r="AO145" s="270">
        <v>1E-3</v>
      </c>
      <c r="AP145" s="270">
        <v>1E-3</v>
      </c>
      <c r="AQ145" s="270">
        <v>1E-3</v>
      </c>
      <c r="AR145" s="270">
        <v>1E-3</v>
      </c>
      <c r="AS145" s="270">
        <v>0.104</v>
      </c>
      <c r="AT145" s="270">
        <v>0.105</v>
      </c>
      <c r="AU145" s="270">
        <v>0.105</v>
      </c>
      <c r="AV145" s="270">
        <v>0.106</v>
      </c>
      <c r="AW145" s="270">
        <v>0.107</v>
      </c>
      <c r="AX145" s="270">
        <v>0</v>
      </c>
      <c r="AY145" s="270">
        <v>0</v>
      </c>
      <c r="AZ145" s="270">
        <v>0</v>
      </c>
      <c r="BA145" s="270">
        <v>0</v>
      </c>
      <c r="BB145" s="270">
        <v>0</v>
      </c>
      <c r="BC145" s="270">
        <v>0</v>
      </c>
      <c r="BD145" s="270">
        <v>0</v>
      </c>
      <c r="BE145" s="270">
        <v>0</v>
      </c>
      <c r="BF145" s="270">
        <v>0</v>
      </c>
      <c r="BG145" s="270">
        <v>0</v>
      </c>
    </row>
    <row r="146" spans="1:59">
      <c r="A146" s="267" t="s">
        <v>454</v>
      </c>
      <c r="B146" s="268">
        <v>0.18754999999999999</v>
      </c>
      <c r="C146" s="268">
        <v>0.5</v>
      </c>
      <c r="D146" s="268">
        <v>0</v>
      </c>
      <c r="E146" s="268"/>
      <c r="F146" s="269">
        <v>3600</v>
      </c>
      <c r="G146" s="270">
        <v>0.16</v>
      </c>
      <c r="H146" s="270">
        <v>1E-3</v>
      </c>
      <c r="I146" s="270">
        <v>0</v>
      </c>
      <c r="J146" s="270">
        <v>1E-3</v>
      </c>
      <c r="K146" s="270">
        <v>4.0000000000000001E-3</v>
      </c>
      <c r="L146" s="270">
        <v>2.1549999999999986E-2</v>
      </c>
      <c r="M146" s="271">
        <v>44.444444444444443</v>
      </c>
      <c r="N146" s="269">
        <v>3600</v>
      </c>
      <c r="O146" s="269">
        <v>3700</v>
      </c>
      <c r="P146" s="269">
        <v>3800</v>
      </c>
      <c r="Q146" s="269">
        <v>3900</v>
      </c>
      <c r="R146" s="269">
        <v>4000</v>
      </c>
      <c r="S146" s="269" t="s">
        <v>129</v>
      </c>
      <c r="T146" s="270">
        <v>0.17499999999999999</v>
      </c>
      <c r="U146" s="270">
        <v>0.17899999999999999</v>
      </c>
      <c r="V146" s="270">
        <v>0.183</v>
      </c>
      <c r="W146" s="270">
        <v>0.187</v>
      </c>
      <c r="X146" s="270">
        <v>0.192</v>
      </c>
      <c r="Y146" s="270">
        <v>0.01</v>
      </c>
      <c r="Z146" s="270">
        <v>0.01</v>
      </c>
      <c r="AA146" s="270">
        <v>0.01</v>
      </c>
      <c r="AB146" s="270">
        <v>0.01</v>
      </c>
      <c r="AC146" s="270">
        <v>0.01</v>
      </c>
      <c r="AD146" s="270">
        <v>0</v>
      </c>
      <c r="AE146" s="270">
        <v>0</v>
      </c>
      <c r="AF146" s="270">
        <v>0</v>
      </c>
      <c r="AG146" s="270">
        <v>0</v>
      </c>
      <c r="AH146" s="270">
        <v>0</v>
      </c>
      <c r="AI146" s="270">
        <v>2E-3</v>
      </c>
      <c r="AJ146" s="270">
        <v>2E-3</v>
      </c>
      <c r="AK146" s="270">
        <v>2E-3</v>
      </c>
      <c r="AL146" s="270">
        <v>2E-3</v>
      </c>
      <c r="AM146" s="270">
        <v>2E-3</v>
      </c>
      <c r="AN146" s="270">
        <v>1E-3</v>
      </c>
      <c r="AO146" s="270">
        <v>1E-3</v>
      </c>
      <c r="AP146" s="270">
        <v>1E-3</v>
      </c>
      <c r="AQ146" s="270">
        <v>1E-3</v>
      </c>
      <c r="AR146" s="270">
        <v>1E-3</v>
      </c>
      <c r="AS146" s="270">
        <v>2.5100000000000001E-2</v>
      </c>
      <c r="AT146" s="270">
        <v>2.5700000000000001E-2</v>
      </c>
      <c r="AU146" s="270">
        <v>2.6200000000000001E-2</v>
      </c>
      <c r="AV146" s="270">
        <v>2.6700000000000002E-2</v>
      </c>
      <c r="AW146" s="270">
        <v>2.7400000000000001E-2</v>
      </c>
      <c r="AX146" s="270">
        <v>0</v>
      </c>
      <c r="AY146" s="270">
        <v>0</v>
      </c>
      <c r="AZ146" s="270">
        <v>0</v>
      </c>
      <c r="BA146" s="270">
        <v>0</v>
      </c>
      <c r="BB146" s="270">
        <v>0</v>
      </c>
      <c r="BC146" s="270">
        <v>0</v>
      </c>
      <c r="BD146" s="270">
        <v>0</v>
      </c>
      <c r="BE146" s="270">
        <v>0</v>
      </c>
      <c r="BF146" s="270">
        <v>0</v>
      </c>
      <c r="BG146" s="270">
        <v>0</v>
      </c>
    </row>
    <row r="147" spans="1:59">
      <c r="A147" s="267" t="s">
        <v>721</v>
      </c>
      <c r="B147" s="268">
        <v>0.31633333333333336</v>
      </c>
      <c r="C147" s="268">
        <v>0.5</v>
      </c>
      <c r="D147" s="268">
        <v>0</v>
      </c>
      <c r="E147" s="268"/>
      <c r="F147" s="269">
        <v>3252</v>
      </c>
      <c r="G147" s="270">
        <v>0.20599999999999999</v>
      </c>
      <c r="H147" s="270">
        <v>2E-3</v>
      </c>
      <c r="I147" s="270">
        <v>1E-3</v>
      </c>
      <c r="J147" s="270">
        <v>2E-3</v>
      </c>
      <c r="K147" s="270">
        <v>1E-3</v>
      </c>
      <c r="L147" s="270">
        <v>0.10433333333333336</v>
      </c>
      <c r="M147" s="271">
        <v>63.345633456334561</v>
      </c>
      <c r="N147" s="269">
        <v>3262</v>
      </c>
      <c r="O147" s="269">
        <v>3295</v>
      </c>
      <c r="P147" s="269">
        <v>3328</v>
      </c>
      <c r="Q147" s="269">
        <v>3361</v>
      </c>
      <c r="R147" s="269">
        <v>3395</v>
      </c>
      <c r="S147" s="269" t="s">
        <v>129</v>
      </c>
      <c r="T147" s="270">
        <v>0.20599999999999999</v>
      </c>
      <c r="U147" s="270">
        <v>0.20799999999999999</v>
      </c>
      <c r="V147" s="270">
        <v>0.21</v>
      </c>
      <c r="W147" s="270">
        <v>0.21199999999999999</v>
      </c>
      <c r="X147" s="270">
        <v>0.214</v>
      </c>
      <c r="Y147" s="270">
        <v>2E-3</v>
      </c>
      <c r="Z147" s="270">
        <v>2E-3</v>
      </c>
      <c r="AA147" s="270">
        <v>2E-3</v>
      </c>
      <c r="AB147" s="270">
        <v>2E-3</v>
      </c>
      <c r="AC147" s="270">
        <v>2E-3</v>
      </c>
      <c r="AD147" s="270">
        <v>1E-3</v>
      </c>
      <c r="AE147" s="270">
        <v>1E-3</v>
      </c>
      <c r="AF147" s="270">
        <v>1E-3</v>
      </c>
      <c r="AG147" s="270">
        <v>1E-3</v>
      </c>
      <c r="AH147" s="270">
        <v>1E-3</v>
      </c>
      <c r="AI147" s="270">
        <v>2E-3</v>
      </c>
      <c r="AJ147" s="270">
        <v>2E-3</v>
      </c>
      <c r="AK147" s="270">
        <v>2E-3</v>
      </c>
      <c r="AL147" s="270">
        <v>2E-3</v>
      </c>
      <c r="AM147" s="270">
        <v>2E-3</v>
      </c>
      <c r="AN147" s="270">
        <v>1E-3</v>
      </c>
      <c r="AO147" s="270">
        <v>1E-3</v>
      </c>
      <c r="AP147" s="270">
        <v>1E-3</v>
      </c>
      <c r="AQ147" s="270">
        <v>1E-3</v>
      </c>
      <c r="AR147" s="270">
        <v>1E-3</v>
      </c>
      <c r="AS147" s="270">
        <v>0.10299999999999999</v>
      </c>
      <c r="AT147" s="270">
        <v>0.104</v>
      </c>
      <c r="AU147" s="270">
        <v>0.105</v>
      </c>
      <c r="AV147" s="270">
        <v>0.106</v>
      </c>
      <c r="AW147" s="270">
        <v>0.107</v>
      </c>
      <c r="AX147" s="270">
        <v>0</v>
      </c>
      <c r="AY147" s="270">
        <v>0</v>
      </c>
      <c r="AZ147" s="270">
        <v>0</v>
      </c>
      <c r="BA147" s="270">
        <v>0</v>
      </c>
      <c r="BB147" s="270">
        <v>0</v>
      </c>
      <c r="BC147" s="270">
        <v>0</v>
      </c>
      <c r="BD147" s="270">
        <v>0</v>
      </c>
      <c r="BE147" s="270">
        <v>0</v>
      </c>
      <c r="BF147" s="270">
        <v>0</v>
      </c>
      <c r="BG147" s="270">
        <v>0</v>
      </c>
    </row>
    <row r="148" spans="1:59">
      <c r="A148" s="267" t="s">
        <v>813</v>
      </c>
      <c r="B148" s="268">
        <v>6.0666666666666681E-2</v>
      </c>
      <c r="C148" s="268">
        <v>0.186</v>
      </c>
      <c r="D148" s="268">
        <v>0</v>
      </c>
      <c r="E148" s="268"/>
      <c r="F148" s="269">
        <v>907</v>
      </c>
      <c r="G148" s="270">
        <v>3.9E-2</v>
      </c>
      <c r="H148" s="270">
        <v>0</v>
      </c>
      <c r="I148" s="270">
        <v>0</v>
      </c>
      <c r="J148" s="270">
        <v>0</v>
      </c>
      <c r="K148" s="270">
        <v>1E-3</v>
      </c>
      <c r="L148" s="270">
        <v>2.066666666666668E-2</v>
      </c>
      <c r="M148" s="271">
        <v>42.998897464167584</v>
      </c>
      <c r="N148" s="269">
        <v>910</v>
      </c>
      <c r="O148" s="269">
        <v>920</v>
      </c>
      <c r="P148" s="269">
        <v>930</v>
      </c>
      <c r="Q148" s="269">
        <v>940</v>
      </c>
      <c r="R148" s="269">
        <v>950</v>
      </c>
      <c r="S148" s="269" t="s">
        <v>129</v>
      </c>
      <c r="T148" s="270">
        <v>3.9E-2</v>
      </c>
      <c r="U148" s="270">
        <v>3.9E-2</v>
      </c>
      <c r="V148" s="270">
        <v>0.04</v>
      </c>
      <c r="W148" s="270">
        <v>0.04</v>
      </c>
      <c r="X148" s="270">
        <v>4.1000000000000002E-2</v>
      </c>
      <c r="Y148" s="270">
        <v>0</v>
      </c>
      <c r="Z148" s="270">
        <v>0</v>
      </c>
      <c r="AA148" s="270">
        <v>0</v>
      </c>
      <c r="AB148" s="270">
        <v>0</v>
      </c>
      <c r="AC148" s="270">
        <v>0</v>
      </c>
      <c r="AD148" s="270">
        <v>0</v>
      </c>
      <c r="AE148" s="270">
        <v>0</v>
      </c>
      <c r="AF148" s="270">
        <v>0</v>
      </c>
      <c r="AG148" s="270">
        <v>0</v>
      </c>
      <c r="AH148" s="270">
        <v>0</v>
      </c>
      <c r="AI148" s="270">
        <v>0</v>
      </c>
      <c r="AJ148" s="270">
        <v>0</v>
      </c>
      <c r="AK148" s="270">
        <v>0</v>
      </c>
      <c r="AL148" s="270">
        <v>0</v>
      </c>
      <c r="AM148" s="270">
        <v>0</v>
      </c>
      <c r="AN148" s="270">
        <v>1E-3</v>
      </c>
      <c r="AO148" s="270">
        <v>1E-3</v>
      </c>
      <c r="AP148" s="270">
        <v>1E-3</v>
      </c>
      <c r="AQ148" s="270">
        <v>1E-3</v>
      </c>
      <c r="AR148" s="270">
        <v>1E-3</v>
      </c>
      <c r="AS148" s="270">
        <v>1.4E-2</v>
      </c>
      <c r="AT148" s="270">
        <v>1.2E-2</v>
      </c>
      <c r="AU148" s="270">
        <v>0.01</v>
      </c>
      <c r="AV148" s="270">
        <v>8.0000000000000002E-3</v>
      </c>
      <c r="AW148" s="270">
        <v>7.0000000000000001E-3</v>
      </c>
      <c r="AX148" s="270">
        <v>0</v>
      </c>
      <c r="AY148" s="270">
        <v>0</v>
      </c>
      <c r="AZ148" s="270">
        <v>0</v>
      </c>
      <c r="BA148" s="270">
        <v>0</v>
      </c>
      <c r="BB148" s="270">
        <v>0</v>
      </c>
      <c r="BC148" s="270">
        <v>0</v>
      </c>
      <c r="BD148" s="270">
        <v>0</v>
      </c>
      <c r="BE148" s="270">
        <v>0</v>
      </c>
      <c r="BF148" s="270">
        <v>0</v>
      </c>
      <c r="BG148" s="270">
        <v>0</v>
      </c>
    </row>
    <row r="149" spans="1:59">
      <c r="A149" s="267" t="s">
        <v>462</v>
      </c>
      <c r="B149" s="268">
        <v>12.752416666666667</v>
      </c>
      <c r="C149" s="268">
        <v>50.2</v>
      </c>
      <c r="D149" s="268">
        <v>3.8510000000000004</v>
      </c>
      <c r="E149" s="268"/>
      <c r="F149" s="269">
        <v>52426</v>
      </c>
      <c r="G149" s="270">
        <v>3.2930000000000001</v>
      </c>
      <c r="H149" s="270">
        <v>4.5529999999999999</v>
      </c>
      <c r="I149" s="270">
        <v>0</v>
      </c>
      <c r="J149" s="270">
        <v>0</v>
      </c>
      <c r="K149" s="270">
        <v>0.47899999999999998</v>
      </c>
      <c r="L149" s="270">
        <v>0.5764166666666668</v>
      </c>
      <c r="M149" s="271">
        <v>62.812345019646742</v>
      </c>
      <c r="N149" s="269">
        <v>56100</v>
      </c>
      <c r="O149" s="269">
        <v>62896</v>
      </c>
      <c r="P149" s="269">
        <v>70500</v>
      </c>
      <c r="Q149" s="269">
        <v>79000</v>
      </c>
      <c r="R149" s="269">
        <v>88600</v>
      </c>
      <c r="S149" s="269" t="s">
        <v>225</v>
      </c>
      <c r="T149" s="270">
        <v>3.5339999999999998</v>
      </c>
      <c r="U149" s="270">
        <v>3.9620000000000002</v>
      </c>
      <c r="V149" s="270">
        <v>4.4420000000000002</v>
      </c>
      <c r="W149" s="270">
        <v>4.9770000000000003</v>
      </c>
      <c r="X149" s="270">
        <v>5.5819999999999999</v>
      </c>
      <c r="Y149" s="270">
        <v>4.7679999999999998</v>
      </c>
      <c r="Z149" s="270">
        <v>5.3460000000000001</v>
      </c>
      <c r="AA149" s="270">
        <v>5.992</v>
      </c>
      <c r="AB149" s="270">
        <v>6.7249999999999996</v>
      </c>
      <c r="AC149" s="270">
        <v>7.5309999999999997</v>
      </c>
      <c r="AD149" s="270">
        <v>0</v>
      </c>
      <c r="AE149" s="270">
        <v>0</v>
      </c>
      <c r="AF149" s="270">
        <v>0</v>
      </c>
      <c r="AG149" s="270">
        <v>0</v>
      </c>
      <c r="AH149" s="270">
        <v>0</v>
      </c>
      <c r="AI149" s="270">
        <v>0</v>
      </c>
      <c r="AJ149" s="270">
        <v>0</v>
      </c>
      <c r="AK149" s="270">
        <v>0</v>
      </c>
      <c r="AL149" s="270">
        <v>0</v>
      </c>
      <c r="AM149" s="270">
        <v>0</v>
      </c>
      <c r="AN149" s="270">
        <v>0.48899999999999999</v>
      </c>
      <c r="AO149" s="270">
        <v>0.503</v>
      </c>
      <c r="AP149" s="270">
        <v>0.56399999999999995</v>
      </c>
      <c r="AQ149" s="270">
        <v>0.63200000000000001</v>
      </c>
      <c r="AR149" s="270">
        <v>0.70899999999999996</v>
      </c>
      <c r="AS149" s="270">
        <v>0.98</v>
      </c>
      <c r="AT149" s="270">
        <v>1.0939000000000001</v>
      </c>
      <c r="AU149" s="270">
        <v>1.1666000000000001</v>
      </c>
      <c r="AV149" s="270">
        <v>1.2598</v>
      </c>
      <c r="AW149" s="270">
        <v>1.3634999999999999</v>
      </c>
      <c r="AX149" s="270">
        <v>0</v>
      </c>
      <c r="AY149" s="270">
        <v>0</v>
      </c>
      <c r="AZ149" s="270">
        <v>0</v>
      </c>
      <c r="BA149" s="270">
        <v>0</v>
      </c>
      <c r="BB149" s="270">
        <v>0</v>
      </c>
      <c r="BC149" s="270">
        <v>0</v>
      </c>
      <c r="BD149" s="270">
        <v>0</v>
      </c>
      <c r="BE149" s="270">
        <v>0</v>
      </c>
      <c r="BF149" s="270">
        <v>0</v>
      </c>
      <c r="BG149" s="270">
        <v>0</v>
      </c>
    </row>
    <row r="150" spans="1:59">
      <c r="A150" s="267" t="s">
        <v>188</v>
      </c>
      <c r="B150" s="268">
        <v>4.194583333333334</v>
      </c>
      <c r="C150" s="268">
        <v>12.5</v>
      </c>
      <c r="D150" s="268">
        <v>2.1430000000000002</v>
      </c>
      <c r="E150" s="268"/>
      <c r="F150" s="269">
        <v>14800</v>
      </c>
      <c r="G150" s="270">
        <v>0.63200000000000001</v>
      </c>
      <c r="H150" s="270">
        <v>0.374</v>
      </c>
      <c r="I150" s="270">
        <v>0.23499999999999999</v>
      </c>
      <c r="J150" s="270">
        <v>9.2999999999999999E-2</v>
      </c>
      <c r="K150" s="270">
        <v>8.4000000000000005E-2</v>
      </c>
      <c r="L150" s="270">
        <v>0.63358333333333361</v>
      </c>
      <c r="M150" s="271">
        <v>42.702702702702702</v>
      </c>
      <c r="N150" s="269">
        <v>15106</v>
      </c>
      <c r="O150" s="269">
        <v>15965</v>
      </c>
      <c r="P150" s="269">
        <v>17463</v>
      </c>
      <c r="Q150" s="269">
        <v>18511</v>
      </c>
      <c r="R150" s="269">
        <v>19622</v>
      </c>
      <c r="S150" s="269" t="s">
        <v>225</v>
      </c>
      <c r="T150" s="270">
        <v>0.64800000000000002</v>
      </c>
      <c r="U150" s="270">
        <v>0.68600000000000005</v>
      </c>
      <c r="V150" s="270">
        <v>0.72499999999999998</v>
      </c>
      <c r="W150" s="270">
        <v>0.77100000000000002</v>
      </c>
      <c r="X150" s="270">
        <v>0.81699999999999995</v>
      </c>
      <c r="Y150" s="270">
        <v>0.33800000000000002</v>
      </c>
      <c r="Z150" s="270">
        <v>0.35799999999999998</v>
      </c>
      <c r="AA150" s="270">
        <v>0.379</v>
      </c>
      <c r="AB150" s="270">
        <v>0.40200000000000002</v>
      </c>
      <c r="AC150" s="270">
        <v>0.42599999999999999</v>
      </c>
      <c r="AD150" s="270">
        <v>0.23300000000000001</v>
      </c>
      <c r="AE150" s="270">
        <v>0.247</v>
      </c>
      <c r="AF150" s="270">
        <v>0.26200000000000001</v>
      </c>
      <c r="AG150" s="270">
        <v>0.27800000000000002</v>
      </c>
      <c r="AH150" s="270">
        <v>0.29399999999999998</v>
      </c>
      <c r="AI150" s="270">
        <v>0.11600000000000001</v>
      </c>
      <c r="AJ150" s="270">
        <v>0.123</v>
      </c>
      <c r="AK150" s="270">
        <v>0.13</v>
      </c>
      <c r="AL150" s="270">
        <v>0.13800000000000001</v>
      </c>
      <c r="AM150" s="270">
        <v>0.14599999999999999</v>
      </c>
      <c r="AN150" s="270">
        <v>0.193</v>
      </c>
      <c r="AO150" s="270">
        <v>0.20399999999999999</v>
      </c>
      <c r="AP150" s="270">
        <v>0.217</v>
      </c>
      <c r="AQ150" s="270">
        <v>0.23</v>
      </c>
      <c r="AR150" s="270">
        <v>0.24299999999999999</v>
      </c>
      <c r="AS150" s="270">
        <v>0.76600000000000001</v>
      </c>
      <c r="AT150" s="270">
        <v>0.88200000000000001</v>
      </c>
      <c r="AU150" s="270">
        <v>1.0049999999999999</v>
      </c>
      <c r="AV150" s="270">
        <v>1.1279999999999999</v>
      </c>
      <c r="AW150" s="270">
        <v>1.24</v>
      </c>
      <c r="AX150" s="270">
        <v>0</v>
      </c>
      <c r="AY150" s="270">
        <v>0</v>
      </c>
      <c r="AZ150" s="270">
        <v>0</v>
      </c>
      <c r="BA150" s="270">
        <v>0</v>
      </c>
      <c r="BB150" s="270">
        <v>0</v>
      </c>
      <c r="BC150" s="270">
        <v>0</v>
      </c>
      <c r="BD150" s="270">
        <v>0</v>
      </c>
      <c r="BE150" s="270">
        <v>0</v>
      </c>
      <c r="BF150" s="270">
        <v>0</v>
      </c>
      <c r="BG150" s="270">
        <v>0</v>
      </c>
    </row>
    <row r="151" spans="1:59">
      <c r="A151" s="267" t="s">
        <v>702</v>
      </c>
      <c r="B151" s="268">
        <v>1.87</v>
      </c>
      <c r="C151" s="268">
        <v>6</v>
      </c>
      <c r="D151" s="268">
        <v>2.021917808219178E-3</v>
      </c>
      <c r="E151" s="268"/>
      <c r="F151" s="269">
        <v>15284</v>
      </c>
      <c r="G151" s="270">
        <v>0.76400000000000001</v>
      </c>
      <c r="H151" s="270">
        <v>0.16800000000000001</v>
      </c>
      <c r="I151" s="270">
        <v>0.27700000000000002</v>
      </c>
      <c r="J151" s="270">
        <v>1.7000000000000001E-2</v>
      </c>
      <c r="K151" s="270">
        <v>8.3999999999999995E-3</v>
      </c>
      <c r="L151" s="270">
        <v>0.63357808219178091</v>
      </c>
      <c r="M151" s="271">
        <v>49.986914420308821</v>
      </c>
      <c r="N151" s="269">
        <v>17173</v>
      </c>
      <c r="O151" s="269">
        <v>26367</v>
      </c>
      <c r="P151" s="269">
        <v>40425</v>
      </c>
      <c r="Q151" s="269">
        <v>56662</v>
      </c>
      <c r="R151" s="269">
        <v>78165</v>
      </c>
      <c r="S151" s="269" t="s">
        <v>225</v>
      </c>
      <c r="T151" s="270">
        <v>0.83699999999999997</v>
      </c>
      <c r="U151" s="270">
        <v>1.254</v>
      </c>
      <c r="V151" s="270">
        <v>1.875</v>
      </c>
      <c r="W151" s="270">
        <v>2.5640000000000001</v>
      </c>
      <c r="X151" s="270">
        <v>3.4510000000000001</v>
      </c>
      <c r="Y151" s="270">
        <v>0.21</v>
      </c>
      <c r="Z151" s="270">
        <v>0.315</v>
      </c>
      <c r="AA151" s="270">
        <v>0.47299999999999998</v>
      </c>
      <c r="AB151" s="270">
        <v>0.70899999999999996</v>
      </c>
      <c r="AC151" s="270">
        <v>1.0640000000000001</v>
      </c>
      <c r="AD151" s="270">
        <v>0.311</v>
      </c>
      <c r="AE151" s="270">
        <v>0.38800000000000001</v>
      </c>
      <c r="AF151" s="270">
        <v>0.48499999999999999</v>
      </c>
      <c r="AG151" s="270">
        <v>0.60699999999999998</v>
      </c>
      <c r="AH151" s="270">
        <v>0.75800000000000001</v>
      </c>
      <c r="AI151" s="270">
        <v>1.9E-2</v>
      </c>
      <c r="AJ151" s="270">
        <v>2.3E-2</v>
      </c>
      <c r="AK151" s="270">
        <v>2.8000000000000001E-2</v>
      </c>
      <c r="AL151" s="270">
        <v>3.3000000000000002E-2</v>
      </c>
      <c r="AM151" s="270">
        <v>0.04</v>
      </c>
      <c r="AN151" s="270">
        <v>8.0000000000000002E-3</v>
      </c>
      <c r="AO151" s="270">
        <v>8.9999999999999993E-3</v>
      </c>
      <c r="AP151" s="270">
        <v>0.01</v>
      </c>
      <c r="AQ151" s="270">
        <v>1.0999999999999999E-2</v>
      </c>
      <c r="AR151" s="270">
        <v>1.2E-2</v>
      </c>
      <c r="AS151" s="270">
        <v>0.59799999999999998</v>
      </c>
      <c r="AT151" s="270">
        <v>0.85</v>
      </c>
      <c r="AU151" s="270">
        <v>1.2170000000000001</v>
      </c>
      <c r="AV151" s="270">
        <v>1.653</v>
      </c>
      <c r="AW151" s="270">
        <v>2.2330000000000001</v>
      </c>
      <c r="AX151" s="270">
        <v>0</v>
      </c>
      <c r="AY151" s="270">
        <v>0</v>
      </c>
      <c r="AZ151" s="270">
        <v>0</v>
      </c>
      <c r="BA151" s="270">
        <v>0</v>
      </c>
      <c r="BB151" s="270">
        <v>0</v>
      </c>
      <c r="BC151" s="270">
        <v>0</v>
      </c>
      <c r="BD151" s="270">
        <v>0</v>
      </c>
      <c r="BE151" s="270">
        <v>0</v>
      </c>
      <c r="BF151" s="270">
        <v>0</v>
      </c>
      <c r="BG151" s="270">
        <v>0</v>
      </c>
    </row>
    <row r="152" spans="1:59">
      <c r="A152" s="267" t="s">
        <v>614</v>
      </c>
      <c r="B152" s="268">
        <v>0.52141666666666675</v>
      </c>
      <c r="C152" s="268">
        <v>1.5</v>
      </c>
      <c r="D152" s="268">
        <v>0.36899999999999999</v>
      </c>
      <c r="E152" s="268"/>
      <c r="F152" s="269">
        <v>2445</v>
      </c>
      <c r="G152" s="270">
        <v>9.8000000000000004E-2</v>
      </c>
      <c r="H152" s="270">
        <v>1.9E-2</v>
      </c>
      <c r="I152" s="270">
        <v>1.9E-2</v>
      </c>
      <c r="J152" s="270">
        <v>2E-3</v>
      </c>
      <c r="K152" s="270">
        <v>1E-3</v>
      </c>
      <c r="L152" s="270">
        <v>1.3416666666666743E-2</v>
      </c>
      <c r="M152" s="271">
        <v>40.081799591002046</v>
      </c>
      <c r="N152" s="269">
        <v>2557</v>
      </c>
      <c r="O152" s="269">
        <v>2967</v>
      </c>
      <c r="P152" s="269">
        <v>3443</v>
      </c>
      <c r="Q152" s="269">
        <v>3996</v>
      </c>
      <c r="R152" s="269">
        <v>4638</v>
      </c>
      <c r="S152" s="269" t="s">
        <v>225</v>
      </c>
      <c r="T152" s="270">
        <v>0.10199999999999999</v>
      </c>
      <c r="U152" s="270">
        <v>0.11899999999999999</v>
      </c>
      <c r="V152" s="270">
        <v>0.13800000000000001</v>
      </c>
      <c r="W152" s="270">
        <v>0.16</v>
      </c>
      <c r="X152" s="270">
        <v>0.185</v>
      </c>
      <c r="Y152" s="270">
        <v>0.02</v>
      </c>
      <c r="Z152" s="270">
        <v>2.3E-2</v>
      </c>
      <c r="AA152" s="270">
        <v>2.7E-2</v>
      </c>
      <c r="AB152" s="270">
        <v>3.1E-2</v>
      </c>
      <c r="AC152" s="270">
        <v>3.5999999999999997E-2</v>
      </c>
      <c r="AD152" s="270">
        <v>0.02</v>
      </c>
      <c r="AE152" s="270">
        <v>2.3E-2</v>
      </c>
      <c r="AF152" s="270">
        <v>2.7E-2</v>
      </c>
      <c r="AG152" s="270">
        <v>3.1E-2</v>
      </c>
      <c r="AH152" s="270">
        <v>3.5999999999999997E-2</v>
      </c>
      <c r="AI152" s="270">
        <v>2E-3</v>
      </c>
      <c r="AJ152" s="270">
        <v>3.0000000000000001E-3</v>
      </c>
      <c r="AK152" s="270">
        <v>3.0000000000000001E-3</v>
      </c>
      <c r="AL152" s="270">
        <v>4.0000000000000001E-3</v>
      </c>
      <c r="AM152" s="270">
        <v>4.0000000000000001E-3</v>
      </c>
      <c r="AN152" s="270">
        <v>1E-3</v>
      </c>
      <c r="AO152" s="270">
        <v>1E-3</v>
      </c>
      <c r="AP152" s="270">
        <v>1E-3</v>
      </c>
      <c r="AQ152" s="270">
        <v>2E-3</v>
      </c>
      <c r="AR152" s="270">
        <v>2E-3</v>
      </c>
      <c r="AS152" s="270">
        <v>1.3599999999999999E-2</v>
      </c>
      <c r="AT152" s="270">
        <v>1.5800000000000002E-2</v>
      </c>
      <c r="AU152" s="270">
        <v>1.83E-2</v>
      </c>
      <c r="AV152" s="270">
        <v>2.1299999999999999E-2</v>
      </c>
      <c r="AW152" s="270">
        <v>2.46E-2</v>
      </c>
      <c r="AX152" s="270">
        <v>0</v>
      </c>
      <c r="AY152" s="270">
        <v>0</v>
      </c>
      <c r="AZ152" s="270">
        <v>0</v>
      </c>
      <c r="BA152" s="270">
        <v>0</v>
      </c>
      <c r="BB152" s="270">
        <v>0</v>
      </c>
      <c r="BC152" s="270">
        <v>0</v>
      </c>
      <c r="BD152" s="270">
        <v>0</v>
      </c>
      <c r="BE152" s="270">
        <v>0</v>
      </c>
      <c r="BF152" s="270">
        <v>0</v>
      </c>
      <c r="BG152" s="270">
        <v>0</v>
      </c>
    </row>
    <row r="153" spans="1:59">
      <c r="A153" s="267" t="s">
        <v>560</v>
      </c>
      <c r="B153" s="268">
        <v>0.63466666666666671</v>
      </c>
      <c r="C153" s="268">
        <v>1.6</v>
      </c>
      <c r="D153" s="268">
        <v>0</v>
      </c>
      <c r="E153" s="268"/>
      <c r="F153" s="269">
        <v>11400</v>
      </c>
      <c r="G153" s="270">
        <v>0.34499999999999997</v>
      </c>
      <c r="H153" s="270">
        <v>1.9E-2</v>
      </c>
      <c r="I153" s="270">
        <v>8.0000000000000002E-3</v>
      </c>
      <c r="J153" s="270">
        <v>0.26200000000000001</v>
      </c>
      <c r="K153" s="270">
        <v>1E-3</v>
      </c>
      <c r="L153" s="270">
        <v>-3.3333333333329662E-4</v>
      </c>
      <c r="M153" s="271">
        <v>30.263157894736842</v>
      </c>
      <c r="N153" s="269">
        <v>12307</v>
      </c>
      <c r="O153" s="269">
        <v>14768</v>
      </c>
      <c r="P153" s="269">
        <v>16245</v>
      </c>
      <c r="Q153" s="269">
        <v>17869</v>
      </c>
      <c r="R153" s="269">
        <v>19656</v>
      </c>
      <c r="S153" s="269" t="s">
        <v>225</v>
      </c>
      <c r="T153" s="270">
        <v>0.35399999999999998</v>
      </c>
      <c r="U153" s="270">
        <v>0.43</v>
      </c>
      <c r="V153" s="270">
        <v>0.45800000000000002</v>
      </c>
      <c r="W153" s="270">
        <v>0.51</v>
      </c>
      <c r="X153" s="270">
        <v>0.54400000000000004</v>
      </c>
      <c r="Y153" s="270">
        <v>0.02</v>
      </c>
      <c r="Z153" s="270">
        <v>2.4E-2</v>
      </c>
      <c r="AA153" s="270">
        <v>2.9000000000000001E-2</v>
      </c>
      <c r="AB153" s="270">
        <v>3.5000000000000003E-2</v>
      </c>
      <c r="AC153" s="270">
        <v>4.2000000000000003E-2</v>
      </c>
      <c r="AD153" s="270">
        <v>8.0000000000000002E-3</v>
      </c>
      <c r="AE153" s="270">
        <v>8.0000000000000002E-3</v>
      </c>
      <c r="AF153" s="270">
        <v>8.0000000000000002E-3</v>
      </c>
      <c r="AG153" s="270">
        <v>8.0000000000000002E-3</v>
      </c>
      <c r="AH153" s="270">
        <v>8.0000000000000002E-3</v>
      </c>
      <c r="AI153" s="270">
        <v>0.27400000000000002</v>
      </c>
      <c r="AJ153" s="270">
        <v>0.315</v>
      </c>
      <c r="AK153" s="270">
        <v>0.36199999999999999</v>
      </c>
      <c r="AL153" s="270">
        <v>0.45200000000000001</v>
      </c>
      <c r="AM153" s="270">
        <v>0.56599999999999995</v>
      </c>
      <c r="AN153" s="270">
        <v>1E-3</v>
      </c>
      <c r="AO153" s="270">
        <v>1E-3</v>
      </c>
      <c r="AP153" s="270">
        <v>1E-3</v>
      </c>
      <c r="AQ153" s="270">
        <v>1E-3</v>
      </c>
      <c r="AR153" s="270">
        <v>1E-3</v>
      </c>
      <c r="AS153" s="270">
        <v>5.0000000000000001E-3</v>
      </c>
      <c r="AT153" s="270">
        <v>6.0000000000000001E-3</v>
      </c>
      <c r="AU153" s="270">
        <v>7.0000000000000001E-3</v>
      </c>
      <c r="AV153" s="270">
        <v>8.0000000000000002E-3</v>
      </c>
      <c r="AW153" s="270">
        <v>8.9999999999999993E-3</v>
      </c>
      <c r="AX153" s="270">
        <v>0</v>
      </c>
      <c r="AY153" s="270">
        <v>0</v>
      </c>
      <c r="AZ153" s="270">
        <v>0</v>
      </c>
      <c r="BA153" s="270">
        <v>0</v>
      </c>
      <c r="BB153" s="270">
        <v>0</v>
      </c>
      <c r="BC153" s="270">
        <v>0</v>
      </c>
      <c r="BD153" s="270">
        <v>0</v>
      </c>
      <c r="BE153" s="270">
        <v>0</v>
      </c>
      <c r="BF153" s="270">
        <v>0</v>
      </c>
      <c r="BG153" s="270">
        <v>0</v>
      </c>
    </row>
    <row r="154" spans="1:59">
      <c r="A154" s="267" t="s">
        <v>597</v>
      </c>
      <c r="B154" s="268">
        <v>9.7166666666666665E-2</v>
      </c>
      <c r="C154" s="268">
        <v>0.18099999999999999</v>
      </c>
      <c r="D154" s="268">
        <v>0</v>
      </c>
      <c r="E154" s="268"/>
      <c r="F154" s="269">
        <v>2558</v>
      </c>
      <c r="G154" s="270">
        <v>9.1999999999999998E-2</v>
      </c>
      <c r="H154" s="270">
        <v>0</v>
      </c>
      <c r="I154" s="270">
        <v>0</v>
      </c>
      <c r="J154" s="270">
        <v>0</v>
      </c>
      <c r="K154" s="270">
        <v>1E-3</v>
      </c>
      <c r="L154" s="270">
        <v>4.1666666666666657E-3</v>
      </c>
      <c r="M154" s="271">
        <v>35.965598123534008</v>
      </c>
      <c r="N154" s="269">
        <v>2918</v>
      </c>
      <c r="O154" s="269">
        <v>3208</v>
      </c>
      <c r="P154" s="269">
        <v>3498</v>
      </c>
      <c r="Q154" s="269">
        <v>3788</v>
      </c>
      <c r="R154" s="269">
        <v>4078</v>
      </c>
      <c r="S154" s="269" t="s">
        <v>225</v>
      </c>
      <c r="T154" s="270">
        <v>0.105</v>
      </c>
      <c r="U154" s="270">
        <v>0.115</v>
      </c>
      <c r="V154" s="270">
        <v>0.126</v>
      </c>
      <c r="W154" s="270">
        <v>0.13600000000000001</v>
      </c>
      <c r="X154" s="270">
        <v>0.14699999999999999</v>
      </c>
      <c r="Y154" s="270">
        <v>0</v>
      </c>
      <c r="Z154" s="270">
        <v>0</v>
      </c>
      <c r="AA154" s="270">
        <v>0</v>
      </c>
      <c r="AB154" s="270">
        <v>0</v>
      </c>
      <c r="AC154" s="270">
        <v>0</v>
      </c>
      <c r="AD154" s="270">
        <v>0</v>
      </c>
      <c r="AE154" s="270">
        <v>0</v>
      </c>
      <c r="AF154" s="270">
        <v>0</v>
      </c>
      <c r="AG154" s="270">
        <v>0</v>
      </c>
      <c r="AH154" s="270">
        <v>0</v>
      </c>
      <c r="AI154" s="270">
        <v>0</v>
      </c>
      <c r="AJ154" s="270">
        <v>0</v>
      </c>
      <c r="AK154" s="270">
        <v>0</v>
      </c>
      <c r="AL154" s="270">
        <v>0</v>
      </c>
      <c r="AM154" s="270">
        <v>0</v>
      </c>
      <c r="AN154" s="270">
        <v>1E-3</v>
      </c>
      <c r="AO154" s="270">
        <v>1E-3</v>
      </c>
      <c r="AP154" s="270">
        <v>1E-3</v>
      </c>
      <c r="AQ154" s="270">
        <v>1E-3</v>
      </c>
      <c r="AR154" s="270">
        <v>1E-3</v>
      </c>
      <c r="AS154" s="270">
        <v>5.0000000000000001E-3</v>
      </c>
      <c r="AT154" s="270">
        <v>6.0000000000000001E-3</v>
      </c>
      <c r="AU154" s="270">
        <v>7.0000000000000001E-3</v>
      </c>
      <c r="AV154" s="270">
        <v>7.0000000000000001E-3</v>
      </c>
      <c r="AW154" s="270">
        <v>8.0000000000000002E-3</v>
      </c>
      <c r="AX154" s="270">
        <v>0</v>
      </c>
      <c r="AY154" s="270">
        <v>0</v>
      </c>
      <c r="AZ154" s="270">
        <v>0</v>
      </c>
      <c r="BA154" s="270">
        <v>0</v>
      </c>
      <c r="BB154" s="270">
        <v>0</v>
      </c>
      <c r="BC154" s="270">
        <v>0</v>
      </c>
      <c r="BD154" s="270">
        <v>0</v>
      </c>
      <c r="BE154" s="270">
        <v>0</v>
      </c>
      <c r="BF154" s="270">
        <v>0</v>
      </c>
      <c r="BG154" s="270">
        <v>0</v>
      </c>
    </row>
    <row r="155" spans="1:59">
      <c r="A155" s="267" t="s">
        <v>225</v>
      </c>
      <c r="B155" s="268">
        <v>6.5666666666666665E-2</v>
      </c>
      <c r="C155" s="268">
        <v>0.5</v>
      </c>
      <c r="D155" s="268">
        <v>0</v>
      </c>
      <c r="E155" s="268"/>
      <c r="F155" s="269">
        <v>1100</v>
      </c>
      <c r="G155" s="270">
        <v>5.1999999999999998E-2</v>
      </c>
      <c r="H155" s="270">
        <v>1E-3</v>
      </c>
      <c r="I155" s="270">
        <v>1E-3</v>
      </c>
      <c r="J155" s="270">
        <v>2E-3</v>
      </c>
      <c r="K155" s="270">
        <v>2E-3</v>
      </c>
      <c r="L155" s="270">
        <v>7.6666666666666619E-3</v>
      </c>
      <c r="M155" s="271">
        <v>47.272727272727273</v>
      </c>
      <c r="N155" s="269">
        <v>1100</v>
      </c>
      <c r="O155" s="269">
        <v>1200</v>
      </c>
      <c r="P155" s="269">
        <v>1320</v>
      </c>
      <c r="Q155" s="269">
        <v>1450</v>
      </c>
      <c r="R155" s="269">
        <v>1600</v>
      </c>
      <c r="S155" s="269" t="s">
        <v>225</v>
      </c>
      <c r="T155" s="270">
        <v>6.3E-2</v>
      </c>
      <c r="U155" s="270">
        <v>6.8000000000000005E-2</v>
      </c>
      <c r="V155" s="270">
        <v>7.4999999999999997E-2</v>
      </c>
      <c r="W155" s="270">
        <v>8.3000000000000004E-2</v>
      </c>
      <c r="X155" s="270">
        <v>9.0999999999999998E-2</v>
      </c>
      <c r="Y155" s="270">
        <v>3.0000000000000001E-3</v>
      </c>
      <c r="Z155" s="270">
        <v>4.0000000000000001E-3</v>
      </c>
      <c r="AA155" s="270">
        <v>4.0000000000000001E-3</v>
      </c>
      <c r="AB155" s="270">
        <v>5.0000000000000001E-3</v>
      </c>
      <c r="AC155" s="270">
        <v>5.0000000000000001E-3</v>
      </c>
      <c r="AD155" s="270">
        <v>3.0000000000000001E-3</v>
      </c>
      <c r="AE155" s="270">
        <v>3.0000000000000001E-3</v>
      </c>
      <c r="AF155" s="270">
        <v>3.0000000000000001E-3</v>
      </c>
      <c r="AG155" s="270">
        <v>4.0000000000000001E-3</v>
      </c>
      <c r="AH155" s="270">
        <v>4.0000000000000001E-3</v>
      </c>
      <c r="AI155" s="270">
        <v>5.0000000000000001E-3</v>
      </c>
      <c r="AJ155" s="270">
        <v>5.0000000000000001E-3</v>
      </c>
      <c r="AK155" s="270">
        <v>6.0000000000000001E-3</v>
      </c>
      <c r="AL155" s="270">
        <v>6.0000000000000001E-3</v>
      </c>
      <c r="AM155" s="270">
        <v>6.0000000000000001E-3</v>
      </c>
      <c r="AN155" s="270">
        <v>2E-3</v>
      </c>
      <c r="AO155" s="270">
        <v>2E-3</v>
      </c>
      <c r="AP155" s="270">
        <v>2E-3</v>
      </c>
      <c r="AQ155" s="270">
        <v>2E-3</v>
      </c>
      <c r="AR155" s="270">
        <v>2E-3</v>
      </c>
      <c r="AS155" s="270">
        <v>1.0500000000000001E-2</v>
      </c>
      <c r="AT155" s="270">
        <v>1.1299999999999999E-2</v>
      </c>
      <c r="AU155" s="270">
        <v>1.24E-2</v>
      </c>
      <c r="AV155" s="270">
        <v>1.38E-2</v>
      </c>
      <c r="AW155" s="270">
        <v>1.49E-2</v>
      </c>
      <c r="AX155" s="270">
        <v>0</v>
      </c>
      <c r="AY155" s="270">
        <v>0</v>
      </c>
      <c r="AZ155" s="270">
        <v>0</v>
      </c>
      <c r="BA155" s="270">
        <v>0</v>
      </c>
      <c r="BB155" s="270">
        <v>0</v>
      </c>
      <c r="BC155" s="270">
        <v>0</v>
      </c>
      <c r="BD155" s="270">
        <v>0</v>
      </c>
      <c r="BE155" s="270">
        <v>0</v>
      </c>
      <c r="BF155" s="270">
        <v>0</v>
      </c>
      <c r="BG155" s="270">
        <v>0</v>
      </c>
    </row>
    <row r="156" spans="1:59">
      <c r="A156" s="267" t="s">
        <v>766</v>
      </c>
      <c r="B156" s="268">
        <v>2.4333333333333335E-2</v>
      </c>
      <c r="C156" s="268">
        <v>0.1</v>
      </c>
      <c r="D156" s="268">
        <v>0</v>
      </c>
      <c r="E156" s="268"/>
      <c r="F156" s="269">
        <v>553</v>
      </c>
      <c r="G156" s="270">
        <v>0.02</v>
      </c>
      <c r="H156" s="270">
        <v>1E-3</v>
      </c>
      <c r="I156" s="270">
        <v>0</v>
      </c>
      <c r="J156" s="270">
        <v>0</v>
      </c>
      <c r="K156" s="270">
        <v>1E-3</v>
      </c>
      <c r="L156" s="270">
        <v>2.3333333333333331E-3</v>
      </c>
      <c r="M156" s="271">
        <v>36.166365280289334</v>
      </c>
      <c r="N156" s="269">
        <v>565</v>
      </c>
      <c r="O156" s="269">
        <v>605</v>
      </c>
      <c r="P156" s="269">
        <v>645</v>
      </c>
      <c r="Q156" s="269">
        <v>685</v>
      </c>
      <c r="R156" s="269">
        <v>725</v>
      </c>
      <c r="S156" s="269" t="s">
        <v>225</v>
      </c>
      <c r="T156" s="270">
        <v>2.3E-2</v>
      </c>
      <c r="U156" s="270">
        <v>2.4E-2</v>
      </c>
      <c r="V156" s="270">
        <v>2.5000000000000001E-2</v>
      </c>
      <c r="W156" s="270">
        <v>2.5999999999999999E-2</v>
      </c>
      <c r="X156" s="270">
        <v>2.7E-2</v>
      </c>
      <c r="Y156" s="270">
        <v>1E-3</v>
      </c>
      <c r="Z156" s="270">
        <v>1E-3</v>
      </c>
      <c r="AA156" s="270">
        <v>1E-3</v>
      </c>
      <c r="AB156" s="270">
        <v>1E-3</v>
      </c>
      <c r="AC156" s="270">
        <v>1E-3</v>
      </c>
      <c r="AD156" s="270">
        <v>0</v>
      </c>
      <c r="AE156" s="270">
        <v>0</v>
      </c>
      <c r="AF156" s="270">
        <v>0</v>
      </c>
      <c r="AG156" s="270">
        <v>0</v>
      </c>
      <c r="AH156" s="270">
        <v>0</v>
      </c>
      <c r="AI156" s="270">
        <v>0</v>
      </c>
      <c r="AJ156" s="270">
        <v>0</v>
      </c>
      <c r="AK156" s="270">
        <v>0</v>
      </c>
      <c r="AL156" s="270">
        <v>0</v>
      </c>
      <c r="AM156" s="270">
        <v>0</v>
      </c>
      <c r="AN156" s="270">
        <v>0</v>
      </c>
      <c r="AO156" s="270">
        <v>0</v>
      </c>
      <c r="AP156" s="270">
        <v>0</v>
      </c>
      <c r="AQ156" s="270">
        <v>0</v>
      </c>
      <c r="AR156" s="270">
        <v>0</v>
      </c>
      <c r="AS156" s="270">
        <v>2E-3</v>
      </c>
      <c r="AT156" s="270">
        <v>2E-3</v>
      </c>
      <c r="AU156" s="270">
        <v>2E-3</v>
      </c>
      <c r="AV156" s="270">
        <v>2E-3</v>
      </c>
      <c r="AW156" s="270">
        <v>3.0000000000000001E-3</v>
      </c>
      <c r="AX156" s="270">
        <v>0</v>
      </c>
      <c r="AY156" s="270">
        <v>0</v>
      </c>
      <c r="AZ156" s="270">
        <v>0</v>
      </c>
      <c r="BA156" s="270">
        <v>0</v>
      </c>
      <c r="BB156" s="270">
        <v>0</v>
      </c>
      <c r="BC156" s="270">
        <v>0</v>
      </c>
      <c r="BD156" s="270">
        <v>0</v>
      </c>
      <c r="BE156" s="270">
        <v>0</v>
      </c>
      <c r="BF156" s="270">
        <v>0</v>
      </c>
      <c r="BG156" s="270">
        <v>0</v>
      </c>
    </row>
    <row r="157" spans="1:59">
      <c r="A157" s="267" t="s">
        <v>948</v>
      </c>
      <c r="B157" s="268">
        <v>0.37069166666666664</v>
      </c>
      <c r="C157" s="268">
        <v>6.3</v>
      </c>
      <c r="D157" s="268">
        <v>0</v>
      </c>
      <c r="E157" s="268"/>
      <c r="F157" s="269">
        <v>2326</v>
      </c>
      <c r="G157" s="270">
        <v>0.182</v>
      </c>
      <c r="H157" s="270">
        <v>4.3999999999999997E-2</v>
      </c>
      <c r="I157" s="270">
        <v>5.0000000000000001E-3</v>
      </c>
      <c r="J157" s="270">
        <v>5.0000000000000001E-3</v>
      </c>
      <c r="K157" s="270">
        <v>4.4999999999999998E-2</v>
      </c>
      <c r="L157" s="270">
        <v>8.969166666666667E-2</v>
      </c>
      <c r="M157" s="271">
        <v>78.245915735167671</v>
      </c>
      <c r="N157" s="269">
        <v>2475</v>
      </c>
      <c r="O157" s="269">
        <v>2800</v>
      </c>
      <c r="P157" s="269">
        <v>3100</v>
      </c>
      <c r="Q157" s="269">
        <v>3400</v>
      </c>
      <c r="R157" s="269">
        <v>3700</v>
      </c>
      <c r="S157" s="269" t="s">
        <v>209</v>
      </c>
      <c r="T157" s="270">
        <v>0.2</v>
      </c>
      <c r="U157" s="270">
        <v>0.22500000000000001</v>
      </c>
      <c r="V157" s="270">
        <v>0.25</v>
      </c>
      <c r="W157" s="270">
        <v>0.27500000000000002</v>
      </c>
      <c r="X157" s="270">
        <v>0.3</v>
      </c>
      <c r="Y157" s="270">
        <v>0.05</v>
      </c>
      <c r="Z157" s="270">
        <v>5.5E-2</v>
      </c>
      <c r="AA157" s="270">
        <v>0.06</v>
      </c>
      <c r="AB157" s="270">
        <v>6.5000000000000002E-2</v>
      </c>
      <c r="AC157" s="270">
        <v>7.0000000000000007E-2</v>
      </c>
      <c r="AD157" s="270">
        <v>5.0000000000000001E-3</v>
      </c>
      <c r="AE157" s="270">
        <v>5.0000000000000001E-3</v>
      </c>
      <c r="AF157" s="270">
        <v>6.0000000000000001E-3</v>
      </c>
      <c r="AG157" s="270">
        <v>6.0000000000000001E-3</v>
      </c>
      <c r="AH157" s="270">
        <v>7.0000000000000001E-3</v>
      </c>
      <c r="AI157" s="270">
        <v>5.0000000000000001E-3</v>
      </c>
      <c r="AJ157" s="270">
        <v>5.0000000000000001E-3</v>
      </c>
      <c r="AK157" s="270">
        <v>6.0000000000000001E-3</v>
      </c>
      <c r="AL157" s="270">
        <v>6.0000000000000001E-3</v>
      </c>
      <c r="AM157" s="270">
        <v>7.0000000000000001E-3</v>
      </c>
      <c r="AN157" s="270">
        <v>0.05</v>
      </c>
      <c r="AO157" s="270">
        <v>0.05</v>
      </c>
      <c r="AP157" s="270">
        <v>5.5E-2</v>
      </c>
      <c r="AQ157" s="270">
        <v>5.5E-2</v>
      </c>
      <c r="AR157" s="270">
        <v>0.06</v>
      </c>
      <c r="AS157" s="270">
        <v>9.9299999999999999E-2</v>
      </c>
      <c r="AT157" s="270">
        <v>0.1089</v>
      </c>
      <c r="AU157" s="270">
        <v>0.1207</v>
      </c>
      <c r="AV157" s="270">
        <v>0.13039999999999999</v>
      </c>
      <c r="AW157" s="270">
        <v>0.14219999999999999</v>
      </c>
      <c r="AX157" s="270">
        <v>0</v>
      </c>
      <c r="AY157" s="270">
        <v>0</v>
      </c>
      <c r="AZ157" s="270">
        <v>0</v>
      </c>
      <c r="BA157" s="270">
        <v>0</v>
      </c>
      <c r="BB157" s="270">
        <v>0</v>
      </c>
      <c r="BC157" s="270">
        <v>0</v>
      </c>
      <c r="BD157" s="270">
        <v>0</v>
      </c>
      <c r="BE157" s="270">
        <v>0</v>
      </c>
      <c r="BF157" s="270">
        <v>0</v>
      </c>
      <c r="BG157" s="270">
        <v>0</v>
      </c>
    </row>
    <row r="158" spans="1:59">
      <c r="A158" s="267" t="s">
        <v>707</v>
      </c>
      <c r="B158" s="268">
        <v>1.3000000000000003E-2</v>
      </c>
      <c r="C158" s="268">
        <v>0.108</v>
      </c>
      <c r="D158" s="268">
        <v>0</v>
      </c>
      <c r="E158" s="268"/>
      <c r="F158" s="269">
        <v>161</v>
      </c>
      <c r="G158" s="270">
        <v>1.2E-2</v>
      </c>
      <c r="H158" s="270">
        <v>1E-3</v>
      </c>
      <c r="I158" s="270">
        <v>0</v>
      </c>
      <c r="J158" s="270">
        <v>0</v>
      </c>
      <c r="K158" s="270">
        <v>0</v>
      </c>
      <c r="L158" s="270">
        <v>0</v>
      </c>
      <c r="M158" s="271">
        <v>74.534161490683232</v>
      </c>
      <c r="N158" s="269">
        <v>155</v>
      </c>
      <c r="O158" s="269">
        <v>152</v>
      </c>
      <c r="P158" s="269">
        <v>150</v>
      </c>
      <c r="Q158" s="269">
        <v>145</v>
      </c>
      <c r="R158" s="269">
        <v>140</v>
      </c>
      <c r="S158" s="269" t="s">
        <v>209</v>
      </c>
      <c r="T158" s="270">
        <v>1.2E-2</v>
      </c>
      <c r="U158" s="270">
        <v>1.2E-2</v>
      </c>
      <c r="V158" s="270">
        <v>1.2E-2</v>
      </c>
      <c r="W158" s="270">
        <v>1.2E-2</v>
      </c>
      <c r="X158" s="270">
        <v>1.0999999999999999E-2</v>
      </c>
      <c r="Y158" s="270">
        <v>2E-3</v>
      </c>
      <c r="Z158" s="270">
        <v>2E-3</v>
      </c>
      <c r="AA158" s="270">
        <v>2E-3</v>
      </c>
      <c r="AB158" s="270">
        <v>2E-3</v>
      </c>
      <c r="AC158" s="270">
        <v>2E-3</v>
      </c>
      <c r="AD158" s="270">
        <v>0</v>
      </c>
      <c r="AE158" s="270">
        <v>0</v>
      </c>
      <c r="AF158" s="270">
        <v>0</v>
      </c>
      <c r="AG158" s="270">
        <v>0</v>
      </c>
      <c r="AH158" s="270">
        <v>0</v>
      </c>
      <c r="AI158" s="270">
        <v>0</v>
      </c>
      <c r="AJ158" s="270">
        <v>0</v>
      </c>
      <c r="AK158" s="270">
        <v>0</v>
      </c>
      <c r="AL158" s="270">
        <v>0</v>
      </c>
      <c r="AM158" s="270">
        <v>0</v>
      </c>
      <c r="AN158" s="270">
        <v>0</v>
      </c>
      <c r="AO158" s="270">
        <v>0</v>
      </c>
      <c r="AP158" s="270">
        <v>0</v>
      </c>
      <c r="AQ158" s="270">
        <v>0</v>
      </c>
      <c r="AR158" s="270">
        <v>0</v>
      </c>
      <c r="AS158" s="270">
        <v>1E-3</v>
      </c>
      <c r="AT158" s="270">
        <v>1E-3</v>
      </c>
      <c r="AU158" s="270">
        <v>1E-3</v>
      </c>
      <c r="AV158" s="270">
        <v>1E-3</v>
      </c>
      <c r="AW158" s="270">
        <v>1E-3</v>
      </c>
      <c r="AX158" s="270">
        <v>0</v>
      </c>
      <c r="AY158" s="270">
        <v>0</v>
      </c>
      <c r="AZ158" s="270">
        <v>0</v>
      </c>
      <c r="BA158" s="270">
        <v>0</v>
      </c>
      <c r="BB158" s="270">
        <v>0</v>
      </c>
      <c r="BC158" s="270">
        <v>0</v>
      </c>
      <c r="BD158" s="270">
        <v>0</v>
      </c>
      <c r="BE158" s="270">
        <v>0</v>
      </c>
      <c r="BF158" s="270">
        <v>0</v>
      </c>
      <c r="BG158" s="270">
        <v>0</v>
      </c>
    </row>
    <row r="159" spans="1:59">
      <c r="A159" s="267" t="s">
        <v>670</v>
      </c>
      <c r="B159" s="268">
        <v>2.9611666666666667</v>
      </c>
      <c r="C159" s="268">
        <v>6.95</v>
      </c>
      <c r="D159" s="268">
        <v>0</v>
      </c>
      <c r="E159" s="268"/>
      <c r="F159" s="269">
        <v>19105</v>
      </c>
      <c r="G159" s="270">
        <v>0.871</v>
      </c>
      <c r="H159" s="270">
        <v>0.56699999999999995</v>
      </c>
      <c r="I159" s="270">
        <v>0.90300000000000002</v>
      </c>
      <c r="J159" s="270">
        <v>3.4000000000000002E-2</v>
      </c>
      <c r="K159" s="270">
        <v>0.19</v>
      </c>
      <c r="L159" s="270">
        <v>0.39616666666666678</v>
      </c>
      <c r="M159" s="271">
        <v>45.59015964407223</v>
      </c>
      <c r="N159" s="269">
        <v>21000</v>
      </c>
      <c r="O159" s="269">
        <v>22000</v>
      </c>
      <c r="P159" s="269">
        <v>23250</v>
      </c>
      <c r="Q159" s="269">
        <v>24400</v>
      </c>
      <c r="R159" s="269">
        <v>25400</v>
      </c>
      <c r="S159" s="269" t="s">
        <v>197</v>
      </c>
      <c r="T159" s="270">
        <v>0.97</v>
      </c>
      <c r="U159" s="270">
        <v>1.01</v>
      </c>
      <c r="V159" s="270">
        <v>1.07</v>
      </c>
      <c r="W159" s="270">
        <v>1.1200000000000001</v>
      </c>
      <c r="X159" s="270">
        <v>1.17</v>
      </c>
      <c r="Y159" s="270">
        <v>0.61</v>
      </c>
      <c r="Z159" s="270">
        <v>0.64</v>
      </c>
      <c r="AA159" s="270">
        <v>0.67</v>
      </c>
      <c r="AB159" s="270">
        <v>0.7</v>
      </c>
      <c r="AC159" s="270">
        <v>0.74</v>
      </c>
      <c r="AD159" s="270">
        <v>0.88</v>
      </c>
      <c r="AE159" s="270">
        <v>0.92</v>
      </c>
      <c r="AF159" s="270">
        <v>0.96</v>
      </c>
      <c r="AG159" s="270">
        <v>1.01</v>
      </c>
      <c r="AH159" s="270">
        <v>1.06</v>
      </c>
      <c r="AI159" s="270">
        <v>0.02</v>
      </c>
      <c r="AJ159" s="270">
        <v>0.02</v>
      </c>
      <c r="AK159" s="270">
        <v>0.02</v>
      </c>
      <c r="AL159" s="270">
        <v>0.02</v>
      </c>
      <c r="AM159" s="270">
        <v>0.02</v>
      </c>
      <c r="AN159" s="270">
        <v>0.2</v>
      </c>
      <c r="AO159" s="270">
        <v>0.2</v>
      </c>
      <c r="AP159" s="270">
        <v>0.2</v>
      </c>
      <c r="AQ159" s="270">
        <v>0.2</v>
      </c>
      <c r="AR159" s="270">
        <v>0.2</v>
      </c>
      <c r="AS159" s="270">
        <v>0.4143</v>
      </c>
      <c r="AT159" s="270">
        <v>0.43130000000000002</v>
      </c>
      <c r="AU159" s="270">
        <v>0.45140000000000002</v>
      </c>
      <c r="AV159" s="270">
        <v>0.47149999999999997</v>
      </c>
      <c r="AW159" s="270">
        <v>0.49309999999999998</v>
      </c>
      <c r="AX159" s="270">
        <v>0</v>
      </c>
      <c r="AY159" s="270">
        <v>0</v>
      </c>
      <c r="AZ159" s="270">
        <v>0</v>
      </c>
      <c r="BA159" s="270">
        <v>0</v>
      </c>
      <c r="BB159" s="270">
        <v>0</v>
      </c>
      <c r="BC159" s="270">
        <v>0</v>
      </c>
      <c r="BD159" s="270">
        <v>0</v>
      </c>
      <c r="BE159" s="270">
        <v>0</v>
      </c>
      <c r="BF159" s="270">
        <v>0</v>
      </c>
      <c r="BG159" s="270">
        <v>0</v>
      </c>
    </row>
    <row r="160" spans="1:59">
      <c r="A160" s="267" t="s">
        <v>887</v>
      </c>
      <c r="B160" s="268">
        <v>2.5741666666666667</v>
      </c>
      <c r="C160" s="268">
        <v>6.95</v>
      </c>
      <c r="D160" s="268">
        <v>0</v>
      </c>
      <c r="E160" s="268"/>
      <c r="F160" s="269">
        <v>25872</v>
      </c>
      <c r="G160" s="270">
        <v>1.0669999999999999</v>
      </c>
      <c r="H160" s="270">
        <v>0.31900000000000001</v>
      </c>
      <c r="I160" s="270">
        <v>0.123</v>
      </c>
      <c r="J160" s="270">
        <v>0.06</v>
      </c>
      <c r="K160" s="270">
        <v>0.65</v>
      </c>
      <c r="L160" s="270">
        <v>0.35516666666666685</v>
      </c>
      <c r="M160" s="271">
        <v>41.241496598639458</v>
      </c>
      <c r="N160" s="269">
        <v>28500</v>
      </c>
      <c r="O160" s="269">
        <v>30000</v>
      </c>
      <c r="P160" s="269">
        <v>31500</v>
      </c>
      <c r="Q160" s="269">
        <v>33000</v>
      </c>
      <c r="R160" s="269">
        <v>34500</v>
      </c>
      <c r="S160" s="269" t="s">
        <v>197</v>
      </c>
      <c r="T160" s="270">
        <v>1.18</v>
      </c>
      <c r="U160" s="270">
        <v>1.24</v>
      </c>
      <c r="V160" s="270">
        <v>1.31</v>
      </c>
      <c r="W160" s="270">
        <v>1.37</v>
      </c>
      <c r="X160" s="270">
        <v>1.43</v>
      </c>
      <c r="Y160" s="270">
        <v>0.2</v>
      </c>
      <c r="Z160" s="270">
        <v>0.21</v>
      </c>
      <c r="AA160" s="270">
        <v>0.22</v>
      </c>
      <c r="AB160" s="270">
        <v>0.23</v>
      </c>
      <c r="AC160" s="270">
        <v>0.24</v>
      </c>
      <c r="AD160" s="270">
        <v>0.2</v>
      </c>
      <c r="AE160" s="270">
        <v>0.21</v>
      </c>
      <c r="AF160" s="270">
        <v>0.22</v>
      </c>
      <c r="AG160" s="270">
        <v>0.23</v>
      </c>
      <c r="AH160" s="270">
        <v>0.24</v>
      </c>
      <c r="AI160" s="270">
        <v>0.05</v>
      </c>
      <c r="AJ160" s="270">
        <v>0.05</v>
      </c>
      <c r="AK160" s="270">
        <v>5.5E-2</v>
      </c>
      <c r="AL160" s="270">
        <v>5.5E-2</v>
      </c>
      <c r="AM160" s="270">
        <v>0.06</v>
      </c>
      <c r="AN160" s="270">
        <v>0.65</v>
      </c>
      <c r="AO160" s="270">
        <v>0.7</v>
      </c>
      <c r="AP160" s="270">
        <v>0.7</v>
      </c>
      <c r="AQ160" s="270">
        <v>0.7</v>
      </c>
      <c r="AR160" s="270">
        <v>0.7</v>
      </c>
      <c r="AS160" s="270">
        <v>0.29599999999999999</v>
      </c>
      <c r="AT160" s="270">
        <v>0.307</v>
      </c>
      <c r="AU160" s="270">
        <v>0.32200000000000001</v>
      </c>
      <c r="AV160" s="270">
        <v>0.33400000000000002</v>
      </c>
      <c r="AW160" s="270">
        <v>0.34599999999999997</v>
      </c>
      <c r="AX160" s="270">
        <v>0</v>
      </c>
      <c r="AY160" s="270">
        <v>0</v>
      </c>
      <c r="AZ160" s="270">
        <v>0</v>
      </c>
      <c r="BA160" s="270">
        <v>0</v>
      </c>
      <c r="BB160" s="270">
        <v>0</v>
      </c>
      <c r="BC160" s="270">
        <v>0</v>
      </c>
      <c r="BD160" s="270">
        <v>0</v>
      </c>
      <c r="BE160" s="270">
        <v>0</v>
      </c>
      <c r="BF160" s="270">
        <v>0</v>
      </c>
      <c r="BG160" s="270">
        <v>0</v>
      </c>
    </row>
    <row r="161" spans="1:59">
      <c r="A161" s="267" t="s">
        <v>531</v>
      </c>
      <c r="B161" s="268">
        <v>9.9570000000000007</v>
      </c>
      <c r="C161" s="268">
        <v>71.19</v>
      </c>
      <c r="D161" s="268">
        <v>4.6621917808219178E-2</v>
      </c>
      <c r="E161" s="268"/>
      <c r="F161" s="269">
        <v>154000</v>
      </c>
      <c r="G161" s="270">
        <v>7.0819999999999999</v>
      </c>
      <c r="H161" s="270">
        <v>0.25700000000000001</v>
      </c>
      <c r="I161" s="270">
        <v>0.216</v>
      </c>
      <c r="J161" s="270">
        <v>0.29599999999999999</v>
      </c>
      <c r="K161" s="270">
        <v>0.34399999999999997</v>
      </c>
      <c r="L161" s="270">
        <v>1.7153780821917817</v>
      </c>
      <c r="M161" s="271">
        <v>45.987012987012989</v>
      </c>
      <c r="N161" s="269">
        <v>163205</v>
      </c>
      <c r="O161" s="269">
        <v>180705</v>
      </c>
      <c r="P161" s="269">
        <v>198205</v>
      </c>
      <c r="Q161" s="269">
        <v>215705</v>
      </c>
      <c r="R161" s="269">
        <v>233205</v>
      </c>
      <c r="S161" s="269" t="s">
        <v>197</v>
      </c>
      <c r="T161" s="270">
        <v>8.1809999999999992</v>
      </c>
      <c r="U161" s="270">
        <v>9.2040000000000006</v>
      </c>
      <c r="V161" s="270">
        <v>10.353999999999999</v>
      </c>
      <c r="W161" s="270">
        <v>11.648999999999999</v>
      </c>
      <c r="X161" s="270">
        <v>13.105</v>
      </c>
      <c r="Y161" s="270">
        <v>0.27100000000000002</v>
      </c>
      <c r="Z161" s="270">
        <v>0.29699999999999999</v>
      </c>
      <c r="AA161" s="270">
        <v>0.32300000000000001</v>
      </c>
      <c r="AB161" s="270">
        <v>0.34899999999999998</v>
      </c>
      <c r="AC161" s="270">
        <v>0.379</v>
      </c>
      <c r="AD161" s="270">
        <v>0.24099999999999999</v>
      </c>
      <c r="AE161" s="270">
        <v>0.26500000000000001</v>
      </c>
      <c r="AF161" s="270">
        <v>0.29099999999999998</v>
      </c>
      <c r="AG161" s="270">
        <v>0.32100000000000001</v>
      </c>
      <c r="AH161" s="270">
        <v>0.35299999999999998</v>
      </c>
      <c r="AI161" s="270">
        <v>0.32900000000000001</v>
      </c>
      <c r="AJ161" s="270">
        <v>0.36199999999999999</v>
      </c>
      <c r="AK161" s="270">
        <v>0.39800000000000002</v>
      </c>
      <c r="AL161" s="270">
        <v>0.438</v>
      </c>
      <c r="AM161" s="270">
        <v>0.48199999999999998</v>
      </c>
      <c r="AN161" s="270">
        <v>0.38500000000000001</v>
      </c>
      <c r="AO161" s="270">
        <v>0.432</v>
      </c>
      <c r="AP161" s="270">
        <v>0.48499999999999999</v>
      </c>
      <c r="AQ161" s="270">
        <v>0.54500000000000004</v>
      </c>
      <c r="AR161" s="270">
        <v>0.61099999999999999</v>
      </c>
      <c r="AS161" s="270">
        <v>1.482</v>
      </c>
      <c r="AT161" s="270">
        <v>1.6639999999999999</v>
      </c>
      <c r="AU161" s="270">
        <v>1.867</v>
      </c>
      <c r="AV161" s="270">
        <v>2.0960000000000001</v>
      </c>
      <c r="AW161" s="270">
        <v>2.3519999999999999</v>
      </c>
      <c r="AX161" s="270">
        <v>0</v>
      </c>
      <c r="AY161" s="270">
        <v>0</v>
      </c>
      <c r="AZ161" s="270">
        <v>0</v>
      </c>
      <c r="BA161" s="270">
        <v>0</v>
      </c>
      <c r="BB161" s="270">
        <v>0</v>
      </c>
      <c r="BC161" s="270">
        <v>0</v>
      </c>
      <c r="BD161" s="270">
        <v>0</v>
      </c>
      <c r="BE161" s="270">
        <v>0</v>
      </c>
      <c r="BF161" s="270">
        <v>0</v>
      </c>
      <c r="BG161" s="270">
        <v>0</v>
      </c>
    </row>
    <row r="162" spans="1:59">
      <c r="A162" s="267" t="s">
        <v>534</v>
      </c>
      <c r="B162" s="268">
        <v>1.3104166666666668</v>
      </c>
      <c r="C162" s="268">
        <v>2.2999999999999998</v>
      </c>
      <c r="D162" s="268">
        <v>0.65700000000000003</v>
      </c>
      <c r="E162" s="268"/>
      <c r="F162" s="269">
        <v>1685</v>
      </c>
      <c r="G162" s="270">
        <v>8.5000000000000006E-2</v>
      </c>
      <c r="H162" s="270">
        <v>3.4000000000000002E-2</v>
      </c>
      <c r="I162" s="270">
        <v>4.4999999999999998E-2</v>
      </c>
      <c r="J162" s="270">
        <v>1.0999999999999999E-2</v>
      </c>
      <c r="K162" s="270">
        <v>0.34499999999999997</v>
      </c>
      <c r="L162" s="270">
        <v>0.13341666666666674</v>
      </c>
      <c r="M162" s="271">
        <v>50.445103857566764</v>
      </c>
      <c r="N162" s="269">
        <v>1690</v>
      </c>
      <c r="O162" s="269">
        <v>1700</v>
      </c>
      <c r="P162" s="269">
        <v>1710</v>
      </c>
      <c r="Q162" s="269">
        <v>1725</v>
      </c>
      <c r="R162" s="269">
        <v>1750</v>
      </c>
      <c r="S162" s="269" t="s">
        <v>197</v>
      </c>
      <c r="T162" s="270">
        <v>8.2000000000000003E-2</v>
      </c>
      <c r="U162" s="270">
        <v>8.5000000000000006E-2</v>
      </c>
      <c r="V162" s="270">
        <v>8.5999999999999993E-2</v>
      </c>
      <c r="W162" s="270">
        <v>8.5999999999999993E-2</v>
      </c>
      <c r="X162" s="270">
        <v>8.7999999999999995E-2</v>
      </c>
      <c r="Y162" s="270">
        <v>2.5000000000000001E-2</v>
      </c>
      <c r="Z162" s="270">
        <v>2.5999999999999999E-2</v>
      </c>
      <c r="AA162" s="270">
        <v>2.7E-2</v>
      </c>
      <c r="AB162" s="270">
        <v>2.8000000000000001E-2</v>
      </c>
      <c r="AC162" s="270">
        <v>0.03</v>
      </c>
      <c r="AD162" s="270">
        <v>4.8000000000000001E-2</v>
      </c>
      <c r="AE162" s="270">
        <v>0.05</v>
      </c>
      <c r="AF162" s="270">
        <v>5.1999999999999998E-2</v>
      </c>
      <c r="AG162" s="270">
        <v>5.3999999999999999E-2</v>
      </c>
      <c r="AH162" s="270">
        <v>5.6000000000000001E-2</v>
      </c>
      <c r="AI162" s="270">
        <v>1.2E-2</v>
      </c>
      <c r="AJ162" s="270">
        <v>1.4999999999999999E-2</v>
      </c>
      <c r="AK162" s="270">
        <v>1.7000000000000001E-2</v>
      </c>
      <c r="AL162" s="270">
        <v>1.7999999999999999E-2</v>
      </c>
      <c r="AM162" s="270">
        <v>0.02</v>
      </c>
      <c r="AN162" s="270">
        <v>0.34899999999999998</v>
      </c>
      <c r="AO162" s="270">
        <v>0.34899999999999998</v>
      </c>
      <c r="AP162" s="270">
        <v>0.34899999999999998</v>
      </c>
      <c r="AQ162" s="270">
        <v>0.34899999999999998</v>
      </c>
      <c r="AR162" s="270">
        <v>0.34899999999999998</v>
      </c>
      <c r="AS162" s="270">
        <v>0.13400000000000001</v>
      </c>
      <c r="AT162" s="270">
        <v>0.13600000000000001</v>
      </c>
      <c r="AU162" s="270">
        <v>0.13800000000000001</v>
      </c>
      <c r="AV162" s="270">
        <v>0.13900000000000001</v>
      </c>
      <c r="AW162" s="270">
        <v>0.14099999999999999</v>
      </c>
      <c r="AX162" s="270">
        <v>0</v>
      </c>
      <c r="AY162" s="270">
        <v>0</v>
      </c>
      <c r="AZ162" s="270">
        <v>0</v>
      </c>
      <c r="BA162" s="270">
        <v>0</v>
      </c>
      <c r="BB162" s="270">
        <v>0</v>
      </c>
      <c r="BC162" s="270">
        <v>0</v>
      </c>
      <c r="BD162" s="270">
        <v>0</v>
      </c>
      <c r="BE162" s="270">
        <v>1</v>
      </c>
      <c r="BF162" s="270">
        <v>0</v>
      </c>
      <c r="BG162" s="270">
        <v>0</v>
      </c>
    </row>
    <row r="163" spans="1:59">
      <c r="A163" s="267" t="s">
        <v>608</v>
      </c>
      <c r="B163" s="268">
        <v>0.65699999999999992</v>
      </c>
      <c r="C163" s="268">
        <v>1</v>
      </c>
      <c r="D163" s="268">
        <v>7.4999999999999997E-2</v>
      </c>
      <c r="E163" s="268"/>
      <c r="F163" s="269">
        <v>3147</v>
      </c>
      <c r="G163" s="270">
        <v>0.28399999999999997</v>
      </c>
      <c r="H163" s="270">
        <v>2.5999999999999999E-2</v>
      </c>
      <c r="I163" s="270">
        <v>2E-3</v>
      </c>
      <c r="J163" s="270">
        <v>2.9000000000000001E-2</v>
      </c>
      <c r="K163" s="270">
        <v>1E-3</v>
      </c>
      <c r="L163" s="270">
        <v>0.23999999999999988</v>
      </c>
      <c r="M163" s="271">
        <v>90.244677470606931</v>
      </c>
      <c r="N163" s="269">
        <v>3241</v>
      </c>
      <c r="O163" s="269">
        <v>3338</v>
      </c>
      <c r="P163" s="269">
        <v>3472</v>
      </c>
      <c r="Q163" s="269">
        <v>3600</v>
      </c>
      <c r="R163" s="269">
        <v>3700</v>
      </c>
      <c r="S163" s="269" t="s">
        <v>197</v>
      </c>
      <c r="T163" s="270">
        <v>0.3</v>
      </c>
      <c r="U163" s="270">
        <v>0.309</v>
      </c>
      <c r="V163" s="270">
        <v>0.32</v>
      </c>
      <c r="W163" s="270">
        <v>0.32900000000000001</v>
      </c>
      <c r="X163" s="270">
        <v>0.33100000000000002</v>
      </c>
      <c r="Y163" s="270">
        <v>2.7E-2</v>
      </c>
      <c r="Z163" s="270">
        <v>2.8000000000000001E-2</v>
      </c>
      <c r="AA163" s="270">
        <v>2.9000000000000001E-2</v>
      </c>
      <c r="AB163" s="270">
        <v>0.03</v>
      </c>
      <c r="AC163" s="270">
        <v>3.2000000000000001E-2</v>
      </c>
      <c r="AD163" s="270">
        <v>0</v>
      </c>
      <c r="AE163" s="270">
        <v>0</v>
      </c>
      <c r="AF163" s="270">
        <v>0</v>
      </c>
      <c r="AG163" s="270">
        <v>0</v>
      </c>
      <c r="AH163" s="270">
        <v>0</v>
      </c>
      <c r="AI163" s="270">
        <v>0.03</v>
      </c>
      <c r="AJ163" s="270">
        <v>3.1E-2</v>
      </c>
      <c r="AK163" s="270">
        <v>3.2000000000000001E-2</v>
      </c>
      <c r="AL163" s="270">
        <v>3.3000000000000002E-2</v>
      </c>
      <c r="AM163" s="270">
        <v>3.3000000000000002E-2</v>
      </c>
      <c r="AN163" s="270">
        <v>1E-3</v>
      </c>
      <c r="AO163" s="270">
        <v>2E-3</v>
      </c>
      <c r="AP163" s="270">
        <v>2E-3</v>
      </c>
      <c r="AQ163" s="270">
        <v>2E-3</v>
      </c>
      <c r="AR163" s="270">
        <v>2E-3</v>
      </c>
      <c r="AS163" s="270">
        <v>0.26200000000000001</v>
      </c>
      <c r="AT163" s="270">
        <v>0.27</v>
      </c>
      <c r="AU163" s="270">
        <v>0.28000000000000003</v>
      </c>
      <c r="AV163" s="270">
        <v>0.29099999999999998</v>
      </c>
      <c r="AW163" s="270">
        <v>0.29099999999999998</v>
      </c>
      <c r="AX163" s="270">
        <v>0</v>
      </c>
      <c r="AY163" s="270">
        <v>0</v>
      </c>
      <c r="AZ163" s="270">
        <v>0</v>
      </c>
      <c r="BA163" s="270">
        <v>0</v>
      </c>
      <c r="BB163" s="270">
        <v>0</v>
      </c>
      <c r="BC163" s="270">
        <v>0</v>
      </c>
      <c r="BD163" s="270">
        <v>0</v>
      </c>
      <c r="BE163" s="270">
        <v>0</v>
      </c>
      <c r="BF163" s="270">
        <v>0</v>
      </c>
      <c r="BG163" s="270">
        <v>0</v>
      </c>
    </row>
    <row r="164" spans="1:59">
      <c r="A164" s="267" t="s">
        <v>708</v>
      </c>
      <c r="B164" s="268">
        <v>0.98649999999999993</v>
      </c>
      <c r="C164" s="268">
        <v>3.6</v>
      </c>
      <c r="D164" s="268">
        <v>1.0958904109589042E-5</v>
      </c>
      <c r="E164" s="268"/>
      <c r="F164" s="269">
        <v>5051</v>
      </c>
      <c r="G164" s="270">
        <v>0.443</v>
      </c>
      <c r="H164" s="270">
        <v>0.104</v>
      </c>
      <c r="I164" s="270">
        <v>8.3000000000000004E-2</v>
      </c>
      <c r="J164" s="270">
        <v>6.2E-2</v>
      </c>
      <c r="K164" s="270">
        <v>0.216</v>
      </c>
      <c r="L164" s="270">
        <v>7.8489041095890388E-2</v>
      </c>
      <c r="M164" s="271">
        <v>87.70540487032271</v>
      </c>
      <c r="N164" s="269">
        <v>5500</v>
      </c>
      <c r="O164" s="269">
        <v>6000</v>
      </c>
      <c r="P164" s="269">
        <v>6500</v>
      </c>
      <c r="Q164" s="269">
        <v>7100</v>
      </c>
      <c r="R164" s="269">
        <v>7700</v>
      </c>
      <c r="S164" s="269" t="s">
        <v>196</v>
      </c>
      <c r="T164" s="270">
        <v>0.43</v>
      </c>
      <c r="U164" s="270">
        <v>0.44</v>
      </c>
      <c r="V164" s="270">
        <v>0.47499999999999998</v>
      </c>
      <c r="W164" s="270">
        <v>0.51300000000000001</v>
      </c>
      <c r="X164" s="270">
        <v>0.55400000000000005</v>
      </c>
      <c r="Y164" s="270">
        <v>0.1</v>
      </c>
      <c r="Z164" s="270">
        <v>0.10199999999999999</v>
      </c>
      <c r="AA164" s="270">
        <v>0.107</v>
      </c>
      <c r="AB164" s="270">
        <v>0.112</v>
      </c>
      <c r="AC164" s="270">
        <v>0.11799999999999999</v>
      </c>
      <c r="AD164" s="270">
        <v>0.1</v>
      </c>
      <c r="AE164" s="270">
        <v>8.7999999999999995E-2</v>
      </c>
      <c r="AF164" s="270">
        <v>9.7000000000000003E-2</v>
      </c>
      <c r="AG164" s="270">
        <v>0.106</v>
      </c>
      <c r="AH164" s="270">
        <v>0.11700000000000001</v>
      </c>
      <c r="AI164" s="270">
        <v>0.06</v>
      </c>
      <c r="AJ164" s="270">
        <v>6.3E-2</v>
      </c>
      <c r="AK164" s="270">
        <v>6.6000000000000003E-2</v>
      </c>
      <c r="AL164" s="270">
        <v>6.9000000000000006E-2</v>
      </c>
      <c r="AM164" s="270">
        <v>7.2999999999999995E-2</v>
      </c>
      <c r="AN164" s="270">
        <v>0.1</v>
      </c>
      <c r="AO164" s="270">
        <v>7.9000000000000001E-2</v>
      </c>
      <c r="AP164" s="270">
        <v>8.3000000000000004E-2</v>
      </c>
      <c r="AQ164" s="270">
        <v>8.6999999999999994E-2</v>
      </c>
      <c r="AR164" s="270">
        <v>9.0999999999999998E-2</v>
      </c>
      <c r="AS164" s="270">
        <v>0.09</v>
      </c>
      <c r="AT164" s="270">
        <v>7.0000000000000007E-2</v>
      </c>
      <c r="AU164" s="270">
        <v>7.0000000000000007E-2</v>
      </c>
      <c r="AV164" s="270">
        <v>7.0000000000000007E-2</v>
      </c>
      <c r="AW164" s="270">
        <v>7.0000000000000007E-2</v>
      </c>
      <c r="AX164" s="270">
        <v>0</v>
      </c>
      <c r="AY164" s="270">
        <v>0</v>
      </c>
      <c r="AZ164" s="270">
        <v>0</v>
      </c>
      <c r="BA164" s="270">
        <v>0</v>
      </c>
      <c r="BB164" s="270">
        <v>0</v>
      </c>
      <c r="BC164" s="270">
        <v>0</v>
      </c>
      <c r="BD164" s="270">
        <v>0</v>
      </c>
      <c r="BE164" s="270">
        <v>0</v>
      </c>
      <c r="BF164" s="270">
        <v>0</v>
      </c>
      <c r="BG164" s="270">
        <v>0</v>
      </c>
    </row>
    <row r="165" spans="1:59">
      <c r="A165" s="267" t="s">
        <v>532</v>
      </c>
      <c r="B165" s="268">
        <v>2.8200833333333333</v>
      </c>
      <c r="C165" s="268">
        <v>73.5</v>
      </c>
      <c r="D165" s="268">
        <v>1.3863013698630136E-3</v>
      </c>
      <c r="E165" s="268"/>
      <c r="F165" s="269">
        <v>26500</v>
      </c>
      <c r="G165" s="270">
        <v>1.77</v>
      </c>
      <c r="H165" s="270">
        <v>0.16500000000000001</v>
      </c>
      <c r="I165" s="270">
        <v>4.1000000000000002E-2</v>
      </c>
      <c r="J165" s="270">
        <v>7.0999999999999994E-2</v>
      </c>
      <c r="K165" s="270">
        <v>0.54</v>
      </c>
      <c r="L165" s="270">
        <v>0.23169703196347013</v>
      </c>
      <c r="M165" s="271">
        <v>66.79245283018868</v>
      </c>
      <c r="N165" s="269">
        <v>31418</v>
      </c>
      <c r="O165" s="269">
        <v>37736</v>
      </c>
      <c r="P165" s="269">
        <v>44796</v>
      </c>
      <c r="Q165" s="269">
        <v>52952</v>
      </c>
      <c r="R165" s="269">
        <v>62361</v>
      </c>
      <c r="S165" s="269" t="s">
        <v>196</v>
      </c>
      <c r="T165" s="270">
        <v>1.944</v>
      </c>
      <c r="U165" s="270">
        <v>2.2349999999999999</v>
      </c>
      <c r="V165" s="270">
        <v>2.57</v>
      </c>
      <c r="W165" s="270">
        <v>2.956</v>
      </c>
      <c r="X165" s="270">
        <v>3.399</v>
      </c>
      <c r="Y165" s="270">
        <v>0.20499999999999999</v>
      </c>
      <c r="Z165" s="270">
        <v>0.23499999999999999</v>
      </c>
      <c r="AA165" s="270">
        <v>0.27100000000000002</v>
      </c>
      <c r="AB165" s="270">
        <v>0.311</v>
      </c>
      <c r="AC165" s="270">
        <v>0.35799999999999998</v>
      </c>
      <c r="AD165" s="270">
        <v>0.17799999999999999</v>
      </c>
      <c r="AE165" s="270">
        <v>0.20499999999999999</v>
      </c>
      <c r="AF165" s="270">
        <v>0.23599999999999999</v>
      </c>
      <c r="AG165" s="270">
        <v>0.27100000000000002</v>
      </c>
      <c r="AH165" s="270">
        <v>0.312</v>
      </c>
      <c r="AI165" s="270">
        <v>7.0999999999999994E-2</v>
      </c>
      <c r="AJ165" s="270">
        <v>8.2000000000000003E-2</v>
      </c>
      <c r="AK165" s="270">
        <v>9.4E-2</v>
      </c>
      <c r="AL165" s="270">
        <v>0.108</v>
      </c>
      <c r="AM165" s="270">
        <v>0.125</v>
      </c>
      <c r="AN165" s="270">
        <v>0.56000000000000005</v>
      </c>
      <c r="AO165" s="270">
        <v>0.59</v>
      </c>
      <c r="AP165" s="270">
        <v>0.62</v>
      </c>
      <c r="AQ165" s="270">
        <v>0.65</v>
      </c>
      <c r="AR165" s="270">
        <v>0.68</v>
      </c>
      <c r="AS165" s="270">
        <v>0.33700000000000002</v>
      </c>
      <c r="AT165" s="270">
        <v>0.38700000000000001</v>
      </c>
      <c r="AU165" s="270">
        <v>0.44500000000000001</v>
      </c>
      <c r="AV165" s="270">
        <v>0.51200000000000001</v>
      </c>
      <c r="AW165" s="270">
        <v>0.58899999999999997</v>
      </c>
      <c r="AX165" s="270">
        <v>0</v>
      </c>
      <c r="AY165" s="270">
        <v>0</v>
      </c>
      <c r="AZ165" s="270">
        <v>0</v>
      </c>
      <c r="BA165" s="270">
        <v>0</v>
      </c>
      <c r="BB165" s="270">
        <v>0</v>
      </c>
      <c r="BC165" s="270">
        <v>0</v>
      </c>
      <c r="BD165" s="270">
        <v>0</v>
      </c>
      <c r="BE165" s="270">
        <v>0</v>
      </c>
      <c r="BF165" s="270">
        <v>0</v>
      </c>
      <c r="BG165" s="270">
        <v>0</v>
      </c>
    </row>
    <row r="166" spans="1:59">
      <c r="A166" s="267" t="s">
        <v>974</v>
      </c>
      <c r="B166" s="268">
        <v>36.891666666666666</v>
      </c>
      <c r="C166" s="268">
        <v>133</v>
      </c>
      <c r="D166" s="268">
        <v>0.13803835616438356</v>
      </c>
      <c r="E166" s="268"/>
      <c r="F166" s="269">
        <v>356309</v>
      </c>
      <c r="G166" s="270">
        <v>14.51</v>
      </c>
      <c r="H166" s="270">
        <v>9.9600000000000009</v>
      </c>
      <c r="I166" s="270">
        <v>5.07</v>
      </c>
      <c r="J166" s="270">
        <v>0.93</v>
      </c>
      <c r="K166" s="270">
        <v>2.4034</v>
      </c>
      <c r="L166" s="270">
        <v>3.8802283105022823</v>
      </c>
      <c r="M166" s="271">
        <v>40.723080247762475</v>
      </c>
      <c r="N166" s="269">
        <v>360000</v>
      </c>
      <c r="O166" s="269">
        <v>401000</v>
      </c>
      <c r="P166" s="269">
        <v>453000</v>
      </c>
      <c r="Q166" s="269">
        <v>505000</v>
      </c>
      <c r="R166" s="269">
        <v>557000</v>
      </c>
      <c r="S166" s="269" t="s">
        <v>192</v>
      </c>
      <c r="T166" s="270">
        <v>17.797000000000001</v>
      </c>
      <c r="U166" s="270">
        <v>19.317</v>
      </c>
      <c r="V166" s="270">
        <v>20.838000000000001</v>
      </c>
      <c r="W166" s="270">
        <v>22.725000000000001</v>
      </c>
      <c r="X166" s="270">
        <v>25.065000000000001</v>
      </c>
      <c r="Y166" s="270">
        <v>10.08</v>
      </c>
      <c r="Z166" s="270">
        <v>11.23</v>
      </c>
      <c r="AA166" s="270">
        <v>12.68</v>
      </c>
      <c r="AB166" s="270">
        <v>14.14</v>
      </c>
      <c r="AC166" s="270">
        <v>15.6</v>
      </c>
      <c r="AD166" s="270">
        <v>7.2</v>
      </c>
      <c r="AE166" s="270">
        <v>8.02</v>
      </c>
      <c r="AF166" s="270">
        <v>9.06</v>
      </c>
      <c r="AG166" s="270">
        <v>10.1</v>
      </c>
      <c r="AH166" s="270">
        <v>11.14</v>
      </c>
      <c r="AI166" s="270">
        <v>1.3720000000000001</v>
      </c>
      <c r="AJ166" s="270">
        <v>1.4890000000000001</v>
      </c>
      <c r="AK166" s="270">
        <v>1.6060000000000001</v>
      </c>
      <c r="AL166" s="270">
        <v>1.7509999999999999</v>
      </c>
      <c r="AM166" s="270">
        <v>1.931</v>
      </c>
      <c r="AN166" s="270">
        <v>2</v>
      </c>
      <c r="AO166" s="270">
        <v>2.2000000000000002</v>
      </c>
      <c r="AP166" s="270">
        <v>2.4</v>
      </c>
      <c r="AQ166" s="270">
        <v>2.6</v>
      </c>
      <c r="AR166" s="270">
        <v>2.8</v>
      </c>
      <c r="AS166" s="270">
        <v>4.4913999999999996</v>
      </c>
      <c r="AT166" s="270">
        <v>4.9360999999999997</v>
      </c>
      <c r="AU166" s="270">
        <v>5.4417</v>
      </c>
      <c r="AV166" s="270">
        <v>5.9945000000000004</v>
      </c>
      <c r="AW166" s="270">
        <v>6.6041999999999996</v>
      </c>
      <c r="AX166" s="270">
        <v>0</v>
      </c>
      <c r="AY166" s="270">
        <v>0</v>
      </c>
      <c r="AZ166" s="270">
        <v>0</v>
      </c>
      <c r="BA166" s="270">
        <v>0</v>
      </c>
      <c r="BB166" s="270">
        <v>0</v>
      </c>
      <c r="BC166" s="270">
        <v>0</v>
      </c>
      <c r="BD166" s="270">
        <v>0</v>
      </c>
      <c r="BE166" s="270">
        <v>0</v>
      </c>
      <c r="BF166" s="270">
        <v>0</v>
      </c>
      <c r="BG166" s="270">
        <v>0</v>
      </c>
    </row>
    <row r="167" spans="1:59">
      <c r="A167" s="267" t="s">
        <v>680</v>
      </c>
      <c r="B167" s="268">
        <v>0.63841666666666674</v>
      </c>
      <c r="C167" s="268">
        <v>3</v>
      </c>
      <c r="D167" s="268">
        <v>0.13</v>
      </c>
      <c r="E167" s="268"/>
      <c r="F167" s="269">
        <v>3354</v>
      </c>
      <c r="G167" s="270">
        <v>0.124</v>
      </c>
      <c r="H167" s="270">
        <v>0.192</v>
      </c>
      <c r="I167" s="270">
        <v>0</v>
      </c>
      <c r="J167" s="270">
        <v>5.0000000000000001E-3</v>
      </c>
      <c r="K167" s="270">
        <v>8.3500000000000005E-2</v>
      </c>
      <c r="L167" s="270">
        <v>0.10391666666666677</v>
      </c>
      <c r="M167" s="271">
        <v>36.97078115682767</v>
      </c>
      <c r="N167" s="269">
        <v>3950</v>
      </c>
      <c r="O167" s="269">
        <v>4500</v>
      </c>
      <c r="P167" s="269">
        <v>4680</v>
      </c>
      <c r="Q167" s="269">
        <v>4870</v>
      </c>
      <c r="R167" s="269">
        <v>5500</v>
      </c>
      <c r="S167" s="269" t="s">
        <v>191</v>
      </c>
      <c r="T167" s="270">
        <v>0.13800000000000001</v>
      </c>
      <c r="U167" s="270">
        <v>0.158</v>
      </c>
      <c r="V167" s="270">
        <v>0.16400000000000001</v>
      </c>
      <c r="W167" s="270">
        <v>0.17100000000000001</v>
      </c>
      <c r="X167" s="270">
        <v>0.193</v>
      </c>
      <c r="Y167" s="270">
        <v>0.20300000000000001</v>
      </c>
      <c r="Z167" s="270">
        <v>0.215</v>
      </c>
      <c r="AA167" s="270">
        <v>0.23</v>
      </c>
      <c r="AB167" s="270">
        <v>0.24199999999999999</v>
      </c>
      <c r="AC167" s="270">
        <v>0.26800000000000002</v>
      </c>
      <c r="AD167" s="270">
        <v>0.04</v>
      </c>
      <c r="AE167" s="270">
        <v>4.3999999999999997E-2</v>
      </c>
      <c r="AF167" s="270">
        <v>0.05</v>
      </c>
      <c r="AG167" s="270">
        <v>5.3999999999999999E-2</v>
      </c>
      <c r="AH167" s="270">
        <v>0.06</v>
      </c>
      <c r="AI167" s="270">
        <v>0.1</v>
      </c>
      <c r="AJ167" s="270">
        <v>0.11</v>
      </c>
      <c r="AK167" s="270">
        <v>0.12</v>
      </c>
      <c r="AL167" s="270">
        <v>0.13500000000000001</v>
      </c>
      <c r="AM167" s="270">
        <v>0.17</v>
      </c>
      <c r="AN167" s="270">
        <v>6.8000000000000005E-2</v>
      </c>
      <c r="AO167" s="270">
        <v>7.8E-2</v>
      </c>
      <c r="AP167" s="270">
        <v>8.5999999999999993E-2</v>
      </c>
      <c r="AQ167" s="270">
        <v>9.4E-2</v>
      </c>
      <c r="AR167" s="270">
        <v>0.11</v>
      </c>
      <c r="AS167" s="270">
        <v>0.15190000000000001</v>
      </c>
      <c r="AT167" s="270">
        <v>0.1673</v>
      </c>
      <c r="AU167" s="270">
        <v>0.17979999999999999</v>
      </c>
      <c r="AV167" s="270">
        <v>0.1925</v>
      </c>
      <c r="AW167" s="270">
        <v>0.22159999999999999</v>
      </c>
      <c r="AX167" s="270">
        <v>0</v>
      </c>
      <c r="AY167" s="270">
        <v>0</v>
      </c>
      <c r="AZ167" s="270">
        <v>0</v>
      </c>
      <c r="BA167" s="270">
        <v>0</v>
      </c>
      <c r="BB167" s="270">
        <v>0</v>
      </c>
      <c r="BC167" s="270">
        <v>0</v>
      </c>
      <c r="BD167" s="270">
        <v>0</v>
      </c>
      <c r="BE167" s="270">
        <v>0</v>
      </c>
      <c r="BF167" s="270">
        <v>0</v>
      </c>
      <c r="BG167" s="270">
        <v>0</v>
      </c>
    </row>
    <row r="168" spans="1:59">
      <c r="A168" s="267" t="s">
        <v>459</v>
      </c>
      <c r="B168" s="268">
        <v>0.13125000000000001</v>
      </c>
      <c r="C168" s="268">
        <v>0.5</v>
      </c>
      <c r="D168" s="268">
        <v>0</v>
      </c>
      <c r="E168" s="268"/>
      <c r="F168" s="269">
        <v>682</v>
      </c>
      <c r="G168" s="270">
        <v>2.5000000000000001E-2</v>
      </c>
      <c r="H168" s="270">
        <v>0.08</v>
      </c>
      <c r="I168" s="270">
        <v>2E-3</v>
      </c>
      <c r="J168" s="270">
        <v>7.0000000000000001E-3</v>
      </c>
      <c r="K168" s="270">
        <v>0</v>
      </c>
      <c r="L168" s="270">
        <v>1.7249999999999988E-2</v>
      </c>
      <c r="M168" s="271">
        <v>36.656891495601172</v>
      </c>
      <c r="N168" s="269">
        <v>925</v>
      </c>
      <c r="O168" s="269">
        <v>1100</v>
      </c>
      <c r="P168" s="269">
        <v>1650</v>
      </c>
      <c r="Q168" s="269">
        <v>2500</v>
      </c>
      <c r="R168" s="269">
        <v>3250</v>
      </c>
      <c r="S168" s="269" t="s">
        <v>191</v>
      </c>
      <c r="T168" s="270">
        <v>3.5000000000000003E-2</v>
      </c>
      <c r="U168" s="270">
        <v>0.04</v>
      </c>
      <c r="V168" s="270">
        <v>0.06</v>
      </c>
      <c r="W168" s="270">
        <v>0.09</v>
      </c>
      <c r="X168" s="270">
        <v>0.12</v>
      </c>
      <c r="Y168" s="270">
        <v>9.6000000000000002E-2</v>
      </c>
      <c r="Z168" s="270">
        <v>0.115</v>
      </c>
      <c r="AA168" s="270">
        <v>0.14000000000000001</v>
      </c>
      <c r="AB168" s="270">
        <v>0.16500000000000001</v>
      </c>
      <c r="AC168" s="270">
        <v>0.2</v>
      </c>
      <c r="AD168" s="270">
        <v>3.0000000000000001E-3</v>
      </c>
      <c r="AE168" s="270">
        <v>4.0000000000000001E-3</v>
      </c>
      <c r="AF168" s="270">
        <v>5.0000000000000001E-3</v>
      </c>
      <c r="AG168" s="270">
        <v>6.0000000000000001E-3</v>
      </c>
      <c r="AH168" s="270">
        <v>7.0000000000000001E-3</v>
      </c>
      <c r="AI168" s="270">
        <v>8.0000000000000002E-3</v>
      </c>
      <c r="AJ168" s="270">
        <v>8.9999999999999993E-3</v>
      </c>
      <c r="AK168" s="270">
        <v>1.2E-2</v>
      </c>
      <c r="AL168" s="270">
        <v>1.4999999999999999E-2</v>
      </c>
      <c r="AM168" s="270">
        <v>1.7999999999999999E-2</v>
      </c>
      <c r="AN168" s="270">
        <v>0</v>
      </c>
      <c r="AO168" s="270">
        <v>0</v>
      </c>
      <c r="AP168" s="270">
        <v>0</v>
      </c>
      <c r="AQ168" s="270">
        <v>0</v>
      </c>
      <c r="AR168" s="270">
        <v>0</v>
      </c>
      <c r="AS168" s="270">
        <v>2.3699999999999999E-2</v>
      </c>
      <c r="AT168" s="270">
        <v>2.8000000000000001E-2</v>
      </c>
      <c r="AU168" s="270">
        <v>3.6200000000000003E-2</v>
      </c>
      <c r="AV168" s="270">
        <v>4.5999999999999999E-2</v>
      </c>
      <c r="AW168" s="270">
        <v>5.7500000000000002E-2</v>
      </c>
      <c r="AX168" s="270">
        <v>0</v>
      </c>
      <c r="AY168" s="270">
        <v>0</v>
      </c>
      <c r="AZ168" s="270">
        <v>0</v>
      </c>
      <c r="BA168" s="270">
        <v>0</v>
      </c>
      <c r="BB168" s="270">
        <v>0</v>
      </c>
      <c r="BC168" s="270">
        <v>0</v>
      </c>
      <c r="BD168" s="270">
        <v>0</v>
      </c>
      <c r="BE168" s="270">
        <v>0</v>
      </c>
      <c r="BF168" s="270">
        <v>0</v>
      </c>
      <c r="BG168" s="270">
        <v>0</v>
      </c>
    </row>
    <row r="169" spans="1:59">
      <c r="A169" s="267" t="s">
        <v>583</v>
      </c>
      <c r="B169" s="268">
        <v>2.1015833333333336</v>
      </c>
      <c r="C169" s="268">
        <v>5.6669999999999998</v>
      </c>
      <c r="D169" s="268">
        <v>0.29200000000000004</v>
      </c>
      <c r="E169" s="268"/>
      <c r="F169" s="269">
        <v>11000</v>
      </c>
      <c r="G169" s="270">
        <v>0.36699999999999999</v>
      </c>
      <c r="H169" s="270">
        <v>9.9000000000000005E-2</v>
      </c>
      <c r="I169" s="270">
        <v>1.2170000000000001</v>
      </c>
      <c r="J169" s="270">
        <v>0.3</v>
      </c>
      <c r="K169" s="270">
        <v>0.01</v>
      </c>
      <c r="L169" s="270">
        <v>-0.18341666666666656</v>
      </c>
      <c r="M169" s="271">
        <v>33.363636363636367</v>
      </c>
      <c r="N169" s="269">
        <v>15368</v>
      </c>
      <c r="O169" s="269">
        <v>22500</v>
      </c>
      <c r="P169" s="269">
        <v>25000</v>
      </c>
      <c r="Q169" s="269">
        <v>27500</v>
      </c>
      <c r="R169" s="269">
        <v>30000</v>
      </c>
      <c r="S169" s="269" t="s">
        <v>191</v>
      </c>
      <c r="T169" s="270">
        <v>0.8</v>
      </c>
      <c r="U169" s="270">
        <v>1.1000000000000001</v>
      </c>
      <c r="V169" s="270">
        <v>1.3</v>
      </c>
      <c r="W169" s="270">
        <v>1.5</v>
      </c>
      <c r="X169" s="270">
        <v>1.7</v>
      </c>
      <c r="Y169" s="270">
        <v>0.25</v>
      </c>
      <c r="Z169" s="270">
        <v>0.3</v>
      </c>
      <c r="AA169" s="270">
        <v>0.35</v>
      </c>
      <c r="AB169" s="270">
        <v>0.4</v>
      </c>
      <c r="AC169" s="270">
        <v>0.45</v>
      </c>
      <c r="AD169" s="270">
        <v>1.2</v>
      </c>
      <c r="AE169" s="270">
        <v>1.3</v>
      </c>
      <c r="AF169" s="270">
        <v>1.4</v>
      </c>
      <c r="AG169" s="270">
        <v>1.6</v>
      </c>
      <c r="AH169" s="270">
        <v>1.7</v>
      </c>
      <c r="AI169" s="270">
        <v>0.1</v>
      </c>
      <c r="AJ169" s="270">
        <v>0.15</v>
      </c>
      <c r="AK169" s="270">
        <v>0.2</v>
      </c>
      <c r="AL169" s="270">
        <v>0.25</v>
      </c>
      <c r="AM169" s="270">
        <v>0.3</v>
      </c>
      <c r="AN169" s="270">
        <v>0.05</v>
      </c>
      <c r="AO169" s="270">
        <v>5.5E-2</v>
      </c>
      <c r="AP169" s="270">
        <v>0.06</v>
      </c>
      <c r="AQ169" s="270">
        <v>6.5000000000000002E-2</v>
      </c>
      <c r="AR169" s="270">
        <v>7.0000000000000007E-2</v>
      </c>
      <c r="AS169" s="270">
        <v>0.42699999999999999</v>
      </c>
      <c r="AT169" s="270">
        <v>0.54</v>
      </c>
      <c r="AU169" s="270">
        <v>0.61499999999999999</v>
      </c>
      <c r="AV169" s="270">
        <v>0.70899999999999996</v>
      </c>
      <c r="AW169" s="270">
        <v>0.78400000000000003</v>
      </c>
      <c r="AX169" s="270">
        <v>1.5</v>
      </c>
      <c r="AY169" s="270">
        <v>0</v>
      </c>
      <c r="AZ169" s="270">
        <v>0</v>
      </c>
      <c r="BA169" s="270">
        <v>0</v>
      </c>
      <c r="BB169" s="270">
        <v>0</v>
      </c>
      <c r="BC169" s="270">
        <v>1.5</v>
      </c>
      <c r="BD169" s="270">
        <v>0</v>
      </c>
      <c r="BE169" s="270">
        <v>0</v>
      </c>
      <c r="BF169" s="270">
        <v>0</v>
      </c>
      <c r="BG169" s="270">
        <v>0</v>
      </c>
    </row>
    <row r="170" spans="1:59">
      <c r="A170" s="267" t="s">
        <v>657</v>
      </c>
      <c r="B170" s="268">
        <v>0.15916666666666665</v>
      </c>
      <c r="C170" s="268">
        <v>0.3</v>
      </c>
      <c r="D170" s="268">
        <v>0</v>
      </c>
      <c r="E170" s="268"/>
      <c r="F170" s="269">
        <v>5493</v>
      </c>
      <c r="G170" s="270">
        <v>0.12</v>
      </c>
      <c r="H170" s="270">
        <v>1E-3</v>
      </c>
      <c r="I170" s="270">
        <v>0</v>
      </c>
      <c r="J170" s="270">
        <v>0</v>
      </c>
      <c r="K170" s="270">
        <v>2.3E-2</v>
      </c>
      <c r="L170" s="270">
        <v>1.5166666666666662E-2</v>
      </c>
      <c r="M170" s="271">
        <v>21.845985800109229</v>
      </c>
      <c r="N170" s="269">
        <v>5635</v>
      </c>
      <c r="O170" s="269">
        <v>6135</v>
      </c>
      <c r="P170" s="269">
        <v>6635</v>
      </c>
      <c r="Q170" s="269">
        <v>7135</v>
      </c>
      <c r="R170" s="269">
        <v>7635</v>
      </c>
      <c r="S170" s="269" t="s">
        <v>191</v>
      </c>
      <c r="T170" s="270">
        <v>0.16</v>
      </c>
      <c r="U170" s="270">
        <v>0.17</v>
      </c>
      <c r="V170" s="270">
        <v>0.18</v>
      </c>
      <c r="W170" s="270">
        <v>0.19</v>
      </c>
      <c r="X170" s="270">
        <v>0.2</v>
      </c>
      <c r="Y170" s="270">
        <v>1E-3</v>
      </c>
      <c r="Z170" s="270">
        <v>1E-3</v>
      </c>
      <c r="AA170" s="270">
        <v>1E-3</v>
      </c>
      <c r="AB170" s="270">
        <v>1E-3</v>
      </c>
      <c r="AC170" s="270">
        <v>1E-3</v>
      </c>
      <c r="AD170" s="270">
        <v>0</v>
      </c>
      <c r="AE170" s="270">
        <v>0</v>
      </c>
      <c r="AF170" s="270">
        <v>0</v>
      </c>
      <c r="AG170" s="270">
        <v>0</v>
      </c>
      <c r="AH170" s="270">
        <v>0</v>
      </c>
      <c r="AI170" s="270">
        <v>0</v>
      </c>
      <c r="AJ170" s="270">
        <v>0</v>
      </c>
      <c r="AK170" s="270">
        <v>0</v>
      </c>
      <c r="AL170" s="270">
        <v>0</v>
      </c>
      <c r="AM170" s="270">
        <v>0</v>
      </c>
      <c r="AN170" s="270">
        <v>2.3E-2</v>
      </c>
      <c r="AO170" s="270">
        <v>2.3E-2</v>
      </c>
      <c r="AP170" s="270">
        <v>2.3E-2</v>
      </c>
      <c r="AQ170" s="270">
        <v>2.3E-2</v>
      </c>
      <c r="AR170" s="270">
        <v>2.3E-2</v>
      </c>
      <c r="AS170" s="270">
        <v>1.9E-2</v>
      </c>
      <c r="AT170" s="270">
        <v>0.02</v>
      </c>
      <c r="AU170" s="270">
        <v>2.1000000000000001E-2</v>
      </c>
      <c r="AV170" s="270">
        <v>2.1999999999999999E-2</v>
      </c>
      <c r="AW170" s="270">
        <v>2.3E-2</v>
      </c>
      <c r="AX170" s="270">
        <v>0</v>
      </c>
      <c r="AY170" s="270">
        <v>0</v>
      </c>
      <c r="AZ170" s="270">
        <v>0</v>
      </c>
      <c r="BA170" s="270">
        <v>0</v>
      </c>
      <c r="BB170" s="270">
        <v>0</v>
      </c>
      <c r="BC170" s="270">
        <v>0</v>
      </c>
      <c r="BD170" s="270">
        <v>0</v>
      </c>
      <c r="BE170" s="270">
        <v>0</v>
      </c>
      <c r="BF170" s="270">
        <v>0</v>
      </c>
      <c r="BG170" s="270">
        <v>0</v>
      </c>
    </row>
    <row r="171" spans="1:59">
      <c r="A171" s="267" t="s">
        <v>767</v>
      </c>
      <c r="B171" s="268">
        <v>1.2470833333333333</v>
      </c>
      <c r="C171" s="268">
        <v>2</v>
      </c>
      <c r="D171" s="268">
        <v>3.4799999999999998E-2</v>
      </c>
      <c r="E171" s="268"/>
      <c r="F171" s="269">
        <v>8695</v>
      </c>
      <c r="G171" s="270">
        <v>0.38500000000000001</v>
      </c>
      <c r="H171" s="270">
        <v>0.215</v>
      </c>
      <c r="I171" s="270">
        <v>0.312</v>
      </c>
      <c r="J171" s="270">
        <v>7.0000000000000007E-2</v>
      </c>
      <c r="K171" s="270">
        <v>2.1000000000000001E-2</v>
      </c>
      <c r="L171" s="270">
        <v>0.20928333333333349</v>
      </c>
      <c r="M171" s="271">
        <v>44.278320874065557</v>
      </c>
      <c r="N171" s="269">
        <v>8956</v>
      </c>
      <c r="O171" s="269">
        <v>9225</v>
      </c>
      <c r="P171" s="269">
        <v>9501</v>
      </c>
      <c r="Q171" s="269">
        <v>9786</v>
      </c>
      <c r="R171" s="269">
        <v>10080</v>
      </c>
      <c r="S171" s="269" t="s">
        <v>187</v>
      </c>
      <c r="T171" s="270">
        <v>0.38800000000000001</v>
      </c>
      <c r="U171" s="270">
        <v>0.39500000000000002</v>
      </c>
      <c r="V171" s="270">
        <v>0.40300000000000002</v>
      </c>
      <c r="W171" s="270">
        <v>0.41099999999999998</v>
      </c>
      <c r="X171" s="270">
        <v>0.42</v>
      </c>
      <c r="Y171" s="270">
        <v>0.22</v>
      </c>
      <c r="Z171" s="270">
        <v>0.22600000000000001</v>
      </c>
      <c r="AA171" s="270">
        <v>0.23200000000000001</v>
      </c>
      <c r="AB171" s="270">
        <v>0.23699999999999999</v>
      </c>
      <c r="AC171" s="270">
        <v>0.24299999999999999</v>
      </c>
      <c r="AD171" s="270">
        <v>0.32</v>
      </c>
      <c r="AE171" s="270">
        <v>0.32800000000000001</v>
      </c>
      <c r="AF171" s="270">
        <v>0.33600000000000002</v>
      </c>
      <c r="AG171" s="270">
        <v>0.34399999999999997</v>
      </c>
      <c r="AH171" s="270">
        <v>0.35299999999999998</v>
      </c>
      <c r="AI171" s="270">
        <v>7.1999999999999995E-2</v>
      </c>
      <c r="AJ171" s="270">
        <v>7.3999999999999996E-2</v>
      </c>
      <c r="AK171" s="270">
        <v>7.4999999999999997E-2</v>
      </c>
      <c r="AL171" s="270">
        <v>7.6999999999999999E-2</v>
      </c>
      <c r="AM171" s="270">
        <v>7.9000000000000001E-2</v>
      </c>
      <c r="AN171" s="270">
        <v>2.1999999999999999E-2</v>
      </c>
      <c r="AO171" s="270">
        <v>2.3E-2</v>
      </c>
      <c r="AP171" s="270">
        <v>2.3E-2</v>
      </c>
      <c r="AQ171" s="270">
        <v>2.3E-2</v>
      </c>
      <c r="AR171" s="270">
        <v>2.4E-2</v>
      </c>
      <c r="AS171" s="270">
        <v>0.2132</v>
      </c>
      <c r="AT171" s="270">
        <v>0.21820000000000001</v>
      </c>
      <c r="AU171" s="270">
        <v>0.223</v>
      </c>
      <c r="AV171" s="270">
        <v>0.2278</v>
      </c>
      <c r="AW171" s="270">
        <v>0.2334</v>
      </c>
      <c r="AX171" s="270">
        <v>2</v>
      </c>
      <c r="AY171" s="270">
        <v>0</v>
      </c>
      <c r="AZ171" s="270">
        <v>0</v>
      </c>
      <c r="BA171" s="270">
        <v>0</v>
      </c>
      <c r="BB171" s="270">
        <v>0</v>
      </c>
      <c r="BC171" s="270">
        <v>0</v>
      </c>
      <c r="BD171" s="270">
        <v>0</v>
      </c>
      <c r="BE171" s="270">
        <v>0</v>
      </c>
      <c r="BF171" s="270">
        <v>0</v>
      </c>
      <c r="BG171" s="270">
        <v>0</v>
      </c>
    </row>
    <row r="172" spans="1:59">
      <c r="A172" s="267" t="s">
        <v>876</v>
      </c>
      <c r="B172" s="268">
        <v>3.5166666666666672E-2</v>
      </c>
      <c r="C172" s="268">
        <v>7.4999999999999997E-2</v>
      </c>
      <c r="D172" s="268">
        <v>0</v>
      </c>
      <c r="E172" s="268"/>
      <c r="F172" s="269">
        <v>483</v>
      </c>
      <c r="G172" s="270">
        <v>1.7999999999999999E-2</v>
      </c>
      <c r="H172" s="270">
        <v>1E-3</v>
      </c>
      <c r="I172" s="270">
        <v>0</v>
      </c>
      <c r="J172" s="270">
        <v>4.0000000000000001E-3</v>
      </c>
      <c r="K172" s="270">
        <v>7.0000000000000001E-3</v>
      </c>
      <c r="L172" s="270">
        <v>5.1666666666666736E-3</v>
      </c>
      <c r="M172" s="271">
        <v>37.267080745341616</v>
      </c>
      <c r="N172" s="269">
        <v>500</v>
      </c>
      <c r="O172" s="269">
        <v>500</v>
      </c>
      <c r="P172" s="269">
        <v>500</v>
      </c>
      <c r="Q172" s="269">
        <v>500</v>
      </c>
      <c r="R172" s="269">
        <v>500</v>
      </c>
      <c r="S172" s="269" t="s">
        <v>187</v>
      </c>
      <c r="T172" s="270">
        <v>1.9E-2</v>
      </c>
      <c r="U172" s="270">
        <v>1.9E-2</v>
      </c>
      <c r="V172" s="270">
        <v>1.9E-2</v>
      </c>
      <c r="W172" s="270">
        <v>1.9E-2</v>
      </c>
      <c r="X172" s="270">
        <v>1.9E-2</v>
      </c>
      <c r="Y172" s="270">
        <v>1E-3</v>
      </c>
      <c r="Z172" s="270">
        <v>1E-3</v>
      </c>
      <c r="AA172" s="270">
        <v>1E-3</v>
      </c>
      <c r="AB172" s="270">
        <v>1E-3</v>
      </c>
      <c r="AC172" s="270">
        <v>1E-3</v>
      </c>
      <c r="AD172" s="270">
        <v>0</v>
      </c>
      <c r="AE172" s="270">
        <v>0</v>
      </c>
      <c r="AF172" s="270">
        <v>0</v>
      </c>
      <c r="AG172" s="270">
        <v>0</v>
      </c>
      <c r="AH172" s="270">
        <v>0</v>
      </c>
      <c r="AI172" s="270">
        <v>5.0000000000000001E-3</v>
      </c>
      <c r="AJ172" s="270">
        <v>5.0000000000000001E-3</v>
      </c>
      <c r="AK172" s="270">
        <v>5.0000000000000001E-3</v>
      </c>
      <c r="AL172" s="270">
        <v>5.0000000000000001E-3</v>
      </c>
      <c r="AM172" s="270">
        <v>5.0000000000000001E-3</v>
      </c>
      <c r="AN172" s="270">
        <v>7.0000000000000001E-3</v>
      </c>
      <c r="AO172" s="270">
        <v>7.0000000000000001E-3</v>
      </c>
      <c r="AP172" s="270">
        <v>7.0000000000000001E-3</v>
      </c>
      <c r="AQ172" s="270">
        <v>7.0000000000000001E-3</v>
      </c>
      <c r="AR172" s="270">
        <v>7.0000000000000001E-3</v>
      </c>
      <c r="AS172" s="270">
        <v>5.3E-3</v>
      </c>
      <c r="AT172" s="270">
        <v>5.3E-3</v>
      </c>
      <c r="AU172" s="270">
        <v>5.3E-3</v>
      </c>
      <c r="AV172" s="270">
        <v>5.3E-3</v>
      </c>
      <c r="AW172" s="270">
        <v>5.3E-3</v>
      </c>
      <c r="AX172" s="270">
        <v>0</v>
      </c>
      <c r="AY172" s="270">
        <v>0</v>
      </c>
      <c r="AZ172" s="270">
        <v>0</v>
      </c>
      <c r="BA172" s="270">
        <v>0</v>
      </c>
      <c r="BB172" s="270">
        <v>0</v>
      </c>
      <c r="BC172" s="270">
        <v>0</v>
      </c>
      <c r="BD172" s="270">
        <v>0</v>
      </c>
      <c r="BE172" s="270">
        <v>0</v>
      </c>
      <c r="BF172" s="270">
        <v>0</v>
      </c>
      <c r="BG172" s="270">
        <v>0</v>
      </c>
    </row>
    <row r="173" spans="1:59">
      <c r="A173" s="267" t="s">
        <v>853</v>
      </c>
      <c r="B173" s="268">
        <v>2.818916666666667</v>
      </c>
      <c r="C173" s="268">
        <v>11</v>
      </c>
      <c r="D173" s="268">
        <v>0</v>
      </c>
      <c r="E173" s="268"/>
      <c r="F173" s="269">
        <v>19216</v>
      </c>
      <c r="G173" s="270">
        <v>0.56100000000000005</v>
      </c>
      <c r="H173" s="270">
        <v>0.13800000000000001</v>
      </c>
      <c r="I173" s="270">
        <v>7.3999999999999996E-2</v>
      </c>
      <c r="J173" s="270">
        <v>1.2949999999999999</v>
      </c>
      <c r="K173" s="270">
        <v>0.52600000000000002</v>
      </c>
      <c r="L173" s="270">
        <v>0.22491666666666665</v>
      </c>
      <c r="M173" s="271">
        <v>29.194421315570359</v>
      </c>
      <c r="N173" s="269">
        <v>19792</v>
      </c>
      <c r="O173" s="269">
        <v>21772</v>
      </c>
      <c r="P173" s="269">
        <v>23950</v>
      </c>
      <c r="Q173" s="269">
        <v>26344</v>
      </c>
      <c r="R173" s="269">
        <v>28978</v>
      </c>
      <c r="S173" s="269" t="s">
        <v>187</v>
      </c>
      <c r="T173" s="270">
        <v>0.58699999999999997</v>
      </c>
      <c r="U173" s="270">
        <v>0.63600000000000001</v>
      </c>
      <c r="V173" s="270">
        <v>0.69899999999999995</v>
      </c>
      <c r="W173" s="270">
        <v>0.76900000000000002</v>
      </c>
      <c r="X173" s="270">
        <v>0.84599999999999997</v>
      </c>
      <c r="Y173" s="270">
        <v>0.14199999999999999</v>
      </c>
      <c r="Z173" s="270">
        <v>0.156</v>
      </c>
      <c r="AA173" s="270">
        <v>0.17199999999999999</v>
      </c>
      <c r="AB173" s="270">
        <v>0.189</v>
      </c>
      <c r="AC173" s="270">
        <v>0.20799999999999999</v>
      </c>
      <c r="AD173" s="270">
        <v>7.5999999999999998E-2</v>
      </c>
      <c r="AE173" s="270">
        <v>8.4000000000000005E-2</v>
      </c>
      <c r="AF173" s="270">
        <v>9.1999999999999998E-2</v>
      </c>
      <c r="AG173" s="270">
        <v>0.10100000000000001</v>
      </c>
      <c r="AH173" s="270">
        <v>0.112</v>
      </c>
      <c r="AI173" s="270">
        <v>1.3340000000000001</v>
      </c>
      <c r="AJ173" s="270">
        <v>1.4670000000000001</v>
      </c>
      <c r="AK173" s="270">
        <v>1.6140000000000001</v>
      </c>
      <c r="AL173" s="270">
        <v>1.7749999999999999</v>
      </c>
      <c r="AM173" s="270">
        <v>1.9530000000000001</v>
      </c>
      <c r="AN173" s="270">
        <v>0.54200000000000004</v>
      </c>
      <c r="AO173" s="270">
        <v>0.59599999999999997</v>
      </c>
      <c r="AP173" s="270">
        <v>0.65600000000000003</v>
      </c>
      <c r="AQ173" s="270">
        <v>0.72099999999999997</v>
      </c>
      <c r="AR173" s="270">
        <v>0.79300000000000004</v>
      </c>
      <c r="AS173" s="270">
        <v>0.24</v>
      </c>
      <c r="AT173" s="270">
        <v>0.26400000000000001</v>
      </c>
      <c r="AU173" s="270">
        <v>0.28999999999999998</v>
      </c>
      <c r="AV173" s="270">
        <v>0.31900000000000001</v>
      </c>
      <c r="AW173" s="270">
        <v>0.35099999999999998</v>
      </c>
      <c r="AX173" s="270">
        <v>0</v>
      </c>
      <c r="AY173" s="270">
        <v>0</v>
      </c>
      <c r="AZ173" s="270">
        <v>0</v>
      </c>
      <c r="BA173" s="270">
        <v>0</v>
      </c>
      <c r="BB173" s="270">
        <v>0</v>
      </c>
      <c r="BC173" s="270">
        <v>0</v>
      </c>
      <c r="BD173" s="270">
        <v>0</v>
      </c>
      <c r="BE173" s="270">
        <v>0</v>
      </c>
      <c r="BF173" s="270">
        <v>0</v>
      </c>
      <c r="BG173" s="270">
        <v>0</v>
      </c>
    </row>
    <row r="174" spans="1:59">
      <c r="A174" s="267" t="s">
        <v>600</v>
      </c>
      <c r="B174" s="268">
        <v>36.700250000000004</v>
      </c>
      <c r="C174" s="268">
        <v>49.835999999999999</v>
      </c>
      <c r="D174" s="268">
        <v>8.3599999999999994E-2</v>
      </c>
      <c r="E174" s="268"/>
      <c r="F174" s="269">
        <v>287872</v>
      </c>
      <c r="G174" s="270">
        <v>16.434999999999999</v>
      </c>
      <c r="H174" s="270">
        <v>9.4309999999999992</v>
      </c>
      <c r="I174" s="270">
        <v>1.9890000000000001</v>
      </c>
      <c r="J174" s="270">
        <v>0.755</v>
      </c>
      <c r="K174" s="270">
        <v>2.88</v>
      </c>
      <c r="L174" s="270">
        <v>5.126650000000005</v>
      </c>
      <c r="M174" s="271">
        <v>57.091346153846146</v>
      </c>
      <c r="N174" s="269">
        <v>299941</v>
      </c>
      <c r="O174" s="269">
        <v>339800</v>
      </c>
      <c r="P174" s="269">
        <v>391874</v>
      </c>
      <c r="Q174" s="269">
        <v>451928</v>
      </c>
      <c r="R174" s="269">
        <v>521186</v>
      </c>
      <c r="S174" s="269" t="s">
        <v>185</v>
      </c>
      <c r="T174" s="270">
        <v>18.683</v>
      </c>
      <c r="U174" s="270">
        <v>21.164999999999999</v>
      </c>
      <c r="V174" s="270">
        <v>24.408999999999999</v>
      </c>
      <c r="W174" s="270">
        <v>28.15</v>
      </c>
      <c r="X174" s="270">
        <v>32.463999999999999</v>
      </c>
      <c r="Y174" s="270">
        <v>10.670999999999999</v>
      </c>
      <c r="Z174" s="270">
        <v>12.089</v>
      </c>
      <c r="AA174" s="270">
        <v>13.942</v>
      </c>
      <c r="AB174" s="270">
        <v>16.077999999999999</v>
      </c>
      <c r="AC174" s="270">
        <v>18.542000000000002</v>
      </c>
      <c r="AD174" s="270">
        <v>2.2050000000000001</v>
      </c>
      <c r="AE174" s="270">
        <v>2.4980000000000002</v>
      </c>
      <c r="AF174" s="270">
        <v>2.8809999999999998</v>
      </c>
      <c r="AG174" s="270">
        <v>3.3220000000000001</v>
      </c>
      <c r="AH174" s="270">
        <v>3.831</v>
      </c>
      <c r="AI174" s="270">
        <v>0.875</v>
      </c>
      <c r="AJ174" s="270">
        <v>0.99199999999999999</v>
      </c>
      <c r="AK174" s="270">
        <v>1.1439999999999999</v>
      </c>
      <c r="AL174" s="270">
        <v>1.319</v>
      </c>
      <c r="AM174" s="270">
        <v>1.5209999999999999</v>
      </c>
      <c r="AN174" s="270">
        <v>3.173</v>
      </c>
      <c r="AO174" s="270">
        <v>3.173</v>
      </c>
      <c r="AP174" s="270">
        <v>3.173</v>
      </c>
      <c r="AQ174" s="270">
        <v>3.173</v>
      </c>
      <c r="AR174" s="270">
        <v>3.173</v>
      </c>
      <c r="AS174" s="270">
        <v>3.125</v>
      </c>
      <c r="AT174" s="270">
        <v>3.5209999999999999</v>
      </c>
      <c r="AU174" s="270">
        <v>4.04</v>
      </c>
      <c r="AV174" s="270">
        <v>4.6379999999999999</v>
      </c>
      <c r="AW174" s="270">
        <v>5.3280000000000003</v>
      </c>
      <c r="AX174" s="270">
        <v>1.49</v>
      </c>
      <c r="AY174" s="270">
        <v>4.9000000000000004</v>
      </c>
      <c r="AZ174" s="270">
        <v>10.370000000000001</v>
      </c>
      <c r="BA174" s="270">
        <v>4.91</v>
      </c>
      <c r="BB174" s="270">
        <v>0</v>
      </c>
      <c r="BC174" s="270">
        <v>0</v>
      </c>
      <c r="BD174" s="270">
        <v>0</v>
      </c>
      <c r="BE174" s="270">
        <v>0</v>
      </c>
      <c r="BF174" s="270">
        <v>0</v>
      </c>
      <c r="BG174" s="270">
        <v>0</v>
      </c>
    </row>
    <row r="175" spans="1:59">
      <c r="A175" s="267" t="s">
        <v>620</v>
      </c>
      <c r="B175" s="268">
        <v>12.634166666666667</v>
      </c>
      <c r="C175" s="268">
        <v>24.22</v>
      </c>
      <c r="D175" s="268">
        <v>0.41133150684931502</v>
      </c>
      <c r="E175" s="268"/>
      <c r="F175" s="269">
        <v>112201</v>
      </c>
      <c r="G175" s="270">
        <v>5.6520000000000001</v>
      </c>
      <c r="H175" s="270">
        <v>2.64</v>
      </c>
      <c r="I175" s="270">
        <v>1.05</v>
      </c>
      <c r="J175" s="270">
        <v>0</v>
      </c>
      <c r="K175" s="270">
        <v>2.2000000000000002</v>
      </c>
      <c r="L175" s="270">
        <v>0.68083515981735054</v>
      </c>
      <c r="M175" s="271">
        <v>50.373882585716707</v>
      </c>
      <c r="N175" s="269">
        <v>116445</v>
      </c>
      <c r="O175" s="269">
        <v>122267</v>
      </c>
      <c r="P175" s="269">
        <v>128380</v>
      </c>
      <c r="Q175" s="269">
        <v>134799</v>
      </c>
      <c r="R175" s="269">
        <v>141538</v>
      </c>
      <c r="S175" s="269" t="s">
        <v>185</v>
      </c>
      <c r="T175" s="270">
        <v>6.2880000000000003</v>
      </c>
      <c r="U175" s="270">
        <v>6.6020000000000003</v>
      </c>
      <c r="V175" s="270">
        <v>6.9329999999999998</v>
      </c>
      <c r="W175" s="270">
        <v>7.2789999999999999</v>
      </c>
      <c r="X175" s="270">
        <v>7.6429999999999998</v>
      </c>
      <c r="Y175" s="270">
        <v>2.4900000000000002</v>
      </c>
      <c r="Z175" s="270">
        <v>2.5670000000000002</v>
      </c>
      <c r="AA175" s="270">
        <v>2.6419999999999999</v>
      </c>
      <c r="AB175" s="270">
        <v>2.7210000000000001</v>
      </c>
      <c r="AC175" s="270">
        <v>2.8029999999999999</v>
      </c>
      <c r="AD175" s="270">
        <v>1.06</v>
      </c>
      <c r="AE175" s="270">
        <v>1.1100000000000001</v>
      </c>
      <c r="AF175" s="270">
        <v>1.17</v>
      </c>
      <c r="AG175" s="270">
        <v>1.23</v>
      </c>
      <c r="AH175" s="270">
        <v>1.29</v>
      </c>
      <c r="AI175" s="270">
        <v>0</v>
      </c>
      <c r="AJ175" s="270">
        <v>0</v>
      </c>
      <c r="AK175" s="270">
        <v>0</v>
      </c>
      <c r="AL175" s="270">
        <v>0</v>
      </c>
      <c r="AM175" s="270">
        <v>0</v>
      </c>
      <c r="AN175" s="270">
        <v>2</v>
      </c>
      <c r="AO175" s="270">
        <v>2.1</v>
      </c>
      <c r="AP175" s="270">
        <v>2.2050000000000001</v>
      </c>
      <c r="AQ175" s="270">
        <v>2.2709999999999999</v>
      </c>
      <c r="AR175" s="270">
        <v>2.34</v>
      </c>
      <c r="AS175" s="270">
        <v>2.169</v>
      </c>
      <c r="AT175" s="270">
        <v>2.2570000000000001</v>
      </c>
      <c r="AU175" s="270">
        <v>2.3490000000000002</v>
      </c>
      <c r="AV175" s="270">
        <v>2.4359999999999999</v>
      </c>
      <c r="AW175" s="270">
        <v>2.5249999999999999</v>
      </c>
      <c r="AX175" s="270">
        <v>0</v>
      </c>
      <c r="AY175" s="270">
        <v>0</v>
      </c>
      <c r="AZ175" s="270">
        <v>0</v>
      </c>
      <c r="BA175" s="270">
        <v>0</v>
      </c>
      <c r="BB175" s="270">
        <v>0</v>
      </c>
      <c r="BC175" s="270">
        <v>0</v>
      </c>
      <c r="BD175" s="270">
        <v>0</v>
      </c>
      <c r="BE175" s="270">
        <v>0</v>
      </c>
      <c r="BF175" s="270">
        <v>0</v>
      </c>
      <c r="BG175" s="270">
        <v>0</v>
      </c>
    </row>
    <row r="176" spans="1:59">
      <c r="A176" s="267" t="s">
        <v>592</v>
      </c>
      <c r="B176" s="268">
        <v>0.49591666666666656</v>
      </c>
      <c r="C176" s="268">
        <v>2.5</v>
      </c>
      <c r="D176" s="268">
        <v>0</v>
      </c>
      <c r="E176" s="268"/>
      <c r="F176" s="269">
        <v>7129</v>
      </c>
      <c r="G176" s="270">
        <v>0.38400000000000001</v>
      </c>
      <c r="H176" s="270">
        <v>6.9000000000000006E-2</v>
      </c>
      <c r="I176" s="270">
        <v>2.8000000000000001E-2</v>
      </c>
      <c r="J176" s="270">
        <v>2E-3</v>
      </c>
      <c r="K176" s="270">
        <v>1E-3</v>
      </c>
      <c r="L176" s="270">
        <v>1.191666666666652E-2</v>
      </c>
      <c r="M176" s="271">
        <v>53.864497124421376</v>
      </c>
      <c r="N176" s="269">
        <v>7664</v>
      </c>
      <c r="O176" s="269">
        <v>9580</v>
      </c>
      <c r="P176" s="269">
        <v>11974</v>
      </c>
      <c r="Q176" s="269">
        <v>14968</v>
      </c>
      <c r="R176" s="269">
        <v>18710</v>
      </c>
      <c r="S176" s="269" t="s">
        <v>185</v>
      </c>
      <c r="T176" s="270">
        <v>0.40500000000000003</v>
      </c>
      <c r="U176" s="270">
        <v>0.496</v>
      </c>
      <c r="V176" s="270">
        <v>0.60799999999999998</v>
      </c>
      <c r="W176" s="270">
        <v>0.745</v>
      </c>
      <c r="X176" s="270">
        <v>0.91300000000000003</v>
      </c>
      <c r="Y176" s="270">
        <v>7.0999999999999994E-2</v>
      </c>
      <c r="Z176" s="270">
        <v>7.8E-2</v>
      </c>
      <c r="AA176" s="270">
        <v>8.5999999999999993E-2</v>
      </c>
      <c r="AB176" s="270">
        <v>9.5000000000000001E-2</v>
      </c>
      <c r="AC176" s="270">
        <v>0.104</v>
      </c>
      <c r="AD176" s="270">
        <v>2.9000000000000001E-2</v>
      </c>
      <c r="AE176" s="270">
        <v>3.2000000000000001E-2</v>
      </c>
      <c r="AF176" s="270">
        <v>3.5000000000000003E-2</v>
      </c>
      <c r="AG176" s="270">
        <v>3.6999999999999998E-2</v>
      </c>
      <c r="AH176" s="270">
        <v>0.04</v>
      </c>
      <c r="AI176" s="270">
        <v>2E-3</v>
      </c>
      <c r="AJ176" s="270">
        <v>2E-3</v>
      </c>
      <c r="AK176" s="270">
        <v>2E-3</v>
      </c>
      <c r="AL176" s="270">
        <v>3.0000000000000001E-3</v>
      </c>
      <c r="AM176" s="270">
        <v>3.0000000000000001E-3</v>
      </c>
      <c r="AN176" s="270">
        <v>2E-3</v>
      </c>
      <c r="AO176" s="270">
        <v>3.0000000000000001E-3</v>
      </c>
      <c r="AP176" s="270">
        <v>3.0000000000000001E-3</v>
      </c>
      <c r="AQ176" s="270">
        <v>4.0000000000000001E-3</v>
      </c>
      <c r="AR176" s="270">
        <v>4.0000000000000001E-3</v>
      </c>
      <c r="AS176" s="270">
        <v>0.01</v>
      </c>
      <c r="AT176" s="270">
        <v>1.2999999999999999E-2</v>
      </c>
      <c r="AU176" s="270">
        <v>1.4999999999999999E-2</v>
      </c>
      <c r="AV176" s="270">
        <v>1.7999999999999999E-2</v>
      </c>
      <c r="AW176" s="270">
        <v>2.1999999999999999E-2</v>
      </c>
      <c r="AX176" s="270">
        <v>0</v>
      </c>
      <c r="AY176" s="270">
        <v>0</v>
      </c>
      <c r="AZ176" s="270">
        <v>0</v>
      </c>
      <c r="BA176" s="270">
        <v>0</v>
      </c>
      <c r="BB176" s="270">
        <v>0</v>
      </c>
      <c r="BC176" s="270">
        <v>0</v>
      </c>
      <c r="BD176" s="270">
        <v>0</v>
      </c>
      <c r="BE176" s="270">
        <v>0</v>
      </c>
      <c r="BF176" s="270">
        <v>0</v>
      </c>
      <c r="BG176" s="270">
        <v>0</v>
      </c>
    </row>
    <row r="177" spans="1:59">
      <c r="A177" s="267" t="s">
        <v>635</v>
      </c>
      <c r="B177" s="268">
        <v>0.48416666666666669</v>
      </c>
      <c r="C177" s="268">
        <v>1.7749999999999999</v>
      </c>
      <c r="D177" s="268">
        <v>0</v>
      </c>
      <c r="E177" s="268"/>
      <c r="F177" s="269">
        <v>6388</v>
      </c>
      <c r="G177" s="270">
        <v>0.27100000000000002</v>
      </c>
      <c r="H177" s="270">
        <v>6.4000000000000001E-2</v>
      </c>
      <c r="I177" s="270">
        <v>6.9000000000000006E-2</v>
      </c>
      <c r="J177" s="270">
        <v>5.7000000000000002E-2</v>
      </c>
      <c r="K177" s="270">
        <v>5.0000000000000001E-4</v>
      </c>
      <c r="L177" s="270">
        <v>2.2666666666666668E-2</v>
      </c>
      <c r="M177" s="271">
        <v>42.42329367564183</v>
      </c>
      <c r="N177" s="269">
        <v>7000</v>
      </c>
      <c r="O177" s="269">
        <v>7500</v>
      </c>
      <c r="P177" s="269">
        <v>8200</v>
      </c>
      <c r="Q177" s="269">
        <v>8500</v>
      </c>
      <c r="R177" s="269">
        <v>8800</v>
      </c>
      <c r="S177" s="269" t="s">
        <v>185</v>
      </c>
      <c r="T177" s="270">
        <v>0.34300000000000003</v>
      </c>
      <c r="U177" s="270">
        <v>0.36799999999999999</v>
      </c>
      <c r="V177" s="270">
        <v>0.40200000000000002</v>
      </c>
      <c r="W177" s="270">
        <v>0.41699999999999998</v>
      </c>
      <c r="X177" s="270">
        <v>0.43099999999999999</v>
      </c>
      <c r="Y177" s="270">
        <v>7.4999999999999997E-2</v>
      </c>
      <c r="Z177" s="270">
        <v>7.8E-2</v>
      </c>
      <c r="AA177" s="270">
        <v>0.08</v>
      </c>
      <c r="AB177" s="270">
        <v>8.2000000000000003E-2</v>
      </c>
      <c r="AC177" s="270">
        <v>8.4000000000000005E-2</v>
      </c>
      <c r="AD177" s="270">
        <v>9.5000000000000001E-2</v>
      </c>
      <c r="AE177" s="270">
        <v>9.5000000000000001E-2</v>
      </c>
      <c r="AF177" s="270">
        <v>9.5000000000000001E-2</v>
      </c>
      <c r="AG177" s="270">
        <v>9.5000000000000001E-2</v>
      </c>
      <c r="AH177" s="270">
        <v>9.5000000000000001E-2</v>
      </c>
      <c r="AI177" s="270">
        <v>0.06</v>
      </c>
      <c r="AJ177" s="270">
        <v>7.0000000000000007E-2</v>
      </c>
      <c r="AK177" s="270">
        <v>7.4999999999999997E-2</v>
      </c>
      <c r="AL177" s="270">
        <v>0.08</v>
      </c>
      <c r="AM177" s="270">
        <v>8.5000000000000006E-2</v>
      </c>
      <c r="AN177" s="270">
        <v>2E-3</v>
      </c>
      <c r="AO177" s="270">
        <v>2E-3</v>
      </c>
      <c r="AP177" s="270">
        <v>3.0000000000000001E-3</v>
      </c>
      <c r="AQ177" s="270">
        <v>3.0000000000000001E-3</v>
      </c>
      <c r="AR177" s="270">
        <v>3.0000000000000001E-3</v>
      </c>
      <c r="AS177" s="270">
        <v>0.04</v>
      </c>
      <c r="AT177" s="270">
        <v>4.4999999999999998E-2</v>
      </c>
      <c r="AU177" s="270">
        <v>0.05</v>
      </c>
      <c r="AV177" s="270">
        <v>5.5E-2</v>
      </c>
      <c r="AW177" s="270">
        <v>0.06</v>
      </c>
      <c r="AX177" s="270">
        <v>0</v>
      </c>
      <c r="AY177" s="270">
        <v>0</v>
      </c>
      <c r="AZ177" s="270">
        <v>0</v>
      </c>
      <c r="BA177" s="270">
        <v>0</v>
      </c>
      <c r="BB177" s="270">
        <v>0</v>
      </c>
      <c r="BC177" s="270">
        <v>0</v>
      </c>
      <c r="BD177" s="270">
        <v>0</v>
      </c>
      <c r="BE177" s="270">
        <v>0</v>
      </c>
      <c r="BF177" s="270">
        <v>0</v>
      </c>
      <c r="BG177" s="270">
        <v>0</v>
      </c>
    </row>
    <row r="178" spans="1:59">
      <c r="A178" s="267" t="s">
        <v>874</v>
      </c>
      <c r="B178" s="268">
        <v>0.1178333333333333</v>
      </c>
      <c r="C178" s="268">
        <v>0.3</v>
      </c>
      <c r="D178" s="268">
        <v>0</v>
      </c>
      <c r="E178" s="268"/>
      <c r="F178" s="269">
        <v>1220</v>
      </c>
      <c r="G178" s="270">
        <v>4.4999999999999998E-2</v>
      </c>
      <c r="H178" s="270">
        <v>0.01</v>
      </c>
      <c r="I178" s="270">
        <v>1.7999999999999999E-2</v>
      </c>
      <c r="J178" s="270">
        <v>1.2999999999999999E-2</v>
      </c>
      <c r="K178" s="270">
        <v>1.2E-2</v>
      </c>
      <c r="L178" s="270">
        <v>1.9833333333333314E-2</v>
      </c>
      <c r="M178" s="271">
        <v>36.885245901639344</v>
      </c>
      <c r="N178" s="269">
        <v>1275</v>
      </c>
      <c r="O178" s="269">
        <v>1466</v>
      </c>
      <c r="P178" s="269">
        <v>1686</v>
      </c>
      <c r="Q178" s="269">
        <v>1940</v>
      </c>
      <c r="R178" s="269">
        <v>2230</v>
      </c>
      <c r="S178" s="269" t="s">
        <v>185</v>
      </c>
      <c r="T178" s="270">
        <v>4.3999999999999997E-2</v>
      </c>
      <c r="U178" s="270">
        <v>0.05</v>
      </c>
      <c r="V178" s="270">
        <v>5.7000000000000002E-2</v>
      </c>
      <c r="W178" s="270">
        <v>6.5000000000000002E-2</v>
      </c>
      <c r="X178" s="270">
        <v>7.3999999999999996E-2</v>
      </c>
      <c r="Y178" s="270">
        <v>0.01</v>
      </c>
      <c r="Z178" s="270">
        <v>1.2E-2</v>
      </c>
      <c r="AA178" s="270">
        <v>1.4E-2</v>
      </c>
      <c r="AB178" s="270">
        <v>1.6E-2</v>
      </c>
      <c r="AC178" s="270">
        <v>1.7999999999999999E-2</v>
      </c>
      <c r="AD178" s="270">
        <v>2.5000000000000001E-2</v>
      </c>
      <c r="AE178" s="270">
        <v>2.5000000000000001E-2</v>
      </c>
      <c r="AF178" s="270">
        <v>2.5000000000000001E-2</v>
      </c>
      <c r="AG178" s="270">
        <v>2.5000000000000001E-2</v>
      </c>
      <c r="AH178" s="270">
        <v>2.5000000000000001E-2</v>
      </c>
      <c r="AI178" s="270">
        <v>1.6E-2</v>
      </c>
      <c r="AJ178" s="270">
        <v>1.7000000000000001E-2</v>
      </c>
      <c r="AK178" s="270">
        <v>1.7999999999999999E-2</v>
      </c>
      <c r="AL178" s="270">
        <v>1.9E-2</v>
      </c>
      <c r="AM178" s="270">
        <v>0.02</v>
      </c>
      <c r="AN178" s="270">
        <v>5.0000000000000001E-3</v>
      </c>
      <c r="AO178" s="270">
        <v>5.0000000000000001E-3</v>
      </c>
      <c r="AP178" s="270">
        <v>6.0000000000000001E-3</v>
      </c>
      <c r="AQ178" s="270">
        <v>6.0000000000000001E-3</v>
      </c>
      <c r="AR178" s="270">
        <v>7.0000000000000001E-3</v>
      </c>
      <c r="AS178" s="270">
        <v>1.9E-2</v>
      </c>
      <c r="AT178" s="270">
        <v>2.1000000000000001E-2</v>
      </c>
      <c r="AU178" s="270">
        <v>2.3E-2</v>
      </c>
      <c r="AV178" s="270">
        <v>2.5000000000000001E-2</v>
      </c>
      <c r="AW178" s="270">
        <v>2.7E-2</v>
      </c>
      <c r="AX178" s="270">
        <v>0</v>
      </c>
      <c r="AY178" s="270">
        <v>0</v>
      </c>
      <c r="AZ178" s="270">
        <v>0</v>
      </c>
      <c r="BA178" s="270">
        <v>0</v>
      </c>
      <c r="BB178" s="270">
        <v>0</v>
      </c>
      <c r="BC178" s="270">
        <v>0</v>
      </c>
      <c r="BD178" s="270">
        <v>0</v>
      </c>
      <c r="BE178" s="270">
        <v>0</v>
      </c>
      <c r="BF178" s="270">
        <v>0</v>
      </c>
      <c r="BG178" s="270">
        <v>0</v>
      </c>
    </row>
    <row r="179" spans="1:59">
      <c r="A179" s="267" t="s">
        <v>819</v>
      </c>
      <c r="B179" s="268">
        <v>2.6608333333333332</v>
      </c>
      <c r="C179" s="268">
        <v>11</v>
      </c>
      <c r="D179" s="268">
        <v>0</v>
      </c>
      <c r="E179" s="268"/>
      <c r="F179" s="269">
        <v>12369</v>
      </c>
      <c r="G179" s="270">
        <v>0.501</v>
      </c>
      <c r="H179" s="270">
        <v>0.318</v>
      </c>
      <c r="I179" s="270">
        <v>0.72799999999999998</v>
      </c>
      <c r="J179" s="270">
        <v>5.1000000000000004E-2</v>
      </c>
      <c r="K179" s="270">
        <v>0.375</v>
      </c>
      <c r="L179" s="270">
        <v>0.6878333333333333</v>
      </c>
      <c r="M179" s="271">
        <v>40.504487024011645</v>
      </c>
      <c r="N179" s="269">
        <v>12247</v>
      </c>
      <c r="O179" s="269">
        <v>12285</v>
      </c>
      <c r="P179" s="269">
        <v>12317</v>
      </c>
      <c r="Q179" s="269">
        <v>12431</v>
      </c>
      <c r="R179" s="269">
        <v>12576</v>
      </c>
      <c r="S179" s="269" t="s">
        <v>153</v>
      </c>
      <c r="T179" s="270">
        <v>0.505</v>
      </c>
      <c r="U179" s="270">
        <v>0.51</v>
      </c>
      <c r="V179" s="270">
        <v>0.51500000000000001</v>
      </c>
      <c r="W179" s="270">
        <v>0.52</v>
      </c>
      <c r="X179" s="270">
        <v>0.52500000000000002</v>
      </c>
      <c r="Y179" s="270">
        <v>0.26700000000000002</v>
      </c>
      <c r="Z179" s="270">
        <v>0.26700000000000002</v>
      </c>
      <c r="AA179" s="270">
        <v>0.26900000000000002</v>
      </c>
      <c r="AB179" s="270">
        <v>0.27400000000000002</v>
      </c>
      <c r="AC179" s="270">
        <v>0.28100000000000003</v>
      </c>
      <c r="AD179" s="270">
        <v>0.98399999999999999</v>
      </c>
      <c r="AE179" s="270">
        <v>0.98799999999999999</v>
      </c>
      <c r="AF179" s="270">
        <v>0.99199999999999999</v>
      </c>
      <c r="AG179" s="270">
        <v>1.004</v>
      </c>
      <c r="AH179" s="270">
        <v>1.264</v>
      </c>
      <c r="AI179" s="270">
        <v>4.4999999999999998E-2</v>
      </c>
      <c r="AJ179" s="270">
        <v>4.4999999999999998E-2</v>
      </c>
      <c r="AK179" s="270">
        <v>4.5999999999999999E-2</v>
      </c>
      <c r="AL179" s="270">
        <v>4.7E-2</v>
      </c>
      <c r="AM179" s="270">
        <v>4.9000000000000002E-2</v>
      </c>
      <c r="AN179" s="270">
        <v>0.40100000000000002</v>
      </c>
      <c r="AO179" s="270">
        <v>0.40300000000000002</v>
      </c>
      <c r="AP179" s="270">
        <v>0.40699999999999997</v>
      </c>
      <c r="AQ179" s="270">
        <v>0.41099999999999998</v>
      </c>
      <c r="AR179" s="270">
        <v>0.42299999999999999</v>
      </c>
      <c r="AS179" s="270">
        <v>0.71099999999999997</v>
      </c>
      <c r="AT179" s="270">
        <v>0.71399999999999997</v>
      </c>
      <c r="AU179" s="270">
        <v>0.71899999999999997</v>
      </c>
      <c r="AV179" s="270">
        <v>0.72799999999999998</v>
      </c>
      <c r="AW179" s="270">
        <v>0.82</v>
      </c>
      <c r="AX179" s="270">
        <v>0</v>
      </c>
      <c r="AY179" s="270">
        <v>0</v>
      </c>
      <c r="AZ179" s="270">
        <v>10</v>
      </c>
      <c r="BA179" s="270">
        <v>0</v>
      </c>
      <c r="BB179" s="270">
        <v>0</v>
      </c>
      <c r="BC179" s="270">
        <v>0</v>
      </c>
      <c r="BD179" s="270">
        <v>0</v>
      </c>
      <c r="BE179" s="270">
        <v>0</v>
      </c>
      <c r="BF179" s="270">
        <v>0</v>
      </c>
      <c r="BG179" s="270">
        <v>0</v>
      </c>
    </row>
    <row r="180" spans="1:59">
      <c r="A180" s="267" t="s">
        <v>404</v>
      </c>
      <c r="B180" s="268">
        <v>4.8210833333333332</v>
      </c>
      <c r="C180" s="268">
        <v>25.5</v>
      </c>
      <c r="D180" s="268">
        <v>0.26400000000000001</v>
      </c>
      <c r="E180" s="268"/>
      <c r="F180" s="269">
        <v>25913</v>
      </c>
      <c r="G180" s="270">
        <v>1.532</v>
      </c>
      <c r="H180" s="270">
        <v>0.61299999999999999</v>
      </c>
      <c r="I180" s="270">
        <v>1.6419999999999999</v>
      </c>
      <c r="J180" s="270">
        <v>0.317</v>
      </c>
      <c r="K180" s="270">
        <v>0.193</v>
      </c>
      <c r="L180" s="270">
        <v>0.26008333333333322</v>
      </c>
      <c r="M180" s="271">
        <v>59.120904565276113</v>
      </c>
      <c r="N180" s="269">
        <v>30689</v>
      </c>
      <c r="O180" s="269">
        <v>34128</v>
      </c>
      <c r="P180" s="269">
        <v>37878</v>
      </c>
      <c r="Q180" s="269">
        <v>41627</v>
      </c>
      <c r="R180" s="269">
        <v>45000</v>
      </c>
      <c r="S180" s="269" t="s">
        <v>150</v>
      </c>
      <c r="T180" s="270">
        <v>2.5470000000000002</v>
      </c>
      <c r="U180" s="270">
        <v>2.8330000000000002</v>
      </c>
      <c r="V180" s="270">
        <v>3.1440000000000001</v>
      </c>
      <c r="W180" s="270">
        <v>3.4550000000000001</v>
      </c>
      <c r="X180" s="270">
        <v>3.7</v>
      </c>
      <c r="Y180" s="270">
        <v>1.865</v>
      </c>
      <c r="Z180" s="270">
        <v>2.1440000000000001</v>
      </c>
      <c r="AA180" s="270">
        <v>2.4660000000000002</v>
      </c>
      <c r="AB180" s="270">
        <v>2.8359999999999999</v>
      </c>
      <c r="AC180" s="270">
        <v>3.2</v>
      </c>
      <c r="AD180" s="270">
        <v>1.8720000000000001</v>
      </c>
      <c r="AE180" s="270">
        <v>2.2469999999999999</v>
      </c>
      <c r="AF180" s="270">
        <v>2.6970000000000001</v>
      </c>
      <c r="AG180" s="270">
        <v>3.2349999999999999</v>
      </c>
      <c r="AH180" s="270">
        <v>3.5</v>
      </c>
      <c r="AI180" s="270">
        <v>0.317</v>
      </c>
      <c r="AJ180" s="270">
        <v>0.34899999999999998</v>
      </c>
      <c r="AK180" s="270">
        <v>0.38400000000000001</v>
      </c>
      <c r="AL180" s="270">
        <v>0.42199999999999999</v>
      </c>
      <c r="AM180" s="270">
        <v>0.5</v>
      </c>
      <c r="AN180" s="270">
        <v>0.18</v>
      </c>
      <c r="AO180" s="270">
        <v>0.19</v>
      </c>
      <c r="AP180" s="270">
        <v>0.2</v>
      </c>
      <c r="AQ180" s="270">
        <v>0.21</v>
      </c>
      <c r="AR180" s="270">
        <v>0.22</v>
      </c>
      <c r="AS180" s="270">
        <v>0.40600000000000003</v>
      </c>
      <c r="AT180" s="270">
        <v>0.46500000000000002</v>
      </c>
      <c r="AU180" s="270">
        <v>0.53300000000000003</v>
      </c>
      <c r="AV180" s="270">
        <v>0.60899999999999999</v>
      </c>
      <c r="AW180" s="270">
        <v>0.66700000000000004</v>
      </c>
      <c r="AX180" s="270">
        <v>0</v>
      </c>
      <c r="AY180" s="270">
        <v>0</v>
      </c>
      <c r="AZ180" s="270">
        <v>0</v>
      </c>
      <c r="BA180" s="270">
        <v>0</v>
      </c>
      <c r="BB180" s="270">
        <v>0</v>
      </c>
      <c r="BC180" s="270">
        <v>0</v>
      </c>
      <c r="BD180" s="270">
        <v>0</v>
      </c>
      <c r="BE180" s="270">
        <v>0</v>
      </c>
      <c r="BF180" s="270">
        <v>0</v>
      </c>
      <c r="BG180" s="270">
        <v>0</v>
      </c>
    </row>
    <row r="181" spans="1:59">
      <c r="A181" s="267" t="s">
        <v>973</v>
      </c>
      <c r="B181" s="268">
        <v>0.91116666666666657</v>
      </c>
      <c r="C181" s="268">
        <v>1.125</v>
      </c>
      <c r="D181" s="268">
        <v>0</v>
      </c>
      <c r="E181" s="268"/>
      <c r="F181" s="269">
        <v>4400</v>
      </c>
      <c r="G181" s="270">
        <v>0.2288</v>
      </c>
      <c r="H181" s="270">
        <v>9.1999999999999998E-2</v>
      </c>
      <c r="I181" s="270">
        <v>0.42699999999999999</v>
      </c>
      <c r="J181" s="270">
        <v>6.8000000000000005E-2</v>
      </c>
      <c r="K181" s="270">
        <v>4.0000000000000001E-3</v>
      </c>
      <c r="L181" s="270">
        <v>9.1366666666666485E-2</v>
      </c>
      <c r="M181" s="271">
        <v>52</v>
      </c>
      <c r="N181" s="269">
        <v>4700</v>
      </c>
      <c r="O181" s="269">
        <v>5100</v>
      </c>
      <c r="P181" s="269">
        <v>5500</v>
      </c>
      <c r="Q181" s="269">
        <v>5900</v>
      </c>
      <c r="R181" s="269">
        <v>6300</v>
      </c>
      <c r="S181" s="269" t="s">
        <v>150</v>
      </c>
      <c r="T181" s="270">
        <v>0.24399999999999999</v>
      </c>
      <c r="U181" s="270">
        <v>0.26500000000000001</v>
      </c>
      <c r="V181" s="270">
        <v>0.28599999999999998</v>
      </c>
      <c r="W181" s="270">
        <v>0.307</v>
      </c>
      <c r="X181" s="270">
        <v>0.32800000000000001</v>
      </c>
      <c r="Y181" s="270">
        <v>9.8000000000000004E-2</v>
      </c>
      <c r="Z181" s="270">
        <v>0.107</v>
      </c>
      <c r="AA181" s="270">
        <v>0.115</v>
      </c>
      <c r="AB181" s="270">
        <v>0.124</v>
      </c>
      <c r="AC181" s="270">
        <v>0.13200000000000001</v>
      </c>
      <c r="AD181" s="270">
        <v>0.45600000000000002</v>
      </c>
      <c r="AE181" s="270">
        <v>0.495</v>
      </c>
      <c r="AF181" s="270">
        <v>0.53300000000000003</v>
      </c>
      <c r="AG181" s="270">
        <v>0.57199999999999995</v>
      </c>
      <c r="AH181" s="270">
        <v>0.61099999999999999</v>
      </c>
      <c r="AI181" s="270">
        <v>4.8000000000000001E-2</v>
      </c>
      <c r="AJ181" s="270">
        <v>5.6000000000000001E-2</v>
      </c>
      <c r="AK181" s="270">
        <v>6.4000000000000001E-2</v>
      </c>
      <c r="AL181" s="270">
        <v>7.1999999999999995E-2</v>
      </c>
      <c r="AM181" s="270">
        <v>0.08</v>
      </c>
      <c r="AN181" s="270">
        <v>4.0000000000000001E-3</v>
      </c>
      <c r="AO181" s="270">
        <v>4.0000000000000001E-3</v>
      </c>
      <c r="AP181" s="270">
        <v>5.0000000000000001E-3</v>
      </c>
      <c r="AQ181" s="270">
        <v>5.0000000000000001E-3</v>
      </c>
      <c r="AR181" s="270">
        <v>5.0000000000000001E-3</v>
      </c>
      <c r="AS181" s="270">
        <v>9.5600000000000004E-2</v>
      </c>
      <c r="AT181" s="270">
        <v>0.1043</v>
      </c>
      <c r="AU181" s="270">
        <v>0.1128</v>
      </c>
      <c r="AV181" s="270">
        <v>0.1215</v>
      </c>
      <c r="AW181" s="270">
        <v>0.13</v>
      </c>
      <c r="AX181" s="270">
        <v>0.25</v>
      </c>
      <c r="AY181" s="270">
        <v>0.25</v>
      </c>
      <c r="AZ181" s="270">
        <v>0</v>
      </c>
      <c r="BA181" s="270">
        <v>0</v>
      </c>
      <c r="BB181" s="270">
        <v>0</v>
      </c>
      <c r="BC181" s="270">
        <v>0</v>
      </c>
      <c r="BD181" s="270">
        <v>0</v>
      </c>
      <c r="BE181" s="270">
        <v>0</v>
      </c>
      <c r="BF181" s="270">
        <v>0</v>
      </c>
      <c r="BG181" s="270">
        <v>0</v>
      </c>
    </row>
    <row r="182" spans="1:59">
      <c r="A182" s="267" t="s">
        <v>797</v>
      </c>
      <c r="B182" s="268">
        <v>0.54208333333333336</v>
      </c>
      <c r="C182" s="268">
        <v>6.6</v>
      </c>
      <c r="D182" s="268">
        <v>0.1188</v>
      </c>
      <c r="E182" s="268"/>
      <c r="F182" s="269">
        <v>3228</v>
      </c>
      <c r="G182" s="270">
        <v>0.108</v>
      </c>
      <c r="H182" s="270">
        <v>0.10100000000000001</v>
      </c>
      <c r="I182" s="270">
        <v>0</v>
      </c>
      <c r="J182" s="270">
        <v>0</v>
      </c>
      <c r="K182" s="270">
        <v>8.7999999999999995E-2</v>
      </c>
      <c r="L182" s="270">
        <v>0.1262833333333333</v>
      </c>
      <c r="M182" s="271">
        <v>33.457249070631967</v>
      </c>
      <c r="N182" s="269">
        <v>3517</v>
      </c>
      <c r="O182" s="269">
        <v>3780</v>
      </c>
      <c r="P182" s="269">
        <v>4064</v>
      </c>
      <c r="Q182" s="269">
        <v>4369</v>
      </c>
      <c r="R182" s="269">
        <v>4696</v>
      </c>
      <c r="S182" s="269" t="s">
        <v>150</v>
      </c>
      <c r="T182" s="270">
        <v>0.10199999999999999</v>
      </c>
      <c r="U182" s="270">
        <v>0.109</v>
      </c>
      <c r="V182" s="270">
        <v>0.11700000000000001</v>
      </c>
      <c r="W182" s="270">
        <v>0.125</v>
      </c>
      <c r="X182" s="270">
        <v>0.13400000000000001</v>
      </c>
      <c r="Y182" s="270">
        <v>0.11799999999999999</v>
      </c>
      <c r="Z182" s="270">
        <v>0.126</v>
      </c>
      <c r="AA182" s="270">
        <v>0.13600000000000001</v>
      </c>
      <c r="AB182" s="270">
        <v>0.14599999999999999</v>
      </c>
      <c r="AC182" s="270">
        <v>0.157</v>
      </c>
      <c r="AD182" s="270">
        <v>0</v>
      </c>
      <c r="AE182" s="270">
        <v>0</v>
      </c>
      <c r="AF182" s="270">
        <v>0</v>
      </c>
      <c r="AG182" s="270">
        <v>0</v>
      </c>
      <c r="AH182" s="270">
        <v>0</v>
      </c>
      <c r="AI182" s="270">
        <v>0</v>
      </c>
      <c r="AJ182" s="270">
        <v>0</v>
      </c>
      <c r="AK182" s="270">
        <v>0</v>
      </c>
      <c r="AL182" s="270">
        <v>0</v>
      </c>
      <c r="AM182" s="270">
        <v>0</v>
      </c>
      <c r="AN182" s="270">
        <v>7.3999999999999996E-2</v>
      </c>
      <c r="AO182" s="270">
        <v>0.08</v>
      </c>
      <c r="AP182" s="270">
        <v>8.5999999999999993E-2</v>
      </c>
      <c r="AQ182" s="270">
        <v>9.0999999999999998E-2</v>
      </c>
      <c r="AR182" s="270">
        <v>9.8000000000000004E-2</v>
      </c>
      <c r="AS182" s="270">
        <v>0.16400000000000001</v>
      </c>
      <c r="AT182" s="270">
        <v>0.17499999999999999</v>
      </c>
      <c r="AU182" s="270">
        <v>0.189</v>
      </c>
      <c r="AV182" s="270">
        <v>0.20100000000000001</v>
      </c>
      <c r="AW182" s="270">
        <v>0.216</v>
      </c>
      <c r="AX182" s="270">
        <v>0</v>
      </c>
      <c r="AY182" s="270">
        <v>0</v>
      </c>
      <c r="AZ182" s="270">
        <v>0</v>
      </c>
      <c r="BA182" s="270">
        <v>0</v>
      </c>
      <c r="BB182" s="270">
        <v>0</v>
      </c>
      <c r="BC182" s="270">
        <v>0</v>
      </c>
      <c r="BD182" s="270">
        <v>0</v>
      </c>
      <c r="BE182" s="270">
        <v>0</v>
      </c>
      <c r="BF182" s="270">
        <v>0</v>
      </c>
      <c r="BG182" s="270">
        <v>0</v>
      </c>
    </row>
    <row r="183" spans="1:59">
      <c r="A183" s="267" t="s">
        <v>671</v>
      </c>
      <c r="B183" s="268">
        <v>0.17391666666666664</v>
      </c>
      <c r="C183" s="268">
        <v>0.55899999999999994</v>
      </c>
      <c r="D183" s="268">
        <v>0</v>
      </c>
      <c r="E183" s="268"/>
      <c r="F183" s="269">
        <v>3558</v>
      </c>
      <c r="G183" s="270">
        <v>0.12</v>
      </c>
      <c r="H183" s="270">
        <v>2.9000000000000001E-2</v>
      </c>
      <c r="I183" s="270">
        <v>1.9E-2</v>
      </c>
      <c r="J183" s="270">
        <v>2E-3</v>
      </c>
      <c r="K183" s="270">
        <v>1E-3</v>
      </c>
      <c r="L183" s="270">
        <v>2.9166666666666508E-3</v>
      </c>
      <c r="M183" s="271">
        <v>33.726812816188868</v>
      </c>
      <c r="N183" s="269">
        <v>3588</v>
      </c>
      <c r="O183" s="269">
        <v>3608</v>
      </c>
      <c r="P183" s="269">
        <v>3638</v>
      </c>
      <c r="Q183" s="269">
        <v>3668</v>
      </c>
      <c r="R183" s="269">
        <v>3700</v>
      </c>
      <c r="S183" s="269" t="s">
        <v>150</v>
      </c>
      <c r="T183" s="270">
        <v>0.122</v>
      </c>
      <c r="U183" s="270">
        <v>0.125</v>
      </c>
      <c r="V183" s="270">
        <v>0.128</v>
      </c>
      <c r="W183" s="270">
        <v>0.13</v>
      </c>
      <c r="X183" s="270">
        <v>0.13300000000000001</v>
      </c>
      <c r="Y183" s="270">
        <v>3.1E-2</v>
      </c>
      <c r="Z183" s="270">
        <v>3.3000000000000002E-2</v>
      </c>
      <c r="AA183" s="270">
        <v>3.5000000000000003E-2</v>
      </c>
      <c r="AB183" s="270">
        <v>3.6999999999999998E-2</v>
      </c>
      <c r="AC183" s="270">
        <v>3.9E-2</v>
      </c>
      <c r="AD183" s="270">
        <v>2.1000000000000001E-2</v>
      </c>
      <c r="AE183" s="270">
        <v>2.4E-2</v>
      </c>
      <c r="AF183" s="270">
        <v>2.5999999999999999E-2</v>
      </c>
      <c r="AG183" s="270">
        <v>2.9000000000000001E-2</v>
      </c>
      <c r="AH183" s="270">
        <v>3.1E-2</v>
      </c>
      <c r="AI183" s="270">
        <v>2E-3</v>
      </c>
      <c r="AJ183" s="270">
        <v>3.0000000000000001E-3</v>
      </c>
      <c r="AK183" s="270">
        <v>4.0000000000000001E-3</v>
      </c>
      <c r="AL183" s="270">
        <v>5.0000000000000001E-3</v>
      </c>
      <c r="AM183" s="270">
        <v>6.0000000000000001E-3</v>
      </c>
      <c r="AN183" s="270">
        <v>1E-3</v>
      </c>
      <c r="AO183" s="270">
        <v>1E-3</v>
      </c>
      <c r="AP183" s="270">
        <v>1E-3</v>
      </c>
      <c r="AQ183" s="270">
        <v>1E-3</v>
      </c>
      <c r="AR183" s="270">
        <v>1E-3</v>
      </c>
      <c r="AS183" s="270">
        <v>8.9999999999999993E-3</v>
      </c>
      <c r="AT183" s="270">
        <v>8.9999999999999993E-3</v>
      </c>
      <c r="AU183" s="270">
        <v>0.01</v>
      </c>
      <c r="AV183" s="270">
        <v>1.0999999999999999E-2</v>
      </c>
      <c r="AW183" s="270">
        <v>1.2E-2</v>
      </c>
      <c r="AX183" s="270">
        <v>0</v>
      </c>
      <c r="AY183" s="270">
        <v>0</v>
      </c>
      <c r="AZ183" s="270">
        <v>0</v>
      </c>
      <c r="BA183" s="270">
        <v>0</v>
      </c>
      <c r="BB183" s="270">
        <v>0</v>
      </c>
      <c r="BC183" s="270">
        <v>0</v>
      </c>
      <c r="BD183" s="270">
        <v>0</v>
      </c>
      <c r="BE183" s="270">
        <v>0</v>
      </c>
      <c r="BF183" s="270">
        <v>0</v>
      </c>
      <c r="BG183" s="270">
        <v>0</v>
      </c>
    </row>
    <row r="184" spans="1:59">
      <c r="A184" s="267" t="s">
        <v>403</v>
      </c>
      <c r="B184" s="268">
        <v>0.83691666666666664</v>
      </c>
      <c r="C184" s="268">
        <v>1.5589999999999999</v>
      </c>
      <c r="D184" s="268">
        <v>2.5205479452054791E-4</v>
      </c>
      <c r="E184" s="268"/>
      <c r="F184" s="269">
        <v>11415</v>
      </c>
      <c r="G184" s="270">
        <v>0.51300000000000001</v>
      </c>
      <c r="H184" s="270">
        <v>0.11799999999999999</v>
      </c>
      <c r="I184" s="270">
        <v>1.7999999999999999E-2</v>
      </c>
      <c r="J184" s="270">
        <v>3.1E-2</v>
      </c>
      <c r="K184" s="270">
        <v>7.0000000000000001E-3</v>
      </c>
      <c r="L184" s="270">
        <v>0.14966461187214608</v>
      </c>
      <c r="M184" s="271">
        <v>44.940867279894874</v>
      </c>
      <c r="N184" s="269">
        <v>13000</v>
      </c>
      <c r="O184" s="269">
        <v>14000</v>
      </c>
      <c r="P184" s="269">
        <v>15000</v>
      </c>
      <c r="Q184" s="269">
        <v>16000</v>
      </c>
      <c r="R184" s="269">
        <v>17000</v>
      </c>
      <c r="S184" s="269" t="s">
        <v>150</v>
      </c>
      <c r="T184" s="270">
        <v>0.69</v>
      </c>
      <c r="U184" s="270">
        <v>0.7</v>
      </c>
      <c r="V184" s="270">
        <v>0.70499999999999996</v>
      </c>
      <c r="W184" s="270">
        <v>0.71499999999999997</v>
      </c>
      <c r="X184" s="270">
        <v>0.72</v>
      </c>
      <c r="Y184" s="270">
        <v>0.155</v>
      </c>
      <c r="Z184" s="270">
        <v>0.16</v>
      </c>
      <c r="AA184" s="270">
        <v>0.16500000000000001</v>
      </c>
      <c r="AB184" s="270">
        <v>0.17</v>
      </c>
      <c r="AC184" s="270">
        <v>0.17499999999999999</v>
      </c>
      <c r="AD184" s="270">
        <v>3.5000000000000003E-2</v>
      </c>
      <c r="AE184" s="270">
        <v>3.5000000000000003E-2</v>
      </c>
      <c r="AF184" s="270">
        <v>3.5000000000000003E-2</v>
      </c>
      <c r="AG184" s="270">
        <v>3.5000000000000003E-2</v>
      </c>
      <c r="AH184" s="270">
        <v>3.5000000000000003E-2</v>
      </c>
      <c r="AI184" s="270">
        <v>0.04</v>
      </c>
      <c r="AJ184" s="270">
        <v>4.2000000000000003E-2</v>
      </c>
      <c r="AK184" s="270">
        <v>4.3999999999999997E-2</v>
      </c>
      <c r="AL184" s="270">
        <v>4.4999999999999998E-2</v>
      </c>
      <c r="AM184" s="270">
        <v>4.4999999999999998E-2</v>
      </c>
      <c r="AN184" s="270">
        <v>7.0000000000000001E-3</v>
      </c>
      <c r="AO184" s="270">
        <v>7.0000000000000001E-3</v>
      </c>
      <c r="AP184" s="270">
        <v>7.0000000000000001E-3</v>
      </c>
      <c r="AQ184" s="270">
        <v>7.0000000000000001E-3</v>
      </c>
      <c r="AR184" s="270">
        <v>7.0000000000000001E-3</v>
      </c>
      <c r="AS184" s="270">
        <v>0.18</v>
      </c>
      <c r="AT184" s="270">
        <v>0.184</v>
      </c>
      <c r="AU184" s="270">
        <v>0.19</v>
      </c>
      <c r="AV184" s="270">
        <v>0.19500000000000001</v>
      </c>
      <c r="AW184" s="270">
        <v>0.2</v>
      </c>
      <c r="AX184" s="270">
        <v>0</v>
      </c>
      <c r="AY184" s="270">
        <v>0</v>
      </c>
      <c r="AZ184" s="270">
        <v>0</v>
      </c>
      <c r="BA184" s="270">
        <v>0</v>
      </c>
      <c r="BB184" s="270">
        <v>0</v>
      </c>
      <c r="BC184" s="270">
        <v>0</v>
      </c>
      <c r="BD184" s="270">
        <v>0</v>
      </c>
      <c r="BE184" s="270">
        <v>0</v>
      </c>
      <c r="BF184" s="270">
        <v>0</v>
      </c>
      <c r="BG184" s="270">
        <v>0</v>
      </c>
    </row>
    <row r="185" spans="1:59">
      <c r="A185" s="267" t="s">
        <v>585</v>
      </c>
      <c r="B185" s="268">
        <v>0.11866666666666666</v>
      </c>
      <c r="C185" s="268">
        <v>0.25</v>
      </c>
      <c r="D185" s="268">
        <v>0</v>
      </c>
      <c r="E185" s="268"/>
      <c r="F185" s="269">
        <v>1196</v>
      </c>
      <c r="G185" s="270">
        <v>7.0999999999999994E-2</v>
      </c>
      <c r="H185" s="270">
        <v>1.2E-2</v>
      </c>
      <c r="I185" s="270">
        <v>5.0000000000000001E-3</v>
      </c>
      <c r="J185" s="270">
        <v>0</v>
      </c>
      <c r="K185" s="270">
        <v>0.02</v>
      </c>
      <c r="L185" s="270">
        <v>1.0666666666666658E-2</v>
      </c>
      <c r="M185" s="271">
        <v>59.364548494983275</v>
      </c>
      <c r="N185" s="269">
        <v>1250</v>
      </c>
      <c r="O185" s="269">
        <v>1300</v>
      </c>
      <c r="P185" s="269">
        <v>1400</v>
      </c>
      <c r="Q185" s="269">
        <v>1500</v>
      </c>
      <c r="R185" s="269">
        <v>1600</v>
      </c>
      <c r="S185" s="269" t="s">
        <v>150</v>
      </c>
      <c r="T185" s="270">
        <v>7.1999999999999995E-2</v>
      </c>
      <c r="U185" s="270">
        <v>7.4999999999999997E-2</v>
      </c>
      <c r="V185" s="270">
        <v>7.8E-2</v>
      </c>
      <c r="W185" s="270">
        <v>8.1000000000000003E-2</v>
      </c>
      <c r="X185" s="270">
        <v>8.5000000000000006E-2</v>
      </c>
      <c r="Y185" s="270">
        <v>1.2999999999999999E-2</v>
      </c>
      <c r="Z185" s="270">
        <v>1.4E-2</v>
      </c>
      <c r="AA185" s="270">
        <v>1.4999999999999999E-2</v>
      </c>
      <c r="AB185" s="270">
        <v>1.6E-2</v>
      </c>
      <c r="AC185" s="270">
        <v>1.7999999999999999E-2</v>
      </c>
      <c r="AD185" s="270">
        <v>5.0000000000000001E-3</v>
      </c>
      <c r="AE185" s="270">
        <v>5.0000000000000001E-3</v>
      </c>
      <c r="AF185" s="270">
        <v>5.0000000000000001E-3</v>
      </c>
      <c r="AG185" s="270">
        <v>5.0000000000000001E-3</v>
      </c>
      <c r="AH185" s="270">
        <v>5.0000000000000001E-3</v>
      </c>
      <c r="AI185" s="270">
        <v>0</v>
      </c>
      <c r="AJ185" s="270">
        <v>0</v>
      </c>
      <c r="AK185" s="270">
        <v>0</v>
      </c>
      <c r="AL185" s="270">
        <v>0</v>
      </c>
      <c r="AM185" s="270">
        <v>0</v>
      </c>
      <c r="AN185" s="270">
        <v>2.1999999999999999E-2</v>
      </c>
      <c r="AO185" s="270">
        <v>2.3E-2</v>
      </c>
      <c r="AP185" s="270">
        <v>2.4E-2</v>
      </c>
      <c r="AQ185" s="270">
        <v>2.5000000000000001E-2</v>
      </c>
      <c r="AR185" s="270">
        <v>2.5999999999999999E-2</v>
      </c>
      <c r="AS185" s="270">
        <v>7.0000000000000001E-3</v>
      </c>
      <c r="AT185" s="270">
        <v>8.0000000000000002E-3</v>
      </c>
      <c r="AU185" s="270">
        <v>8.0000000000000002E-3</v>
      </c>
      <c r="AV185" s="270">
        <v>8.0000000000000002E-3</v>
      </c>
      <c r="AW185" s="270">
        <v>8.9999999999999993E-3</v>
      </c>
      <c r="AX185" s="270">
        <v>0</v>
      </c>
      <c r="AY185" s="270">
        <v>0</v>
      </c>
      <c r="AZ185" s="270">
        <v>0</v>
      </c>
      <c r="BA185" s="270">
        <v>0</v>
      </c>
      <c r="BB185" s="270">
        <v>0</v>
      </c>
      <c r="BC185" s="270">
        <v>0</v>
      </c>
      <c r="BD185" s="270">
        <v>0</v>
      </c>
      <c r="BE185" s="270">
        <v>0</v>
      </c>
      <c r="BF185" s="270">
        <v>0</v>
      </c>
      <c r="BG185" s="270">
        <v>0</v>
      </c>
    </row>
    <row r="186" spans="1:59">
      <c r="A186" s="267" t="s">
        <v>838</v>
      </c>
      <c r="B186" s="268">
        <v>0.15891666666666665</v>
      </c>
      <c r="C186" s="268">
        <v>0.5</v>
      </c>
      <c r="D186" s="268">
        <v>0</v>
      </c>
      <c r="E186" s="268"/>
      <c r="F186" s="269">
        <v>2250</v>
      </c>
      <c r="G186" s="270">
        <v>9.2999999999999999E-2</v>
      </c>
      <c r="H186" s="270">
        <v>2.3E-2</v>
      </c>
      <c r="I186" s="270">
        <v>1.4999999999999999E-2</v>
      </c>
      <c r="J186" s="270">
        <v>1.2E-2</v>
      </c>
      <c r="K186" s="270">
        <v>5.0000000000000001E-3</v>
      </c>
      <c r="L186" s="270">
        <v>1.091666666666663E-2</v>
      </c>
      <c r="M186" s="271">
        <v>41.333333333333336</v>
      </c>
      <c r="N186" s="269">
        <v>2350</v>
      </c>
      <c r="O186" s="269">
        <v>2400</v>
      </c>
      <c r="P186" s="269">
        <v>2450</v>
      </c>
      <c r="Q186" s="269">
        <v>2500</v>
      </c>
      <c r="R186" s="269">
        <v>2550</v>
      </c>
      <c r="S186" s="269" t="s">
        <v>150</v>
      </c>
      <c r="T186" s="270">
        <v>0.1</v>
      </c>
      <c r="U186" s="270">
        <v>0.10199999999999999</v>
      </c>
      <c r="V186" s="270">
        <v>0.104</v>
      </c>
      <c r="W186" s="270">
        <v>0.106</v>
      </c>
      <c r="X186" s="270">
        <v>0.108</v>
      </c>
      <c r="Y186" s="270">
        <v>2.1999999999999999E-2</v>
      </c>
      <c r="Z186" s="270">
        <v>2.1999999999999999E-2</v>
      </c>
      <c r="AA186" s="270">
        <v>2.3E-2</v>
      </c>
      <c r="AB186" s="270">
        <v>2.3E-2</v>
      </c>
      <c r="AC186" s="270">
        <v>2.4E-2</v>
      </c>
      <c r="AD186" s="270">
        <v>1.2E-2</v>
      </c>
      <c r="AE186" s="270">
        <v>1.2E-2</v>
      </c>
      <c r="AF186" s="270">
        <v>1.2E-2</v>
      </c>
      <c r="AG186" s="270">
        <v>1.2999999999999999E-2</v>
      </c>
      <c r="AH186" s="270">
        <v>1.2999999999999999E-2</v>
      </c>
      <c r="AI186" s="270">
        <v>0.01</v>
      </c>
      <c r="AJ186" s="270">
        <v>0.01</v>
      </c>
      <c r="AK186" s="270">
        <v>0.01</v>
      </c>
      <c r="AL186" s="270">
        <v>1.0999999999999999E-2</v>
      </c>
      <c r="AM186" s="270">
        <v>1.0999999999999999E-2</v>
      </c>
      <c r="AN186" s="270">
        <v>6.0000000000000001E-3</v>
      </c>
      <c r="AO186" s="270">
        <v>6.0000000000000001E-3</v>
      </c>
      <c r="AP186" s="270">
        <v>7.0000000000000001E-3</v>
      </c>
      <c r="AQ186" s="270">
        <v>7.0000000000000001E-3</v>
      </c>
      <c r="AR186" s="270">
        <v>7.0000000000000001E-3</v>
      </c>
      <c r="AS186" s="270">
        <v>1.4999999999999999E-2</v>
      </c>
      <c r="AT186" s="270">
        <v>1.4999999999999999E-2</v>
      </c>
      <c r="AU186" s="270">
        <v>1.6E-2</v>
      </c>
      <c r="AV186" s="270">
        <v>1.6E-2</v>
      </c>
      <c r="AW186" s="270">
        <v>1.6E-2</v>
      </c>
      <c r="AX186" s="270">
        <v>0</v>
      </c>
      <c r="AY186" s="270">
        <v>0</v>
      </c>
      <c r="AZ186" s="270">
        <v>0.5</v>
      </c>
      <c r="BA186" s="270">
        <v>0</v>
      </c>
      <c r="BB186" s="270">
        <v>0</v>
      </c>
      <c r="BC186" s="270">
        <v>0</v>
      </c>
      <c r="BD186" s="270">
        <v>0</v>
      </c>
      <c r="BE186" s="270">
        <v>0</v>
      </c>
      <c r="BF186" s="270">
        <v>0</v>
      </c>
      <c r="BG186" s="270">
        <v>0</v>
      </c>
    </row>
    <row r="187" spans="1:59">
      <c r="A187" s="267" t="s">
        <v>550</v>
      </c>
      <c r="B187" s="268">
        <v>4.3495833333333334</v>
      </c>
      <c r="C187" s="268">
        <v>24.17</v>
      </c>
      <c r="D187" s="268">
        <v>1.1319999999999999</v>
      </c>
      <c r="E187" s="268"/>
      <c r="F187" s="269">
        <v>15527</v>
      </c>
      <c r="G187" s="270">
        <v>0.80700000000000005</v>
      </c>
      <c r="H187" s="270">
        <v>0.22600000000000001</v>
      </c>
      <c r="I187" s="270">
        <v>0.27</v>
      </c>
      <c r="J187" s="270">
        <v>0.58000000000000007</v>
      </c>
      <c r="K187" s="270">
        <v>0.85</v>
      </c>
      <c r="L187" s="270">
        <v>0.48458333333333314</v>
      </c>
      <c r="M187" s="271">
        <v>51.973980807625423</v>
      </c>
      <c r="N187" s="269">
        <v>15777</v>
      </c>
      <c r="O187" s="269">
        <v>16027</v>
      </c>
      <c r="P187" s="269">
        <v>16277</v>
      </c>
      <c r="Q187" s="269">
        <v>16527</v>
      </c>
      <c r="R187" s="269">
        <v>16777</v>
      </c>
      <c r="S187" s="269" t="s">
        <v>147</v>
      </c>
      <c r="T187" s="270">
        <v>0.82299999999999995</v>
      </c>
      <c r="U187" s="270">
        <v>0.84</v>
      </c>
      <c r="V187" s="270">
        <v>0.85599999999999998</v>
      </c>
      <c r="W187" s="270">
        <v>0.874</v>
      </c>
      <c r="X187" s="270">
        <v>0.89100000000000001</v>
      </c>
      <c r="Y187" s="270">
        <v>0.2</v>
      </c>
      <c r="Z187" s="270">
        <v>0.23</v>
      </c>
      <c r="AA187" s="270">
        <v>0.23499999999999999</v>
      </c>
      <c r="AB187" s="270">
        <v>0.23899999999999999</v>
      </c>
      <c r="AC187" s="270">
        <v>0.245</v>
      </c>
      <c r="AD187" s="270">
        <v>0.27500000000000002</v>
      </c>
      <c r="AE187" s="270">
        <v>0.28000000000000003</v>
      </c>
      <c r="AF187" s="270">
        <v>0.28999999999999998</v>
      </c>
      <c r="AG187" s="270">
        <v>0.29199999999999998</v>
      </c>
      <c r="AH187" s="270">
        <v>0.29799999999999999</v>
      </c>
      <c r="AI187" s="270">
        <v>0.6</v>
      </c>
      <c r="AJ187" s="270">
        <v>0.6</v>
      </c>
      <c r="AK187" s="270">
        <v>0.65</v>
      </c>
      <c r="AL187" s="270">
        <v>0.65</v>
      </c>
      <c r="AM187" s="270">
        <v>0.7</v>
      </c>
      <c r="AN187" s="270">
        <v>0.85</v>
      </c>
      <c r="AO187" s="270">
        <v>0.86</v>
      </c>
      <c r="AP187" s="270">
        <v>0.87</v>
      </c>
      <c r="AQ187" s="270">
        <v>0.88</v>
      </c>
      <c r="AR187" s="270">
        <v>0.88</v>
      </c>
      <c r="AS187" s="270">
        <v>0.57099999999999995</v>
      </c>
      <c r="AT187" s="270">
        <v>0.58399999999999996</v>
      </c>
      <c r="AU187" s="270">
        <v>0.60299999999999998</v>
      </c>
      <c r="AV187" s="270">
        <v>0.61</v>
      </c>
      <c r="AW187" s="270">
        <v>0.626</v>
      </c>
      <c r="AX187" s="270">
        <v>0</v>
      </c>
      <c r="AY187" s="270">
        <v>0</v>
      </c>
      <c r="AZ187" s="270">
        <v>0</v>
      </c>
      <c r="BA187" s="270">
        <v>0</v>
      </c>
      <c r="BB187" s="270">
        <v>0</v>
      </c>
      <c r="BC187" s="270">
        <v>0</v>
      </c>
      <c r="BD187" s="270">
        <v>0</v>
      </c>
      <c r="BE187" s="270">
        <v>0</v>
      </c>
      <c r="BF187" s="270">
        <v>0</v>
      </c>
      <c r="BG187" s="270">
        <v>0</v>
      </c>
    </row>
    <row r="188" spans="1:59">
      <c r="A188" s="267" t="s">
        <v>801</v>
      </c>
      <c r="B188" s="268">
        <v>4.5865833333333343</v>
      </c>
      <c r="C188" s="268">
        <v>19</v>
      </c>
      <c r="D188" s="268">
        <v>1.0138082191780822</v>
      </c>
      <c r="E188" s="268"/>
      <c r="F188" s="269">
        <v>14164</v>
      </c>
      <c r="G188" s="270">
        <v>0.49099999999999999</v>
      </c>
      <c r="H188" s="270">
        <v>0.84499999999999997</v>
      </c>
      <c r="I188" s="270">
        <v>1.2010000000000001</v>
      </c>
      <c r="J188" s="270">
        <v>1.6E-2</v>
      </c>
      <c r="K188" s="270">
        <v>0.184</v>
      </c>
      <c r="L188" s="270">
        <v>0.8357751141552523</v>
      </c>
      <c r="M188" s="271">
        <v>34.665348771533466</v>
      </c>
      <c r="N188" s="269">
        <v>14589</v>
      </c>
      <c r="O188" s="269">
        <v>15027</v>
      </c>
      <c r="P188" s="269">
        <v>15477</v>
      </c>
      <c r="Q188" s="269">
        <v>15941</v>
      </c>
      <c r="R188" s="269">
        <v>16420</v>
      </c>
      <c r="S188" s="269" t="s">
        <v>147</v>
      </c>
      <c r="T188" s="270">
        <v>0.49540000000000001</v>
      </c>
      <c r="U188" s="270">
        <v>0.51029999999999998</v>
      </c>
      <c r="V188" s="270">
        <v>0.52559999999999996</v>
      </c>
      <c r="W188" s="270">
        <v>0.54139999999999999</v>
      </c>
      <c r="X188" s="270">
        <v>0.55759999999999998</v>
      </c>
      <c r="Y188" s="270">
        <v>0.85260000000000002</v>
      </c>
      <c r="Z188" s="270">
        <v>0.87819999999999998</v>
      </c>
      <c r="AA188" s="270">
        <v>0.90449999999999997</v>
      </c>
      <c r="AB188" s="270">
        <v>0.93169999999999997</v>
      </c>
      <c r="AC188" s="270">
        <v>0.95960000000000001</v>
      </c>
      <c r="AD188" s="270">
        <v>1.2118</v>
      </c>
      <c r="AE188" s="270">
        <v>1.2482</v>
      </c>
      <c r="AF188" s="270">
        <v>1.2856000000000001</v>
      </c>
      <c r="AG188" s="270">
        <v>1.3242</v>
      </c>
      <c r="AH188" s="270">
        <v>1.3638999999999999</v>
      </c>
      <c r="AI188" s="270">
        <v>1.61E-2</v>
      </c>
      <c r="AJ188" s="270">
        <v>1.66E-2</v>
      </c>
      <c r="AK188" s="270">
        <v>1.7100000000000001E-2</v>
      </c>
      <c r="AL188" s="270">
        <v>1.7600000000000001E-2</v>
      </c>
      <c r="AM188" s="270">
        <v>1.8200000000000001E-2</v>
      </c>
      <c r="AN188" s="270">
        <v>0.1857</v>
      </c>
      <c r="AO188" s="270">
        <v>0.19120000000000001</v>
      </c>
      <c r="AP188" s="270">
        <v>0.19700000000000001</v>
      </c>
      <c r="AQ188" s="270">
        <v>0.2029</v>
      </c>
      <c r="AR188" s="270">
        <v>0.20899999999999999</v>
      </c>
      <c r="AS188" s="270">
        <v>1.0547</v>
      </c>
      <c r="AT188" s="270">
        <v>1.0864</v>
      </c>
      <c r="AU188" s="270">
        <v>1.1189</v>
      </c>
      <c r="AV188" s="270">
        <v>1.1525000000000001</v>
      </c>
      <c r="AW188" s="270">
        <v>1.1871</v>
      </c>
      <c r="AX188" s="270">
        <v>0</v>
      </c>
      <c r="AY188" s="270">
        <v>0</v>
      </c>
      <c r="AZ188" s="270">
        <v>0</v>
      </c>
      <c r="BA188" s="270">
        <v>0</v>
      </c>
      <c r="BB188" s="270">
        <v>0</v>
      </c>
      <c r="BC188" s="270">
        <v>0</v>
      </c>
      <c r="BD188" s="270">
        <v>0</v>
      </c>
      <c r="BE188" s="270">
        <v>0</v>
      </c>
      <c r="BF188" s="270">
        <v>0</v>
      </c>
      <c r="BG188" s="270">
        <v>0</v>
      </c>
    </row>
    <row r="189" spans="1:59">
      <c r="A189" s="267" t="s">
        <v>698</v>
      </c>
      <c r="B189" s="268">
        <v>0.86383333333333334</v>
      </c>
      <c r="C189" s="268">
        <v>10</v>
      </c>
      <c r="D189" s="268">
        <v>0.12299999999999998</v>
      </c>
      <c r="E189" s="268"/>
      <c r="F189" s="269">
        <v>2450</v>
      </c>
      <c r="G189" s="270">
        <v>0.104</v>
      </c>
      <c r="H189" s="270">
        <v>5.1999999999999998E-2</v>
      </c>
      <c r="I189" s="270">
        <v>0.127</v>
      </c>
      <c r="J189" s="270">
        <v>1.6E-2</v>
      </c>
      <c r="K189" s="270">
        <v>0.23499999999999999</v>
      </c>
      <c r="L189" s="270">
        <v>0.20683333333333331</v>
      </c>
      <c r="M189" s="271">
        <v>42.448979591836732</v>
      </c>
      <c r="N189" s="269">
        <v>2955</v>
      </c>
      <c r="O189" s="269">
        <v>3250</v>
      </c>
      <c r="P189" s="269">
        <v>3575</v>
      </c>
      <c r="Q189" s="269">
        <v>3932</v>
      </c>
      <c r="R189" s="269">
        <v>4000</v>
      </c>
      <c r="S189" s="269" t="s">
        <v>147</v>
      </c>
      <c r="T189" s="270">
        <v>0.14099999999999999</v>
      </c>
      <c r="U189" s="270">
        <v>0.14199999999999999</v>
      </c>
      <c r="V189" s="270">
        <v>0.14299999999999999</v>
      </c>
      <c r="W189" s="270">
        <v>0.14399999999999999</v>
      </c>
      <c r="X189" s="270">
        <v>0.14399999999999999</v>
      </c>
      <c r="Y189" s="270">
        <v>4.3999999999999997E-2</v>
      </c>
      <c r="Z189" s="270">
        <v>4.3999999999999997E-2</v>
      </c>
      <c r="AA189" s="270">
        <v>4.4999999999999998E-2</v>
      </c>
      <c r="AB189" s="270">
        <v>4.4999999999999998E-2</v>
      </c>
      <c r="AC189" s="270">
        <v>4.4999999999999998E-2</v>
      </c>
      <c r="AD189" s="270">
        <v>0.13300000000000001</v>
      </c>
      <c r="AE189" s="270">
        <v>0.13400000000000001</v>
      </c>
      <c r="AF189" s="270">
        <v>0.13500000000000001</v>
      </c>
      <c r="AG189" s="270">
        <v>0.13600000000000001</v>
      </c>
      <c r="AH189" s="270">
        <v>0.13600000000000001</v>
      </c>
      <c r="AI189" s="270">
        <v>2.1999999999999999E-2</v>
      </c>
      <c r="AJ189" s="270">
        <v>2.1999999999999999E-2</v>
      </c>
      <c r="AK189" s="270">
        <v>2.1999999999999999E-2</v>
      </c>
      <c r="AL189" s="270">
        <v>2.3E-2</v>
      </c>
      <c r="AM189" s="270">
        <v>2.3E-2</v>
      </c>
      <c r="AN189" s="270">
        <v>0.11799999999999999</v>
      </c>
      <c r="AO189" s="270">
        <v>0.11899999999999999</v>
      </c>
      <c r="AP189" s="270">
        <v>0.12</v>
      </c>
      <c r="AQ189" s="270">
        <v>0.121</v>
      </c>
      <c r="AR189" s="270">
        <v>0.121</v>
      </c>
      <c r="AS189" s="270">
        <v>0.12</v>
      </c>
      <c r="AT189" s="270">
        <v>0.12</v>
      </c>
      <c r="AU189" s="270">
        <v>0.12</v>
      </c>
      <c r="AV189" s="270">
        <v>0.12</v>
      </c>
      <c r="AW189" s="270">
        <v>0.12</v>
      </c>
      <c r="AX189" s="270">
        <v>0</v>
      </c>
      <c r="AY189" s="270">
        <v>0</v>
      </c>
      <c r="AZ189" s="270">
        <v>0</v>
      </c>
      <c r="BA189" s="270">
        <v>0</v>
      </c>
      <c r="BB189" s="270">
        <v>0</v>
      </c>
      <c r="BC189" s="270">
        <v>0</v>
      </c>
      <c r="BD189" s="270">
        <v>0</v>
      </c>
      <c r="BE189" s="270">
        <v>0</v>
      </c>
      <c r="BF189" s="270">
        <v>0</v>
      </c>
      <c r="BG189" s="270">
        <v>0</v>
      </c>
    </row>
    <row r="190" spans="1:59">
      <c r="A190" s="267" t="s">
        <v>169</v>
      </c>
      <c r="B190" s="268">
        <v>0.52249999999999996</v>
      </c>
      <c r="C190" s="268">
        <v>16.100000000000001</v>
      </c>
      <c r="D190" s="268">
        <v>3.7999999999999999E-2</v>
      </c>
      <c r="E190" s="268"/>
      <c r="F190" s="269">
        <v>2787</v>
      </c>
      <c r="G190" s="270">
        <v>9.1999999999999998E-2</v>
      </c>
      <c r="H190" s="270">
        <v>3.2000000000000001E-2</v>
      </c>
      <c r="I190" s="270">
        <v>0.184</v>
      </c>
      <c r="J190" s="270">
        <v>0</v>
      </c>
      <c r="K190" s="270">
        <v>6.5000000000000002E-2</v>
      </c>
      <c r="L190" s="270">
        <v>0.11149999999999999</v>
      </c>
      <c r="M190" s="271">
        <v>33.010405453893078</v>
      </c>
      <c r="N190" s="269">
        <v>2907</v>
      </c>
      <c r="O190" s="269">
        <v>3027</v>
      </c>
      <c r="P190" s="269">
        <v>3147</v>
      </c>
      <c r="Q190" s="269">
        <v>3267</v>
      </c>
      <c r="R190" s="269">
        <v>3387</v>
      </c>
      <c r="S190" s="269" t="s">
        <v>147</v>
      </c>
      <c r="T190" s="270">
        <v>0.1</v>
      </c>
      <c r="U190" s="270">
        <v>0.104</v>
      </c>
      <c r="V190" s="270">
        <v>0.108</v>
      </c>
      <c r="W190" s="270">
        <v>0.112</v>
      </c>
      <c r="X190" s="270">
        <v>0.11600000000000001</v>
      </c>
      <c r="Y190" s="270">
        <v>0.04</v>
      </c>
      <c r="Z190" s="270">
        <v>4.1000000000000002E-2</v>
      </c>
      <c r="AA190" s="270">
        <v>4.2000000000000003E-2</v>
      </c>
      <c r="AB190" s="270">
        <v>4.2999999999999997E-2</v>
      </c>
      <c r="AC190" s="270">
        <v>4.3999999999999997E-2</v>
      </c>
      <c r="AD190" s="270">
        <v>0.33400000000000002</v>
      </c>
      <c r="AE190" s="270">
        <v>0.35</v>
      </c>
      <c r="AF190" s="270">
        <v>0.36799999999999999</v>
      </c>
      <c r="AG190" s="270">
        <v>0.38600000000000001</v>
      </c>
      <c r="AH190" s="270">
        <v>0.40400000000000003</v>
      </c>
      <c r="AI190" s="270">
        <v>0</v>
      </c>
      <c r="AJ190" s="270">
        <v>0</v>
      </c>
      <c r="AK190" s="270">
        <v>0</v>
      </c>
      <c r="AL190" s="270">
        <v>0</v>
      </c>
      <c r="AM190" s="270">
        <v>0</v>
      </c>
      <c r="AN190" s="270">
        <v>7.0000000000000007E-2</v>
      </c>
      <c r="AO190" s="270">
        <v>7.1999999999999995E-2</v>
      </c>
      <c r="AP190" s="270">
        <v>7.3999999999999996E-2</v>
      </c>
      <c r="AQ190" s="270">
        <v>7.5999999999999998E-2</v>
      </c>
      <c r="AR190" s="270">
        <v>7.8E-2</v>
      </c>
      <c r="AS190" s="270">
        <v>0.16200000000000001</v>
      </c>
      <c r="AT190" s="270">
        <v>0.16900000000000001</v>
      </c>
      <c r="AU190" s="270">
        <v>0.17599999999999999</v>
      </c>
      <c r="AV190" s="270">
        <v>0.184</v>
      </c>
      <c r="AW190" s="270">
        <v>0.191</v>
      </c>
      <c r="AX190" s="270">
        <v>0</v>
      </c>
      <c r="AY190" s="270">
        <v>0</v>
      </c>
      <c r="AZ190" s="270">
        <v>0</v>
      </c>
      <c r="BA190" s="270">
        <v>0</v>
      </c>
      <c r="BB190" s="270">
        <v>0</v>
      </c>
      <c r="BC190" s="270">
        <v>0</v>
      </c>
      <c r="BD190" s="270">
        <v>0</v>
      </c>
      <c r="BE190" s="270">
        <v>0</v>
      </c>
      <c r="BF190" s="270">
        <v>0</v>
      </c>
      <c r="BG190" s="270">
        <v>0</v>
      </c>
    </row>
    <row r="191" spans="1:59">
      <c r="A191" s="267" t="s">
        <v>875</v>
      </c>
      <c r="B191" s="268">
        <v>0.12316666666666666</v>
      </c>
      <c r="C191" s="268">
        <v>0.3</v>
      </c>
      <c r="D191" s="268">
        <v>0</v>
      </c>
      <c r="E191" s="268"/>
      <c r="F191" s="269">
        <v>1300</v>
      </c>
      <c r="G191" s="270">
        <v>9.0999999999999998E-2</v>
      </c>
      <c r="H191" s="270">
        <v>1.4E-2</v>
      </c>
      <c r="I191" s="270">
        <v>6.0000000000000001E-3</v>
      </c>
      <c r="J191" s="270">
        <v>4.0000000000000001E-3</v>
      </c>
      <c r="K191" s="270">
        <v>1E-3</v>
      </c>
      <c r="L191" s="270">
        <v>7.1666666666666545E-3</v>
      </c>
      <c r="M191" s="271">
        <v>70</v>
      </c>
      <c r="N191" s="269">
        <v>1250</v>
      </c>
      <c r="O191" s="269">
        <v>1260</v>
      </c>
      <c r="P191" s="269">
        <v>1275</v>
      </c>
      <c r="Q191" s="269">
        <v>1290</v>
      </c>
      <c r="R191" s="269">
        <v>1300</v>
      </c>
      <c r="S191" s="269" t="s">
        <v>147</v>
      </c>
      <c r="T191" s="270">
        <v>0.1</v>
      </c>
      <c r="U191" s="270">
        <v>0.10100000000000001</v>
      </c>
      <c r="V191" s="270">
        <v>0.10199999999999999</v>
      </c>
      <c r="W191" s="270">
        <v>0.10299999999999999</v>
      </c>
      <c r="X191" s="270">
        <v>0.104</v>
      </c>
      <c r="Y191" s="270">
        <v>1.2999999999999999E-2</v>
      </c>
      <c r="Z191" s="270">
        <v>1.2999999999999999E-2</v>
      </c>
      <c r="AA191" s="270">
        <v>1.4E-2</v>
      </c>
      <c r="AB191" s="270">
        <v>1.4E-2</v>
      </c>
      <c r="AC191" s="270">
        <v>1.4E-2</v>
      </c>
      <c r="AD191" s="270">
        <v>8.9999999999999993E-3</v>
      </c>
      <c r="AE191" s="270">
        <v>8.9999999999999993E-3</v>
      </c>
      <c r="AF191" s="270">
        <v>0.01</v>
      </c>
      <c r="AG191" s="270">
        <v>0.01</v>
      </c>
      <c r="AH191" s="270">
        <v>0.01</v>
      </c>
      <c r="AI191" s="270">
        <v>5.0000000000000001E-3</v>
      </c>
      <c r="AJ191" s="270">
        <v>5.0000000000000001E-3</v>
      </c>
      <c r="AK191" s="270">
        <v>6.0000000000000001E-3</v>
      </c>
      <c r="AL191" s="270">
        <v>6.0000000000000001E-3</v>
      </c>
      <c r="AM191" s="270">
        <v>6.0000000000000001E-3</v>
      </c>
      <c r="AN191" s="270">
        <v>1E-3</v>
      </c>
      <c r="AO191" s="270">
        <v>1E-3</v>
      </c>
      <c r="AP191" s="270">
        <v>1E-3</v>
      </c>
      <c r="AQ191" s="270">
        <v>1E-3</v>
      </c>
      <c r="AR191" s="270">
        <v>1E-3</v>
      </c>
      <c r="AS191" s="270">
        <v>8.0000000000000002E-3</v>
      </c>
      <c r="AT191" s="270">
        <v>8.0000000000000002E-3</v>
      </c>
      <c r="AU191" s="270">
        <v>8.0000000000000002E-3</v>
      </c>
      <c r="AV191" s="270">
        <v>8.0000000000000002E-3</v>
      </c>
      <c r="AW191" s="270">
        <v>8.0000000000000002E-3</v>
      </c>
      <c r="AX191" s="270">
        <v>0</v>
      </c>
      <c r="AY191" s="270">
        <v>0</v>
      </c>
      <c r="AZ191" s="270">
        <v>0</v>
      </c>
      <c r="BA191" s="270">
        <v>0</v>
      </c>
      <c r="BB191" s="270">
        <v>0</v>
      </c>
      <c r="BC191" s="270">
        <v>0</v>
      </c>
      <c r="BD191" s="270">
        <v>0</v>
      </c>
      <c r="BE191" s="270">
        <v>0</v>
      </c>
      <c r="BF191" s="270">
        <v>0</v>
      </c>
      <c r="BG191" s="270">
        <v>0</v>
      </c>
    </row>
    <row r="192" spans="1:59">
      <c r="A192" s="267" t="s">
        <v>526</v>
      </c>
      <c r="B192" s="268">
        <v>1.0965</v>
      </c>
      <c r="C192" s="268">
        <v>1.667</v>
      </c>
      <c r="D192" s="268">
        <v>0</v>
      </c>
      <c r="E192" s="268"/>
      <c r="F192" s="269">
        <v>12102</v>
      </c>
      <c r="G192" s="270">
        <v>0.84799999999999998</v>
      </c>
      <c r="H192" s="270">
        <v>1.4999999999999999E-2</v>
      </c>
      <c r="I192" s="270">
        <v>0.05</v>
      </c>
      <c r="J192" s="270">
        <v>1.4999999999999999E-2</v>
      </c>
      <c r="K192" s="270">
        <v>5.0000000000000001E-3</v>
      </c>
      <c r="L192" s="270">
        <v>0.16349999999999998</v>
      </c>
      <c r="M192" s="271">
        <v>70.071062634275322</v>
      </c>
      <c r="N192" s="269">
        <v>12747</v>
      </c>
      <c r="O192" s="269">
        <v>13499</v>
      </c>
      <c r="P192" s="269">
        <v>14295</v>
      </c>
      <c r="Q192" s="269">
        <v>15138</v>
      </c>
      <c r="R192" s="269">
        <v>15300</v>
      </c>
      <c r="S192" s="269" t="s">
        <v>147</v>
      </c>
      <c r="T192" s="270">
        <v>0.80100000000000005</v>
      </c>
      <c r="U192" s="270">
        <v>0.84899999999999998</v>
      </c>
      <c r="V192" s="270">
        <v>0.89900000000000002</v>
      </c>
      <c r="W192" s="270">
        <v>0.95199999999999996</v>
      </c>
      <c r="X192" s="270">
        <v>0.99</v>
      </c>
      <c r="Y192" s="270">
        <v>1.9E-2</v>
      </c>
      <c r="Z192" s="270">
        <v>2.1000000000000001E-2</v>
      </c>
      <c r="AA192" s="270">
        <v>2.1999999999999999E-2</v>
      </c>
      <c r="AB192" s="270">
        <v>2.3E-2</v>
      </c>
      <c r="AC192" s="270">
        <v>2.5000000000000001E-2</v>
      </c>
      <c r="AD192" s="270">
        <v>0.05</v>
      </c>
      <c r="AE192" s="270">
        <v>0.05</v>
      </c>
      <c r="AF192" s="270">
        <v>0.05</v>
      </c>
      <c r="AG192" s="270">
        <v>0.05</v>
      </c>
      <c r="AH192" s="270">
        <v>0.05</v>
      </c>
      <c r="AI192" s="270">
        <v>1.6E-2</v>
      </c>
      <c r="AJ192" s="270">
        <v>1.7000000000000001E-2</v>
      </c>
      <c r="AK192" s="270">
        <v>1.7999999999999999E-2</v>
      </c>
      <c r="AL192" s="270">
        <v>1.9E-2</v>
      </c>
      <c r="AM192" s="270">
        <v>2.1000000000000001E-2</v>
      </c>
      <c r="AN192" s="270">
        <v>6.0000000000000001E-3</v>
      </c>
      <c r="AO192" s="270">
        <v>6.0000000000000001E-3</v>
      </c>
      <c r="AP192" s="270">
        <v>7.0000000000000001E-3</v>
      </c>
      <c r="AQ192" s="270">
        <v>7.0000000000000001E-3</v>
      </c>
      <c r="AR192" s="270">
        <v>8.0000000000000002E-3</v>
      </c>
      <c r="AS192" s="270">
        <v>7.0000000000000007E-2</v>
      </c>
      <c r="AT192" s="270">
        <v>7.0000000000000007E-2</v>
      </c>
      <c r="AU192" s="270">
        <v>0.08</v>
      </c>
      <c r="AV192" s="270">
        <v>0.08</v>
      </c>
      <c r="AW192" s="270">
        <v>0.08</v>
      </c>
      <c r="AX192" s="270">
        <v>0</v>
      </c>
      <c r="AY192" s="270">
        <v>0</v>
      </c>
      <c r="AZ192" s="270">
        <v>0</v>
      </c>
      <c r="BA192" s="270">
        <v>0</v>
      </c>
      <c r="BB192" s="270">
        <v>0</v>
      </c>
      <c r="BC192" s="270">
        <v>0</v>
      </c>
      <c r="BD192" s="270">
        <v>0</v>
      </c>
      <c r="BE192" s="270">
        <v>0</v>
      </c>
      <c r="BF192" s="270">
        <v>0</v>
      </c>
      <c r="BG192" s="270">
        <v>0</v>
      </c>
    </row>
    <row r="193" spans="1:59">
      <c r="A193" s="267" t="s">
        <v>811</v>
      </c>
      <c r="B193" s="268">
        <v>0.10690833333333334</v>
      </c>
      <c r="C193" s="268">
        <v>0.75</v>
      </c>
      <c r="D193" s="268">
        <v>0</v>
      </c>
      <c r="E193" s="268"/>
      <c r="F193" s="269">
        <v>1069</v>
      </c>
      <c r="G193" s="270">
        <v>6.3E-2</v>
      </c>
      <c r="H193" s="270">
        <v>8.0000000000000002E-3</v>
      </c>
      <c r="I193" s="270">
        <v>4.0000000000000001E-3</v>
      </c>
      <c r="J193" s="270">
        <v>7.0000000000000001E-3</v>
      </c>
      <c r="K193" s="270">
        <v>1.9E-2</v>
      </c>
      <c r="L193" s="270">
        <v>5.908333333333321E-3</v>
      </c>
      <c r="M193" s="271">
        <v>58.933582787652014</v>
      </c>
      <c r="N193" s="269">
        <v>1300</v>
      </c>
      <c r="O193" s="269">
        <v>1500</v>
      </c>
      <c r="P193" s="269">
        <v>1700</v>
      </c>
      <c r="Q193" s="269">
        <v>1900</v>
      </c>
      <c r="R193" s="269">
        <v>2100</v>
      </c>
      <c r="S193" s="269" t="s">
        <v>147</v>
      </c>
      <c r="T193" s="270">
        <v>6.5000000000000002E-2</v>
      </c>
      <c r="U193" s="270">
        <v>6.8000000000000005E-2</v>
      </c>
      <c r="V193" s="270">
        <v>7.0999999999999994E-2</v>
      </c>
      <c r="W193" s="270">
        <v>7.4999999999999997E-2</v>
      </c>
      <c r="X193" s="270">
        <v>7.8E-2</v>
      </c>
      <c r="Y193" s="270">
        <v>1.4999999999999999E-2</v>
      </c>
      <c r="Z193" s="270">
        <v>1.7000000000000001E-2</v>
      </c>
      <c r="AA193" s="270">
        <v>1.9E-2</v>
      </c>
      <c r="AB193" s="270">
        <v>2.1000000000000001E-2</v>
      </c>
      <c r="AC193" s="270">
        <v>2.3E-2</v>
      </c>
      <c r="AD193" s="270">
        <v>8.9999999999999993E-3</v>
      </c>
      <c r="AE193" s="270">
        <v>1.0999999999999999E-2</v>
      </c>
      <c r="AF193" s="270">
        <v>1.2999999999999999E-2</v>
      </c>
      <c r="AG193" s="270">
        <v>1.4999999999999999E-2</v>
      </c>
      <c r="AH193" s="270">
        <v>1.7000000000000001E-2</v>
      </c>
      <c r="AI193" s="270">
        <v>1.2999999999999999E-2</v>
      </c>
      <c r="AJ193" s="270">
        <v>1.4999999999999999E-2</v>
      </c>
      <c r="AK193" s="270">
        <v>1.7000000000000001E-2</v>
      </c>
      <c r="AL193" s="270">
        <v>1.9E-2</v>
      </c>
      <c r="AM193" s="270">
        <v>2.1000000000000001E-2</v>
      </c>
      <c r="AN193" s="270">
        <v>0.02</v>
      </c>
      <c r="AO193" s="270">
        <v>0.02</v>
      </c>
      <c r="AP193" s="270">
        <v>0.02</v>
      </c>
      <c r="AQ193" s="270">
        <v>0.02</v>
      </c>
      <c r="AR193" s="270">
        <v>0.02</v>
      </c>
      <c r="AS193" s="270">
        <v>1.4E-2</v>
      </c>
      <c r="AT193" s="270">
        <v>1.4999999999999999E-2</v>
      </c>
      <c r="AU193" s="270">
        <v>1.6E-2</v>
      </c>
      <c r="AV193" s="270">
        <v>1.7000000000000001E-2</v>
      </c>
      <c r="AW193" s="270">
        <v>1.7999999999999999E-2</v>
      </c>
      <c r="AX193" s="270">
        <v>0</v>
      </c>
      <c r="AY193" s="270">
        <v>0</v>
      </c>
      <c r="AZ193" s="270">
        <v>0</v>
      </c>
      <c r="BA193" s="270">
        <v>0</v>
      </c>
      <c r="BB193" s="270">
        <v>0</v>
      </c>
      <c r="BC193" s="270">
        <v>0</v>
      </c>
      <c r="BD193" s="270">
        <v>0</v>
      </c>
      <c r="BE193" s="270">
        <v>0</v>
      </c>
      <c r="BF193" s="270">
        <v>0</v>
      </c>
      <c r="BG193" s="270">
        <v>0</v>
      </c>
    </row>
    <row r="194" spans="1:59">
      <c r="A194" s="267" t="s">
        <v>649</v>
      </c>
      <c r="B194" s="268">
        <v>1.5349166666666667</v>
      </c>
      <c r="C194" s="268">
        <v>50</v>
      </c>
      <c r="D194" s="268">
        <v>0</v>
      </c>
      <c r="E194" s="268"/>
      <c r="F194" s="269">
        <v>20490</v>
      </c>
      <c r="G194" s="270">
        <v>1.1786000000000001</v>
      </c>
      <c r="H194" s="270">
        <v>0.16170000000000001</v>
      </c>
      <c r="I194" s="270">
        <v>2.7300000000000001E-2</v>
      </c>
      <c r="J194" s="270">
        <v>2.2599999999999999E-2</v>
      </c>
      <c r="K194" s="270">
        <v>7.2800000000000004E-2</v>
      </c>
      <c r="L194" s="270">
        <v>7.1916666666666629E-2</v>
      </c>
      <c r="M194" s="271">
        <v>57.520741825280624</v>
      </c>
      <c r="N194" s="269">
        <v>23540</v>
      </c>
      <c r="O194" s="269">
        <v>26590</v>
      </c>
      <c r="P194" s="269">
        <v>29640</v>
      </c>
      <c r="Q194" s="269">
        <v>32680</v>
      </c>
      <c r="R194" s="269">
        <v>35720</v>
      </c>
      <c r="S194" s="269" t="s">
        <v>141</v>
      </c>
      <c r="T194" s="270">
        <v>1.3</v>
      </c>
      <c r="U194" s="270">
        <v>1.4179999999999999</v>
      </c>
      <c r="V194" s="270">
        <v>1.6539999999999999</v>
      </c>
      <c r="W194" s="270">
        <v>1.89</v>
      </c>
      <c r="X194" s="270">
        <v>2.1259999999999999</v>
      </c>
      <c r="Y194" s="270">
        <v>0.223</v>
      </c>
      <c r="Z194" s="270">
        <v>0.26100000000000001</v>
      </c>
      <c r="AA194" s="270">
        <v>0.30499999999999999</v>
      </c>
      <c r="AB194" s="270">
        <v>0.35699999999999998</v>
      </c>
      <c r="AC194" s="270">
        <v>0.41799999999999998</v>
      </c>
      <c r="AD194" s="270">
        <v>0.02</v>
      </c>
      <c r="AE194" s="270">
        <v>0.03</v>
      </c>
      <c r="AF194" s="270">
        <v>3.3000000000000002E-2</v>
      </c>
      <c r="AG194" s="270">
        <v>3.5000000000000003E-2</v>
      </c>
      <c r="AH194" s="270">
        <v>3.6999999999999998E-2</v>
      </c>
      <c r="AI194" s="270">
        <v>2.5000000000000001E-2</v>
      </c>
      <c r="AJ194" s="270">
        <v>2.5999999999999999E-2</v>
      </c>
      <c r="AK194" s="270">
        <v>3.3000000000000002E-2</v>
      </c>
      <c r="AL194" s="270">
        <v>3.6999999999999998E-2</v>
      </c>
      <c r="AM194" s="270">
        <v>4.2999999999999997E-2</v>
      </c>
      <c r="AN194" s="270">
        <v>0.08</v>
      </c>
      <c r="AO194" s="270">
        <v>0.09</v>
      </c>
      <c r="AP194" s="270">
        <v>9.5000000000000001E-2</v>
      </c>
      <c r="AQ194" s="270">
        <v>0.1</v>
      </c>
      <c r="AR194" s="270">
        <v>0.1</v>
      </c>
      <c r="AS194" s="270">
        <v>8.2199999999999995E-2</v>
      </c>
      <c r="AT194" s="270">
        <v>9.11E-2</v>
      </c>
      <c r="AU194" s="270">
        <v>0.10580000000000001</v>
      </c>
      <c r="AV194" s="270">
        <v>0.1207</v>
      </c>
      <c r="AW194" s="270">
        <v>0.13589999999999999</v>
      </c>
      <c r="AX194" s="270">
        <v>0</v>
      </c>
      <c r="AY194" s="270">
        <v>0</v>
      </c>
      <c r="AZ194" s="270">
        <v>0</v>
      </c>
      <c r="BA194" s="270">
        <v>0</v>
      </c>
      <c r="BB194" s="270">
        <v>0</v>
      </c>
      <c r="BC194" s="270">
        <v>0</v>
      </c>
      <c r="BD194" s="270">
        <v>0</v>
      </c>
      <c r="BE194" s="270">
        <v>0</v>
      </c>
      <c r="BF194" s="270">
        <v>0</v>
      </c>
      <c r="BG194" s="270">
        <v>0</v>
      </c>
    </row>
    <row r="195" spans="1:59">
      <c r="A195" s="267" t="s">
        <v>908</v>
      </c>
      <c r="B195" s="268">
        <v>0.22275</v>
      </c>
      <c r="C195" s="268">
        <v>0.41000000000000003</v>
      </c>
      <c r="D195" s="268">
        <v>0</v>
      </c>
      <c r="E195" s="268"/>
      <c r="F195" s="269">
        <v>1400</v>
      </c>
      <c r="G195" s="270">
        <v>6.3200000000000006E-2</v>
      </c>
      <c r="H195" s="270">
        <v>0.1061</v>
      </c>
      <c r="I195" s="270">
        <v>5.5E-2</v>
      </c>
      <c r="J195" s="270">
        <v>1.1999999999999999E-3</v>
      </c>
      <c r="K195" s="270">
        <v>1E-3</v>
      </c>
      <c r="L195" s="270">
        <v>-3.7500000000000033E-3</v>
      </c>
      <c r="M195" s="271">
        <v>45.142857142857146</v>
      </c>
      <c r="N195" s="269">
        <v>1475</v>
      </c>
      <c r="O195" s="269">
        <v>1500</v>
      </c>
      <c r="P195" s="269">
        <v>1550</v>
      </c>
      <c r="Q195" s="269">
        <v>1600</v>
      </c>
      <c r="R195" s="269">
        <v>1650</v>
      </c>
      <c r="S195" s="269" t="s">
        <v>141</v>
      </c>
      <c r="T195" s="270">
        <v>0.11</v>
      </c>
      <c r="U195" s="270">
        <v>0.112</v>
      </c>
      <c r="V195" s="270">
        <v>0.114</v>
      </c>
      <c r="W195" s="270">
        <v>0.11600000000000001</v>
      </c>
      <c r="X195" s="270">
        <v>0.11799999999999999</v>
      </c>
      <c r="Y195" s="270">
        <v>7.0999999999999994E-2</v>
      </c>
      <c r="Z195" s="270">
        <v>7.2999999999999995E-2</v>
      </c>
      <c r="AA195" s="270">
        <v>7.3999999999999996E-2</v>
      </c>
      <c r="AB195" s="270">
        <v>7.5999999999999998E-2</v>
      </c>
      <c r="AC195" s="270">
        <v>7.6999999999999999E-2</v>
      </c>
      <c r="AD195" s="270">
        <v>0.1</v>
      </c>
      <c r="AE195" s="270">
        <v>0.1</v>
      </c>
      <c r="AF195" s="270">
        <v>0.1</v>
      </c>
      <c r="AG195" s="270">
        <v>0.1</v>
      </c>
      <c r="AH195" s="270">
        <v>0.1</v>
      </c>
      <c r="AI195" s="270">
        <v>1.2999999999999999E-2</v>
      </c>
      <c r="AJ195" s="270">
        <v>1.4E-2</v>
      </c>
      <c r="AK195" s="270">
        <v>1.4E-2</v>
      </c>
      <c r="AL195" s="270">
        <v>1.4E-2</v>
      </c>
      <c r="AM195" s="270">
        <v>1.4999999999999999E-2</v>
      </c>
      <c r="AN195" s="270">
        <v>1E-3</v>
      </c>
      <c r="AO195" s="270">
        <v>1E-3</v>
      </c>
      <c r="AP195" s="270">
        <v>2E-3</v>
      </c>
      <c r="AQ195" s="270">
        <v>2E-3</v>
      </c>
      <c r="AR195" s="270">
        <v>2E-3</v>
      </c>
      <c r="AS195" s="270">
        <v>1.4999999999999999E-2</v>
      </c>
      <c r="AT195" s="270">
        <v>1.4999999999999999E-2</v>
      </c>
      <c r="AU195" s="270">
        <v>1.4999999999999999E-2</v>
      </c>
      <c r="AV195" s="270">
        <v>1.6E-2</v>
      </c>
      <c r="AW195" s="270">
        <v>1.6E-2</v>
      </c>
      <c r="AX195" s="270">
        <v>0</v>
      </c>
      <c r="AY195" s="270">
        <v>0</v>
      </c>
      <c r="AZ195" s="270">
        <v>0</v>
      </c>
      <c r="BA195" s="270">
        <v>0</v>
      </c>
      <c r="BB195" s="270">
        <v>0</v>
      </c>
      <c r="BC195" s="270">
        <v>0</v>
      </c>
      <c r="BD195" s="270">
        <v>0</v>
      </c>
      <c r="BE195" s="270">
        <v>0</v>
      </c>
      <c r="BF195" s="270">
        <v>0</v>
      </c>
      <c r="BG195" s="270">
        <v>0</v>
      </c>
    </row>
    <row r="196" spans="1:59">
      <c r="A196" s="267" t="s">
        <v>527</v>
      </c>
      <c r="B196" s="268">
        <v>3.1416666666666669E-2</v>
      </c>
      <c r="C196" s="268">
        <v>6.0999999999999999E-2</v>
      </c>
      <c r="D196" s="268">
        <v>0</v>
      </c>
      <c r="E196" s="268"/>
      <c r="F196" s="269">
        <v>108</v>
      </c>
      <c r="G196" s="270">
        <v>4.0000000000000001E-3</v>
      </c>
      <c r="H196" s="270">
        <v>1E-3</v>
      </c>
      <c r="I196" s="270">
        <v>0</v>
      </c>
      <c r="J196" s="270">
        <v>2.1000000000000001E-2</v>
      </c>
      <c r="K196" s="270">
        <v>3.0000000000000001E-3</v>
      </c>
      <c r="L196" s="270">
        <v>2.4166666666666677E-3</v>
      </c>
      <c r="M196" s="271">
        <v>37.037037037037038</v>
      </c>
      <c r="N196" s="269">
        <v>135</v>
      </c>
      <c r="O196" s="269">
        <v>140</v>
      </c>
      <c r="P196" s="269">
        <v>145</v>
      </c>
      <c r="Q196" s="269">
        <v>155</v>
      </c>
      <c r="R196" s="269">
        <v>165</v>
      </c>
      <c r="S196" s="269" t="s">
        <v>141</v>
      </c>
      <c r="T196" s="270">
        <v>5.0000000000000001E-3</v>
      </c>
      <c r="U196" s="270">
        <v>5.0000000000000001E-3</v>
      </c>
      <c r="V196" s="270">
        <v>5.0000000000000001E-3</v>
      </c>
      <c r="W196" s="270">
        <v>5.0000000000000001E-3</v>
      </c>
      <c r="X196" s="270">
        <v>6.0000000000000001E-3</v>
      </c>
      <c r="Y196" s="270">
        <v>1E-3</v>
      </c>
      <c r="Z196" s="270">
        <v>1E-3</v>
      </c>
      <c r="AA196" s="270">
        <v>1E-3</v>
      </c>
      <c r="AB196" s="270">
        <v>2E-3</v>
      </c>
      <c r="AC196" s="270">
        <v>2E-3</v>
      </c>
      <c r="AD196" s="270">
        <v>0</v>
      </c>
      <c r="AE196" s="270">
        <v>0</v>
      </c>
      <c r="AF196" s="270">
        <v>0</v>
      </c>
      <c r="AG196" s="270">
        <v>0</v>
      </c>
      <c r="AH196" s="270">
        <v>0</v>
      </c>
      <c r="AI196" s="270">
        <v>2.3E-2</v>
      </c>
      <c r="AJ196" s="270">
        <v>2.3E-2</v>
      </c>
      <c r="AK196" s="270">
        <v>2.4E-2</v>
      </c>
      <c r="AL196" s="270">
        <v>2.4E-2</v>
      </c>
      <c r="AM196" s="270">
        <v>2.5000000000000001E-2</v>
      </c>
      <c r="AN196" s="270">
        <v>3.0000000000000001E-3</v>
      </c>
      <c r="AO196" s="270">
        <v>3.0000000000000001E-3</v>
      </c>
      <c r="AP196" s="270">
        <v>3.0000000000000001E-3</v>
      </c>
      <c r="AQ196" s="270">
        <v>3.0000000000000001E-3</v>
      </c>
      <c r="AR196" s="270">
        <v>3.0000000000000001E-3</v>
      </c>
      <c r="AS196" s="270">
        <v>5.0000000000000001E-3</v>
      </c>
      <c r="AT196" s="270">
        <v>5.0000000000000001E-3</v>
      </c>
      <c r="AU196" s="270">
        <v>6.0000000000000001E-3</v>
      </c>
      <c r="AV196" s="270">
        <v>6.0000000000000001E-3</v>
      </c>
      <c r="AW196" s="270">
        <v>7.0000000000000001E-3</v>
      </c>
      <c r="AX196" s="270">
        <v>0</v>
      </c>
      <c r="AY196" s="270">
        <v>0</v>
      </c>
      <c r="AZ196" s="270">
        <v>0</v>
      </c>
      <c r="BA196" s="270">
        <v>0</v>
      </c>
      <c r="BB196" s="270">
        <v>0</v>
      </c>
      <c r="BC196" s="270">
        <v>0</v>
      </c>
      <c r="BD196" s="270">
        <v>0</v>
      </c>
      <c r="BE196" s="270">
        <v>0</v>
      </c>
      <c r="BF196" s="270">
        <v>0</v>
      </c>
      <c r="BG196" s="270">
        <v>0</v>
      </c>
    </row>
    <row r="197" spans="1:59">
      <c r="A197" s="267" t="s">
        <v>872</v>
      </c>
      <c r="B197" s="268">
        <v>2.2500000000000003E-2</v>
      </c>
      <c r="C197" s="268">
        <v>0.2</v>
      </c>
      <c r="D197" s="268">
        <v>7.0000000000000001E-3</v>
      </c>
      <c r="E197" s="268"/>
      <c r="F197" s="269">
        <v>368</v>
      </c>
      <c r="G197" s="270">
        <v>1.2E-2</v>
      </c>
      <c r="H197" s="270">
        <v>1E-3</v>
      </c>
      <c r="I197" s="270">
        <v>0</v>
      </c>
      <c r="J197" s="270">
        <v>0</v>
      </c>
      <c r="K197" s="270">
        <v>0</v>
      </c>
      <c r="L197" s="270">
        <v>2.5000000000000022E-3</v>
      </c>
      <c r="M197" s="271">
        <v>32.608695652173914</v>
      </c>
      <c r="N197" s="269">
        <v>400</v>
      </c>
      <c r="O197" s="269">
        <v>420</v>
      </c>
      <c r="P197" s="269">
        <v>440</v>
      </c>
      <c r="Q197" s="269">
        <v>460</v>
      </c>
      <c r="R197" s="269">
        <v>460</v>
      </c>
      <c r="S197" s="269" t="s">
        <v>141</v>
      </c>
      <c r="T197" s="270">
        <v>1.2999999999999999E-2</v>
      </c>
      <c r="U197" s="270">
        <v>1.2999999999999999E-2</v>
      </c>
      <c r="V197" s="270">
        <v>1.4E-2</v>
      </c>
      <c r="W197" s="270">
        <v>1.4E-2</v>
      </c>
      <c r="X197" s="270">
        <v>1.4E-2</v>
      </c>
      <c r="Y197" s="270">
        <v>2E-3</v>
      </c>
      <c r="Z197" s="270">
        <v>2E-3</v>
      </c>
      <c r="AA197" s="270">
        <v>2E-3</v>
      </c>
      <c r="AB197" s="270">
        <v>3.0000000000000001E-3</v>
      </c>
      <c r="AC197" s="270">
        <v>3.0000000000000001E-3</v>
      </c>
      <c r="AD197" s="270">
        <v>0</v>
      </c>
      <c r="AE197" s="270">
        <v>0</v>
      </c>
      <c r="AF197" s="270">
        <v>0</v>
      </c>
      <c r="AG197" s="270">
        <v>0</v>
      </c>
      <c r="AH197" s="270">
        <v>0</v>
      </c>
      <c r="AI197" s="270">
        <v>0</v>
      </c>
      <c r="AJ197" s="270">
        <v>0</v>
      </c>
      <c r="AK197" s="270">
        <v>0</v>
      </c>
      <c r="AL197" s="270">
        <v>0</v>
      </c>
      <c r="AM197" s="270">
        <v>0</v>
      </c>
      <c r="AN197" s="270">
        <v>1E-3</v>
      </c>
      <c r="AO197" s="270">
        <v>1E-3</v>
      </c>
      <c r="AP197" s="270">
        <v>1E-3</v>
      </c>
      <c r="AQ197" s="270">
        <v>1E-3</v>
      </c>
      <c r="AR197" s="270">
        <v>1E-3</v>
      </c>
      <c r="AS197" s="270">
        <v>2E-3</v>
      </c>
      <c r="AT197" s="270">
        <v>2E-3</v>
      </c>
      <c r="AU197" s="270">
        <v>2E-3</v>
      </c>
      <c r="AV197" s="270">
        <v>3.0000000000000001E-3</v>
      </c>
      <c r="AW197" s="270">
        <v>3.0000000000000001E-3</v>
      </c>
      <c r="AX197" s="270">
        <v>0</v>
      </c>
      <c r="AY197" s="270">
        <v>0</v>
      </c>
      <c r="AZ197" s="270">
        <v>0</v>
      </c>
      <c r="BA197" s="270">
        <v>0</v>
      </c>
      <c r="BB197" s="270">
        <v>0</v>
      </c>
      <c r="BC197" s="270">
        <v>0</v>
      </c>
      <c r="BD197" s="270">
        <v>0</v>
      </c>
      <c r="BE197" s="270">
        <v>0</v>
      </c>
      <c r="BF197" s="270">
        <v>0</v>
      </c>
      <c r="BG197" s="270">
        <v>0</v>
      </c>
    </row>
    <row r="198" spans="1:59">
      <c r="A198" s="267" t="s">
        <v>725</v>
      </c>
      <c r="B198" s="268">
        <v>2.2098333333333335</v>
      </c>
      <c r="C198" s="268">
        <v>15.3</v>
      </c>
      <c r="D198" s="268">
        <v>0.21700000000000003</v>
      </c>
      <c r="E198" s="268"/>
      <c r="F198" s="269">
        <v>10417</v>
      </c>
      <c r="G198" s="270">
        <v>0.46</v>
      </c>
      <c r="H198" s="270">
        <v>0.56200000000000006</v>
      </c>
      <c r="I198" s="270">
        <v>0.20100000000000001</v>
      </c>
      <c r="J198" s="270">
        <v>0.10199999999999999</v>
      </c>
      <c r="K198" s="270">
        <v>0.33400000000000002</v>
      </c>
      <c r="L198" s="270">
        <v>0.3338333333333332</v>
      </c>
      <c r="M198" s="271">
        <v>44.158586925218394</v>
      </c>
      <c r="N198" s="269">
        <v>10800</v>
      </c>
      <c r="O198" s="269">
        <v>12500</v>
      </c>
      <c r="P198" s="269">
        <v>14400</v>
      </c>
      <c r="Q198" s="269">
        <v>16600</v>
      </c>
      <c r="R198" s="269">
        <v>19100</v>
      </c>
      <c r="S198" s="269" t="s">
        <v>140</v>
      </c>
      <c r="T198" s="270">
        <v>0.54</v>
      </c>
      <c r="U198" s="270">
        <v>0.625</v>
      </c>
      <c r="V198" s="270">
        <v>0.72</v>
      </c>
      <c r="W198" s="270">
        <v>0.83</v>
      </c>
      <c r="X198" s="270">
        <v>0.95499999999999996</v>
      </c>
      <c r="Y198" s="270">
        <v>0.54</v>
      </c>
      <c r="Z198" s="270">
        <v>0.625</v>
      </c>
      <c r="AA198" s="270">
        <v>0.72</v>
      </c>
      <c r="AB198" s="270">
        <v>0.83</v>
      </c>
      <c r="AC198" s="270">
        <v>0.95499999999999996</v>
      </c>
      <c r="AD198" s="270">
        <v>0.32500000000000001</v>
      </c>
      <c r="AE198" s="270">
        <v>0.375</v>
      </c>
      <c r="AF198" s="270">
        <v>0.43</v>
      </c>
      <c r="AG198" s="270">
        <v>0.5</v>
      </c>
      <c r="AH198" s="270">
        <v>0.56999999999999995</v>
      </c>
      <c r="AI198" s="270">
        <v>0.2</v>
      </c>
      <c r="AJ198" s="270">
        <v>0.25</v>
      </c>
      <c r="AK198" s="270">
        <v>0.3</v>
      </c>
      <c r="AL198" s="270">
        <v>0.35</v>
      </c>
      <c r="AM198" s="270">
        <v>0.4</v>
      </c>
      <c r="AN198" s="270">
        <v>0.32500000000000001</v>
      </c>
      <c r="AO198" s="270">
        <v>0.375</v>
      </c>
      <c r="AP198" s="270">
        <v>0.43</v>
      </c>
      <c r="AQ198" s="270">
        <v>0.49</v>
      </c>
      <c r="AR198" s="270">
        <v>0.56000000000000005</v>
      </c>
      <c r="AS198" s="270">
        <v>0.38500000000000001</v>
      </c>
      <c r="AT198" s="270">
        <v>0.44</v>
      </c>
      <c r="AU198" s="270">
        <v>0.5</v>
      </c>
      <c r="AV198" s="270">
        <v>0.56999999999999995</v>
      </c>
      <c r="AW198" s="270">
        <v>0.65</v>
      </c>
      <c r="AX198" s="270">
        <v>0</v>
      </c>
      <c r="AY198" s="270">
        <v>0</v>
      </c>
      <c r="AZ198" s="270">
        <v>0</v>
      </c>
      <c r="BA198" s="270">
        <v>0</v>
      </c>
      <c r="BB198" s="270">
        <v>0</v>
      </c>
      <c r="BC198" s="270">
        <v>0</v>
      </c>
      <c r="BD198" s="270">
        <v>0</v>
      </c>
      <c r="BE198" s="270">
        <v>0</v>
      </c>
      <c r="BF198" s="270">
        <v>0</v>
      </c>
      <c r="BG198" s="270">
        <v>0</v>
      </c>
    </row>
    <row r="199" spans="1:59">
      <c r="A199" s="267" t="s">
        <v>556</v>
      </c>
      <c r="B199" s="268">
        <v>0.81974999999999998</v>
      </c>
      <c r="C199" s="268">
        <v>5.8</v>
      </c>
      <c r="D199" s="268">
        <v>0.10206849315068495</v>
      </c>
      <c r="E199" s="268"/>
      <c r="F199" s="269">
        <v>4024</v>
      </c>
      <c r="G199" s="270">
        <v>0.16700000000000001</v>
      </c>
      <c r="H199" s="270">
        <v>0.17799999999999999</v>
      </c>
      <c r="I199" s="270">
        <v>8.8999999999999996E-2</v>
      </c>
      <c r="J199" s="270">
        <v>8.3000000000000004E-2</v>
      </c>
      <c r="K199" s="270">
        <v>5.5E-2</v>
      </c>
      <c r="L199" s="270">
        <v>0.14568150684931513</v>
      </c>
      <c r="M199" s="271">
        <v>41.50099403578529</v>
      </c>
      <c r="N199" s="269">
        <v>4100</v>
      </c>
      <c r="O199" s="269">
        <v>4150</v>
      </c>
      <c r="P199" s="269">
        <v>4480</v>
      </c>
      <c r="Q199" s="269">
        <v>4600</v>
      </c>
      <c r="R199" s="269">
        <v>4840</v>
      </c>
      <c r="S199" s="269" t="s">
        <v>140</v>
      </c>
      <c r="T199" s="270">
        <v>0.17</v>
      </c>
      <c r="U199" s="270">
        <v>0.17499999999999999</v>
      </c>
      <c r="V199" s="270">
        <v>0.18</v>
      </c>
      <c r="W199" s="270">
        <v>0.185</v>
      </c>
      <c r="X199" s="270">
        <v>0.19</v>
      </c>
      <c r="Y199" s="270">
        <v>0.18</v>
      </c>
      <c r="Z199" s="270">
        <v>0.182</v>
      </c>
      <c r="AA199" s="270">
        <v>0.185</v>
      </c>
      <c r="AB199" s="270">
        <v>0.187</v>
      </c>
      <c r="AC199" s="270">
        <v>0.189</v>
      </c>
      <c r="AD199" s="270">
        <v>9.5000000000000001E-2</v>
      </c>
      <c r="AE199" s="270">
        <v>9.6000000000000002E-2</v>
      </c>
      <c r="AF199" s="270">
        <v>9.7000000000000003E-2</v>
      </c>
      <c r="AG199" s="270">
        <v>9.8000000000000004E-2</v>
      </c>
      <c r="AH199" s="270">
        <v>0.1</v>
      </c>
      <c r="AI199" s="270">
        <v>0.09</v>
      </c>
      <c r="AJ199" s="270">
        <v>9.1999999999999998E-2</v>
      </c>
      <c r="AK199" s="270">
        <v>9.5000000000000001E-2</v>
      </c>
      <c r="AL199" s="270">
        <v>9.8000000000000004E-2</v>
      </c>
      <c r="AM199" s="270">
        <v>0.1</v>
      </c>
      <c r="AN199" s="270">
        <v>5.5E-2</v>
      </c>
      <c r="AO199" s="270">
        <v>5.5E-2</v>
      </c>
      <c r="AP199" s="270">
        <v>5.5E-2</v>
      </c>
      <c r="AQ199" s="270">
        <v>5.5E-2</v>
      </c>
      <c r="AR199" s="270">
        <v>5.5E-2</v>
      </c>
      <c r="AS199" s="270">
        <v>9.0999999999999998E-2</v>
      </c>
      <c r="AT199" s="270">
        <v>9.4E-2</v>
      </c>
      <c r="AU199" s="270">
        <v>9.9000000000000005E-2</v>
      </c>
      <c r="AV199" s="270">
        <v>0.10100000000000001</v>
      </c>
      <c r="AW199" s="270">
        <v>0.104</v>
      </c>
      <c r="AX199" s="270">
        <v>0</v>
      </c>
      <c r="AY199" s="270">
        <v>0</v>
      </c>
      <c r="AZ199" s="270">
        <v>0</v>
      </c>
      <c r="BA199" s="270">
        <v>0</v>
      </c>
      <c r="BB199" s="270">
        <v>0</v>
      </c>
      <c r="BC199" s="270">
        <v>0</v>
      </c>
      <c r="BD199" s="270">
        <v>0</v>
      </c>
      <c r="BE199" s="270">
        <v>0</v>
      </c>
      <c r="BF199" s="270">
        <v>0</v>
      </c>
      <c r="BG199" s="270">
        <v>0</v>
      </c>
    </row>
    <row r="200" spans="1:59">
      <c r="A200" s="267" t="s">
        <v>1038</v>
      </c>
      <c r="B200" s="268">
        <v>0.24374999999999999</v>
      </c>
      <c r="C200" s="268">
        <v>2.25</v>
      </c>
      <c r="D200" s="268">
        <v>0</v>
      </c>
      <c r="E200" s="268"/>
      <c r="F200" s="269">
        <v>1900</v>
      </c>
      <c r="G200" s="270">
        <v>0.10299999999999999</v>
      </c>
      <c r="H200" s="270">
        <v>7.9000000000000001E-2</v>
      </c>
      <c r="I200" s="270">
        <v>4.0000000000000001E-3</v>
      </c>
      <c r="J200" s="270">
        <v>6.0000000000000001E-3</v>
      </c>
      <c r="K200" s="270">
        <v>1.4999999999999999E-2</v>
      </c>
      <c r="L200" s="270">
        <v>3.6749999999999977E-2</v>
      </c>
      <c r="M200" s="271">
        <v>54.210526315789473</v>
      </c>
      <c r="N200" s="269">
        <v>1976</v>
      </c>
      <c r="O200" s="269">
        <v>1996</v>
      </c>
      <c r="P200" s="269">
        <v>2016</v>
      </c>
      <c r="Q200" s="269">
        <v>2036</v>
      </c>
      <c r="R200" s="269">
        <v>2056</v>
      </c>
      <c r="S200" s="269" t="s">
        <v>140</v>
      </c>
      <c r="T200" s="270">
        <v>0.11899999999999999</v>
      </c>
      <c r="U200" s="270">
        <v>0.12</v>
      </c>
      <c r="V200" s="270">
        <v>0.12</v>
      </c>
      <c r="W200" s="270">
        <v>0.121</v>
      </c>
      <c r="X200" s="270">
        <v>0.121</v>
      </c>
      <c r="Y200" s="270">
        <v>7.0000000000000007E-2</v>
      </c>
      <c r="Z200" s="270">
        <v>7.0000000000000007E-2</v>
      </c>
      <c r="AA200" s="270">
        <v>7.0000000000000007E-2</v>
      </c>
      <c r="AB200" s="270">
        <v>7.0000000000000007E-2</v>
      </c>
      <c r="AC200" s="270">
        <v>7.0000000000000007E-2</v>
      </c>
      <c r="AD200" s="270">
        <v>4.0000000000000001E-3</v>
      </c>
      <c r="AE200" s="270">
        <v>4.0000000000000001E-3</v>
      </c>
      <c r="AF200" s="270">
        <v>5.0000000000000001E-3</v>
      </c>
      <c r="AG200" s="270">
        <v>5.0000000000000001E-3</v>
      </c>
      <c r="AH200" s="270">
        <v>5.0000000000000001E-3</v>
      </c>
      <c r="AI200" s="270">
        <v>1.2E-2</v>
      </c>
      <c r="AJ200" s="270">
        <v>1.2E-2</v>
      </c>
      <c r="AK200" s="270">
        <v>1.2999999999999999E-2</v>
      </c>
      <c r="AL200" s="270">
        <v>1.2999999999999999E-2</v>
      </c>
      <c r="AM200" s="270">
        <v>1.4E-2</v>
      </c>
      <c r="AN200" s="270">
        <v>0.01</v>
      </c>
      <c r="AO200" s="270">
        <v>0.01</v>
      </c>
      <c r="AP200" s="270">
        <v>0.01</v>
      </c>
      <c r="AQ200" s="270">
        <v>0.01</v>
      </c>
      <c r="AR200" s="270">
        <v>0.01</v>
      </c>
      <c r="AS200" s="270">
        <v>0.03</v>
      </c>
      <c r="AT200" s="270">
        <v>0.03</v>
      </c>
      <c r="AU200" s="270">
        <v>0.03</v>
      </c>
      <c r="AV200" s="270">
        <v>0.03</v>
      </c>
      <c r="AW200" s="270">
        <v>0.03</v>
      </c>
      <c r="AX200" s="270">
        <v>0</v>
      </c>
      <c r="AY200" s="270">
        <v>0</v>
      </c>
      <c r="AZ200" s="270">
        <v>0</v>
      </c>
      <c r="BA200" s="270">
        <v>0</v>
      </c>
      <c r="BB200" s="270">
        <v>0</v>
      </c>
      <c r="BC200" s="270">
        <v>0</v>
      </c>
      <c r="BD200" s="270">
        <v>0</v>
      </c>
      <c r="BE200" s="270">
        <v>0</v>
      </c>
      <c r="BF200" s="270">
        <v>0</v>
      </c>
      <c r="BG200" s="270">
        <v>0</v>
      </c>
    </row>
    <row r="201" spans="1:59">
      <c r="A201" s="267" t="s">
        <v>535</v>
      </c>
      <c r="B201" s="268">
        <v>1.1051666666666669</v>
      </c>
      <c r="C201" s="268">
        <v>2.2400000000000002</v>
      </c>
      <c r="D201" s="268">
        <v>0</v>
      </c>
      <c r="E201" s="268"/>
      <c r="F201" s="269">
        <v>2200</v>
      </c>
      <c r="G201" s="270">
        <v>0.08</v>
      </c>
      <c r="H201" s="270">
        <v>0.09</v>
      </c>
      <c r="I201" s="270">
        <v>0.83</v>
      </c>
      <c r="J201" s="270">
        <v>3.2000000000000001E-2</v>
      </c>
      <c r="K201" s="270">
        <v>6.0000000000000001E-3</v>
      </c>
      <c r="L201" s="270">
        <v>6.7166666666666819E-2</v>
      </c>
      <c r="M201" s="271">
        <v>36.363636363636367</v>
      </c>
      <c r="N201" s="269">
        <v>2222</v>
      </c>
      <c r="O201" s="269">
        <v>2266</v>
      </c>
      <c r="P201" s="269">
        <v>2310</v>
      </c>
      <c r="Q201" s="269">
        <v>2354</v>
      </c>
      <c r="R201" s="269">
        <v>2398</v>
      </c>
      <c r="S201" s="269" t="s">
        <v>140</v>
      </c>
      <c r="T201" s="270">
        <v>0.10100000000000001</v>
      </c>
      <c r="U201" s="270">
        <v>0.10299999999999999</v>
      </c>
      <c r="V201" s="270">
        <v>0.104</v>
      </c>
      <c r="W201" s="270">
        <v>0.106</v>
      </c>
      <c r="X201" s="270">
        <v>0.107</v>
      </c>
      <c r="Y201" s="270">
        <v>0.10299999999999999</v>
      </c>
      <c r="Z201" s="270">
        <v>0.105</v>
      </c>
      <c r="AA201" s="270">
        <v>0.11</v>
      </c>
      <c r="AB201" s="270">
        <v>0.115</v>
      </c>
      <c r="AC201" s="270">
        <v>0.12</v>
      </c>
      <c r="AD201" s="270">
        <v>0.56299999999999994</v>
      </c>
      <c r="AE201" s="270">
        <v>0.56499999999999995</v>
      </c>
      <c r="AF201" s="270">
        <v>0.56999999999999995</v>
      </c>
      <c r="AG201" s="270">
        <v>0.57499999999999996</v>
      </c>
      <c r="AH201" s="270">
        <v>0.57999999999999996</v>
      </c>
      <c r="AI201" s="270">
        <v>2.1999999999999999E-2</v>
      </c>
      <c r="AJ201" s="270">
        <v>2.3E-2</v>
      </c>
      <c r="AK201" s="270">
        <v>2.4E-2</v>
      </c>
      <c r="AL201" s="270">
        <v>2.5000000000000001E-2</v>
      </c>
      <c r="AM201" s="270">
        <v>2.5999999999999999E-2</v>
      </c>
      <c r="AN201" s="270">
        <v>1.6E-2</v>
      </c>
      <c r="AO201" s="270">
        <v>1.6E-2</v>
      </c>
      <c r="AP201" s="270">
        <v>1.6E-2</v>
      </c>
      <c r="AQ201" s="270">
        <v>1.6E-2</v>
      </c>
      <c r="AR201" s="270">
        <v>1.6E-2</v>
      </c>
      <c r="AS201" s="270">
        <v>7.0000000000000007E-2</v>
      </c>
      <c r="AT201" s="270">
        <v>7.0000000000000007E-2</v>
      </c>
      <c r="AU201" s="270">
        <v>7.0000000000000007E-2</v>
      </c>
      <c r="AV201" s="270">
        <v>7.0000000000000007E-2</v>
      </c>
      <c r="AW201" s="270">
        <v>7.0000000000000007E-2</v>
      </c>
      <c r="AX201" s="270">
        <v>0</v>
      </c>
      <c r="AY201" s="270">
        <v>0</v>
      </c>
      <c r="AZ201" s="270">
        <v>0</v>
      </c>
      <c r="BA201" s="270">
        <v>0</v>
      </c>
      <c r="BB201" s="270">
        <v>0</v>
      </c>
      <c r="BC201" s="270">
        <v>0</v>
      </c>
      <c r="BD201" s="270">
        <v>0</v>
      </c>
      <c r="BE201" s="270">
        <v>0</v>
      </c>
      <c r="BF201" s="270">
        <v>0</v>
      </c>
      <c r="BG201" s="270">
        <v>0</v>
      </c>
    </row>
    <row r="202" spans="1:59">
      <c r="A202" s="267" t="s">
        <v>647</v>
      </c>
      <c r="B202" s="268">
        <v>6.2425833333333332</v>
      </c>
      <c r="C202" s="268">
        <v>20</v>
      </c>
      <c r="D202" s="268">
        <v>4.4310000000000009</v>
      </c>
      <c r="E202" s="268"/>
      <c r="F202" s="269">
        <v>15638</v>
      </c>
      <c r="G202" s="270">
        <v>0.81100000000000005</v>
      </c>
      <c r="H202" s="270">
        <v>0.79100000000000004</v>
      </c>
      <c r="I202" s="270">
        <v>5.0000000000000001E-3</v>
      </c>
      <c r="J202" s="270">
        <v>0</v>
      </c>
      <c r="K202" s="270">
        <v>0.104</v>
      </c>
      <c r="L202" s="270">
        <v>0.10058333333333191</v>
      </c>
      <c r="M202" s="271">
        <v>51.86085177132626</v>
      </c>
      <c r="N202" s="269">
        <v>20275</v>
      </c>
      <c r="O202" s="269">
        <v>26500</v>
      </c>
      <c r="P202" s="269">
        <v>30250</v>
      </c>
      <c r="Q202" s="269">
        <v>33000</v>
      </c>
      <c r="R202" s="269">
        <v>34000</v>
      </c>
      <c r="S202" s="269" t="s">
        <v>135</v>
      </c>
      <c r="T202" s="270">
        <v>1.0543</v>
      </c>
      <c r="U202" s="270">
        <v>1.3759999999999999</v>
      </c>
      <c r="V202" s="270">
        <v>1.5720000000000001</v>
      </c>
      <c r="W202" s="270">
        <v>1.72</v>
      </c>
      <c r="X202" s="270">
        <v>1.7689999999999999</v>
      </c>
      <c r="Y202" s="270">
        <v>1.0283</v>
      </c>
      <c r="Z202" s="270">
        <v>1.3368</v>
      </c>
      <c r="AA202" s="270">
        <v>1.7378</v>
      </c>
      <c r="AB202" s="270">
        <v>2.2591999999999999</v>
      </c>
      <c r="AC202" s="270">
        <v>2.9369000000000001</v>
      </c>
      <c r="AD202" s="270">
        <v>6.4999999999999997E-3</v>
      </c>
      <c r="AE202" s="270">
        <v>8.5000000000000006E-3</v>
      </c>
      <c r="AF202" s="270">
        <v>1.0999999999999999E-2</v>
      </c>
      <c r="AG202" s="270">
        <v>1.43E-2</v>
      </c>
      <c r="AH202" s="270">
        <v>1.8599999999999998E-2</v>
      </c>
      <c r="AI202" s="270">
        <v>0</v>
      </c>
      <c r="AJ202" s="270">
        <v>0</v>
      </c>
      <c r="AK202" s="270">
        <v>0</v>
      </c>
      <c r="AL202" s="270">
        <v>0</v>
      </c>
      <c r="AM202" s="270">
        <v>0</v>
      </c>
      <c r="AN202" s="270">
        <v>0.13519999999999999</v>
      </c>
      <c r="AO202" s="270">
        <v>0.17580000000000001</v>
      </c>
      <c r="AP202" s="270">
        <v>0.22850000000000001</v>
      </c>
      <c r="AQ202" s="270">
        <v>0.29699999999999999</v>
      </c>
      <c r="AR202" s="270">
        <v>0.3861</v>
      </c>
      <c r="AS202" s="270">
        <v>0.13</v>
      </c>
      <c r="AT202" s="270">
        <v>0.17</v>
      </c>
      <c r="AU202" s="270">
        <v>0.21970000000000001</v>
      </c>
      <c r="AV202" s="270">
        <v>0.28560000000000002</v>
      </c>
      <c r="AW202" s="270">
        <v>0.37130000000000002</v>
      </c>
      <c r="AX202" s="270">
        <v>0</v>
      </c>
      <c r="AY202" s="270">
        <v>0</v>
      </c>
      <c r="AZ202" s="270">
        <v>0</v>
      </c>
      <c r="BA202" s="270">
        <v>0</v>
      </c>
      <c r="BB202" s="270">
        <v>0</v>
      </c>
      <c r="BC202" s="270">
        <v>0</v>
      </c>
      <c r="BD202" s="270">
        <v>0</v>
      </c>
      <c r="BE202" s="270">
        <v>0</v>
      </c>
      <c r="BF202" s="270">
        <v>0</v>
      </c>
      <c r="BG202" s="270">
        <v>0</v>
      </c>
    </row>
    <row r="203" spans="1:59">
      <c r="A203" s="267" t="s">
        <v>913</v>
      </c>
      <c r="B203" s="268">
        <v>0.20974999999999999</v>
      </c>
      <c r="C203" s="268">
        <v>0.4</v>
      </c>
      <c r="D203" s="268">
        <v>0</v>
      </c>
      <c r="E203" s="268"/>
      <c r="F203" s="269">
        <v>2250</v>
      </c>
      <c r="G203" s="270">
        <v>7.8E-2</v>
      </c>
      <c r="H203" s="270">
        <v>0.02</v>
      </c>
      <c r="I203" s="270">
        <v>0.01</v>
      </c>
      <c r="J203" s="270">
        <v>4.2000000000000003E-2</v>
      </c>
      <c r="K203" s="270">
        <v>0.01</v>
      </c>
      <c r="L203" s="270">
        <v>4.9749999999999989E-2</v>
      </c>
      <c r="M203" s="271">
        <v>34.666666666666664</v>
      </c>
      <c r="N203" s="269">
        <v>2275</v>
      </c>
      <c r="O203" s="269">
        <v>2300</v>
      </c>
      <c r="P203" s="269">
        <v>2325</v>
      </c>
      <c r="Q203" s="269">
        <v>2350</v>
      </c>
      <c r="R203" s="269">
        <v>2375</v>
      </c>
      <c r="S203" s="269" t="s">
        <v>133</v>
      </c>
      <c r="T203" s="270">
        <v>7.9000000000000001E-2</v>
      </c>
      <c r="U203" s="270">
        <v>0.08</v>
      </c>
      <c r="V203" s="270">
        <v>0.08</v>
      </c>
      <c r="W203" s="270">
        <v>8.1000000000000003E-2</v>
      </c>
      <c r="X203" s="270">
        <v>8.1000000000000003E-2</v>
      </c>
      <c r="Y203" s="270">
        <v>2.1999999999999999E-2</v>
      </c>
      <c r="Z203" s="270">
        <v>2.3E-2</v>
      </c>
      <c r="AA203" s="270">
        <v>2.4E-2</v>
      </c>
      <c r="AB203" s="270">
        <v>2.5000000000000001E-2</v>
      </c>
      <c r="AC203" s="270">
        <v>2.5999999999999999E-2</v>
      </c>
      <c r="AD203" s="270">
        <v>0.02</v>
      </c>
      <c r="AE203" s="270">
        <v>2.5000000000000001E-2</v>
      </c>
      <c r="AF203" s="270">
        <v>0.03</v>
      </c>
      <c r="AG203" s="270">
        <v>3.5000000000000003E-2</v>
      </c>
      <c r="AH203" s="270">
        <v>0.04</v>
      </c>
      <c r="AI203" s="270">
        <v>4.2000000000000003E-2</v>
      </c>
      <c r="AJ203" s="270">
        <v>4.2000000000000003E-2</v>
      </c>
      <c r="AK203" s="270">
        <v>4.4999999999999998E-2</v>
      </c>
      <c r="AL203" s="270">
        <v>4.4999999999999998E-2</v>
      </c>
      <c r="AM203" s="270">
        <v>4.4999999999999998E-2</v>
      </c>
      <c r="AN203" s="270">
        <v>0.01</v>
      </c>
      <c r="AO203" s="270">
        <v>0.01</v>
      </c>
      <c r="AP203" s="270">
        <v>0.01</v>
      </c>
      <c r="AQ203" s="270">
        <v>0.01</v>
      </c>
      <c r="AR203" s="270">
        <v>0.01</v>
      </c>
      <c r="AS203" s="270">
        <v>5.3999999999999999E-2</v>
      </c>
      <c r="AT203" s="270">
        <v>5.6000000000000001E-2</v>
      </c>
      <c r="AU203" s="270">
        <v>5.8999999999999997E-2</v>
      </c>
      <c r="AV203" s="270">
        <v>6.0999999999999999E-2</v>
      </c>
      <c r="AW203" s="270">
        <v>6.3E-2</v>
      </c>
      <c r="AX203" s="270">
        <v>0</v>
      </c>
      <c r="AY203" s="270">
        <v>0</v>
      </c>
      <c r="AZ203" s="270">
        <v>0</v>
      </c>
      <c r="BA203" s="270">
        <v>0</v>
      </c>
      <c r="BB203" s="270">
        <v>0</v>
      </c>
      <c r="BC203" s="270">
        <v>0</v>
      </c>
      <c r="BD203" s="270">
        <v>0</v>
      </c>
      <c r="BE203" s="270">
        <v>0</v>
      </c>
      <c r="BF203" s="270">
        <v>0</v>
      </c>
      <c r="BG203" s="270">
        <v>0</v>
      </c>
    </row>
    <row r="204" spans="1:59">
      <c r="A204" s="267" t="s">
        <v>911</v>
      </c>
      <c r="B204" s="268">
        <v>0.9238333333333334</v>
      </c>
      <c r="C204" s="268">
        <v>2</v>
      </c>
      <c r="D204" s="268">
        <v>0.31699999999999995</v>
      </c>
      <c r="E204" s="268"/>
      <c r="F204" s="269">
        <v>8590</v>
      </c>
      <c r="G204" s="270">
        <v>0.41</v>
      </c>
      <c r="H204" s="270">
        <v>8.9999999999999993E-3</v>
      </c>
      <c r="I204" s="270">
        <v>3.7999999999999999E-2</v>
      </c>
      <c r="J204" s="270">
        <v>0.129</v>
      </c>
      <c r="K204" s="270">
        <v>1.0999999999999999E-2</v>
      </c>
      <c r="L204" s="270">
        <v>9.8333333333334716E-3</v>
      </c>
      <c r="M204" s="271">
        <v>47.729918509895228</v>
      </c>
      <c r="N204" s="269">
        <v>8345</v>
      </c>
      <c r="O204" s="269">
        <v>8425</v>
      </c>
      <c r="P204" s="269">
        <v>8500</v>
      </c>
      <c r="Q204" s="269">
        <v>8600</v>
      </c>
      <c r="R204" s="269">
        <v>8675</v>
      </c>
      <c r="S204" s="269" t="s">
        <v>133</v>
      </c>
      <c r="T204" s="270">
        <v>0.315</v>
      </c>
      <c r="U204" s="270">
        <v>0.318</v>
      </c>
      <c r="V204" s="270">
        <v>0.32100000000000001</v>
      </c>
      <c r="W204" s="270">
        <v>0.32400000000000001</v>
      </c>
      <c r="X204" s="270">
        <v>0.32700000000000001</v>
      </c>
      <c r="Y204" s="270">
        <v>8.9999999999999993E-3</v>
      </c>
      <c r="Z204" s="270">
        <v>0.01</v>
      </c>
      <c r="AA204" s="270">
        <v>1.0999999999999999E-2</v>
      </c>
      <c r="AB204" s="270">
        <v>1.2E-2</v>
      </c>
      <c r="AC204" s="270">
        <v>1.2999999999999999E-2</v>
      </c>
      <c r="AD204" s="270">
        <v>0.06</v>
      </c>
      <c r="AE204" s="270">
        <v>7.0000000000000007E-2</v>
      </c>
      <c r="AF204" s="270">
        <v>7.0000000000000007E-2</v>
      </c>
      <c r="AG204" s="270">
        <v>7.0000000000000007E-2</v>
      </c>
      <c r="AH204" s="270">
        <v>7.0000000000000007E-2</v>
      </c>
      <c r="AI204" s="270">
        <v>0.156</v>
      </c>
      <c r="AJ204" s="270">
        <v>0.157</v>
      </c>
      <c r="AK204" s="270">
        <v>0.158</v>
      </c>
      <c r="AL204" s="270">
        <v>0.159</v>
      </c>
      <c r="AM204" s="270">
        <v>0.16</v>
      </c>
      <c r="AN204" s="270">
        <v>0.01</v>
      </c>
      <c r="AO204" s="270">
        <v>0.01</v>
      </c>
      <c r="AP204" s="270">
        <v>0.01</v>
      </c>
      <c r="AQ204" s="270">
        <v>0.01</v>
      </c>
      <c r="AR204" s="270">
        <v>0.01</v>
      </c>
      <c r="AS204" s="270">
        <v>5.0999999999999997E-2</v>
      </c>
      <c r="AT204" s="270">
        <v>5.2999999999999999E-2</v>
      </c>
      <c r="AU204" s="270">
        <v>5.2999999999999999E-2</v>
      </c>
      <c r="AV204" s="270">
        <v>5.3999999999999999E-2</v>
      </c>
      <c r="AW204" s="270">
        <v>5.3999999999999999E-2</v>
      </c>
      <c r="AX204" s="270">
        <v>0</v>
      </c>
      <c r="AY204" s="270">
        <v>0</v>
      </c>
      <c r="AZ204" s="270">
        <v>0</v>
      </c>
      <c r="BA204" s="270">
        <v>0</v>
      </c>
      <c r="BB204" s="270">
        <v>0</v>
      </c>
      <c r="BC204" s="270">
        <v>0</v>
      </c>
      <c r="BD204" s="270">
        <v>0</v>
      </c>
      <c r="BE204" s="270">
        <v>0</v>
      </c>
      <c r="BF204" s="270">
        <v>0</v>
      </c>
      <c r="BG204" s="270">
        <v>0</v>
      </c>
    </row>
    <row r="205" spans="1:59">
      <c r="A205" s="267" t="s">
        <v>744</v>
      </c>
      <c r="B205" s="268">
        <v>0.10908333333333332</v>
      </c>
      <c r="C205" s="268">
        <v>0.2</v>
      </c>
      <c r="D205" s="268">
        <v>0</v>
      </c>
      <c r="E205" s="268"/>
      <c r="F205" s="269">
        <v>1016</v>
      </c>
      <c r="G205" s="270">
        <v>6.0400000000000002E-2</v>
      </c>
      <c r="H205" s="270">
        <v>2E-3</v>
      </c>
      <c r="I205" s="270">
        <v>0.02</v>
      </c>
      <c r="J205" s="270">
        <v>2.1299999999999999E-2</v>
      </c>
      <c r="K205" s="270">
        <v>5.0000000000000001E-4</v>
      </c>
      <c r="L205" s="270">
        <v>4.8833333333333229E-3</v>
      </c>
      <c r="M205" s="271">
        <v>59.448818897637793</v>
      </c>
      <c r="N205" s="269">
        <v>1100</v>
      </c>
      <c r="O205" s="269">
        <v>1100</v>
      </c>
      <c r="P205" s="269">
        <v>1100</v>
      </c>
      <c r="Q205" s="269">
        <v>1100</v>
      </c>
      <c r="R205" s="269">
        <v>1100</v>
      </c>
      <c r="S205" s="269" t="s">
        <v>133</v>
      </c>
      <c r="T205" s="270">
        <v>0.1</v>
      </c>
      <c r="U205" s="270">
        <v>0.1</v>
      </c>
      <c r="V205" s="270">
        <v>0.1</v>
      </c>
      <c r="W205" s="270">
        <v>0.1</v>
      </c>
      <c r="X205" s="270">
        <v>0.1</v>
      </c>
      <c r="Y205" s="270">
        <v>1.2E-2</v>
      </c>
      <c r="Z205" s="270">
        <v>1.2E-2</v>
      </c>
      <c r="AA205" s="270">
        <v>1.2E-2</v>
      </c>
      <c r="AB205" s="270">
        <v>1.2E-2</v>
      </c>
      <c r="AC205" s="270">
        <v>1.2E-2</v>
      </c>
      <c r="AD205" s="270">
        <v>2.7E-2</v>
      </c>
      <c r="AE205" s="270">
        <v>2.7E-2</v>
      </c>
      <c r="AF205" s="270">
        <v>2.7E-2</v>
      </c>
      <c r="AG205" s="270">
        <v>2.7E-2</v>
      </c>
      <c r="AH205" s="270">
        <v>2.7E-2</v>
      </c>
      <c r="AI205" s="270">
        <v>1E-3</v>
      </c>
      <c r="AJ205" s="270">
        <v>1E-3</v>
      </c>
      <c r="AK205" s="270">
        <v>1E-3</v>
      </c>
      <c r="AL205" s="270">
        <v>1E-3</v>
      </c>
      <c r="AM205" s="270">
        <v>1E-3</v>
      </c>
      <c r="AN205" s="270">
        <v>5.0000000000000001E-4</v>
      </c>
      <c r="AO205" s="270">
        <v>5.0000000000000001E-4</v>
      </c>
      <c r="AP205" s="270">
        <v>5.0000000000000001E-4</v>
      </c>
      <c r="AQ205" s="270">
        <v>5.0000000000000001E-4</v>
      </c>
      <c r="AR205" s="270">
        <v>5.0000000000000001E-4</v>
      </c>
      <c r="AS205" s="270">
        <v>7.7999999999999996E-3</v>
      </c>
      <c r="AT205" s="270">
        <v>7.7999999999999996E-3</v>
      </c>
      <c r="AU205" s="270">
        <v>7.7999999999999996E-3</v>
      </c>
      <c r="AV205" s="270">
        <v>7.7999999999999996E-3</v>
      </c>
      <c r="AW205" s="270">
        <v>7.7999999999999996E-3</v>
      </c>
      <c r="AX205" s="270">
        <v>0</v>
      </c>
      <c r="AY205" s="270">
        <v>0</v>
      </c>
      <c r="AZ205" s="270">
        <v>0</v>
      </c>
      <c r="BA205" s="270">
        <v>0</v>
      </c>
      <c r="BB205" s="270">
        <v>0</v>
      </c>
      <c r="BC205" s="270">
        <v>0</v>
      </c>
      <c r="BD205" s="270">
        <v>0</v>
      </c>
      <c r="BE205" s="270">
        <v>0</v>
      </c>
      <c r="BF205" s="270">
        <v>0</v>
      </c>
      <c r="BG205" s="270">
        <v>0</v>
      </c>
    </row>
    <row r="206" spans="1:59">
      <c r="A206" s="267" t="s">
        <v>642</v>
      </c>
      <c r="B206" s="268">
        <v>0.49249999999999988</v>
      </c>
      <c r="C206" s="268">
        <v>40.823999999999998</v>
      </c>
      <c r="D206" s="268">
        <v>5.8000000000000003E-2</v>
      </c>
      <c r="E206" s="268"/>
      <c r="F206" s="269">
        <v>2260</v>
      </c>
      <c r="G206" s="270">
        <v>0.115</v>
      </c>
      <c r="H206" s="270">
        <v>0.121</v>
      </c>
      <c r="I206" s="270">
        <v>4.0000000000000001E-3</v>
      </c>
      <c r="J206" s="270">
        <v>7.0000000000000001E-3</v>
      </c>
      <c r="K206" s="270">
        <v>1.7000000000000001E-2</v>
      </c>
      <c r="L206" s="270">
        <v>0.17049999999999987</v>
      </c>
      <c r="M206" s="271">
        <v>50.884955752212392</v>
      </c>
      <c r="N206" s="269">
        <v>2260</v>
      </c>
      <c r="O206" s="269">
        <v>2270</v>
      </c>
      <c r="P206" s="269">
        <v>2280</v>
      </c>
      <c r="Q206" s="269">
        <v>2290</v>
      </c>
      <c r="R206" s="269">
        <v>2300</v>
      </c>
      <c r="S206" s="269" t="s">
        <v>127</v>
      </c>
      <c r="T206" s="270">
        <v>0.115</v>
      </c>
      <c r="U206" s="270">
        <v>0.115</v>
      </c>
      <c r="V206" s="270">
        <v>0.115</v>
      </c>
      <c r="W206" s="270">
        <v>0.11600000000000001</v>
      </c>
      <c r="X206" s="270">
        <v>0.11600000000000001</v>
      </c>
      <c r="Y206" s="270">
        <v>0.12</v>
      </c>
      <c r="Z206" s="270">
        <v>0.12</v>
      </c>
      <c r="AA206" s="270">
        <v>0.12</v>
      </c>
      <c r="AB206" s="270">
        <v>0.12</v>
      </c>
      <c r="AC206" s="270">
        <v>0.12</v>
      </c>
      <c r="AD206" s="270">
        <v>4.0000000000000001E-3</v>
      </c>
      <c r="AE206" s="270">
        <v>4.0000000000000001E-3</v>
      </c>
      <c r="AF206" s="270">
        <v>4.0000000000000001E-3</v>
      </c>
      <c r="AG206" s="270">
        <v>4.0000000000000001E-3</v>
      </c>
      <c r="AH206" s="270">
        <v>4.0000000000000001E-3</v>
      </c>
      <c r="AI206" s="270">
        <v>7.0000000000000001E-3</v>
      </c>
      <c r="AJ206" s="270">
        <v>8.0000000000000002E-3</v>
      </c>
      <c r="AK206" s="270">
        <v>8.0000000000000002E-3</v>
      </c>
      <c r="AL206" s="270">
        <v>8.0000000000000002E-3</v>
      </c>
      <c r="AM206" s="270">
        <v>8.0000000000000002E-3</v>
      </c>
      <c r="AN206" s="270">
        <v>1.6E-2</v>
      </c>
      <c r="AO206" s="270">
        <v>1.4999999999999999E-2</v>
      </c>
      <c r="AP206" s="270">
        <v>1.4E-2</v>
      </c>
      <c r="AQ206" s="270">
        <v>1.4E-2</v>
      </c>
      <c r="AR206" s="270">
        <v>1.4999999999999999E-2</v>
      </c>
      <c r="AS206" s="270">
        <v>0.1673</v>
      </c>
      <c r="AT206" s="270">
        <v>0.1673</v>
      </c>
      <c r="AU206" s="270">
        <v>0.16669999999999999</v>
      </c>
      <c r="AV206" s="270">
        <v>0.1673</v>
      </c>
      <c r="AW206" s="270">
        <v>0.16800000000000001</v>
      </c>
      <c r="AX206" s="270">
        <v>0</v>
      </c>
      <c r="AY206" s="270">
        <v>0</v>
      </c>
      <c r="AZ206" s="270">
        <v>0</v>
      </c>
      <c r="BA206" s="270">
        <v>0</v>
      </c>
      <c r="BB206" s="270">
        <v>0</v>
      </c>
      <c r="BC206" s="270">
        <v>0</v>
      </c>
      <c r="BD206" s="270">
        <v>0</v>
      </c>
      <c r="BE206" s="270">
        <v>0</v>
      </c>
      <c r="BF206" s="270">
        <v>0</v>
      </c>
      <c r="BG206" s="270">
        <v>0</v>
      </c>
    </row>
    <row r="207" spans="1:59">
      <c r="A207" s="267" t="s">
        <v>947</v>
      </c>
      <c r="B207" s="268">
        <v>0.8380833333333334</v>
      </c>
      <c r="C207" s="268">
        <v>1.7</v>
      </c>
      <c r="D207" s="268">
        <v>0</v>
      </c>
      <c r="E207" s="268"/>
      <c r="F207" s="269">
        <v>2938</v>
      </c>
      <c r="G207" s="270">
        <v>0.14799999999999999</v>
      </c>
      <c r="H207" s="270">
        <v>9.7000000000000003E-2</v>
      </c>
      <c r="I207" s="270">
        <v>0.3</v>
      </c>
      <c r="J207" s="270">
        <v>5.7000000000000002E-2</v>
      </c>
      <c r="K207" s="270">
        <v>7.6999999999999999E-2</v>
      </c>
      <c r="L207" s="270">
        <v>0.15908333333333347</v>
      </c>
      <c r="M207" s="271">
        <v>50.374404356705242</v>
      </c>
      <c r="N207" s="269">
        <v>3000</v>
      </c>
      <c r="O207" s="269">
        <v>3300</v>
      </c>
      <c r="P207" s="269">
        <v>3700</v>
      </c>
      <c r="Q207" s="269">
        <v>4200</v>
      </c>
      <c r="R207" s="269">
        <v>4800</v>
      </c>
      <c r="S207" s="269" t="s">
        <v>127</v>
      </c>
      <c r="T207" s="270">
        <v>0.16300000000000001</v>
      </c>
      <c r="U207" s="270">
        <v>0.17199999999999999</v>
      </c>
      <c r="V207" s="270">
        <v>0.185</v>
      </c>
      <c r="W207" s="270">
        <v>0.21</v>
      </c>
      <c r="X207" s="270">
        <v>0.24</v>
      </c>
      <c r="Y207" s="270">
        <v>0.1</v>
      </c>
      <c r="Z207" s="270">
        <v>0.11</v>
      </c>
      <c r="AA207" s="270">
        <v>0.12</v>
      </c>
      <c r="AB207" s="270">
        <v>0.13</v>
      </c>
      <c r="AC207" s="270">
        <v>0.14000000000000001</v>
      </c>
      <c r="AD207" s="270">
        <v>0.33400000000000002</v>
      </c>
      <c r="AE207" s="270">
        <v>0.36899999999999999</v>
      </c>
      <c r="AF207" s="270">
        <v>0.40699999999999997</v>
      </c>
      <c r="AG207" s="270">
        <v>0.45</v>
      </c>
      <c r="AH207" s="270">
        <v>0.5</v>
      </c>
      <c r="AI207" s="270">
        <v>0.06</v>
      </c>
      <c r="AJ207" s="270">
        <v>6.6000000000000003E-2</v>
      </c>
      <c r="AK207" s="270">
        <v>7.3999999999999996E-2</v>
      </c>
      <c r="AL207" s="270">
        <v>8.4000000000000005E-2</v>
      </c>
      <c r="AM207" s="270">
        <v>9.6000000000000002E-2</v>
      </c>
      <c r="AN207" s="270">
        <v>0.06</v>
      </c>
      <c r="AO207" s="270">
        <v>6.3E-2</v>
      </c>
      <c r="AP207" s="270">
        <v>6.5000000000000002E-2</v>
      </c>
      <c r="AQ207" s="270">
        <v>6.7000000000000004E-2</v>
      </c>
      <c r="AR207" s="270">
        <v>7.1999999999999995E-2</v>
      </c>
      <c r="AS207" s="270">
        <v>0.155</v>
      </c>
      <c r="AT207" s="270">
        <v>0.16</v>
      </c>
      <c r="AU207" s="270">
        <v>0.17</v>
      </c>
      <c r="AV207" s="270">
        <v>0.18</v>
      </c>
      <c r="AW207" s="270">
        <v>0.19</v>
      </c>
      <c r="AX207" s="270">
        <v>0</v>
      </c>
      <c r="AY207" s="270">
        <v>0</v>
      </c>
      <c r="AZ207" s="270">
        <v>0</v>
      </c>
      <c r="BA207" s="270">
        <v>0</v>
      </c>
      <c r="BB207" s="270">
        <v>0</v>
      </c>
      <c r="BC207" s="270">
        <v>0</v>
      </c>
      <c r="BD207" s="270">
        <v>0</v>
      </c>
      <c r="BE207" s="270">
        <v>0</v>
      </c>
      <c r="BF207" s="270">
        <v>0</v>
      </c>
      <c r="BG207" s="270">
        <v>0</v>
      </c>
    </row>
    <row r="208" spans="1:59">
      <c r="A208" s="267" t="s">
        <v>446</v>
      </c>
      <c r="B208" s="268">
        <v>0.15258333333333335</v>
      </c>
      <c r="C208" s="268">
        <v>0.35299999999999998</v>
      </c>
      <c r="D208" s="268">
        <v>0</v>
      </c>
      <c r="E208" s="268"/>
      <c r="F208" s="269">
        <v>1174</v>
      </c>
      <c r="G208" s="270">
        <v>6.5000000000000002E-2</v>
      </c>
      <c r="H208" s="270">
        <v>4.2999999999999997E-2</v>
      </c>
      <c r="I208" s="270">
        <v>0</v>
      </c>
      <c r="J208" s="270">
        <v>1.2E-2</v>
      </c>
      <c r="K208" s="270">
        <v>1E-3</v>
      </c>
      <c r="L208" s="270">
        <v>3.1583333333333352E-2</v>
      </c>
      <c r="M208" s="271">
        <v>55.366269165247019</v>
      </c>
      <c r="N208" s="269">
        <v>1177</v>
      </c>
      <c r="O208" s="269">
        <v>1189</v>
      </c>
      <c r="P208" s="269">
        <v>1201</v>
      </c>
      <c r="Q208" s="269">
        <v>1213</v>
      </c>
      <c r="R208" s="269">
        <v>1225</v>
      </c>
      <c r="S208" s="269" t="s">
        <v>127</v>
      </c>
      <c r="T208" s="270">
        <v>6.5000000000000002E-2</v>
      </c>
      <c r="U208" s="270">
        <v>6.5000000000000002E-2</v>
      </c>
      <c r="V208" s="270">
        <v>6.5000000000000002E-2</v>
      </c>
      <c r="W208" s="270">
        <v>6.5000000000000002E-2</v>
      </c>
      <c r="X208" s="270">
        <v>6.5000000000000002E-2</v>
      </c>
      <c r="Y208" s="270">
        <v>4.2999999999999997E-2</v>
      </c>
      <c r="Z208" s="270">
        <v>4.2999999999999997E-2</v>
      </c>
      <c r="AA208" s="270">
        <v>4.2999999999999997E-2</v>
      </c>
      <c r="AB208" s="270">
        <v>4.2999999999999997E-2</v>
      </c>
      <c r="AC208" s="270">
        <v>4.2999999999999997E-2</v>
      </c>
      <c r="AD208" s="270">
        <v>0</v>
      </c>
      <c r="AE208" s="270">
        <v>0</v>
      </c>
      <c r="AF208" s="270">
        <v>0</v>
      </c>
      <c r="AG208" s="270">
        <v>0</v>
      </c>
      <c r="AH208" s="270">
        <v>0</v>
      </c>
      <c r="AI208" s="270">
        <v>1.2E-2</v>
      </c>
      <c r="AJ208" s="270">
        <v>1.2E-2</v>
      </c>
      <c r="AK208" s="270">
        <v>1.2E-2</v>
      </c>
      <c r="AL208" s="270">
        <v>1.2E-2</v>
      </c>
      <c r="AM208" s="270">
        <v>1.2E-2</v>
      </c>
      <c r="AN208" s="270">
        <v>1E-3</v>
      </c>
      <c r="AO208" s="270">
        <v>1E-3</v>
      </c>
      <c r="AP208" s="270">
        <v>1E-3</v>
      </c>
      <c r="AQ208" s="270">
        <v>1E-3</v>
      </c>
      <c r="AR208" s="270">
        <v>1E-3</v>
      </c>
      <c r="AS208" s="270">
        <v>3.2000000000000001E-2</v>
      </c>
      <c r="AT208" s="270">
        <v>3.2000000000000001E-2</v>
      </c>
      <c r="AU208" s="270">
        <v>3.2000000000000001E-2</v>
      </c>
      <c r="AV208" s="270">
        <v>3.2000000000000001E-2</v>
      </c>
      <c r="AW208" s="270">
        <v>3.2000000000000001E-2</v>
      </c>
      <c r="AX208" s="270">
        <v>0.14399999999999999</v>
      </c>
      <c r="AY208" s="270">
        <v>0</v>
      </c>
      <c r="AZ208" s="270">
        <v>0</v>
      </c>
      <c r="BA208" s="270">
        <v>0</v>
      </c>
      <c r="BB208" s="270">
        <v>0</v>
      </c>
      <c r="BC208" s="270">
        <v>0</v>
      </c>
      <c r="BD208" s="270">
        <v>0</v>
      </c>
      <c r="BE208" s="270">
        <v>0</v>
      </c>
      <c r="BF208" s="270">
        <v>0</v>
      </c>
      <c r="BG208" s="270">
        <v>0</v>
      </c>
    </row>
    <row r="209" spans="1:59">
      <c r="A209" s="267" t="s">
        <v>545</v>
      </c>
      <c r="B209" s="268">
        <v>5.3691666666666672E-2</v>
      </c>
      <c r="C209" s="268">
        <v>0.245</v>
      </c>
      <c r="D209" s="268">
        <v>0</v>
      </c>
      <c r="E209" s="268"/>
      <c r="F209" s="269">
        <v>1425</v>
      </c>
      <c r="G209" s="270">
        <v>3.7999999999999999E-2</v>
      </c>
      <c r="H209" s="270">
        <v>6.0000000000000001E-3</v>
      </c>
      <c r="I209" s="270">
        <v>1E-3</v>
      </c>
      <c r="J209" s="270">
        <v>2E-3</v>
      </c>
      <c r="K209" s="270">
        <v>2E-3</v>
      </c>
      <c r="L209" s="270">
        <v>4.6916666666666704E-3</v>
      </c>
      <c r="M209" s="271">
        <v>26.666666666666668</v>
      </c>
      <c r="N209" s="269">
        <v>1429</v>
      </c>
      <c r="O209" s="269">
        <v>1443</v>
      </c>
      <c r="P209" s="269">
        <v>1457</v>
      </c>
      <c r="Q209" s="269">
        <v>1472</v>
      </c>
      <c r="R209" s="269">
        <v>1487</v>
      </c>
      <c r="S209" s="269" t="s">
        <v>127</v>
      </c>
      <c r="T209" s="270">
        <v>4.2999999999999997E-2</v>
      </c>
      <c r="U209" s="270">
        <v>4.2999999999999997E-2</v>
      </c>
      <c r="V209" s="270">
        <v>4.2999999999999997E-2</v>
      </c>
      <c r="W209" s="270">
        <v>4.2999999999999997E-2</v>
      </c>
      <c r="X209" s="270">
        <v>4.2999999999999997E-2</v>
      </c>
      <c r="Y209" s="270">
        <v>7.0000000000000001E-3</v>
      </c>
      <c r="Z209" s="270">
        <v>7.0000000000000001E-3</v>
      </c>
      <c r="AA209" s="270">
        <v>7.0000000000000001E-3</v>
      </c>
      <c r="AB209" s="270">
        <v>7.0000000000000001E-3</v>
      </c>
      <c r="AC209" s="270">
        <v>8.0000000000000002E-3</v>
      </c>
      <c r="AD209" s="270">
        <v>1E-3</v>
      </c>
      <c r="AE209" s="270">
        <v>1E-3</v>
      </c>
      <c r="AF209" s="270">
        <v>1E-3</v>
      </c>
      <c r="AG209" s="270">
        <v>1E-3</v>
      </c>
      <c r="AH209" s="270">
        <v>1E-3</v>
      </c>
      <c r="AI209" s="270">
        <v>2E-3</v>
      </c>
      <c r="AJ209" s="270">
        <v>2E-3</v>
      </c>
      <c r="AK209" s="270">
        <v>2E-3</v>
      </c>
      <c r="AL209" s="270">
        <v>2E-3</v>
      </c>
      <c r="AM209" s="270">
        <v>3.0000000000000001E-3</v>
      </c>
      <c r="AN209" s="270">
        <v>2E-3</v>
      </c>
      <c r="AO209" s="270">
        <v>2E-3</v>
      </c>
      <c r="AP209" s="270">
        <v>2E-3</v>
      </c>
      <c r="AQ209" s="270">
        <v>2E-3</v>
      </c>
      <c r="AR209" s="270">
        <v>2E-3</v>
      </c>
      <c r="AS209" s="270">
        <v>4.0000000000000001E-3</v>
      </c>
      <c r="AT209" s="270">
        <v>4.0000000000000001E-3</v>
      </c>
      <c r="AU209" s="270">
        <v>4.0000000000000001E-3</v>
      </c>
      <c r="AV209" s="270">
        <v>4.0000000000000001E-3</v>
      </c>
      <c r="AW209" s="270">
        <v>5.0000000000000001E-3</v>
      </c>
      <c r="AX209" s="270">
        <v>0.2</v>
      </c>
      <c r="AY209" s="270">
        <v>0</v>
      </c>
      <c r="AZ209" s="270">
        <v>0</v>
      </c>
      <c r="BA209" s="270">
        <v>0</v>
      </c>
      <c r="BB209" s="270">
        <v>0</v>
      </c>
      <c r="BC209" s="270">
        <v>0</v>
      </c>
      <c r="BD209" s="270">
        <v>0</v>
      </c>
      <c r="BE209" s="270">
        <v>0</v>
      </c>
      <c r="BF209" s="270">
        <v>0</v>
      </c>
      <c r="BG209" s="270">
        <v>0</v>
      </c>
    </row>
    <row r="210" spans="1:59">
      <c r="A210" s="267" t="s">
        <v>399</v>
      </c>
      <c r="B210" s="268">
        <v>7.1062500000000002</v>
      </c>
      <c r="C210" s="268">
        <v>16</v>
      </c>
      <c r="D210" s="268">
        <v>4.12</v>
      </c>
      <c r="E210" s="268"/>
      <c r="F210" s="269">
        <v>26948</v>
      </c>
      <c r="G210" s="270">
        <v>0.877</v>
      </c>
      <c r="H210" s="270">
        <v>0.41599999999999998</v>
      </c>
      <c r="I210" s="270">
        <v>0.36399999999999999</v>
      </c>
      <c r="J210" s="270">
        <v>0.29599999999999999</v>
      </c>
      <c r="K210" s="270">
        <v>1.5</v>
      </c>
      <c r="L210" s="270">
        <v>-0.46675000000000022</v>
      </c>
      <c r="M210" s="271">
        <v>32.544159121270596</v>
      </c>
      <c r="N210" s="269">
        <v>24909</v>
      </c>
      <c r="O210" s="269">
        <v>24094</v>
      </c>
      <c r="P210" s="269">
        <v>24500</v>
      </c>
      <c r="Q210" s="269">
        <v>25000</v>
      </c>
      <c r="R210" s="269">
        <v>25500</v>
      </c>
      <c r="S210" s="269" t="s">
        <v>222</v>
      </c>
      <c r="T210" s="270">
        <v>0.8</v>
      </c>
      <c r="U210" s="270">
        <v>0.83</v>
      </c>
      <c r="V210" s="270">
        <v>0.86</v>
      </c>
      <c r="W210" s="270">
        <v>0.93</v>
      </c>
      <c r="X210" s="270">
        <v>0.97</v>
      </c>
      <c r="Y210" s="270">
        <v>0.32</v>
      </c>
      <c r="Z210" s="270">
        <v>0.35</v>
      </c>
      <c r="AA210" s="270">
        <v>0.38</v>
      </c>
      <c r="AB210" s="270">
        <v>0.41</v>
      </c>
      <c r="AC210" s="270">
        <v>0.44</v>
      </c>
      <c r="AD210" s="270">
        <v>0.42099999999999999</v>
      </c>
      <c r="AE210" s="270">
        <v>0.42399999999999999</v>
      </c>
      <c r="AF210" s="270">
        <v>0.42699999999999999</v>
      </c>
      <c r="AG210" s="270">
        <v>0.43</v>
      </c>
      <c r="AH210" s="270">
        <v>0.433</v>
      </c>
      <c r="AI210" s="270">
        <v>0.3</v>
      </c>
      <c r="AJ210" s="270">
        <v>0.3</v>
      </c>
      <c r="AK210" s="270">
        <v>0.32</v>
      </c>
      <c r="AL210" s="270">
        <v>0.35</v>
      </c>
      <c r="AM210" s="270">
        <v>0.37</v>
      </c>
      <c r="AN210" s="270">
        <v>0.72</v>
      </c>
      <c r="AO210" s="270">
        <v>0.79</v>
      </c>
      <c r="AP210" s="270">
        <v>0.8</v>
      </c>
      <c r="AQ210" s="270">
        <v>0.82</v>
      </c>
      <c r="AR210" s="270">
        <v>0.86</v>
      </c>
      <c r="AS210" s="270">
        <v>0.83199999999999996</v>
      </c>
      <c r="AT210" s="270">
        <v>0.875</v>
      </c>
      <c r="AU210" s="270">
        <v>0.88600000000000001</v>
      </c>
      <c r="AV210" s="270">
        <v>0.95499999999999996</v>
      </c>
      <c r="AW210" s="270">
        <v>0.998</v>
      </c>
      <c r="AX210" s="270">
        <v>0</v>
      </c>
      <c r="AY210" s="270">
        <v>0</v>
      </c>
      <c r="AZ210" s="270">
        <v>0</v>
      </c>
      <c r="BA210" s="270">
        <v>0</v>
      </c>
      <c r="BB210" s="270">
        <v>0</v>
      </c>
      <c r="BC210" s="270">
        <v>0.1</v>
      </c>
      <c r="BD210" s="270">
        <v>0</v>
      </c>
      <c r="BE210" s="270">
        <v>0</v>
      </c>
      <c r="BF210" s="270">
        <v>0</v>
      </c>
      <c r="BG210" s="270">
        <v>0</v>
      </c>
    </row>
    <row r="211" spans="1:59">
      <c r="A211" s="267" t="s">
        <v>400</v>
      </c>
      <c r="B211" s="268">
        <v>0.14941666666666667</v>
      </c>
      <c r="C211" s="268">
        <v>0.2</v>
      </c>
      <c r="D211" s="268">
        <v>0</v>
      </c>
      <c r="E211" s="268"/>
      <c r="F211" s="269">
        <v>1116</v>
      </c>
      <c r="G211" s="270">
        <v>7.2999999999999995E-2</v>
      </c>
      <c r="H211" s="270">
        <v>3.4000000000000002E-2</v>
      </c>
      <c r="I211" s="270">
        <v>0</v>
      </c>
      <c r="J211" s="270">
        <v>0</v>
      </c>
      <c r="K211" s="270">
        <v>8.0000000000000002E-3</v>
      </c>
      <c r="L211" s="270">
        <v>3.4416666666666679E-2</v>
      </c>
      <c r="M211" s="271">
        <v>65.412186379928315</v>
      </c>
      <c r="N211" s="269">
        <v>1122</v>
      </c>
      <c r="O211" s="269">
        <v>1162</v>
      </c>
      <c r="P211" s="269">
        <v>1202</v>
      </c>
      <c r="Q211" s="269">
        <v>1242</v>
      </c>
      <c r="R211" s="269">
        <v>1282</v>
      </c>
      <c r="S211" s="269" t="s">
        <v>222</v>
      </c>
      <c r="T211" s="270">
        <v>7.2999999999999995E-2</v>
      </c>
      <c r="U211" s="270">
        <v>7.4999999999999997E-2</v>
      </c>
      <c r="V211" s="270">
        <v>7.6999999999999999E-2</v>
      </c>
      <c r="W211" s="270">
        <v>7.9000000000000001E-2</v>
      </c>
      <c r="X211" s="270">
        <v>8.1000000000000003E-2</v>
      </c>
      <c r="Y211" s="270">
        <v>3.4000000000000002E-2</v>
      </c>
      <c r="Z211" s="270">
        <v>3.5999999999999997E-2</v>
      </c>
      <c r="AA211" s="270">
        <v>3.7999999999999999E-2</v>
      </c>
      <c r="AB211" s="270">
        <v>0.04</v>
      </c>
      <c r="AC211" s="270">
        <v>4.2000000000000003E-2</v>
      </c>
      <c r="AD211" s="270">
        <v>0</v>
      </c>
      <c r="AE211" s="270">
        <v>0</v>
      </c>
      <c r="AF211" s="270">
        <v>0</v>
      </c>
      <c r="AG211" s="270">
        <v>0</v>
      </c>
      <c r="AH211" s="270">
        <v>0</v>
      </c>
      <c r="AI211" s="270">
        <v>0</v>
      </c>
      <c r="AJ211" s="270">
        <v>0</v>
      </c>
      <c r="AK211" s="270">
        <v>0</v>
      </c>
      <c r="AL211" s="270">
        <v>0</v>
      </c>
      <c r="AM211" s="270">
        <v>0</v>
      </c>
      <c r="AN211" s="270">
        <v>8.0000000000000002E-3</v>
      </c>
      <c r="AO211" s="270">
        <v>8.9999999999999993E-3</v>
      </c>
      <c r="AP211" s="270">
        <v>8.9999999999999993E-3</v>
      </c>
      <c r="AQ211" s="270">
        <v>8.9999999999999993E-3</v>
      </c>
      <c r="AR211" s="270">
        <v>8.9999999999999993E-3</v>
      </c>
      <c r="AS211" s="270">
        <v>3.4000000000000002E-2</v>
      </c>
      <c r="AT211" s="270">
        <v>3.5000000000000003E-2</v>
      </c>
      <c r="AU211" s="270">
        <v>3.6999999999999998E-2</v>
      </c>
      <c r="AV211" s="270">
        <v>3.7999999999999999E-2</v>
      </c>
      <c r="AW211" s="270">
        <v>3.9E-2</v>
      </c>
      <c r="AX211" s="270">
        <v>0</v>
      </c>
      <c r="AY211" s="270">
        <v>0</v>
      </c>
      <c r="AZ211" s="270">
        <v>0</v>
      </c>
      <c r="BA211" s="270">
        <v>0</v>
      </c>
      <c r="BB211" s="270">
        <v>0</v>
      </c>
      <c r="BC211" s="270">
        <v>0</v>
      </c>
      <c r="BD211" s="270">
        <v>0</v>
      </c>
      <c r="BE211" s="270">
        <v>0</v>
      </c>
      <c r="BF211" s="270">
        <v>0</v>
      </c>
      <c r="BG211" s="270">
        <v>0</v>
      </c>
    </row>
    <row r="212" spans="1:59">
      <c r="A212" s="267" t="s">
        <v>905</v>
      </c>
      <c r="B212" s="268">
        <v>0.66108333333333336</v>
      </c>
      <c r="C212" s="268">
        <v>2.6</v>
      </c>
      <c r="D212" s="268">
        <v>0</v>
      </c>
      <c r="E212" s="268"/>
      <c r="F212" s="269">
        <v>5500</v>
      </c>
      <c r="G212" s="270">
        <v>0.28999999999999998</v>
      </c>
      <c r="H212" s="270">
        <v>1.2999999999999999E-2</v>
      </c>
      <c r="I212" s="270">
        <v>0.22500000000000001</v>
      </c>
      <c r="J212" s="270">
        <v>0.28299999999999997</v>
      </c>
      <c r="K212" s="270">
        <v>3.0000000000000001E-3</v>
      </c>
      <c r="L212" s="270">
        <v>-0.15291666666666659</v>
      </c>
      <c r="M212" s="271">
        <v>52.727272727272727</v>
      </c>
      <c r="N212" s="269">
        <v>5800</v>
      </c>
      <c r="O212" s="269">
        <v>6200</v>
      </c>
      <c r="P212" s="269">
        <v>6500</v>
      </c>
      <c r="Q212" s="269">
        <v>6700</v>
      </c>
      <c r="R212" s="269">
        <v>7000</v>
      </c>
      <c r="S212" s="269" t="s">
        <v>222</v>
      </c>
      <c r="T212" s="270">
        <v>0.4</v>
      </c>
      <c r="U212" s="270">
        <v>0.41</v>
      </c>
      <c r="V212" s="270">
        <v>0.41499999999999998</v>
      </c>
      <c r="W212" s="270">
        <v>0.42</v>
      </c>
      <c r="X212" s="270">
        <v>0.42</v>
      </c>
      <c r="Y212" s="270">
        <v>0.06</v>
      </c>
      <c r="Z212" s="270">
        <v>7.8E-2</v>
      </c>
      <c r="AA212" s="270">
        <v>8.1000000000000003E-2</v>
      </c>
      <c r="AB212" s="270">
        <v>8.5000000000000006E-2</v>
      </c>
      <c r="AC212" s="270">
        <v>8.5000000000000006E-2</v>
      </c>
      <c r="AD212" s="270">
        <v>9.9000000000000005E-2</v>
      </c>
      <c r="AE212" s="270">
        <v>9.9000000000000005E-2</v>
      </c>
      <c r="AF212" s="270">
        <v>0.1</v>
      </c>
      <c r="AG212" s="270">
        <v>0.1</v>
      </c>
      <c r="AH212" s="270">
        <v>0.1</v>
      </c>
      <c r="AI212" s="270">
        <v>1.4999999999999999E-2</v>
      </c>
      <c r="AJ212" s="270">
        <v>1.4999999999999999E-2</v>
      </c>
      <c r="AK212" s="270">
        <v>1.7999999999999999E-2</v>
      </c>
      <c r="AL212" s="270">
        <v>1.7999999999999999E-2</v>
      </c>
      <c r="AM212" s="270">
        <v>0.02</v>
      </c>
      <c r="AN212" s="270">
        <v>2E-3</v>
      </c>
      <c r="AO212" s="270">
        <v>2E-3</v>
      </c>
      <c r="AP212" s="270">
        <v>3.0000000000000001E-3</v>
      </c>
      <c r="AQ212" s="270">
        <v>3.0000000000000001E-3</v>
      </c>
      <c r="AR212" s="270">
        <v>3.0000000000000001E-3</v>
      </c>
      <c r="AS212" s="270">
        <v>3.3000000000000002E-2</v>
      </c>
      <c r="AT212" s="270">
        <v>3.4000000000000002E-2</v>
      </c>
      <c r="AU212" s="270">
        <v>3.5000000000000003E-2</v>
      </c>
      <c r="AV212" s="270">
        <v>3.5000000000000003E-2</v>
      </c>
      <c r="AW212" s="270">
        <v>3.5000000000000003E-2</v>
      </c>
      <c r="AX212" s="270">
        <v>0</v>
      </c>
      <c r="AY212" s="270">
        <v>0</v>
      </c>
      <c r="AZ212" s="270">
        <v>0</v>
      </c>
      <c r="BA212" s="270">
        <v>0</v>
      </c>
      <c r="BB212" s="270">
        <v>0</v>
      </c>
      <c r="BC212" s="270">
        <v>0</v>
      </c>
      <c r="BD212" s="270">
        <v>0</v>
      </c>
      <c r="BE212" s="270">
        <v>0</v>
      </c>
      <c r="BF212" s="270">
        <v>0</v>
      </c>
      <c r="BG212" s="270">
        <v>0</v>
      </c>
    </row>
    <row r="213" spans="1:59">
      <c r="A213" s="267" t="s">
        <v>672</v>
      </c>
      <c r="B213" s="268">
        <v>4.6916666666666669E-2</v>
      </c>
      <c r="C213" s="268">
        <v>0.06</v>
      </c>
      <c r="D213" s="268">
        <v>0</v>
      </c>
      <c r="E213" s="268"/>
      <c r="F213" s="269">
        <v>536</v>
      </c>
      <c r="G213" s="270">
        <v>3.4000000000000002E-2</v>
      </c>
      <c r="H213" s="270">
        <v>2E-3</v>
      </c>
      <c r="I213" s="270">
        <v>0</v>
      </c>
      <c r="J213" s="270">
        <v>0</v>
      </c>
      <c r="K213" s="270">
        <v>1E-3</v>
      </c>
      <c r="L213" s="270">
        <v>9.9166666666666639E-3</v>
      </c>
      <c r="M213" s="271">
        <v>63.432835820895519</v>
      </c>
      <c r="N213" s="269">
        <v>536</v>
      </c>
      <c r="O213" s="269">
        <v>536</v>
      </c>
      <c r="P213" s="269">
        <v>536</v>
      </c>
      <c r="Q213" s="269">
        <v>536</v>
      </c>
      <c r="R213" s="269">
        <v>536</v>
      </c>
      <c r="S213" s="269" t="s">
        <v>222</v>
      </c>
      <c r="T213" s="270">
        <v>3.4000000000000002E-2</v>
      </c>
      <c r="U213" s="270">
        <v>3.4000000000000002E-2</v>
      </c>
      <c r="V213" s="270">
        <v>3.4000000000000002E-2</v>
      </c>
      <c r="W213" s="270">
        <v>3.4000000000000002E-2</v>
      </c>
      <c r="X213" s="270">
        <v>3.4000000000000002E-2</v>
      </c>
      <c r="Y213" s="270">
        <v>2E-3</v>
      </c>
      <c r="Z213" s="270">
        <v>2E-3</v>
      </c>
      <c r="AA213" s="270">
        <v>2E-3</v>
      </c>
      <c r="AB213" s="270">
        <v>2E-3</v>
      </c>
      <c r="AC213" s="270">
        <v>2E-3</v>
      </c>
      <c r="AD213" s="270">
        <v>0</v>
      </c>
      <c r="AE213" s="270">
        <v>0</v>
      </c>
      <c r="AF213" s="270">
        <v>0</v>
      </c>
      <c r="AG213" s="270">
        <v>0</v>
      </c>
      <c r="AH213" s="270">
        <v>0</v>
      </c>
      <c r="AI213" s="270">
        <v>0</v>
      </c>
      <c r="AJ213" s="270">
        <v>0</v>
      </c>
      <c r="AK213" s="270">
        <v>0</v>
      </c>
      <c r="AL213" s="270">
        <v>0</v>
      </c>
      <c r="AM213" s="270">
        <v>0</v>
      </c>
      <c r="AN213" s="270">
        <v>0</v>
      </c>
      <c r="AO213" s="270">
        <v>0</v>
      </c>
      <c r="AP213" s="270">
        <v>0</v>
      </c>
      <c r="AQ213" s="270">
        <v>0</v>
      </c>
      <c r="AR213" s="270">
        <v>0</v>
      </c>
      <c r="AS213" s="270">
        <v>0.01</v>
      </c>
      <c r="AT213" s="270">
        <v>0.01</v>
      </c>
      <c r="AU213" s="270">
        <v>0.01</v>
      </c>
      <c r="AV213" s="270">
        <v>0.01</v>
      </c>
      <c r="AW213" s="270">
        <v>0.01</v>
      </c>
      <c r="AX213" s="270">
        <v>0</v>
      </c>
      <c r="AY213" s="270">
        <v>0</v>
      </c>
      <c r="AZ213" s="270">
        <v>0</v>
      </c>
      <c r="BA213" s="270">
        <v>0</v>
      </c>
      <c r="BB213" s="270">
        <v>0</v>
      </c>
      <c r="BC213" s="270">
        <v>0</v>
      </c>
      <c r="BD213" s="270">
        <v>0</v>
      </c>
      <c r="BE213" s="270">
        <v>0</v>
      </c>
      <c r="BF213" s="270">
        <v>0</v>
      </c>
      <c r="BG213" s="270">
        <v>0</v>
      </c>
    </row>
    <row r="214" spans="1:59">
      <c r="A214" s="267" t="s">
        <v>790</v>
      </c>
      <c r="B214" s="268">
        <v>6.5000000000000016E-2</v>
      </c>
      <c r="C214" s="268">
        <v>0</v>
      </c>
      <c r="D214" s="268">
        <v>0</v>
      </c>
      <c r="E214" s="268"/>
      <c r="F214" s="269">
        <v>838</v>
      </c>
      <c r="G214" s="270">
        <v>5.0999999999999997E-2</v>
      </c>
      <c r="H214" s="270">
        <v>0</v>
      </c>
      <c r="I214" s="270">
        <v>0</v>
      </c>
      <c r="J214" s="270">
        <v>0</v>
      </c>
      <c r="K214" s="270">
        <v>1E-3</v>
      </c>
      <c r="L214" s="270">
        <v>1.3000000000000018E-2</v>
      </c>
      <c r="M214" s="271">
        <v>60.859188544152744</v>
      </c>
      <c r="N214" s="269">
        <v>844</v>
      </c>
      <c r="O214" s="269">
        <v>864</v>
      </c>
      <c r="P214" s="269">
        <v>884</v>
      </c>
      <c r="Q214" s="269">
        <v>904</v>
      </c>
      <c r="R214" s="269">
        <v>924</v>
      </c>
      <c r="S214" s="269" t="s">
        <v>222</v>
      </c>
      <c r="T214" s="270">
        <v>5.0999999999999997E-2</v>
      </c>
      <c r="U214" s="270">
        <v>5.1999999999999998E-2</v>
      </c>
      <c r="V214" s="270">
        <v>5.2999999999999999E-2</v>
      </c>
      <c r="W214" s="270">
        <v>5.3999999999999999E-2</v>
      </c>
      <c r="X214" s="270">
        <v>5.5E-2</v>
      </c>
      <c r="Y214" s="270">
        <v>0</v>
      </c>
      <c r="Z214" s="270">
        <v>0</v>
      </c>
      <c r="AA214" s="270">
        <v>0</v>
      </c>
      <c r="AB214" s="270">
        <v>0</v>
      </c>
      <c r="AC214" s="270">
        <v>0</v>
      </c>
      <c r="AD214" s="270">
        <v>0</v>
      </c>
      <c r="AE214" s="270">
        <v>0</v>
      </c>
      <c r="AF214" s="270">
        <v>0</v>
      </c>
      <c r="AG214" s="270">
        <v>0</v>
      </c>
      <c r="AH214" s="270">
        <v>0</v>
      </c>
      <c r="AI214" s="270">
        <v>0</v>
      </c>
      <c r="AJ214" s="270">
        <v>0</v>
      </c>
      <c r="AK214" s="270">
        <v>0</v>
      </c>
      <c r="AL214" s="270">
        <v>0</v>
      </c>
      <c r="AM214" s="270">
        <v>0</v>
      </c>
      <c r="AN214" s="270">
        <v>1E-3</v>
      </c>
      <c r="AO214" s="270">
        <v>1E-3</v>
      </c>
      <c r="AP214" s="270">
        <v>1E-3</v>
      </c>
      <c r="AQ214" s="270">
        <v>1E-3</v>
      </c>
      <c r="AR214" s="270">
        <v>1E-3</v>
      </c>
      <c r="AS214" s="270">
        <v>1.2999999999999999E-2</v>
      </c>
      <c r="AT214" s="270">
        <v>1.2999999999999999E-2</v>
      </c>
      <c r="AU214" s="270">
        <v>1.4E-2</v>
      </c>
      <c r="AV214" s="270">
        <v>1.4E-2</v>
      </c>
      <c r="AW214" s="270">
        <v>1.4E-2</v>
      </c>
      <c r="AX214" s="270">
        <v>0.1</v>
      </c>
      <c r="AY214" s="270">
        <v>0</v>
      </c>
      <c r="AZ214" s="270">
        <v>0</v>
      </c>
      <c r="BA214" s="270">
        <v>0</v>
      </c>
      <c r="BB214" s="270">
        <v>0</v>
      </c>
      <c r="BC214" s="270">
        <v>0</v>
      </c>
      <c r="BD214" s="270">
        <v>0</v>
      </c>
      <c r="BE214" s="270">
        <v>0</v>
      </c>
      <c r="BF214" s="270">
        <v>0</v>
      </c>
      <c r="BG214" s="270">
        <v>0</v>
      </c>
    </row>
    <row r="215" spans="1:59">
      <c r="A215" s="267" t="s">
        <v>773</v>
      </c>
      <c r="B215" s="268">
        <v>3.266666666666667E-2</v>
      </c>
      <c r="C215" s="268">
        <v>0.06</v>
      </c>
      <c r="D215" s="268">
        <v>0</v>
      </c>
      <c r="E215" s="268"/>
      <c r="F215" s="269">
        <v>423</v>
      </c>
      <c r="G215" s="270">
        <v>1.9E-2</v>
      </c>
      <c r="H215" s="270">
        <v>2E-3</v>
      </c>
      <c r="I215" s="270">
        <v>0</v>
      </c>
      <c r="J215" s="270">
        <v>0</v>
      </c>
      <c r="K215" s="270">
        <v>4.0000000000000001E-3</v>
      </c>
      <c r="L215" s="270">
        <v>7.6666666666666723E-3</v>
      </c>
      <c r="M215" s="271">
        <v>44.917257683215134</v>
      </c>
      <c r="N215" s="269">
        <v>423</v>
      </c>
      <c r="O215" s="269">
        <v>423</v>
      </c>
      <c r="P215" s="269">
        <v>423</v>
      </c>
      <c r="Q215" s="269">
        <v>423</v>
      </c>
      <c r="R215" s="269">
        <v>423</v>
      </c>
      <c r="S215" s="269" t="s">
        <v>222</v>
      </c>
      <c r="T215" s="270">
        <v>1.9E-2</v>
      </c>
      <c r="U215" s="270">
        <v>1.9E-2</v>
      </c>
      <c r="V215" s="270">
        <v>1.9E-2</v>
      </c>
      <c r="W215" s="270">
        <v>1.9E-2</v>
      </c>
      <c r="X215" s="270">
        <v>1.9E-2</v>
      </c>
      <c r="Y215" s="270">
        <v>2E-3</v>
      </c>
      <c r="Z215" s="270">
        <v>2E-3</v>
      </c>
      <c r="AA215" s="270">
        <v>2E-3</v>
      </c>
      <c r="AB215" s="270">
        <v>2E-3</v>
      </c>
      <c r="AC215" s="270">
        <v>2E-3</v>
      </c>
      <c r="AD215" s="270">
        <v>0</v>
      </c>
      <c r="AE215" s="270">
        <v>0</v>
      </c>
      <c r="AF215" s="270">
        <v>0</v>
      </c>
      <c r="AG215" s="270">
        <v>0</v>
      </c>
      <c r="AH215" s="270">
        <v>0</v>
      </c>
      <c r="AI215" s="270">
        <v>0</v>
      </c>
      <c r="AJ215" s="270">
        <v>0</v>
      </c>
      <c r="AK215" s="270">
        <v>0</v>
      </c>
      <c r="AL215" s="270">
        <v>0</v>
      </c>
      <c r="AM215" s="270">
        <v>0</v>
      </c>
      <c r="AN215" s="270">
        <v>4.0000000000000001E-3</v>
      </c>
      <c r="AO215" s="270">
        <v>4.0000000000000001E-3</v>
      </c>
      <c r="AP215" s="270">
        <v>4.0000000000000001E-3</v>
      </c>
      <c r="AQ215" s="270">
        <v>4.0000000000000001E-3</v>
      </c>
      <c r="AR215" s="270">
        <v>4.0000000000000001E-3</v>
      </c>
      <c r="AS215" s="270">
        <v>8.0000000000000002E-3</v>
      </c>
      <c r="AT215" s="270">
        <v>8.0000000000000002E-3</v>
      </c>
      <c r="AU215" s="270">
        <v>8.0000000000000002E-3</v>
      </c>
      <c r="AV215" s="270">
        <v>8.0000000000000002E-3</v>
      </c>
      <c r="AW215" s="270">
        <v>8.0000000000000002E-3</v>
      </c>
      <c r="AX215" s="270">
        <v>0</v>
      </c>
      <c r="AY215" s="270">
        <v>0</v>
      </c>
      <c r="AZ215" s="270">
        <v>0</v>
      </c>
      <c r="BA215" s="270">
        <v>0</v>
      </c>
      <c r="BB215" s="270">
        <v>0</v>
      </c>
      <c r="BC215" s="270">
        <v>0</v>
      </c>
      <c r="BD215" s="270">
        <v>0</v>
      </c>
      <c r="BE215" s="270">
        <v>0</v>
      </c>
      <c r="BF215" s="270">
        <v>0</v>
      </c>
      <c r="BG215" s="270">
        <v>0</v>
      </c>
    </row>
    <row r="216" spans="1:59">
      <c r="A216" s="267" t="s">
        <v>724</v>
      </c>
      <c r="B216" s="268">
        <v>3.758333333333333E-2</v>
      </c>
      <c r="C216" s="268">
        <v>0.06</v>
      </c>
      <c r="D216" s="268">
        <v>0</v>
      </c>
      <c r="E216" s="268"/>
      <c r="F216" s="269">
        <v>512</v>
      </c>
      <c r="G216" s="270">
        <v>3.5999999999999997E-2</v>
      </c>
      <c r="H216" s="270">
        <v>0</v>
      </c>
      <c r="I216" s="270">
        <v>0</v>
      </c>
      <c r="J216" s="270">
        <v>0</v>
      </c>
      <c r="K216" s="270">
        <v>1E-3</v>
      </c>
      <c r="L216" s="270">
        <v>5.8333333333333154E-4</v>
      </c>
      <c r="M216" s="271">
        <v>70.3125</v>
      </c>
      <c r="N216" s="269">
        <v>515</v>
      </c>
      <c r="O216" s="269">
        <v>525</v>
      </c>
      <c r="P216" s="269">
        <v>535</v>
      </c>
      <c r="Q216" s="269">
        <v>545</v>
      </c>
      <c r="R216" s="269">
        <v>555</v>
      </c>
      <c r="S216" s="269" t="s">
        <v>222</v>
      </c>
      <c r="T216" s="270">
        <v>3.61E-2</v>
      </c>
      <c r="U216" s="270">
        <v>3.6799999999999999E-2</v>
      </c>
      <c r="V216" s="270">
        <v>3.7499999999999999E-2</v>
      </c>
      <c r="W216" s="270">
        <v>3.8199999999999998E-2</v>
      </c>
      <c r="X216" s="270">
        <v>3.8899999999999997E-2</v>
      </c>
      <c r="Y216" s="270">
        <v>0</v>
      </c>
      <c r="Z216" s="270">
        <v>1E-3</v>
      </c>
      <c r="AA216" s="270">
        <v>0</v>
      </c>
      <c r="AB216" s="270">
        <v>0</v>
      </c>
      <c r="AC216" s="270">
        <v>0</v>
      </c>
      <c r="AD216" s="270">
        <v>0</v>
      </c>
      <c r="AE216" s="270">
        <v>0</v>
      </c>
      <c r="AF216" s="270">
        <v>0</v>
      </c>
      <c r="AG216" s="270">
        <v>0</v>
      </c>
      <c r="AH216" s="270">
        <v>0</v>
      </c>
      <c r="AI216" s="270">
        <v>0</v>
      </c>
      <c r="AJ216" s="270">
        <v>0</v>
      </c>
      <c r="AK216" s="270">
        <v>0</v>
      </c>
      <c r="AL216" s="270">
        <v>0</v>
      </c>
      <c r="AM216" s="270">
        <v>0</v>
      </c>
      <c r="AN216" s="270">
        <v>1E-3</v>
      </c>
      <c r="AO216" s="270">
        <v>1E-3</v>
      </c>
      <c r="AP216" s="270">
        <v>1E-3</v>
      </c>
      <c r="AQ216" s="270">
        <v>1E-3</v>
      </c>
      <c r="AR216" s="270">
        <v>1E-3</v>
      </c>
      <c r="AS216" s="270">
        <v>2E-3</v>
      </c>
      <c r="AT216" s="270">
        <v>2E-3</v>
      </c>
      <c r="AU216" s="270">
        <v>2E-3</v>
      </c>
      <c r="AV216" s="270">
        <v>2E-3</v>
      </c>
      <c r="AW216" s="270">
        <v>2E-3</v>
      </c>
      <c r="AX216" s="270">
        <v>0</v>
      </c>
      <c r="AY216" s="270">
        <v>0</v>
      </c>
      <c r="AZ216" s="270">
        <v>0</v>
      </c>
      <c r="BA216" s="270">
        <v>0</v>
      </c>
      <c r="BB216" s="270">
        <v>0</v>
      </c>
      <c r="BC216" s="270">
        <v>0</v>
      </c>
      <c r="BD216" s="270">
        <v>0</v>
      </c>
      <c r="BE216" s="270">
        <v>0</v>
      </c>
      <c r="BF216" s="270">
        <v>0</v>
      </c>
      <c r="BG216" s="270">
        <v>0</v>
      </c>
    </row>
    <row r="217" spans="1:59">
      <c r="A217" s="267" t="s">
        <v>988</v>
      </c>
      <c r="B217" s="268">
        <v>0.45933333333333337</v>
      </c>
      <c r="C217" s="268">
        <v>1.27</v>
      </c>
      <c r="D217" s="268">
        <v>0</v>
      </c>
      <c r="E217" s="268"/>
      <c r="F217" s="269">
        <v>3608</v>
      </c>
      <c r="G217" s="270">
        <v>0.1837</v>
      </c>
      <c r="H217" s="270">
        <v>6.6299999999999998E-2</v>
      </c>
      <c r="I217" s="270">
        <v>1.0699999999999999E-2</v>
      </c>
      <c r="J217" s="270">
        <v>0.13139999999999999</v>
      </c>
      <c r="K217" s="270">
        <v>2.0199999999999999E-2</v>
      </c>
      <c r="L217" s="270">
        <v>4.7033333333333371E-2</v>
      </c>
      <c r="M217" s="271">
        <v>50.914634146341463</v>
      </c>
      <c r="N217" s="269">
        <v>3612</v>
      </c>
      <c r="O217" s="269">
        <v>3641</v>
      </c>
      <c r="P217" s="269">
        <v>3670</v>
      </c>
      <c r="Q217" s="269">
        <v>3699</v>
      </c>
      <c r="R217" s="269">
        <v>3728</v>
      </c>
      <c r="S217" s="269" t="s">
        <v>217</v>
      </c>
      <c r="T217" s="270">
        <v>0.18099999999999999</v>
      </c>
      <c r="U217" s="270">
        <v>0.183</v>
      </c>
      <c r="V217" s="270">
        <v>0.185</v>
      </c>
      <c r="W217" s="270">
        <v>0.187</v>
      </c>
      <c r="X217" s="270">
        <v>0.189</v>
      </c>
      <c r="Y217" s="270">
        <v>0.159</v>
      </c>
      <c r="Z217" s="270">
        <v>0.16200000000000001</v>
      </c>
      <c r="AA217" s="270">
        <v>0.16700000000000001</v>
      </c>
      <c r="AB217" s="270">
        <v>0.17199999999999999</v>
      </c>
      <c r="AC217" s="270">
        <v>0.186</v>
      </c>
      <c r="AD217" s="270">
        <v>1.4999999999999999E-2</v>
      </c>
      <c r="AE217" s="270">
        <v>1.7000000000000001E-2</v>
      </c>
      <c r="AF217" s="270">
        <v>1.9E-2</v>
      </c>
      <c r="AG217" s="270">
        <v>2.1000000000000001E-2</v>
      </c>
      <c r="AH217" s="270">
        <v>2.5000000000000001E-2</v>
      </c>
      <c r="AI217" s="270">
        <v>5.7000000000000002E-2</v>
      </c>
      <c r="AJ217" s="270">
        <v>5.8999999999999997E-2</v>
      </c>
      <c r="AK217" s="270">
        <v>5.8999999999999997E-2</v>
      </c>
      <c r="AL217" s="270">
        <v>0.06</v>
      </c>
      <c r="AM217" s="270">
        <v>0.06</v>
      </c>
      <c r="AN217" s="270">
        <v>3.1E-2</v>
      </c>
      <c r="AO217" s="270">
        <v>3.1E-2</v>
      </c>
      <c r="AP217" s="270">
        <v>3.1E-2</v>
      </c>
      <c r="AQ217" s="270">
        <v>3.1E-2</v>
      </c>
      <c r="AR217" s="270">
        <v>3.1E-2</v>
      </c>
      <c r="AS217" s="270">
        <v>7.5999999999999998E-2</v>
      </c>
      <c r="AT217" s="270">
        <v>7.8E-2</v>
      </c>
      <c r="AU217" s="270">
        <v>7.9000000000000001E-2</v>
      </c>
      <c r="AV217" s="270">
        <v>8.1000000000000003E-2</v>
      </c>
      <c r="AW217" s="270">
        <v>8.5000000000000006E-2</v>
      </c>
      <c r="AX217" s="270">
        <v>0</v>
      </c>
      <c r="AY217" s="270">
        <v>0</v>
      </c>
      <c r="AZ217" s="270">
        <v>0</v>
      </c>
      <c r="BA217" s="270">
        <v>0</v>
      </c>
      <c r="BB217" s="270">
        <v>0</v>
      </c>
      <c r="BC217" s="270">
        <v>0</v>
      </c>
      <c r="BD217" s="270">
        <v>0</v>
      </c>
      <c r="BE217" s="270">
        <v>0</v>
      </c>
      <c r="BF217" s="270">
        <v>0</v>
      </c>
      <c r="BG217" s="270">
        <v>0</v>
      </c>
    </row>
    <row r="218" spans="1:59">
      <c r="A218" s="267" t="s">
        <v>438</v>
      </c>
      <c r="B218" s="268">
        <v>0.17433333333333334</v>
      </c>
      <c r="C218" s="268">
        <v>0.73599999999999999</v>
      </c>
      <c r="D218" s="268">
        <v>0</v>
      </c>
      <c r="E218" s="268"/>
      <c r="F218" s="269">
        <v>1780</v>
      </c>
      <c r="G218" s="270">
        <v>8.6999999999999994E-2</v>
      </c>
      <c r="H218" s="270">
        <v>1.4999999999999999E-2</v>
      </c>
      <c r="I218" s="270">
        <v>2.5999999999999999E-2</v>
      </c>
      <c r="J218" s="270">
        <v>5.0000000000000001E-3</v>
      </c>
      <c r="K218" s="270">
        <v>1E-3</v>
      </c>
      <c r="L218" s="270">
        <v>4.0333333333333332E-2</v>
      </c>
      <c r="M218" s="271">
        <v>48.876404494382022</v>
      </c>
      <c r="N218" s="269">
        <v>1800</v>
      </c>
      <c r="O218" s="269">
        <v>1850</v>
      </c>
      <c r="P218" s="269">
        <v>1900</v>
      </c>
      <c r="Q218" s="269">
        <v>1950</v>
      </c>
      <c r="R218" s="269">
        <v>2000</v>
      </c>
      <c r="S218" s="269" t="s">
        <v>217</v>
      </c>
      <c r="T218" s="270">
        <v>8.6999999999999994E-2</v>
      </c>
      <c r="U218" s="270">
        <v>0.09</v>
      </c>
      <c r="V218" s="270">
        <v>9.0999999999999998E-2</v>
      </c>
      <c r="W218" s="270">
        <v>9.1999999999999998E-2</v>
      </c>
      <c r="X218" s="270">
        <v>9.4E-2</v>
      </c>
      <c r="Y218" s="270">
        <v>1.7000000000000001E-2</v>
      </c>
      <c r="Z218" s="270">
        <v>1.7999999999999999E-2</v>
      </c>
      <c r="AA218" s="270">
        <v>1.7999999999999999E-2</v>
      </c>
      <c r="AB218" s="270">
        <v>0.02</v>
      </c>
      <c r="AC218" s="270">
        <v>0.02</v>
      </c>
      <c r="AD218" s="270">
        <v>2.7E-2</v>
      </c>
      <c r="AE218" s="270">
        <v>2.8000000000000001E-2</v>
      </c>
      <c r="AF218" s="270">
        <v>0.03</v>
      </c>
      <c r="AG218" s="270">
        <v>0.03</v>
      </c>
      <c r="AH218" s="270">
        <v>3.2000000000000001E-2</v>
      </c>
      <c r="AI218" s="270">
        <v>5.0000000000000001E-3</v>
      </c>
      <c r="AJ218" s="270">
        <v>5.0000000000000001E-3</v>
      </c>
      <c r="AK218" s="270">
        <v>5.0000000000000001E-3</v>
      </c>
      <c r="AL218" s="270">
        <v>6.0000000000000001E-3</v>
      </c>
      <c r="AM218" s="270">
        <v>6.0000000000000001E-3</v>
      </c>
      <c r="AN218" s="270">
        <v>1E-3</v>
      </c>
      <c r="AO218" s="270">
        <v>1E-3</v>
      </c>
      <c r="AP218" s="270">
        <v>1E-3</v>
      </c>
      <c r="AQ218" s="270">
        <v>1E-3</v>
      </c>
      <c r="AR218" s="270">
        <v>1E-3</v>
      </c>
      <c r="AS218" s="270">
        <v>2.5000000000000001E-2</v>
      </c>
      <c r="AT218" s="270">
        <v>2.5999999999999999E-2</v>
      </c>
      <c r="AU218" s="270">
        <v>2.5999999999999999E-2</v>
      </c>
      <c r="AV218" s="270">
        <v>2.7E-2</v>
      </c>
      <c r="AW218" s="270">
        <v>2.8000000000000001E-2</v>
      </c>
      <c r="AX218" s="270">
        <v>0</v>
      </c>
      <c r="AY218" s="270">
        <v>0</v>
      </c>
      <c r="AZ218" s="270">
        <v>0</v>
      </c>
      <c r="BA218" s="270">
        <v>0</v>
      </c>
      <c r="BB218" s="270">
        <v>0</v>
      </c>
      <c r="BC218" s="270">
        <v>0</v>
      </c>
      <c r="BD218" s="270">
        <v>0</v>
      </c>
      <c r="BE218" s="270">
        <v>0</v>
      </c>
      <c r="BF218" s="270">
        <v>0</v>
      </c>
      <c r="BG218" s="270">
        <v>0</v>
      </c>
    </row>
    <row r="219" spans="1:59">
      <c r="A219" s="267" t="s">
        <v>500</v>
      </c>
      <c r="B219" s="268">
        <v>0.18983333333333333</v>
      </c>
      <c r="C219" s="268">
        <v>0.68399999999999994</v>
      </c>
      <c r="D219" s="268">
        <v>0</v>
      </c>
      <c r="E219" s="268"/>
      <c r="F219" s="269">
        <v>790</v>
      </c>
      <c r="G219" s="270">
        <v>6.8000000000000005E-2</v>
      </c>
      <c r="H219" s="270">
        <v>6.0000000000000001E-3</v>
      </c>
      <c r="I219" s="270">
        <v>5.6000000000000001E-2</v>
      </c>
      <c r="J219" s="270">
        <v>6.0000000000000001E-3</v>
      </c>
      <c r="K219" s="270">
        <v>1.7999999999999999E-2</v>
      </c>
      <c r="L219" s="270">
        <v>3.5833333333333328E-2</v>
      </c>
      <c r="M219" s="271">
        <v>86.075949367088612</v>
      </c>
      <c r="N219" s="269">
        <v>797</v>
      </c>
      <c r="O219" s="269">
        <v>813</v>
      </c>
      <c r="P219" s="269">
        <v>821</v>
      </c>
      <c r="Q219" s="269">
        <v>829</v>
      </c>
      <c r="R219" s="269">
        <v>838</v>
      </c>
      <c r="S219" s="269" t="s">
        <v>217</v>
      </c>
      <c r="T219" s="270">
        <v>6.9000000000000006E-2</v>
      </c>
      <c r="U219" s="270">
        <v>6.9000000000000006E-2</v>
      </c>
      <c r="V219" s="270">
        <v>6.9000000000000006E-2</v>
      </c>
      <c r="W219" s="270">
        <v>6.9000000000000006E-2</v>
      </c>
      <c r="X219" s="270">
        <v>6.9000000000000006E-2</v>
      </c>
      <c r="Y219" s="270">
        <v>0.01</v>
      </c>
      <c r="Z219" s="270">
        <v>1.0999999999999999E-2</v>
      </c>
      <c r="AA219" s="270">
        <v>1.2E-2</v>
      </c>
      <c r="AB219" s="270">
        <v>1.2999999999999999E-2</v>
      </c>
      <c r="AC219" s="270">
        <v>1.4E-2</v>
      </c>
      <c r="AD219" s="270">
        <v>0.06</v>
      </c>
      <c r="AE219" s="270">
        <v>6.0999999999999999E-2</v>
      </c>
      <c r="AF219" s="270">
        <v>6.2E-2</v>
      </c>
      <c r="AG219" s="270">
        <v>6.3E-2</v>
      </c>
      <c r="AH219" s="270">
        <v>6.4000000000000001E-2</v>
      </c>
      <c r="AI219" s="270">
        <v>0.01</v>
      </c>
      <c r="AJ219" s="270">
        <v>1.0999999999999999E-2</v>
      </c>
      <c r="AK219" s="270">
        <v>1.2E-2</v>
      </c>
      <c r="AL219" s="270">
        <v>1.2999999999999999E-2</v>
      </c>
      <c r="AM219" s="270">
        <v>1.4E-2</v>
      </c>
      <c r="AN219" s="270">
        <v>1.4999999999999999E-2</v>
      </c>
      <c r="AO219" s="270">
        <v>1.4999999999999999E-2</v>
      </c>
      <c r="AP219" s="270">
        <v>1.4999999999999999E-2</v>
      </c>
      <c r="AQ219" s="270">
        <v>1.4999999999999999E-2</v>
      </c>
      <c r="AR219" s="270">
        <v>1.4999999999999999E-2</v>
      </c>
      <c r="AS219" s="270">
        <v>0.03</v>
      </c>
      <c r="AT219" s="270">
        <v>0.03</v>
      </c>
      <c r="AU219" s="270">
        <v>3.1E-2</v>
      </c>
      <c r="AV219" s="270">
        <v>3.1E-2</v>
      </c>
      <c r="AW219" s="270">
        <v>3.2000000000000001E-2</v>
      </c>
      <c r="AX219" s="270">
        <v>0</v>
      </c>
      <c r="AY219" s="270">
        <v>0</v>
      </c>
      <c r="AZ219" s="270">
        <v>0</v>
      </c>
      <c r="BA219" s="270">
        <v>0</v>
      </c>
      <c r="BB219" s="270">
        <v>0</v>
      </c>
      <c r="BC219" s="270">
        <v>0</v>
      </c>
      <c r="BD219" s="270">
        <v>0</v>
      </c>
      <c r="BE219" s="270">
        <v>0</v>
      </c>
      <c r="BF219" s="270">
        <v>0</v>
      </c>
      <c r="BG219" s="270">
        <v>0</v>
      </c>
    </row>
    <row r="220" spans="1:59">
      <c r="A220" s="267" t="s">
        <v>539</v>
      </c>
      <c r="B220" s="268">
        <v>3.4833333333333334E-2</v>
      </c>
      <c r="C220" s="268">
        <v>0.15</v>
      </c>
      <c r="D220" s="268">
        <v>0</v>
      </c>
      <c r="E220" s="268"/>
      <c r="F220" s="269">
        <v>445</v>
      </c>
      <c r="G220" s="270">
        <v>3.4000000000000002E-2</v>
      </c>
      <c r="H220" s="270">
        <v>0</v>
      </c>
      <c r="I220" s="270">
        <v>0</v>
      </c>
      <c r="J220" s="270">
        <v>0</v>
      </c>
      <c r="K220" s="270">
        <v>1E-3</v>
      </c>
      <c r="L220" s="270">
        <v>-1.6666666666666913E-4</v>
      </c>
      <c r="M220" s="271">
        <v>76.404494382022477</v>
      </c>
      <c r="N220" s="269">
        <v>450</v>
      </c>
      <c r="O220" s="269">
        <v>455</v>
      </c>
      <c r="P220" s="269">
        <v>460</v>
      </c>
      <c r="Q220" s="269">
        <v>465</v>
      </c>
      <c r="R220" s="269">
        <v>470</v>
      </c>
      <c r="S220" s="269" t="s">
        <v>217</v>
      </c>
      <c r="T220" s="270">
        <v>3.4000000000000002E-2</v>
      </c>
      <c r="U220" s="270">
        <v>3.5000000000000003E-2</v>
      </c>
      <c r="V220" s="270">
        <v>3.5000000000000003E-2</v>
      </c>
      <c r="W220" s="270">
        <v>3.5999999999999997E-2</v>
      </c>
      <c r="X220" s="270">
        <v>3.5999999999999997E-2</v>
      </c>
      <c r="Y220" s="270">
        <v>0</v>
      </c>
      <c r="Z220" s="270">
        <v>0</v>
      </c>
      <c r="AA220" s="270">
        <v>0</v>
      </c>
      <c r="AB220" s="270">
        <v>0</v>
      </c>
      <c r="AC220" s="270">
        <v>0</v>
      </c>
      <c r="AD220" s="270">
        <v>0</v>
      </c>
      <c r="AE220" s="270">
        <v>0</v>
      </c>
      <c r="AF220" s="270">
        <v>0</v>
      </c>
      <c r="AG220" s="270">
        <v>0</v>
      </c>
      <c r="AH220" s="270">
        <v>0</v>
      </c>
      <c r="AI220" s="270">
        <v>0</v>
      </c>
      <c r="AJ220" s="270">
        <v>0</v>
      </c>
      <c r="AK220" s="270">
        <v>0</v>
      </c>
      <c r="AL220" s="270">
        <v>0</v>
      </c>
      <c r="AM220" s="270">
        <v>0</v>
      </c>
      <c r="AN220" s="270">
        <v>2E-3</v>
      </c>
      <c r="AO220" s="270">
        <v>1E-3</v>
      </c>
      <c r="AP220" s="270">
        <v>1E-3</v>
      </c>
      <c r="AQ220" s="270">
        <v>1E-3</v>
      </c>
      <c r="AR220" s="270">
        <v>1E-3</v>
      </c>
      <c r="AS220" s="270">
        <v>2.3999999999999998E-3</v>
      </c>
      <c r="AT220" s="270">
        <v>2.3999999999999998E-3</v>
      </c>
      <c r="AU220" s="270">
        <v>2.3999999999999998E-3</v>
      </c>
      <c r="AV220" s="270">
        <v>2.3999999999999998E-3</v>
      </c>
      <c r="AW220" s="270">
        <v>2.3999999999999998E-3</v>
      </c>
      <c r="AX220" s="270">
        <v>0</v>
      </c>
      <c r="AY220" s="270">
        <v>0</v>
      </c>
      <c r="AZ220" s="270">
        <v>0</v>
      </c>
      <c r="BA220" s="270">
        <v>0</v>
      </c>
      <c r="BB220" s="270">
        <v>0</v>
      </c>
      <c r="BC220" s="270">
        <v>0</v>
      </c>
      <c r="BD220" s="270">
        <v>0</v>
      </c>
      <c r="BE220" s="270">
        <v>0</v>
      </c>
      <c r="BF220" s="270">
        <v>0</v>
      </c>
      <c r="BG220" s="270">
        <v>0</v>
      </c>
    </row>
    <row r="221" spans="1:59">
      <c r="A221" s="267" t="s">
        <v>928</v>
      </c>
      <c r="B221" s="268">
        <v>0.16666666666666666</v>
      </c>
      <c r="C221" s="268">
        <v>0.95</v>
      </c>
      <c r="D221" s="268">
        <v>0</v>
      </c>
      <c r="E221" s="268"/>
      <c r="F221" s="269">
        <v>885</v>
      </c>
      <c r="G221" s="270">
        <v>0.10100000000000001</v>
      </c>
      <c r="H221" s="270">
        <v>5.0999999999999997E-2</v>
      </c>
      <c r="I221" s="270">
        <v>1E-3</v>
      </c>
      <c r="J221" s="270">
        <v>1E-3</v>
      </c>
      <c r="K221" s="270">
        <v>1.2E-2</v>
      </c>
      <c r="L221" s="270">
        <v>6.6666666666664876E-4</v>
      </c>
      <c r="M221" s="271">
        <v>114.12429378531074</v>
      </c>
      <c r="N221" s="269">
        <v>1000</v>
      </c>
      <c r="O221" s="269">
        <v>1010</v>
      </c>
      <c r="P221" s="269">
        <v>1015</v>
      </c>
      <c r="Q221" s="269">
        <v>1015</v>
      </c>
      <c r="R221" s="269">
        <v>1015</v>
      </c>
      <c r="S221" s="269" t="s">
        <v>217</v>
      </c>
      <c r="T221" s="270">
        <v>0.1</v>
      </c>
      <c r="U221" s="270">
        <v>0.1</v>
      </c>
      <c r="V221" s="270">
        <v>0.1</v>
      </c>
      <c r="W221" s="270">
        <v>0.1</v>
      </c>
      <c r="X221" s="270">
        <v>0.1</v>
      </c>
      <c r="Y221" s="270">
        <v>3.5000000000000003E-2</v>
      </c>
      <c r="Z221" s="270">
        <v>3.5000000000000003E-2</v>
      </c>
      <c r="AA221" s="270">
        <v>3.5000000000000003E-2</v>
      </c>
      <c r="AB221" s="270">
        <v>3.5000000000000003E-2</v>
      </c>
      <c r="AC221" s="270">
        <v>3.5000000000000003E-2</v>
      </c>
      <c r="AD221" s="270">
        <v>0</v>
      </c>
      <c r="AE221" s="270">
        <v>0</v>
      </c>
      <c r="AF221" s="270">
        <v>0</v>
      </c>
      <c r="AG221" s="270">
        <v>0</v>
      </c>
      <c r="AH221" s="270">
        <v>0</v>
      </c>
      <c r="AI221" s="270">
        <v>2.1000000000000001E-2</v>
      </c>
      <c r="AJ221" s="270">
        <v>2.1000000000000001E-2</v>
      </c>
      <c r="AK221" s="270">
        <v>2.1999999999999999E-2</v>
      </c>
      <c r="AL221" s="270">
        <v>2.1999999999999999E-2</v>
      </c>
      <c r="AM221" s="270">
        <v>2.1999999999999999E-2</v>
      </c>
      <c r="AN221" s="270">
        <v>1.9E-2</v>
      </c>
      <c r="AO221" s="270">
        <v>1.9E-2</v>
      </c>
      <c r="AP221" s="270">
        <v>1.9E-2</v>
      </c>
      <c r="AQ221" s="270">
        <v>1.9E-2</v>
      </c>
      <c r="AR221" s="270">
        <v>1.9E-2</v>
      </c>
      <c r="AS221" s="270">
        <v>1.4E-2</v>
      </c>
      <c r="AT221" s="270">
        <v>1.6E-2</v>
      </c>
      <c r="AU221" s="270">
        <v>1.7999999999999999E-2</v>
      </c>
      <c r="AV221" s="270">
        <v>0.02</v>
      </c>
      <c r="AW221" s="270">
        <v>2.4E-2</v>
      </c>
      <c r="AX221" s="270">
        <v>0</v>
      </c>
      <c r="AY221" s="270">
        <v>0</v>
      </c>
      <c r="AZ221" s="270">
        <v>0</v>
      </c>
      <c r="BA221" s="270">
        <v>0</v>
      </c>
      <c r="BB221" s="270">
        <v>0</v>
      </c>
      <c r="BC221" s="270">
        <v>0</v>
      </c>
      <c r="BD221" s="270">
        <v>0</v>
      </c>
      <c r="BE221" s="270">
        <v>0</v>
      </c>
      <c r="BF221" s="270">
        <v>0</v>
      </c>
      <c r="BG221" s="270">
        <v>0</v>
      </c>
    </row>
    <row r="222" spans="1:59">
      <c r="A222" s="267" t="s">
        <v>544</v>
      </c>
      <c r="B222" s="268">
        <v>0.15525</v>
      </c>
      <c r="C222" s="268">
        <v>0.47</v>
      </c>
      <c r="D222" s="268">
        <v>1.3000000000000001E-2</v>
      </c>
      <c r="E222" s="268"/>
      <c r="F222" s="269">
        <v>609</v>
      </c>
      <c r="G222" s="270">
        <v>1.2999999999999999E-2</v>
      </c>
      <c r="H222" s="270">
        <v>1.7000000000000001E-2</v>
      </c>
      <c r="I222" s="270">
        <v>0</v>
      </c>
      <c r="J222" s="270">
        <v>0</v>
      </c>
      <c r="K222" s="270">
        <v>1E-3</v>
      </c>
      <c r="L222" s="270">
        <v>0.11125</v>
      </c>
      <c r="M222" s="271">
        <v>21.346469622331693</v>
      </c>
      <c r="N222" s="269">
        <v>617</v>
      </c>
      <c r="O222" s="269">
        <v>677</v>
      </c>
      <c r="P222" s="269">
        <v>737</v>
      </c>
      <c r="Q222" s="269">
        <v>797</v>
      </c>
      <c r="R222" s="269">
        <v>857</v>
      </c>
      <c r="S222" s="269" t="s">
        <v>217</v>
      </c>
      <c r="T222" s="270">
        <v>1.2999999999999999E-2</v>
      </c>
      <c r="U222" s="270">
        <v>1.4E-2</v>
      </c>
      <c r="V222" s="270">
        <v>1.4999999999999999E-2</v>
      </c>
      <c r="W222" s="270">
        <v>1.6E-2</v>
      </c>
      <c r="X222" s="270">
        <v>1.7000000000000001E-2</v>
      </c>
      <c r="Y222" s="270">
        <v>1.7000000000000001E-2</v>
      </c>
      <c r="Z222" s="270">
        <v>1.7999999999999999E-2</v>
      </c>
      <c r="AA222" s="270">
        <v>1.9E-2</v>
      </c>
      <c r="AB222" s="270">
        <v>0.02</v>
      </c>
      <c r="AC222" s="270">
        <v>2.1000000000000001E-2</v>
      </c>
      <c r="AD222" s="270">
        <v>0</v>
      </c>
      <c r="AE222" s="270">
        <v>0</v>
      </c>
      <c r="AF222" s="270">
        <v>0</v>
      </c>
      <c r="AG222" s="270">
        <v>0</v>
      </c>
      <c r="AH222" s="270">
        <v>0</v>
      </c>
      <c r="AI222" s="270">
        <v>0</v>
      </c>
      <c r="AJ222" s="270">
        <v>0</v>
      </c>
      <c r="AK222" s="270">
        <v>0</v>
      </c>
      <c r="AL222" s="270">
        <v>0</v>
      </c>
      <c r="AM222" s="270">
        <v>0</v>
      </c>
      <c r="AN222" s="270">
        <v>1E-3</v>
      </c>
      <c r="AO222" s="270">
        <v>1E-3</v>
      </c>
      <c r="AP222" s="270">
        <v>1E-3</v>
      </c>
      <c r="AQ222" s="270">
        <v>1E-3</v>
      </c>
      <c r="AR222" s="270">
        <v>1E-3</v>
      </c>
      <c r="AS222" s="270">
        <v>0.111</v>
      </c>
      <c r="AT222" s="270">
        <v>0.11799999999999999</v>
      </c>
      <c r="AU222" s="270">
        <v>0.125</v>
      </c>
      <c r="AV222" s="270">
        <v>0.13200000000000001</v>
      </c>
      <c r="AW222" s="270">
        <v>0.14000000000000001</v>
      </c>
      <c r="AX222" s="270">
        <v>0</v>
      </c>
      <c r="AY222" s="270">
        <v>0</v>
      </c>
      <c r="AZ222" s="270">
        <v>0</v>
      </c>
      <c r="BA222" s="270">
        <v>0</v>
      </c>
      <c r="BB222" s="270">
        <v>0</v>
      </c>
      <c r="BC222" s="270">
        <v>0</v>
      </c>
      <c r="BD222" s="270">
        <v>0</v>
      </c>
      <c r="BE222" s="270">
        <v>0</v>
      </c>
      <c r="BF222" s="270">
        <v>0</v>
      </c>
      <c r="BG222" s="270">
        <v>0</v>
      </c>
    </row>
    <row r="223" spans="1:59">
      <c r="A223" s="267" t="s">
        <v>437</v>
      </c>
      <c r="B223" s="268">
        <v>0.91499999999999992</v>
      </c>
      <c r="C223" s="268">
        <v>1.6369999999999998</v>
      </c>
      <c r="D223" s="268">
        <v>0</v>
      </c>
      <c r="E223" s="268"/>
      <c r="F223" s="269">
        <v>4641</v>
      </c>
      <c r="G223" s="270">
        <v>0.56000000000000005</v>
      </c>
      <c r="H223" s="270">
        <v>0.05</v>
      </c>
      <c r="I223" s="270">
        <v>0.03</v>
      </c>
      <c r="J223" s="270">
        <v>0</v>
      </c>
      <c r="K223" s="270">
        <v>0.13</v>
      </c>
      <c r="L223" s="270">
        <v>0.1449999999999998</v>
      </c>
      <c r="M223" s="271">
        <v>120.66365007541478</v>
      </c>
      <c r="N223" s="269">
        <v>4690</v>
      </c>
      <c r="O223" s="269">
        <v>4740</v>
      </c>
      <c r="P223" s="269">
        <v>4790</v>
      </c>
      <c r="Q223" s="269">
        <v>4840</v>
      </c>
      <c r="R223" s="269">
        <v>4890</v>
      </c>
      <c r="S223" s="269" t="s">
        <v>217</v>
      </c>
      <c r="T223" s="270">
        <v>0.55000000000000004</v>
      </c>
      <c r="U223" s="270">
        <v>0.56999999999999995</v>
      </c>
      <c r="V223" s="270">
        <v>0.59</v>
      </c>
      <c r="W223" s="270">
        <v>0.6</v>
      </c>
      <c r="X223" s="270">
        <v>0.61</v>
      </c>
      <c r="Y223" s="270">
        <v>5.8000000000000003E-2</v>
      </c>
      <c r="Z223" s="270">
        <v>6.2E-2</v>
      </c>
      <c r="AA223" s="270">
        <v>6.6000000000000003E-2</v>
      </c>
      <c r="AB223" s="270">
        <v>7.0999999999999994E-2</v>
      </c>
      <c r="AC223" s="270">
        <v>7.5999999999999998E-2</v>
      </c>
      <c r="AD223" s="270">
        <v>3.1E-2</v>
      </c>
      <c r="AE223" s="270">
        <v>3.1E-2</v>
      </c>
      <c r="AF223" s="270">
        <v>3.2000000000000001E-2</v>
      </c>
      <c r="AG223" s="270">
        <v>3.2000000000000001E-2</v>
      </c>
      <c r="AH223" s="270">
        <v>3.3000000000000002E-2</v>
      </c>
      <c r="AI223" s="270">
        <v>0</v>
      </c>
      <c r="AJ223" s="270">
        <v>0</v>
      </c>
      <c r="AK223" s="270">
        <v>0</v>
      </c>
      <c r="AL223" s="270">
        <v>0</v>
      </c>
      <c r="AM223" s="270">
        <v>0</v>
      </c>
      <c r="AN223" s="270">
        <v>1E-3</v>
      </c>
      <c r="AO223" s="270">
        <v>1E-3</v>
      </c>
      <c r="AP223" s="270">
        <v>1E-3</v>
      </c>
      <c r="AQ223" s="270">
        <v>1E-3</v>
      </c>
      <c r="AR223" s="270">
        <v>2E-3</v>
      </c>
      <c r="AS223" s="270">
        <v>0.108</v>
      </c>
      <c r="AT223" s="270">
        <v>0.112</v>
      </c>
      <c r="AU223" s="270">
        <v>0.11600000000000001</v>
      </c>
      <c r="AV223" s="270">
        <v>0.11899999999999999</v>
      </c>
      <c r="AW223" s="270">
        <v>0.122</v>
      </c>
      <c r="AX223" s="270">
        <v>0</v>
      </c>
      <c r="AY223" s="270">
        <v>0</v>
      </c>
      <c r="AZ223" s="270">
        <v>0</v>
      </c>
      <c r="BA223" s="270">
        <v>0</v>
      </c>
      <c r="BB223" s="270">
        <v>0</v>
      </c>
      <c r="BC223" s="270">
        <v>0</v>
      </c>
      <c r="BD223" s="270">
        <v>0</v>
      </c>
      <c r="BE223" s="270">
        <v>0</v>
      </c>
      <c r="BF223" s="270">
        <v>0</v>
      </c>
      <c r="BG223" s="270">
        <v>0</v>
      </c>
    </row>
    <row r="224" spans="1:59">
      <c r="A224" s="267" t="s">
        <v>436</v>
      </c>
      <c r="B224" s="268">
        <v>0.24591666666666664</v>
      </c>
      <c r="C224" s="268">
        <v>0.60699999999999998</v>
      </c>
      <c r="D224" s="268">
        <v>0</v>
      </c>
      <c r="E224" s="268"/>
      <c r="F224" s="269">
        <v>1519</v>
      </c>
      <c r="G224" s="270">
        <v>0.15</v>
      </c>
      <c r="H224" s="270">
        <v>1.2999999999999999E-2</v>
      </c>
      <c r="I224" s="270">
        <v>0</v>
      </c>
      <c r="J224" s="270">
        <v>0</v>
      </c>
      <c r="K224" s="270">
        <v>0.05</v>
      </c>
      <c r="L224" s="270">
        <v>3.2916666666666622E-2</v>
      </c>
      <c r="M224" s="271">
        <v>98.749177090190912</v>
      </c>
      <c r="N224" s="269">
        <v>1550</v>
      </c>
      <c r="O224" s="269">
        <v>1600</v>
      </c>
      <c r="P224" s="269">
        <v>1650</v>
      </c>
      <c r="Q224" s="269">
        <v>1700</v>
      </c>
      <c r="R224" s="269">
        <v>1750</v>
      </c>
      <c r="S224" s="269" t="s">
        <v>217</v>
      </c>
      <c r="T224" s="270">
        <v>0.153</v>
      </c>
      <c r="U224" s="270">
        <v>0.158</v>
      </c>
      <c r="V224" s="270">
        <v>0.16300000000000001</v>
      </c>
      <c r="W224" s="270">
        <v>0.16800000000000001</v>
      </c>
      <c r="X224" s="270">
        <v>0.17299999999999999</v>
      </c>
      <c r="Y224" s="270">
        <v>2.1000000000000001E-2</v>
      </c>
      <c r="Z224" s="270">
        <v>2.1000000000000001E-2</v>
      </c>
      <c r="AA224" s="270">
        <v>2.1000000000000001E-2</v>
      </c>
      <c r="AB224" s="270">
        <v>2.1000000000000001E-2</v>
      </c>
      <c r="AC224" s="270">
        <v>2.1000000000000001E-2</v>
      </c>
      <c r="AD224" s="270">
        <v>0</v>
      </c>
      <c r="AE224" s="270">
        <v>0</v>
      </c>
      <c r="AF224" s="270">
        <v>0</v>
      </c>
      <c r="AG224" s="270">
        <v>0</v>
      </c>
      <c r="AH224" s="270">
        <v>0</v>
      </c>
      <c r="AI224" s="270">
        <v>0</v>
      </c>
      <c r="AJ224" s="270">
        <v>0</v>
      </c>
      <c r="AK224" s="270">
        <v>0</v>
      </c>
      <c r="AL224" s="270">
        <v>0</v>
      </c>
      <c r="AM224" s="270">
        <v>0</v>
      </c>
      <c r="AN224" s="270">
        <v>0</v>
      </c>
      <c r="AO224" s="270">
        <v>0</v>
      </c>
      <c r="AP224" s="270">
        <v>0</v>
      </c>
      <c r="AQ224" s="270">
        <v>0</v>
      </c>
      <c r="AR224" s="270">
        <v>0</v>
      </c>
      <c r="AS224" s="270">
        <v>0.03</v>
      </c>
      <c r="AT224" s="270">
        <v>3.1E-2</v>
      </c>
      <c r="AU224" s="270">
        <v>3.2000000000000001E-2</v>
      </c>
      <c r="AV224" s="270">
        <v>3.3000000000000002E-2</v>
      </c>
      <c r="AW224" s="270">
        <v>3.4000000000000002E-2</v>
      </c>
      <c r="AX224" s="270">
        <v>0</v>
      </c>
      <c r="AY224" s="270">
        <v>0</v>
      </c>
      <c r="AZ224" s="270">
        <v>0</v>
      </c>
      <c r="BA224" s="270">
        <v>0</v>
      </c>
      <c r="BB224" s="270">
        <v>0</v>
      </c>
      <c r="BC224" s="270">
        <v>0</v>
      </c>
      <c r="BD224" s="270">
        <v>0</v>
      </c>
      <c r="BE224" s="270">
        <v>0</v>
      </c>
      <c r="BF224" s="270">
        <v>0</v>
      </c>
      <c r="BG224" s="270">
        <v>0</v>
      </c>
    </row>
    <row r="225" spans="1:59">
      <c r="A225" s="267" t="s">
        <v>847</v>
      </c>
      <c r="B225" s="268">
        <v>2.2391666666666667</v>
      </c>
      <c r="C225" s="268">
        <v>4</v>
      </c>
      <c r="D225" s="268">
        <v>0.33500000000000002</v>
      </c>
      <c r="E225" s="268"/>
      <c r="F225" s="269">
        <v>8635</v>
      </c>
      <c r="G225" s="270">
        <v>0.66600000000000004</v>
      </c>
      <c r="H225" s="270">
        <v>0.46500000000000002</v>
      </c>
      <c r="I225" s="270">
        <v>3.6999999999999998E-2</v>
      </c>
      <c r="J225" s="270">
        <v>3.3000000000000002E-2</v>
      </c>
      <c r="K225" s="270">
        <v>9.6000000000000002E-2</v>
      </c>
      <c r="L225" s="270">
        <v>0.60716666666666685</v>
      </c>
      <c r="M225" s="271">
        <v>77.127967573827448</v>
      </c>
      <c r="N225" s="269">
        <v>8807</v>
      </c>
      <c r="O225" s="269">
        <v>8983</v>
      </c>
      <c r="P225" s="269">
        <v>9163</v>
      </c>
      <c r="Q225" s="269">
        <v>9346</v>
      </c>
      <c r="R225" s="269">
        <v>9533</v>
      </c>
      <c r="S225" s="269" t="s">
        <v>207</v>
      </c>
      <c r="T225" s="270">
        <v>0.66700000000000004</v>
      </c>
      <c r="U225" s="270">
        <v>0.67900000000000005</v>
      </c>
      <c r="V225" s="270">
        <v>0.68600000000000005</v>
      </c>
      <c r="W225" s="270">
        <v>0.69</v>
      </c>
      <c r="X225" s="270">
        <v>0.69899999999999995</v>
      </c>
      <c r="Y225" s="270">
        <v>0.46899999999999997</v>
      </c>
      <c r="Z225" s="270">
        <v>0.47299999999999998</v>
      </c>
      <c r="AA225" s="270">
        <v>0.47799999999999998</v>
      </c>
      <c r="AB225" s="270">
        <v>0.48299999999999998</v>
      </c>
      <c r="AC225" s="270">
        <v>0.48799999999999999</v>
      </c>
      <c r="AD225" s="270">
        <v>3.6999999999999998E-2</v>
      </c>
      <c r="AE225" s="270">
        <v>3.7999999999999999E-2</v>
      </c>
      <c r="AF225" s="270">
        <v>3.7999999999999999E-2</v>
      </c>
      <c r="AG225" s="270">
        <v>3.9E-2</v>
      </c>
      <c r="AH225" s="270">
        <v>3.9E-2</v>
      </c>
      <c r="AI225" s="270">
        <v>3.3000000000000002E-2</v>
      </c>
      <c r="AJ225" s="270">
        <v>3.4000000000000002E-2</v>
      </c>
      <c r="AK225" s="270">
        <v>3.4000000000000002E-2</v>
      </c>
      <c r="AL225" s="270">
        <v>3.4000000000000002E-2</v>
      </c>
      <c r="AM225" s="270">
        <v>3.5000000000000003E-2</v>
      </c>
      <c r="AN225" s="270">
        <v>9.7000000000000003E-2</v>
      </c>
      <c r="AO225" s="270">
        <v>9.9000000000000005E-2</v>
      </c>
      <c r="AP225" s="270">
        <v>0.10100000000000001</v>
      </c>
      <c r="AQ225" s="270">
        <v>0.10299999999999999</v>
      </c>
      <c r="AR225" s="270">
        <v>0.105</v>
      </c>
      <c r="AS225" s="270">
        <v>0.45</v>
      </c>
      <c r="AT225" s="270">
        <v>0.46</v>
      </c>
      <c r="AU225" s="270">
        <v>0.47</v>
      </c>
      <c r="AV225" s="270">
        <v>0.48</v>
      </c>
      <c r="AW225" s="270">
        <v>0.49</v>
      </c>
      <c r="AX225" s="270">
        <v>0</v>
      </c>
      <c r="AY225" s="270">
        <v>0</v>
      </c>
      <c r="AZ225" s="270">
        <v>0</v>
      </c>
      <c r="BA225" s="270">
        <v>0</v>
      </c>
      <c r="BB225" s="270">
        <v>0</v>
      </c>
      <c r="BC225" s="270">
        <v>0</v>
      </c>
      <c r="BD225" s="270">
        <v>0</v>
      </c>
      <c r="BE225" s="270">
        <v>0</v>
      </c>
      <c r="BF225" s="270">
        <v>0</v>
      </c>
      <c r="BG225" s="270">
        <v>0</v>
      </c>
    </row>
    <row r="226" spans="1:59">
      <c r="A226" s="267" t="s">
        <v>786</v>
      </c>
      <c r="B226" s="268">
        <v>0</v>
      </c>
      <c r="C226" s="268">
        <v>2</v>
      </c>
      <c r="D226" s="268">
        <v>2.2054794520547948E-2</v>
      </c>
      <c r="E226" s="268"/>
      <c r="F226" s="269">
        <v>2095</v>
      </c>
      <c r="G226" s="270">
        <v>0</v>
      </c>
      <c r="H226" s="270">
        <v>0</v>
      </c>
      <c r="I226" s="270">
        <v>0</v>
      </c>
      <c r="J226" s="270">
        <v>0</v>
      </c>
      <c r="K226" s="270">
        <v>5.0000000000000001E-4</v>
      </c>
      <c r="L226" s="270">
        <v>-2.2554794520547948E-2</v>
      </c>
      <c r="M226" s="271">
        <v>0</v>
      </c>
      <c r="N226" s="269">
        <v>24000</v>
      </c>
      <c r="O226" s="269">
        <v>58600</v>
      </c>
      <c r="P226" s="269">
        <v>79900</v>
      </c>
      <c r="Q226" s="269">
        <v>87100</v>
      </c>
      <c r="R226" s="269">
        <v>96800</v>
      </c>
      <c r="S226" s="269" t="s">
        <v>207</v>
      </c>
      <c r="T226" s="270">
        <v>1.7749999999999999</v>
      </c>
      <c r="U226" s="270">
        <v>4.4930000000000003</v>
      </c>
      <c r="V226" s="270">
        <v>6.109</v>
      </c>
      <c r="W226" s="270">
        <v>6.5679999999999996</v>
      </c>
      <c r="X226" s="270">
        <v>7.1870000000000003</v>
      </c>
      <c r="Y226" s="270">
        <v>0.57299999999999995</v>
      </c>
      <c r="Z226" s="270">
        <v>1.319</v>
      </c>
      <c r="AA226" s="270">
        <v>1.794</v>
      </c>
      <c r="AB226" s="270">
        <v>1.9730000000000001</v>
      </c>
      <c r="AC226" s="270">
        <v>2.2130000000000001</v>
      </c>
      <c r="AD226" s="270">
        <v>0.223</v>
      </c>
      <c r="AE226" s="270">
        <v>0.48</v>
      </c>
      <c r="AF226" s="270">
        <v>0.60699999999999998</v>
      </c>
      <c r="AG226" s="270">
        <v>0.60699999999999998</v>
      </c>
      <c r="AH226" s="270">
        <v>0.60699999999999998</v>
      </c>
      <c r="AI226" s="270">
        <v>0</v>
      </c>
      <c r="AJ226" s="270">
        <v>0</v>
      </c>
      <c r="AK226" s="270">
        <v>0</v>
      </c>
      <c r="AL226" s="270">
        <v>0</v>
      </c>
      <c r="AM226" s="270">
        <v>0</v>
      </c>
      <c r="AN226" s="270">
        <v>0.222</v>
      </c>
      <c r="AO226" s="270">
        <v>0.52</v>
      </c>
      <c r="AP226" s="270">
        <v>0.48</v>
      </c>
      <c r="AQ226" s="270">
        <v>0.51500000000000001</v>
      </c>
      <c r="AR226" s="270">
        <v>0.56100000000000005</v>
      </c>
      <c r="AS226" s="270">
        <v>-2.3428</v>
      </c>
      <c r="AT226" s="270">
        <v>-5.7138999999999998</v>
      </c>
      <c r="AU226" s="270">
        <v>-7.5407999999999999</v>
      </c>
      <c r="AV226" s="270">
        <v>-8.1052999999999997</v>
      </c>
      <c r="AW226" s="270">
        <v>-8.8643999999999998</v>
      </c>
      <c r="AX226" s="270">
        <v>0</v>
      </c>
      <c r="AY226" s="270">
        <v>0</v>
      </c>
      <c r="AZ226" s="270">
        <v>0</v>
      </c>
      <c r="BA226" s="270">
        <v>0</v>
      </c>
      <c r="BB226" s="270">
        <v>0</v>
      </c>
      <c r="BC226" s="270">
        <v>0</v>
      </c>
      <c r="BD226" s="270">
        <v>0</v>
      </c>
      <c r="BE226" s="270">
        <v>0</v>
      </c>
      <c r="BF226" s="270">
        <v>0</v>
      </c>
      <c r="BG226" s="270">
        <v>0</v>
      </c>
    </row>
    <row r="227" spans="1:59">
      <c r="A227" s="267" t="s">
        <v>595</v>
      </c>
      <c r="B227" s="268">
        <v>7.8333333333333324E-2</v>
      </c>
      <c r="C227" s="268">
        <v>0.25</v>
      </c>
      <c r="D227" s="268">
        <v>0</v>
      </c>
      <c r="E227" s="268"/>
      <c r="F227" s="269">
        <v>1250</v>
      </c>
      <c r="G227" s="270">
        <v>5.0999999999999997E-2</v>
      </c>
      <c r="H227" s="270">
        <v>0</v>
      </c>
      <c r="I227" s="270">
        <v>0</v>
      </c>
      <c r="J227" s="270">
        <v>0</v>
      </c>
      <c r="K227" s="270">
        <v>1.4999999999999999E-2</v>
      </c>
      <c r="L227" s="270">
        <v>1.2333333333333321E-2</v>
      </c>
      <c r="M227" s="271">
        <v>40.799999999999997</v>
      </c>
      <c r="N227" s="269">
        <v>1280</v>
      </c>
      <c r="O227" s="269">
        <v>1290</v>
      </c>
      <c r="P227" s="269">
        <v>1295</v>
      </c>
      <c r="Q227" s="269">
        <v>1300</v>
      </c>
      <c r="R227" s="269">
        <v>1305</v>
      </c>
      <c r="S227" s="269" t="s">
        <v>207</v>
      </c>
      <c r="T227" s="270">
        <v>0.05</v>
      </c>
      <c r="U227" s="270">
        <v>0.05</v>
      </c>
      <c r="V227" s="270">
        <v>5.0999999999999997E-2</v>
      </c>
      <c r="W227" s="270">
        <v>5.0999999999999997E-2</v>
      </c>
      <c r="X227" s="270">
        <v>5.1999999999999998E-2</v>
      </c>
      <c r="Y227" s="270">
        <v>0</v>
      </c>
      <c r="Z227" s="270">
        <v>0</v>
      </c>
      <c r="AA227" s="270">
        <v>0</v>
      </c>
      <c r="AB227" s="270">
        <v>0</v>
      </c>
      <c r="AC227" s="270">
        <v>0</v>
      </c>
      <c r="AD227" s="270">
        <v>0</v>
      </c>
      <c r="AE227" s="270">
        <v>0</v>
      </c>
      <c r="AF227" s="270">
        <v>0</v>
      </c>
      <c r="AG227" s="270">
        <v>0</v>
      </c>
      <c r="AH227" s="270">
        <v>0</v>
      </c>
      <c r="AI227" s="270">
        <v>0</v>
      </c>
      <c r="AJ227" s="270">
        <v>0</v>
      </c>
      <c r="AK227" s="270">
        <v>0</v>
      </c>
      <c r="AL227" s="270">
        <v>0</v>
      </c>
      <c r="AM227" s="270">
        <v>0</v>
      </c>
      <c r="AN227" s="270">
        <v>0.01</v>
      </c>
      <c r="AO227" s="270">
        <v>0.01</v>
      </c>
      <c r="AP227" s="270">
        <v>1.2E-2</v>
      </c>
      <c r="AQ227" s="270">
        <v>1.2E-2</v>
      </c>
      <c r="AR227" s="270">
        <v>1.2E-2</v>
      </c>
      <c r="AS227" s="270">
        <v>1.2E-2</v>
      </c>
      <c r="AT227" s="270">
        <v>1.2E-2</v>
      </c>
      <c r="AU227" s="270">
        <v>1.2E-2</v>
      </c>
      <c r="AV227" s="270">
        <v>1.2E-2</v>
      </c>
      <c r="AW227" s="270">
        <v>1.2E-2</v>
      </c>
      <c r="AX227" s="270">
        <v>0</v>
      </c>
      <c r="AY227" s="270">
        <v>0</v>
      </c>
      <c r="AZ227" s="270">
        <v>0</v>
      </c>
      <c r="BA227" s="270">
        <v>0</v>
      </c>
      <c r="BB227" s="270">
        <v>0</v>
      </c>
      <c r="BC227" s="270">
        <v>0</v>
      </c>
      <c r="BD227" s="270">
        <v>0</v>
      </c>
      <c r="BE227" s="270">
        <v>0</v>
      </c>
      <c r="BF227" s="270">
        <v>0</v>
      </c>
      <c r="BG227" s="270">
        <v>0</v>
      </c>
    </row>
    <row r="228" spans="1:59">
      <c r="A228" s="267" t="s">
        <v>491</v>
      </c>
      <c r="B228" s="268">
        <v>0.34266666666666667</v>
      </c>
      <c r="C228" s="268">
        <v>0.5</v>
      </c>
      <c r="D228" s="268">
        <v>1.3000000000000001E-2</v>
      </c>
      <c r="E228" s="268"/>
      <c r="F228" s="269">
        <v>2100</v>
      </c>
      <c r="G228" s="270">
        <v>9.5000000000000001E-2</v>
      </c>
      <c r="H228" s="270">
        <v>0.03</v>
      </c>
      <c r="I228" s="270">
        <v>0.115</v>
      </c>
      <c r="J228" s="270">
        <v>0.01</v>
      </c>
      <c r="K228" s="270">
        <v>4.1000000000000002E-2</v>
      </c>
      <c r="L228" s="270">
        <v>3.8666666666666683E-2</v>
      </c>
      <c r="M228" s="271">
        <v>45.238095238095241</v>
      </c>
      <c r="N228" s="269">
        <v>2601</v>
      </c>
      <c r="O228" s="269">
        <v>3019</v>
      </c>
      <c r="P228" s="269">
        <v>3503</v>
      </c>
      <c r="Q228" s="269">
        <v>4066</v>
      </c>
      <c r="R228" s="269">
        <v>4719</v>
      </c>
      <c r="S228" s="269" t="s">
        <v>207</v>
      </c>
      <c r="T228" s="270">
        <v>0.104</v>
      </c>
      <c r="U228" s="270">
        <v>0.121</v>
      </c>
      <c r="V228" s="270">
        <v>0.14000000000000001</v>
      </c>
      <c r="W228" s="270">
        <v>0.16300000000000001</v>
      </c>
      <c r="X228" s="270">
        <v>0.189</v>
      </c>
      <c r="Y228" s="270">
        <v>1.7999999999999999E-2</v>
      </c>
      <c r="Z228" s="270">
        <v>2.1000000000000001E-2</v>
      </c>
      <c r="AA228" s="270">
        <v>2.4E-2</v>
      </c>
      <c r="AB228" s="270">
        <v>2.9000000000000001E-2</v>
      </c>
      <c r="AC228" s="270">
        <v>3.3000000000000002E-2</v>
      </c>
      <c r="AD228" s="270">
        <v>9.5000000000000001E-2</v>
      </c>
      <c r="AE228" s="270">
        <v>0.111</v>
      </c>
      <c r="AF228" s="270">
        <v>0.129</v>
      </c>
      <c r="AG228" s="270">
        <v>0.14899999999999999</v>
      </c>
      <c r="AH228" s="270">
        <v>0.16300000000000001</v>
      </c>
      <c r="AI228" s="270">
        <v>6.0000000000000001E-3</v>
      </c>
      <c r="AJ228" s="270">
        <v>7.0000000000000001E-3</v>
      </c>
      <c r="AK228" s="270">
        <v>8.0000000000000002E-3</v>
      </c>
      <c r="AL228" s="270">
        <v>0.01</v>
      </c>
      <c r="AM228" s="270">
        <v>1.0999999999999999E-2</v>
      </c>
      <c r="AN228" s="270">
        <v>3.4000000000000002E-2</v>
      </c>
      <c r="AO228" s="270">
        <v>3.4000000000000002E-2</v>
      </c>
      <c r="AP228" s="270">
        <v>3.4000000000000002E-2</v>
      </c>
      <c r="AQ228" s="270">
        <v>3.4000000000000002E-2</v>
      </c>
      <c r="AR228" s="270">
        <v>3.4000000000000002E-2</v>
      </c>
      <c r="AS228" s="270">
        <v>0.04</v>
      </c>
      <c r="AT228" s="270">
        <v>4.5999999999999999E-2</v>
      </c>
      <c r="AU228" s="270">
        <v>5.1999999999999998E-2</v>
      </c>
      <c r="AV228" s="270">
        <v>0.06</v>
      </c>
      <c r="AW228" s="270">
        <v>6.7000000000000004E-2</v>
      </c>
      <c r="AX228" s="270">
        <v>0</v>
      </c>
      <c r="AY228" s="270">
        <v>0.5</v>
      </c>
      <c r="AZ228" s="270">
        <v>0</v>
      </c>
      <c r="BA228" s="270">
        <v>0</v>
      </c>
      <c r="BB228" s="270">
        <v>0</v>
      </c>
      <c r="BC228" s="270">
        <v>0</v>
      </c>
      <c r="BD228" s="270">
        <v>0</v>
      </c>
      <c r="BE228" s="270">
        <v>0</v>
      </c>
      <c r="BF228" s="270">
        <v>0</v>
      </c>
      <c r="BG228" s="270">
        <v>0</v>
      </c>
    </row>
    <row r="229" spans="1:59">
      <c r="A229" s="267" t="s">
        <v>490</v>
      </c>
      <c r="B229" s="268">
        <v>2.039166666666667</v>
      </c>
      <c r="C229" s="268">
        <v>7</v>
      </c>
      <c r="D229" s="268">
        <v>1.2109589041095891E-3</v>
      </c>
      <c r="E229" s="268"/>
      <c r="F229" s="269">
        <v>18078</v>
      </c>
      <c r="G229" s="270">
        <v>1.3420000000000001</v>
      </c>
      <c r="H229" s="270">
        <v>0.14000000000000001</v>
      </c>
      <c r="I229" s="270">
        <v>0.20699999999999999</v>
      </c>
      <c r="J229" s="270">
        <v>3.3000000000000002E-2</v>
      </c>
      <c r="K229" s="270">
        <v>8.5999999999999993E-2</v>
      </c>
      <c r="L229" s="270">
        <v>0.22995570776255714</v>
      </c>
      <c r="M229" s="271">
        <v>74.233875428697871</v>
      </c>
      <c r="N229" s="269">
        <v>25883</v>
      </c>
      <c r="O229" s="269">
        <v>41610</v>
      </c>
      <c r="P229" s="269">
        <v>57338</v>
      </c>
      <c r="Q229" s="269">
        <v>73998</v>
      </c>
      <c r="R229" s="269">
        <v>93995</v>
      </c>
      <c r="S229" s="269" t="s">
        <v>207</v>
      </c>
      <c r="T229" s="270">
        <v>2.4</v>
      </c>
      <c r="U229" s="270">
        <v>3.95</v>
      </c>
      <c r="V229" s="270">
        <v>5.45</v>
      </c>
      <c r="W229" s="270">
        <v>6.97</v>
      </c>
      <c r="X229" s="270">
        <v>8.93</v>
      </c>
      <c r="Y229" s="270">
        <v>0.27700000000000002</v>
      </c>
      <c r="Z229" s="270">
        <v>0.53100000000000003</v>
      </c>
      <c r="AA229" s="270">
        <v>0.83899999999999997</v>
      </c>
      <c r="AB229" s="270">
        <v>1.0740000000000001</v>
      </c>
      <c r="AC229" s="270">
        <v>1.3740000000000001</v>
      </c>
      <c r="AD229" s="270">
        <v>0.36</v>
      </c>
      <c r="AE229" s="270">
        <v>0.69</v>
      </c>
      <c r="AF229" s="270">
        <v>1.0900000000000001</v>
      </c>
      <c r="AG229" s="270">
        <v>1.395</v>
      </c>
      <c r="AH229" s="270">
        <v>1.7849999999999999</v>
      </c>
      <c r="AI229" s="270">
        <v>8.3000000000000004E-2</v>
      </c>
      <c r="AJ229" s="270">
        <v>0.159</v>
      </c>
      <c r="AK229" s="270">
        <v>0.251</v>
      </c>
      <c r="AL229" s="270">
        <v>0.32100000000000001</v>
      </c>
      <c r="AM229" s="270">
        <v>0.41099999999999998</v>
      </c>
      <c r="AN229" s="270">
        <v>0.15</v>
      </c>
      <c r="AO229" s="270">
        <v>0.25</v>
      </c>
      <c r="AP229" s="270">
        <v>0.35</v>
      </c>
      <c r="AQ229" s="270">
        <v>0.45</v>
      </c>
      <c r="AR229" s="270">
        <v>0.6</v>
      </c>
      <c r="AS229" s="270">
        <v>0.47399999999999998</v>
      </c>
      <c r="AT229" s="270">
        <v>0.80900000000000005</v>
      </c>
      <c r="AU229" s="270">
        <v>1.1559999999999999</v>
      </c>
      <c r="AV229" s="270">
        <v>1.48</v>
      </c>
      <c r="AW229" s="270">
        <v>1.8979999999999999</v>
      </c>
      <c r="AX229" s="270">
        <v>7</v>
      </c>
      <c r="AY229" s="270">
        <v>0</v>
      </c>
      <c r="AZ229" s="270">
        <v>5</v>
      </c>
      <c r="BA229" s="270">
        <v>0</v>
      </c>
      <c r="BB229" s="270">
        <v>0</v>
      </c>
      <c r="BC229" s="270">
        <v>0</v>
      </c>
      <c r="BD229" s="270">
        <v>0</v>
      </c>
      <c r="BE229" s="270">
        <v>0</v>
      </c>
      <c r="BF229" s="270">
        <v>0</v>
      </c>
      <c r="BG229" s="270">
        <v>0</v>
      </c>
    </row>
    <row r="230" spans="1:59">
      <c r="A230" s="267" t="s">
        <v>573</v>
      </c>
      <c r="B230" s="268">
        <v>27.377833333333331</v>
      </c>
      <c r="C230" s="268">
        <v>85.8</v>
      </c>
      <c r="D230" s="268">
        <v>3.4319999999999995</v>
      </c>
      <c r="E230" s="268"/>
      <c r="F230" s="269">
        <v>206099</v>
      </c>
      <c r="G230" s="270">
        <v>9.8529999999999998</v>
      </c>
      <c r="H230" s="270">
        <v>5.0460000000000003</v>
      </c>
      <c r="I230" s="270">
        <v>2.7589999999999999</v>
      </c>
      <c r="J230" s="270">
        <v>0</v>
      </c>
      <c r="K230" s="270">
        <v>3.234</v>
      </c>
      <c r="L230" s="270">
        <v>3.0538333333333298</v>
      </c>
      <c r="M230" s="271">
        <v>47.807121820096164</v>
      </c>
      <c r="N230" s="269">
        <v>238298</v>
      </c>
      <c r="O230" s="269">
        <v>287012</v>
      </c>
      <c r="P230" s="269">
        <v>339405</v>
      </c>
      <c r="Q230" s="269">
        <v>355921</v>
      </c>
      <c r="R230" s="269">
        <v>372438</v>
      </c>
      <c r="S230" s="269" t="s">
        <v>200</v>
      </c>
      <c r="T230" s="270">
        <v>15.013</v>
      </c>
      <c r="U230" s="270">
        <v>18.082000000000001</v>
      </c>
      <c r="V230" s="270">
        <v>21.382999999999999</v>
      </c>
      <c r="W230" s="270">
        <v>22.422999999999998</v>
      </c>
      <c r="X230" s="270">
        <v>23.463999999999999</v>
      </c>
      <c r="Y230" s="270">
        <v>6.4340000000000002</v>
      </c>
      <c r="Z230" s="270">
        <v>7.75</v>
      </c>
      <c r="AA230" s="270">
        <v>9.1639999999999997</v>
      </c>
      <c r="AB230" s="270">
        <v>9.61</v>
      </c>
      <c r="AC230" s="270">
        <v>10.055999999999999</v>
      </c>
      <c r="AD230" s="270">
        <v>5.81</v>
      </c>
      <c r="AE230" s="270">
        <v>9.77</v>
      </c>
      <c r="AF230" s="270">
        <v>13.51</v>
      </c>
      <c r="AG230" s="270">
        <v>18.57</v>
      </c>
      <c r="AH230" s="270">
        <v>23.63</v>
      </c>
      <c r="AI230" s="270">
        <v>0</v>
      </c>
      <c r="AJ230" s="270">
        <v>0</v>
      </c>
      <c r="AK230" s="270">
        <v>0</v>
      </c>
      <c r="AL230" s="270">
        <v>0</v>
      </c>
      <c r="AM230" s="270">
        <v>0</v>
      </c>
      <c r="AN230" s="270">
        <v>2.7120000000000002</v>
      </c>
      <c r="AO230" s="270">
        <v>3.464</v>
      </c>
      <c r="AP230" s="270">
        <v>4.2300000000000004</v>
      </c>
      <c r="AQ230" s="270">
        <v>4.8369999999999997</v>
      </c>
      <c r="AR230" s="270">
        <v>5.4370000000000003</v>
      </c>
      <c r="AS230" s="270">
        <v>2.39</v>
      </c>
      <c r="AT230" s="270">
        <v>3.0529999999999999</v>
      </c>
      <c r="AU230" s="270">
        <v>3.7280000000000002</v>
      </c>
      <c r="AV230" s="270">
        <v>4.2629999999999999</v>
      </c>
      <c r="AW230" s="270">
        <v>4.7910000000000004</v>
      </c>
      <c r="AX230" s="270">
        <v>0</v>
      </c>
      <c r="AY230" s="270">
        <v>0</v>
      </c>
      <c r="AZ230" s="270">
        <v>0</v>
      </c>
      <c r="BA230" s="270">
        <v>0</v>
      </c>
      <c r="BB230" s="270">
        <v>0</v>
      </c>
      <c r="BC230" s="270">
        <v>0.55900000000000005</v>
      </c>
      <c r="BD230" s="270">
        <v>0.34899999999999998</v>
      </c>
      <c r="BE230" s="270">
        <v>0.31000000000000005</v>
      </c>
      <c r="BF230" s="270">
        <v>0.48399999999999999</v>
      </c>
      <c r="BG230" s="270">
        <v>0.21899999999999986</v>
      </c>
    </row>
    <row r="231" spans="1:59">
      <c r="A231" s="267" t="s">
        <v>863</v>
      </c>
      <c r="B231" s="268">
        <v>0.96108333333333329</v>
      </c>
      <c r="C231" s="268">
        <v>1.7130000000000001</v>
      </c>
      <c r="D231" s="268">
        <v>8.6999999999999994E-2</v>
      </c>
      <c r="E231" s="268"/>
      <c r="F231" s="269">
        <v>9331</v>
      </c>
      <c r="G231" s="270">
        <v>0.43</v>
      </c>
      <c r="H231" s="270">
        <v>0.25</v>
      </c>
      <c r="I231" s="270">
        <v>2.3E-2</v>
      </c>
      <c r="J231" s="270">
        <v>1.9E-2</v>
      </c>
      <c r="K231" s="270">
        <v>9.8000000000000004E-2</v>
      </c>
      <c r="L231" s="270">
        <v>5.4083333333333372E-2</v>
      </c>
      <c r="M231" s="271">
        <v>46.082949308755758</v>
      </c>
      <c r="N231" s="269">
        <v>9500</v>
      </c>
      <c r="O231" s="269">
        <v>10100</v>
      </c>
      <c r="P231" s="269">
        <v>10800</v>
      </c>
      <c r="Q231" s="269">
        <v>11600</v>
      </c>
      <c r="R231" s="269">
        <v>12500</v>
      </c>
      <c r="S231" s="269" t="s">
        <v>200</v>
      </c>
      <c r="T231" s="270">
        <v>0.5</v>
      </c>
      <c r="U231" s="270">
        <v>0.55000000000000004</v>
      </c>
      <c r="V231" s="270">
        <v>0.6</v>
      </c>
      <c r="W231" s="270">
        <v>0.65</v>
      </c>
      <c r="X231" s="270">
        <v>0.77500000000000002</v>
      </c>
      <c r="Y231" s="270">
        <v>0.3</v>
      </c>
      <c r="Z231" s="270">
        <v>0.35</v>
      </c>
      <c r="AA231" s="270">
        <v>0.4</v>
      </c>
      <c r="AB231" s="270">
        <v>0.45</v>
      </c>
      <c r="AC231" s="270">
        <v>0.5</v>
      </c>
      <c r="AD231" s="270">
        <v>2.8000000000000001E-2</v>
      </c>
      <c r="AE231" s="270">
        <v>3.4000000000000002E-2</v>
      </c>
      <c r="AF231" s="270">
        <v>0.04</v>
      </c>
      <c r="AG231" s="270">
        <v>0.05</v>
      </c>
      <c r="AH231" s="270">
        <v>0.09</v>
      </c>
      <c r="AI231" s="270">
        <v>2.5000000000000001E-2</v>
      </c>
      <c r="AJ231" s="270">
        <v>0.03</v>
      </c>
      <c r="AK231" s="270">
        <v>3.5000000000000003E-2</v>
      </c>
      <c r="AL231" s="270">
        <v>0.04</v>
      </c>
      <c r="AM231" s="270">
        <v>0.05</v>
      </c>
      <c r="AN231" s="270">
        <v>0.12</v>
      </c>
      <c r="AO231" s="270">
        <v>0.12</v>
      </c>
      <c r="AP231" s="270">
        <v>0.12</v>
      </c>
      <c r="AQ231" s="270">
        <v>0.12</v>
      </c>
      <c r="AR231" s="270">
        <v>0.12</v>
      </c>
      <c r="AS231" s="270">
        <v>6.6000000000000003E-2</v>
      </c>
      <c r="AT231" s="270">
        <v>7.3999999999999996E-2</v>
      </c>
      <c r="AU231" s="270">
        <v>8.2000000000000003E-2</v>
      </c>
      <c r="AV231" s="270">
        <v>8.8999999999999996E-2</v>
      </c>
      <c r="AW231" s="270">
        <v>0.105</v>
      </c>
      <c r="AX231" s="270">
        <v>1.2E-2</v>
      </c>
      <c r="AY231" s="270">
        <v>9.1999999999999998E-2</v>
      </c>
      <c r="AZ231" s="270">
        <v>0.13</v>
      </c>
      <c r="BA231" s="270">
        <v>0.1</v>
      </c>
      <c r="BB231" s="270">
        <v>0</v>
      </c>
      <c r="BC231" s="270">
        <v>0</v>
      </c>
      <c r="BD231" s="270">
        <v>0</v>
      </c>
      <c r="BE231" s="270">
        <v>0</v>
      </c>
      <c r="BF231" s="270">
        <v>0</v>
      </c>
      <c r="BG231" s="270">
        <v>0</v>
      </c>
    </row>
    <row r="232" spans="1:59">
      <c r="A232" s="267" t="s">
        <v>871</v>
      </c>
      <c r="B232" s="268">
        <v>9.9166666666666681E-2</v>
      </c>
      <c r="C232" s="268">
        <v>0.11600000000000001</v>
      </c>
      <c r="D232" s="268">
        <v>4.0000000000000001E-3</v>
      </c>
      <c r="E232" s="268"/>
      <c r="F232" s="269">
        <v>1063</v>
      </c>
      <c r="G232" s="270">
        <v>7.0000000000000007E-2</v>
      </c>
      <c r="H232" s="270">
        <v>0.01</v>
      </c>
      <c r="I232" s="270">
        <v>0</v>
      </c>
      <c r="J232" s="270">
        <v>4.0000000000000001E-3</v>
      </c>
      <c r="K232" s="270">
        <v>5.0000000000000001E-3</v>
      </c>
      <c r="L232" s="270">
        <v>6.1666666666666675E-3</v>
      </c>
      <c r="M232" s="271">
        <v>65.851364063969896</v>
      </c>
      <c r="N232" s="269">
        <v>1187</v>
      </c>
      <c r="O232" s="269">
        <v>1200</v>
      </c>
      <c r="P232" s="269">
        <v>1225</v>
      </c>
      <c r="Q232" s="269">
        <v>1250</v>
      </c>
      <c r="R232" s="269">
        <v>1275</v>
      </c>
      <c r="S232" s="269" t="s">
        <v>200</v>
      </c>
      <c r="T232" s="270">
        <v>5.8999999999999997E-2</v>
      </c>
      <c r="U232" s="270">
        <v>6.6000000000000003E-2</v>
      </c>
      <c r="V232" s="270">
        <v>0.08</v>
      </c>
      <c r="W232" s="270">
        <v>8.1000000000000003E-2</v>
      </c>
      <c r="X232" s="270">
        <v>8.2000000000000003E-2</v>
      </c>
      <c r="Y232" s="270">
        <v>5.0000000000000001E-3</v>
      </c>
      <c r="Z232" s="270">
        <v>6.0000000000000001E-3</v>
      </c>
      <c r="AA232" s="270">
        <v>7.0000000000000001E-3</v>
      </c>
      <c r="AB232" s="270">
        <v>8.0000000000000002E-3</v>
      </c>
      <c r="AC232" s="270">
        <v>8.9999999999999993E-3</v>
      </c>
      <c r="AD232" s="270">
        <v>0</v>
      </c>
      <c r="AE232" s="270">
        <v>0</v>
      </c>
      <c r="AF232" s="270">
        <v>0</v>
      </c>
      <c r="AG232" s="270">
        <v>0</v>
      </c>
      <c r="AH232" s="270">
        <v>0</v>
      </c>
      <c r="AI232" s="270">
        <v>0.01</v>
      </c>
      <c r="AJ232" s="270">
        <v>0.01</v>
      </c>
      <c r="AK232" s="270">
        <v>0.01</v>
      </c>
      <c r="AL232" s="270">
        <v>1.0999999999999999E-2</v>
      </c>
      <c r="AM232" s="270">
        <v>1.2E-2</v>
      </c>
      <c r="AN232" s="270">
        <v>0</v>
      </c>
      <c r="AO232" s="270">
        <v>0</v>
      </c>
      <c r="AP232" s="270">
        <v>0</v>
      </c>
      <c r="AQ232" s="270">
        <v>0</v>
      </c>
      <c r="AR232" s="270">
        <v>0</v>
      </c>
      <c r="AS232" s="270">
        <v>1.4E-2</v>
      </c>
      <c r="AT232" s="270">
        <v>1.4999999999999999E-2</v>
      </c>
      <c r="AU232" s="270">
        <v>1.6E-2</v>
      </c>
      <c r="AV232" s="270">
        <v>1.7000000000000001E-2</v>
      </c>
      <c r="AW232" s="270">
        <v>1.7999999999999999E-2</v>
      </c>
      <c r="AX232" s="270">
        <v>7.0000000000000001E-3</v>
      </c>
      <c r="AY232" s="270">
        <v>9.0000000000000011E-3</v>
      </c>
      <c r="AZ232" s="270">
        <v>1.6E-2</v>
      </c>
      <c r="BA232" s="270">
        <v>3.9999999999999966E-3</v>
      </c>
      <c r="BB232" s="270">
        <v>0</v>
      </c>
      <c r="BC232" s="270">
        <v>0</v>
      </c>
      <c r="BD232" s="270">
        <v>0</v>
      </c>
      <c r="BE232" s="270">
        <v>0</v>
      </c>
      <c r="BF232" s="270">
        <v>0</v>
      </c>
      <c r="BG232" s="270">
        <v>0</v>
      </c>
    </row>
    <row r="233" spans="1:59">
      <c r="A233" s="267" t="s">
        <v>570</v>
      </c>
      <c r="B233" s="268">
        <v>0.10341666666666667</v>
      </c>
      <c r="C233" s="268">
        <v>0.2</v>
      </c>
      <c r="D233" s="268">
        <v>1.0999999999999999E-2</v>
      </c>
      <c r="E233" s="268"/>
      <c r="F233" s="269">
        <v>714</v>
      </c>
      <c r="G233" s="270">
        <v>5.0999999999999997E-2</v>
      </c>
      <c r="H233" s="270">
        <v>2.7E-2</v>
      </c>
      <c r="I233" s="270">
        <v>0</v>
      </c>
      <c r="J233" s="270">
        <v>1.2E-2</v>
      </c>
      <c r="K233" s="270">
        <v>0</v>
      </c>
      <c r="L233" s="270">
        <v>2.4166666666666781E-3</v>
      </c>
      <c r="M233" s="271">
        <v>71.428571428571431</v>
      </c>
      <c r="N233" s="269">
        <v>719</v>
      </c>
      <c r="O233" s="269">
        <v>740</v>
      </c>
      <c r="P233" s="269">
        <v>748</v>
      </c>
      <c r="Q233" s="269">
        <v>755</v>
      </c>
      <c r="R233" s="269">
        <v>763</v>
      </c>
      <c r="S233" s="269" t="s">
        <v>200</v>
      </c>
      <c r="T233" s="270">
        <v>5.8999999999999997E-2</v>
      </c>
      <c r="U233" s="270">
        <v>6.2E-2</v>
      </c>
      <c r="V233" s="270">
        <v>6.3E-2</v>
      </c>
      <c r="W233" s="270">
        <v>6.3E-2</v>
      </c>
      <c r="X233" s="270">
        <v>6.4000000000000001E-2</v>
      </c>
      <c r="Y233" s="270">
        <v>3.4000000000000002E-2</v>
      </c>
      <c r="Z233" s="270">
        <v>3.4000000000000002E-2</v>
      </c>
      <c r="AA233" s="270">
        <v>3.5000000000000003E-2</v>
      </c>
      <c r="AB233" s="270">
        <v>3.5000000000000003E-2</v>
      </c>
      <c r="AC233" s="270">
        <v>3.5000000000000003E-2</v>
      </c>
      <c r="AD233" s="270">
        <v>0</v>
      </c>
      <c r="AE233" s="270">
        <v>0</v>
      </c>
      <c r="AF233" s="270">
        <v>0</v>
      </c>
      <c r="AG233" s="270">
        <v>0</v>
      </c>
      <c r="AH233" s="270">
        <v>0</v>
      </c>
      <c r="AI233" s="270">
        <v>1.2E-2</v>
      </c>
      <c r="AJ233" s="270">
        <v>1.2999999999999999E-2</v>
      </c>
      <c r="AK233" s="270">
        <v>1.2999999999999999E-2</v>
      </c>
      <c r="AL233" s="270">
        <v>1.4E-2</v>
      </c>
      <c r="AM233" s="270">
        <v>1.4999999999999999E-2</v>
      </c>
      <c r="AN233" s="270">
        <v>1E-3</v>
      </c>
      <c r="AO233" s="270">
        <v>1E-3</v>
      </c>
      <c r="AP233" s="270">
        <v>1E-3</v>
      </c>
      <c r="AQ233" s="270">
        <v>1E-3</v>
      </c>
      <c r="AR233" s="270">
        <v>1E-3</v>
      </c>
      <c r="AS233" s="270">
        <v>6.0000000000000001E-3</v>
      </c>
      <c r="AT233" s="270">
        <v>6.0000000000000001E-3</v>
      </c>
      <c r="AU233" s="270">
        <v>6.0000000000000001E-3</v>
      </c>
      <c r="AV233" s="270">
        <v>6.0000000000000001E-3</v>
      </c>
      <c r="AW233" s="270">
        <v>6.0000000000000001E-3</v>
      </c>
      <c r="AX233" s="270">
        <v>0</v>
      </c>
      <c r="AY233" s="270">
        <v>0</v>
      </c>
      <c r="AZ233" s="270">
        <v>0</v>
      </c>
      <c r="BA233" s="270">
        <v>0</v>
      </c>
      <c r="BB233" s="270">
        <v>0</v>
      </c>
      <c r="BC233" s="270">
        <v>0</v>
      </c>
      <c r="BD233" s="270">
        <v>0</v>
      </c>
      <c r="BE233" s="270">
        <v>0</v>
      </c>
      <c r="BF233" s="270">
        <v>0</v>
      </c>
      <c r="BG233" s="270">
        <v>0</v>
      </c>
    </row>
    <row r="234" spans="1:59">
      <c r="A234" s="267" t="s">
        <v>904</v>
      </c>
      <c r="B234" s="268">
        <v>5.2416666666666667E-2</v>
      </c>
      <c r="C234" s="268">
        <v>0.34399999999999997</v>
      </c>
      <c r="D234" s="268">
        <v>0</v>
      </c>
      <c r="E234" s="268"/>
      <c r="F234" s="269">
        <v>555</v>
      </c>
      <c r="G234" s="270">
        <v>0.03</v>
      </c>
      <c r="H234" s="270">
        <v>3.0000000000000001E-3</v>
      </c>
      <c r="I234" s="270">
        <v>0</v>
      </c>
      <c r="J234" s="270">
        <v>5.0000000000000001E-3</v>
      </c>
      <c r="K234" s="270">
        <v>7.0000000000000001E-3</v>
      </c>
      <c r="L234" s="270">
        <v>7.4166666666666686E-3</v>
      </c>
      <c r="M234" s="271">
        <v>54.054054054054056</v>
      </c>
      <c r="N234" s="269">
        <v>590</v>
      </c>
      <c r="O234" s="269">
        <v>595</v>
      </c>
      <c r="P234" s="269">
        <v>660</v>
      </c>
      <c r="Q234" s="269">
        <v>730</v>
      </c>
      <c r="R234" s="269">
        <v>900</v>
      </c>
      <c r="S234" s="269" t="s">
        <v>200</v>
      </c>
      <c r="T234" s="270">
        <v>3.7999999999999999E-2</v>
      </c>
      <c r="U234" s="270">
        <v>0.04</v>
      </c>
      <c r="V234" s="270">
        <v>4.3999999999999997E-2</v>
      </c>
      <c r="W234" s="270">
        <v>0.05</v>
      </c>
      <c r="X234" s="270">
        <v>6.0999999999999999E-2</v>
      </c>
      <c r="Y234" s="270">
        <v>5.0000000000000001E-3</v>
      </c>
      <c r="Z234" s="270">
        <v>5.0000000000000001E-3</v>
      </c>
      <c r="AA234" s="270">
        <v>6.0000000000000001E-3</v>
      </c>
      <c r="AB234" s="270">
        <v>6.0000000000000001E-3</v>
      </c>
      <c r="AC234" s="270">
        <v>7.0000000000000001E-3</v>
      </c>
      <c r="AD234" s="270">
        <v>0</v>
      </c>
      <c r="AE234" s="270">
        <v>0</v>
      </c>
      <c r="AF234" s="270">
        <v>0</v>
      </c>
      <c r="AG234" s="270">
        <v>0</v>
      </c>
      <c r="AH234" s="270">
        <v>0</v>
      </c>
      <c r="AI234" s="270">
        <v>0.01</v>
      </c>
      <c r="AJ234" s="270">
        <v>0.01</v>
      </c>
      <c r="AK234" s="270">
        <v>0.01</v>
      </c>
      <c r="AL234" s="270">
        <v>1.2E-2</v>
      </c>
      <c r="AM234" s="270">
        <v>1.2E-2</v>
      </c>
      <c r="AN234" s="270">
        <v>2E-3</v>
      </c>
      <c r="AO234" s="270">
        <v>2E-3</v>
      </c>
      <c r="AP234" s="270">
        <v>2E-3</v>
      </c>
      <c r="AQ234" s="270">
        <v>2E-3</v>
      </c>
      <c r="AR234" s="270">
        <v>2E-3</v>
      </c>
      <c r="AS234" s="270">
        <v>7.0000000000000001E-3</v>
      </c>
      <c r="AT234" s="270">
        <v>7.0000000000000001E-3</v>
      </c>
      <c r="AU234" s="270">
        <v>7.0000000000000001E-3</v>
      </c>
      <c r="AV234" s="270">
        <v>8.0000000000000002E-3</v>
      </c>
      <c r="AW234" s="270">
        <v>0.01</v>
      </c>
      <c r="AX234" s="270">
        <v>0</v>
      </c>
      <c r="AY234" s="270">
        <v>0</v>
      </c>
      <c r="AZ234" s="270">
        <v>0</v>
      </c>
      <c r="BA234" s="270">
        <v>0</v>
      </c>
      <c r="BB234" s="270">
        <v>0</v>
      </c>
      <c r="BC234" s="270">
        <v>0</v>
      </c>
      <c r="BD234" s="270">
        <v>0</v>
      </c>
      <c r="BE234" s="270">
        <v>0</v>
      </c>
      <c r="BF234" s="270">
        <v>0</v>
      </c>
      <c r="BG234" s="270">
        <v>0</v>
      </c>
    </row>
    <row r="235" spans="1:59">
      <c r="A235" s="267" t="s">
        <v>676</v>
      </c>
      <c r="B235" s="268">
        <v>0.11383333333333334</v>
      </c>
      <c r="C235" s="268">
        <v>0.25</v>
      </c>
      <c r="D235" s="268">
        <v>6.0000000000000001E-3</v>
      </c>
      <c r="E235" s="268"/>
      <c r="F235" s="269">
        <v>1653</v>
      </c>
      <c r="G235" s="270">
        <v>0.09</v>
      </c>
      <c r="H235" s="270">
        <v>1.2E-2</v>
      </c>
      <c r="I235" s="270">
        <v>0</v>
      </c>
      <c r="J235" s="270">
        <v>1E-3</v>
      </c>
      <c r="K235" s="270">
        <v>1E-3</v>
      </c>
      <c r="L235" s="270">
        <v>3.8333333333333414E-3</v>
      </c>
      <c r="M235" s="271">
        <v>54.446460980036299</v>
      </c>
      <c r="N235" s="269">
        <v>1700</v>
      </c>
      <c r="O235" s="269">
        <v>1725</v>
      </c>
      <c r="P235" s="269">
        <v>1750</v>
      </c>
      <c r="Q235" s="269">
        <v>1775</v>
      </c>
      <c r="R235" s="269">
        <v>1800</v>
      </c>
      <c r="S235" s="269" t="s">
        <v>200</v>
      </c>
      <c r="T235" s="270">
        <v>9.8000000000000004E-2</v>
      </c>
      <c r="U235" s="270">
        <v>9.8000000000000004E-2</v>
      </c>
      <c r="V235" s="270">
        <v>9.9000000000000005E-2</v>
      </c>
      <c r="W235" s="270">
        <v>9.9000000000000005E-2</v>
      </c>
      <c r="X235" s="270">
        <v>0.1</v>
      </c>
      <c r="Y235" s="270">
        <v>1.2E-2</v>
      </c>
      <c r="Z235" s="270">
        <v>1.2E-2</v>
      </c>
      <c r="AA235" s="270">
        <v>1.2E-2</v>
      </c>
      <c r="AB235" s="270">
        <v>1.2999999999999999E-2</v>
      </c>
      <c r="AC235" s="270">
        <v>1.4E-2</v>
      </c>
      <c r="AD235" s="270">
        <v>0</v>
      </c>
      <c r="AE235" s="270">
        <v>0</v>
      </c>
      <c r="AF235" s="270">
        <v>0</v>
      </c>
      <c r="AG235" s="270">
        <v>0</v>
      </c>
      <c r="AH235" s="270">
        <v>0</v>
      </c>
      <c r="AI235" s="270">
        <v>2E-3</v>
      </c>
      <c r="AJ235" s="270">
        <v>2E-3</v>
      </c>
      <c r="AK235" s="270">
        <v>3.0000000000000001E-3</v>
      </c>
      <c r="AL235" s="270">
        <v>3.0000000000000001E-3</v>
      </c>
      <c r="AM235" s="270">
        <v>4.0000000000000001E-3</v>
      </c>
      <c r="AN235" s="270">
        <v>0</v>
      </c>
      <c r="AO235" s="270">
        <v>0</v>
      </c>
      <c r="AP235" s="270">
        <v>0</v>
      </c>
      <c r="AQ235" s="270">
        <v>0</v>
      </c>
      <c r="AR235" s="270">
        <v>0</v>
      </c>
      <c r="AS235" s="270">
        <v>8.0000000000000002E-3</v>
      </c>
      <c r="AT235" s="270">
        <v>8.0000000000000002E-3</v>
      </c>
      <c r="AU235" s="270">
        <v>8.0000000000000002E-3</v>
      </c>
      <c r="AV235" s="270">
        <v>8.0000000000000002E-3</v>
      </c>
      <c r="AW235" s="270">
        <v>8.0000000000000002E-3</v>
      </c>
      <c r="AX235" s="270">
        <v>0</v>
      </c>
      <c r="AY235" s="270">
        <v>0</v>
      </c>
      <c r="AZ235" s="270">
        <v>0</v>
      </c>
      <c r="BA235" s="270">
        <v>0</v>
      </c>
      <c r="BB235" s="270">
        <v>0</v>
      </c>
      <c r="BC235" s="270">
        <v>0</v>
      </c>
      <c r="BD235" s="270">
        <v>0</v>
      </c>
      <c r="BE235" s="270">
        <v>0</v>
      </c>
      <c r="BF235" s="270">
        <v>0</v>
      </c>
      <c r="BG235" s="270">
        <v>0</v>
      </c>
    </row>
    <row r="236" spans="1:59">
      <c r="A236" s="267" t="s">
        <v>593</v>
      </c>
      <c r="B236" s="268">
        <v>1.1916666666666666E-2</v>
      </c>
      <c r="C236" s="268">
        <v>0.04</v>
      </c>
      <c r="D236" s="268">
        <v>0</v>
      </c>
      <c r="E236" s="268"/>
      <c r="F236" s="269">
        <v>257</v>
      </c>
      <c r="G236" s="270">
        <v>0.01</v>
      </c>
      <c r="H236" s="270">
        <v>0</v>
      </c>
      <c r="I236" s="270">
        <v>0</v>
      </c>
      <c r="J236" s="270">
        <v>0</v>
      </c>
      <c r="K236" s="270">
        <v>1E-3</v>
      </c>
      <c r="L236" s="270">
        <v>9.1666666666666632E-4</v>
      </c>
      <c r="M236" s="271">
        <v>38.910505836575872</v>
      </c>
      <c r="N236" s="269">
        <v>258</v>
      </c>
      <c r="O236" s="269">
        <v>268</v>
      </c>
      <c r="P236" s="269">
        <v>278</v>
      </c>
      <c r="Q236" s="269">
        <v>288</v>
      </c>
      <c r="R236" s="269">
        <v>290</v>
      </c>
      <c r="S236" s="269" t="s">
        <v>200</v>
      </c>
      <c r="T236" s="270">
        <v>0.01</v>
      </c>
      <c r="U236" s="270">
        <v>0.01</v>
      </c>
      <c r="V236" s="270">
        <v>0.01</v>
      </c>
      <c r="W236" s="270">
        <v>1.2E-2</v>
      </c>
      <c r="X236" s="270">
        <v>1.2E-2</v>
      </c>
      <c r="Y236" s="270">
        <v>0</v>
      </c>
      <c r="Z236" s="270">
        <v>0</v>
      </c>
      <c r="AA236" s="270">
        <v>0</v>
      </c>
      <c r="AB236" s="270">
        <v>0</v>
      </c>
      <c r="AC236" s="270">
        <v>0</v>
      </c>
      <c r="AD236" s="270">
        <v>1E-3</v>
      </c>
      <c r="AE236" s="270">
        <v>1E-3</v>
      </c>
      <c r="AF236" s="270">
        <v>1E-3</v>
      </c>
      <c r="AG236" s="270">
        <v>1E-3</v>
      </c>
      <c r="AH236" s="270">
        <v>1E-3</v>
      </c>
      <c r="AI236" s="270">
        <v>0</v>
      </c>
      <c r="AJ236" s="270">
        <v>0</v>
      </c>
      <c r="AK236" s="270">
        <v>0</v>
      </c>
      <c r="AL236" s="270">
        <v>0</v>
      </c>
      <c r="AM236" s="270">
        <v>0</v>
      </c>
      <c r="AN236" s="270">
        <v>0</v>
      </c>
      <c r="AO236" s="270">
        <v>0</v>
      </c>
      <c r="AP236" s="270">
        <v>0</v>
      </c>
      <c r="AQ236" s="270">
        <v>0</v>
      </c>
      <c r="AR236" s="270">
        <v>0</v>
      </c>
      <c r="AS236" s="270">
        <v>1E-3</v>
      </c>
      <c r="AT236" s="270">
        <v>1E-3</v>
      </c>
      <c r="AU236" s="270">
        <v>1E-3</v>
      </c>
      <c r="AV236" s="270">
        <v>1E-3</v>
      </c>
      <c r="AW236" s="270">
        <v>1E-3</v>
      </c>
      <c r="AX236" s="270">
        <v>0</v>
      </c>
      <c r="AY236" s="270">
        <v>0</v>
      </c>
      <c r="AZ236" s="270">
        <v>0</v>
      </c>
      <c r="BA236" s="270">
        <v>0</v>
      </c>
      <c r="BB236" s="270">
        <v>0</v>
      </c>
      <c r="BC236" s="270">
        <v>0</v>
      </c>
      <c r="BD236" s="270">
        <v>0</v>
      </c>
      <c r="BE236" s="270">
        <v>0</v>
      </c>
      <c r="BF236" s="270">
        <v>0</v>
      </c>
      <c r="BG236" s="270">
        <v>0</v>
      </c>
    </row>
    <row r="237" spans="1:59">
      <c r="A237" s="267" t="s">
        <v>455</v>
      </c>
      <c r="B237" s="268">
        <v>1.1501666666666666</v>
      </c>
      <c r="C237" s="268">
        <v>2.4520000000000004</v>
      </c>
      <c r="D237" s="268">
        <v>0</v>
      </c>
      <c r="E237" s="268"/>
      <c r="F237" s="269">
        <v>16853</v>
      </c>
      <c r="G237" s="270">
        <v>1.0640000000000001</v>
      </c>
      <c r="H237" s="270">
        <v>0.06</v>
      </c>
      <c r="I237" s="270">
        <v>0</v>
      </c>
      <c r="J237" s="270">
        <v>0</v>
      </c>
      <c r="K237" s="270">
        <v>1E-3</v>
      </c>
      <c r="L237" s="270">
        <v>2.5166666666666559E-2</v>
      </c>
      <c r="M237" s="271">
        <v>63.134160090191656</v>
      </c>
      <c r="N237" s="269">
        <v>16800</v>
      </c>
      <c r="O237" s="269">
        <v>16750</v>
      </c>
      <c r="P237" s="269">
        <v>16700</v>
      </c>
      <c r="Q237" s="269">
        <v>16650</v>
      </c>
      <c r="R237" s="269">
        <v>16600</v>
      </c>
      <c r="S237" s="269" t="s">
        <v>200</v>
      </c>
      <c r="T237" s="270">
        <v>1.05</v>
      </c>
      <c r="U237" s="270">
        <v>1</v>
      </c>
      <c r="V237" s="270">
        <v>0.95</v>
      </c>
      <c r="W237" s="270">
        <v>0.9</v>
      </c>
      <c r="X237" s="270">
        <v>0.85</v>
      </c>
      <c r="Y237" s="270">
        <v>6.8000000000000005E-2</v>
      </c>
      <c r="Z237" s="270">
        <v>6.5000000000000002E-2</v>
      </c>
      <c r="AA237" s="270">
        <v>6.3E-2</v>
      </c>
      <c r="AB237" s="270">
        <v>0.06</v>
      </c>
      <c r="AC237" s="270">
        <v>5.5E-2</v>
      </c>
      <c r="AD237" s="270">
        <v>0</v>
      </c>
      <c r="AE237" s="270">
        <v>0</v>
      </c>
      <c r="AF237" s="270">
        <v>0</v>
      </c>
      <c r="AG237" s="270">
        <v>0</v>
      </c>
      <c r="AH237" s="270">
        <v>0</v>
      </c>
      <c r="AI237" s="270">
        <v>0</v>
      </c>
      <c r="AJ237" s="270">
        <v>0</v>
      </c>
      <c r="AK237" s="270">
        <v>0</v>
      </c>
      <c r="AL237" s="270">
        <v>0</v>
      </c>
      <c r="AM237" s="270">
        <v>0</v>
      </c>
      <c r="AN237" s="270">
        <v>0</v>
      </c>
      <c r="AO237" s="270">
        <v>0</v>
      </c>
      <c r="AP237" s="270">
        <v>0</v>
      </c>
      <c r="AQ237" s="270">
        <v>0</v>
      </c>
      <c r="AR237" s="270">
        <v>0</v>
      </c>
      <c r="AS237" s="270">
        <v>3.1E-2</v>
      </c>
      <c r="AT237" s="270">
        <v>2.9000000000000001E-2</v>
      </c>
      <c r="AU237" s="270">
        <v>2.8000000000000001E-2</v>
      </c>
      <c r="AV237" s="270">
        <v>2.5999999999999999E-2</v>
      </c>
      <c r="AW237" s="270">
        <v>2.5000000000000001E-2</v>
      </c>
      <c r="AX237" s="270">
        <v>0</v>
      </c>
      <c r="AY237" s="270">
        <v>0</v>
      </c>
      <c r="AZ237" s="270">
        <v>0</v>
      </c>
      <c r="BA237" s="270">
        <v>0</v>
      </c>
      <c r="BB237" s="270">
        <v>0</v>
      </c>
      <c r="BC237" s="270">
        <v>0</v>
      </c>
      <c r="BD237" s="270">
        <v>0</v>
      </c>
      <c r="BE237" s="270">
        <v>0</v>
      </c>
      <c r="BF237" s="270">
        <v>0</v>
      </c>
      <c r="BG237" s="270">
        <v>0</v>
      </c>
    </row>
    <row r="238" spans="1:59">
      <c r="A238" s="267" t="s">
        <v>504</v>
      </c>
      <c r="B238" s="268">
        <v>1.1567499999999999</v>
      </c>
      <c r="C238" s="268">
        <v>1.9740000000000002</v>
      </c>
      <c r="D238" s="268">
        <v>0</v>
      </c>
      <c r="E238" s="268"/>
      <c r="F238" s="269">
        <v>14080</v>
      </c>
      <c r="G238" s="270">
        <v>0.98899999999999999</v>
      </c>
      <c r="H238" s="270">
        <v>1.9E-2</v>
      </c>
      <c r="I238" s="270">
        <v>0</v>
      </c>
      <c r="J238" s="270">
        <v>0</v>
      </c>
      <c r="K238" s="270">
        <v>0</v>
      </c>
      <c r="L238" s="270">
        <v>0.14874999999999994</v>
      </c>
      <c r="M238" s="271">
        <v>70.241477272727266</v>
      </c>
      <c r="N238" s="269">
        <v>14080</v>
      </c>
      <c r="O238" s="269">
        <v>14000</v>
      </c>
      <c r="P238" s="269">
        <v>13900</v>
      </c>
      <c r="Q238" s="269">
        <v>13800</v>
      </c>
      <c r="R238" s="269">
        <v>13700</v>
      </c>
      <c r="S238" s="269" t="s">
        <v>200</v>
      </c>
      <c r="T238" s="270">
        <v>1</v>
      </c>
      <c r="U238" s="270">
        <v>0.98</v>
      </c>
      <c r="V238" s="270">
        <v>0.97499999999999998</v>
      </c>
      <c r="W238" s="270">
        <v>0.95</v>
      </c>
      <c r="X238" s="270">
        <v>0.9</v>
      </c>
      <c r="Y238" s="270">
        <v>2.1999999999999999E-2</v>
      </c>
      <c r="Z238" s="270">
        <v>0.02</v>
      </c>
      <c r="AA238" s="270">
        <v>1.7999999999999999E-2</v>
      </c>
      <c r="AB238" s="270">
        <v>1.4999999999999999E-2</v>
      </c>
      <c r="AC238" s="270">
        <v>1.2E-2</v>
      </c>
      <c r="AD238" s="270">
        <v>0</v>
      </c>
      <c r="AE238" s="270">
        <v>0</v>
      </c>
      <c r="AF238" s="270">
        <v>0</v>
      </c>
      <c r="AG238" s="270">
        <v>0</v>
      </c>
      <c r="AH238" s="270">
        <v>0</v>
      </c>
      <c r="AI238" s="270">
        <v>0</v>
      </c>
      <c r="AJ238" s="270">
        <v>0</v>
      </c>
      <c r="AK238" s="270">
        <v>0</v>
      </c>
      <c r="AL238" s="270">
        <v>0</v>
      </c>
      <c r="AM238" s="270">
        <v>0</v>
      </c>
      <c r="AN238" s="270">
        <v>0</v>
      </c>
      <c r="AO238" s="270">
        <v>0</v>
      </c>
      <c r="AP238" s="270">
        <v>0</v>
      </c>
      <c r="AQ238" s="270">
        <v>0</v>
      </c>
      <c r="AR238" s="270">
        <v>0</v>
      </c>
      <c r="AS238" s="270">
        <v>1.4999999999999999E-2</v>
      </c>
      <c r="AT238" s="270">
        <v>1.4999999999999999E-2</v>
      </c>
      <c r="AU238" s="270">
        <v>1.4999999999999999E-2</v>
      </c>
      <c r="AV238" s="270">
        <v>1.4E-2</v>
      </c>
      <c r="AW238" s="270">
        <v>1.2999999999999999E-2</v>
      </c>
      <c r="AX238" s="270">
        <v>0</v>
      </c>
      <c r="AY238" s="270">
        <v>0</v>
      </c>
      <c r="AZ238" s="270">
        <v>0</v>
      </c>
      <c r="BA238" s="270">
        <v>0</v>
      </c>
      <c r="BB238" s="270">
        <v>0</v>
      </c>
      <c r="BC238" s="270">
        <v>0</v>
      </c>
      <c r="BD238" s="270">
        <v>0</v>
      </c>
      <c r="BE238" s="270">
        <v>0</v>
      </c>
      <c r="BF238" s="270">
        <v>0</v>
      </c>
      <c r="BG238" s="270">
        <v>0</v>
      </c>
    </row>
    <row r="239" spans="1:59">
      <c r="A239" s="267" t="s">
        <v>194</v>
      </c>
      <c r="B239" s="268">
        <v>28.875833333333329</v>
      </c>
      <c r="C239" s="268">
        <v>44.4</v>
      </c>
      <c r="D239" s="268">
        <v>0.29145479452054796</v>
      </c>
      <c r="E239" s="268"/>
      <c r="F239" s="269">
        <v>275123</v>
      </c>
      <c r="G239" s="270">
        <v>13.7</v>
      </c>
      <c r="H239" s="270">
        <v>5.8</v>
      </c>
      <c r="I239" s="270">
        <v>2.2200000000000002</v>
      </c>
      <c r="J239" s="270">
        <v>3.54</v>
      </c>
      <c r="K239" s="270">
        <v>1.61</v>
      </c>
      <c r="L239" s="270">
        <v>1.7143785388127846</v>
      </c>
      <c r="M239" s="271">
        <v>49.795909465947958</v>
      </c>
      <c r="N239" s="269">
        <v>286419</v>
      </c>
      <c r="O239" s="269">
        <v>329421</v>
      </c>
      <c r="P239" s="269">
        <v>372423</v>
      </c>
      <c r="Q239" s="269">
        <v>415425</v>
      </c>
      <c r="R239" s="269">
        <v>458426</v>
      </c>
      <c r="S239" s="269" t="s">
        <v>194</v>
      </c>
      <c r="T239" s="270">
        <v>15.47</v>
      </c>
      <c r="U239" s="270">
        <v>17.46</v>
      </c>
      <c r="V239" s="270">
        <v>19.37</v>
      </c>
      <c r="W239" s="270">
        <v>21.19</v>
      </c>
      <c r="X239" s="270">
        <v>22.92</v>
      </c>
      <c r="Y239" s="270">
        <v>7.19</v>
      </c>
      <c r="Z239" s="270">
        <v>8.4</v>
      </c>
      <c r="AA239" s="270">
        <v>9.5</v>
      </c>
      <c r="AB239" s="270">
        <v>10.53</v>
      </c>
      <c r="AC239" s="270">
        <v>11.49</v>
      </c>
      <c r="AD239" s="270">
        <v>1.24</v>
      </c>
      <c r="AE239" s="270">
        <v>1.47</v>
      </c>
      <c r="AF239" s="270">
        <v>1.68</v>
      </c>
      <c r="AG239" s="270">
        <v>1.89</v>
      </c>
      <c r="AH239" s="270">
        <v>2.0699999999999998</v>
      </c>
      <c r="AI239" s="270">
        <v>2.19</v>
      </c>
      <c r="AJ239" s="270">
        <v>2.41</v>
      </c>
      <c r="AK239" s="270">
        <v>2.63</v>
      </c>
      <c r="AL239" s="270">
        <v>2.84</v>
      </c>
      <c r="AM239" s="270">
        <v>3.05</v>
      </c>
      <c r="AN239" s="270">
        <v>1.04</v>
      </c>
      <c r="AO239" s="270">
        <v>1.1599999999999999</v>
      </c>
      <c r="AP239" s="270">
        <v>1.3</v>
      </c>
      <c r="AQ239" s="270">
        <v>1.42</v>
      </c>
      <c r="AR239" s="270">
        <v>1.51</v>
      </c>
      <c r="AS239" s="270">
        <v>3.53</v>
      </c>
      <c r="AT239" s="270">
        <v>3.24</v>
      </c>
      <c r="AU239" s="270">
        <v>3.62</v>
      </c>
      <c r="AV239" s="270">
        <v>3.98</v>
      </c>
      <c r="AW239" s="270">
        <v>3.33</v>
      </c>
      <c r="AX239" s="270">
        <v>5.2</v>
      </c>
      <c r="AY239" s="270">
        <v>0</v>
      </c>
      <c r="AZ239" s="270">
        <v>0</v>
      </c>
      <c r="BA239" s="270">
        <v>0</v>
      </c>
      <c r="BB239" s="270">
        <v>0</v>
      </c>
      <c r="BC239" s="270">
        <v>0</v>
      </c>
      <c r="BD239" s="270">
        <v>0</v>
      </c>
      <c r="BE239" s="270">
        <v>0</v>
      </c>
      <c r="BF239" s="270">
        <v>0</v>
      </c>
      <c r="BG239" s="270">
        <v>0</v>
      </c>
    </row>
    <row r="240" spans="1:59">
      <c r="A240" s="267" t="s">
        <v>540</v>
      </c>
      <c r="B240" s="268">
        <v>3.0583333333333331</v>
      </c>
      <c r="C240" s="268">
        <v>12</v>
      </c>
      <c r="D240" s="268">
        <v>1.48</v>
      </c>
      <c r="E240" s="268"/>
      <c r="F240" s="269">
        <v>9873</v>
      </c>
      <c r="G240" s="270">
        <v>0.53</v>
      </c>
      <c r="H240" s="270">
        <v>0.45100000000000001</v>
      </c>
      <c r="I240" s="270">
        <v>4.8000000000000001E-2</v>
      </c>
      <c r="J240" s="270">
        <v>0.16300000000000001</v>
      </c>
      <c r="K240" s="270">
        <v>0.1</v>
      </c>
      <c r="L240" s="270">
        <v>0.28633333333333288</v>
      </c>
      <c r="M240" s="271">
        <v>53.681758330801173</v>
      </c>
      <c r="N240" s="269">
        <v>9900</v>
      </c>
      <c r="O240" s="269">
        <v>10000</v>
      </c>
      <c r="P240" s="269">
        <v>10100</v>
      </c>
      <c r="Q240" s="269">
        <v>10200</v>
      </c>
      <c r="R240" s="269">
        <v>10300</v>
      </c>
      <c r="S240" s="269" t="s">
        <v>183</v>
      </c>
      <c r="T240" s="270">
        <v>0.55300000000000005</v>
      </c>
      <c r="U240" s="270">
        <v>0.56399999999999995</v>
      </c>
      <c r="V240" s="270">
        <v>0.57499999999999996</v>
      </c>
      <c r="W240" s="270">
        <v>0.58699999999999997</v>
      </c>
      <c r="X240" s="270">
        <v>0.59899999999999998</v>
      </c>
      <c r="Y240" s="270">
        <v>0.53500000000000003</v>
      </c>
      <c r="Z240" s="270">
        <v>0.54600000000000004</v>
      </c>
      <c r="AA240" s="270">
        <v>0.55700000000000005</v>
      </c>
      <c r="AB240" s="270">
        <v>0.56799999999999995</v>
      </c>
      <c r="AC240" s="270">
        <v>0.57899999999999996</v>
      </c>
      <c r="AD240" s="270">
        <v>9.7000000000000003E-2</v>
      </c>
      <c r="AE240" s="270">
        <v>9.9000000000000005E-2</v>
      </c>
      <c r="AF240" s="270">
        <v>0.10100000000000001</v>
      </c>
      <c r="AG240" s="270">
        <v>0.10299999999999999</v>
      </c>
      <c r="AH240" s="270">
        <v>0.105</v>
      </c>
      <c r="AI240" s="270">
        <v>0.17</v>
      </c>
      <c r="AJ240" s="270">
        <v>0.17299999999999999</v>
      </c>
      <c r="AK240" s="270">
        <v>0.17699999999999999</v>
      </c>
      <c r="AL240" s="270">
        <v>0.18099999999999999</v>
      </c>
      <c r="AM240" s="270">
        <v>0.185</v>
      </c>
      <c r="AN240" s="270">
        <v>0.11</v>
      </c>
      <c r="AO240" s="270">
        <v>0.12</v>
      </c>
      <c r="AP240" s="270">
        <v>0.13</v>
      </c>
      <c r="AQ240" s="270">
        <v>0.14000000000000001</v>
      </c>
      <c r="AR240" s="270">
        <v>0.15</v>
      </c>
      <c r="AS240" s="270">
        <v>0.32700000000000001</v>
      </c>
      <c r="AT240" s="270">
        <v>0.33500000000000002</v>
      </c>
      <c r="AU240" s="270">
        <v>0.34300000000000003</v>
      </c>
      <c r="AV240" s="270">
        <v>0.35199999999999998</v>
      </c>
      <c r="AW240" s="270">
        <v>0.36099999999999999</v>
      </c>
      <c r="AX240" s="270">
        <v>0</v>
      </c>
      <c r="AY240" s="270">
        <v>0</v>
      </c>
      <c r="AZ240" s="270">
        <v>0</v>
      </c>
      <c r="BA240" s="270">
        <v>0</v>
      </c>
      <c r="BB240" s="270">
        <v>0</v>
      </c>
      <c r="BC240" s="270">
        <v>0</v>
      </c>
      <c r="BD240" s="270">
        <v>0</v>
      </c>
      <c r="BE240" s="270">
        <v>0</v>
      </c>
      <c r="BF240" s="270">
        <v>0</v>
      </c>
      <c r="BG240" s="270">
        <v>0</v>
      </c>
    </row>
    <row r="241" spans="1:59">
      <c r="A241" s="267" t="s">
        <v>398</v>
      </c>
      <c r="B241" s="268">
        <v>0.45908333333333334</v>
      </c>
      <c r="C241" s="268">
        <v>2.02</v>
      </c>
      <c r="D241" s="268">
        <v>0</v>
      </c>
      <c r="E241" s="268"/>
      <c r="F241" s="269">
        <v>6346</v>
      </c>
      <c r="G241" s="270">
        <v>0.28999999999999998</v>
      </c>
      <c r="H241" s="270">
        <v>3.9E-2</v>
      </c>
      <c r="I241" s="270">
        <v>7.0000000000000001E-3</v>
      </c>
      <c r="J241" s="270">
        <v>1.0999999999999999E-2</v>
      </c>
      <c r="K241" s="270">
        <v>5.1999999999999998E-2</v>
      </c>
      <c r="L241" s="270">
        <v>6.0083333333333377E-2</v>
      </c>
      <c r="M241" s="271">
        <v>45.698077529152222</v>
      </c>
      <c r="N241" s="269">
        <v>8000</v>
      </c>
      <c r="O241" s="269">
        <v>10000</v>
      </c>
      <c r="P241" s="269">
        <v>15000</v>
      </c>
      <c r="Q241" s="269">
        <v>20000</v>
      </c>
      <c r="R241" s="269">
        <v>25000</v>
      </c>
      <c r="S241" s="269" t="s">
        <v>183</v>
      </c>
      <c r="T241" s="270">
        <v>0.4</v>
      </c>
      <c r="U241" s="270">
        <v>0.48699999999999999</v>
      </c>
      <c r="V241" s="270">
        <v>0.73099999999999998</v>
      </c>
      <c r="W241" s="270">
        <v>0.97399999999999998</v>
      </c>
      <c r="X241" s="270">
        <v>1.2</v>
      </c>
      <c r="Y241" s="270">
        <v>6.0999999999999999E-2</v>
      </c>
      <c r="Z241" s="270">
        <v>8.5000000000000006E-2</v>
      </c>
      <c r="AA241" s="270">
        <v>0.1</v>
      </c>
      <c r="AB241" s="270">
        <v>0.125</v>
      </c>
      <c r="AC241" s="270">
        <v>0.15</v>
      </c>
      <c r="AD241" s="270">
        <v>6.0000000000000001E-3</v>
      </c>
      <c r="AE241" s="270">
        <v>0.01</v>
      </c>
      <c r="AF241" s="270">
        <v>1.2999999999999999E-2</v>
      </c>
      <c r="AG241" s="270">
        <v>1.6E-2</v>
      </c>
      <c r="AH241" s="270">
        <v>1.9E-2</v>
      </c>
      <c r="AI241" s="270">
        <v>6.0000000000000001E-3</v>
      </c>
      <c r="AJ241" s="270">
        <v>0.01</v>
      </c>
      <c r="AK241" s="270">
        <v>1.2E-2</v>
      </c>
      <c r="AL241" s="270">
        <v>1.4999999999999999E-2</v>
      </c>
      <c r="AM241" s="270">
        <v>1.7999999999999999E-2</v>
      </c>
      <c r="AN241" s="270">
        <v>6.0000000000000001E-3</v>
      </c>
      <c r="AO241" s="270">
        <v>8.0000000000000002E-3</v>
      </c>
      <c r="AP241" s="270">
        <v>8.9999999999999993E-3</v>
      </c>
      <c r="AQ241" s="270">
        <v>0.01</v>
      </c>
      <c r="AR241" s="270">
        <v>1.0999999999999999E-2</v>
      </c>
      <c r="AS241" s="270">
        <v>7.6999999999999999E-2</v>
      </c>
      <c r="AT241" s="270">
        <v>0.12</v>
      </c>
      <c r="AU241" s="270">
        <v>0.14799999999999999</v>
      </c>
      <c r="AV241" s="270">
        <v>0.23</v>
      </c>
      <c r="AW241" s="270">
        <v>0.24</v>
      </c>
      <c r="AX241" s="270">
        <v>0</v>
      </c>
      <c r="AY241" s="270">
        <v>0</v>
      </c>
      <c r="AZ241" s="270">
        <v>0</v>
      </c>
      <c r="BA241" s="270">
        <v>0</v>
      </c>
      <c r="BB241" s="270">
        <v>0</v>
      </c>
      <c r="BC241" s="270">
        <v>0</v>
      </c>
      <c r="BD241" s="270">
        <v>0</v>
      </c>
      <c r="BE241" s="270">
        <v>0</v>
      </c>
      <c r="BF241" s="270">
        <v>0</v>
      </c>
      <c r="BG241" s="270">
        <v>0</v>
      </c>
    </row>
    <row r="242" spans="1:59">
      <c r="A242" s="267" t="s">
        <v>507</v>
      </c>
      <c r="B242" s="268">
        <v>0.13383333333333336</v>
      </c>
      <c r="C242" s="268">
        <v>0.72</v>
      </c>
      <c r="D242" s="268">
        <v>0</v>
      </c>
      <c r="E242" s="268"/>
      <c r="F242" s="269">
        <v>2380</v>
      </c>
      <c r="G242" s="270">
        <v>0.105</v>
      </c>
      <c r="H242" s="270">
        <v>1.2999999999999999E-2</v>
      </c>
      <c r="I242" s="270">
        <v>0</v>
      </c>
      <c r="J242" s="270">
        <v>4.0000000000000001E-3</v>
      </c>
      <c r="K242" s="270">
        <v>1E-3</v>
      </c>
      <c r="L242" s="270">
        <v>1.0833333333333361E-2</v>
      </c>
      <c r="M242" s="271">
        <v>44.117647058823529</v>
      </c>
      <c r="N242" s="269">
        <v>2302</v>
      </c>
      <c r="O242" s="269">
        <v>2359</v>
      </c>
      <c r="P242" s="269">
        <v>2418</v>
      </c>
      <c r="Q242" s="269">
        <v>2479</v>
      </c>
      <c r="R242" s="269">
        <v>2531</v>
      </c>
      <c r="S242" s="269" t="s">
        <v>183</v>
      </c>
      <c r="T242" s="270">
        <v>0.11600000000000001</v>
      </c>
      <c r="U242" s="270">
        <v>0.12</v>
      </c>
      <c r="V242" s="270">
        <v>0.124</v>
      </c>
      <c r="W242" s="270">
        <v>0.128</v>
      </c>
      <c r="X242" s="270">
        <v>0.13200000000000001</v>
      </c>
      <c r="Y242" s="270">
        <v>2.5999999999999999E-2</v>
      </c>
      <c r="Z242" s="270">
        <v>2.8000000000000001E-2</v>
      </c>
      <c r="AA242" s="270">
        <v>0.03</v>
      </c>
      <c r="AB242" s="270">
        <v>3.2000000000000001E-2</v>
      </c>
      <c r="AC242" s="270">
        <v>3.4000000000000002E-2</v>
      </c>
      <c r="AD242" s="270">
        <v>0</v>
      </c>
      <c r="AE242" s="270">
        <v>0</v>
      </c>
      <c r="AF242" s="270">
        <v>0</v>
      </c>
      <c r="AG242" s="270">
        <v>0</v>
      </c>
      <c r="AH242" s="270">
        <v>0</v>
      </c>
      <c r="AI242" s="270">
        <v>4.0000000000000001E-3</v>
      </c>
      <c r="AJ242" s="270">
        <v>4.0000000000000001E-3</v>
      </c>
      <c r="AK242" s="270">
        <v>5.0000000000000001E-3</v>
      </c>
      <c r="AL242" s="270">
        <v>5.0000000000000001E-3</v>
      </c>
      <c r="AM242" s="270">
        <v>5.0000000000000001E-3</v>
      </c>
      <c r="AN242" s="270">
        <v>2E-3</v>
      </c>
      <c r="AO242" s="270">
        <v>3.0000000000000001E-3</v>
      </c>
      <c r="AP242" s="270">
        <v>3.0000000000000001E-3</v>
      </c>
      <c r="AQ242" s="270">
        <v>3.0000000000000001E-3</v>
      </c>
      <c r="AR242" s="270">
        <v>3.0000000000000001E-3</v>
      </c>
      <c r="AS242" s="270">
        <v>2E-3</v>
      </c>
      <c r="AT242" s="270">
        <v>2E-3</v>
      </c>
      <c r="AU242" s="270">
        <v>2E-3</v>
      </c>
      <c r="AV242" s="270">
        <v>2E-3</v>
      </c>
      <c r="AW242" s="270">
        <v>2E-3</v>
      </c>
      <c r="AX242" s="270">
        <v>0</v>
      </c>
      <c r="AY242" s="270">
        <v>0</v>
      </c>
      <c r="AZ242" s="270">
        <v>0</v>
      </c>
      <c r="BA242" s="270">
        <v>0</v>
      </c>
      <c r="BB242" s="270">
        <v>0</v>
      </c>
      <c r="BC242" s="270">
        <v>0</v>
      </c>
      <c r="BD242" s="270">
        <v>0</v>
      </c>
      <c r="BE242" s="270">
        <v>0</v>
      </c>
      <c r="BF242" s="270">
        <v>0</v>
      </c>
      <c r="BG242" s="270">
        <v>0</v>
      </c>
    </row>
    <row r="243" spans="1:59">
      <c r="A243" s="267" t="s">
        <v>673</v>
      </c>
      <c r="B243" s="268">
        <v>0.39265</v>
      </c>
      <c r="C243" s="268">
        <v>2</v>
      </c>
      <c r="D243" s="268">
        <v>0</v>
      </c>
      <c r="E243" s="268"/>
      <c r="F243" s="269">
        <v>3795</v>
      </c>
      <c r="G243" s="270">
        <v>0.14499999999999999</v>
      </c>
      <c r="H243" s="270">
        <v>4.5999999999999999E-2</v>
      </c>
      <c r="I243" s="270">
        <v>0</v>
      </c>
      <c r="J243" s="270">
        <v>0.104</v>
      </c>
      <c r="K243" s="270">
        <v>0.06</v>
      </c>
      <c r="L243" s="270">
        <v>3.7650000000000017E-2</v>
      </c>
      <c r="M243" s="271">
        <v>38.20816864295125</v>
      </c>
      <c r="N243" s="269">
        <v>4131</v>
      </c>
      <c r="O243" s="269">
        <v>4338</v>
      </c>
      <c r="P243" s="269">
        <v>4554</v>
      </c>
      <c r="Q243" s="269">
        <v>4782</v>
      </c>
      <c r="R243" s="269">
        <v>5260</v>
      </c>
      <c r="S243" s="269" t="s">
        <v>183</v>
      </c>
      <c r="T243" s="270">
        <v>0.13800000000000001</v>
      </c>
      <c r="U243" s="270">
        <v>0.14499999999999999</v>
      </c>
      <c r="V243" s="270">
        <v>0.152</v>
      </c>
      <c r="W243" s="270">
        <v>0.16</v>
      </c>
      <c r="X243" s="270">
        <v>0.16800000000000001</v>
      </c>
      <c r="Y243" s="270">
        <v>5.0099999999999999E-2</v>
      </c>
      <c r="Z243" s="270">
        <v>5.2600000000000001E-2</v>
      </c>
      <c r="AA243" s="270">
        <v>5.5199999999999999E-2</v>
      </c>
      <c r="AB243" s="270">
        <v>5.8000000000000003E-2</v>
      </c>
      <c r="AC243" s="270">
        <v>6.0499999999999998E-2</v>
      </c>
      <c r="AD243" s="270">
        <v>1.6E-2</v>
      </c>
      <c r="AE243" s="270">
        <v>1.7000000000000001E-2</v>
      </c>
      <c r="AF243" s="270">
        <v>1.7999999999999999E-2</v>
      </c>
      <c r="AG243" s="270">
        <v>0.02</v>
      </c>
      <c r="AH243" s="270">
        <v>2.1999999999999999E-2</v>
      </c>
      <c r="AI243" s="270">
        <v>0.122</v>
      </c>
      <c r="AJ243" s="270">
        <v>0.128</v>
      </c>
      <c r="AK243" s="270">
        <v>0.13400000000000001</v>
      </c>
      <c r="AL243" s="270">
        <v>0.14099999999999999</v>
      </c>
      <c r="AM243" s="270">
        <v>0.14799999999999999</v>
      </c>
      <c r="AN243" s="270">
        <v>0</v>
      </c>
      <c r="AO243" s="270">
        <v>0</v>
      </c>
      <c r="AP243" s="270">
        <v>0</v>
      </c>
      <c r="AQ243" s="270">
        <v>0</v>
      </c>
      <c r="AR243" s="270">
        <v>1E-3</v>
      </c>
      <c r="AS243" s="270">
        <v>6.9000000000000006E-2</v>
      </c>
      <c r="AT243" s="270">
        <v>7.2999999999999995E-2</v>
      </c>
      <c r="AU243" s="270">
        <v>7.6999999999999999E-2</v>
      </c>
      <c r="AV243" s="270">
        <v>8.1000000000000003E-2</v>
      </c>
      <c r="AW243" s="270">
        <v>8.4000000000000005E-2</v>
      </c>
      <c r="AX243" s="270">
        <v>0.5</v>
      </c>
      <c r="AY243" s="270">
        <v>0</v>
      </c>
      <c r="AZ243" s="270">
        <v>-0.5</v>
      </c>
      <c r="BA243" s="270">
        <v>0</v>
      </c>
      <c r="BB243" s="270">
        <v>0</v>
      </c>
      <c r="BC243" s="270">
        <v>0</v>
      </c>
      <c r="BD243" s="270">
        <v>0</v>
      </c>
      <c r="BE243" s="270">
        <v>0</v>
      </c>
      <c r="BF243" s="270">
        <v>0</v>
      </c>
      <c r="BG243" s="270">
        <v>0</v>
      </c>
    </row>
    <row r="244" spans="1:59">
      <c r="A244" s="267" t="s">
        <v>610</v>
      </c>
      <c r="B244" s="268">
        <v>18.904833333333332</v>
      </c>
      <c r="C244" s="268">
        <v>69.387</v>
      </c>
      <c r="D244" s="268">
        <v>10.204575342465755</v>
      </c>
      <c r="E244" s="268"/>
      <c r="F244" s="269">
        <v>92610</v>
      </c>
      <c r="G244" s="270">
        <v>4.97</v>
      </c>
      <c r="H244" s="270">
        <v>0.32200000000000001</v>
      </c>
      <c r="I244" s="270">
        <v>1.2999999999999999E-2</v>
      </c>
      <c r="J244" s="270">
        <v>0.17499999999999999</v>
      </c>
      <c r="K244" s="270">
        <v>1.4319999999999999</v>
      </c>
      <c r="L244" s="270">
        <v>1.788257990867578</v>
      </c>
      <c r="M244" s="271">
        <v>53.665910808767954</v>
      </c>
      <c r="N244" s="269">
        <v>123751</v>
      </c>
      <c r="O244" s="269">
        <v>143716</v>
      </c>
      <c r="P244" s="269">
        <v>163669</v>
      </c>
      <c r="Q244" s="269">
        <v>183622</v>
      </c>
      <c r="R244" s="269">
        <v>203575</v>
      </c>
      <c r="S244" s="269" t="s">
        <v>183</v>
      </c>
      <c r="T244" s="270">
        <v>6.6829999999999998</v>
      </c>
      <c r="U244" s="270">
        <v>7.7610000000000001</v>
      </c>
      <c r="V244" s="270">
        <v>8.8379999999999992</v>
      </c>
      <c r="W244" s="270">
        <v>9.9160000000000004</v>
      </c>
      <c r="X244" s="270">
        <v>10.993</v>
      </c>
      <c r="Y244" s="270">
        <v>0.34200000000000003</v>
      </c>
      <c r="Z244" s="270">
        <v>0.41699999999999998</v>
      </c>
      <c r="AA244" s="270">
        <v>0.50800000000000001</v>
      </c>
      <c r="AB244" s="270">
        <v>0.61899999999999999</v>
      </c>
      <c r="AC244" s="270">
        <v>0.755</v>
      </c>
      <c r="AD244" s="270">
        <v>1.4E-2</v>
      </c>
      <c r="AE244" s="270">
        <v>1.7000000000000001E-2</v>
      </c>
      <c r="AF244" s="270">
        <v>2.1000000000000001E-2</v>
      </c>
      <c r="AG244" s="270">
        <v>2.5000000000000001E-2</v>
      </c>
      <c r="AH244" s="270">
        <v>3.1E-2</v>
      </c>
      <c r="AI244" s="270">
        <v>0.18</v>
      </c>
      <c r="AJ244" s="270">
        <v>0.19900000000000001</v>
      </c>
      <c r="AK244" s="270">
        <v>0.22</v>
      </c>
      <c r="AL244" s="270">
        <v>0.24299999999999999</v>
      </c>
      <c r="AM244" s="270">
        <v>0.26800000000000002</v>
      </c>
      <c r="AN244" s="270">
        <v>1.52</v>
      </c>
      <c r="AO244" s="270">
        <v>1.8520000000000001</v>
      </c>
      <c r="AP244" s="270">
        <v>2.258</v>
      </c>
      <c r="AQ244" s="270">
        <v>2.7530000000000001</v>
      </c>
      <c r="AR244" s="270">
        <v>3.3559999999999999</v>
      </c>
      <c r="AS244" s="270">
        <v>2.2719999999999998</v>
      </c>
      <c r="AT244" s="270">
        <v>2.6640000000000001</v>
      </c>
      <c r="AU244" s="270">
        <v>3.0790000000000002</v>
      </c>
      <c r="AV244" s="270">
        <v>3.524</v>
      </c>
      <c r="AW244" s="270">
        <v>4.0049999999999999</v>
      </c>
      <c r="AX244" s="270">
        <v>0</v>
      </c>
      <c r="AY244" s="270">
        <v>0</v>
      </c>
      <c r="AZ244" s="270">
        <v>0</v>
      </c>
      <c r="BA244" s="270">
        <v>0</v>
      </c>
      <c r="BB244" s="270">
        <v>0</v>
      </c>
      <c r="BC244" s="270">
        <v>0</v>
      </c>
      <c r="BD244" s="270">
        <v>0</v>
      </c>
      <c r="BE244" s="270">
        <v>0</v>
      </c>
      <c r="BF244" s="270">
        <v>0</v>
      </c>
      <c r="BG244" s="270">
        <v>0</v>
      </c>
    </row>
    <row r="245" spans="1:59">
      <c r="A245" s="267" t="s">
        <v>795</v>
      </c>
      <c r="B245" s="268">
        <v>1.0783333333333334</v>
      </c>
      <c r="C245" s="268">
        <v>3.527000000000001</v>
      </c>
      <c r="D245" s="268">
        <v>0</v>
      </c>
      <c r="E245" s="268"/>
      <c r="F245" s="269">
        <v>4857</v>
      </c>
      <c r="G245" s="270">
        <v>0.25800000000000001</v>
      </c>
      <c r="H245" s="270">
        <v>0.14799999999999999</v>
      </c>
      <c r="I245" s="270">
        <v>0.442</v>
      </c>
      <c r="J245" s="270">
        <v>0.01</v>
      </c>
      <c r="K245" s="270">
        <v>0</v>
      </c>
      <c r="L245" s="270">
        <v>0.22033333333333327</v>
      </c>
      <c r="M245" s="271">
        <v>53.119209388511429</v>
      </c>
      <c r="N245" s="269">
        <v>4800</v>
      </c>
      <c r="O245" s="269">
        <v>5280</v>
      </c>
      <c r="P245" s="269">
        <v>5800</v>
      </c>
      <c r="Q245" s="269">
        <v>6300</v>
      </c>
      <c r="R245" s="269">
        <v>6800</v>
      </c>
      <c r="S245" s="269" t="s">
        <v>179</v>
      </c>
      <c r="T245" s="270">
        <v>0.26400000000000001</v>
      </c>
      <c r="U245" s="270">
        <v>0.29039999999999999</v>
      </c>
      <c r="V245" s="270">
        <v>0.31900000000000001</v>
      </c>
      <c r="W245" s="270">
        <v>0.34649999999999997</v>
      </c>
      <c r="X245" s="270">
        <v>0.374</v>
      </c>
      <c r="Y245" s="270">
        <v>0.16</v>
      </c>
      <c r="Z245" s="270">
        <v>0.17</v>
      </c>
      <c r="AA245" s="270">
        <v>0.18</v>
      </c>
      <c r="AB245" s="270">
        <v>0.19</v>
      </c>
      <c r="AC245" s="270">
        <v>0.2</v>
      </c>
      <c r="AD245" s="270">
        <v>0.44209999999999999</v>
      </c>
      <c r="AE245" s="270">
        <v>0.44259999999999999</v>
      </c>
      <c r="AF245" s="270">
        <v>0.443</v>
      </c>
      <c r="AG245" s="270">
        <v>0.44350000000000001</v>
      </c>
      <c r="AH245" s="270">
        <v>0.44390000000000002</v>
      </c>
      <c r="AI245" s="270">
        <v>1.2999999999999999E-2</v>
      </c>
      <c r="AJ245" s="270">
        <v>1.4E-2</v>
      </c>
      <c r="AK245" s="270">
        <v>1.4999999999999999E-2</v>
      </c>
      <c r="AL245" s="270">
        <v>1.6E-2</v>
      </c>
      <c r="AM245" s="270">
        <v>1.7000000000000001E-2</v>
      </c>
      <c r="AN245" s="270">
        <v>0</v>
      </c>
      <c r="AO245" s="270">
        <v>0</v>
      </c>
      <c r="AP245" s="270">
        <v>0</v>
      </c>
      <c r="AQ245" s="270">
        <v>0</v>
      </c>
      <c r="AR245" s="270">
        <v>0</v>
      </c>
      <c r="AS245" s="270">
        <v>0.13</v>
      </c>
      <c r="AT245" s="270">
        <v>0.1305</v>
      </c>
      <c r="AU245" s="270">
        <v>0.13100000000000001</v>
      </c>
      <c r="AV245" s="270">
        <v>0.13150000000000001</v>
      </c>
      <c r="AW245" s="270">
        <v>0.13200000000000001</v>
      </c>
      <c r="AX245" s="270">
        <v>0</v>
      </c>
      <c r="AY245" s="270">
        <v>0</v>
      </c>
      <c r="AZ245" s="270">
        <v>0</v>
      </c>
      <c r="BA245" s="270">
        <v>0</v>
      </c>
      <c r="BB245" s="270">
        <v>0</v>
      </c>
      <c r="BC245" s="270">
        <v>0</v>
      </c>
      <c r="BD245" s="270">
        <v>0</v>
      </c>
      <c r="BE245" s="270">
        <v>0</v>
      </c>
      <c r="BF245" s="270">
        <v>0</v>
      </c>
      <c r="BG245" s="270">
        <v>0</v>
      </c>
    </row>
    <row r="246" spans="1:59">
      <c r="A246" s="267" t="s">
        <v>625</v>
      </c>
      <c r="B246" s="268">
        <v>2.4910833333333327</v>
      </c>
      <c r="C246" s="268">
        <v>3.8529999999999989</v>
      </c>
      <c r="D246" s="268">
        <v>0</v>
      </c>
      <c r="E246" s="268"/>
      <c r="F246" s="269">
        <v>44358</v>
      </c>
      <c r="G246" s="270">
        <v>1.849</v>
      </c>
      <c r="H246" s="270">
        <v>0.14299999999999999</v>
      </c>
      <c r="I246" s="270">
        <v>0</v>
      </c>
      <c r="J246" s="270">
        <v>0</v>
      </c>
      <c r="K246" s="270">
        <v>0.15</v>
      </c>
      <c r="L246" s="270">
        <v>0.34908333333333275</v>
      </c>
      <c r="M246" s="271">
        <v>41.683574552504624</v>
      </c>
      <c r="N246" s="269">
        <v>48000</v>
      </c>
      <c r="O246" s="269">
        <v>53000</v>
      </c>
      <c r="P246" s="269">
        <v>58000</v>
      </c>
      <c r="Q246" s="269">
        <v>63000</v>
      </c>
      <c r="R246" s="269">
        <v>68000</v>
      </c>
      <c r="S246" s="269" t="s">
        <v>179</v>
      </c>
      <c r="T246" s="270">
        <v>2.16</v>
      </c>
      <c r="U246" s="270">
        <v>2.3849999999999998</v>
      </c>
      <c r="V246" s="270">
        <v>2.61</v>
      </c>
      <c r="W246" s="270">
        <v>2.835</v>
      </c>
      <c r="X246" s="270">
        <v>3.06</v>
      </c>
      <c r="Y246" s="270">
        <v>0.17</v>
      </c>
      <c r="Z246" s="270">
        <v>0.187</v>
      </c>
      <c r="AA246" s="270">
        <v>0.20599999999999999</v>
      </c>
      <c r="AB246" s="270">
        <v>0.22600000000000001</v>
      </c>
      <c r="AC246" s="270">
        <v>0.249</v>
      </c>
      <c r="AD246" s="270">
        <v>0</v>
      </c>
      <c r="AE246" s="270">
        <v>0</v>
      </c>
      <c r="AF246" s="270">
        <v>0</v>
      </c>
      <c r="AG246" s="270">
        <v>0</v>
      </c>
      <c r="AH246" s="270">
        <v>0</v>
      </c>
      <c r="AI246" s="270">
        <v>0</v>
      </c>
      <c r="AJ246" s="270">
        <v>0</v>
      </c>
      <c r="AK246" s="270">
        <v>0</v>
      </c>
      <c r="AL246" s="270">
        <v>0</v>
      </c>
      <c r="AM246" s="270">
        <v>0</v>
      </c>
      <c r="AN246" s="270">
        <v>0.15</v>
      </c>
      <c r="AO246" s="270">
        <v>0.16500000000000001</v>
      </c>
      <c r="AP246" s="270">
        <v>0.18</v>
      </c>
      <c r="AQ246" s="270">
        <v>0.19500000000000001</v>
      </c>
      <c r="AR246" s="270">
        <v>0.21</v>
      </c>
      <c r="AS246" s="270">
        <v>0.38300000000000001</v>
      </c>
      <c r="AT246" s="270">
        <v>0.433</v>
      </c>
      <c r="AU246" s="270">
        <v>0.47499999999999998</v>
      </c>
      <c r="AV246" s="270">
        <v>0.51600000000000001</v>
      </c>
      <c r="AW246" s="270">
        <v>0.55800000000000005</v>
      </c>
      <c r="AX246" s="270">
        <v>0.45</v>
      </c>
      <c r="AY246" s="270">
        <v>0.45</v>
      </c>
      <c r="AZ246" s="270">
        <v>0.45</v>
      </c>
      <c r="BA246" s="270">
        <v>0</v>
      </c>
      <c r="BB246" s="270">
        <v>0</v>
      </c>
      <c r="BC246" s="270">
        <v>0</v>
      </c>
      <c r="BD246" s="270">
        <v>0</v>
      </c>
      <c r="BE246" s="270">
        <v>0</v>
      </c>
      <c r="BF246" s="270">
        <v>0</v>
      </c>
      <c r="BG246" s="270">
        <v>0</v>
      </c>
    </row>
    <row r="247" spans="1:59">
      <c r="A247" s="267" t="s">
        <v>849</v>
      </c>
      <c r="B247" s="268">
        <v>3.4305000000000003</v>
      </c>
      <c r="C247" s="268">
        <v>6.2</v>
      </c>
      <c r="D247" s="268">
        <v>2.0139999999999998</v>
      </c>
      <c r="E247" s="268"/>
      <c r="F247" s="269">
        <v>12000</v>
      </c>
      <c r="G247" s="270">
        <v>0.38200000000000001</v>
      </c>
      <c r="H247" s="270">
        <v>0.17399999999999999</v>
      </c>
      <c r="I247" s="270">
        <v>7.0000000000000001E-3</v>
      </c>
      <c r="J247" s="270">
        <v>1.4E-2</v>
      </c>
      <c r="K247" s="270">
        <v>0.29699999999999999</v>
      </c>
      <c r="L247" s="270">
        <v>0.54250000000000043</v>
      </c>
      <c r="M247" s="271">
        <v>31.833333333333332</v>
      </c>
      <c r="N247" s="269">
        <v>12050</v>
      </c>
      <c r="O247" s="269">
        <v>12250</v>
      </c>
      <c r="P247" s="269">
        <v>12500</v>
      </c>
      <c r="Q247" s="269">
        <v>12750</v>
      </c>
      <c r="R247" s="269">
        <v>13000</v>
      </c>
      <c r="S247" s="269" t="s">
        <v>175</v>
      </c>
      <c r="T247" s="270">
        <v>0.4</v>
      </c>
      <c r="U247" s="270">
        <v>0.42</v>
      </c>
      <c r="V247" s="270">
        <v>0.44</v>
      </c>
      <c r="W247" s="270">
        <v>0.46</v>
      </c>
      <c r="X247" s="270">
        <v>0.48</v>
      </c>
      <c r="Y247" s="270">
        <v>0.191</v>
      </c>
      <c r="Z247" s="270">
        <v>0.21</v>
      </c>
      <c r="AA247" s="270">
        <v>0.23100000000000001</v>
      </c>
      <c r="AB247" s="270">
        <v>0.254</v>
      </c>
      <c r="AC247" s="270">
        <v>0.27900000000000003</v>
      </c>
      <c r="AD247" s="270">
        <v>7.0000000000000001E-3</v>
      </c>
      <c r="AE247" s="270">
        <v>7.0000000000000001E-3</v>
      </c>
      <c r="AF247" s="270">
        <v>7.0000000000000001E-3</v>
      </c>
      <c r="AG247" s="270">
        <v>7.0000000000000001E-3</v>
      </c>
      <c r="AH247" s="270">
        <v>7.0000000000000001E-3</v>
      </c>
      <c r="AI247" s="270">
        <v>1.4E-2</v>
      </c>
      <c r="AJ247" s="270">
        <v>1.4E-2</v>
      </c>
      <c r="AK247" s="270">
        <v>1.4E-2</v>
      </c>
      <c r="AL247" s="270">
        <v>1.4E-2</v>
      </c>
      <c r="AM247" s="270">
        <v>1.4E-2</v>
      </c>
      <c r="AN247" s="270">
        <v>0.33400000000000002</v>
      </c>
      <c r="AO247" s="270">
        <v>0.34899999999999998</v>
      </c>
      <c r="AP247" s="270">
        <v>0.36</v>
      </c>
      <c r="AQ247" s="270">
        <v>0.37</v>
      </c>
      <c r="AR247" s="270">
        <v>0.38</v>
      </c>
      <c r="AS247" s="270">
        <v>0.62080000000000002</v>
      </c>
      <c r="AT247" s="270">
        <v>0.65629999999999999</v>
      </c>
      <c r="AU247" s="270">
        <v>0.69040000000000001</v>
      </c>
      <c r="AV247" s="270">
        <v>0.72519999999999996</v>
      </c>
      <c r="AW247" s="270">
        <v>0.76129999999999998</v>
      </c>
      <c r="AX247" s="270">
        <v>2.1</v>
      </c>
      <c r="AY247" s="270">
        <v>0</v>
      </c>
      <c r="AZ247" s="270">
        <v>0</v>
      </c>
      <c r="BA247" s="270">
        <v>0</v>
      </c>
      <c r="BB247" s="270">
        <v>0</v>
      </c>
      <c r="BC247" s="270">
        <v>1.5</v>
      </c>
      <c r="BD247" s="270">
        <v>0</v>
      </c>
      <c r="BE247" s="270">
        <v>0</v>
      </c>
      <c r="BF247" s="270">
        <v>0</v>
      </c>
      <c r="BG247" s="270">
        <v>0</v>
      </c>
    </row>
    <row r="248" spans="1:59">
      <c r="A248" s="267" t="s">
        <v>1057</v>
      </c>
      <c r="B248" s="268">
        <v>0.64616666666666667</v>
      </c>
      <c r="C248" s="268">
        <v>1.5499999999999998</v>
      </c>
      <c r="D248" s="268">
        <v>0</v>
      </c>
      <c r="E248" s="268"/>
      <c r="F248" s="269">
        <v>6124</v>
      </c>
      <c r="G248" s="270">
        <v>0.26200000000000001</v>
      </c>
      <c r="H248" s="270">
        <v>0.189</v>
      </c>
      <c r="I248" s="270">
        <v>0</v>
      </c>
      <c r="J248" s="270">
        <v>0</v>
      </c>
      <c r="K248" s="270">
        <v>5.0999999999999997E-2</v>
      </c>
      <c r="L248" s="270">
        <v>0.14416666666666667</v>
      </c>
      <c r="M248" s="271">
        <v>42.782495101241018</v>
      </c>
      <c r="N248" s="269">
        <v>6640</v>
      </c>
      <c r="O248" s="269">
        <v>6972</v>
      </c>
      <c r="P248" s="269">
        <v>7320</v>
      </c>
      <c r="Q248" s="269">
        <v>7686</v>
      </c>
      <c r="R248" s="269">
        <v>7686</v>
      </c>
      <c r="S248" s="269" t="s">
        <v>175</v>
      </c>
      <c r="T248" s="270">
        <v>0.312</v>
      </c>
      <c r="U248" s="270">
        <v>0.32800000000000001</v>
      </c>
      <c r="V248" s="270">
        <v>0.34399999999999997</v>
      </c>
      <c r="W248" s="270">
        <v>0.36099999999999999</v>
      </c>
      <c r="X248" s="270">
        <v>0.36099999999999999</v>
      </c>
      <c r="Y248" s="270">
        <v>0.314</v>
      </c>
      <c r="Z248" s="270">
        <v>0.33</v>
      </c>
      <c r="AA248" s="270">
        <v>0.34699999999999998</v>
      </c>
      <c r="AB248" s="270">
        <v>0.36399999999999999</v>
      </c>
      <c r="AC248" s="270">
        <v>0.36399999999999999</v>
      </c>
      <c r="AD248" s="270">
        <v>0</v>
      </c>
      <c r="AE248" s="270">
        <v>0</v>
      </c>
      <c r="AF248" s="270">
        <v>0</v>
      </c>
      <c r="AG248" s="270">
        <v>0</v>
      </c>
      <c r="AH248" s="270">
        <v>0</v>
      </c>
      <c r="AI248" s="270">
        <v>0</v>
      </c>
      <c r="AJ248" s="270">
        <v>0</v>
      </c>
      <c r="AK248" s="270">
        <v>0</v>
      </c>
      <c r="AL248" s="270">
        <v>0</v>
      </c>
      <c r="AM248" s="270">
        <v>0</v>
      </c>
      <c r="AN248" s="270">
        <v>5.6000000000000001E-2</v>
      </c>
      <c r="AO248" s="270">
        <v>5.8999999999999997E-2</v>
      </c>
      <c r="AP248" s="270">
        <v>6.2E-2</v>
      </c>
      <c r="AQ248" s="270">
        <v>6.5000000000000002E-2</v>
      </c>
      <c r="AR248" s="270">
        <v>6.5000000000000002E-2</v>
      </c>
      <c r="AS248" s="270">
        <v>0.26</v>
      </c>
      <c r="AT248" s="270">
        <v>0.23</v>
      </c>
      <c r="AU248" s="270">
        <v>0.2</v>
      </c>
      <c r="AV248" s="270">
        <v>0.17</v>
      </c>
      <c r="AW248" s="270">
        <v>0.14000000000000001</v>
      </c>
      <c r="AX248" s="270">
        <v>0</v>
      </c>
      <c r="AY248" s="270">
        <v>0</v>
      </c>
      <c r="AZ248" s="270">
        <v>0</v>
      </c>
      <c r="BA248" s="270">
        <v>0</v>
      </c>
      <c r="BB248" s="270">
        <v>0</v>
      </c>
      <c r="BC248" s="270">
        <v>0</v>
      </c>
      <c r="BD248" s="270">
        <v>0</v>
      </c>
      <c r="BE248" s="270">
        <v>0</v>
      </c>
      <c r="BF248" s="270">
        <v>0</v>
      </c>
      <c r="BG248" s="270">
        <v>0</v>
      </c>
    </row>
    <row r="249" spans="1:59">
      <c r="A249" s="267" t="s">
        <v>502</v>
      </c>
      <c r="B249" s="268">
        <v>2.9267500000000002</v>
      </c>
      <c r="C249" s="268">
        <v>3.093</v>
      </c>
      <c r="D249" s="268">
        <v>0</v>
      </c>
      <c r="E249" s="268"/>
      <c r="F249" s="269">
        <v>22967</v>
      </c>
      <c r="G249" s="270">
        <v>1.131</v>
      </c>
      <c r="H249" s="270">
        <v>0.54100000000000004</v>
      </c>
      <c r="I249" s="270">
        <v>1.0229999999999999</v>
      </c>
      <c r="J249" s="270">
        <v>7.1999999999999995E-2</v>
      </c>
      <c r="K249" s="270">
        <v>1.0999999999999999E-2</v>
      </c>
      <c r="L249" s="270">
        <v>0.14874999999999972</v>
      </c>
      <c r="M249" s="271">
        <v>49.2445682936387</v>
      </c>
      <c r="N249" s="269">
        <v>25097</v>
      </c>
      <c r="O249" s="269">
        <v>33728</v>
      </c>
      <c r="P249" s="269">
        <v>45327</v>
      </c>
      <c r="Q249" s="269">
        <v>60916</v>
      </c>
      <c r="R249" s="269">
        <v>81866</v>
      </c>
      <c r="S249" s="269" t="s">
        <v>175</v>
      </c>
      <c r="T249" s="270">
        <v>1.2</v>
      </c>
      <c r="U249" s="270">
        <v>1.4630000000000001</v>
      </c>
      <c r="V249" s="270">
        <v>1.7829999999999999</v>
      </c>
      <c r="W249" s="270">
        <v>2.1739999999999999</v>
      </c>
      <c r="X249" s="270">
        <v>2.65</v>
      </c>
      <c r="Y249" s="270">
        <v>0.57399999999999995</v>
      </c>
      <c r="Z249" s="270">
        <v>0.7</v>
      </c>
      <c r="AA249" s="270">
        <v>0.85299999999999998</v>
      </c>
      <c r="AB249" s="270">
        <v>1.04</v>
      </c>
      <c r="AC249" s="270">
        <v>1.268</v>
      </c>
      <c r="AD249" s="270">
        <v>1.49</v>
      </c>
      <c r="AE249" s="270">
        <v>1.8160000000000001</v>
      </c>
      <c r="AF249" s="270">
        <v>2.2130000000000001</v>
      </c>
      <c r="AG249" s="270">
        <v>2.698</v>
      </c>
      <c r="AH249" s="270">
        <v>3.2890000000000001</v>
      </c>
      <c r="AI249" s="270">
        <v>7.5999999999999998E-2</v>
      </c>
      <c r="AJ249" s="270">
        <v>9.2999999999999999E-2</v>
      </c>
      <c r="AK249" s="270">
        <v>0.114</v>
      </c>
      <c r="AL249" s="270">
        <v>0.13800000000000001</v>
      </c>
      <c r="AM249" s="270">
        <v>0.16900000000000001</v>
      </c>
      <c r="AN249" s="270">
        <v>1.2E-2</v>
      </c>
      <c r="AO249" s="270">
        <v>1.4999999999999999E-2</v>
      </c>
      <c r="AP249" s="270">
        <v>1.7999999999999999E-2</v>
      </c>
      <c r="AQ249" s="270">
        <v>2.1999999999999999E-2</v>
      </c>
      <c r="AR249" s="270">
        <v>2.5999999999999999E-2</v>
      </c>
      <c r="AS249" s="270">
        <v>0.318</v>
      </c>
      <c r="AT249" s="270">
        <v>0.38800000000000001</v>
      </c>
      <c r="AU249" s="270">
        <v>0.47299999999999998</v>
      </c>
      <c r="AV249" s="270">
        <v>0.57699999999999996</v>
      </c>
      <c r="AW249" s="270">
        <v>0.70299999999999996</v>
      </c>
      <c r="AX249" s="270">
        <v>1.5</v>
      </c>
      <c r="AY249" s="270">
        <v>1.1000000000000001</v>
      </c>
      <c r="AZ249" s="270">
        <v>1.125</v>
      </c>
      <c r="BA249" s="270">
        <v>0</v>
      </c>
      <c r="BB249" s="270">
        <v>0</v>
      </c>
      <c r="BC249" s="270">
        <v>0</v>
      </c>
      <c r="BD249" s="270">
        <v>0</v>
      </c>
      <c r="BE249" s="270">
        <v>0</v>
      </c>
      <c r="BF249" s="270">
        <v>0</v>
      </c>
      <c r="BG249" s="270">
        <v>0</v>
      </c>
    </row>
    <row r="250" spans="1:59">
      <c r="A250" s="267" t="s">
        <v>425</v>
      </c>
      <c r="B250" s="268">
        <v>0.79700000000000004</v>
      </c>
      <c r="C250" s="268">
        <v>1.29</v>
      </c>
      <c r="D250" s="268">
        <v>2E-3</v>
      </c>
      <c r="E250" s="268"/>
      <c r="F250" s="269">
        <v>3710</v>
      </c>
      <c r="G250" s="270">
        <v>0.158</v>
      </c>
      <c r="H250" s="270">
        <v>9.2999999999999999E-2</v>
      </c>
      <c r="I250" s="270">
        <v>0.34599999999999997</v>
      </c>
      <c r="J250" s="270">
        <v>8.9999999999999993E-3</v>
      </c>
      <c r="K250" s="270">
        <v>0.05</v>
      </c>
      <c r="L250" s="270">
        <v>0.13900000000000001</v>
      </c>
      <c r="M250" s="271">
        <v>42.587601078167118</v>
      </c>
      <c r="N250" s="269">
        <v>4755</v>
      </c>
      <c r="O250" s="269">
        <v>4795</v>
      </c>
      <c r="P250" s="269">
        <v>4853</v>
      </c>
      <c r="Q250" s="269">
        <v>4897</v>
      </c>
      <c r="R250" s="269">
        <v>4955</v>
      </c>
      <c r="S250" s="269" t="s">
        <v>175</v>
      </c>
      <c r="T250" s="270">
        <v>0.34200000000000003</v>
      </c>
      <c r="U250" s="270">
        <v>0.34799999999999998</v>
      </c>
      <c r="V250" s="270">
        <v>0.35299999999999998</v>
      </c>
      <c r="W250" s="270">
        <v>0.35699999999999998</v>
      </c>
      <c r="X250" s="270">
        <v>0.36</v>
      </c>
      <c r="Y250" s="270">
        <v>0.115</v>
      </c>
      <c r="Z250" s="270">
        <v>0.11799999999999999</v>
      </c>
      <c r="AA250" s="270">
        <v>0.12</v>
      </c>
      <c r="AB250" s="270">
        <v>0.121</v>
      </c>
      <c r="AC250" s="270">
        <v>0.122</v>
      </c>
      <c r="AD250" s="270">
        <v>0.14499999999999999</v>
      </c>
      <c r="AE250" s="270">
        <v>0.14699999999999999</v>
      </c>
      <c r="AF250" s="270">
        <v>0.15</v>
      </c>
      <c r="AG250" s="270">
        <v>0.155</v>
      </c>
      <c r="AH250" s="270">
        <v>0.16500000000000001</v>
      </c>
      <c r="AI250" s="270">
        <v>0.05</v>
      </c>
      <c r="AJ250" s="270">
        <v>5.1999999999999998E-2</v>
      </c>
      <c r="AK250" s="270">
        <v>5.3999999999999999E-2</v>
      </c>
      <c r="AL250" s="270">
        <v>5.8000000000000003E-2</v>
      </c>
      <c r="AM250" s="270">
        <v>0.06</v>
      </c>
      <c r="AN250" s="270">
        <v>1.4999999999999999E-2</v>
      </c>
      <c r="AO250" s="270">
        <v>1.4999999999999999E-2</v>
      </c>
      <c r="AP250" s="270">
        <v>1.4999999999999999E-2</v>
      </c>
      <c r="AQ250" s="270">
        <v>1.4999999999999999E-2</v>
      </c>
      <c r="AR250" s="270">
        <v>1.4999999999999999E-2</v>
      </c>
      <c r="AS250" s="270">
        <v>9.5000000000000001E-2</v>
      </c>
      <c r="AT250" s="270">
        <v>9.5000000000000001E-2</v>
      </c>
      <c r="AU250" s="270">
        <v>0.1</v>
      </c>
      <c r="AV250" s="270">
        <v>0.1</v>
      </c>
      <c r="AW250" s="270">
        <v>0.1</v>
      </c>
      <c r="AX250" s="270">
        <v>0</v>
      </c>
      <c r="AY250" s="270">
        <v>0</v>
      </c>
      <c r="AZ250" s="270">
        <v>0</v>
      </c>
      <c r="BA250" s="270">
        <v>0</v>
      </c>
      <c r="BB250" s="270">
        <v>0</v>
      </c>
      <c r="BC250" s="270">
        <v>0</v>
      </c>
      <c r="BD250" s="270">
        <v>0</v>
      </c>
      <c r="BE250" s="270">
        <v>0</v>
      </c>
      <c r="BF250" s="270">
        <v>0</v>
      </c>
      <c r="BG250" s="270">
        <v>0</v>
      </c>
    </row>
    <row r="251" spans="1:59">
      <c r="A251" s="267" t="s">
        <v>646</v>
      </c>
      <c r="B251" s="268">
        <v>0.21008333333333332</v>
      </c>
      <c r="C251" s="268">
        <v>0.3</v>
      </c>
      <c r="D251" s="268">
        <v>0</v>
      </c>
      <c r="E251" s="268"/>
      <c r="F251" s="269">
        <v>1493</v>
      </c>
      <c r="G251" s="270">
        <v>6.6000000000000003E-2</v>
      </c>
      <c r="H251" s="270">
        <v>0.106</v>
      </c>
      <c r="I251" s="270">
        <v>0</v>
      </c>
      <c r="J251" s="270">
        <v>2E-3</v>
      </c>
      <c r="K251" s="270">
        <v>2.5000000000000001E-2</v>
      </c>
      <c r="L251" s="270">
        <v>1.1083333333333334E-2</v>
      </c>
      <c r="M251" s="271">
        <v>44.206296048225049</v>
      </c>
      <c r="N251" s="269">
        <v>1498</v>
      </c>
      <c r="O251" s="269">
        <v>1513</v>
      </c>
      <c r="P251" s="269">
        <v>1528</v>
      </c>
      <c r="Q251" s="269">
        <v>1543</v>
      </c>
      <c r="R251" s="269">
        <v>1558</v>
      </c>
      <c r="S251" s="269" t="s">
        <v>175</v>
      </c>
      <c r="T251" s="270">
        <v>6.6000000000000003E-2</v>
      </c>
      <c r="U251" s="270">
        <v>6.8000000000000005E-2</v>
      </c>
      <c r="V251" s="270">
        <v>6.9000000000000006E-2</v>
      </c>
      <c r="W251" s="270">
        <v>6.9000000000000006E-2</v>
      </c>
      <c r="X251" s="270">
        <v>7.0999999999999994E-2</v>
      </c>
      <c r="Y251" s="270">
        <v>0.11</v>
      </c>
      <c r="Z251" s="270">
        <v>0.12</v>
      </c>
      <c r="AA251" s="270">
        <v>0.13</v>
      </c>
      <c r="AB251" s="270">
        <v>0.15</v>
      </c>
      <c r="AC251" s="270">
        <v>0.17</v>
      </c>
      <c r="AD251" s="270">
        <v>0</v>
      </c>
      <c r="AE251" s="270">
        <v>0</v>
      </c>
      <c r="AF251" s="270">
        <v>0</v>
      </c>
      <c r="AG251" s="270">
        <v>0</v>
      </c>
      <c r="AH251" s="270">
        <v>0</v>
      </c>
      <c r="AI251" s="270">
        <v>2E-3</v>
      </c>
      <c r="AJ251" s="270">
        <v>2E-3</v>
      </c>
      <c r="AK251" s="270">
        <v>2E-3</v>
      </c>
      <c r="AL251" s="270">
        <v>2E-3</v>
      </c>
      <c r="AM251" s="270">
        <v>2E-3</v>
      </c>
      <c r="AN251" s="270">
        <v>0.03</v>
      </c>
      <c r="AO251" s="270">
        <v>0.03</v>
      </c>
      <c r="AP251" s="270">
        <v>0.03</v>
      </c>
      <c r="AQ251" s="270">
        <v>0.03</v>
      </c>
      <c r="AR251" s="270">
        <v>0.03</v>
      </c>
      <c r="AS251" s="270">
        <v>1.0999999999999999E-2</v>
      </c>
      <c r="AT251" s="270">
        <v>1.0999999999999999E-2</v>
      </c>
      <c r="AU251" s="270">
        <v>1.2E-2</v>
      </c>
      <c r="AV251" s="270">
        <v>1.2999999999999999E-2</v>
      </c>
      <c r="AW251" s="270">
        <v>1.4E-2</v>
      </c>
      <c r="AX251" s="270">
        <v>0</v>
      </c>
      <c r="AY251" s="270">
        <v>0</v>
      </c>
      <c r="AZ251" s="270">
        <v>0.1</v>
      </c>
      <c r="BA251" s="270">
        <v>0</v>
      </c>
      <c r="BB251" s="270">
        <v>0</v>
      </c>
      <c r="BC251" s="270">
        <v>0</v>
      </c>
      <c r="BD251" s="270">
        <v>0</v>
      </c>
      <c r="BE251" s="270">
        <v>0</v>
      </c>
      <c r="BF251" s="270">
        <v>0</v>
      </c>
      <c r="BG251" s="270">
        <v>0</v>
      </c>
    </row>
    <row r="252" spans="1:59">
      <c r="A252" s="267" t="s">
        <v>581</v>
      </c>
      <c r="B252" s="268">
        <v>0.24058333333333337</v>
      </c>
      <c r="C252" s="268">
        <v>0.24299999999999999</v>
      </c>
      <c r="D252" s="268">
        <v>0</v>
      </c>
      <c r="E252" s="268"/>
      <c r="F252" s="269">
        <v>2721</v>
      </c>
      <c r="G252" s="270">
        <v>0.14699999999999999</v>
      </c>
      <c r="H252" s="270">
        <v>4.7E-2</v>
      </c>
      <c r="I252" s="270">
        <v>5.0000000000000001E-3</v>
      </c>
      <c r="J252" s="270">
        <v>1.2E-2</v>
      </c>
      <c r="K252" s="270">
        <v>1.2999999999999999E-2</v>
      </c>
      <c r="L252" s="270">
        <v>1.6583333333333339E-2</v>
      </c>
      <c r="M252" s="271">
        <v>54.02425578831312</v>
      </c>
      <c r="N252" s="269">
        <v>2701</v>
      </c>
      <c r="O252" s="269">
        <v>3001</v>
      </c>
      <c r="P252" s="269">
        <v>3376</v>
      </c>
      <c r="Q252" s="269">
        <v>3832</v>
      </c>
      <c r="R252" s="269">
        <v>4388</v>
      </c>
      <c r="S252" s="269" t="s">
        <v>175</v>
      </c>
      <c r="T252" s="270">
        <v>0.159</v>
      </c>
      <c r="U252" s="270">
        <v>0.17399999999999999</v>
      </c>
      <c r="V252" s="270">
        <v>0.192</v>
      </c>
      <c r="W252" s="270">
        <v>0.215</v>
      </c>
      <c r="X252" s="270">
        <v>0.24099999999999999</v>
      </c>
      <c r="Y252" s="270">
        <v>4.1000000000000002E-2</v>
      </c>
      <c r="Z252" s="270">
        <v>4.7E-2</v>
      </c>
      <c r="AA252" s="270">
        <v>5.5E-2</v>
      </c>
      <c r="AB252" s="270">
        <v>6.3E-2</v>
      </c>
      <c r="AC252" s="270">
        <v>7.3999999999999996E-2</v>
      </c>
      <c r="AD252" s="270">
        <v>3.5999999999999997E-2</v>
      </c>
      <c r="AE252" s="270">
        <v>4.3999999999999997E-2</v>
      </c>
      <c r="AF252" s="270">
        <v>5.2999999999999999E-2</v>
      </c>
      <c r="AG252" s="270">
        <v>6.5000000000000002E-2</v>
      </c>
      <c r="AH252" s="270">
        <v>7.9000000000000001E-2</v>
      </c>
      <c r="AI252" s="270">
        <v>1.4E-2</v>
      </c>
      <c r="AJ252" s="270">
        <v>1.6E-2</v>
      </c>
      <c r="AK252" s="270">
        <v>1.7999999999999999E-2</v>
      </c>
      <c r="AL252" s="270">
        <v>0.02</v>
      </c>
      <c r="AM252" s="270">
        <v>2.3E-2</v>
      </c>
      <c r="AN252" s="270">
        <v>0.01</v>
      </c>
      <c r="AO252" s="270">
        <v>1.0999999999999999E-2</v>
      </c>
      <c r="AP252" s="270">
        <v>1.2999999999999999E-2</v>
      </c>
      <c r="AQ252" s="270">
        <v>1.4999999999999999E-2</v>
      </c>
      <c r="AR252" s="270">
        <v>1.7000000000000001E-2</v>
      </c>
      <c r="AS252" s="270">
        <v>2.1000000000000001E-2</v>
      </c>
      <c r="AT252" s="270">
        <v>2.3E-2</v>
      </c>
      <c r="AU252" s="270">
        <v>2.5999999999999999E-2</v>
      </c>
      <c r="AV252" s="270">
        <v>0.03</v>
      </c>
      <c r="AW252" s="270">
        <v>3.5000000000000003E-2</v>
      </c>
      <c r="AX252" s="270">
        <v>0.20399999999999999</v>
      </c>
      <c r="AY252" s="270">
        <v>0</v>
      </c>
      <c r="AZ252" s="270">
        <v>0</v>
      </c>
      <c r="BA252" s="270">
        <v>0</v>
      </c>
      <c r="BB252" s="270">
        <v>0</v>
      </c>
      <c r="BC252" s="270">
        <v>0</v>
      </c>
      <c r="BD252" s="270">
        <v>0</v>
      </c>
      <c r="BE252" s="270">
        <v>0</v>
      </c>
      <c r="BF252" s="270">
        <v>0</v>
      </c>
      <c r="BG252" s="270">
        <v>0</v>
      </c>
    </row>
    <row r="253" spans="1:59">
      <c r="A253" s="267" t="s">
        <v>782</v>
      </c>
      <c r="B253" s="268">
        <v>0.15425</v>
      </c>
      <c r="C253" s="268">
        <v>0.33699999999999997</v>
      </c>
      <c r="D253" s="268">
        <v>0</v>
      </c>
      <c r="E253" s="268"/>
      <c r="F253" s="269">
        <v>1822</v>
      </c>
      <c r="G253" s="270">
        <v>0.13200000000000001</v>
      </c>
      <c r="H253" s="270">
        <v>7.0000000000000001E-3</v>
      </c>
      <c r="I253" s="270">
        <v>1E-3</v>
      </c>
      <c r="J253" s="270">
        <v>3.0000000000000001E-3</v>
      </c>
      <c r="K253" s="270">
        <v>3.0000000000000001E-3</v>
      </c>
      <c r="L253" s="270">
        <v>8.2499999999999796E-3</v>
      </c>
      <c r="M253" s="271">
        <v>72.447859495060371</v>
      </c>
      <c r="N253" s="269">
        <v>2000</v>
      </c>
      <c r="O253" s="269">
        <v>2050</v>
      </c>
      <c r="P253" s="269">
        <v>3000</v>
      </c>
      <c r="Q253" s="269">
        <v>3025</v>
      </c>
      <c r="R253" s="269">
        <v>3050</v>
      </c>
      <c r="S253" s="269" t="s">
        <v>175</v>
      </c>
      <c r="T253" s="270">
        <v>0.13</v>
      </c>
      <c r="U253" s="270">
        <v>0.13</v>
      </c>
      <c r="V253" s="270">
        <v>0.15</v>
      </c>
      <c r="W253" s="270">
        <v>0.17499999999999999</v>
      </c>
      <c r="X253" s="270">
        <v>0.18</v>
      </c>
      <c r="Y253" s="270">
        <v>5.0000000000000001E-3</v>
      </c>
      <c r="Z253" s="270">
        <v>0.01</v>
      </c>
      <c r="AA253" s="270">
        <v>1.4999999999999999E-2</v>
      </c>
      <c r="AB253" s="270">
        <v>0.02</v>
      </c>
      <c r="AC253" s="270">
        <v>2.5000000000000001E-2</v>
      </c>
      <c r="AD253" s="270">
        <v>4.0000000000000001E-3</v>
      </c>
      <c r="AE253" s="270">
        <v>5.0000000000000001E-3</v>
      </c>
      <c r="AF253" s="270">
        <v>6.0000000000000001E-3</v>
      </c>
      <c r="AG253" s="270">
        <v>7.0000000000000001E-3</v>
      </c>
      <c r="AH253" s="270">
        <v>8.0000000000000002E-3</v>
      </c>
      <c r="AI253" s="270">
        <v>4.0000000000000001E-3</v>
      </c>
      <c r="AJ253" s="270">
        <v>5.0000000000000001E-3</v>
      </c>
      <c r="AK253" s="270">
        <v>7.0000000000000001E-3</v>
      </c>
      <c r="AL253" s="270">
        <v>8.0000000000000002E-3</v>
      </c>
      <c r="AM253" s="270">
        <v>8.9999999999999993E-3</v>
      </c>
      <c r="AN253" s="270">
        <v>2E-3</v>
      </c>
      <c r="AO253" s="270">
        <v>4.0000000000000001E-3</v>
      </c>
      <c r="AP253" s="270">
        <v>6.0000000000000001E-3</v>
      </c>
      <c r="AQ253" s="270">
        <v>8.0000000000000002E-3</v>
      </c>
      <c r="AR253" s="270">
        <v>0.01</v>
      </c>
      <c r="AS253" s="270">
        <v>8.9999999999999993E-3</v>
      </c>
      <c r="AT253" s="270">
        <v>8.9999999999999993E-3</v>
      </c>
      <c r="AU253" s="270">
        <v>1.0999999999999999E-2</v>
      </c>
      <c r="AV253" s="270">
        <v>1.2999999999999999E-2</v>
      </c>
      <c r="AW253" s="270">
        <v>1.4E-2</v>
      </c>
      <c r="AX253" s="270">
        <v>0</v>
      </c>
      <c r="AY253" s="270">
        <v>0</v>
      </c>
      <c r="AZ253" s="270">
        <v>0</v>
      </c>
      <c r="BA253" s="270">
        <v>0</v>
      </c>
      <c r="BB253" s="270">
        <v>0</v>
      </c>
      <c r="BC253" s="270">
        <v>0</v>
      </c>
      <c r="BD253" s="270">
        <v>0</v>
      </c>
      <c r="BE253" s="270">
        <v>0</v>
      </c>
      <c r="BF253" s="270">
        <v>0</v>
      </c>
      <c r="BG253" s="270">
        <v>0</v>
      </c>
    </row>
    <row r="254" spans="1:59">
      <c r="A254" s="267" t="s">
        <v>704</v>
      </c>
      <c r="B254" s="268">
        <v>4.4583333333333329E-2</v>
      </c>
      <c r="C254" s="268">
        <v>0.17499999999999999</v>
      </c>
      <c r="D254" s="268">
        <v>0</v>
      </c>
      <c r="E254" s="268"/>
      <c r="F254" s="269">
        <v>487</v>
      </c>
      <c r="G254" s="270">
        <v>3.2000000000000001E-2</v>
      </c>
      <c r="H254" s="270">
        <v>3.0000000000000001E-3</v>
      </c>
      <c r="I254" s="270">
        <v>3.0000000000000001E-3</v>
      </c>
      <c r="J254" s="270">
        <v>4.0000000000000001E-3</v>
      </c>
      <c r="K254" s="270">
        <v>1E-3</v>
      </c>
      <c r="L254" s="270">
        <v>1.5833333333333185E-3</v>
      </c>
      <c r="M254" s="271">
        <v>65.708418891170425</v>
      </c>
      <c r="N254" s="269">
        <v>510</v>
      </c>
      <c r="O254" s="269">
        <v>525</v>
      </c>
      <c r="P254" s="269">
        <v>550</v>
      </c>
      <c r="Q254" s="269">
        <v>575</v>
      </c>
      <c r="R254" s="269">
        <v>620</v>
      </c>
      <c r="S254" s="269" t="s">
        <v>175</v>
      </c>
      <c r="T254" s="270">
        <v>3.5000000000000003E-2</v>
      </c>
      <c r="U254" s="270">
        <v>3.6999999999999998E-2</v>
      </c>
      <c r="V254" s="270">
        <v>0.04</v>
      </c>
      <c r="W254" s="270">
        <v>4.4999999999999998E-2</v>
      </c>
      <c r="X254" s="270">
        <v>4.8000000000000001E-2</v>
      </c>
      <c r="Y254" s="270">
        <v>5.0000000000000001E-3</v>
      </c>
      <c r="Z254" s="270">
        <v>8.9999999999999993E-3</v>
      </c>
      <c r="AA254" s="270">
        <v>1.2999999999999999E-2</v>
      </c>
      <c r="AB254" s="270">
        <v>1.4999999999999999E-2</v>
      </c>
      <c r="AC254" s="270">
        <v>1.7999999999999999E-2</v>
      </c>
      <c r="AD254" s="270">
        <v>5.0000000000000001E-3</v>
      </c>
      <c r="AE254" s="270">
        <v>6.0000000000000001E-3</v>
      </c>
      <c r="AF254" s="270">
        <v>6.0000000000000001E-3</v>
      </c>
      <c r="AG254" s="270">
        <v>7.0000000000000001E-3</v>
      </c>
      <c r="AH254" s="270">
        <v>8.0000000000000002E-3</v>
      </c>
      <c r="AI254" s="270">
        <v>5.0000000000000001E-3</v>
      </c>
      <c r="AJ254" s="270">
        <v>6.0000000000000001E-3</v>
      </c>
      <c r="AK254" s="270">
        <v>8.0000000000000002E-3</v>
      </c>
      <c r="AL254" s="270">
        <v>0.01</v>
      </c>
      <c r="AM254" s="270">
        <v>1.4E-2</v>
      </c>
      <c r="AN254" s="270">
        <v>1E-3</v>
      </c>
      <c r="AO254" s="270">
        <v>1E-3</v>
      </c>
      <c r="AP254" s="270">
        <v>1E-3</v>
      </c>
      <c r="AQ254" s="270">
        <v>1E-3</v>
      </c>
      <c r="AR254" s="270">
        <v>1E-3</v>
      </c>
      <c r="AS254" s="270">
        <v>5.0000000000000001E-3</v>
      </c>
      <c r="AT254" s="270">
        <v>5.0000000000000001E-3</v>
      </c>
      <c r="AU254" s="270">
        <v>5.0000000000000001E-3</v>
      </c>
      <c r="AV254" s="270">
        <v>5.0000000000000001E-3</v>
      </c>
      <c r="AW254" s="270">
        <v>5.0000000000000001E-3</v>
      </c>
      <c r="AX254" s="270">
        <v>0</v>
      </c>
      <c r="AY254" s="270">
        <v>0</v>
      </c>
      <c r="AZ254" s="270">
        <v>0</v>
      </c>
      <c r="BA254" s="270">
        <v>0</v>
      </c>
      <c r="BB254" s="270">
        <v>0</v>
      </c>
      <c r="BC254" s="270">
        <v>0</v>
      </c>
      <c r="BD254" s="270">
        <v>0</v>
      </c>
      <c r="BE254" s="270">
        <v>0</v>
      </c>
      <c r="BF254" s="270">
        <v>0</v>
      </c>
      <c r="BG254" s="270">
        <v>0</v>
      </c>
    </row>
    <row r="255" spans="1:59">
      <c r="A255" s="267" t="s">
        <v>793</v>
      </c>
      <c r="B255" s="268">
        <v>0.12474999999999999</v>
      </c>
      <c r="C255" s="268">
        <v>0.14199999999999999</v>
      </c>
      <c r="D255" s="268">
        <v>0</v>
      </c>
      <c r="E255" s="268"/>
      <c r="F255" s="269">
        <v>1323</v>
      </c>
      <c r="G255" s="270">
        <v>6.4000000000000001E-2</v>
      </c>
      <c r="H255" s="270">
        <v>0.02</v>
      </c>
      <c r="I255" s="270">
        <v>0</v>
      </c>
      <c r="J255" s="270">
        <v>0</v>
      </c>
      <c r="K255" s="270">
        <v>3.0000000000000001E-3</v>
      </c>
      <c r="L255" s="270">
        <v>3.7749999999999978E-2</v>
      </c>
      <c r="M255" s="271">
        <v>48.374905517762663</v>
      </c>
      <c r="N255" s="269">
        <v>1363</v>
      </c>
      <c r="O255" s="269">
        <v>1499</v>
      </c>
      <c r="P255" s="269">
        <v>1649</v>
      </c>
      <c r="Q255" s="269">
        <v>1814</v>
      </c>
      <c r="R255" s="269">
        <v>1995</v>
      </c>
      <c r="S255" s="269" t="s">
        <v>175</v>
      </c>
      <c r="T255" s="270">
        <v>6.6000000000000003E-2</v>
      </c>
      <c r="U255" s="270">
        <v>7.2999999999999995E-2</v>
      </c>
      <c r="V255" s="270">
        <v>0.08</v>
      </c>
      <c r="W255" s="270">
        <v>8.7999999999999995E-2</v>
      </c>
      <c r="X255" s="270">
        <v>9.7000000000000003E-2</v>
      </c>
      <c r="Y255" s="270">
        <v>2.1999999999999999E-2</v>
      </c>
      <c r="Z255" s="270">
        <v>2.5000000000000001E-2</v>
      </c>
      <c r="AA255" s="270">
        <v>2.9000000000000001E-2</v>
      </c>
      <c r="AB255" s="270">
        <v>3.4000000000000002E-2</v>
      </c>
      <c r="AC255" s="270">
        <v>3.7999999999999999E-2</v>
      </c>
      <c r="AD255" s="270">
        <v>0</v>
      </c>
      <c r="AE255" s="270">
        <v>0</v>
      </c>
      <c r="AF255" s="270">
        <v>0</v>
      </c>
      <c r="AG255" s="270">
        <v>0</v>
      </c>
      <c r="AH255" s="270">
        <v>0</v>
      </c>
      <c r="AI255" s="270">
        <v>0</v>
      </c>
      <c r="AJ255" s="270">
        <v>0</v>
      </c>
      <c r="AK255" s="270">
        <v>0</v>
      </c>
      <c r="AL255" s="270">
        <v>0</v>
      </c>
      <c r="AM255" s="270">
        <v>0</v>
      </c>
      <c r="AN255" s="270">
        <v>2.8000000000000001E-2</v>
      </c>
      <c r="AO255" s="270">
        <v>0.03</v>
      </c>
      <c r="AP255" s="270">
        <v>3.4000000000000002E-2</v>
      </c>
      <c r="AQ255" s="270">
        <v>3.6999999999999998E-2</v>
      </c>
      <c r="AR255" s="270">
        <v>4.1000000000000002E-2</v>
      </c>
      <c r="AS255" s="270">
        <v>1.7999999999999999E-2</v>
      </c>
      <c r="AT255" s="270">
        <v>0.02</v>
      </c>
      <c r="AU255" s="270">
        <v>2.1999999999999999E-2</v>
      </c>
      <c r="AV255" s="270">
        <v>2.4E-2</v>
      </c>
      <c r="AW255" s="270">
        <v>2.7E-2</v>
      </c>
      <c r="AX255" s="270">
        <v>2.5000000000000001E-2</v>
      </c>
      <c r="AY255" s="270">
        <v>1.7999999999999999E-2</v>
      </c>
      <c r="AZ255" s="270">
        <v>2.1000000000000001E-2</v>
      </c>
      <c r="BA255" s="270">
        <v>2.4E-2</v>
      </c>
      <c r="BB255" s="270">
        <v>0</v>
      </c>
      <c r="BC255" s="270">
        <v>0</v>
      </c>
      <c r="BD255" s="270">
        <v>0</v>
      </c>
      <c r="BE255" s="270">
        <v>0</v>
      </c>
      <c r="BF255" s="270">
        <v>0</v>
      </c>
      <c r="BG255" s="270">
        <v>0</v>
      </c>
    </row>
    <row r="256" spans="1:59">
      <c r="A256" s="267" t="s">
        <v>640</v>
      </c>
      <c r="B256" s="268">
        <v>12.472000000000001</v>
      </c>
      <c r="C256" s="268">
        <v>18.259999999999998</v>
      </c>
      <c r="D256" s="268">
        <v>4.8079999999999998</v>
      </c>
      <c r="E256" s="268"/>
      <c r="F256" s="269">
        <v>82760</v>
      </c>
      <c r="G256" s="270">
        <v>4.1349999999999998</v>
      </c>
      <c r="H256" s="270">
        <v>0.56899999999999995</v>
      </c>
      <c r="I256" s="270">
        <v>0.04</v>
      </c>
      <c r="J256" s="270">
        <v>7.4999999999999997E-2</v>
      </c>
      <c r="K256" s="270">
        <v>2.1859999999999999</v>
      </c>
      <c r="L256" s="270">
        <v>0.65900000000000247</v>
      </c>
      <c r="M256" s="271">
        <v>49.963750604156594</v>
      </c>
      <c r="N256" s="269">
        <v>102588</v>
      </c>
      <c r="O256" s="269">
        <v>151839</v>
      </c>
      <c r="P256" s="269">
        <v>193459</v>
      </c>
      <c r="Q256" s="269">
        <v>221965</v>
      </c>
      <c r="R256" s="269">
        <v>250750</v>
      </c>
      <c r="S256" s="269" t="s">
        <v>175</v>
      </c>
      <c r="T256" s="270">
        <v>5.16</v>
      </c>
      <c r="U256" s="270">
        <v>6.9</v>
      </c>
      <c r="V256" s="270">
        <v>7.9589999999999996</v>
      </c>
      <c r="W256" s="270">
        <v>8.2590000000000003</v>
      </c>
      <c r="X256" s="270">
        <v>8.4380000000000006</v>
      </c>
      <c r="Y256" s="270">
        <v>0.71</v>
      </c>
      <c r="Z256" s="270">
        <v>0.94</v>
      </c>
      <c r="AA256" s="270">
        <v>1.095</v>
      </c>
      <c r="AB256" s="270">
        <v>1.1359999999999999</v>
      </c>
      <c r="AC256" s="270">
        <v>1.161</v>
      </c>
      <c r="AD256" s="270">
        <v>0.05</v>
      </c>
      <c r="AE256" s="270">
        <v>6.6000000000000003E-2</v>
      </c>
      <c r="AF256" s="270">
        <v>7.6999999999999999E-2</v>
      </c>
      <c r="AG256" s="270">
        <v>0.08</v>
      </c>
      <c r="AH256" s="270">
        <v>8.2000000000000003E-2</v>
      </c>
      <c r="AI256" s="270">
        <v>9.4E-2</v>
      </c>
      <c r="AJ256" s="270">
        <v>0.12</v>
      </c>
      <c r="AK256" s="270">
        <v>0.14399999999999999</v>
      </c>
      <c r="AL256" s="270">
        <v>0.15</v>
      </c>
      <c r="AM256" s="270">
        <v>0.153</v>
      </c>
      <c r="AN256" s="270">
        <v>1.3109999999999999</v>
      </c>
      <c r="AO256" s="270">
        <v>2</v>
      </c>
      <c r="AP256" s="270">
        <v>2.4769999999999999</v>
      </c>
      <c r="AQ256" s="270">
        <v>2.6850000000000001</v>
      </c>
      <c r="AR256" s="270">
        <v>2.8439999999999999</v>
      </c>
      <c r="AS256" s="270">
        <v>0.71599999999999997</v>
      </c>
      <c r="AT256" s="270">
        <v>1.0269999999999999</v>
      </c>
      <c r="AU256" s="270">
        <v>1.2290000000000001</v>
      </c>
      <c r="AV256" s="270">
        <v>1.306</v>
      </c>
      <c r="AW256" s="270">
        <v>1.3620000000000001</v>
      </c>
      <c r="AX256" s="270">
        <v>4.4990000000000006</v>
      </c>
      <c r="AY256" s="270">
        <v>5</v>
      </c>
      <c r="AZ256" s="270">
        <v>12</v>
      </c>
      <c r="BA256" s="270">
        <v>0</v>
      </c>
      <c r="BB256" s="270">
        <v>0</v>
      </c>
      <c r="BC256" s="270">
        <v>0.95499999999999996</v>
      </c>
      <c r="BD256" s="270">
        <v>3.4449999999999998</v>
      </c>
      <c r="BE256" s="270">
        <v>2.379</v>
      </c>
      <c r="BF256" s="270">
        <v>1.0920000000000001</v>
      </c>
      <c r="BG256" s="270">
        <v>0.84899999999999998</v>
      </c>
    </row>
    <row r="257" spans="1:59">
      <c r="A257" s="267" t="s">
        <v>575</v>
      </c>
      <c r="B257" s="268">
        <v>0.43941666666666673</v>
      </c>
      <c r="C257" s="268">
        <v>0.58799999999999997</v>
      </c>
      <c r="D257" s="268">
        <v>0</v>
      </c>
      <c r="E257" s="268"/>
      <c r="F257" s="269">
        <v>4610</v>
      </c>
      <c r="G257" s="270">
        <v>0.35199999999999998</v>
      </c>
      <c r="H257" s="270">
        <v>2.8000000000000001E-2</v>
      </c>
      <c r="I257" s="270">
        <v>0</v>
      </c>
      <c r="J257" s="270">
        <v>0</v>
      </c>
      <c r="K257" s="270">
        <v>4.0000000000000001E-3</v>
      </c>
      <c r="L257" s="270">
        <v>5.5416666666666725E-2</v>
      </c>
      <c r="M257" s="271">
        <v>76.355748373101946</v>
      </c>
      <c r="N257" s="269">
        <v>4885</v>
      </c>
      <c r="O257" s="269">
        <v>5570</v>
      </c>
      <c r="P257" s="269">
        <v>6095</v>
      </c>
      <c r="Q257" s="269">
        <v>6095</v>
      </c>
      <c r="R257" s="269">
        <v>6095</v>
      </c>
      <c r="S257" s="269" t="s">
        <v>175</v>
      </c>
      <c r="T257" s="270">
        <v>0.35399999999999998</v>
      </c>
      <c r="U257" s="270">
        <v>0.40799999999999997</v>
      </c>
      <c r="V257" s="270">
        <v>0.44800000000000001</v>
      </c>
      <c r="W257" s="270">
        <v>0.44800000000000001</v>
      </c>
      <c r="X257" s="270">
        <v>0.44800000000000001</v>
      </c>
      <c r="Y257" s="270">
        <v>3.7999999999999999E-2</v>
      </c>
      <c r="Z257" s="270">
        <v>3.7999999999999999E-2</v>
      </c>
      <c r="AA257" s="270">
        <v>3.7999999999999999E-2</v>
      </c>
      <c r="AB257" s="270">
        <v>3.7999999999999999E-2</v>
      </c>
      <c r="AC257" s="270">
        <v>3.7999999999999999E-2</v>
      </c>
      <c r="AD257" s="270">
        <v>0</v>
      </c>
      <c r="AE257" s="270">
        <v>0</v>
      </c>
      <c r="AF257" s="270">
        <v>0</v>
      </c>
      <c r="AG257" s="270">
        <v>0</v>
      </c>
      <c r="AH257" s="270">
        <v>0</v>
      </c>
      <c r="AI257" s="270">
        <v>0</v>
      </c>
      <c r="AJ257" s="270">
        <v>0</v>
      </c>
      <c r="AK257" s="270">
        <v>0</v>
      </c>
      <c r="AL257" s="270">
        <v>0</v>
      </c>
      <c r="AM257" s="270">
        <v>0</v>
      </c>
      <c r="AN257" s="270">
        <v>0</v>
      </c>
      <c r="AO257" s="270">
        <v>0</v>
      </c>
      <c r="AP257" s="270">
        <v>0</v>
      </c>
      <c r="AQ257" s="270">
        <v>0</v>
      </c>
      <c r="AR257" s="270">
        <v>0</v>
      </c>
      <c r="AS257" s="270">
        <v>4.1000000000000002E-2</v>
      </c>
      <c r="AT257" s="270">
        <v>0.06</v>
      </c>
      <c r="AU257" s="270">
        <v>7.3999999999999996E-2</v>
      </c>
      <c r="AV257" s="270">
        <v>7.3999999999999996E-2</v>
      </c>
      <c r="AW257" s="270">
        <v>7.3999999999999996E-2</v>
      </c>
      <c r="AX257" s="270">
        <v>0</v>
      </c>
      <c r="AY257" s="270">
        <v>0.1</v>
      </c>
      <c r="AZ257" s="270">
        <v>1.2E-2</v>
      </c>
      <c r="BA257" s="270">
        <v>0</v>
      </c>
      <c r="BB257" s="270">
        <v>0</v>
      </c>
      <c r="BC257" s="270">
        <v>0</v>
      </c>
      <c r="BD257" s="270">
        <v>0</v>
      </c>
      <c r="BE257" s="270">
        <v>0</v>
      </c>
      <c r="BF257" s="270">
        <v>0</v>
      </c>
      <c r="BG257" s="270">
        <v>0</v>
      </c>
    </row>
    <row r="258" spans="1:59">
      <c r="A258" s="267" t="s">
        <v>831</v>
      </c>
      <c r="B258" s="268">
        <v>7.2083249999999994</v>
      </c>
      <c r="C258" s="268">
        <v>12.6</v>
      </c>
      <c r="D258" s="268">
        <v>0.55600000000000005</v>
      </c>
      <c r="E258" s="268"/>
      <c r="F258" s="269">
        <v>46319</v>
      </c>
      <c r="G258" s="270">
        <v>1.98</v>
      </c>
      <c r="H258" s="270">
        <v>1.34</v>
      </c>
      <c r="I258" s="270">
        <v>0.52</v>
      </c>
      <c r="J258" s="270">
        <v>0.63900000000000001</v>
      </c>
      <c r="K258" s="270">
        <v>1.3360000000000001</v>
      </c>
      <c r="L258" s="270">
        <v>0.83732499999999899</v>
      </c>
      <c r="M258" s="271">
        <v>42.747036853127227</v>
      </c>
      <c r="N258" s="269">
        <v>48091</v>
      </c>
      <c r="O258" s="269">
        <v>55305</v>
      </c>
      <c r="P258" s="269">
        <v>63601</v>
      </c>
      <c r="Q258" s="269">
        <v>73141</v>
      </c>
      <c r="R258" s="269">
        <v>84112</v>
      </c>
      <c r="S258" s="269" t="s">
        <v>173</v>
      </c>
      <c r="T258" s="270">
        <v>2.2120000000000002</v>
      </c>
      <c r="U258" s="270">
        <v>2.544</v>
      </c>
      <c r="V258" s="270">
        <v>2.9260000000000002</v>
      </c>
      <c r="W258" s="270">
        <v>3.3639999999999999</v>
      </c>
      <c r="X258" s="270">
        <v>3.8690000000000002</v>
      </c>
      <c r="Y258" s="270">
        <v>1.609</v>
      </c>
      <c r="Z258" s="270">
        <v>2.1709999999999998</v>
      </c>
      <c r="AA258" s="270">
        <v>2.7330000000000001</v>
      </c>
      <c r="AB258" s="270">
        <v>3.294</v>
      </c>
      <c r="AC258" s="270">
        <v>3.8559999999999999</v>
      </c>
      <c r="AD258" s="270">
        <v>0.55800000000000005</v>
      </c>
      <c r="AE258" s="270">
        <v>0.63600000000000001</v>
      </c>
      <c r="AF258" s="270">
        <v>0.71499999999999997</v>
      </c>
      <c r="AG258" s="270">
        <v>0.79400000000000004</v>
      </c>
      <c r="AH258" s="270">
        <v>0.873</v>
      </c>
      <c r="AI258" s="270">
        <v>0.871</v>
      </c>
      <c r="AJ258" s="270">
        <v>0.90800000000000003</v>
      </c>
      <c r="AK258" s="270">
        <v>0.94399999999999995</v>
      </c>
      <c r="AL258" s="270">
        <v>0.98099999999999998</v>
      </c>
      <c r="AM258" s="270">
        <v>1.018</v>
      </c>
      <c r="AN258" s="270">
        <v>1</v>
      </c>
      <c r="AO258" s="270">
        <v>1.0489999999999999</v>
      </c>
      <c r="AP258" s="270">
        <v>1.0980000000000001</v>
      </c>
      <c r="AQ258" s="270">
        <v>1.147</v>
      </c>
      <c r="AR258" s="270">
        <v>1.196</v>
      </c>
      <c r="AS258" s="270">
        <v>0.878</v>
      </c>
      <c r="AT258" s="270">
        <v>1.026</v>
      </c>
      <c r="AU258" s="270">
        <v>1.1819999999999999</v>
      </c>
      <c r="AV258" s="270">
        <v>1.345</v>
      </c>
      <c r="AW258" s="270">
        <v>1.518</v>
      </c>
      <c r="AX258" s="270">
        <v>0</v>
      </c>
      <c r="AY258" s="270">
        <v>6</v>
      </c>
      <c r="AZ258" s="270">
        <v>0</v>
      </c>
      <c r="BA258" s="270">
        <v>0</v>
      </c>
      <c r="BB258" s="270">
        <v>0</v>
      </c>
      <c r="BC258" s="270">
        <v>0</v>
      </c>
      <c r="BD258" s="270">
        <v>0</v>
      </c>
      <c r="BE258" s="270">
        <v>0</v>
      </c>
      <c r="BF258" s="270">
        <v>0</v>
      </c>
      <c r="BG258" s="270">
        <v>0</v>
      </c>
    </row>
    <row r="259" spans="1:59">
      <c r="A259" s="267" t="s">
        <v>453</v>
      </c>
      <c r="B259" s="268">
        <v>8.2999999999999977E-2</v>
      </c>
      <c r="C259" s="268">
        <v>0.3</v>
      </c>
      <c r="D259" s="268">
        <v>0</v>
      </c>
      <c r="E259" s="268"/>
      <c r="F259" s="269">
        <v>1654</v>
      </c>
      <c r="G259" s="270">
        <v>7.4999999999999997E-2</v>
      </c>
      <c r="H259" s="270">
        <v>8.0000000000000002E-3</v>
      </c>
      <c r="I259" s="270">
        <v>0</v>
      </c>
      <c r="J259" s="270">
        <v>5.0000000000000001E-3</v>
      </c>
      <c r="K259" s="270">
        <v>1E-3</v>
      </c>
      <c r="L259" s="270">
        <v>-6.0000000000000192E-3</v>
      </c>
      <c r="M259" s="271">
        <v>45.344619105199513</v>
      </c>
      <c r="N259" s="269">
        <v>1848</v>
      </c>
      <c r="O259" s="269">
        <v>2113</v>
      </c>
      <c r="P259" s="269">
        <v>2430</v>
      </c>
      <c r="Q259" s="269">
        <v>2795</v>
      </c>
      <c r="R259" s="269">
        <v>3186</v>
      </c>
      <c r="S259" s="269" t="s">
        <v>173</v>
      </c>
      <c r="T259" s="270">
        <v>8.5999999999999993E-2</v>
      </c>
      <c r="U259" s="270">
        <v>9.9000000000000005E-2</v>
      </c>
      <c r="V259" s="270">
        <v>0.114</v>
      </c>
      <c r="W259" s="270">
        <v>0.13100000000000001</v>
      </c>
      <c r="X259" s="270">
        <v>0.152</v>
      </c>
      <c r="Y259" s="270">
        <v>1.4999999999999999E-2</v>
      </c>
      <c r="Z259" s="270">
        <v>2.4E-2</v>
      </c>
      <c r="AA259" s="270">
        <v>2.8000000000000001E-2</v>
      </c>
      <c r="AB259" s="270">
        <v>3.2000000000000001E-2</v>
      </c>
      <c r="AC259" s="270">
        <v>3.5000000000000003E-2</v>
      </c>
      <c r="AD259" s="270">
        <v>0</v>
      </c>
      <c r="AE259" s="270">
        <v>0</v>
      </c>
      <c r="AF259" s="270">
        <v>0</v>
      </c>
      <c r="AG259" s="270">
        <v>0</v>
      </c>
      <c r="AH259" s="270">
        <v>1E-3</v>
      </c>
      <c r="AI259" s="270">
        <v>6.0000000000000001E-3</v>
      </c>
      <c r="AJ259" s="270">
        <v>7.0000000000000001E-3</v>
      </c>
      <c r="AK259" s="270">
        <v>8.0000000000000002E-3</v>
      </c>
      <c r="AL259" s="270">
        <v>8.9999999999999993E-3</v>
      </c>
      <c r="AM259" s="270">
        <v>0.01</v>
      </c>
      <c r="AN259" s="270">
        <v>0</v>
      </c>
      <c r="AO259" s="270">
        <v>0</v>
      </c>
      <c r="AP259" s="270">
        <v>0</v>
      </c>
      <c r="AQ259" s="270">
        <v>0</v>
      </c>
      <c r="AR259" s="270">
        <v>0</v>
      </c>
      <c r="AS259" s="270">
        <v>1.0999999999999999E-2</v>
      </c>
      <c r="AT259" s="270">
        <v>1.0999999999999999E-2</v>
      </c>
      <c r="AU259" s="270">
        <v>1.0999999999999999E-2</v>
      </c>
      <c r="AV259" s="270">
        <v>1.0999999999999999E-2</v>
      </c>
      <c r="AW259" s="270">
        <v>1.0999999999999999E-2</v>
      </c>
      <c r="AX259" s="270">
        <v>0</v>
      </c>
      <c r="AY259" s="270">
        <v>0</v>
      </c>
      <c r="AZ259" s="270">
        <v>0</v>
      </c>
      <c r="BA259" s="270">
        <v>0</v>
      </c>
      <c r="BB259" s="270">
        <v>0</v>
      </c>
      <c r="BC259" s="270">
        <v>0</v>
      </c>
      <c r="BD259" s="270">
        <v>0</v>
      </c>
      <c r="BE259" s="270">
        <v>0</v>
      </c>
      <c r="BF259" s="270">
        <v>0</v>
      </c>
      <c r="BG259" s="270">
        <v>0</v>
      </c>
    </row>
    <row r="260" spans="1:59">
      <c r="A260" s="267" t="s">
        <v>480</v>
      </c>
      <c r="B260" s="268">
        <v>0.19333333333333336</v>
      </c>
      <c r="C260" s="268">
        <v>0.28899999999999998</v>
      </c>
      <c r="D260" s="268">
        <v>0</v>
      </c>
      <c r="E260" s="268"/>
      <c r="F260" s="269">
        <v>4455</v>
      </c>
      <c r="G260" s="270">
        <v>0.16600000000000001</v>
      </c>
      <c r="H260" s="270">
        <v>4.0000000000000001E-3</v>
      </c>
      <c r="I260" s="270">
        <v>0</v>
      </c>
      <c r="J260" s="270">
        <v>0</v>
      </c>
      <c r="K260" s="270">
        <v>7.0000000000000001E-3</v>
      </c>
      <c r="L260" s="270">
        <v>1.6333333333333339E-2</v>
      </c>
      <c r="M260" s="271">
        <v>37.261503928170598</v>
      </c>
      <c r="N260" s="269">
        <v>5220</v>
      </c>
      <c r="O260" s="269">
        <v>5220</v>
      </c>
      <c r="P260" s="269">
        <v>5220</v>
      </c>
      <c r="Q260" s="269">
        <v>5220</v>
      </c>
      <c r="R260" s="269">
        <v>5220</v>
      </c>
      <c r="S260" s="269" t="s">
        <v>173</v>
      </c>
      <c r="T260" s="270">
        <v>0.2</v>
      </c>
      <c r="U260" s="270">
        <v>0.2</v>
      </c>
      <c r="V260" s="270">
        <v>0.2</v>
      </c>
      <c r="W260" s="270">
        <v>0.2</v>
      </c>
      <c r="X260" s="270">
        <v>0.2</v>
      </c>
      <c r="Y260" s="270">
        <v>4.0000000000000001E-3</v>
      </c>
      <c r="Z260" s="270">
        <v>4.0000000000000001E-3</v>
      </c>
      <c r="AA260" s="270">
        <v>4.0000000000000001E-3</v>
      </c>
      <c r="AB260" s="270">
        <v>4.0000000000000001E-3</v>
      </c>
      <c r="AC260" s="270">
        <v>4.0000000000000001E-3</v>
      </c>
      <c r="AD260" s="270">
        <v>0</v>
      </c>
      <c r="AE260" s="270">
        <v>0</v>
      </c>
      <c r="AF260" s="270">
        <v>0</v>
      </c>
      <c r="AG260" s="270">
        <v>0</v>
      </c>
      <c r="AH260" s="270">
        <v>0</v>
      </c>
      <c r="AI260" s="270">
        <v>0</v>
      </c>
      <c r="AJ260" s="270">
        <v>0</v>
      </c>
      <c r="AK260" s="270">
        <v>0</v>
      </c>
      <c r="AL260" s="270">
        <v>0</v>
      </c>
      <c r="AM260" s="270">
        <v>0</v>
      </c>
      <c r="AN260" s="270">
        <v>8.9999999999999993E-3</v>
      </c>
      <c r="AO260" s="270">
        <v>8.9999999999999993E-3</v>
      </c>
      <c r="AP260" s="270">
        <v>8.9999999999999993E-3</v>
      </c>
      <c r="AQ260" s="270">
        <v>8.9999999999999993E-3</v>
      </c>
      <c r="AR260" s="270">
        <v>8.9999999999999993E-3</v>
      </c>
      <c r="AS260" s="270">
        <v>0.02</v>
      </c>
      <c r="AT260" s="270">
        <v>0.02</v>
      </c>
      <c r="AU260" s="270">
        <v>0.02</v>
      </c>
      <c r="AV260" s="270">
        <v>0.02</v>
      </c>
      <c r="AW260" s="270">
        <v>0.02</v>
      </c>
      <c r="AX260" s="270">
        <v>2.5000000000000001E-2</v>
      </c>
      <c r="AY260" s="270">
        <v>0</v>
      </c>
      <c r="AZ260" s="270">
        <v>0</v>
      </c>
      <c r="BA260" s="270">
        <v>0</v>
      </c>
      <c r="BB260" s="270">
        <v>0</v>
      </c>
      <c r="BC260" s="270">
        <v>0</v>
      </c>
      <c r="BD260" s="270">
        <v>0</v>
      </c>
      <c r="BE260" s="270">
        <v>0</v>
      </c>
      <c r="BF260" s="270">
        <v>0</v>
      </c>
      <c r="BG260" s="270">
        <v>0</v>
      </c>
    </row>
    <row r="261" spans="1:59">
      <c r="A261" s="267" t="s">
        <v>710</v>
      </c>
      <c r="B261" s="268">
        <v>2.573</v>
      </c>
      <c r="C261" s="268">
        <v>6</v>
      </c>
      <c r="D261" s="268">
        <v>1.3340000000000001</v>
      </c>
      <c r="E261" s="268"/>
      <c r="F261" s="269">
        <v>14473</v>
      </c>
      <c r="G261" s="270">
        <v>0.46600000000000003</v>
      </c>
      <c r="H261" s="270">
        <v>0.28199999999999997</v>
      </c>
      <c r="I261" s="270">
        <v>0</v>
      </c>
      <c r="J261" s="270">
        <v>0</v>
      </c>
      <c r="K261" s="270">
        <v>2.5000000000000001E-2</v>
      </c>
      <c r="L261" s="270">
        <v>0.46599999999999975</v>
      </c>
      <c r="M261" s="271">
        <v>32.197885718233955</v>
      </c>
      <c r="N261" s="269">
        <v>14900</v>
      </c>
      <c r="O261" s="269">
        <v>15870</v>
      </c>
      <c r="P261" s="269">
        <v>16900</v>
      </c>
      <c r="Q261" s="269">
        <v>18000</v>
      </c>
      <c r="R261" s="269">
        <v>19170</v>
      </c>
      <c r="S261" s="269" t="s">
        <v>164</v>
      </c>
      <c r="T261" s="270">
        <v>0.497</v>
      </c>
      <c r="U261" s="270">
        <v>0.52900000000000003</v>
      </c>
      <c r="V261" s="270">
        <v>0.56299999999999994</v>
      </c>
      <c r="W261" s="270">
        <v>0.6</v>
      </c>
      <c r="X261" s="270">
        <v>0.63900000000000001</v>
      </c>
      <c r="Y261" s="270">
        <v>0.309</v>
      </c>
      <c r="Z261" s="270">
        <v>0.34</v>
      </c>
      <c r="AA261" s="270">
        <v>0.374</v>
      </c>
      <c r="AB261" s="270">
        <v>0.41099999999999998</v>
      </c>
      <c r="AC261" s="270">
        <v>0.45200000000000001</v>
      </c>
      <c r="AD261" s="270">
        <v>0</v>
      </c>
      <c r="AE261" s="270">
        <v>0</v>
      </c>
      <c r="AF261" s="270">
        <v>0</v>
      </c>
      <c r="AG261" s="270">
        <v>0</v>
      </c>
      <c r="AH261" s="270">
        <v>0</v>
      </c>
      <c r="AI261" s="270">
        <v>0</v>
      </c>
      <c r="AJ261" s="270">
        <v>0</v>
      </c>
      <c r="AK261" s="270">
        <v>0</v>
      </c>
      <c r="AL261" s="270">
        <v>0</v>
      </c>
      <c r="AM261" s="270">
        <v>0</v>
      </c>
      <c r="AN261" s="270">
        <v>0.04</v>
      </c>
      <c r="AO261" s="270">
        <v>4.2000000000000003E-2</v>
      </c>
      <c r="AP261" s="270">
        <v>4.3999999999999997E-2</v>
      </c>
      <c r="AQ261" s="270">
        <v>4.5999999999999999E-2</v>
      </c>
      <c r="AR261" s="270">
        <v>4.8000000000000001E-2</v>
      </c>
      <c r="AS261" s="270">
        <v>0.33900000000000002</v>
      </c>
      <c r="AT261" s="270">
        <v>0.36499999999999999</v>
      </c>
      <c r="AU261" s="270">
        <v>0.39300000000000002</v>
      </c>
      <c r="AV261" s="270">
        <v>0.42399999999999999</v>
      </c>
      <c r="AW261" s="270">
        <v>0.45600000000000002</v>
      </c>
      <c r="AX261" s="270">
        <v>0</v>
      </c>
      <c r="AY261" s="270">
        <v>0</v>
      </c>
      <c r="AZ261" s="270">
        <v>0</v>
      </c>
      <c r="BA261" s="270">
        <v>0</v>
      </c>
      <c r="BB261" s="270">
        <v>0</v>
      </c>
      <c r="BC261" s="270">
        <v>0.5</v>
      </c>
      <c r="BD261" s="270">
        <v>0</v>
      </c>
      <c r="BE261" s="270">
        <v>0</v>
      </c>
      <c r="BF261" s="270">
        <v>0</v>
      </c>
      <c r="BG261" s="270">
        <v>0</v>
      </c>
    </row>
    <row r="262" spans="1:59">
      <c r="A262" s="267" t="s">
        <v>726</v>
      </c>
      <c r="B262" s="268">
        <v>0.10741666666666665</v>
      </c>
      <c r="C262" s="268">
        <v>0.2</v>
      </c>
      <c r="D262" s="268">
        <v>0</v>
      </c>
      <c r="E262" s="268"/>
      <c r="F262" s="269">
        <v>1200</v>
      </c>
      <c r="G262" s="270">
        <v>7.1999999999999995E-2</v>
      </c>
      <c r="H262" s="270">
        <v>0</v>
      </c>
      <c r="I262" s="270">
        <v>0</v>
      </c>
      <c r="J262" s="270">
        <v>0</v>
      </c>
      <c r="K262" s="270">
        <v>1E-3</v>
      </c>
      <c r="L262" s="270">
        <v>3.4416666666666651E-2</v>
      </c>
      <c r="M262" s="271">
        <v>60</v>
      </c>
      <c r="N262" s="269">
        <v>1240</v>
      </c>
      <c r="O262" s="269">
        <v>1302</v>
      </c>
      <c r="P262" s="269">
        <v>1367</v>
      </c>
      <c r="Q262" s="269">
        <v>1435</v>
      </c>
      <c r="R262" s="269">
        <v>1507</v>
      </c>
      <c r="S262" s="269" t="s">
        <v>164</v>
      </c>
      <c r="T262" s="270">
        <v>7.3999999999999996E-2</v>
      </c>
      <c r="U262" s="270">
        <v>7.3999999999999996E-2</v>
      </c>
      <c r="V262" s="270">
        <v>7.3999999999999996E-2</v>
      </c>
      <c r="W262" s="270">
        <v>7.3999999999999996E-2</v>
      </c>
      <c r="X262" s="270">
        <v>7.3999999999999996E-2</v>
      </c>
      <c r="Y262" s="270">
        <v>0</v>
      </c>
      <c r="Z262" s="270">
        <v>0</v>
      </c>
      <c r="AA262" s="270">
        <v>0</v>
      </c>
      <c r="AB262" s="270">
        <v>0</v>
      </c>
      <c r="AC262" s="270">
        <v>0</v>
      </c>
      <c r="AD262" s="270">
        <v>0</v>
      </c>
      <c r="AE262" s="270">
        <v>0</v>
      </c>
      <c r="AF262" s="270">
        <v>0</v>
      </c>
      <c r="AG262" s="270">
        <v>0</v>
      </c>
      <c r="AH262" s="270">
        <v>0</v>
      </c>
      <c r="AI262" s="270">
        <v>0</v>
      </c>
      <c r="AJ262" s="270">
        <v>0</v>
      </c>
      <c r="AK262" s="270">
        <v>0</v>
      </c>
      <c r="AL262" s="270">
        <v>0</v>
      </c>
      <c r="AM262" s="270">
        <v>0</v>
      </c>
      <c r="AN262" s="270">
        <v>1E-3</v>
      </c>
      <c r="AO262" s="270">
        <v>1E-3</v>
      </c>
      <c r="AP262" s="270">
        <v>1E-3</v>
      </c>
      <c r="AQ262" s="270">
        <v>1E-3</v>
      </c>
      <c r="AR262" s="270">
        <v>1E-3</v>
      </c>
      <c r="AS262" s="270">
        <v>3.6999999999999998E-2</v>
      </c>
      <c r="AT262" s="270">
        <v>3.6999999999999998E-2</v>
      </c>
      <c r="AU262" s="270">
        <v>3.6999999999999998E-2</v>
      </c>
      <c r="AV262" s="270">
        <v>3.6999999999999998E-2</v>
      </c>
      <c r="AW262" s="270">
        <v>3.6999999999999998E-2</v>
      </c>
      <c r="AX262" s="270">
        <v>0</v>
      </c>
      <c r="AY262" s="270">
        <v>0</v>
      </c>
      <c r="AZ262" s="270">
        <v>0</v>
      </c>
      <c r="BA262" s="270">
        <v>0</v>
      </c>
      <c r="BB262" s="270">
        <v>0</v>
      </c>
      <c r="BC262" s="270">
        <v>0</v>
      </c>
      <c r="BD262" s="270">
        <v>0</v>
      </c>
      <c r="BE262" s="270">
        <v>0</v>
      </c>
      <c r="BF262" s="270">
        <v>0</v>
      </c>
      <c r="BG262" s="270">
        <v>0</v>
      </c>
    </row>
    <row r="263" spans="1:59">
      <c r="A263" s="267" t="s">
        <v>892</v>
      </c>
      <c r="B263" s="268">
        <v>0.43816666666666665</v>
      </c>
      <c r="C263" s="268">
        <v>0.6</v>
      </c>
      <c r="D263" s="268">
        <v>0</v>
      </c>
      <c r="E263" s="268"/>
      <c r="F263" s="269">
        <v>4300</v>
      </c>
      <c r="G263" s="270">
        <v>0.26</v>
      </c>
      <c r="H263" s="270">
        <v>4.3999999999999997E-2</v>
      </c>
      <c r="I263" s="270">
        <v>0.06</v>
      </c>
      <c r="J263" s="270">
        <v>0.01</v>
      </c>
      <c r="K263" s="270">
        <v>8.9999999999999993E-3</v>
      </c>
      <c r="L263" s="270">
        <v>5.5166666666666642E-2</v>
      </c>
      <c r="M263" s="271">
        <v>60.465116279069768</v>
      </c>
      <c r="N263" s="269">
        <v>4300</v>
      </c>
      <c r="O263" s="269">
        <v>4400</v>
      </c>
      <c r="P263" s="269">
        <v>4400</v>
      </c>
      <c r="Q263" s="269">
        <v>4400</v>
      </c>
      <c r="R263" s="269">
        <v>4400</v>
      </c>
      <c r="S263" s="269" t="s">
        <v>164</v>
      </c>
      <c r="T263" s="270">
        <v>0.3</v>
      </c>
      <c r="U263" s="270">
        <v>0.32</v>
      </c>
      <c r="V263" s="270">
        <v>0.32</v>
      </c>
      <c r="W263" s="270">
        <v>0.32</v>
      </c>
      <c r="X263" s="270">
        <v>0.32</v>
      </c>
      <c r="Y263" s="270">
        <v>4.0000000000000001E-3</v>
      </c>
      <c r="Z263" s="270">
        <v>5.0000000000000001E-3</v>
      </c>
      <c r="AA263" s="270">
        <v>5.0000000000000001E-3</v>
      </c>
      <c r="AB263" s="270">
        <v>5.0000000000000001E-3</v>
      </c>
      <c r="AC263" s="270">
        <v>5.0000000000000001E-3</v>
      </c>
      <c r="AD263" s="270">
        <v>0.03</v>
      </c>
      <c r="AE263" s="270">
        <v>0.03</v>
      </c>
      <c r="AF263" s="270">
        <v>0.03</v>
      </c>
      <c r="AG263" s="270">
        <v>0.03</v>
      </c>
      <c r="AH263" s="270">
        <v>0.03</v>
      </c>
      <c r="AI263" s="270">
        <v>7.0000000000000001E-3</v>
      </c>
      <c r="AJ263" s="270">
        <v>8.0000000000000002E-3</v>
      </c>
      <c r="AK263" s="270">
        <v>8.0000000000000002E-3</v>
      </c>
      <c r="AL263" s="270">
        <v>8.0000000000000002E-3</v>
      </c>
      <c r="AM263" s="270">
        <v>8.0000000000000002E-3</v>
      </c>
      <c r="AN263" s="270">
        <v>2E-3</v>
      </c>
      <c r="AO263" s="270">
        <v>2E-3</v>
      </c>
      <c r="AP263" s="270">
        <v>2E-3</v>
      </c>
      <c r="AQ263" s="270">
        <v>2E-3</v>
      </c>
      <c r="AR263" s="270">
        <v>2E-3</v>
      </c>
      <c r="AS263" s="270">
        <v>4.9299999999999997E-2</v>
      </c>
      <c r="AT263" s="270">
        <v>5.2400000000000002E-2</v>
      </c>
      <c r="AU263" s="270">
        <v>5.2400000000000002E-2</v>
      </c>
      <c r="AV263" s="270">
        <v>5.2400000000000002E-2</v>
      </c>
      <c r="AW263" s="270">
        <v>5.2400000000000002E-2</v>
      </c>
      <c r="AX263" s="270">
        <v>0</v>
      </c>
      <c r="AY263" s="270">
        <v>0</v>
      </c>
      <c r="AZ263" s="270">
        <v>0</v>
      </c>
      <c r="BA263" s="270">
        <v>0</v>
      </c>
      <c r="BB263" s="270">
        <v>0</v>
      </c>
      <c r="BC263" s="270">
        <v>0</v>
      </c>
      <c r="BD263" s="270">
        <v>0</v>
      </c>
      <c r="BE263" s="270">
        <v>0</v>
      </c>
      <c r="BF263" s="270">
        <v>0</v>
      </c>
      <c r="BG263" s="270">
        <v>0</v>
      </c>
    </row>
    <row r="264" spans="1:59">
      <c r="A264" s="267" t="s">
        <v>869</v>
      </c>
      <c r="B264" s="268">
        <v>6.4500000000000002E-2</v>
      </c>
      <c r="C264" s="268">
        <v>0.113</v>
      </c>
      <c r="D264" s="268">
        <v>0</v>
      </c>
      <c r="E264" s="268"/>
      <c r="F264" s="269">
        <v>875</v>
      </c>
      <c r="G264" s="270">
        <v>0.02</v>
      </c>
      <c r="H264" s="270">
        <v>1.0999999999999999E-2</v>
      </c>
      <c r="I264" s="270">
        <v>5.0000000000000001E-3</v>
      </c>
      <c r="J264" s="270">
        <v>1.3000000000000001E-2</v>
      </c>
      <c r="K264" s="270">
        <v>0.01</v>
      </c>
      <c r="L264" s="270">
        <v>5.4999999999999979E-3</v>
      </c>
      <c r="M264" s="271">
        <v>22.857142857142858</v>
      </c>
      <c r="N264" s="269">
        <v>883</v>
      </c>
      <c r="O264" s="269">
        <v>909</v>
      </c>
      <c r="P264" s="269">
        <v>937</v>
      </c>
      <c r="Q264" s="269">
        <v>965</v>
      </c>
      <c r="R264" s="269">
        <v>994</v>
      </c>
      <c r="S264" s="269" t="s">
        <v>164</v>
      </c>
      <c r="T264" s="270">
        <v>2.8000000000000001E-2</v>
      </c>
      <c r="U264" s="270">
        <v>2.9000000000000001E-2</v>
      </c>
      <c r="V264" s="270">
        <v>0.03</v>
      </c>
      <c r="W264" s="270">
        <v>3.1E-2</v>
      </c>
      <c r="X264" s="270">
        <v>3.2000000000000001E-2</v>
      </c>
      <c r="Y264" s="270">
        <v>1.0999999999999999E-2</v>
      </c>
      <c r="Z264" s="270">
        <v>1.2E-2</v>
      </c>
      <c r="AA264" s="270">
        <v>1.2999999999999999E-2</v>
      </c>
      <c r="AB264" s="270">
        <v>1.4E-2</v>
      </c>
      <c r="AC264" s="270">
        <v>1.4999999999999999E-2</v>
      </c>
      <c r="AD264" s="270">
        <v>5.0000000000000001E-3</v>
      </c>
      <c r="AE264" s="270">
        <v>5.0000000000000001E-3</v>
      </c>
      <c r="AF264" s="270">
        <v>5.0000000000000001E-3</v>
      </c>
      <c r="AG264" s="270">
        <v>5.0000000000000001E-3</v>
      </c>
      <c r="AH264" s="270">
        <v>5.0000000000000001E-3</v>
      </c>
      <c r="AI264" s="270">
        <v>1.2E-2</v>
      </c>
      <c r="AJ264" s="270">
        <v>1.2E-2</v>
      </c>
      <c r="AK264" s="270">
        <v>1.2E-2</v>
      </c>
      <c r="AL264" s="270">
        <v>1.2E-2</v>
      </c>
      <c r="AM264" s="270">
        <v>1.2E-2</v>
      </c>
      <c r="AN264" s="270">
        <v>0.01</v>
      </c>
      <c r="AO264" s="270">
        <v>0.01</v>
      </c>
      <c r="AP264" s="270">
        <v>0.01</v>
      </c>
      <c r="AQ264" s="270">
        <v>0.01</v>
      </c>
      <c r="AR264" s="270">
        <v>0.01</v>
      </c>
      <c r="AS264" s="270">
        <v>5.5999999999999999E-3</v>
      </c>
      <c r="AT264" s="270">
        <v>5.7999999999999996E-3</v>
      </c>
      <c r="AU264" s="270">
        <v>5.8999999999999999E-3</v>
      </c>
      <c r="AV264" s="270">
        <v>6.1000000000000004E-3</v>
      </c>
      <c r="AW264" s="270">
        <v>6.3E-3</v>
      </c>
      <c r="AX264" s="270">
        <v>0</v>
      </c>
      <c r="AY264" s="270">
        <v>0</v>
      </c>
      <c r="AZ264" s="270">
        <v>0</v>
      </c>
      <c r="BA264" s="270">
        <v>0</v>
      </c>
      <c r="BB264" s="270">
        <v>0</v>
      </c>
      <c r="BC264" s="270">
        <v>0</v>
      </c>
      <c r="BD264" s="270">
        <v>0</v>
      </c>
      <c r="BE264" s="270">
        <v>0</v>
      </c>
      <c r="BF264" s="270">
        <v>0</v>
      </c>
      <c r="BG264" s="270">
        <v>0</v>
      </c>
    </row>
    <row r="265" spans="1:59">
      <c r="A265" s="267" t="s">
        <v>476</v>
      </c>
      <c r="B265" s="268">
        <v>0.12316666666666669</v>
      </c>
      <c r="C265" s="268">
        <v>0.17</v>
      </c>
      <c r="D265" s="268">
        <v>0</v>
      </c>
      <c r="E265" s="268"/>
      <c r="F265" s="269">
        <v>843</v>
      </c>
      <c r="G265" s="270">
        <v>3.9E-2</v>
      </c>
      <c r="H265" s="270">
        <v>1.2999999999999999E-2</v>
      </c>
      <c r="I265" s="270">
        <v>5.7000000000000002E-2</v>
      </c>
      <c r="J265" s="270">
        <v>3.0000000000000001E-3</v>
      </c>
      <c r="K265" s="270">
        <v>0</v>
      </c>
      <c r="L265" s="270">
        <v>1.1166666666666686E-2</v>
      </c>
      <c r="M265" s="271">
        <v>46.263345195729535</v>
      </c>
      <c r="N265" s="269">
        <v>850</v>
      </c>
      <c r="O265" s="269">
        <v>850</v>
      </c>
      <c r="P265" s="269">
        <v>850</v>
      </c>
      <c r="Q265" s="269">
        <v>850</v>
      </c>
      <c r="R265" s="269">
        <v>850</v>
      </c>
      <c r="S265" s="269" t="s">
        <v>164</v>
      </c>
      <c r="T265" s="270">
        <v>0.04</v>
      </c>
      <c r="U265" s="270">
        <v>0.04</v>
      </c>
      <c r="V265" s="270">
        <v>0.04</v>
      </c>
      <c r="W265" s="270">
        <v>0.04</v>
      </c>
      <c r="X265" s="270">
        <v>0.04</v>
      </c>
      <c r="Y265" s="270">
        <v>1.4999999999999999E-2</v>
      </c>
      <c r="Z265" s="270">
        <v>1.4999999999999999E-2</v>
      </c>
      <c r="AA265" s="270">
        <v>1.4999999999999999E-2</v>
      </c>
      <c r="AB265" s="270">
        <v>1.4999999999999999E-2</v>
      </c>
      <c r="AC265" s="270">
        <v>1.4999999999999999E-2</v>
      </c>
      <c r="AD265" s="270">
        <v>5.5E-2</v>
      </c>
      <c r="AE265" s="270">
        <v>5.5E-2</v>
      </c>
      <c r="AF265" s="270">
        <v>5.5E-2</v>
      </c>
      <c r="AG265" s="270">
        <v>5.5E-2</v>
      </c>
      <c r="AH265" s="270">
        <v>5.5E-2</v>
      </c>
      <c r="AI265" s="270">
        <v>2E-3</v>
      </c>
      <c r="AJ265" s="270">
        <v>2E-3</v>
      </c>
      <c r="AK265" s="270">
        <v>2E-3</v>
      </c>
      <c r="AL265" s="270">
        <v>2E-3</v>
      </c>
      <c r="AM265" s="270">
        <v>2E-3</v>
      </c>
      <c r="AN265" s="270">
        <v>0</v>
      </c>
      <c r="AO265" s="270">
        <v>0</v>
      </c>
      <c r="AP265" s="270">
        <v>0</v>
      </c>
      <c r="AQ265" s="270">
        <v>0</v>
      </c>
      <c r="AR265" s="270">
        <v>0</v>
      </c>
      <c r="AS265" s="270">
        <v>1.0999999999999999E-2</v>
      </c>
      <c r="AT265" s="270">
        <v>1.0999999999999999E-2</v>
      </c>
      <c r="AU265" s="270">
        <v>1.0999999999999999E-2</v>
      </c>
      <c r="AV265" s="270">
        <v>1.0999999999999999E-2</v>
      </c>
      <c r="AW265" s="270">
        <v>1.0999999999999999E-2</v>
      </c>
      <c r="AX265" s="270">
        <v>0</v>
      </c>
      <c r="AY265" s="270">
        <v>0</v>
      </c>
      <c r="AZ265" s="270">
        <v>0</v>
      </c>
      <c r="BA265" s="270">
        <v>0</v>
      </c>
      <c r="BB265" s="270">
        <v>0</v>
      </c>
      <c r="BC265" s="270">
        <v>0</v>
      </c>
      <c r="BD265" s="270">
        <v>0</v>
      </c>
      <c r="BE265" s="270">
        <v>0</v>
      </c>
      <c r="BF265" s="270">
        <v>0</v>
      </c>
      <c r="BG265" s="270">
        <v>0</v>
      </c>
    </row>
    <row r="266" spans="1:59">
      <c r="A266" s="267" t="s">
        <v>432</v>
      </c>
      <c r="B266" s="268">
        <v>0.30666666666666664</v>
      </c>
      <c r="C266" s="268">
        <v>0.9</v>
      </c>
      <c r="D266" s="268">
        <v>0</v>
      </c>
      <c r="E266" s="268"/>
      <c r="F266" s="269">
        <v>1749</v>
      </c>
      <c r="G266" s="270">
        <v>0.11700000000000001</v>
      </c>
      <c r="H266" s="270">
        <v>0.06</v>
      </c>
      <c r="I266" s="270">
        <v>0.09</v>
      </c>
      <c r="J266" s="270">
        <v>0.01</v>
      </c>
      <c r="K266" s="270">
        <v>6.0000000000000001E-3</v>
      </c>
      <c r="L266" s="270">
        <v>2.3666666666666614E-2</v>
      </c>
      <c r="M266" s="271">
        <v>66.895368782161242</v>
      </c>
      <c r="N266" s="269">
        <v>2104</v>
      </c>
      <c r="O266" s="269">
        <v>2336</v>
      </c>
      <c r="P266" s="269">
        <v>2617</v>
      </c>
      <c r="Q266" s="269">
        <v>2930</v>
      </c>
      <c r="R266" s="269">
        <v>3230</v>
      </c>
      <c r="S266" s="269" t="s">
        <v>164</v>
      </c>
      <c r="T266" s="270">
        <v>0.11</v>
      </c>
      <c r="U266" s="270">
        <v>0.12</v>
      </c>
      <c r="V266" s="270">
        <v>0.16</v>
      </c>
      <c r="W266" s="270">
        <v>0.17899999999999999</v>
      </c>
      <c r="X266" s="270">
        <v>0.19700000000000001</v>
      </c>
      <c r="Y266" s="270">
        <v>0.04</v>
      </c>
      <c r="Z266" s="270">
        <v>6.9000000000000006E-2</v>
      </c>
      <c r="AA266" s="270">
        <v>8.5000000000000006E-2</v>
      </c>
      <c r="AB266" s="270">
        <v>0.104</v>
      </c>
      <c r="AC266" s="270">
        <v>0.12</v>
      </c>
      <c r="AD266" s="270">
        <v>5.6000000000000001E-2</v>
      </c>
      <c r="AE266" s="270">
        <v>0.26300000000000001</v>
      </c>
      <c r="AF266" s="270">
        <v>0.29399999999999998</v>
      </c>
      <c r="AG266" s="270">
        <v>0.32800000000000001</v>
      </c>
      <c r="AH266" s="270">
        <v>0.36099999999999999</v>
      </c>
      <c r="AI266" s="270">
        <v>0.02</v>
      </c>
      <c r="AJ266" s="270">
        <v>6.0000000000000001E-3</v>
      </c>
      <c r="AK266" s="270">
        <v>6.0000000000000001E-3</v>
      </c>
      <c r="AL266" s="270">
        <v>6.0000000000000001E-3</v>
      </c>
      <c r="AM266" s="270">
        <v>6.0000000000000001E-3</v>
      </c>
      <c r="AN266" s="270">
        <v>0</v>
      </c>
      <c r="AO266" s="270">
        <v>0</v>
      </c>
      <c r="AP266" s="270">
        <v>0</v>
      </c>
      <c r="AQ266" s="270">
        <v>0</v>
      </c>
      <c r="AR266" s="270">
        <v>0</v>
      </c>
      <c r="AS266" s="270">
        <v>1.9E-2</v>
      </c>
      <c r="AT266" s="270">
        <v>3.9E-2</v>
      </c>
      <c r="AU266" s="270">
        <v>4.5999999999999999E-2</v>
      </c>
      <c r="AV266" s="270">
        <v>5.1999999999999998E-2</v>
      </c>
      <c r="AW266" s="270">
        <v>5.8000000000000003E-2</v>
      </c>
      <c r="AX266" s="270">
        <v>0</v>
      </c>
      <c r="AY266" s="270">
        <v>0</v>
      </c>
      <c r="AZ266" s="270">
        <v>0</v>
      </c>
      <c r="BA266" s="270">
        <v>0</v>
      </c>
      <c r="BB266" s="270">
        <v>0</v>
      </c>
      <c r="BC266" s="270">
        <v>0</v>
      </c>
      <c r="BD266" s="270">
        <v>0</v>
      </c>
      <c r="BE266" s="270">
        <v>0</v>
      </c>
      <c r="BF266" s="270">
        <v>0</v>
      </c>
      <c r="BG266" s="270">
        <v>0</v>
      </c>
    </row>
    <row r="267" spans="1:59">
      <c r="A267" s="267" t="s">
        <v>411</v>
      </c>
      <c r="B267" s="268">
        <v>8.2999999999999977E-2</v>
      </c>
      <c r="C267" s="268">
        <v>6.8000000000000005E-2</v>
      </c>
      <c r="D267" s="268">
        <v>0</v>
      </c>
      <c r="E267" s="268"/>
      <c r="F267" s="269">
        <v>0</v>
      </c>
      <c r="G267" s="270">
        <v>0</v>
      </c>
      <c r="H267" s="270">
        <v>0</v>
      </c>
      <c r="I267" s="270">
        <v>0</v>
      </c>
      <c r="J267" s="270">
        <v>0</v>
      </c>
      <c r="K267" s="270">
        <v>0</v>
      </c>
      <c r="L267" s="270">
        <v>8.2999999999999977E-2</v>
      </c>
      <c r="M267" s="271" t="s">
        <v>395</v>
      </c>
      <c r="N267" s="269">
        <v>350</v>
      </c>
      <c r="O267" s="269">
        <v>400</v>
      </c>
      <c r="P267" s="269">
        <v>425</v>
      </c>
      <c r="Q267" s="269">
        <v>450</v>
      </c>
      <c r="R267" s="269">
        <v>500</v>
      </c>
      <c r="S267" s="269" t="s">
        <v>164</v>
      </c>
      <c r="T267" s="270">
        <v>0.05</v>
      </c>
      <c r="U267" s="270">
        <v>0.05</v>
      </c>
      <c r="V267" s="270">
        <v>0.05</v>
      </c>
      <c r="W267" s="270">
        <v>0.05</v>
      </c>
      <c r="X267" s="270">
        <v>0.05</v>
      </c>
      <c r="Y267" s="270">
        <v>0</v>
      </c>
      <c r="Z267" s="270">
        <v>0</v>
      </c>
      <c r="AA267" s="270">
        <v>0</v>
      </c>
      <c r="AB267" s="270">
        <v>0</v>
      </c>
      <c r="AC267" s="270">
        <v>0</v>
      </c>
      <c r="AD267" s="270">
        <v>0</v>
      </c>
      <c r="AE267" s="270">
        <v>0</v>
      </c>
      <c r="AF267" s="270">
        <v>0</v>
      </c>
      <c r="AG267" s="270">
        <v>0</v>
      </c>
      <c r="AH267" s="270">
        <v>0</v>
      </c>
      <c r="AI267" s="270">
        <v>0</v>
      </c>
      <c r="AJ267" s="270">
        <v>0</v>
      </c>
      <c r="AK267" s="270">
        <v>0</v>
      </c>
      <c r="AL267" s="270">
        <v>0</v>
      </c>
      <c r="AM267" s="270">
        <v>0</v>
      </c>
      <c r="AN267" s="270">
        <v>0</v>
      </c>
      <c r="AO267" s="270">
        <v>0</v>
      </c>
      <c r="AP267" s="270">
        <v>0</v>
      </c>
      <c r="AQ267" s="270">
        <v>0</v>
      </c>
      <c r="AR267" s="270">
        <v>0</v>
      </c>
      <c r="AS267" s="270">
        <v>0.01</v>
      </c>
      <c r="AT267" s="270">
        <v>0.01</v>
      </c>
      <c r="AU267" s="270">
        <v>0.01</v>
      </c>
      <c r="AV267" s="270">
        <v>0.01</v>
      </c>
      <c r="AW267" s="270">
        <v>0.01</v>
      </c>
      <c r="AX267" s="270">
        <v>0</v>
      </c>
      <c r="AY267" s="270">
        <v>0</v>
      </c>
      <c r="AZ267" s="270">
        <v>0</v>
      </c>
      <c r="BA267" s="270">
        <v>0</v>
      </c>
      <c r="BB267" s="270">
        <v>0</v>
      </c>
      <c r="BC267" s="270">
        <v>0</v>
      </c>
      <c r="BD267" s="270">
        <v>0</v>
      </c>
      <c r="BE267" s="270">
        <v>0</v>
      </c>
      <c r="BF267" s="270">
        <v>0</v>
      </c>
      <c r="BG267" s="270">
        <v>0</v>
      </c>
    </row>
    <row r="268" spans="1:59">
      <c r="A268" s="267" t="s">
        <v>858</v>
      </c>
      <c r="B268" s="268">
        <v>3.2716666666666665</v>
      </c>
      <c r="C268" s="268">
        <v>14</v>
      </c>
      <c r="D268" s="268">
        <v>0.81606849315068497</v>
      </c>
      <c r="E268" s="268"/>
      <c r="F268" s="269">
        <v>13800</v>
      </c>
      <c r="G268" s="270">
        <v>1.357</v>
      </c>
      <c r="H268" s="270">
        <v>0.49</v>
      </c>
      <c r="I268" s="270">
        <v>4.0000000000000001E-3</v>
      </c>
      <c r="J268" s="270">
        <v>0.36499999999999999</v>
      </c>
      <c r="K268" s="270">
        <v>6.3E-2</v>
      </c>
      <c r="L268" s="270">
        <v>0.17659817351598139</v>
      </c>
      <c r="M268" s="271">
        <v>98.333333333333329</v>
      </c>
      <c r="N268" s="269">
        <v>14297</v>
      </c>
      <c r="O268" s="269">
        <v>16012</v>
      </c>
      <c r="P268" s="269">
        <v>17933</v>
      </c>
      <c r="Q268" s="269">
        <v>20085</v>
      </c>
      <c r="R268" s="269">
        <v>22496</v>
      </c>
      <c r="S268" s="269" t="s">
        <v>163</v>
      </c>
      <c r="T268" s="270">
        <v>1.401</v>
      </c>
      <c r="U268" s="270">
        <v>1.569</v>
      </c>
      <c r="V268" s="270">
        <v>1.7569999999999999</v>
      </c>
      <c r="W268" s="270">
        <v>1.9690000000000001</v>
      </c>
      <c r="X268" s="270">
        <v>2.2050000000000001</v>
      </c>
      <c r="Y268" s="270">
        <v>0.59570000000000001</v>
      </c>
      <c r="Z268" s="270">
        <v>0.71489999999999998</v>
      </c>
      <c r="AA268" s="270">
        <v>0.85780000000000001</v>
      </c>
      <c r="AB268" s="270">
        <v>1.0294000000000001</v>
      </c>
      <c r="AC268" s="270">
        <v>1.2353000000000001</v>
      </c>
      <c r="AD268" s="270">
        <v>5.3E-3</v>
      </c>
      <c r="AE268" s="270">
        <v>6.4000000000000003E-3</v>
      </c>
      <c r="AF268" s="270">
        <v>7.6E-3</v>
      </c>
      <c r="AG268" s="270">
        <v>9.1999999999999998E-3</v>
      </c>
      <c r="AH268" s="270">
        <v>1.0999999999999999E-2</v>
      </c>
      <c r="AI268" s="270">
        <v>0.38700000000000001</v>
      </c>
      <c r="AJ268" s="270">
        <v>0.46400000000000002</v>
      </c>
      <c r="AK268" s="270">
        <v>0.55700000000000005</v>
      </c>
      <c r="AL268" s="270">
        <v>0.66900000000000004</v>
      </c>
      <c r="AM268" s="270">
        <v>0.80200000000000005</v>
      </c>
      <c r="AN268" s="270">
        <v>7.0000000000000007E-2</v>
      </c>
      <c r="AO268" s="270">
        <v>7.4999999999999997E-2</v>
      </c>
      <c r="AP268" s="270">
        <v>0.08</v>
      </c>
      <c r="AQ268" s="270">
        <v>8.5000000000000006E-2</v>
      </c>
      <c r="AR268" s="270">
        <v>0.09</v>
      </c>
      <c r="AS268" s="270">
        <v>0.35</v>
      </c>
      <c r="AT268" s="270">
        <v>0.36</v>
      </c>
      <c r="AU268" s="270">
        <v>0.37</v>
      </c>
      <c r="AV268" s="270">
        <v>0.38</v>
      </c>
      <c r="AW268" s="270">
        <v>0.39</v>
      </c>
      <c r="AX268" s="270">
        <v>0</v>
      </c>
      <c r="AY268" s="270">
        <v>0</v>
      </c>
      <c r="AZ268" s="270">
        <v>0</v>
      </c>
      <c r="BA268" s="270">
        <v>0</v>
      </c>
      <c r="BB268" s="270">
        <v>0</v>
      </c>
      <c r="BC268" s="270">
        <v>0</v>
      </c>
      <c r="BD268" s="270">
        <v>0</v>
      </c>
      <c r="BE268" s="270">
        <v>0</v>
      </c>
      <c r="BF268" s="270">
        <v>0</v>
      </c>
      <c r="BG268" s="270">
        <v>0</v>
      </c>
    </row>
    <row r="269" spans="1:59">
      <c r="A269" s="267" t="s">
        <v>808</v>
      </c>
      <c r="B269" s="268">
        <v>0.19316666666666671</v>
      </c>
      <c r="C269" s="268">
        <v>0.25</v>
      </c>
      <c r="D269" s="268">
        <v>2.1000000000000001E-2</v>
      </c>
      <c r="E269" s="268"/>
      <c r="F269" s="269">
        <v>1107</v>
      </c>
      <c r="G269" s="270">
        <v>9.2999999999999999E-2</v>
      </c>
      <c r="H269" s="270">
        <v>1.4E-2</v>
      </c>
      <c r="I269" s="270">
        <v>5.0000000000000001E-3</v>
      </c>
      <c r="J269" s="270">
        <v>8.0000000000000002E-3</v>
      </c>
      <c r="K269" s="270">
        <v>2.5000000000000001E-2</v>
      </c>
      <c r="L269" s="270">
        <v>2.7166666666666728E-2</v>
      </c>
      <c r="M269" s="271">
        <v>84.010840108401084</v>
      </c>
      <c r="N269" s="269">
        <v>1140</v>
      </c>
      <c r="O269" s="269">
        <v>1200</v>
      </c>
      <c r="P269" s="269">
        <v>1250</v>
      </c>
      <c r="Q269" s="269">
        <v>1300</v>
      </c>
      <c r="R269" s="269">
        <v>1350</v>
      </c>
      <c r="S269" s="269" t="s">
        <v>163</v>
      </c>
      <c r="T269" s="270">
        <v>0.09</v>
      </c>
      <c r="U269" s="270">
        <v>9.2999999999999999E-2</v>
      </c>
      <c r="V269" s="270">
        <v>9.5000000000000001E-2</v>
      </c>
      <c r="W269" s="270">
        <v>9.7000000000000003E-2</v>
      </c>
      <c r="X269" s="270">
        <v>9.9000000000000005E-2</v>
      </c>
      <c r="Y269" s="270">
        <v>1.4999999999999999E-2</v>
      </c>
      <c r="Z269" s="270">
        <v>1.6E-2</v>
      </c>
      <c r="AA269" s="270">
        <v>1.7000000000000001E-2</v>
      </c>
      <c r="AB269" s="270">
        <v>1.7999999999999999E-2</v>
      </c>
      <c r="AC269" s="270">
        <v>1.9E-2</v>
      </c>
      <c r="AD269" s="270">
        <v>5.0000000000000001E-3</v>
      </c>
      <c r="AE269" s="270">
        <v>5.0000000000000001E-3</v>
      </c>
      <c r="AF269" s="270">
        <v>5.0000000000000001E-3</v>
      </c>
      <c r="AG269" s="270">
        <v>5.0000000000000001E-3</v>
      </c>
      <c r="AH269" s="270">
        <v>5.0000000000000001E-3</v>
      </c>
      <c r="AI269" s="270">
        <v>8.0000000000000002E-3</v>
      </c>
      <c r="AJ269" s="270">
        <v>8.9999999999999993E-3</v>
      </c>
      <c r="AK269" s="270">
        <v>8.9999999999999993E-3</v>
      </c>
      <c r="AL269" s="270">
        <v>0.01</v>
      </c>
      <c r="AM269" s="270">
        <v>0.01</v>
      </c>
      <c r="AN269" s="270">
        <v>0.02</v>
      </c>
      <c r="AO269" s="270">
        <v>1.7000000000000001E-2</v>
      </c>
      <c r="AP269" s="270">
        <v>1.4999999999999999E-2</v>
      </c>
      <c r="AQ269" s="270">
        <v>1.2E-2</v>
      </c>
      <c r="AR269" s="270">
        <v>1.2E-2</v>
      </c>
      <c r="AS269" s="270">
        <v>2.5700000000000001E-2</v>
      </c>
      <c r="AT269" s="270">
        <v>2.6100000000000002E-2</v>
      </c>
      <c r="AU269" s="270">
        <v>2.63E-2</v>
      </c>
      <c r="AV269" s="270">
        <v>2.64E-2</v>
      </c>
      <c r="AW269" s="270">
        <v>2.7E-2</v>
      </c>
      <c r="AX269" s="270">
        <v>1</v>
      </c>
      <c r="AY269" s="270">
        <v>0</v>
      </c>
      <c r="AZ269" s="270">
        <v>0</v>
      </c>
      <c r="BA269" s="270">
        <v>0</v>
      </c>
      <c r="BB269" s="270">
        <v>0</v>
      </c>
      <c r="BC269" s="270">
        <v>0</v>
      </c>
      <c r="BD269" s="270">
        <v>0</v>
      </c>
      <c r="BE269" s="270">
        <v>0</v>
      </c>
      <c r="BF269" s="270">
        <v>0</v>
      </c>
      <c r="BG269" s="270">
        <v>0</v>
      </c>
    </row>
    <row r="270" spans="1:59">
      <c r="A270" s="267" t="s">
        <v>391</v>
      </c>
      <c r="B270" s="268">
        <v>1.2049166666666666</v>
      </c>
      <c r="C270" s="268">
        <v>1.9599999999999997</v>
      </c>
      <c r="D270" s="268">
        <v>0.38949315068493146</v>
      </c>
      <c r="E270" s="268"/>
      <c r="F270" s="269">
        <v>7800</v>
      </c>
      <c r="G270" s="270">
        <v>0.45</v>
      </c>
      <c r="H270" s="270">
        <v>0.2</v>
      </c>
      <c r="I270" s="270">
        <v>3.5000000000000003E-2</v>
      </c>
      <c r="J270" s="270">
        <v>2.5999999999999999E-2</v>
      </c>
      <c r="K270" s="270">
        <v>4.0000000000000001E-3</v>
      </c>
      <c r="L270" s="270">
        <v>0.10042351598173505</v>
      </c>
      <c r="M270" s="271">
        <v>57.692307692307693</v>
      </c>
      <c r="N270" s="269">
        <v>8268</v>
      </c>
      <c r="O270" s="269">
        <v>8782</v>
      </c>
      <c r="P270" s="269">
        <v>9835</v>
      </c>
      <c r="Q270" s="269">
        <v>11015</v>
      </c>
      <c r="R270" s="269">
        <v>13219</v>
      </c>
      <c r="S270" s="269" t="s">
        <v>163</v>
      </c>
      <c r="T270" s="270">
        <v>0.58499999999999996</v>
      </c>
      <c r="U270" s="270">
        <v>0.65500000000000003</v>
      </c>
      <c r="V270" s="270">
        <v>0.73299999999999998</v>
      </c>
      <c r="W270" s="270">
        <v>0.82099999999999995</v>
      </c>
      <c r="X270" s="270">
        <v>0.9</v>
      </c>
      <c r="Y270" s="270">
        <v>0.23</v>
      </c>
      <c r="Z270" s="270">
        <v>0.34399999999999997</v>
      </c>
      <c r="AA270" s="270">
        <v>0.53</v>
      </c>
      <c r="AB270" s="270">
        <v>0.71599999999999997</v>
      </c>
      <c r="AC270" s="270">
        <v>0.91</v>
      </c>
      <c r="AD270" s="270">
        <v>5.0999999999999997E-2</v>
      </c>
      <c r="AE270" s="270">
        <v>7.0999999999999994E-2</v>
      </c>
      <c r="AF270" s="270">
        <v>0.1</v>
      </c>
      <c r="AG270" s="270">
        <v>0.12</v>
      </c>
      <c r="AH270" s="270">
        <v>0.15</v>
      </c>
      <c r="AI270" s="270">
        <v>6.0999999999999999E-2</v>
      </c>
      <c r="AJ270" s="270">
        <v>6.6000000000000003E-2</v>
      </c>
      <c r="AK270" s="270">
        <v>6.9000000000000006E-2</v>
      </c>
      <c r="AL270" s="270">
        <v>7.8E-2</v>
      </c>
      <c r="AM270" s="270">
        <v>8.3000000000000004E-2</v>
      </c>
      <c r="AN270" s="270">
        <v>2.3E-2</v>
      </c>
      <c r="AO270" s="270">
        <v>3.2000000000000001E-2</v>
      </c>
      <c r="AP270" s="270">
        <v>3.5999999999999997E-2</v>
      </c>
      <c r="AQ270" s="270">
        <v>4.7E-2</v>
      </c>
      <c r="AR270" s="270">
        <v>5.5E-2</v>
      </c>
      <c r="AS270" s="270">
        <v>0.14699999999999999</v>
      </c>
      <c r="AT270" s="270">
        <v>0.18</v>
      </c>
      <c r="AU270" s="270">
        <v>0.22900000000000001</v>
      </c>
      <c r="AV270" s="270">
        <v>0.29099999999999998</v>
      </c>
      <c r="AW270" s="270">
        <v>0.36099999999999999</v>
      </c>
      <c r="AX270" s="270">
        <v>9.2999999999999999E-2</v>
      </c>
      <c r="AY270" s="270">
        <v>0</v>
      </c>
      <c r="AZ270" s="270">
        <v>0</v>
      </c>
      <c r="BA270" s="270">
        <v>0</v>
      </c>
      <c r="BB270" s="270">
        <v>0</v>
      </c>
      <c r="BC270" s="270">
        <v>0</v>
      </c>
      <c r="BD270" s="270">
        <v>0</v>
      </c>
      <c r="BE270" s="270">
        <v>0</v>
      </c>
      <c r="BF270" s="270">
        <v>0</v>
      </c>
      <c r="BG270" s="270">
        <v>0</v>
      </c>
    </row>
    <row r="271" spans="1:59">
      <c r="A271" s="267" t="s">
        <v>481</v>
      </c>
      <c r="B271" s="268">
        <v>0.24883333333333335</v>
      </c>
      <c r="C271" s="268">
        <v>1</v>
      </c>
      <c r="D271" s="268">
        <v>0</v>
      </c>
      <c r="E271" s="268"/>
      <c r="F271" s="269">
        <v>2440</v>
      </c>
      <c r="G271" s="270">
        <v>0.20499999999999999</v>
      </c>
      <c r="H271" s="270">
        <v>7.0000000000000001E-3</v>
      </c>
      <c r="I271" s="270">
        <v>0</v>
      </c>
      <c r="J271" s="270">
        <v>2E-3</v>
      </c>
      <c r="K271" s="270">
        <v>0.02</v>
      </c>
      <c r="L271" s="270">
        <v>1.4833333333333365E-2</v>
      </c>
      <c r="M271" s="271">
        <v>84.016393442622956</v>
      </c>
      <c r="N271" s="269">
        <v>2600</v>
      </c>
      <c r="O271" s="269">
        <v>2800</v>
      </c>
      <c r="P271" s="269">
        <v>3000</v>
      </c>
      <c r="Q271" s="269">
        <v>3200</v>
      </c>
      <c r="R271" s="269">
        <v>3300</v>
      </c>
      <c r="S271" s="269" t="s">
        <v>163</v>
      </c>
      <c r="T271" s="270">
        <v>0.188</v>
      </c>
      <c r="U271" s="270">
        <v>0.191</v>
      </c>
      <c r="V271" s="270">
        <v>0.2</v>
      </c>
      <c r="W271" s="270">
        <v>0.22500000000000001</v>
      </c>
      <c r="X271" s="270">
        <v>0.253</v>
      </c>
      <c r="Y271" s="270">
        <v>6.9000000000000006E-2</v>
      </c>
      <c r="Z271" s="270">
        <v>7.4999999999999997E-2</v>
      </c>
      <c r="AA271" s="270">
        <v>7.4999999999999997E-2</v>
      </c>
      <c r="AB271" s="270">
        <v>7.8E-2</v>
      </c>
      <c r="AC271" s="270">
        <v>0.09</v>
      </c>
      <c r="AD271" s="270">
        <v>1.6E-2</v>
      </c>
      <c r="AE271" s="270">
        <v>1.7000000000000001E-2</v>
      </c>
      <c r="AF271" s="270">
        <v>1.7999999999999999E-2</v>
      </c>
      <c r="AG271" s="270">
        <v>1.7999999999999999E-2</v>
      </c>
      <c r="AH271" s="270">
        <v>0.02</v>
      </c>
      <c r="AI271" s="270">
        <v>0.1</v>
      </c>
      <c r="AJ271" s="270">
        <v>0.11</v>
      </c>
      <c r="AK271" s="270">
        <v>0.11</v>
      </c>
      <c r="AL271" s="270">
        <v>0.111</v>
      </c>
      <c r="AM271" s="270">
        <v>0.112</v>
      </c>
      <c r="AN271" s="270">
        <v>0.126</v>
      </c>
      <c r="AO271" s="270">
        <v>0.14000000000000001</v>
      </c>
      <c r="AP271" s="270">
        <v>0.15</v>
      </c>
      <c r="AQ271" s="270">
        <v>0.16</v>
      </c>
      <c r="AR271" s="270">
        <v>0.16700000000000001</v>
      </c>
      <c r="AS271" s="270">
        <v>5.1200000000000002E-2</v>
      </c>
      <c r="AT271" s="270">
        <v>5.4699999999999999E-2</v>
      </c>
      <c r="AU271" s="270">
        <v>5.67E-2</v>
      </c>
      <c r="AV271" s="270">
        <v>6.0699999999999997E-2</v>
      </c>
      <c r="AW271" s="270">
        <v>6.5799999999999997E-2</v>
      </c>
      <c r="AX271" s="270">
        <v>0</v>
      </c>
      <c r="AY271" s="270">
        <v>0</v>
      </c>
      <c r="AZ271" s="270">
        <v>0</v>
      </c>
      <c r="BA271" s="270">
        <v>0</v>
      </c>
      <c r="BB271" s="270">
        <v>0</v>
      </c>
      <c r="BC271" s="270">
        <v>0</v>
      </c>
      <c r="BD271" s="270">
        <v>0</v>
      </c>
      <c r="BE271" s="270">
        <v>0</v>
      </c>
      <c r="BF271" s="270">
        <v>0</v>
      </c>
      <c r="BG271" s="270">
        <v>0</v>
      </c>
    </row>
    <row r="272" spans="1:59">
      <c r="A272" s="267" t="s">
        <v>783</v>
      </c>
      <c r="B272" s="268">
        <v>0.11708333333333333</v>
      </c>
      <c r="C272" s="268">
        <v>0.59000000000000008</v>
      </c>
      <c r="D272" s="268">
        <v>0</v>
      </c>
      <c r="E272" s="268"/>
      <c r="F272" s="269">
        <v>1514</v>
      </c>
      <c r="G272" s="270">
        <v>0.111</v>
      </c>
      <c r="H272" s="270">
        <v>0.01</v>
      </c>
      <c r="I272" s="270">
        <v>0.01</v>
      </c>
      <c r="J272" s="270">
        <v>0</v>
      </c>
      <c r="K272" s="270">
        <v>0</v>
      </c>
      <c r="L272" s="270">
        <v>-1.3916666666666674E-2</v>
      </c>
      <c r="M272" s="271">
        <v>73.315719947159835</v>
      </c>
      <c r="N272" s="269">
        <v>1537</v>
      </c>
      <c r="O272" s="269">
        <v>1614</v>
      </c>
      <c r="P272" s="269">
        <v>1694</v>
      </c>
      <c r="Q272" s="269">
        <v>1779</v>
      </c>
      <c r="R272" s="269">
        <v>1868</v>
      </c>
      <c r="S272" s="269" t="s">
        <v>163</v>
      </c>
      <c r="T272" s="270">
        <v>0.1132</v>
      </c>
      <c r="U272" s="270">
        <v>0.1188</v>
      </c>
      <c r="V272" s="270">
        <v>0.12470000000000001</v>
      </c>
      <c r="W272" s="270">
        <v>0.13089999999999999</v>
      </c>
      <c r="X272" s="270">
        <v>0.13739999999999999</v>
      </c>
      <c r="Y272" s="270">
        <v>0.01</v>
      </c>
      <c r="Z272" s="270">
        <v>1.0500000000000001E-2</v>
      </c>
      <c r="AA272" s="270">
        <v>1.0999999999999999E-2</v>
      </c>
      <c r="AB272" s="270">
        <v>1.15E-2</v>
      </c>
      <c r="AC272" s="270">
        <v>1.2E-2</v>
      </c>
      <c r="AD272" s="270">
        <v>0.01</v>
      </c>
      <c r="AE272" s="270">
        <v>1.0500000000000001E-2</v>
      </c>
      <c r="AF272" s="270">
        <v>1.0999999999999999E-2</v>
      </c>
      <c r="AG272" s="270">
        <v>1.15E-2</v>
      </c>
      <c r="AH272" s="270">
        <v>1.2E-2</v>
      </c>
      <c r="AI272" s="270">
        <v>0</v>
      </c>
      <c r="AJ272" s="270">
        <v>0</v>
      </c>
      <c r="AK272" s="270">
        <v>0</v>
      </c>
      <c r="AL272" s="270">
        <v>0</v>
      </c>
      <c r="AM272" s="270">
        <v>0</v>
      </c>
      <c r="AN272" s="270">
        <v>0</v>
      </c>
      <c r="AO272" s="270">
        <v>0</v>
      </c>
      <c r="AP272" s="270">
        <v>0</v>
      </c>
      <c r="AQ272" s="270">
        <v>0</v>
      </c>
      <c r="AR272" s="270">
        <v>0</v>
      </c>
      <c r="AS272" s="270">
        <v>1.4999999999999999E-2</v>
      </c>
      <c r="AT272" s="270">
        <v>1.4999999999999999E-2</v>
      </c>
      <c r="AU272" s="270">
        <v>1.4999999999999999E-2</v>
      </c>
      <c r="AV272" s="270">
        <v>1.4999999999999999E-2</v>
      </c>
      <c r="AW272" s="270">
        <v>1.4999999999999999E-2</v>
      </c>
      <c r="AX272" s="270">
        <v>0</v>
      </c>
      <c r="AY272" s="270">
        <v>0</v>
      </c>
      <c r="AZ272" s="270">
        <v>0</v>
      </c>
      <c r="BA272" s="270">
        <v>0</v>
      </c>
      <c r="BB272" s="270">
        <v>0</v>
      </c>
      <c r="BC272" s="270">
        <v>0</v>
      </c>
      <c r="BD272" s="270">
        <v>0</v>
      </c>
      <c r="BE272" s="270">
        <v>0</v>
      </c>
      <c r="BF272" s="270">
        <v>0</v>
      </c>
      <c r="BG272" s="270">
        <v>0</v>
      </c>
    </row>
    <row r="273" spans="1:59">
      <c r="A273" s="267" t="s">
        <v>1060</v>
      </c>
      <c r="B273" s="268">
        <v>6.7916666666666681E-2</v>
      </c>
      <c r="C273" s="268">
        <v>0.17499999999999999</v>
      </c>
      <c r="D273" s="268">
        <v>0</v>
      </c>
      <c r="E273" s="268"/>
      <c r="F273" s="269">
        <v>902</v>
      </c>
      <c r="G273" s="270">
        <v>7.4999999999999997E-2</v>
      </c>
      <c r="H273" s="270">
        <v>1E-3</v>
      </c>
      <c r="I273" s="270">
        <v>0</v>
      </c>
      <c r="J273" s="270">
        <v>1E-3</v>
      </c>
      <c r="K273" s="270">
        <v>0</v>
      </c>
      <c r="L273" s="270">
        <v>-9.0833333333333183E-3</v>
      </c>
      <c r="M273" s="271">
        <v>83.148558758314863</v>
      </c>
      <c r="N273" s="269">
        <v>945</v>
      </c>
      <c r="O273" s="269">
        <v>973</v>
      </c>
      <c r="P273" s="269">
        <v>1002</v>
      </c>
      <c r="Q273" s="269">
        <v>1032</v>
      </c>
      <c r="R273" s="269">
        <v>1032</v>
      </c>
      <c r="S273" s="269" t="s">
        <v>163</v>
      </c>
      <c r="T273" s="270">
        <v>6.4000000000000001E-2</v>
      </c>
      <c r="U273" s="270">
        <v>6.6000000000000003E-2</v>
      </c>
      <c r="V273" s="270">
        <v>6.9000000000000006E-2</v>
      </c>
      <c r="W273" s="270">
        <v>7.1999999999999995E-2</v>
      </c>
      <c r="X273" s="270">
        <v>7.1999999999999995E-2</v>
      </c>
      <c r="Y273" s="270">
        <v>0</v>
      </c>
      <c r="Z273" s="270">
        <v>0</v>
      </c>
      <c r="AA273" s="270">
        <v>0</v>
      </c>
      <c r="AB273" s="270">
        <v>0</v>
      </c>
      <c r="AC273" s="270">
        <v>0</v>
      </c>
      <c r="AD273" s="270">
        <v>0</v>
      </c>
      <c r="AE273" s="270">
        <v>0</v>
      </c>
      <c r="AF273" s="270">
        <v>0</v>
      </c>
      <c r="AG273" s="270">
        <v>0</v>
      </c>
      <c r="AH273" s="270">
        <v>0</v>
      </c>
      <c r="AI273" s="270">
        <v>0</v>
      </c>
      <c r="AJ273" s="270">
        <v>0</v>
      </c>
      <c r="AK273" s="270">
        <v>0</v>
      </c>
      <c r="AL273" s="270">
        <v>0</v>
      </c>
      <c r="AM273" s="270">
        <v>0</v>
      </c>
      <c r="AN273" s="270">
        <v>0</v>
      </c>
      <c r="AO273" s="270">
        <v>0</v>
      </c>
      <c r="AP273" s="270">
        <v>0</v>
      </c>
      <c r="AQ273" s="270">
        <v>0</v>
      </c>
      <c r="AR273" s="270">
        <v>0</v>
      </c>
      <c r="AS273" s="270">
        <v>4.0000000000000001E-3</v>
      </c>
      <c r="AT273" s="270">
        <v>4.0000000000000001E-3</v>
      </c>
      <c r="AU273" s="270">
        <v>4.0000000000000001E-3</v>
      </c>
      <c r="AV273" s="270">
        <v>5.0000000000000001E-3</v>
      </c>
      <c r="AW273" s="270">
        <v>5.0000000000000001E-3</v>
      </c>
      <c r="AX273" s="270">
        <v>0</v>
      </c>
      <c r="AY273" s="270">
        <v>0</v>
      </c>
      <c r="AZ273" s="270">
        <v>0</v>
      </c>
      <c r="BA273" s="270">
        <v>0</v>
      </c>
      <c r="BB273" s="270">
        <v>0</v>
      </c>
      <c r="BC273" s="270">
        <v>0</v>
      </c>
      <c r="BD273" s="270">
        <v>0</v>
      </c>
      <c r="BE273" s="270">
        <v>0</v>
      </c>
      <c r="BF273" s="270">
        <v>0</v>
      </c>
      <c r="BG273" s="270">
        <v>0</v>
      </c>
    </row>
    <row r="274" spans="1:59">
      <c r="A274" s="267" t="s">
        <v>469</v>
      </c>
      <c r="B274" s="268">
        <v>3.85E-2</v>
      </c>
      <c r="C274" s="268">
        <v>8.299999999999999E-2</v>
      </c>
      <c r="D274" s="268">
        <v>0</v>
      </c>
      <c r="E274" s="268"/>
      <c r="F274" s="269">
        <v>490</v>
      </c>
      <c r="G274" s="270">
        <v>0.01</v>
      </c>
      <c r="H274" s="270">
        <v>6.0000000000000001E-3</v>
      </c>
      <c r="I274" s="270">
        <v>0</v>
      </c>
      <c r="J274" s="270">
        <v>8.0000000000000002E-3</v>
      </c>
      <c r="K274" s="270">
        <v>5.0000000000000001E-3</v>
      </c>
      <c r="L274" s="270">
        <v>9.499999999999998E-3</v>
      </c>
      <c r="M274" s="271">
        <v>20.408163265306122</v>
      </c>
      <c r="N274" s="269">
        <v>573</v>
      </c>
      <c r="O274" s="269">
        <v>630</v>
      </c>
      <c r="P274" s="269">
        <v>693</v>
      </c>
      <c r="Q274" s="269">
        <v>762</v>
      </c>
      <c r="R274" s="269">
        <v>831</v>
      </c>
      <c r="S274" s="269" t="s">
        <v>163</v>
      </c>
      <c r="T274" s="270">
        <v>2.9000000000000001E-2</v>
      </c>
      <c r="U274" s="270">
        <v>3.1E-2</v>
      </c>
      <c r="V274" s="270">
        <v>3.3000000000000002E-2</v>
      </c>
      <c r="W274" s="270">
        <v>3.5000000000000003E-2</v>
      </c>
      <c r="X274" s="270">
        <v>3.6999999999999998E-2</v>
      </c>
      <c r="Y274" s="270">
        <v>2E-3</v>
      </c>
      <c r="Z274" s="270">
        <v>2E-3</v>
      </c>
      <c r="AA274" s="270">
        <v>2E-3</v>
      </c>
      <c r="AB274" s="270">
        <v>2E-3</v>
      </c>
      <c r="AC274" s="270">
        <v>2E-3</v>
      </c>
      <c r="AD274" s="270">
        <v>0</v>
      </c>
      <c r="AE274" s="270">
        <v>0</v>
      </c>
      <c r="AF274" s="270">
        <v>0</v>
      </c>
      <c r="AG274" s="270">
        <v>0</v>
      </c>
      <c r="AH274" s="270">
        <v>0</v>
      </c>
      <c r="AI274" s="270">
        <v>2E-3</v>
      </c>
      <c r="AJ274" s="270">
        <v>2E-3</v>
      </c>
      <c r="AK274" s="270">
        <v>2E-3</v>
      </c>
      <c r="AL274" s="270">
        <v>2E-3</v>
      </c>
      <c r="AM274" s="270">
        <v>2E-3</v>
      </c>
      <c r="AN274" s="270">
        <v>0</v>
      </c>
      <c r="AO274" s="270">
        <v>0</v>
      </c>
      <c r="AP274" s="270">
        <v>0</v>
      </c>
      <c r="AQ274" s="270">
        <v>0</v>
      </c>
      <c r="AR274" s="270">
        <v>0</v>
      </c>
      <c r="AS274" s="270">
        <v>3.0000000000000001E-3</v>
      </c>
      <c r="AT274" s="270">
        <v>4.0000000000000001E-3</v>
      </c>
      <c r="AU274" s="270">
        <v>4.0000000000000001E-3</v>
      </c>
      <c r="AV274" s="270">
        <v>4.0000000000000001E-3</v>
      </c>
      <c r="AW274" s="270">
        <v>4.0000000000000001E-3</v>
      </c>
      <c r="AX274" s="270">
        <v>0</v>
      </c>
      <c r="AY274" s="270">
        <v>0</v>
      </c>
      <c r="AZ274" s="270">
        <v>0</v>
      </c>
      <c r="BA274" s="270">
        <v>0</v>
      </c>
      <c r="BB274" s="270">
        <v>0</v>
      </c>
      <c r="BC274" s="270">
        <v>0</v>
      </c>
      <c r="BD274" s="270">
        <v>0</v>
      </c>
      <c r="BE274" s="270">
        <v>0</v>
      </c>
      <c r="BF274" s="270">
        <v>0</v>
      </c>
      <c r="BG274" s="270">
        <v>0</v>
      </c>
    </row>
    <row r="275" spans="1:59">
      <c r="A275" s="267" t="s">
        <v>719</v>
      </c>
      <c r="B275" s="268">
        <v>7.2083333333333319E-2</v>
      </c>
      <c r="C275" s="268">
        <v>0.2</v>
      </c>
      <c r="D275" s="268">
        <v>0</v>
      </c>
      <c r="E275" s="268"/>
      <c r="F275" s="269">
        <v>1425</v>
      </c>
      <c r="G275" s="270">
        <v>3.6999999999999998E-2</v>
      </c>
      <c r="H275" s="270">
        <v>2.1999999999999999E-2</v>
      </c>
      <c r="I275" s="270">
        <v>0</v>
      </c>
      <c r="J275" s="270">
        <v>2E-3</v>
      </c>
      <c r="K275" s="270">
        <v>3.0000000000000001E-3</v>
      </c>
      <c r="L275" s="270">
        <v>8.0833333333333174E-3</v>
      </c>
      <c r="M275" s="271">
        <v>25.964912280701753</v>
      </c>
      <c r="N275" s="269">
        <v>1487</v>
      </c>
      <c r="O275" s="269">
        <v>1550</v>
      </c>
      <c r="P275" s="269">
        <v>1700</v>
      </c>
      <c r="Q275" s="269">
        <v>1800</v>
      </c>
      <c r="R275" s="269">
        <v>1900</v>
      </c>
      <c r="S275" s="269" t="s">
        <v>163</v>
      </c>
      <c r="T275" s="270">
        <v>3.7999999999999999E-2</v>
      </c>
      <c r="U275" s="270">
        <v>4.2999999999999997E-2</v>
      </c>
      <c r="V275" s="270">
        <v>4.8000000000000001E-2</v>
      </c>
      <c r="W275" s="270">
        <v>5.0999999999999997E-2</v>
      </c>
      <c r="X275" s="270">
        <v>5.5E-2</v>
      </c>
      <c r="Y275" s="270">
        <v>2.5000000000000001E-2</v>
      </c>
      <c r="Z275" s="270">
        <v>3.5000000000000003E-2</v>
      </c>
      <c r="AA275" s="270">
        <v>4.4999999999999998E-2</v>
      </c>
      <c r="AB275" s="270">
        <v>5.5E-2</v>
      </c>
      <c r="AC275" s="270">
        <v>6.5000000000000002E-2</v>
      </c>
      <c r="AD275" s="270">
        <v>0</v>
      </c>
      <c r="AE275" s="270">
        <v>0</v>
      </c>
      <c r="AF275" s="270">
        <v>0</v>
      </c>
      <c r="AG275" s="270">
        <v>0</v>
      </c>
      <c r="AH275" s="270">
        <v>0</v>
      </c>
      <c r="AI275" s="270">
        <v>2E-3</v>
      </c>
      <c r="AJ275" s="270">
        <v>2E-3</v>
      </c>
      <c r="AK275" s="270">
        <v>2E-3</v>
      </c>
      <c r="AL275" s="270">
        <v>3.0000000000000001E-3</v>
      </c>
      <c r="AM275" s="270">
        <v>3.0000000000000001E-3</v>
      </c>
      <c r="AN275" s="270">
        <v>3.0000000000000001E-3</v>
      </c>
      <c r="AO275" s="270">
        <v>4.0000000000000001E-3</v>
      </c>
      <c r="AP275" s="270">
        <v>4.0000000000000001E-3</v>
      </c>
      <c r="AQ275" s="270">
        <v>5.0000000000000001E-3</v>
      </c>
      <c r="AR275" s="270">
        <v>5.0000000000000001E-3</v>
      </c>
      <c r="AS275" s="270">
        <v>8.0000000000000002E-3</v>
      </c>
      <c r="AT275" s="270">
        <v>1.0999999999999999E-2</v>
      </c>
      <c r="AU275" s="270">
        <v>1.2E-2</v>
      </c>
      <c r="AV275" s="270">
        <v>1.4E-2</v>
      </c>
      <c r="AW275" s="270">
        <v>1.6E-2</v>
      </c>
      <c r="AX275" s="270">
        <v>0</v>
      </c>
      <c r="AY275" s="270">
        <v>0</v>
      </c>
      <c r="AZ275" s="270">
        <v>0</v>
      </c>
      <c r="BA275" s="270">
        <v>0</v>
      </c>
      <c r="BB275" s="270">
        <v>0</v>
      </c>
      <c r="BC275" s="270">
        <v>0</v>
      </c>
      <c r="BD275" s="270">
        <v>0</v>
      </c>
      <c r="BE275" s="270">
        <v>0</v>
      </c>
      <c r="BF275" s="270">
        <v>0</v>
      </c>
      <c r="BG275" s="270">
        <v>0</v>
      </c>
    </row>
    <row r="276" spans="1:59">
      <c r="A276" s="267" t="s">
        <v>714</v>
      </c>
      <c r="B276" s="268">
        <v>1.9E-2</v>
      </c>
      <c r="C276" s="268">
        <v>0.05</v>
      </c>
      <c r="D276" s="268">
        <v>0</v>
      </c>
      <c r="E276" s="268"/>
      <c r="F276" s="269">
        <v>340</v>
      </c>
      <c r="G276" s="270">
        <v>1.6E-2</v>
      </c>
      <c r="H276" s="270">
        <v>0</v>
      </c>
      <c r="I276" s="270">
        <v>0</v>
      </c>
      <c r="J276" s="270">
        <v>0</v>
      </c>
      <c r="K276" s="270">
        <v>2E-3</v>
      </c>
      <c r="L276" s="270">
        <v>9.9999999999999742E-4</v>
      </c>
      <c r="M276" s="271">
        <v>47.058823529411768</v>
      </c>
      <c r="N276" s="269">
        <v>358</v>
      </c>
      <c r="O276" s="269">
        <v>383</v>
      </c>
      <c r="P276" s="269">
        <v>410</v>
      </c>
      <c r="Q276" s="269">
        <v>438</v>
      </c>
      <c r="R276" s="269">
        <v>469</v>
      </c>
      <c r="S276" s="269" t="s">
        <v>163</v>
      </c>
      <c r="T276" s="270">
        <v>2.1000000000000001E-2</v>
      </c>
      <c r="U276" s="270">
        <v>2.3E-2</v>
      </c>
      <c r="V276" s="270">
        <v>2.4E-2</v>
      </c>
      <c r="W276" s="270">
        <v>2.5999999999999999E-2</v>
      </c>
      <c r="X276" s="270">
        <v>2.8000000000000001E-2</v>
      </c>
      <c r="Y276" s="270">
        <v>0</v>
      </c>
      <c r="Z276" s="270">
        <v>0</v>
      </c>
      <c r="AA276" s="270">
        <v>0</v>
      </c>
      <c r="AB276" s="270">
        <v>0</v>
      </c>
      <c r="AC276" s="270">
        <v>0</v>
      </c>
      <c r="AD276" s="270">
        <v>0</v>
      </c>
      <c r="AE276" s="270">
        <v>0</v>
      </c>
      <c r="AF276" s="270">
        <v>0</v>
      </c>
      <c r="AG276" s="270">
        <v>0</v>
      </c>
      <c r="AH276" s="270">
        <v>0</v>
      </c>
      <c r="AI276" s="270">
        <v>0</v>
      </c>
      <c r="AJ276" s="270">
        <v>0</v>
      </c>
      <c r="AK276" s="270">
        <v>0</v>
      </c>
      <c r="AL276" s="270">
        <v>0</v>
      </c>
      <c r="AM276" s="270">
        <v>0</v>
      </c>
      <c r="AN276" s="270">
        <v>3.0000000000000001E-3</v>
      </c>
      <c r="AO276" s="270">
        <v>3.0000000000000001E-3</v>
      </c>
      <c r="AP276" s="270">
        <v>3.0000000000000001E-3</v>
      </c>
      <c r="AQ276" s="270">
        <v>3.0000000000000001E-3</v>
      </c>
      <c r="AR276" s="270">
        <v>3.0000000000000001E-3</v>
      </c>
      <c r="AS276" s="270">
        <v>3.0000000000000001E-3</v>
      </c>
      <c r="AT276" s="270">
        <v>3.0000000000000001E-3</v>
      </c>
      <c r="AU276" s="270">
        <v>4.0000000000000001E-3</v>
      </c>
      <c r="AV276" s="270">
        <v>4.0000000000000001E-3</v>
      </c>
      <c r="AW276" s="270">
        <v>4.0000000000000001E-3</v>
      </c>
      <c r="AX276" s="270">
        <v>0</v>
      </c>
      <c r="AY276" s="270">
        <v>0</v>
      </c>
      <c r="AZ276" s="270">
        <v>0</v>
      </c>
      <c r="BA276" s="270">
        <v>0</v>
      </c>
      <c r="BB276" s="270">
        <v>0</v>
      </c>
      <c r="BC276" s="270">
        <v>0</v>
      </c>
      <c r="BD276" s="270">
        <v>0</v>
      </c>
      <c r="BE276" s="270">
        <v>0</v>
      </c>
      <c r="BF276" s="270">
        <v>0</v>
      </c>
      <c r="BG276" s="270">
        <v>0</v>
      </c>
    </row>
    <row r="277" spans="1:59">
      <c r="A277" s="267" t="s">
        <v>715</v>
      </c>
      <c r="B277" s="268">
        <v>2.0093333333333336</v>
      </c>
      <c r="C277" s="268">
        <v>3.9359999999999999</v>
      </c>
      <c r="D277" s="268">
        <v>6.0410958904109593E-2</v>
      </c>
      <c r="E277" s="268"/>
      <c r="F277" s="269">
        <v>20618</v>
      </c>
      <c r="G277" s="270">
        <v>1.478</v>
      </c>
      <c r="H277" s="270">
        <v>0.13500000000000001</v>
      </c>
      <c r="I277" s="270">
        <v>0</v>
      </c>
      <c r="J277" s="270">
        <v>7.4999999999999997E-2</v>
      </c>
      <c r="K277" s="270">
        <v>0.02</v>
      </c>
      <c r="L277" s="270">
        <v>0.24092237442922415</v>
      </c>
      <c r="M277" s="271">
        <v>71.684935493258322</v>
      </c>
      <c r="N277" s="269">
        <v>21430</v>
      </c>
      <c r="O277" s="269">
        <v>24000</v>
      </c>
      <c r="P277" s="269">
        <v>26880</v>
      </c>
      <c r="Q277" s="269">
        <v>30105</v>
      </c>
      <c r="R277" s="269">
        <v>33720</v>
      </c>
      <c r="S277" s="269" t="s">
        <v>163</v>
      </c>
      <c r="T277" s="270">
        <v>1.5</v>
      </c>
      <c r="U277" s="270">
        <v>1.75</v>
      </c>
      <c r="V277" s="270">
        <v>1.9470000000000001</v>
      </c>
      <c r="W277" s="270">
        <v>2.2229999999999999</v>
      </c>
      <c r="X277" s="270">
        <v>2.2999999999999998</v>
      </c>
      <c r="Y277" s="270">
        <v>0.14499999999999999</v>
      </c>
      <c r="Z277" s="270">
        <v>0.16</v>
      </c>
      <c r="AA277" s="270">
        <v>0.17499999999999999</v>
      </c>
      <c r="AB277" s="270">
        <v>0.19</v>
      </c>
      <c r="AC277" s="270">
        <v>0.215</v>
      </c>
      <c r="AD277" s="270">
        <v>0</v>
      </c>
      <c r="AE277" s="270">
        <v>0</v>
      </c>
      <c r="AF277" s="270">
        <v>0</v>
      </c>
      <c r="AG277" s="270">
        <v>0</v>
      </c>
      <c r="AH277" s="270">
        <v>0</v>
      </c>
      <c r="AI277" s="270">
        <v>8.5000000000000006E-2</v>
      </c>
      <c r="AJ277" s="270">
        <v>9.5000000000000001E-2</v>
      </c>
      <c r="AK277" s="270">
        <v>0.105</v>
      </c>
      <c r="AL277" s="270">
        <v>0.115</v>
      </c>
      <c r="AM277" s="270">
        <v>0.125</v>
      </c>
      <c r="AN277" s="270">
        <v>0.02</v>
      </c>
      <c r="AO277" s="270">
        <v>0.02</v>
      </c>
      <c r="AP277" s="270">
        <v>0.02</v>
      </c>
      <c r="AQ277" s="270">
        <v>0.02</v>
      </c>
      <c r="AR277" s="270">
        <v>0.02</v>
      </c>
      <c r="AS277" s="270">
        <v>0.12</v>
      </c>
      <c r="AT277" s="270">
        <v>0.13</v>
      </c>
      <c r="AU277" s="270">
        <v>0.14000000000000001</v>
      </c>
      <c r="AV277" s="270">
        <v>0.15</v>
      </c>
      <c r="AW277" s="270">
        <v>0.16</v>
      </c>
      <c r="AX277" s="270">
        <v>0</v>
      </c>
      <c r="AY277" s="270">
        <v>0</v>
      </c>
      <c r="AZ277" s="270">
        <v>0</v>
      </c>
      <c r="BA277" s="270">
        <v>0</v>
      </c>
      <c r="BB277" s="270">
        <v>0</v>
      </c>
      <c r="BC277" s="270">
        <v>0</v>
      </c>
      <c r="BD277" s="270">
        <v>0</v>
      </c>
      <c r="BE277" s="270">
        <v>0</v>
      </c>
      <c r="BF277" s="270">
        <v>0</v>
      </c>
      <c r="BG277" s="270">
        <v>0</v>
      </c>
    </row>
    <row r="278" spans="1:59">
      <c r="A278" s="267" t="s">
        <v>926</v>
      </c>
      <c r="B278" s="268">
        <v>0.36424999999999996</v>
      </c>
      <c r="C278" s="268">
        <v>0.35</v>
      </c>
      <c r="D278" s="268">
        <v>0</v>
      </c>
      <c r="E278" s="268"/>
      <c r="F278" s="269">
        <v>3903</v>
      </c>
      <c r="G278" s="270">
        <v>0.27100000000000002</v>
      </c>
      <c r="H278" s="270">
        <v>7.0000000000000001E-3</v>
      </c>
      <c r="I278" s="270">
        <v>0</v>
      </c>
      <c r="J278" s="270">
        <v>0</v>
      </c>
      <c r="K278" s="270">
        <v>6.5000000000000002E-2</v>
      </c>
      <c r="L278" s="270">
        <v>2.1249999999999936E-2</v>
      </c>
      <c r="M278" s="271">
        <v>69.433768895721244</v>
      </c>
      <c r="N278" s="269">
        <v>4017</v>
      </c>
      <c r="O278" s="269">
        <v>4408</v>
      </c>
      <c r="P278" s="269">
        <v>4836</v>
      </c>
      <c r="Q278" s="269">
        <v>5307</v>
      </c>
      <c r="R278" s="269">
        <v>5823</v>
      </c>
      <c r="S278" s="269" t="s">
        <v>163</v>
      </c>
      <c r="T278" s="270">
        <v>0.249</v>
      </c>
      <c r="U278" s="270">
        <v>0.27300000000000002</v>
      </c>
      <c r="V278" s="270">
        <v>0.3</v>
      </c>
      <c r="W278" s="270">
        <v>0.32900000000000001</v>
      </c>
      <c r="X278" s="270">
        <v>0.36099999999999999</v>
      </c>
      <c r="Y278" s="270">
        <v>7.0000000000000001E-3</v>
      </c>
      <c r="Z278" s="270">
        <v>8.0000000000000002E-3</v>
      </c>
      <c r="AA278" s="270">
        <v>8.9999999999999993E-3</v>
      </c>
      <c r="AB278" s="270">
        <v>8.9999999999999993E-3</v>
      </c>
      <c r="AC278" s="270">
        <v>0.01</v>
      </c>
      <c r="AD278" s="270">
        <v>0</v>
      </c>
      <c r="AE278" s="270">
        <v>0</v>
      </c>
      <c r="AF278" s="270">
        <v>0</v>
      </c>
      <c r="AG278" s="270">
        <v>0</v>
      </c>
      <c r="AH278" s="270">
        <v>0</v>
      </c>
      <c r="AI278" s="270">
        <v>0</v>
      </c>
      <c r="AJ278" s="270">
        <v>0</v>
      </c>
      <c r="AK278" s="270">
        <v>0</v>
      </c>
      <c r="AL278" s="270">
        <v>0</v>
      </c>
      <c r="AM278" s="270">
        <v>0</v>
      </c>
      <c r="AN278" s="270">
        <v>7.4999999999999997E-2</v>
      </c>
      <c r="AO278" s="270">
        <v>0.107</v>
      </c>
      <c r="AP278" s="270">
        <v>0.14000000000000001</v>
      </c>
      <c r="AQ278" s="270">
        <v>0.17199999999999999</v>
      </c>
      <c r="AR278" s="270">
        <v>0.20499999999999999</v>
      </c>
      <c r="AS278" s="270">
        <v>0.02</v>
      </c>
      <c r="AT278" s="270">
        <v>2.4E-2</v>
      </c>
      <c r="AU278" s="270">
        <v>2.7E-2</v>
      </c>
      <c r="AV278" s="270">
        <v>3.1E-2</v>
      </c>
      <c r="AW278" s="270">
        <v>3.5000000000000003E-2</v>
      </c>
      <c r="AX278" s="270">
        <v>0.45</v>
      </c>
      <c r="AY278" s="270">
        <v>0</v>
      </c>
      <c r="AZ278" s="270">
        <v>0</v>
      </c>
      <c r="BA278" s="270">
        <v>0</v>
      </c>
      <c r="BB278" s="270">
        <v>0</v>
      </c>
      <c r="BC278" s="270">
        <v>0</v>
      </c>
      <c r="BD278" s="270">
        <v>0</v>
      </c>
      <c r="BE278" s="270">
        <v>0</v>
      </c>
      <c r="BF278" s="270">
        <v>0</v>
      </c>
      <c r="BG278" s="270">
        <v>0</v>
      </c>
    </row>
    <row r="279" spans="1:59">
      <c r="A279" s="267" t="s">
        <v>717</v>
      </c>
      <c r="B279" s="268">
        <v>0.44991666666666669</v>
      </c>
      <c r="C279" s="268">
        <v>1.1000000000000001</v>
      </c>
      <c r="D279" s="268">
        <v>0</v>
      </c>
      <c r="E279" s="268"/>
      <c r="F279" s="269">
        <v>6600</v>
      </c>
      <c r="G279" s="270">
        <v>0.36299999999999999</v>
      </c>
      <c r="H279" s="270">
        <v>0.06</v>
      </c>
      <c r="I279" s="270">
        <v>0</v>
      </c>
      <c r="J279" s="270">
        <v>0</v>
      </c>
      <c r="K279" s="270">
        <v>2E-3</v>
      </c>
      <c r="L279" s="270">
        <v>2.4916666666666698E-2</v>
      </c>
      <c r="M279" s="271">
        <v>55</v>
      </c>
      <c r="N279" s="269">
        <v>6800</v>
      </c>
      <c r="O279" s="269">
        <v>7200</v>
      </c>
      <c r="P279" s="269">
        <v>7500</v>
      </c>
      <c r="Q279" s="269">
        <v>7800</v>
      </c>
      <c r="R279" s="269">
        <v>8200</v>
      </c>
      <c r="S279" s="269" t="s">
        <v>163</v>
      </c>
      <c r="T279" s="270">
        <v>0.37</v>
      </c>
      <c r="U279" s="270">
        <v>0.375</v>
      </c>
      <c r="V279" s="270">
        <v>0.38</v>
      </c>
      <c r="W279" s="270">
        <v>0.39700000000000002</v>
      </c>
      <c r="X279" s="270">
        <v>0.41099999999999998</v>
      </c>
      <c r="Y279" s="270">
        <v>7.0000000000000007E-2</v>
      </c>
      <c r="Z279" s="270">
        <v>7.0999999999999994E-2</v>
      </c>
      <c r="AA279" s="270">
        <v>7.4999999999999997E-2</v>
      </c>
      <c r="AB279" s="270">
        <v>0.08</v>
      </c>
      <c r="AC279" s="270">
        <v>8.3000000000000004E-2</v>
      </c>
      <c r="AD279" s="270">
        <v>0</v>
      </c>
      <c r="AE279" s="270">
        <v>0</v>
      </c>
      <c r="AF279" s="270">
        <v>0</v>
      </c>
      <c r="AG279" s="270">
        <v>0</v>
      </c>
      <c r="AH279" s="270">
        <v>0</v>
      </c>
      <c r="AI279" s="270">
        <v>0</v>
      </c>
      <c r="AJ279" s="270">
        <v>0</v>
      </c>
      <c r="AK279" s="270">
        <v>0</v>
      </c>
      <c r="AL279" s="270">
        <v>0</v>
      </c>
      <c r="AM279" s="270">
        <v>0</v>
      </c>
      <c r="AN279" s="270">
        <v>2E-3</v>
      </c>
      <c r="AO279" s="270">
        <v>2E-3</v>
      </c>
      <c r="AP279" s="270">
        <v>2E-3</v>
      </c>
      <c r="AQ279" s="270">
        <v>2E-3</v>
      </c>
      <c r="AR279" s="270">
        <v>2E-3</v>
      </c>
      <c r="AS279" s="270">
        <v>3.4000000000000002E-2</v>
      </c>
      <c r="AT279" s="270">
        <v>3.5000000000000003E-2</v>
      </c>
      <c r="AU279" s="270">
        <v>3.5000000000000003E-2</v>
      </c>
      <c r="AV279" s="270">
        <v>3.6999999999999998E-2</v>
      </c>
      <c r="AW279" s="270">
        <v>3.9E-2</v>
      </c>
      <c r="AX279" s="270">
        <v>0</v>
      </c>
      <c r="AY279" s="270">
        <v>0</v>
      </c>
      <c r="AZ279" s="270">
        <v>0</v>
      </c>
      <c r="BA279" s="270">
        <v>0</v>
      </c>
      <c r="BB279" s="270">
        <v>0</v>
      </c>
      <c r="BC279" s="270">
        <v>0</v>
      </c>
      <c r="BD279" s="270">
        <v>0</v>
      </c>
      <c r="BE279" s="270">
        <v>0</v>
      </c>
      <c r="BF279" s="270">
        <v>0</v>
      </c>
      <c r="BG279" s="270">
        <v>0</v>
      </c>
    </row>
    <row r="280" spans="1:59">
      <c r="A280" s="267" t="s">
        <v>718</v>
      </c>
      <c r="B280" s="268">
        <v>1.4083333333333335E-2</v>
      </c>
      <c r="C280" s="268">
        <v>0.03</v>
      </c>
      <c r="D280" s="268">
        <v>0</v>
      </c>
      <c r="E280" s="268"/>
      <c r="F280" s="269">
        <v>102</v>
      </c>
      <c r="G280" s="270">
        <v>8.0000000000000002E-3</v>
      </c>
      <c r="H280" s="270">
        <v>0</v>
      </c>
      <c r="I280" s="270">
        <v>0</v>
      </c>
      <c r="J280" s="270">
        <v>0</v>
      </c>
      <c r="K280" s="270">
        <v>5.0000000000000001E-3</v>
      </c>
      <c r="L280" s="270">
        <v>1.0833333333333337E-3</v>
      </c>
      <c r="M280" s="271">
        <v>78.431372549019613</v>
      </c>
      <c r="N280" s="269">
        <v>110</v>
      </c>
      <c r="O280" s="269">
        <v>130</v>
      </c>
      <c r="P280" s="269">
        <v>150</v>
      </c>
      <c r="Q280" s="269">
        <v>175</v>
      </c>
      <c r="R280" s="269">
        <v>200</v>
      </c>
      <c r="S280" s="269" t="s">
        <v>163</v>
      </c>
      <c r="T280" s="270">
        <v>8.9999999999999993E-3</v>
      </c>
      <c r="U280" s="270">
        <v>0.01</v>
      </c>
      <c r="V280" s="270">
        <v>1.2E-2</v>
      </c>
      <c r="W280" s="270">
        <v>1.4E-2</v>
      </c>
      <c r="X280" s="270">
        <v>1.6E-2</v>
      </c>
      <c r="Y280" s="270">
        <v>0</v>
      </c>
      <c r="Z280" s="270">
        <v>0</v>
      </c>
      <c r="AA280" s="270">
        <v>0</v>
      </c>
      <c r="AB280" s="270">
        <v>0</v>
      </c>
      <c r="AC280" s="270">
        <v>0</v>
      </c>
      <c r="AD280" s="270">
        <v>0</v>
      </c>
      <c r="AE280" s="270">
        <v>0</v>
      </c>
      <c r="AF280" s="270">
        <v>0</v>
      </c>
      <c r="AG280" s="270">
        <v>0</v>
      </c>
      <c r="AH280" s="270">
        <v>0</v>
      </c>
      <c r="AI280" s="270">
        <v>0</v>
      </c>
      <c r="AJ280" s="270">
        <v>0</v>
      </c>
      <c r="AK280" s="270">
        <v>0</v>
      </c>
      <c r="AL280" s="270">
        <v>0</v>
      </c>
      <c r="AM280" s="270">
        <v>0</v>
      </c>
      <c r="AN280" s="270">
        <v>5.0000000000000001E-3</v>
      </c>
      <c r="AO280" s="270">
        <v>5.0000000000000001E-3</v>
      </c>
      <c r="AP280" s="270">
        <v>5.0000000000000001E-3</v>
      </c>
      <c r="AQ280" s="270">
        <v>5.0000000000000001E-3</v>
      </c>
      <c r="AR280" s="270">
        <v>5.0000000000000001E-3</v>
      </c>
      <c r="AS280" s="270">
        <v>1E-3</v>
      </c>
      <c r="AT280" s="270">
        <v>1E-3</v>
      </c>
      <c r="AU280" s="270">
        <v>2E-3</v>
      </c>
      <c r="AV280" s="270">
        <v>2E-3</v>
      </c>
      <c r="AW280" s="270">
        <v>2E-3</v>
      </c>
      <c r="AX280" s="270">
        <v>0</v>
      </c>
      <c r="AY280" s="270">
        <v>0</v>
      </c>
      <c r="AZ280" s="270">
        <v>0</v>
      </c>
      <c r="BA280" s="270">
        <v>0</v>
      </c>
      <c r="BB280" s="270">
        <v>0</v>
      </c>
      <c r="BC280" s="270">
        <v>0</v>
      </c>
      <c r="BD280" s="270">
        <v>0</v>
      </c>
      <c r="BE280" s="270">
        <v>0</v>
      </c>
      <c r="BF280" s="270">
        <v>0</v>
      </c>
      <c r="BG280" s="270">
        <v>0</v>
      </c>
    </row>
    <row r="281" spans="1:59">
      <c r="A281" s="267" t="s">
        <v>712</v>
      </c>
      <c r="B281" s="268">
        <v>5.4999999999999988E-3</v>
      </c>
      <c r="C281" s="268">
        <v>4.4999999999999998E-2</v>
      </c>
      <c r="D281" s="268">
        <v>0</v>
      </c>
      <c r="E281" s="268"/>
      <c r="F281" s="269">
        <v>135</v>
      </c>
      <c r="G281" s="270">
        <v>3.0000000000000001E-3</v>
      </c>
      <c r="H281" s="270">
        <v>0</v>
      </c>
      <c r="I281" s="270">
        <v>1E-3</v>
      </c>
      <c r="J281" s="270">
        <v>0</v>
      </c>
      <c r="K281" s="270">
        <v>1E-3</v>
      </c>
      <c r="L281" s="270">
        <v>4.9999999999999871E-4</v>
      </c>
      <c r="M281" s="271">
        <v>22.222222222222221</v>
      </c>
      <c r="N281" s="269">
        <v>150</v>
      </c>
      <c r="O281" s="269">
        <v>160</v>
      </c>
      <c r="P281" s="269">
        <v>170</v>
      </c>
      <c r="Q281" s="269">
        <v>182</v>
      </c>
      <c r="R281" s="269">
        <v>194</v>
      </c>
      <c r="S281" s="269" t="s">
        <v>163</v>
      </c>
      <c r="T281" s="270">
        <v>4.0000000000000001E-3</v>
      </c>
      <c r="U281" s="270">
        <v>4.0000000000000001E-3</v>
      </c>
      <c r="V281" s="270">
        <v>5.0000000000000001E-3</v>
      </c>
      <c r="W281" s="270">
        <v>5.0000000000000001E-3</v>
      </c>
      <c r="X281" s="270">
        <v>5.0000000000000001E-3</v>
      </c>
      <c r="Y281" s="270">
        <v>0</v>
      </c>
      <c r="Z281" s="270">
        <v>0</v>
      </c>
      <c r="AA281" s="270">
        <v>0</v>
      </c>
      <c r="AB281" s="270">
        <v>0</v>
      </c>
      <c r="AC281" s="270">
        <v>0</v>
      </c>
      <c r="AD281" s="270">
        <v>1E-3</v>
      </c>
      <c r="AE281" s="270">
        <v>1E-3</v>
      </c>
      <c r="AF281" s="270">
        <v>2E-3</v>
      </c>
      <c r="AG281" s="270">
        <v>2E-3</v>
      </c>
      <c r="AH281" s="270">
        <v>3.0000000000000001E-3</v>
      </c>
      <c r="AI281" s="270">
        <v>0</v>
      </c>
      <c r="AJ281" s="270">
        <v>0</v>
      </c>
      <c r="AK281" s="270">
        <v>0</v>
      </c>
      <c r="AL281" s="270">
        <v>0</v>
      </c>
      <c r="AM281" s="270">
        <v>0</v>
      </c>
      <c r="AN281" s="270">
        <v>1E-3</v>
      </c>
      <c r="AO281" s="270">
        <v>1E-3</v>
      </c>
      <c r="AP281" s="270">
        <v>1E-3</v>
      </c>
      <c r="AQ281" s="270">
        <v>1E-3</v>
      </c>
      <c r="AR281" s="270">
        <v>1E-3</v>
      </c>
      <c r="AS281" s="270">
        <v>1E-3</v>
      </c>
      <c r="AT281" s="270">
        <v>1E-3</v>
      </c>
      <c r="AU281" s="270">
        <v>2E-3</v>
      </c>
      <c r="AV281" s="270">
        <v>2E-3</v>
      </c>
      <c r="AW281" s="270">
        <v>2E-3</v>
      </c>
      <c r="AX281" s="270">
        <v>0</v>
      </c>
      <c r="AY281" s="270">
        <v>0</v>
      </c>
      <c r="AZ281" s="270">
        <v>0</v>
      </c>
      <c r="BA281" s="270">
        <v>0</v>
      </c>
      <c r="BB281" s="270">
        <v>0</v>
      </c>
      <c r="BC281" s="270">
        <v>0</v>
      </c>
      <c r="BD281" s="270">
        <v>0</v>
      </c>
      <c r="BE281" s="270">
        <v>0</v>
      </c>
      <c r="BF281" s="270">
        <v>0</v>
      </c>
      <c r="BG281" s="270">
        <v>0</v>
      </c>
    </row>
    <row r="282" spans="1:59">
      <c r="A282" s="267" t="s">
        <v>716</v>
      </c>
      <c r="B282" s="268">
        <v>2.2916666666666669E-2</v>
      </c>
      <c r="C282" s="268">
        <v>0.05</v>
      </c>
      <c r="D282" s="268">
        <v>0</v>
      </c>
      <c r="E282" s="268"/>
      <c r="F282" s="269">
        <v>482</v>
      </c>
      <c r="G282" s="270">
        <v>2E-3</v>
      </c>
      <c r="H282" s="270">
        <v>0</v>
      </c>
      <c r="I282" s="270">
        <v>0</v>
      </c>
      <c r="J282" s="270">
        <v>2E-3</v>
      </c>
      <c r="K282" s="270">
        <v>1.7000000000000001E-2</v>
      </c>
      <c r="L282" s="270">
        <v>1.9166666666666672E-3</v>
      </c>
      <c r="M282" s="271">
        <v>4.1493775933609962</v>
      </c>
      <c r="N282" s="269">
        <v>472</v>
      </c>
      <c r="O282" s="269">
        <v>500</v>
      </c>
      <c r="P282" s="269">
        <v>530</v>
      </c>
      <c r="Q282" s="269">
        <v>550</v>
      </c>
      <c r="R282" s="269">
        <v>600</v>
      </c>
      <c r="S282" s="269" t="s">
        <v>163</v>
      </c>
      <c r="T282" s="270">
        <v>2E-3</v>
      </c>
      <c r="U282" s="270">
        <v>3.0000000000000001E-3</v>
      </c>
      <c r="V282" s="270">
        <v>3.0000000000000001E-3</v>
      </c>
      <c r="W282" s="270">
        <v>4.0000000000000001E-3</v>
      </c>
      <c r="X282" s="270">
        <v>5.0000000000000001E-3</v>
      </c>
      <c r="Y282" s="270">
        <v>0</v>
      </c>
      <c r="Z282" s="270">
        <v>0</v>
      </c>
      <c r="AA282" s="270">
        <v>0</v>
      </c>
      <c r="AB282" s="270">
        <v>0</v>
      </c>
      <c r="AC282" s="270">
        <v>0</v>
      </c>
      <c r="AD282" s="270">
        <v>0</v>
      </c>
      <c r="AE282" s="270">
        <v>0</v>
      </c>
      <c r="AF282" s="270">
        <v>0</v>
      </c>
      <c r="AG282" s="270">
        <v>0</v>
      </c>
      <c r="AH282" s="270">
        <v>0</v>
      </c>
      <c r="AI282" s="270">
        <v>2E-3</v>
      </c>
      <c r="AJ282" s="270">
        <v>2E-3</v>
      </c>
      <c r="AK282" s="270">
        <v>2E-3</v>
      </c>
      <c r="AL282" s="270">
        <v>2E-3</v>
      </c>
      <c r="AM282" s="270">
        <v>2E-3</v>
      </c>
      <c r="AN282" s="270">
        <v>1.7000000000000001E-2</v>
      </c>
      <c r="AO282" s="270">
        <v>1.7000000000000001E-2</v>
      </c>
      <c r="AP282" s="270">
        <v>1.7000000000000001E-2</v>
      </c>
      <c r="AQ282" s="270">
        <v>1.7000000000000001E-2</v>
      </c>
      <c r="AR282" s="270">
        <v>1.7000000000000001E-2</v>
      </c>
      <c r="AS282" s="270">
        <v>2E-3</v>
      </c>
      <c r="AT282" s="270">
        <v>2E-3</v>
      </c>
      <c r="AU282" s="270">
        <v>2E-3</v>
      </c>
      <c r="AV282" s="270">
        <v>2E-3</v>
      </c>
      <c r="AW282" s="270">
        <v>2E-3</v>
      </c>
      <c r="AX282" s="270">
        <v>0</v>
      </c>
      <c r="AY282" s="270">
        <v>0</v>
      </c>
      <c r="AZ282" s="270">
        <v>0</v>
      </c>
      <c r="BA282" s="270">
        <v>0</v>
      </c>
      <c r="BB282" s="270">
        <v>0</v>
      </c>
      <c r="BC282" s="270">
        <v>0</v>
      </c>
      <c r="BD282" s="270">
        <v>0</v>
      </c>
      <c r="BE282" s="270">
        <v>0</v>
      </c>
      <c r="BF282" s="270">
        <v>0</v>
      </c>
      <c r="BG282" s="270">
        <v>0</v>
      </c>
    </row>
    <row r="283" spans="1:59">
      <c r="A283" s="267" t="s">
        <v>582</v>
      </c>
      <c r="B283" s="268">
        <v>0.10433333333333333</v>
      </c>
      <c r="C283" s="268">
        <v>0.19300000000000003</v>
      </c>
      <c r="D283" s="268">
        <v>0</v>
      </c>
      <c r="E283" s="268"/>
      <c r="F283" s="269">
        <v>1102</v>
      </c>
      <c r="G283" s="270">
        <v>9.7000000000000003E-2</v>
      </c>
      <c r="H283" s="270">
        <v>1E-3</v>
      </c>
      <c r="I283" s="270">
        <v>0</v>
      </c>
      <c r="J283" s="270">
        <v>5.0000000000000001E-3</v>
      </c>
      <c r="K283" s="270">
        <v>2.0000000000000001E-4</v>
      </c>
      <c r="L283" s="270">
        <v>1.1333333333333195E-3</v>
      </c>
      <c r="M283" s="271">
        <v>88.02177858439201</v>
      </c>
      <c r="N283" s="269">
        <v>1109</v>
      </c>
      <c r="O283" s="269">
        <v>1131</v>
      </c>
      <c r="P283" s="269">
        <v>1154</v>
      </c>
      <c r="Q283" s="269">
        <v>1176</v>
      </c>
      <c r="R283" s="269">
        <v>1200</v>
      </c>
      <c r="S283" s="269" t="s">
        <v>163</v>
      </c>
      <c r="T283" s="270">
        <v>9.1999999999999998E-2</v>
      </c>
      <c r="U283" s="270">
        <v>9.3899999999999997E-2</v>
      </c>
      <c r="V283" s="270">
        <v>9.5799999999999996E-2</v>
      </c>
      <c r="W283" s="270">
        <v>9.7600000000000006E-2</v>
      </c>
      <c r="X283" s="270">
        <v>9.9599999999999994E-2</v>
      </c>
      <c r="Y283" s="270">
        <v>1E-3</v>
      </c>
      <c r="Z283" s="270">
        <v>1.1000000000000001E-3</v>
      </c>
      <c r="AA283" s="270">
        <v>1.1999999999999999E-3</v>
      </c>
      <c r="AB283" s="270">
        <v>1.2999999999999999E-3</v>
      </c>
      <c r="AC283" s="270">
        <v>1.4E-3</v>
      </c>
      <c r="AD283" s="270">
        <v>0</v>
      </c>
      <c r="AE283" s="270">
        <v>0</v>
      </c>
      <c r="AF283" s="270">
        <v>0</v>
      </c>
      <c r="AG283" s="270">
        <v>0</v>
      </c>
      <c r="AH283" s="270">
        <v>0</v>
      </c>
      <c r="AI283" s="270">
        <v>5.0000000000000001E-3</v>
      </c>
      <c r="AJ283" s="270">
        <v>5.1000000000000004E-3</v>
      </c>
      <c r="AK283" s="270">
        <v>5.1999999999999998E-3</v>
      </c>
      <c r="AL283" s="270">
        <v>5.3E-3</v>
      </c>
      <c r="AM283" s="270">
        <v>5.4000000000000003E-3</v>
      </c>
      <c r="AN283" s="270">
        <v>1E-3</v>
      </c>
      <c r="AO283" s="270">
        <v>1E-3</v>
      </c>
      <c r="AP283" s="270">
        <v>1E-3</v>
      </c>
      <c r="AQ283" s="270">
        <v>1E-3</v>
      </c>
      <c r="AR283" s="270">
        <v>1E-3</v>
      </c>
      <c r="AS283" s="270">
        <v>5.0000000000000001E-3</v>
      </c>
      <c r="AT283" s="270">
        <v>5.1000000000000004E-3</v>
      </c>
      <c r="AU283" s="270">
        <v>5.1999999999999998E-3</v>
      </c>
      <c r="AV283" s="270">
        <v>5.3E-3</v>
      </c>
      <c r="AW283" s="270">
        <v>5.4000000000000003E-3</v>
      </c>
      <c r="AX283" s="270">
        <v>4.2000000000000003E-2</v>
      </c>
      <c r="AY283" s="270">
        <v>0</v>
      </c>
      <c r="AZ283" s="270">
        <v>0</v>
      </c>
      <c r="BA283" s="270">
        <v>0</v>
      </c>
      <c r="BB283" s="270">
        <v>0</v>
      </c>
      <c r="BC283" s="270">
        <v>0</v>
      </c>
      <c r="BD283" s="270">
        <v>0</v>
      </c>
      <c r="BE283" s="270">
        <v>0</v>
      </c>
      <c r="BF283" s="270">
        <v>0</v>
      </c>
      <c r="BG283" s="270">
        <v>0</v>
      </c>
    </row>
    <row r="284" spans="1:59">
      <c r="A284" s="267" t="s">
        <v>763</v>
      </c>
      <c r="B284" s="268">
        <v>7.0658333333333339</v>
      </c>
      <c r="C284" s="268">
        <v>10.5</v>
      </c>
      <c r="D284" s="268">
        <v>0.36273972602739729</v>
      </c>
      <c r="E284" s="268"/>
      <c r="F284" s="269">
        <v>83000</v>
      </c>
      <c r="G284" s="270">
        <v>3.5390000000000001</v>
      </c>
      <c r="H284" s="270">
        <v>0.874</v>
      </c>
      <c r="I284" s="270">
        <v>0</v>
      </c>
      <c r="J284" s="270">
        <v>1.637</v>
      </c>
      <c r="K284" s="270">
        <v>7.0000000000000007E-2</v>
      </c>
      <c r="L284" s="270">
        <v>0.58309360730593518</v>
      </c>
      <c r="M284" s="271">
        <v>42.638554216867469</v>
      </c>
      <c r="N284" s="269">
        <v>92700</v>
      </c>
      <c r="O284" s="269">
        <v>107000</v>
      </c>
      <c r="P284" s="269">
        <v>121200</v>
      </c>
      <c r="Q284" s="269">
        <v>135500</v>
      </c>
      <c r="R284" s="269">
        <v>149700</v>
      </c>
      <c r="S284" s="269" t="s">
        <v>158</v>
      </c>
      <c r="T284" s="270">
        <v>4.2300000000000004</v>
      </c>
      <c r="U284" s="270">
        <v>4.93</v>
      </c>
      <c r="V284" s="270">
        <v>5.49</v>
      </c>
      <c r="W284" s="270">
        <v>6.03</v>
      </c>
      <c r="X284" s="270">
        <v>6.57</v>
      </c>
      <c r="Y284" s="270">
        <v>1.24</v>
      </c>
      <c r="Z284" s="270">
        <v>1.44</v>
      </c>
      <c r="AA284" s="270">
        <v>1.61</v>
      </c>
      <c r="AB284" s="270">
        <v>1.77</v>
      </c>
      <c r="AC284" s="270">
        <v>1.92</v>
      </c>
      <c r="AD284" s="270">
        <v>0</v>
      </c>
      <c r="AE284" s="270">
        <v>0</v>
      </c>
      <c r="AF284" s="270">
        <v>0</v>
      </c>
      <c r="AG284" s="270">
        <v>0</v>
      </c>
      <c r="AH284" s="270">
        <v>0</v>
      </c>
      <c r="AI284" s="270">
        <v>2.0099999999999998</v>
      </c>
      <c r="AJ284" s="270">
        <v>2.34</v>
      </c>
      <c r="AK284" s="270">
        <v>2.61</v>
      </c>
      <c r="AL284" s="270">
        <v>2.87</v>
      </c>
      <c r="AM284" s="270">
        <v>3.12</v>
      </c>
      <c r="AN284" s="270">
        <v>0.1</v>
      </c>
      <c r="AO284" s="270">
        <v>0.11</v>
      </c>
      <c r="AP284" s="270">
        <v>0.12</v>
      </c>
      <c r="AQ284" s="270">
        <v>0.14000000000000001</v>
      </c>
      <c r="AR284" s="270">
        <v>0.15</v>
      </c>
      <c r="AS284" s="270">
        <v>0.74</v>
      </c>
      <c r="AT284" s="270">
        <v>0.86</v>
      </c>
      <c r="AU284" s="270">
        <v>0.96</v>
      </c>
      <c r="AV284" s="270">
        <v>1.05</v>
      </c>
      <c r="AW284" s="270">
        <v>1.1499999999999999</v>
      </c>
      <c r="AX284" s="270">
        <v>0</v>
      </c>
      <c r="AY284" s="270">
        <v>5</v>
      </c>
      <c r="AZ284" s="270">
        <v>2.1</v>
      </c>
      <c r="BA284" s="270">
        <v>0</v>
      </c>
      <c r="BB284" s="270">
        <v>0</v>
      </c>
      <c r="BC284" s="270">
        <v>0</v>
      </c>
      <c r="BD284" s="270">
        <v>0</v>
      </c>
      <c r="BE284" s="270">
        <v>0</v>
      </c>
      <c r="BF284" s="270">
        <v>0</v>
      </c>
      <c r="BG284" s="270">
        <v>0</v>
      </c>
    </row>
    <row r="285" spans="1:59">
      <c r="A285" s="267" t="s">
        <v>623</v>
      </c>
      <c r="B285" s="268">
        <v>1.46675</v>
      </c>
      <c r="C285" s="268">
        <v>3.0129999999999999</v>
      </c>
      <c r="D285" s="268">
        <v>0</v>
      </c>
      <c r="E285" s="268"/>
      <c r="F285" s="269">
        <v>14297</v>
      </c>
      <c r="G285" s="270">
        <v>0.63700000000000001</v>
      </c>
      <c r="H285" s="270">
        <v>0.27500000000000002</v>
      </c>
      <c r="I285" s="270">
        <v>0.152</v>
      </c>
      <c r="J285" s="270">
        <v>0.151</v>
      </c>
      <c r="K285" s="270">
        <v>0.10199999999999999</v>
      </c>
      <c r="L285" s="270">
        <v>0.14974999999999983</v>
      </c>
      <c r="M285" s="271">
        <v>44.554801706651745</v>
      </c>
      <c r="N285" s="269">
        <v>20134</v>
      </c>
      <c r="O285" s="269">
        <v>23543</v>
      </c>
      <c r="P285" s="269">
        <v>26951</v>
      </c>
      <c r="Q285" s="269">
        <v>30360</v>
      </c>
      <c r="R285" s="269">
        <v>33769</v>
      </c>
      <c r="S285" s="269" t="s">
        <v>158</v>
      </c>
      <c r="T285" s="270">
        <v>0.97399999999999998</v>
      </c>
      <c r="U285" s="270">
        <v>1.1779999999999999</v>
      </c>
      <c r="V285" s="270">
        <v>1.383</v>
      </c>
      <c r="W285" s="270">
        <v>1.5880000000000001</v>
      </c>
      <c r="X285" s="270">
        <v>1.7929999999999999</v>
      </c>
      <c r="Y285" s="270">
        <v>0.51100000000000001</v>
      </c>
      <c r="Z285" s="270">
        <v>0.54</v>
      </c>
      <c r="AA285" s="270">
        <v>0.56599999999999995</v>
      </c>
      <c r="AB285" s="270">
        <v>0.59199999999999997</v>
      </c>
      <c r="AC285" s="270">
        <v>0.61899999999999999</v>
      </c>
      <c r="AD285" s="270">
        <v>7.0000000000000007E-2</v>
      </c>
      <c r="AE285" s="270">
        <v>0.08</v>
      </c>
      <c r="AF285" s="270">
        <v>0.09</v>
      </c>
      <c r="AG285" s="270">
        <v>0.1</v>
      </c>
      <c r="AH285" s="270">
        <v>0.11</v>
      </c>
      <c r="AI285" s="270">
        <v>0.30599999999999999</v>
      </c>
      <c r="AJ285" s="270">
        <v>0.379</v>
      </c>
      <c r="AK285" s="270">
        <v>0.40799999999999997</v>
      </c>
      <c r="AL285" s="270">
        <v>0.438</v>
      </c>
      <c r="AM285" s="270">
        <v>0.45200000000000001</v>
      </c>
      <c r="AN285" s="270">
        <v>0.13300000000000001</v>
      </c>
      <c r="AO285" s="270">
        <v>0.154</v>
      </c>
      <c r="AP285" s="270">
        <v>0.17399999999999999</v>
      </c>
      <c r="AQ285" s="270">
        <v>0.193</v>
      </c>
      <c r="AR285" s="270">
        <v>0.21099999999999999</v>
      </c>
      <c r="AS285" s="270">
        <v>0.14000000000000001</v>
      </c>
      <c r="AT285" s="270">
        <v>0.15</v>
      </c>
      <c r="AU285" s="270">
        <v>0.19900000000000001</v>
      </c>
      <c r="AV285" s="270">
        <v>0.221</v>
      </c>
      <c r="AW285" s="270">
        <v>0.24099999999999999</v>
      </c>
      <c r="AX285" s="270">
        <v>2.2000000000000002</v>
      </c>
      <c r="AY285" s="270">
        <v>0</v>
      </c>
      <c r="AZ285" s="270">
        <v>0</v>
      </c>
      <c r="BA285" s="270">
        <v>0</v>
      </c>
      <c r="BB285" s="270">
        <v>0</v>
      </c>
      <c r="BC285" s="270">
        <v>0</v>
      </c>
      <c r="BD285" s="270">
        <v>0</v>
      </c>
      <c r="BE285" s="270">
        <v>0</v>
      </c>
      <c r="BF285" s="270">
        <v>0</v>
      </c>
      <c r="BG285" s="270">
        <v>0</v>
      </c>
    </row>
    <row r="286" spans="1:59">
      <c r="A286" s="267" t="s">
        <v>764</v>
      </c>
      <c r="B286" s="268">
        <v>0.56623333333333337</v>
      </c>
      <c r="C286" s="268">
        <v>1.5150000000000001</v>
      </c>
      <c r="D286" s="268">
        <v>0</v>
      </c>
      <c r="E286" s="268"/>
      <c r="F286" s="269">
        <v>8901</v>
      </c>
      <c r="G286" s="270">
        <v>0.40799999999999997</v>
      </c>
      <c r="H286" s="270">
        <v>3.5999999999999997E-2</v>
      </c>
      <c r="I286" s="270">
        <v>2E-3</v>
      </c>
      <c r="J286" s="270">
        <v>1.9E-2</v>
      </c>
      <c r="K286" s="270">
        <v>2.8000000000000001E-2</v>
      </c>
      <c r="L286" s="270">
        <v>7.3233333333333372E-2</v>
      </c>
      <c r="M286" s="271">
        <v>45.837546343107519</v>
      </c>
      <c r="N286" s="269">
        <v>8920</v>
      </c>
      <c r="O286" s="269">
        <v>8940</v>
      </c>
      <c r="P286" s="269">
        <v>9000</v>
      </c>
      <c r="Q286" s="269">
        <v>9972</v>
      </c>
      <c r="R286" s="269">
        <v>10471</v>
      </c>
      <c r="S286" s="269" t="s">
        <v>158</v>
      </c>
      <c r="T286" s="270">
        <v>0.42899999999999999</v>
      </c>
      <c r="U286" s="270">
        <v>0.45</v>
      </c>
      <c r="V286" s="270">
        <v>0.47299999999999998</v>
      </c>
      <c r="W286" s="270">
        <v>0.497</v>
      </c>
      <c r="X286" s="270">
        <v>0.52200000000000002</v>
      </c>
      <c r="Y286" s="270">
        <v>4.4999999999999998E-2</v>
      </c>
      <c r="Z286" s="270">
        <v>4.4999999999999998E-2</v>
      </c>
      <c r="AA286" s="270">
        <v>4.4999999999999998E-2</v>
      </c>
      <c r="AB286" s="270">
        <v>4.4999999999999998E-2</v>
      </c>
      <c r="AC286" s="270">
        <v>4.4999999999999998E-2</v>
      </c>
      <c r="AD286" s="270">
        <v>7.0000000000000001E-3</v>
      </c>
      <c r="AE286" s="270">
        <v>7.0000000000000001E-3</v>
      </c>
      <c r="AF286" s="270">
        <v>7.0000000000000001E-3</v>
      </c>
      <c r="AG286" s="270">
        <v>7.0000000000000001E-3</v>
      </c>
      <c r="AH286" s="270">
        <v>7.0000000000000001E-3</v>
      </c>
      <c r="AI286" s="270">
        <v>2.1000000000000001E-2</v>
      </c>
      <c r="AJ286" s="270">
        <v>2.1999999999999999E-2</v>
      </c>
      <c r="AK286" s="270">
        <v>2.1999999999999999E-2</v>
      </c>
      <c r="AL286" s="270">
        <v>2.3E-2</v>
      </c>
      <c r="AM286" s="270">
        <v>2.3E-2</v>
      </c>
      <c r="AN286" s="270">
        <v>2.7E-2</v>
      </c>
      <c r="AO286" s="270">
        <v>2.9000000000000001E-2</v>
      </c>
      <c r="AP286" s="270">
        <v>3.1E-2</v>
      </c>
      <c r="AQ286" s="270">
        <v>3.3000000000000002E-2</v>
      </c>
      <c r="AR286" s="270">
        <v>3.5000000000000003E-2</v>
      </c>
      <c r="AS286" s="270">
        <v>8.2000000000000003E-2</v>
      </c>
      <c r="AT286" s="270">
        <v>8.5699999999999998E-2</v>
      </c>
      <c r="AU286" s="270">
        <v>8.9599999999999999E-2</v>
      </c>
      <c r="AV286" s="270">
        <v>9.3799999999999994E-2</v>
      </c>
      <c r="AW286" s="270">
        <v>9.7900000000000001E-2</v>
      </c>
      <c r="AX286" s="270">
        <v>0</v>
      </c>
      <c r="AY286" s="270">
        <v>0</v>
      </c>
      <c r="AZ286" s="270">
        <v>0</v>
      </c>
      <c r="BA286" s="270">
        <v>0</v>
      </c>
      <c r="BB286" s="270">
        <v>0</v>
      </c>
      <c r="BC286" s="270">
        <v>0</v>
      </c>
      <c r="BD286" s="270">
        <v>0</v>
      </c>
      <c r="BE286" s="270">
        <v>0</v>
      </c>
      <c r="BF286" s="270">
        <v>0</v>
      </c>
      <c r="BG286" s="270">
        <v>0</v>
      </c>
    </row>
    <row r="287" spans="1:59">
      <c r="A287" s="267" t="s">
        <v>607</v>
      </c>
      <c r="B287" s="268">
        <v>0.95150000000000012</v>
      </c>
      <c r="C287" s="268">
        <v>3</v>
      </c>
      <c r="D287" s="268">
        <v>0</v>
      </c>
      <c r="E287" s="268"/>
      <c r="F287" s="269">
        <v>10452</v>
      </c>
      <c r="G287" s="270">
        <v>0.61</v>
      </c>
      <c r="H287" s="270">
        <v>4.1000000000000002E-2</v>
      </c>
      <c r="I287" s="270">
        <v>8.199999999999999E-2</v>
      </c>
      <c r="J287" s="270">
        <v>7.0999999999999994E-2</v>
      </c>
      <c r="K287" s="270">
        <v>2.5000000000000001E-2</v>
      </c>
      <c r="L287" s="270">
        <v>0.12250000000000016</v>
      </c>
      <c r="M287" s="271">
        <v>58.362035973976269</v>
      </c>
      <c r="N287" s="269">
        <v>10500</v>
      </c>
      <c r="O287" s="269">
        <v>10800</v>
      </c>
      <c r="P287" s="269">
        <v>10500</v>
      </c>
      <c r="Q287" s="269">
        <v>11000</v>
      </c>
      <c r="R287" s="269">
        <v>11000</v>
      </c>
      <c r="S287" s="269" t="s">
        <v>149</v>
      </c>
      <c r="T287" s="270">
        <v>0.61499999999999999</v>
      </c>
      <c r="U287" s="270">
        <v>0.625</v>
      </c>
      <c r="V287" s="270">
        <v>0.63</v>
      </c>
      <c r="W287" s="270">
        <v>0.63500000000000001</v>
      </c>
      <c r="X287" s="270">
        <v>0.65500000000000003</v>
      </c>
      <c r="Y287" s="270">
        <v>4.5999999999999999E-2</v>
      </c>
      <c r="Z287" s="270">
        <v>5.5E-2</v>
      </c>
      <c r="AA287" s="270">
        <v>5.8000000000000003E-2</v>
      </c>
      <c r="AB287" s="270">
        <v>6.5000000000000002E-2</v>
      </c>
      <c r="AC287" s="270">
        <v>0.1</v>
      </c>
      <c r="AD287" s="270">
        <v>2.1999999999999999E-2</v>
      </c>
      <c r="AE287" s="270">
        <v>2.5999999999999999E-2</v>
      </c>
      <c r="AF287" s="270">
        <v>3.1E-2</v>
      </c>
      <c r="AG287" s="270">
        <v>3.3000000000000002E-2</v>
      </c>
      <c r="AH287" s="270">
        <v>0.03</v>
      </c>
      <c r="AI287" s="270">
        <v>0.1</v>
      </c>
      <c r="AJ287" s="270">
        <v>0.105</v>
      </c>
      <c r="AK287" s="270">
        <v>0.109</v>
      </c>
      <c r="AL287" s="270">
        <v>0.115</v>
      </c>
      <c r="AM287" s="270">
        <v>0.11</v>
      </c>
      <c r="AN287" s="270">
        <v>3.3000000000000002E-2</v>
      </c>
      <c r="AO287" s="270">
        <v>0.03</v>
      </c>
      <c r="AP287" s="270">
        <v>2.8000000000000001E-2</v>
      </c>
      <c r="AQ287" s="270">
        <v>3.1E-2</v>
      </c>
      <c r="AR287" s="270">
        <v>2.7E-2</v>
      </c>
      <c r="AS287" s="270">
        <v>0.107</v>
      </c>
      <c r="AT287" s="270">
        <v>0.11</v>
      </c>
      <c r="AU287" s="270">
        <v>0.112</v>
      </c>
      <c r="AV287" s="270">
        <v>0.115</v>
      </c>
      <c r="AW287" s="270">
        <v>0.121</v>
      </c>
      <c r="AX287" s="270">
        <v>0</v>
      </c>
      <c r="AY287" s="270">
        <v>0</v>
      </c>
      <c r="AZ287" s="270">
        <v>0</v>
      </c>
      <c r="BA287" s="270">
        <v>0</v>
      </c>
      <c r="BB287" s="270">
        <v>0</v>
      </c>
      <c r="BC287" s="270">
        <v>0</v>
      </c>
      <c r="BD287" s="270">
        <v>0</v>
      </c>
      <c r="BE287" s="270">
        <v>0</v>
      </c>
      <c r="BF287" s="270">
        <v>0</v>
      </c>
      <c r="BG287" s="270">
        <v>0</v>
      </c>
    </row>
    <row r="288" spans="1:59">
      <c r="A288" s="267" t="s">
        <v>147</v>
      </c>
      <c r="B288" s="268">
        <v>3.3924166666666671</v>
      </c>
      <c r="C288" s="268">
        <v>10.333</v>
      </c>
      <c r="D288" s="268">
        <v>0</v>
      </c>
      <c r="E288" s="268"/>
      <c r="F288" s="269">
        <v>13159</v>
      </c>
      <c r="G288" s="270">
        <v>0.59499999999999997</v>
      </c>
      <c r="H288" s="270">
        <v>0.56199999999999994</v>
      </c>
      <c r="I288" s="270">
        <v>1.83</v>
      </c>
      <c r="J288" s="270">
        <v>0</v>
      </c>
      <c r="K288" s="270">
        <v>0.13</v>
      </c>
      <c r="L288" s="270">
        <v>0.27541666666666709</v>
      </c>
      <c r="M288" s="271">
        <v>45.216201839045517</v>
      </c>
      <c r="N288" s="269">
        <v>13500</v>
      </c>
      <c r="O288" s="269">
        <v>13600</v>
      </c>
      <c r="P288" s="269">
        <v>13700</v>
      </c>
      <c r="Q288" s="269">
        <v>13800</v>
      </c>
      <c r="R288" s="269">
        <v>14000</v>
      </c>
      <c r="S288" s="269" t="s">
        <v>149</v>
      </c>
      <c r="T288" s="270">
        <v>0.7</v>
      </c>
      <c r="U288" s="270">
        <v>0.72499999999999998</v>
      </c>
      <c r="V288" s="270">
        <v>0.75</v>
      </c>
      <c r="W288" s="270">
        <v>0.77500000000000002</v>
      </c>
      <c r="X288" s="270">
        <v>0.8</v>
      </c>
      <c r="Y288" s="270">
        <v>0.6</v>
      </c>
      <c r="Z288" s="270">
        <v>0.65</v>
      </c>
      <c r="AA288" s="270">
        <v>0.7</v>
      </c>
      <c r="AB288" s="270">
        <v>0.75</v>
      </c>
      <c r="AC288" s="270">
        <v>0.8</v>
      </c>
      <c r="AD288" s="270">
        <v>1.9</v>
      </c>
      <c r="AE288" s="270">
        <v>2</v>
      </c>
      <c r="AF288" s="270">
        <v>2.1</v>
      </c>
      <c r="AG288" s="270">
        <v>2.2000000000000002</v>
      </c>
      <c r="AH288" s="270">
        <v>2.2999999999999998</v>
      </c>
      <c r="AI288" s="270">
        <v>0</v>
      </c>
      <c r="AJ288" s="270">
        <v>0</v>
      </c>
      <c r="AK288" s="270">
        <v>0</v>
      </c>
      <c r="AL288" s="270">
        <v>0</v>
      </c>
      <c r="AM288" s="270">
        <v>0</v>
      </c>
      <c r="AN288" s="270">
        <v>7.4999999999999997E-2</v>
      </c>
      <c r="AO288" s="270">
        <v>7.4999999999999997E-2</v>
      </c>
      <c r="AP288" s="270">
        <v>7.4999999999999997E-2</v>
      </c>
      <c r="AQ288" s="270">
        <v>7.4999999999999997E-2</v>
      </c>
      <c r="AR288" s="270">
        <v>7.4999999999999997E-2</v>
      </c>
      <c r="AS288" s="270">
        <v>0.377</v>
      </c>
      <c r="AT288" s="270">
        <v>0.4</v>
      </c>
      <c r="AU288" s="270">
        <v>0.42199999999999999</v>
      </c>
      <c r="AV288" s="270">
        <v>0.44400000000000001</v>
      </c>
      <c r="AW288" s="270">
        <v>0.46700000000000003</v>
      </c>
      <c r="AX288" s="270">
        <v>0</v>
      </c>
      <c r="AY288" s="270">
        <v>0</v>
      </c>
      <c r="AZ288" s="270">
        <v>0</v>
      </c>
      <c r="BA288" s="270">
        <v>0</v>
      </c>
      <c r="BB288" s="270">
        <v>0</v>
      </c>
      <c r="BC288" s="270">
        <v>0</v>
      </c>
      <c r="BD288" s="270">
        <v>0</v>
      </c>
      <c r="BE288" s="270">
        <v>0</v>
      </c>
      <c r="BF288" s="270">
        <v>0</v>
      </c>
      <c r="BG288" s="270">
        <v>0</v>
      </c>
    </row>
    <row r="289" spans="1:59">
      <c r="A289" s="267" t="s">
        <v>558</v>
      </c>
      <c r="B289" s="268">
        <v>0.10791666666666666</v>
      </c>
      <c r="C289" s="268">
        <v>0.22</v>
      </c>
      <c r="D289" s="268">
        <v>0</v>
      </c>
      <c r="E289" s="268"/>
      <c r="F289" s="269">
        <v>1200</v>
      </c>
      <c r="G289" s="270">
        <v>5.8000000000000003E-2</v>
      </c>
      <c r="H289" s="270">
        <v>0.02</v>
      </c>
      <c r="I289" s="270">
        <v>1.4E-2</v>
      </c>
      <c r="J289" s="270">
        <v>2E-3</v>
      </c>
      <c r="K289" s="270">
        <v>7.0000000000000001E-3</v>
      </c>
      <c r="L289" s="270">
        <v>6.9166666666666543E-3</v>
      </c>
      <c r="M289" s="271">
        <v>48.333333333333336</v>
      </c>
      <c r="N289" s="269">
        <v>1200</v>
      </c>
      <c r="O289" s="269">
        <v>1202</v>
      </c>
      <c r="P289" s="269">
        <v>1203</v>
      </c>
      <c r="Q289" s="269">
        <v>1204</v>
      </c>
      <c r="R289" s="269">
        <v>1205</v>
      </c>
      <c r="S289" s="269" t="s">
        <v>149</v>
      </c>
      <c r="T289" s="270">
        <v>6.6000000000000003E-2</v>
      </c>
      <c r="U289" s="270">
        <v>6.6000000000000003E-2</v>
      </c>
      <c r="V289" s="270">
        <v>6.6000000000000003E-2</v>
      </c>
      <c r="W289" s="270">
        <v>6.6000000000000003E-2</v>
      </c>
      <c r="X289" s="270">
        <v>6.6000000000000003E-2</v>
      </c>
      <c r="Y289" s="270">
        <v>0.02</v>
      </c>
      <c r="Z289" s="270">
        <v>0.02</v>
      </c>
      <c r="AA289" s="270">
        <v>0.02</v>
      </c>
      <c r="AB289" s="270">
        <v>2.1000000000000001E-2</v>
      </c>
      <c r="AC289" s="270">
        <v>2.1000000000000001E-2</v>
      </c>
      <c r="AD289" s="270">
        <v>1.4E-2</v>
      </c>
      <c r="AE289" s="270">
        <v>1.4E-2</v>
      </c>
      <c r="AF289" s="270">
        <v>1.4E-2</v>
      </c>
      <c r="AG289" s="270">
        <v>1.4E-2</v>
      </c>
      <c r="AH289" s="270">
        <v>1.4999999999999999E-2</v>
      </c>
      <c r="AI289" s="270">
        <v>2E-3</v>
      </c>
      <c r="AJ289" s="270">
        <v>2E-3</v>
      </c>
      <c r="AK289" s="270">
        <v>2E-3</v>
      </c>
      <c r="AL289" s="270">
        <v>2E-3</v>
      </c>
      <c r="AM289" s="270">
        <v>2E-3</v>
      </c>
      <c r="AN289" s="270">
        <v>7.0000000000000001E-3</v>
      </c>
      <c r="AO289" s="270">
        <v>8.0000000000000002E-3</v>
      </c>
      <c r="AP289" s="270">
        <v>8.9999999999999993E-3</v>
      </c>
      <c r="AQ289" s="270">
        <v>0.01</v>
      </c>
      <c r="AR289" s="270">
        <v>1.0999999999999999E-2</v>
      </c>
      <c r="AS289" s="270">
        <v>6.4999999999999997E-3</v>
      </c>
      <c r="AT289" s="270">
        <v>6.4999999999999997E-3</v>
      </c>
      <c r="AU289" s="270">
        <v>6.6E-3</v>
      </c>
      <c r="AV289" s="270">
        <v>6.7000000000000002E-3</v>
      </c>
      <c r="AW289" s="270">
        <v>6.7999999999999996E-3</v>
      </c>
      <c r="AX289" s="270">
        <v>0</v>
      </c>
      <c r="AY289" s="270">
        <v>0</v>
      </c>
      <c r="AZ289" s="270">
        <v>0</v>
      </c>
      <c r="BA289" s="270">
        <v>0</v>
      </c>
      <c r="BB289" s="270">
        <v>0</v>
      </c>
      <c r="BC289" s="270">
        <v>0</v>
      </c>
      <c r="BD289" s="270">
        <v>0</v>
      </c>
      <c r="BE289" s="270">
        <v>0</v>
      </c>
      <c r="BF289" s="270">
        <v>0</v>
      </c>
      <c r="BG289" s="270">
        <v>0</v>
      </c>
    </row>
    <row r="290" spans="1:59">
      <c r="A290" s="267" t="s">
        <v>804</v>
      </c>
      <c r="B290" s="268">
        <v>4.46225</v>
      </c>
      <c r="C290" s="268">
        <v>28.8</v>
      </c>
      <c r="D290" s="268">
        <v>0.7098534246575342</v>
      </c>
      <c r="E290" s="268"/>
      <c r="F290" s="269">
        <v>20950</v>
      </c>
      <c r="G290" s="270">
        <v>1.256</v>
      </c>
      <c r="H290" s="270">
        <v>0.86399999999999999</v>
      </c>
      <c r="I290" s="270">
        <v>0.57499999999999996</v>
      </c>
      <c r="J290" s="270">
        <v>0</v>
      </c>
      <c r="K290" s="270">
        <v>0.39800000000000002</v>
      </c>
      <c r="L290" s="270">
        <v>0.65939657534246532</v>
      </c>
      <c r="M290" s="271">
        <v>59.952267303102623</v>
      </c>
      <c r="N290" s="269">
        <v>21075</v>
      </c>
      <c r="O290" s="269">
        <v>21497</v>
      </c>
      <c r="P290" s="269">
        <v>21927</v>
      </c>
      <c r="Q290" s="269">
        <v>22366</v>
      </c>
      <c r="R290" s="269">
        <v>22813</v>
      </c>
      <c r="S290" s="269" t="s">
        <v>149</v>
      </c>
      <c r="T290" s="270">
        <v>1.581</v>
      </c>
      <c r="U290" s="270">
        <v>1.6120000000000001</v>
      </c>
      <c r="V290" s="270">
        <v>1.6439999999999999</v>
      </c>
      <c r="W290" s="270">
        <v>1.677</v>
      </c>
      <c r="X290" s="270">
        <v>1.7110000000000001</v>
      </c>
      <c r="Y290" s="270">
        <v>0.72</v>
      </c>
      <c r="Z290" s="270">
        <v>0.75</v>
      </c>
      <c r="AA290" s="270">
        <v>0.78</v>
      </c>
      <c r="AB290" s="270">
        <v>0.81</v>
      </c>
      <c r="AC290" s="270">
        <v>0.84</v>
      </c>
      <c r="AD290" s="270">
        <v>0.55000000000000004</v>
      </c>
      <c r="AE290" s="270">
        <v>0.56000000000000005</v>
      </c>
      <c r="AF290" s="270">
        <v>0.56999999999999995</v>
      </c>
      <c r="AG290" s="270">
        <v>0.57999999999999996</v>
      </c>
      <c r="AH290" s="270">
        <v>0.59</v>
      </c>
      <c r="AI290" s="270">
        <v>0</v>
      </c>
      <c r="AJ290" s="270">
        <v>0</v>
      </c>
      <c r="AK290" s="270">
        <v>0</v>
      </c>
      <c r="AL290" s="270">
        <v>0</v>
      </c>
      <c r="AM290" s="270">
        <v>0</v>
      </c>
      <c r="AN290" s="270">
        <v>0.32</v>
      </c>
      <c r="AO290" s="270">
        <v>0.33</v>
      </c>
      <c r="AP290" s="270">
        <v>0.34</v>
      </c>
      <c r="AQ290" s="270">
        <v>0.35</v>
      </c>
      <c r="AR290" s="270">
        <v>0.36</v>
      </c>
      <c r="AS290" s="270">
        <v>0.71799999999999997</v>
      </c>
      <c r="AT290" s="270">
        <v>0.80600000000000005</v>
      </c>
      <c r="AU290" s="270">
        <v>0.9</v>
      </c>
      <c r="AV290" s="270">
        <v>1.016</v>
      </c>
      <c r="AW290" s="270">
        <v>1.1519999999999999</v>
      </c>
      <c r="AX290" s="270">
        <v>0</v>
      </c>
      <c r="AY290" s="270">
        <v>0</v>
      </c>
      <c r="AZ290" s="270">
        <v>0</v>
      </c>
      <c r="BA290" s="270">
        <v>0</v>
      </c>
      <c r="BB290" s="270">
        <v>0</v>
      </c>
      <c r="BC290" s="270">
        <v>0</v>
      </c>
      <c r="BD290" s="270">
        <v>0</v>
      </c>
      <c r="BE290" s="270">
        <v>0</v>
      </c>
      <c r="BF290" s="270">
        <v>0</v>
      </c>
      <c r="BG290" s="270">
        <v>0</v>
      </c>
    </row>
    <row r="291" spans="1:59">
      <c r="A291" s="267" t="s">
        <v>683</v>
      </c>
      <c r="B291" s="268">
        <v>5.2277499999999995</v>
      </c>
      <c r="C291" s="268">
        <v>18.11</v>
      </c>
      <c r="D291" s="268">
        <v>0.03</v>
      </c>
      <c r="E291" s="268"/>
      <c r="F291" s="269">
        <v>22000</v>
      </c>
      <c r="G291" s="270">
        <v>0.96</v>
      </c>
      <c r="H291" s="270">
        <v>0.69</v>
      </c>
      <c r="I291" s="270">
        <v>0.27</v>
      </c>
      <c r="J291" s="270">
        <v>1E-3</v>
      </c>
      <c r="K291" s="270">
        <v>2.7</v>
      </c>
      <c r="L291" s="270">
        <v>0.57674999999999876</v>
      </c>
      <c r="M291" s="271">
        <v>43.636363636363633</v>
      </c>
      <c r="N291" s="269">
        <v>22330</v>
      </c>
      <c r="O291" s="269">
        <v>23450</v>
      </c>
      <c r="P291" s="269">
        <v>24620</v>
      </c>
      <c r="Q291" s="269">
        <v>25850</v>
      </c>
      <c r="R291" s="269">
        <v>27140</v>
      </c>
      <c r="S291" s="269" t="s">
        <v>148</v>
      </c>
      <c r="T291" s="270">
        <v>1.25</v>
      </c>
      <c r="U291" s="270">
        <v>1.3129999999999999</v>
      </c>
      <c r="V291" s="270">
        <v>1.379</v>
      </c>
      <c r="W291" s="270">
        <v>1.448</v>
      </c>
      <c r="X291" s="270">
        <v>1.52</v>
      </c>
      <c r="Y291" s="270">
        <v>0.7</v>
      </c>
      <c r="Z291" s="270">
        <v>0.73499999999999999</v>
      </c>
      <c r="AA291" s="270">
        <v>0.77200000000000002</v>
      </c>
      <c r="AB291" s="270">
        <v>0.81100000000000005</v>
      </c>
      <c r="AC291" s="270">
        <v>0.85099999999999998</v>
      </c>
      <c r="AD291" s="270">
        <v>0.27400000000000002</v>
      </c>
      <c r="AE291" s="270">
        <v>0.28799999999999998</v>
      </c>
      <c r="AF291" s="270">
        <v>0.30199999999999999</v>
      </c>
      <c r="AG291" s="270">
        <v>0.317</v>
      </c>
      <c r="AH291" s="270">
        <v>0.33300000000000002</v>
      </c>
      <c r="AI291" s="270">
        <v>0.01</v>
      </c>
      <c r="AJ291" s="270">
        <v>1.0999999999999999E-2</v>
      </c>
      <c r="AK291" s="270">
        <v>1.2E-2</v>
      </c>
      <c r="AL291" s="270">
        <v>1.2999999999999999E-2</v>
      </c>
      <c r="AM291" s="270">
        <v>1.4E-2</v>
      </c>
      <c r="AN291" s="270">
        <v>2.7</v>
      </c>
      <c r="AO291" s="270">
        <v>2.7</v>
      </c>
      <c r="AP291" s="270">
        <v>2.7</v>
      </c>
      <c r="AQ291" s="270">
        <v>2.7</v>
      </c>
      <c r="AR291" s="270">
        <v>2.7</v>
      </c>
      <c r="AS291" s="270">
        <v>0.6</v>
      </c>
      <c r="AT291" s="270">
        <v>0.61</v>
      </c>
      <c r="AU291" s="270">
        <v>0.62</v>
      </c>
      <c r="AV291" s="270">
        <v>0.63</v>
      </c>
      <c r="AW291" s="270">
        <v>0.64</v>
      </c>
      <c r="AX291" s="270">
        <v>0</v>
      </c>
      <c r="AY291" s="270">
        <v>0</v>
      </c>
      <c r="AZ291" s="270">
        <v>0</v>
      </c>
      <c r="BA291" s="270">
        <v>0</v>
      </c>
      <c r="BB291" s="270">
        <v>0</v>
      </c>
      <c r="BC291" s="270">
        <v>0</v>
      </c>
      <c r="BD291" s="270">
        <v>0</v>
      </c>
      <c r="BE291" s="270">
        <v>0</v>
      </c>
      <c r="BF291" s="270">
        <v>0</v>
      </c>
      <c r="BG291" s="270">
        <v>0</v>
      </c>
    </row>
    <row r="292" spans="1:59">
      <c r="A292" s="267" t="s">
        <v>800</v>
      </c>
      <c r="B292" s="268">
        <v>0.41600833333333337</v>
      </c>
      <c r="C292" s="268">
        <v>1.19</v>
      </c>
      <c r="D292" s="268">
        <v>2.5000000000000001E-2</v>
      </c>
      <c r="E292" s="268"/>
      <c r="F292" s="269">
        <v>3428</v>
      </c>
      <c r="G292" s="270">
        <v>0.16800000000000001</v>
      </c>
      <c r="H292" s="270">
        <v>5.6500000000000002E-2</v>
      </c>
      <c r="I292" s="270">
        <v>1.2999999999999999E-3</v>
      </c>
      <c r="J292" s="270">
        <v>0</v>
      </c>
      <c r="K292" s="270">
        <v>8.2600000000000007E-2</v>
      </c>
      <c r="L292" s="270">
        <v>8.2608333333333339E-2</v>
      </c>
      <c r="M292" s="271">
        <v>49.008168028004668</v>
      </c>
      <c r="N292" s="269">
        <v>3428</v>
      </c>
      <c r="O292" s="269">
        <v>3428</v>
      </c>
      <c r="P292" s="269">
        <v>3428</v>
      </c>
      <c r="Q292" s="269">
        <v>3428</v>
      </c>
      <c r="R292" s="269">
        <v>3428</v>
      </c>
      <c r="S292" s="269" t="s">
        <v>148</v>
      </c>
      <c r="T292" s="270">
        <v>0.315</v>
      </c>
      <c r="U292" s="270">
        <v>0.315</v>
      </c>
      <c r="V292" s="270">
        <v>0.315</v>
      </c>
      <c r="W292" s="270">
        <v>0.315</v>
      </c>
      <c r="X292" s="270">
        <v>0.315</v>
      </c>
      <c r="Y292" s="270">
        <v>5.6500000000000002E-2</v>
      </c>
      <c r="Z292" s="270">
        <v>5.6500000000000002E-2</v>
      </c>
      <c r="AA292" s="270">
        <v>5.6500000000000002E-2</v>
      </c>
      <c r="AB292" s="270">
        <v>5.6500000000000002E-2</v>
      </c>
      <c r="AC292" s="270">
        <v>5.6500000000000002E-2</v>
      </c>
      <c r="AD292" s="270">
        <v>1.2999999999999999E-3</v>
      </c>
      <c r="AE292" s="270">
        <v>1.2999999999999999E-3</v>
      </c>
      <c r="AF292" s="270">
        <v>1.2999999999999999E-3</v>
      </c>
      <c r="AG292" s="270">
        <v>1.2999999999999999E-3</v>
      </c>
      <c r="AH292" s="270">
        <v>1.2999999999999999E-3</v>
      </c>
      <c r="AI292" s="270">
        <v>0</v>
      </c>
      <c r="AJ292" s="270">
        <v>0</v>
      </c>
      <c r="AK292" s="270">
        <v>0</v>
      </c>
      <c r="AL292" s="270">
        <v>0</v>
      </c>
      <c r="AM292" s="270">
        <v>0</v>
      </c>
      <c r="AN292" s="270">
        <v>8.2600000000000007E-2</v>
      </c>
      <c r="AO292" s="270">
        <v>8.2600000000000007E-2</v>
      </c>
      <c r="AP292" s="270">
        <v>8.2600000000000007E-2</v>
      </c>
      <c r="AQ292" s="270">
        <v>8.2600000000000007E-2</v>
      </c>
      <c r="AR292" s="270">
        <v>8.2600000000000007E-2</v>
      </c>
      <c r="AS292" s="270">
        <v>0.12</v>
      </c>
      <c r="AT292" s="270">
        <v>0.12</v>
      </c>
      <c r="AU292" s="270">
        <v>0.12</v>
      </c>
      <c r="AV292" s="270">
        <v>0.12</v>
      </c>
      <c r="AW292" s="270">
        <v>0.12</v>
      </c>
      <c r="AX292" s="270">
        <v>0</v>
      </c>
      <c r="AY292" s="270">
        <v>0</v>
      </c>
      <c r="AZ292" s="270">
        <v>0</v>
      </c>
      <c r="BA292" s="270">
        <v>0</v>
      </c>
      <c r="BB292" s="270">
        <v>0</v>
      </c>
      <c r="BC292" s="270">
        <v>0</v>
      </c>
      <c r="BD292" s="270">
        <v>0</v>
      </c>
      <c r="BE292" s="270">
        <v>0</v>
      </c>
      <c r="BF292" s="270">
        <v>0</v>
      </c>
      <c r="BG292" s="270">
        <v>0</v>
      </c>
    </row>
    <row r="293" spans="1:59">
      <c r="A293" s="267" t="s">
        <v>774</v>
      </c>
      <c r="B293" s="268">
        <v>0.51849999999999996</v>
      </c>
      <c r="C293" s="268">
        <v>1.583</v>
      </c>
      <c r="D293" s="268">
        <v>0</v>
      </c>
      <c r="E293" s="268"/>
      <c r="F293" s="269">
        <v>3030</v>
      </c>
      <c r="G293" s="270">
        <v>0.23200000000000001</v>
      </c>
      <c r="H293" s="270">
        <v>7.1999999999999995E-2</v>
      </c>
      <c r="I293" s="270">
        <v>3.2000000000000001E-2</v>
      </c>
      <c r="J293" s="270">
        <v>0.106</v>
      </c>
      <c r="K293" s="270">
        <v>5.0000000000000001E-3</v>
      </c>
      <c r="L293" s="270">
        <v>7.1500000000000008E-2</v>
      </c>
      <c r="M293" s="271">
        <v>76.567656765676574</v>
      </c>
      <c r="N293" s="269">
        <v>3057</v>
      </c>
      <c r="O293" s="269">
        <v>3149</v>
      </c>
      <c r="P293" s="269">
        <v>3243</v>
      </c>
      <c r="Q293" s="269">
        <v>3341</v>
      </c>
      <c r="R293" s="269">
        <v>3441</v>
      </c>
      <c r="S293" s="269" t="s">
        <v>148</v>
      </c>
      <c r="T293" s="270">
        <v>0.23499999999999999</v>
      </c>
      <c r="U293" s="270">
        <v>0.24199999999999999</v>
      </c>
      <c r="V293" s="270">
        <v>0.25</v>
      </c>
      <c r="W293" s="270">
        <v>0.25700000000000001</v>
      </c>
      <c r="X293" s="270">
        <v>0.26500000000000001</v>
      </c>
      <c r="Y293" s="270">
        <v>7.3999999999999996E-2</v>
      </c>
      <c r="Z293" s="270">
        <v>7.5999999999999998E-2</v>
      </c>
      <c r="AA293" s="270">
        <v>7.8E-2</v>
      </c>
      <c r="AB293" s="270">
        <v>0.08</v>
      </c>
      <c r="AC293" s="270">
        <v>8.2000000000000003E-2</v>
      </c>
      <c r="AD293" s="270">
        <v>3.3000000000000002E-2</v>
      </c>
      <c r="AE293" s="270">
        <v>3.4000000000000002E-2</v>
      </c>
      <c r="AF293" s="270">
        <v>3.5000000000000003E-2</v>
      </c>
      <c r="AG293" s="270">
        <v>3.5999999999999997E-2</v>
      </c>
      <c r="AH293" s="270">
        <v>3.6999999999999998E-2</v>
      </c>
      <c r="AI293" s="270">
        <v>0.11</v>
      </c>
      <c r="AJ293" s="270">
        <v>0.12</v>
      </c>
      <c r="AK293" s="270">
        <v>0.13</v>
      </c>
      <c r="AL293" s="270">
        <v>0.14000000000000001</v>
      </c>
      <c r="AM293" s="270">
        <v>0.15</v>
      </c>
      <c r="AN293" s="270">
        <v>6.0000000000000001E-3</v>
      </c>
      <c r="AO293" s="270">
        <v>6.0000000000000001E-3</v>
      </c>
      <c r="AP293" s="270">
        <v>6.0000000000000001E-3</v>
      </c>
      <c r="AQ293" s="270">
        <v>6.0000000000000001E-3</v>
      </c>
      <c r="AR293" s="270">
        <v>6.0000000000000001E-3</v>
      </c>
      <c r="AS293" s="270">
        <v>7.5999999999999998E-2</v>
      </c>
      <c r="AT293" s="270">
        <v>7.5999999999999998E-2</v>
      </c>
      <c r="AU293" s="270">
        <v>7.5999999999999998E-2</v>
      </c>
      <c r="AV293" s="270">
        <v>7.5999999999999998E-2</v>
      </c>
      <c r="AW293" s="270">
        <v>7.5999999999999998E-2</v>
      </c>
      <c r="AX293" s="270">
        <v>0</v>
      </c>
      <c r="AY293" s="270">
        <v>0</v>
      </c>
      <c r="AZ293" s="270">
        <v>0</v>
      </c>
      <c r="BA293" s="270">
        <v>0</v>
      </c>
      <c r="BB293" s="270">
        <v>0</v>
      </c>
      <c r="BC293" s="270">
        <v>0</v>
      </c>
      <c r="BD293" s="270">
        <v>0</v>
      </c>
      <c r="BE293" s="270">
        <v>0</v>
      </c>
      <c r="BF293" s="270">
        <v>0</v>
      </c>
      <c r="BG293" s="270">
        <v>0</v>
      </c>
    </row>
    <row r="294" spans="1:59">
      <c r="A294" s="267" t="s">
        <v>567</v>
      </c>
      <c r="B294" s="268">
        <v>0.33333333333333331</v>
      </c>
      <c r="C294" s="268">
        <v>1.399</v>
      </c>
      <c r="D294" s="268">
        <v>0</v>
      </c>
      <c r="E294" s="268"/>
      <c r="F294" s="269">
        <v>2604</v>
      </c>
      <c r="G294" s="270">
        <v>0.27600000000000002</v>
      </c>
      <c r="H294" s="270">
        <v>1.9E-2</v>
      </c>
      <c r="I294" s="270">
        <v>0</v>
      </c>
      <c r="J294" s="270">
        <v>0</v>
      </c>
      <c r="K294" s="270">
        <v>0</v>
      </c>
      <c r="L294" s="270">
        <v>3.8333333333333275E-2</v>
      </c>
      <c r="M294" s="271">
        <v>105.99078341013825</v>
      </c>
      <c r="N294" s="269">
        <v>2844</v>
      </c>
      <c r="O294" s="269">
        <v>2958</v>
      </c>
      <c r="P294" s="269">
        <v>3076</v>
      </c>
      <c r="Q294" s="269">
        <v>3200</v>
      </c>
      <c r="R294" s="269">
        <v>3500</v>
      </c>
      <c r="S294" s="269" t="s">
        <v>148</v>
      </c>
      <c r="T294" s="270">
        <v>0.313</v>
      </c>
      <c r="U294" s="270">
        <v>0.32500000000000001</v>
      </c>
      <c r="V294" s="270">
        <v>0.33800000000000002</v>
      </c>
      <c r="W294" s="270">
        <v>0.35199999999999998</v>
      </c>
      <c r="X294" s="270">
        <v>0.38500000000000001</v>
      </c>
      <c r="Y294" s="270">
        <v>1.9E-2</v>
      </c>
      <c r="Z294" s="270">
        <v>2.5000000000000001E-2</v>
      </c>
      <c r="AA294" s="270">
        <v>2.5999999999999999E-2</v>
      </c>
      <c r="AB294" s="270">
        <v>2.7E-2</v>
      </c>
      <c r="AC294" s="270">
        <v>2.9000000000000001E-2</v>
      </c>
      <c r="AD294" s="270">
        <v>0.1</v>
      </c>
      <c r="AE294" s="270">
        <v>0.1</v>
      </c>
      <c r="AF294" s="270">
        <v>0.1</v>
      </c>
      <c r="AG294" s="270">
        <v>0.1</v>
      </c>
      <c r="AH294" s="270">
        <v>0.1</v>
      </c>
      <c r="AI294" s="270">
        <v>0.01</v>
      </c>
      <c r="AJ294" s="270">
        <v>0.01</v>
      </c>
      <c r="AK294" s="270">
        <v>0.01</v>
      </c>
      <c r="AL294" s="270">
        <v>0.01</v>
      </c>
      <c r="AM294" s="270">
        <v>0.01</v>
      </c>
      <c r="AN294" s="270">
        <v>0</v>
      </c>
      <c r="AO294" s="270">
        <v>0</v>
      </c>
      <c r="AP294" s="270">
        <v>0</v>
      </c>
      <c r="AQ294" s="270">
        <v>0</v>
      </c>
      <c r="AR294" s="270">
        <v>0</v>
      </c>
      <c r="AS294" s="270">
        <v>3.3000000000000002E-2</v>
      </c>
      <c r="AT294" s="270">
        <v>3.4000000000000002E-2</v>
      </c>
      <c r="AU294" s="270">
        <v>3.5999999999999997E-2</v>
      </c>
      <c r="AV294" s="270">
        <v>3.6999999999999998E-2</v>
      </c>
      <c r="AW294" s="270">
        <v>3.7999999999999999E-2</v>
      </c>
      <c r="AX294" s="270">
        <v>0</v>
      </c>
      <c r="AY294" s="270">
        <v>0</v>
      </c>
      <c r="AZ294" s="270">
        <v>0</v>
      </c>
      <c r="BA294" s="270">
        <v>0</v>
      </c>
      <c r="BB294" s="270">
        <v>0</v>
      </c>
      <c r="BC294" s="270">
        <v>0</v>
      </c>
      <c r="BD294" s="270">
        <v>0</v>
      </c>
      <c r="BE294" s="270">
        <v>0</v>
      </c>
      <c r="BF294" s="270">
        <v>0</v>
      </c>
      <c r="BG294" s="270">
        <v>0</v>
      </c>
    </row>
    <row r="295" spans="1:59">
      <c r="A295" s="267" t="s">
        <v>865</v>
      </c>
      <c r="B295" s="268">
        <v>0.20933333333333334</v>
      </c>
      <c r="C295" s="268">
        <v>1.4179999999999999</v>
      </c>
      <c r="D295" s="268">
        <v>0</v>
      </c>
      <c r="E295" s="268"/>
      <c r="F295" s="269">
        <v>2297</v>
      </c>
      <c r="G295" s="270">
        <v>0.115</v>
      </c>
      <c r="H295" s="270">
        <v>4.8000000000000001E-2</v>
      </c>
      <c r="I295" s="270">
        <v>1E-3</v>
      </c>
      <c r="J295" s="270">
        <v>0</v>
      </c>
      <c r="K295" s="270">
        <v>1.4999999999999999E-2</v>
      </c>
      <c r="L295" s="270">
        <v>3.0333333333333351E-2</v>
      </c>
      <c r="M295" s="271">
        <v>50.065302568567695</v>
      </c>
      <c r="N295" s="269">
        <v>2297</v>
      </c>
      <c r="O295" s="269">
        <v>2297</v>
      </c>
      <c r="P295" s="269">
        <v>2297</v>
      </c>
      <c r="Q295" s="269">
        <v>2297</v>
      </c>
      <c r="R295" s="269">
        <v>2297</v>
      </c>
      <c r="S295" s="269" t="s">
        <v>148</v>
      </c>
      <c r="T295" s="270">
        <v>0.124</v>
      </c>
      <c r="U295" s="270">
        <v>0.124</v>
      </c>
      <c r="V295" s="270">
        <v>0.124</v>
      </c>
      <c r="W295" s="270">
        <v>0.124</v>
      </c>
      <c r="X295" s="270">
        <v>0.124</v>
      </c>
      <c r="Y295" s="270">
        <v>5.2999999999999999E-2</v>
      </c>
      <c r="Z295" s="270">
        <v>5.2999999999999999E-2</v>
      </c>
      <c r="AA295" s="270">
        <v>5.2999999999999999E-2</v>
      </c>
      <c r="AB295" s="270">
        <v>5.2999999999999999E-2</v>
      </c>
      <c r="AC295" s="270">
        <v>5.2999999999999999E-2</v>
      </c>
      <c r="AD295" s="270">
        <v>1E-3</v>
      </c>
      <c r="AE295" s="270">
        <v>1E-3</v>
      </c>
      <c r="AF295" s="270">
        <v>1E-3</v>
      </c>
      <c r="AG295" s="270">
        <v>1E-3</v>
      </c>
      <c r="AH295" s="270">
        <v>1E-3</v>
      </c>
      <c r="AI295" s="270">
        <v>0</v>
      </c>
      <c r="AJ295" s="270">
        <v>0</v>
      </c>
      <c r="AK295" s="270">
        <v>0</v>
      </c>
      <c r="AL295" s="270">
        <v>0</v>
      </c>
      <c r="AM295" s="270">
        <v>0</v>
      </c>
      <c r="AN295" s="270">
        <v>1.2E-2</v>
      </c>
      <c r="AO295" s="270">
        <v>1.2E-2</v>
      </c>
      <c r="AP295" s="270">
        <v>1.2E-2</v>
      </c>
      <c r="AQ295" s="270">
        <v>1.2E-2</v>
      </c>
      <c r="AR295" s="270">
        <v>1.2E-2</v>
      </c>
      <c r="AS295" s="270">
        <v>2.7E-2</v>
      </c>
      <c r="AT295" s="270">
        <v>2.7E-2</v>
      </c>
      <c r="AU295" s="270">
        <v>2.7E-2</v>
      </c>
      <c r="AV295" s="270">
        <v>2.7E-2</v>
      </c>
      <c r="AW295" s="270">
        <v>2.7E-2</v>
      </c>
      <c r="AX295" s="270">
        <v>0</v>
      </c>
      <c r="AY295" s="270">
        <v>1</v>
      </c>
      <c r="AZ295" s="270">
        <v>0</v>
      </c>
      <c r="BA295" s="270">
        <v>0</v>
      </c>
      <c r="BB295" s="270">
        <v>0</v>
      </c>
      <c r="BC295" s="270">
        <v>0</v>
      </c>
      <c r="BD295" s="270">
        <v>0</v>
      </c>
      <c r="BE295" s="270">
        <v>0</v>
      </c>
      <c r="BF295" s="270">
        <v>0</v>
      </c>
      <c r="BG295" s="270">
        <v>0</v>
      </c>
    </row>
    <row r="296" spans="1:59">
      <c r="A296" s="267" t="s">
        <v>697</v>
      </c>
      <c r="B296" s="268">
        <v>0.25866666666666666</v>
      </c>
      <c r="C296" s="268">
        <v>0.88</v>
      </c>
      <c r="D296" s="268">
        <v>0</v>
      </c>
      <c r="E296" s="268"/>
      <c r="F296" s="269">
        <v>2600</v>
      </c>
      <c r="G296" s="270">
        <v>0.129</v>
      </c>
      <c r="H296" s="270">
        <v>2.4E-2</v>
      </c>
      <c r="I296" s="270">
        <v>0</v>
      </c>
      <c r="J296" s="270">
        <v>6.0000000000000001E-3</v>
      </c>
      <c r="K296" s="270">
        <v>7.3999999999999996E-2</v>
      </c>
      <c r="L296" s="270">
        <v>2.5666666666666671E-2</v>
      </c>
      <c r="M296" s="271">
        <v>49.615384615384613</v>
      </c>
      <c r="N296" s="269">
        <v>2601</v>
      </c>
      <c r="O296" s="269">
        <v>2604</v>
      </c>
      <c r="P296" s="269">
        <v>2606</v>
      </c>
      <c r="Q296" s="269">
        <v>2609</v>
      </c>
      <c r="R296" s="269">
        <v>2611</v>
      </c>
      <c r="S296" s="269" t="s">
        <v>148</v>
      </c>
      <c r="T296" s="270">
        <v>0.13009999999999999</v>
      </c>
      <c r="U296" s="270">
        <v>0.13020000000000001</v>
      </c>
      <c r="V296" s="270">
        <v>0.1303</v>
      </c>
      <c r="W296" s="270">
        <v>0.13039999999999999</v>
      </c>
      <c r="X296" s="270">
        <v>0.13059999999999999</v>
      </c>
      <c r="Y296" s="270">
        <v>2.4E-2</v>
      </c>
      <c r="Z296" s="270">
        <v>2.4E-2</v>
      </c>
      <c r="AA296" s="270">
        <v>2.4E-2</v>
      </c>
      <c r="AB296" s="270">
        <v>2.4E-2</v>
      </c>
      <c r="AC296" s="270">
        <v>2.4E-2</v>
      </c>
      <c r="AD296" s="270">
        <v>0</v>
      </c>
      <c r="AE296" s="270">
        <v>0</v>
      </c>
      <c r="AF296" s="270">
        <v>0</v>
      </c>
      <c r="AG296" s="270">
        <v>0</v>
      </c>
      <c r="AH296" s="270">
        <v>0</v>
      </c>
      <c r="AI296" s="270">
        <v>8.0000000000000002E-3</v>
      </c>
      <c r="AJ296" s="270">
        <v>8.0000000000000002E-3</v>
      </c>
      <c r="AK296" s="270">
        <v>8.0000000000000002E-3</v>
      </c>
      <c r="AL296" s="270">
        <v>8.0000000000000002E-3</v>
      </c>
      <c r="AM296" s="270">
        <v>8.0000000000000002E-3</v>
      </c>
      <c r="AN296" s="270">
        <v>7.3999999999999996E-2</v>
      </c>
      <c r="AO296" s="270">
        <v>7.3999999999999996E-2</v>
      </c>
      <c r="AP296" s="270">
        <v>7.3999999999999996E-2</v>
      </c>
      <c r="AQ296" s="270">
        <v>7.3999999999999996E-2</v>
      </c>
      <c r="AR296" s="270">
        <v>7.3999999999999996E-2</v>
      </c>
      <c r="AS296" s="270">
        <v>3.1099999999999999E-2</v>
      </c>
      <c r="AT296" s="270">
        <v>3.1099999999999999E-2</v>
      </c>
      <c r="AU296" s="270">
        <v>3.1099999999999999E-2</v>
      </c>
      <c r="AV296" s="270">
        <v>3.1099999999999999E-2</v>
      </c>
      <c r="AW296" s="270">
        <v>3.1099999999999999E-2</v>
      </c>
      <c r="AX296" s="270">
        <v>0</v>
      </c>
      <c r="AY296" s="270">
        <v>0</v>
      </c>
      <c r="AZ296" s="270">
        <v>0</v>
      </c>
      <c r="BA296" s="270">
        <v>0</v>
      </c>
      <c r="BB296" s="270">
        <v>0</v>
      </c>
      <c r="BC296" s="270">
        <v>0</v>
      </c>
      <c r="BD296" s="270">
        <v>0</v>
      </c>
      <c r="BE296" s="270">
        <v>0</v>
      </c>
      <c r="BF296" s="270">
        <v>0</v>
      </c>
      <c r="BG296" s="270">
        <v>0</v>
      </c>
    </row>
    <row r="297" spans="1:59">
      <c r="A297" s="267" t="s">
        <v>818</v>
      </c>
      <c r="B297" s="268">
        <v>0.12550000000000003</v>
      </c>
      <c r="C297" s="268">
        <v>0.57599999999999996</v>
      </c>
      <c r="D297" s="268">
        <v>0</v>
      </c>
      <c r="E297" s="268"/>
      <c r="F297" s="269">
        <v>1150</v>
      </c>
      <c r="G297" s="270">
        <v>8.7999999999999995E-2</v>
      </c>
      <c r="H297" s="270">
        <v>1.7999999999999999E-2</v>
      </c>
      <c r="I297" s="270">
        <v>0</v>
      </c>
      <c r="J297" s="270">
        <v>0.01</v>
      </c>
      <c r="K297" s="270">
        <v>2E-3</v>
      </c>
      <c r="L297" s="270">
        <v>7.5000000000000344E-3</v>
      </c>
      <c r="M297" s="271">
        <v>76.521739130434781</v>
      </c>
      <c r="N297" s="269">
        <v>1157</v>
      </c>
      <c r="O297" s="269">
        <v>1180</v>
      </c>
      <c r="P297" s="269">
        <v>1204</v>
      </c>
      <c r="Q297" s="269">
        <v>1228</v>
      </c>
      <c r="R297" s="269">
        <v>1252</v>
      </c>
      <c r="S297" s="269" t="s">
        <v>148</v>
      </c>
      <c r="T297" s="270">
        <v>8.6800000000000002E-2</v>
      </c>
      <c r="U297" s="270">
        <v>8.8499999999999995E-2</v>
      </c>
      <c r="V297" s="270">
        <v>9.0300000000000005E-2</v>
      </c>
      <c r="W297" s="270">
        <v>9.2100000000000001E-2</v>
      </c>
      <c r="X297" s="270">
        <v>9.3899999999999997E-2</v>
      </c>
      <c r="Y297" s="270">
        <v>1.8100000000000002E-2</v>
      </c>
      <c r="Z297" s="270">
        <v>1.8200000000000001E-2</v>
      </c>
      <c r="AA297" s="270">
        <v>1.84E-2</v>
      </c>
      <c r="AB297" s="270">
        <v>1.8599999999999998E-2</v>
      </c>
      <c r="AC297" s="270">
        <v>1.8800000000000001E-2</v>
      </c>
      <c r="AD297" s="270">
        <v>0</v>
      </c>
      <c r="AE297" s="270">
        <v>0</v>
      </c>
      <c r="AF297" s="270">
        <v>0</v>
      </c>
      <c r="AG297" s="270">
        <v>0</v>
      </c>
      <c r="AH297" s="270">
        <v>0</v>
      </c>
      <c r="AI297" s="270">
        <v>1.01E-2</v>
      </c>
      <c r="AJ297" s="270">
        <v>1.0200000000000001E-2</v>
      </c>
      <c r="AK297" s="270">
        <v>1.03E-2</v>
      </c>
      <c r="AL297" s="270">
        <v>1.04E-2</v>
      </c>
      <c r="AM297" s="270">
        <v>1.0500000000000001E-2</v>
      </c>
      <c r="AN297" s="270">
        <v>2.0999999999999999E-3</v>
      </c>
      <c r="AO297" s="270">
        <v>2.2000000000000001E-3</v>
      </c>
      <c r="AP297" s="270">
        <v>2.3E-3</v>
      </c>
      <c r="AQ297" s="270">
        <v>2.3999999999999998E-3</v>
      </c>
      <c r="AR297" s="270">
        <v>2.5000000000000001E-3</v>
      </c>
      <c r="AS297" s="270">
        <v>1.2E-2</v>
      </c>
      <c r="AT297" s="270">
        <v>1.2E-2</v>
      </c>
      <c r="AU297" s="270">
        <v>1.2999999999999999E-2</v>
      </c>
      <c r="AV297" s="270">
        <v>1.2999999999999999E-2</v>
      </c>
      <c r="AW297" s="270">
        <v>1.2999999999999999E-2</v>
      </c>
      <c r="AX297" s="270">
        <v>0</v>
      </c>
      <c r="AY297" s="270">
        <v>0</v>
      </c>
      <c r="AZ297" s="270">
        <v>0</v>
      </c>
      <c r="BA297" s="270">
        <v>0</v>
      </c>
      <c r="BB297" s="270">
        <v>0</v>
      </c>
      <c r="BC297" s="270">
        <v>0</v>
      </c>
      <c r="BD297" s="270">
        <v>0</v>
      </c>
      <c r="BE297" s="270">
        <v>0</v>
      </c>
      <c r="BF297" s="270">
        <v>0</v>
      </c>
      <c r="BG297" s="270">
        <v>0</v>
      </c>
    </row>
    <row r="298" spans="1:59">
      <c r="A298" s="267" t="s">
        <v>769</v>
      </c>
      <c r="B298" s="268">
        <v>3.2833333333333339E-2</v>
      </c>
      <c r="C298" s="268">
        <v>0.28799999999999998</v>
      </c>
      <c r="D298" s="268">
        <v>0</v>
      </c>
      <c r="E298" s="268"/>
      <c r="F298" s="269">
        <v>487</v>
      </c>
      <c r="G298" s="270">
        <v>2.4E-2</v>
      </c>
      <c r="H298" s="270">
        <v>1E-3</v>
      </c>
      <c r="I298" s="270">
        <v>0</v>
      </c>
      <c r="J298" s="270">
        <v>4.0000000000000001E-3</v>
      </c>
      <c r="K298" s="270">
        <v>1E-3</v>
      </c>
      <c r="L298" s="270">
        <v>2.833333333333337E-3</v>
      </c>
      <c r="M298" s="271">
        <v>49.281314168377826</v>
      </c>
      <c r="N298" s="269">
        <v>490</v>
      </c>
      <c r="O298" s="269">
        <v>500</v>
      </c>
      <c r="P298" s="269">
        <v>510</v>
      </c>
      <c r="Q298" s="269">
        <v>520</v>
      </c>
      <c r="R298" s="269">
        <v>530</v>
      </c>
      <c r="S298" s="269" t="s">
        <v>148</v>
      </c>
      <c r="T298" s="270">
        <v>2.4E-2</v>
      </c>
      <c r="U298" s="270">
        <v>2.4500000000000001E-2</v>
      </c>
      <c r="V298" s="270">
        <v>2.5000000000000001E-2</v>
      </c>
      <c r="W298" s="270">
        <v>2.5499999999999998E-2</v>
      </c>
      <c r="X298" s="270">
        <v>2.5999999999999999E-2</v>
      </c>
      <c r="Y298" s="270">
        <v>1E-3</v>
      </c>
      <c r="Z298" s="270">
        <v>1.1000000000000001E-3</v>
      </c>
      <c r="AA298" s="270">
        <v>1.1999999999999999E-3</v>
      </c>
      <c r="AB298" s="270">
        <v>1.2999999999999999E-3</v>
      </c>
      <c r="AC298" s="270">
        <v>1.4E-3</v>
      </c>
      <c r="AD298" s="270">
        <v>0</v>
      </c>
      <c r="AE298" s="270">
        <v>0</v>
      </c>
      <c r="AF298" s="270">
        <v>0</v>
      </c>
      <c r="AG298" s="270">
        <v>0</v>
      </c>
      <c r="AH298" s="270">
        <v>0</v>
      </c>
      <c r="AI298" s="270">
        <v>4.0000000000000001E-3</v>
      </c>
      <c r="AJ298" s="270">
        <v>4.1000000000000003E-3</v>
      </c>
      <c r="AK298" s="270">
        <v>4.1999999999999997E-3</v>
      </c>
      <c r="AL298" s="270">
        <v>4.3E-3</v>
      </c>
      <c r="AM298" s="270">
        <v>4.4000000000000003E-3</v>
      </c>
      <c r="AN298" s="270">
        <v>1E-3</v>
      </c>
      <c r="AO298" s="270">
        <v>1E-3</v>
      </c>
      <c r="AP298" s="270">
        <v>1E-3</v>
      </c>
      <c r="AQ298" s="270">
        <v>1E-3</v>
      </c>
      <c r="AR298" s="270">
        <v>1E-3</v>
      </c>
      <c r="AS298" s="270">
        <v>2.0999999999999999E-3</v>
      </c>
      <c r="AT298" s="270">
        <v>2.2000000000000001E-3</v>
      </c>
      <c r="AU298" s="270">
        <v>2.3E-3</v>
      </c>
      <c r="AV298" s="270">
        <v>2.3999999999999998E-3</v>
      </c>
      <c r="AW298" s="270">
        <v>2.5000000000000001E-3</v>
      </c>
      <c r="AX298" s="270">
        <v>0</v>
      </c>
      <c r="AY298" s="270">
        <v>0</v>
      </c>
      <c r="AZ298" s="270">
        <v>0</v>
      </c>
      <c r="BA298" s="270">
        <v>0</v>
      </c>
      <c r="BB298" s="270">
        <v>0</v>
      </c>
      <c r="BC298" s="270">
        <v>0</v>
      </c>
      <c r="BD298" s="270">
        <v>0</v>
      </c>
      <c r="BE298" s="270">
        <v>0</v>
      </c>
      <c r="BF298" s="270">
        <v>0</v>
      </c>
      <c r="BG298" s="270">
        <v>0</v>
      </c>
    </row>
    <row r="299" spans="1:59">
      <c r="A299" s="267" t="s">
        <v>810</v>
      </c>
      <c r="B299" s="268">
        <v>13.6995</v>
      </c>
      <c r="C299" s="268">
        <v>22.014000000000003</v>
      </c>
      <c r="D299" s="268">
        <v>1.9E-2</v>
      </c>
      <c r="E299" s="268"/>
      <c r="F299" s="269">
        <v>82665</v>
      </c>
      <c r="G299" s="270">
        <v>3.9990000000000001</v>
      </c>
      <c r="H299" s="270">
        <v>0.42</v>
      </c>
      <c r="I299" s="270">
        <v>5.7480000000000002</v>
      </c>
      <c r="J299" s="270">
        <v>0</v>
      </c>
      <c r="K299" s="270">
        <v>1.65</v>
      </c>
      <c r="L299" s="270">
        <v>1.8634999999999984</v>
      </c>
      <c r="M299" s="271">
        <v>48.375975322083107</v>
      </c>
      <c r="N299" s="269">
        <v>85100</v>
      </c>
      <c r="O299" s="269">
        <v>91600</v>
      </c>
      <c r="P299" s="269">
        <v>98100</v>
      </c>
      <c r="Q299" s="269">
        <v>104600</v>
      </c>
      <c r="R299" s="269">
        <v>111100</v>
      </c>
      <c r="S299" s="269" t="s">
        <v>148</v>
      </c>
      <c r="T299" s="270">
        <v>4.2549999999999999</v>
      </c>
      <c r="U299" s="270">
        <v>4.58</v>
      </c>
      <c r="V299" s="270">
        <v>4.9050000000000002</v>
      </c>
      <c r="W299" s="270">
        <v>5.23</v>
      </c>
      <c r="X299" s="270">
        <v>5.5549999999999997</v>
      </c>
      <c r="Y299" s="270">
        <v>0.433</v>
      </c>
      <c r="Z299" s="270">
        <v>0.47599999999999998</v>
      </c>
      <c r="AA299" s="270">
        <v>0.52300000000000002</v>
      </c>
      <c r="AB299" s="270">
        <v>0.57599999999999996</v>
      </c>
      <c r="AC299" s="270">
        <v>0.63300000000000001</v>
      </c>
      <c r="AD299" s="270">
        <v>5.92</v>
      </c>
      <c r="AE299" s="270">
        <v>6.5129999999999999</v>
      </c>
      <c r="AF299" s="270">
        <v>7.1639999999999997</v>
      </c>
      <c r="AG299" s="270">
        <v>7.88</v>
      </c>
      <c r="AH299" s="270">
        <v>8.6679999999999993</v>
      </c>
      <c r="AI299" s="270">
        <v>0</v>
      </c>
      <c r="AJ299" s="270">
        <v>0</v>
      </c>
      <c r="AK299" s="270">
        <v>0</v>
      </c>
      <c r="AL299" s="270">
        <v>0</v>
      </c>
      <c r="AM299" s="270">
        <v>0</v>
      </c>
      <c r="AN299" s="270">
        <v>1.65</v>
      </c>
      <c r="AO299" s="270">
        <v>1.7</v>
      </c>
      <c r="AP299" s="270">
        <v>1.75</v>
      </c>
      <c r="AQ299" s="270">
        <v>1.8</v>
      </c>
      <c r="AR299" s="270">
        <v>1.85</v>
      </c>
      <c r="AS299" s="270">
        <v>1.8620000000000001</v>
      </c>
      <c r="AT299" s="270">
        <v>2.0550000000000002</v>
      </c>
      <c r="AU299" s="270">
        <v>2.2709999999999999</v>
      </c>
      <c r="AV299" s="270">
        <v>2.5089999999999999</v>
      </c>
      <c r="AW299" s="270">
        <v>2.7429999999999999</v>
      </c>
      <c r="AX299" s="270">
        <v>2.52</v>
      </c>
      <c r="AY299" s="270">
        <v>2.52</v>
      </c>
      <c r="AZ299" s="270">
        <v>2.52</v>
      </c>
      <c r="BA299" s="270">
        <v>2.52</v>
      </c>
      <c r="BB299" s="270">
        <v>0</v>
      </c>
      <c r="BC299" s="270">
        <v>0</v>
      </c>
      <c r="BD299" s="270">
        <v>0</v>
      </c>
      <c r="BE299" s="270">
        <v>0</v>
      </c>
      <c r="BF299" s="270">
        <v>0</v>
      </c>
      <c r="BG299" s="270">
        <v>0</v>
      </c>
    </row>
    <row r="300" spans="1:59">
      <c r="A300" s="267" t="s">
        <v>505</v>
      </c>
      <c r="B300" s="268">
        <v>1.5947500000000001</v>
      </c>
      <c r="C300" s="268">
        <v>5.9489999999999998</v>
      </c>
      <c r="D300" s="268">
        <v>0.248</v>
      </c>
      <c r="E300" s="268"/>
      <c r="F300" s="269">
        <v>9396</v>
      </c>
      <c r="G300" s="270">
        <v>0.41399999999999998</v>
      </c>
      <c r="H300" s="270">
        <v>0.76400000000000001</v>
      </c>
      <c r="I300" s="270">
        <v>0</v>
      </c>
      <c r="J300" s="270">
        <v>0</v>
      </c>
      <c r="K300" s="270">
        <v>1.4E-2</v>
      </c>
      <c r="L300" s="270">
        <v>0.15475000000000017</v>
      </c>
      <c r="M300" s="271">
        <v>44.061302681992338</v>
      </c>
      <c r="N300" s="269">
        <v>9709</v>
      </c>
      <c r="O300" s="269">
        <v>10831</v>
      </c>
      <c r="P300" s="269">
        <v>12084</v>
      </c>
      <c r="Q300" s="269">
        <v>13481</v>
      </c>
      <c r="R300" s="269">
        <v>15039</v>
      </c>
      <c r="S300" s="269" t="s">
        <v>144</v>
      </c>
      <c r="T300" s="270">
        <v>0.42799999999999999</v>
      </c>
      <c r="U300" s="270">
        <v>0.47699999999999998</v>
      </c>
      <c r="V300" s="270">
        <v>0.53200000000000003</v>
      </c>
      <c r="W300" s="270">
        <v>0.59399999999999997</v>
      </c>
      <c r="X300" s="270">
        <v>0.66300000000000003</v>
      </c>
      <c r="Y300" s="270">
        <v>0.78900000000000003</v>
      </c>
      <c r="Z300" s="270">
        <v>0.88100000000000001</v>
      </c>
      <c r="AA300" s="270">
        <v>0.98299999999999998</v>
      </c>
      <c r="AB300" s="270">
        <v>1.0960000000000001</v>
      </c>
      <c r="AC300" s="270">
        <v>1.2230000000000001</v>
      </c>
      <c r="AD300" s="270">
        <v>0</v>
      </c>
      <c r="AE300" s="270">
        <v>0</v>
      </c>
      <c r="AF300" s="270">
        <v>0</v>
      </c>
      <c r="AG300" s="270">
        <v>0</v>
      </c>
      <c r="AH300" s="270">
        <v>0</v>
      </c>
      <c r="AI300" s="270">
        <v>0</v>
      </c>
      <c r="AJ300" s="270">
        <v>0</v>
      </c>
      <c r="AK300" s="270">
        <v>0</v>
      </c>
      <c r="AL300" s="270">
        <v>0</v>
      </c>
      <c r="AM300" s="270">
        <v>0</v>
      </c>
      <c r="AN300" s="270">
        <v>1.4E-2</v>
      </c>
      <c r="AO300" s="270">
        <v>1.6E-2</v>
      </c>
      <c r="AP300" s="270">
        <v>1.7999999999999999E-2</v>
      </c>
      <c r="AQ300" s="270">
        <v>0.02</v>
      </c>
      <c r="AR300" s="270">
        <v>2.1999999999999999E-2</v>
      </c>
      <c r="AS300" s="270">
        <v>9.9000000000000005E-2</v>
      </c>
      <c r="AT300" s="270">
        <v>0.111</v>
      </c>
      <c r="AU300" s="270">
        <v>0.123</v>
      </c>
      <c r="AV300" s="270">
        <v>0.13800000000000001</v>
      </c>
      <c r="AW300" s="270">
        <v>0.154</v>
      </c>
      <c r="AX300" s="270">
        <v>0.8</v>
      </c>
      <c r="AY300" s="270">
        <v>0</v>
      </c>
      <c r="AZ300" s="270">
        <v>0</v>
      </c>
      <c r="BA300" s="270">
        <v>0</v>
      </c>
      <c r="BB300" s="270">
        <v>0</v>
      </c>
      <c r="BC300" s="270">
        <v>0</v>
      </c>
      <c r="BD300" s="270">
        <v>0</v>
      </c>
      <c r="BE300" s="270">
        <v>0</v>
      </c>
      <c r="BF300" s="270">
        <v>0</v>
      </c>
      <c r="BG300" s="270">
        <v>0</v>
      </c>
    </row>
    <row r="301" spans="1:59">
      <c r="A301" s="267" t="s">
        <v>816</v>
      </c>
      <c r="B301" s="268">
        <v>0.24416666666666664</v>
      </c>
      <c r="C301" s="268">
        <v>0.35099999999999998</v>
      </c>
      <c r="D301" s="268">
        <v>2.9000000000000001E-2</v>
      </c>
      <c r="E301" s="268"/>
      <c r="F301" s="269">
        <v>1191</v>
      </c>
      <c r="G301" s="270">
        <v>8.7999999999999995E-2</v>
      </c>
      <c r="H301" s="270">
        <v>1.2999999999999999E-2</v>
      </c>
      <c r="I301" s="270">
        <v>1E-3</v>
      </c>
      <c r="J301" s="270">
        <v>4.0000000000000001E-3</v>
      </c>
      <c r="K301" s="270">
        <v>0.09</v>
      </c>
      <c r="L301" s="270">
        <v>1.9166666666666637E-2</v>
      </c>
      <c r="M301" s="271">
        <v>73.887489504617974</v>
      </c>
      <c r="N301" s="269">
        <v>1200</v>
      </c>
      <c r="O301" s="269">
        <v>1205</v>
      </c>
      <c r="P301" s="269">
        <v>1210</v>
      </c>
      <c r="Q301" s="269">
        <v>1215</v>
      </c>
      <c r="R301" s="269">
        <v>1220</v>
      </c>
      <c r="S301" s="269" t="s">
        <v>144</v>
      </c>
      <c r="T301" s="270">
        <v>8.7599999999999997E-2</v>
      </c>
      <c r="U301" s="270">
        <v>8.7999999999999995E-2</v>
      </c>
      <c r="V301" s="270">
        <v>8.8300000000000003E-2</v>
      </c>
      <c r="W301" s="270">
        <v>8.8700000000000001E-2</v>
      </c>
      <c r="X301" s="270">
        <v>8.9099999999999999E-2</v>
      </c>
      <c r="Y301" s="270">
        <v>1.3100000000000001E-2</v>
      </c>
      <c r="Z301" s="270">
        <v>1.32E-2</v>
      </c>
      <c r="AA301" s="270">
        <v>1.3299999999999999E-2</v>
      </c>
      <c r="AB301" s="270">
        <v>1.34E-2</v>
      </c>
      <c r="AC301" s="270">
        <v>1.35E-2</v>
      </c>
      <c r="AD301" s="270">
        <v>1E-3</v>
      </c>
      <c r="AE301" s="270">
        <v>1E-3</v>
      </c>
      <c r="AF301" s="270">
        <v>1E-3</v>
      </c>
      <c r="AG301" s="270">
        <v>1E-3</v>
      </c>
      <c r="AH301" s="270">
        <v>1E-3</v>
      </c>
      <c r="AI301" s="270">
        <v>4.1000000000000003E-3</v>
      </c>
      <c r="AJ301" s="270">
        <v>4.1999999999999997E-3</v>
      </c>
      <c r="AK301" s="270">
        <v>4.3E-3</v>
      </c>
      <c r="AL301" s="270">
        <v>4.4000000000000003E-3</v>
      </c>
      <c r="AM301" s="270">
        <v>4.4999999999999997E-3</v>
      </c>
      <c r="AN301" s="270">
        <v>9.7000000000000003E-2</v>
      </c>
      <c r="AO301" s="270">
        <v>9.7000000000000003E-2</v>
      </c>
      <c r="AP301" s="270">
        <v>9.7000000000000003E-2</v>
      </c>
      <c r="AQ301" s="270">
        <v>9.7000000000000003E-2</v>
      </c>
      <c r="AR301" s="270">
        <v>9.7000000000000003E-2</v>
      </c>
      <c r="AS301" s="270">
        <v>1.6E-2</v>
      </c>
      <c r="AT301" s="270">
        <v>1.6E-2</v>
      </c>
      <c r="AU301" s="270">
        <v>1.6E-2</v>
      </c>
      <c r="AV301" s="270">
        <v>1.6E-2</v>
      </c>
      <c r="AW301" s="270">
        <v>1.6E-2</v>
      </c>
      <c r="AX301" s="270">
        <v>0</v>
      </c>
      <c r="AY301" s="270">
        <v>0</v>
      </c>
      <c r="AZ301" s="270">
        <v>0</v>
      </c>
      <c r="BA301" s="270">
        <v>0</v>
      </c>
      <c r="BB301" s="270">
        <v>0</v>
      </c>
      <c r="BC301" s="270">
        <v>0</v>
      </c>
      <c r="BD301" s="270">
        <v>0</v>
      </c>
      <c r="BE301" s="270">
        <v>0</v>
      </c>
      <c r="BF301" s="270">
        <v>0</v>
      </c>
      <c r="BG301" s="270">
        <v>0</v>
      </c>
    </row>
    <row r="302" spans="1:59">
      <c r="A302" s="267" t="s">
        <v>588</v>
      </c>
      <c r="B302" s="268">
        <v>6.1916666666666655E-2</v>
      </c>
      <c r="C302" s="268">
        <v>0.47899999999999998</v>
      </c>
      <c r="D302" s="268">
        <v>1.4E-2</v>
      </c>
      <c r="E302" s="268"/>
      <c r="F302" s="269">
        <v>635</v>
      </c>
      <c r="G302" s="270">
        <v>3.1E-2</v>
      </c>
      <c r="H302" s="270">
        <v>8.0000000000000002E-3</v>
      </c>
      <c r="I302" s="270">
        <v>0</v>
      </c>
      <c r="J302" s="270">
        <v>1E-3</v>
      </c>
      <c r="K302" s="270">
        <v>1E-3</v>
      </c>
      <c r="L302" s="270">
        <v>6.9166666666666543E-3</v>
      </c>
      <c r="M302" s="271">
        <v>48.818897637795274</v>
      </c>
      <c r="N302" s="269">
        <v>650</v>
      </c>
      <c r="O302" s="269">
        <v>660</v>
      </c>
      <c r="P302" s="269">
        <v>670</v>
      </c>
      <c r="Q302" s="269">
        <v>680</v>
      </c>
      <c r="R302" s="269">
        <v>690</v>
      </c>
      <c r="S302" s="269" t="s">
        <v>144</v>
      </c>
      <c r="T302" s="270">
        <v>3.2000000000000001E-2</v>
      </c>
      <c r="U302" s="270">
        <v>3.3000000000000002E-2</v>
      </c>
      <c r="V302" s="270">
        <v>3.4000000000000002E-2</v>
      </c>
      <c r="W302" s="270">
        <v>3.5000000000000003E-2</v>
      </c>
      <c r="X302" s="270">
        <v>3.5999999999999997E-2</v>
      </c>
      <c r="Y302" s="270">
        <v>0.01</v>
      </c>
      <c r="Z302" s="270">
        <v>1.0999999999999999E-2</v>
      </c>
      <c r="AA302" s="270">
        <v>1.2E-2</v>
      </c>
      <c r="AB302" s="270">
        <v>1.2999999999999999E-2</v>
      </c>
      <c r="AC302" s="270">
        <v>1.4E-2</v>
      </c>
      <c r="AD302" s="270">
        <v>0</v>
      </c>
      <c r="AE302" s="270">
        <v>0</v>
      </c>
      <c r="AF302" s="270">
        <v>0</v>
      </c>
      <c r="AG302" s="270">
        <v>0</v>
      </c>
      <c r="AH302" s="270">
        <v>0</v>
      </c>
      <c r="AI302" s="270">
        <v>1E-3</v>
      </c>
      <c r="AJ302" s="270">
        <v>1E-3</v>
      </c>
      <c r="AK302" s="270">
        <v>1E-3</v>
      </c>
      <c r="AL302" s="270">
        <v>1E-3</v>
      </c>
      <c r="AM302" s="270">
        <v>1E-3</v>
      </c>
      <c r="AN302" s="270">
        <v>1E-3</v>
      </c>
      <c r="AO302" s="270">
        <v>1E-3</v>
      </c>
      <c r="AP302" s="270">
        <v>1E-3</v>
      </c>
      <c r="AQ302" s="270">
        <v>1E-3</v>
      </c>
      <c r="AR302" s="270">
        <v>1E-3</v>
      </c>
      <c r="AS302" s="270">
        <v>8.9999999999999993E-3</v>
      </c>
      <c r="AT302" s="270">
        <v>8.9999999999999993E-3</v>
      </c>
      <c r="AU302" s="270">
        <v>8.9999999999999993E-3</v>
      </c>
      <c r="AV302" s="270">
        <v>0.01</v>
      </c>
      <c r="AW302" s="270">
        <v>0.01</v>
      </c>
      <c r="AX302" s="270">
        <v>0</v>
      </c>
      <c r="AY302" s="270">
        <v>0</v>
      </c>
      <c r="AZ302" s="270">
        <v>0</v>
      </c>
      <c r="BA302" s="270">
        <v>0</v>
      </c>
      <c r="BB302" s="270">
        <v>0</v>
      </c>
      <c r="BC302" s="270">
        <v>0</v>
      </c>
      <c r="BD302" s="270">
        <v>0</v>
      </c>
      <c r="BE302" s="270">
        <v>0</v>
      </c>
      <c r="BF302" s="270">
        <v>0</v>
      </c>
      <c r="BG302" s="270">
        <v>0</v>
      </c>
    </row>
    <row r="303" spans="1:59">
      <c r="A303" s="267" t="s">
        <v>822</v>
      </c>
      <c r="B303" s="268">
        <v>8.6916666666666656E-2</v>
      </c>
      <c r="C303" s="268">
        <v>0.22200000000000003</v>
      </c>
      <c r="D303" s="268">
        <v>0</v>
      </c>
      <c r="E303" s="268"/>
      <c r="F303" s="269">
        <v>850</v>
      </c>
      <c r="G303" s="270">
        <v>4.4999999999999998E-2</v>
      </c>
      <c r="H303" s="270">
        <v>8.0000000000000002E-3</v>
      </c>
      <c r="I303" s="270">
        <v>0</v>
      </c>
      <c r="J303" s="270">
        <v>2.1000000000000001E-2</v>
      </c>
      <c r="K303" s="270">
        <v>8.0000000000000002E-3</v>
      </c>
      <c r="L303" s="270">
        <v>4.9166666666666664E-3</v>
      </c>
      <c r="M303" s="271">
        <v>52.941176470588232</v>
      </c>
      <c r="N303" s="269">
        <v>855</v>
      </c>
      <c r="O303" s="269">
        <v>872</v>
      </c>
      <c r="P303" s="269">
        <v>890</v>
      </c>
      <c r="Q303" s="269">
        <v>907</v>
      </c>
      <c r="R303" s="269">
        <v>926</v>
      </c>
      <c r="S303" s="269" t="s">
        <v>144</v>
      </c>
      <c r="T303" s="270">
        <v>4.53E-2</v>
      </c>
      <c r="U303" s="270">
        <v>4.6199999999999998E-2</v>
      </c>
      <c r="V303" s="270">
        <v>4.7199999999999999E-2</v>
      </c>
      <c r="W303" s="270">
        <v>4.8099999999999997E-2</v>
      </c>
      <c r="X303" s="270">
        <v>4.9099999999999998E-2</v>
      </c>
      <c r="Y303" s="270">
        <v>8.0999999999999996E-3</v>
      </c>
      <c r="Z303" s="270">
        <v>8.3000000000000001E-3</v>
      </c>
      <c r="AA303" s="270">
        <v>8.3999999999999995E-3</v>
      </c>
      <c r="AB303" s="270">
        <v>8.6E-3</v>
      </c>
      <c r="AC303" s="270">
        <v>8.8000000000000005E-3</v>
      </c>
      <c r="AD303" s="270">
        <v>0</v>
      </c>
      <c r="AE303" s="270">
        <v>0</v>
      </c>
      <c r="AF303" s="270">
        <v>0</v>
      </c>
      <c r="AG303" s="270">
        <v>0</v>
      </c>
      <c r="AH303" s="270">
        <v>0</v>
      </c>
      <c r="AI303" s="270">
        <v>2.1100000000000001E-2</v>
      </c>
      <c r="AJ303" s="270">
        <v>2.1499999999999998E-2</v>
      </c>
      <c r="AK303" s="270">
        <v>2.1999999999999999E-2</v>
      </c>
      <c r="AL303" s="270">
        <v>2.24E-2</v>
      </c>
      <c r="AM303" s="270">
        <v>2.29E-2</v>
      </c>
      <c r="AN303" s="270">
        <v>7.4999999999999997E-3</v>
      </c>
      <c r="AO303" s="270">
        <v>7.7000000000000002E-3</v>
      </c>
      <c r="AP303" s="270">
        <v>7.9000000000000008E-3</v>
      </c>
      <c r="AQ303" s="270">
        <v>8.0999999999999996E-3</v>
      </c>
      <c r="AR303" s="270">
        <v>8.3000000000000001E-3</v>
      </c>
      <c r="AS303" s="270">
        <v>5.0000000000000001E-3</v>
      </c>
      <c r="AT303" s="270">
        <v>5.0000000000000001E-3</v>
      </c>
      <c r="AU303" s="270">
        <v>5.0000000000000001E-3</v>
      </c>
      <c r="AV303" s="270">
        <v>5.0000000000000001E-3</v>
      </c>
      <c r="AW303" s="270">
        <v>5.0000000000000001E-3</v>
      </c>
      <c r="AX303" s="270">
        <v>0</v>
      </c>
      <c r="AY303" s="270">
        <v>0</v>
      </c>
      <c r="AZ303" s="270">
        <v>0</v>
      </c>
      <c r="BA303" s="270">
        <v>0</v>
      </c>
      <c r="BB303" s="270">
        <v>0</v>
      </c>
      <c r="BC303" s="270">
        <v>0</v>
      </c>
      <c r="BD303" s="270">
        <v>0</v>
      </c>
      <c r="BE303" s="270">
        <v>0</v>
      </c>
      <c r="BF303" s="270">
        <v>0</v>
      </c>
      <c r="BG303" s="270">
        <v>0</v>
      </c>
    </row>
    <row r="304" spans="1:59">
      <c r="A304" s="267" t="s">
        <v>743</v>
      </c>
      <c r="B304" s="268">
        <v>7.2749999999999995E-2</v>
      </c>
      <c r="C304" s="268">
        <v>0.29099999999999998</v>
      </c>
      <c r="D304" s="268">
        <v>0</v>
      </c>
      <c r="E304" s="268"/>
      <c r="F304" s="269">
        <v>570</v>
      </c>
      <c r="G304" s="270">
        <v>0.04</v>
      </c>
      <c r="H304" s="270">
        <v>1.9999999999999997E-2</v>
      </c>
      <c r="I304" s="270">
        <v>4.0000000000000001E-3</v>
      </c>
      <c r="J304" s="270">
        <v>0</v>
      </c>
      <c r="K304" s="270">
        <v>0</v>
      </c>
      <c r="L304" s="270">
        <v>8.7499999999999939E-3</v>
      </c>
      <c r="M304" s="271">
        <v>70.175438596491233</v>
      </c>
      <c r="N304" s="269">
        <v>731</v>
      </c>
      <c r="O304" s="269">
        <v>793</v>
      </c>
      <c r="P304" s="269">
        <v>800</v>
      </c>
      <c r="Q304" s="269">
        <v>805</v>
      </c>
      <c r="R304" s="269">
        <v>810</v>
      </c>
      <c r="S304" s="269" t="s">
        <v>144</v>
      </c>
      <c r="T304" s="270">
        <v>6.5000000000000002E-2</v>
      </c>
      <c r="U304" s="270">
        <v>6.7000000000000004E-2</v>
      </c>
      <c r="V304" s="270">
        <v>6.9000000000000006E-2</v>
      </c>
      <c r="W304" s="270">
        <v>7.2999999999999995E-2</v>
      </c>
      <c r="X304" s="270">
        <v>7.4999999999999997E-2</v>
      </c>
      <c r="Y304" s="270">
        <v>3.2000000000000001E-2</v>
      </c>
      <c r="Z304" s="270">
        <v>3.5000000000000003E-2</v>
      </c>
      <c r="AA304" s="270">
        <v>0.04</v>
      </c>
      <c r="AB304" s="270">
        <v>4.4999999999999998E-2</v>
      </c>
      <c r="AC304" s="270">
        <v>0.05</v>
      </c>
      <c r="AD304" s="270">
        <v>3.0000000000000001E-3</v>
      </c>
      <c r="AE304" s="270">
        <v>3.0000000000000001E-3</v>
      </c>
      <c r="AF304" s="270">
        <v>4.0000000000000001E-3</v>
      </c>
      <c r="AG304" s="270">
        <v>4.0000000000000001E-3</v>
      </c>
      <c r="AH304" s="270">
        <v>4.0000000000000001E-3</v>
      </c>
      <c r="AI304" s="270">
        <v>3.0000000000000001E-3</v>
      </c>
      <c r="AJ304" s="270">
        <v>3.0000000000000001E-3</v>
      </c>
      <c r="AK304" s="270">
        <v>3.0000000000000001E-3</v>
      </c>
      <c r="AL304" s="270">
        <v>3.0000000000000001E-3</v>
      </c>
      <c r="AM304" s="270">
        <v>4.0000000000000001E-3</v>
      </c>
      <c r="AN304" s="270">
        <v>0</v>
      </c>
      <c r="AO304" s="270">
        <v>0</v>
      </c>
      <c r="AP304" s="270">
        <v>0</v>
      </c>
      <c r="AQ304" s="270">
        <v>0</v>
      </c>
      <c r="AR304" s="270">
        <v>0</v>
      </c>
      <c r="AS304" s="270">
        <v>2.7E-2</v>
      </c>
      <c r="AT304" s="270">
        <v>2.8000000000000001E-2</v>
      </c>
      <c r="AU304" s="270">
        <v>0.03</v>
      </c>
      <c r="AV304" s="270">
        <v>3.2000000000000001E-2</v>
      </c>
      <c r="AW304" s="270">
        <v>3.4000000000000002E-2</v>
      </c>
      <c r="AX304" s="270">
        <v>0</v>
      </c>
      <c r="AY304" s="270">
        <v>0</v>
      </c>
      <c r="AZ304" s="270">
        <v>0</v>
      </c>
      <c r="BA304" s="270">
        <v>0</v>
      </c>
      <c r="BB304" s="270">
        <v>0</v>
      </c>
      <c r="BC304" s="270">
        <v>0</v>
      </c>
      <c r="BD304" s="270">
        <v>0</v>
      </c>
      <c r="BE304" s="270">
        <v>0</v>
      </c>
      <c r="BF304" s="270">
        <v>0</v>
      </c>
      <c r="BG304" s="270">
        <v>0</v>
      </c>
    </row>
    <row r="305" spans="1:59">
      <c r="A305" s="267" t="s">
        <v>895</v>
      </c>
      <c r="B305" s="268">
        <v>2.1166666666666667E-2</v>
      </c>
      <c r="C305" s="268">
        <v>0.46799999999999997</v>
      </c>
      <c r="D305" s="268">
        <v>4.0000000000000001E-3</v>
      </c>
      <c r="E305" s="268"/>
      <c r="F305" s="269">
        <v>307</v>
      </c>
      <c r="G305" s="270">
        <v>1.4E-2</v>
      </c>
      <c r="H305" s="270">
        <v>0</v>
      </c>
      <c r="I305" s="270">
        <v>0</v>
      </c>
      <c r="J305" s="270">
        <v>0</v>
      </c>
      <c r="K305" s="270">
        <v>2E-3</v>
      </c>
      <c r="L305" s="270">
        <v>1.1666666666666665E-3</v>
      </c>
      <c r="M305" s="271">
        <v>45.602605863192181</v>
      </c>
      <c r="N305" s="269">
        <v>310</v>
      </c>
      <c r="O305" s="269">
        <v>310</v>
      </c>
      <c r="P305" s="269">
        <v>310</v>
      </c>
      <c r="Q305" s="269">
        <v>310</v>
      </c>
      <c r="R305" s="269">
        <v>310</v>
      </c>
      <c r="S305" s="269" t="s">
        <v>144</v>
      </c>
      <c r="T305" s="270">
        <v>1.55E-2</v>
      </c>
      <c r="U305" s="270">
        <v>1.55E-2</v>
      </c>
      <c r="V305" s="270">
        <v>1.55E-2</v>
      </c>
      <c r="W305" s="270">
        <v>1.55E-2</v>
      </c>
      <c r="X305" s="270">
        <v>1.55E-2</v>
      </c>
      <c r="Y305" s="270">
        <v>0</v>
      </c>
      <c r="Z305" s="270">
        <v>0</v>
      </c>
      <c r="AA305" s="270">
        <v>0</v>
      </c>
      <c r="AB305" s="270">
        <v>0</v>
      </c>
      <c r="AC305" s="270">
        <v>0</v>
      </c>
      <c r="AD305" s="270">
        <v>0</v>
      </c>
      <c r="AE305" s="270">
        <v>0</v>
      </c>
      <c r="AF305" s="270">
        <v>0</v>
      </c>
      <c r="AG305" s="270">
        <v>0</v>
      </c>
      <c r="AH305" s="270">
        <v>0</v>
      </c>
      <c r="AI305" s="270">
        <v>0</v>
      </c>
      <c r="AJ305" s="270">
        <v>0</v>
      </c>
      <c r="AK305" s="270">
        <v>0</v>
      </c>
      <c r="AL305" s="270">
        <v>0</v>
      </c>
      <c r="AM305" s="270">
        <v>0</v>
      </c>
      <c r="AN305" s="270">
        <v>2.5000000000000001E-3</v>
      </c>
      <c r="AO305" s="270">
        <v>2.5000000000000001E-3</v>
      </c>
      <c r="AP305" s="270">
        <v>2.5000000000000001E-3</v>
      </c>
      <c r="AQ305" s="270">
        <v>2.5000000000000001E-3</v>
      </c>
      <c r="AR305" s="270">
        <v>2.5000000000000001E-3</v>
      </c>
      <c r="AS305" s="270">
        <v>3.0000000000000001E-3</v>
      </c>
      <c r="AT305" s="270">
        <v>3.0000000000000001E-3</v>
      </c>
      <c r="AU305" s="270">
        <v>3.0000000000000001E-3</v>
      </c>
      <c r="AV305" s="270">
        <v>3.0000000000000001E-3</v>
      </c>
      <c r="AW305" s="270">
        <v>3.0000000000000001E-3</v>
      </c>
      <c r="AX305" s="270">
        <v>0</v>
      </c>
      <c r="AY305" s="270">
        <v>0</v>
      </c>
      <c r="AZ305" s="270">
        <v>0</v>
      </c>
      <c r="BA305" s="270">
        <v>0</v>
      </c>
      <c r="BB305" s="270">
        <v>0</v>
      </c>
      <c r="BC305" s="270">
        <v>0</v>
      </c>
      <c r="BD305" s="270">
        <v>0</v>
      </c>
      <c r="BE305" s="270">
        <v>0</v>
      </c>
      <c r="BF305" s="270">
        <v>0</v>
      </c>
      <c r="BG305" s="270">
        <v>0</v>
      </c>
    </row>
    <row r="306" spans="1:59">
      <c r="A306" s="267" t="s">
        <v>409</v>
      </c>
      <c r="B306" s="268">
        <v>2.5916666666666671E-2</v>
      </c>
      <c r="C306" s="268">
        <v>6.5000000000000002E-2</v>
      </c>
      <c r="D306" s="268">
        <v>3.0000000000000001E-3</v>
      </c>
      <c r="E306" s="268"/>
      <c r="F306" s="269">
        <v>253</v>
      </c>
      <c r="G306" s="270">
        <v>0.01</v>
      </c>
      <c r="H306" s="270">
        <v>0.01</v>
      </c>
      <c r="I306" s="270">
        <v>0</v>
      </c>
      <c r="J306" s="270">
        <v>0</v>
      </c>
      <c r="K306" s="270">
        <v>0</v>
      </c>
      <c r="L306" s="270">
        <v>2.9166666666666716E-3</v>
      </c>
      <c r="M306" s="271">
        <v>39.525691699604742</v>
      </c>
      <c r="N306" s="269">
        <v>261</v>
      </c>
      <c r="O306" s="269">
        <v>287</v>
      </c>
      <c r="P306" s="269">
        <v>315</v>
      </c>
      <c r="Q306" s="269">
        <v>347</v>
      </c>
      <c r="R306" s="269">
        <v>381</v>
      </c>
      <c r="S306" s="269" t="s">
        <v>144</v>
      </c>
      <c r="T306" s="270">
        <v>1.04E-2</v>
      </c>
      <c r="U306" s="270">
        <v>1.14E-2</v>
      </c>
      <c r="V306" s="270">
        <v>1.2500000000000001E-2</v>
      </c>
      <c r="W306" s="270">
        <v>1.4E-2</v>
      </c>
      <c r="X306" s="270">
        <v>1.52E-2</v>
      </c>
      <c r="Y306" s="270">
        <v>0.01</v>
      </c>
      <c r="Z306" s="270">
        <v>1.0999999999999999E-2</v>
      </c>
      <c r="AA306" s="270">
        <v>1.2E-2</v>
      </c>
      <c r="AB306" s="270">
        <v>1.2999999999999999E-2</v>
      </c>
      <c r="AC306" s="270">
        <v>1.4E-2</v>
      </c>
      <c r="AD306" s="270">
        <v>0</v>
      </c>
      <c r="AE306" s="270">
        <v>0</v>
      </c>
      <c r="AF306" s="270">
        <v>0</v>
      </c>
      <c r="AG306" s="270">
        <v>0</v>
      </c>
      <c r="AH306" s="270">
        <v>0</v>
      </c>
      <c r="AI306" s="270">
        <v>0</v>
      </c>
      <c r="AJ306" s="270">
        <v>0</v>
      </c>
      <c r="AK306" s="270">
        <v>0</v>
      </c>
      <c r="AL306" s="270">
        <v>0</v>
      </c>
      <c r="AM306" s="270">
        <v>0</v>
      </c>
      <c r="AN306" s="270">
        <v>1E-3</v>
      </c>
      <c r="AO306" s="270">
        <v>1E-3</v>
      </c>
      <c r="AP306" s="270">
        <v>1E-3</v>
      </c>
      <c r="AQ306" s="270">
        <v>1E-3</v>
      </c>
      <c r="AR306" s="270">
        <v>1E-3</v>
      </c>
      <c r="AS306" s="270">
        <v>4.0000000000000001E-3</v>
      </c>
      <c r="AT306" s="270">
        <v>4.0000000000000001E-3</v>
      </c>
      <c r="AU306" s="270">
        <v>4.0000000000000001E-3</v>
      </c>
      <c r="AV306" s="270">
        <v>4.0000000000000001E-3</v>
      </c>
      <c r="AW306" s="270">
        <v>4.0000000000000001E-3</v>
      </c>
      <c r="AX306" s="270">
        <v>0</v>
      </c>
      <c r="AY306" s="270">
        <v>0</v>
      </c>
      <c r="AZ306" s="270">
        <v>0</v>
      </c>
      <c r="BA306" s="270">
        <v>0</v>
      </c>
      <c r="BB306" s="270">
        <v>0</v>
      </c>
      <c r="BC306" s="270">
        <v>0</v>
      </c>
      <c r="BD306" s="270">
        <v>0</v>
      </c>
      <c r="BE306" s="270">
        <v>0</v>
      </c>
      <c r="BF306" s="270">
        <v>0</v>
      </c>
      <c r="BG306" s="270">
        <v>0</v>
      </c>
    </row>
    <row r="307" spans="1:59">
      <c r="A307" s="267" t="s">
        <v>825</v>
      </c>
      <c r="B307" s="268">
        <v>0.17433333333333331</v>
      </c>
      <c r="C307" s="268">
        <v>0.32999999999999996</v>
      </c>
      <c r="D307" s="268">
        <v>2.7E-2</v>
      </c>
      <c r="E307" s="268"/>
      <c r="F307" s="269">
        <v>3716</v>
      </c>
      <c r="G307" s="270">
        <v>0.13200000000000001</v>
      </c>
      <c r="H307" s="270">
        <v>2E-3</v>
      </c>
      <c r="I307" s="270">
        <v>2E-3</v>
      </c>
      <c r="J307" s="270">
        <v>2E-3</v>
      </c>
      <c r="K307" s="270">
        <v>4.0000000000000001E-3</v>
      </c>
      <c r="L307" s="270">
        <v>5.3333333333333011E-3</v>
      </c>
      <c r="M307" s="271">
        <v>35.522066738428414</v>
      </c>
      <c r="N307" s="269">
        <v>3902</v>
      </c>
      <c r="O307" s="269">
        <v>4292</v>
      </c>
      <c r="P307" s="269">
        <v>4721</v>
      </c>
      <c r="Q307" s="269">
        <v>5193</v>
      </c>
      <c r="R307" s="269">
        <v>5713</v>
      </c>
      <c r="S307" s="269" t="s">
        <v>144</v>
      </c>
      <c r="T307" s="270">
        <v>0.13900000000000001</v>
      </c>
      <c r="U307" s="270">
        <v>0.152</v>
      </c>
      <c r="V307" s="270">
        <v>0.16800000000000001</v>
      </c>
      <c r="W307" s="270">
        <v>0.184</v>
      </c>
      <c r="X307" s="270">
        <v>0.20300000000000001</v>
      </c>
      <c r="Y307" s="270">
        <v>2.0999999999999999E-3</v>
      </c>
      <c r="Z307" s="270">
        <v>2.3E-3</v>
      </c>
      <c r="AA307" s="270">
        <v>2.5000000000000001E-3</v>
      </c>
      <c r="AB307" s="270">
        <v>2.7000000000000001E-3</v>
      </c>
      <c r="AC307" s="270">
        <v>3.0000000000000001E-3</v>
      </c>
      <c r="AD307" s="270">
        <v>2.0999999999999999E-3</v>
      </c>
      <c r="AE307" s="270">
        <v>2.3E-3</v>
      </c>
      <c r="AF307" s="270">
        <v>2.5000000000000001E-3</v>
      </c>
      <c r="AG307" s="270">
        <v>2.7000000000000001E-3</v>
      </c>
      <c r="AH307" s="270">
        <v>3.0000000000000001E-3</v>
      </c>
      <c r="AI307" s="270">
        <v>2.0999999999999999E-3</v>
      </c>
      <c r="AJ307" s="270">
        <v>2.3E-3</v>
      </c>
      <c r="AK307" s="270">
        <v>2.5000000000000001E-3</v>
      </c>
      <c r="AL307" s="270">
        <v>2.7000000000000001E-3</v>
      </c>
      <c r="AM307" s="270">
        <v>3.0000000000000001E-3</v>
      </c>
      <c r="AN307" s="270">
        <v>5.0000000000000001E-3</v>
      </c>
      <c r="AO307" s="270">
        <v>5.4999999999999997E-3</v>
      </c>
      <c r="AP307" s="270">
        <v>6.0000000000000001E-3</v>
      </c>
      <c r="AQ307" s="270">
        <v>6.4999999999999997E-3</v>
      </c>
      <c r="AR307" s="270">
        <v>7.0000000000000001E-3</v>
      </c>
      <c r="AS307" s="270">
        <v>2.4E-2</v>
      </c>
      <c r="AT307" s="270">
        <v>2.5499999999999998E-2</v>
      </c>
      <c r="AU307" s="270">
        <v>2.7E-2</v>
      </c>
      <c r="AV307" s="270">
        <v>2.9000000000000001E-2</v>
      </c>
      <c r="AW307" s="270">
        <v>3.1E-2</v>
      </c>
      <c r="AX307" s="270">
        <v>0.25</v>
      </c>
      <c r="AY307" s="270">
        <v>0</v>
      </c>
      <c r="AZ307" s="270">
        <v>0</v>
      </c>
      <c r="BA307" s="270">
        <v>0</v>
      </c>
      <c r="BB307" s="270">
        <v>0</v>
      </c>
      <c r="BC307" s="270">
        <v>0</v>
      </c>
      <c r="BD307" s="270">
        <v>0</v>
      </c>
      <c r="BE307" s="270">
        <v>0</v>
      </c>
      <c r="BF307" s="270">
        <v>0</v>
      </c>
      <c r="BG307" s="270">
        <v>0</v>
      </c>
    </row>
    <row r="308" spans="1:59">
      <c r="A308" s="267" t="s">
        <v>828</v>
      </c>
      <c r="B308" s="268">
        <v>0.92333333333333334</v>
      </c>
      <c r="C308" s="268">
        <v>1.1970000000000001</v>
      </c>
      <c r="D308" s="268">
        <v>0</v>
      </c>
      <c r="E308" s="268"/>
      <c r="F308" s="269">
        <v>7294</v>
      </c>
      <c r="G308" s="270">
        <v>0.54</v>
      </c>
      <c r="H308" s="270">
        <v>3.0000000000000001E-3</v>
      </c>
      <c r="I308" s="270">
        <v>0.11</v>
      </c>
      <c r="J308" s="270">
        <v>3.5000000000000003E-2</v>
      </c>
      <c r="K308" s="270">
        <v>0.18</v>
      </c>
      <c r="L308" s="270">
        <v>5.5333333333333234E-2</v>
      </c>
      <c r="M308" s="271">
        <v>74.033452152454075</v>
      </c>
      <c r="N308" s="269">
        <v>7659</v>
      </c>
      <c r="O308" s="269">
        <v>8426</v>
      </c>
      <c r="P308" s="269">
        <v>9267</v>
      </c>
      <c r="Q308" s="269">
        <v>10194</v>
      </c>
      <c r="R308" s="269">
        <v>11213</v>
      </c>
      <c r="S308" s="269" t="s">
        <v>144</v>
      </c>
      <c r="T308" s="270">
        <v>0.56699999999999995</v>
      </c>
      <c r="U308" s="270">
        <v>0.624</v>
      </c>
      <c r="V308" s="270">
        <v>0.68600000000000005</v>
      </c>
      <c r="W308" s="270">
        <v>0.755</v>
      </c>
      <c r="X308" s="270">
        <v>0.83</v>
      </c>
      <c r="Y308" s="270">
        <v>3.0000000000000001E-3</v>
      </c>
      <c r="Z308" s="270">
        <v>3.5000000000000001E-3</v>
      </c>
      <c r="AA308" s="270">
        <v>4.0000000000000001E-3</v>
      </c>
      <c r="AB308" s="270">
        <v>4.4999999999999997E-3</v>
      </c>
      <c r="AC308" s="270">
        <v>5.0000000000000001E-3</v>
      </c>
      <c r="AD308" s="270">
        <v>0.11600000000000001</v>
      </c>
      <c r="AE308" s="270">
        <v>0.127</v>
      </c>
      <c r="AF308" s="270">
        <v>0.14000000000000001</v>
      </c>
      <c r="AG308" s="270">
        <v>0.154</v>
      </c>
      <c r="AH308" s="270">
        <v>0.16900000000000001</v>
      </c>
      <c r="AI308" s="270">
        <v>3.6999999999999998E-2</v>
      </c>
      <c r="AJ308" s="270">
        <v>0.04</v>
      </c>
      <c r="AK308" s="270">
        <v>4.3999999999999997E-2</v>
      </c>
      <c r="AL308" s="270">
        <v>4.9000000000000002E-2</v>
      </c>
      <c r="AM308" s="270">
        <v>5.3999999999999999E-2</v>
      </c>
      <c r="AN308" s="270">
        <v>0.189</v>
      </c>
      <c r="AO308" s="270">
        <v>0.20799999999999999</v>
      </c>
      <c r="AP308" s="270">
        <v>0.22900000000000001</v>
      </c>
      <c r="AQ308" s="270">
        <v>0.252</v>
      </c>
      <c r="AR308" s="270">
        <v>0.27700000000000002</v>
      </c>
      <c r="AS308" s="270">
        <v>0.1</v>
      </c>
      <c r="AT308" s="270">
        <v>0.108</v>
      </c>
      <c r="AU308" s="270">
        <v>0.11899999999999999</v>
      </c>
      <c r="AV308" s="270">
        <v>0.13</v>
      </c>
      <c r="AW308" s="270">
        <v>0.14399999999999999</v>
      </c>
      <c r="AX308" s="270">
        <v>0.72</v>
      </c>
      <c r="AY308" s="270">
        <v>0.67999999999999994</v>
      </c>
      <c r="AZ308" s="270">
        <v>0</v>
      </c>
      <c r="BA308" s="270">
        <v>0</v>
      </c>
      <c r="BB308" s="270">
        <v>0</v>
      </c>
      <c r="BC308" s="270">
        <v>0.15</v>
      </c>
      <c r="BD308" s="270">
        <v>0.35</v>
      </c>
      <c r="BE308" s="270">
        <v>0</v>
      </c>
      <c r="BF308" s="270">
        <v>0</v>
      </c>
      <c r="BG308" s="270">
        <v>0</v>
      </c>
    </row>
    <row r="309" spans="1:59">
      <c r="A309" s="267" t="s">
        <v>664</v>
      </c>
      <c r="B309" s="268">
        <v>2.3835833333333332</v>
      </c>
      <c r="C309" s="268">
        <v>3.1759999999999993</v>
      </c>
      <c r="D309" s="268">
        <v>0.29467945205479451</v>
      </c>
      <c r="E309" s="268"/>
      <c r="F309" s="269">
        <v>18200</v>
      </c>
      <c r="G309" s="270">
        <v>1.1399999999999999</v>
      </c>
      <c r="H309" s="270">
        <v>0.65800000000000003</v>
      </c>
      <c r="I309" s="270">
        <v>0</v>
      </c>
      <c r="J309" s="270">
        <v>0</v>
      </c>
      <c r="K309" s="270">
        <v>0.1099</v>
      </c>
      <c r="L309" s="270">
        <v>0.18100388127853861</v>
      </c>
      <c r="M309" s="271">
        <v>62.637362637362635</v>
      </c>
      <c r="N309" s="269">
        <v>18255</v>
      </c>
      <c r="O309" s="269">
        <v>18437</v>
      </c>
      <c r="P309" s="269">
        <v>18622</v>
      </c>
      <c r="Q309" s="269">
        <v>18808</v>
      </c>
      <c r="R309" s="269">
        <v>18996</v>
      </c>
      <c r="S309" s="269" t="s">
        <v>143</v>
      </c>
      <c r="T309" s="270">
        <v>1.1317999999999999</v>
      </c>
      <c r="U309" s="270">
        <v>1.1431</v>
      </c>
      <c r="V309" s="270">
        <v>1.1546000000000001</v>
      </c>
      <c r="W309" s="270">
        <v>1.1660999999999999</v>
      </c>
      <c r="X309" s="270">
        <v>1.1778</v>
      </c>
      <c r="Y309" s="270">
        <v>0.66</v>
      </c>
      <c r="Z309" s="270">
        <v>0.66700000000000004</v>
      </c>
      <c r="AA309" s="270">
        <v>0.67300000000000004</v>
      </c>
      <c r="AB309" s="270">
        <v>0.68</v>
      </c>
      <c r="AC309" s="270">
        <v>0.68700000000000006</v>
      </c>
      <c r="AD309" s="270">
        <v>0</v>
      </c>
      <c r="AE309" s="270">
        <v>0</v>
      </c>
      <c r="AF309" s="270">
        <v>0</v>
      </c>
      <c r="AG309" s="270">
        <v>0</v>
      </c>
      <c r="AH309" s="270">
        <v>0</v>
      </c>
      <c r="AI309" s="270">
        <v>0</v>
      </c>
      <c r="AJ309" s="270">
        <v>0</v>
      </c>
      <c r="AK309" s="270">
        <v>0</v>
      </c>
      <c r="AL309" s="270">
        <v>0</v>
      </c>
      <c r="AM309" s="270">
        <v>0</v>
      </c>
      <c r="AN309" s="270">
        <v>0.1</v>
      </c>
      <c r="AO309" s="270">
        <v>0.1</v>
      </c>
      <c r="AP309" s="270">
        <v>0.1</v>
      </c>
      <c r="AQ309" s="270">
        <v>0.1</v>
      </c>
      <c r="AR309" s="270">
        <v>0.1</v>
      </c>
      <c r="AS309" s="270">
        <v>0.23499999999999999</v>
      </c>
      <c r="AT309" s="270">
        <v>0.24</v>
      </c>
      <c r="AU309" s="270">
        <v>0.245</v>
      </c>
      <c r="AV309" s="270">
        <v>0.25</v>
      </c>
      <c r="AW309" s="270">
        <v>0.255</v>
      </c>
      <c r="AX309" s="270">
        <v>0.64800000000000002</v>
      </c>
      <c r="AY309" s="270">
        <v>0</v>
      </c>
      <c r="AZ309" s="270">
        <v>0</v>
      </c>
      <c r="BA309" s="270">
        <v>0</v>
      </c>
      <c r="BB309" s="270">
        <v>0</v>
      </c>
      <c r="BC309" s="270">
        <v>0</v>
      </c>
      <c r="BD309" s="270">
        <v>0</v>
      </c>
      <c r="BE309" s="270">
        <v>0</v>
      </c>
      <c r="BF309" s="270">
        <v>0</v>
      </c>
      <c r="BG309" s="270">
        <v>0</v>
      </c>
    </row>
    <row r="310" spans="1:59">
      <c r="A310" s="267" t="s">
        <v>591</v>
      </c>
      <c r="B310" s="268">
        <v>3.7416666666666681E-2</v>
      </c>
      <c r="C310" s="268">
        <v>0.15</v>
      </c>
      <c r="D310" s="268">
        <v>0</v>
      </c>
      <c r="E310" s="268"/>
      <c r="F310" s="269">
        <v>587</v>
      </c>
      <c r="G310" s="270">
        <v>2.5999999999999999E-2</v>
      </c>
      <c r="H310" s="270">
        <v>6.0000000000000001E-3</v>
      </c>
      <c r="I310" s="270">
        <v>0</v>
      </c>
      <c r="J310" s="270">
        <v>1E-3</v>
      </c>
      <c r="K310" s="270">
        <v>4.0000000000000001E-3</v>
      </c>
      <c r="L310" s="270">
        <v>4.1666666666667629E-4</v>
      </c>
      <c r="M310" s="271">
        <v>44.293015332197612</v>
      </c>
      <c r="N310" s="269">
        <v>587</v>
      </c>
      <c r="O310" s="269">
        <v>587</v>
      </c>
      <c r="P310" s="269">
        <v>587</v>
      </c>
      <c r="Q310" s="269">
        <v>587</v>
      </c>
      <c r="R310" s="269">
        <v>587</v>
      </c>
      <c r="S310" s="269" t="s">
        <v>143</v>
      </c>
      <c r="T310" s="270">
        <v>2.5999999999999999E-2</v>
      </c>
      <c r="U310" s="270">
        <v>2.5999999999999999E-2</v>
      </c>
      <c r="V310" s="270">
        <v>2.5999999999999999E-2</v>
      </c>
      <c r="W310" s="270">
        <v>2.5999999999999999E-2</v>
      </c>
      <c r="X310" s="270">
        <v>2.5999999999999999E-2</v>
      </c>
      <c r="Y310" s="270">
        <v>8.0000000000000002E-3</v>
      </c>
      <c r="Z310" s="270">
        <v>8.0000000000000002E-3</v>
      </c>
      <c r="AA310" s="270">
        <v>8.0000000000000002E-3</v>
      </c>
      <c r="AB310" s="270">
        <v>8.0000000000000002E-3</v>
      </c>
      <c r="AC310" s="270">
        <v>8.0000000000000002E-3</v>
      </c>
      <c r="AD310" s="270">
        <v>1E-3</v>
      </c>
      <c r="AE310" s="270">
        <v>1E-3</v>
      </c>
      <c r="AF310" s="270">
        <v>1E-3</v>
      </c>
      <c r="AG310" s="270">
        <v>1E-3</v>
      </c>
      <c r="AH310" s="270">
        <v>1E-3</v>
      </c>
      <c r="AI310" s="270">
        <v>1E-3</v>
      </c>
      <c r="AJ310" s="270">
        <v>1E-3</v>
      </c>
      <c r="AK310" s="270">
        <v>1E-3</v>
      </c>
      <c r="AL310" s="270">
        <v>1E-3</v>
      </c>
      <c r="AM310" s="270">
        <v>1E-3</v>
      </c>
      <c r="AN310" s="270">
        <v>1E-3</v>
      </c>
      <c r="AO310" s="270">
        <v>1E-3</v>
      </c>
      <c r="AP310" s="270">
        <v>1E-3</v>
      </c>
      <c r="AQ310" s="270">
        <v>1E-3</v>
      </c>
      <c r="AR310" s="270">
        <v>1E-3</v>
      </c>
      <c r="AS310" s="270">
        <v>4.0000000000000001E-3</v>
      </c>
      <c r="AT310" s="270">
        <v>4.0000000000000001E-3</v>
      </c>
      <c r="AU310" s="270">
        <v>4.0000000000000001E-3</v>
      </c>
      <c r="AV310" s="270">
        <v>4.0000000000000001E-3</v>
      </c>
      <c r="AW310" s="270">
        <v>4.0000000000000001E-3</v>
      </c>
      <c r="AX310" s="270">
        <v>0</v>
      </c>
      <c r="AY310" s="270">
        <v>0</v>
      </c>
      <c r="AZ310" s="270">
        <v>0</v>
      </c>
      <c r="BA310" s="270">
        <v>0</v>
      </c>
      <c r="BB310" s="270">
        <v>0</v>
      </c>
      <c r="BC310" s="270">
        <v>0</v>
      </c>
      <c r="BD310" s="270">
        <v>0</v>
      </c>
      <c r="BE310" s="270">
        <v>0</v>
      </c>
      <c r="BF310" s="270">
        <v>0</v>
      </c>
      <c r="BG310" s="270">
        <v>0</v>
      </c>
    </row>
    <row r="311" spans="1:59">
      <c r="A311" s="267" t="s">
        <v>906</v>
      </c>
      <c r="B311" s="268">
        <v>5.6750000000000016E-2</v>
      </c>
      <c r="C311" s="268">
        <v>0.22</v>
      </c>
      <c r="D311" s="268">
        <v>0</v>
      </c>
      <c r="E311" s="268"/>
      <c r="F311" s="269">
        <v>1050</v>
      </c>
      <c r="G311" s="270">
        <v>0.03</v>
      </c>
      <c r="H311" s="270">
        <v>4.0000000000000001E-3</v>
      </c>
      <c r="I311" s="270">
        <v>0</v>
      </c>
      <c r="J311" s="270">
        <v>5.0000000000000001E-3</v>
      </c>
      <c r="K311" s="270">
        <v>8.0000000000000002E-3</v>
      </c>
      <c r="L311" s="270">
        <v>9.7500000000000156E-3</v>
      </c>
      <c r="M311" s="271">
        <v>28.571428571428573</v>
      </c>
      <c r="N311" s="269">
        <v>880</v>
      </c>
      <c r="O311" s="269">
        <v>920</v>
      </c>
      <c r="P311" s="269">
        <v>970</v>
      </c>
      <c r="Q311" s="269">
        <v>1020</v>
      </c>
      <c r="R311" s="269">
        <v>1070</v>
      </c>
      <c r="S311" s="269" t="s">
        <v>143</v>
      </c>
      <c r="T311" s="270">
        <v>4.3999999999999997E-2</v>
      </c>
      <c r="U311" s="270">
        <v>4.5999999999999999E-2</v>
      </c>
      <c r="V311" s="270">
        <v>4.8000000000000001E-2</v>
      </c>
      <c r="W311" s="270">
        <v>0.05</v>
      </c>
      <c r="X311" s="270">
        <v>5.1999999999999998E-2</v>
      </c>
      <c r="Y311" s="270">
        <v>5.0000000000000001E-3</v>
      </c>
      <c r="Z311" s="270">
        <v>5.4999999999999997E-3</v>
      </c>
      <c r="AA311" s="270">
        <v>6.0000000000000001E-3</v>
      </c>
      <c r="AB311" s="270">
        <v>6.4999999999999997E-3</v>
      </c>
      <c r="AC311" s="270">
        <v>7.0000000000000001E-3</v>
      </c>
      <c r="AD311" s="270">
        <v>0</v>
      </c>
      <c r="AE311" s="270">
        <v>0</v>
      </c>
      <c r="AF311" s="270">
        <v>0</v>
      </c>
      <c r="AG311" s="270">
        <v>0</v>
      </c>
      <c r="AH311" s="270">
        <v>0</v>
      </c>
      <c r="AI311" s="270">
        <v>5.0000000000000001E-3</v>
      </c>
      <c r="AJ311" s="270">
        <v>5.4999999999999997E-3</v>
      </c>
      <c r="AK311" s="270">
        <v>6.0000000000000001E-3</v>
      </c>
      <c r="AL311" s="270">
        <v>6.4999999999999997E-3</v>
      </c>
      <c r="AM311" s="270">
        <v>7.0000000000000001E-3</v>
      </c>
      <c r="AN311" s="270">
        <v>4.0000000000000001E-3</v>
      </c>
      <c r="AO311" s="270">
        <v>4.0000000000000001E-3</v>
      </c>
      <c r="AP311" s="270">
        <v>4.0000000000000001E-3</v>
      </c>
      <c r="AQ311" s="270">
        <v>4.0000000000000001E-3</v>
      </c>
      <c r="AR311" s="270">
        <v>4.0000000000000001E-3</v>
      </c>
      <c r="AS311" s="270">
        <v>6.0000000000000001E-3</v>
      </c>
      <c r="AT311" s="270">
        <v>7.0000000000000001E-3</v>
      </c>
      <c r="AU311" s="270">
        <v>8.0000000000000002E-3</v>
      </c>
      <c r="AV311" s="270">
        <v>8.0000000000000002E-3</v>
      </c>
      <c r="AW311" s="270">
        <v>8.9999999999999993E-3</v>
      </c>
      <c r="AX311" s="270">
        <v>0</v>
      </c>
      <c r="AY311" s="270">
        <v>0</v>
      </c>
      <c r="AZ311" s="270">
        <v>0</v>
      </c>
      <c r="BA311" s="270">
        <v>0</v>
      </c>
      <c r="BB311" s="270">
        <v>0</v>
      </c>
      <c r="BC311" s="270">
        <v>0</v>
      </c>
      <c r="BD311" s="270">
        <v>0</v>
      </c>
      <c r="BE311" s="270">
        <v>0</v>
      </c>
      <c r="BF311" s="270">
        <v>0</v>
      </c>
      <c r="BG311" s="270">
        <v>0</v>
      </c>
    </row>
    <row r="312" spans="1:59">
      <c r="A312" s="267" t="s">
        <v>796</v>
      </c>
      <c r="B312" s="268">
        <v>51.572499999999998</v>
      </c>
      <c r="C312" s="268">
        <v>77.3</v>
      </c>
      <c r="D312" s="268">
        <v>2.584657534246575E-2</v>
      </c>
      <c r="E312" s="268"/>
      <c r="F312" s="269">
        <v>570000</v>
      </c>
      <c r="G312" s="270">
        <v>27.76</v>
      </c>
      <c r="H312" s="270">
        <v>10.11</v>
      </c>
      <c r="I312" s="270">
        <v>1.95</v>
      </c>
      <c r="J312" s="270">
        <v>3.39</v>
      </c>
      <c r="K312" s="270">
        <v>1.2</v>
      </c>
      <c r="L312" s="270">
        <v>7.1366534246575242</v>
      </c>
      <c r="M312" s="271">
        <v>48.701754385964911</v>
      </c>
      <c r="N312" s="269">
        <v>618975</v>
      </c>
      <c r="O312" s="269">
        <v>799271</v>
      </c>
      <c r="P312" s="269">
        <v>973797</v>
      </c>
      <c r="Q312" s="269">
        <v>1134200</v>
      </c>
      <c r="R312" s="269">
        <v>1316200</v>
      </c>
      <c r="S312" s="269" t="s">
        <v>134</v>
      </c>
      <c r="T312" s="270">
        <v>36.450000000000003</v>
      </c>
      <c r="U312" s="270">
        <v>44.26</v>
      </c>
      <c r="V312" s="270">
        <v>51.67</v>
      </c>
      <c r="W312" s="270">
        <v>58.12</v>
      </c>
      <c r="X312" s="270">
        <v>65.08</v>
      </c>
      <c r="Y312" s="270">
        <v>14.17</v>
      </c>
      <c r="Z312" s="270">
        <v>17.2</v>
      </c>
      <c r="AA312" s="270">
        <v>20.09</v>
      </c>
      <c r="AB312" s="270">
        <v>22.56</v>
      </c>
      <c r="AC312" s="270">
        <v>25.26</v>
      </c>
      <c r="AD312" s="270">
        <v>1.61</v>
      </c>
      <c r="AE312" s="270">
        <v>1.96</v>
      </c>
      <c r="AF312" s="270">
        <v>2.2799999999999998</v>
      </c>
      <c r="AG312" s="270">
        <v>2.57</v>
      </c>
      <c r="AH312" s="270">
        <v>2.88</v>
      </c>
      <c r="AI312" s="270">
        <v>4.1859999999999999</v>
      </c>
      <c r="AJ312" s="270">
        <v>5.08</v>
      </c>
      <c r="AK312" s="270">
        <v>5.93</v>
      </c>
      <c r="AL312" s="270">
        <v>6.72</v>
      </c>
      <c r="AM312" s="270">
        <v>7.52</v>
      </c>
      <c r="AN312" s="270">
        <v>2.29</v>
      </c>
      <c r="AO312" s="270">
        <v>3.47</v>
      </c>
      <c r="AP312" s="270">
        <v>4.0599999999999996</v>
      </c>
      <c r="AQ312" s="270">
        <v>4.5199999999999996</v>
      </c>
      <c r="AR312" s="270">
        <v>5.0599999999999996</v>
      </c>
      <c r="AS312" s="270">
        <v>6.9729999999999999</v>
      </c>
      <c r="AT312" s="270">
        <v>8.548</v>
      </c>
      <c r="AU312" s="270">
        <v>9.0210000000000008</v>
      </c>
      <c r="AV312" s="270">
        <v>11.223000000000001</v>
      </c>
      <c r="AW312" s="270">
        <v>12.566000000000001</v>
      </c>
      <c r="AX312" s="270">
        <v>22</v>
      </c>
      <c r="AY312" s="270">
        <v>14</v>
      </c>
      <c r="AZ312" s="270">
        <v>15</v>
      </c>
      <c r="BA312" s="270">
        <v>0</v>
      </c>
      <c r="BB312" s="270">
        <v>0</v>
      </c>
      <c r="BC312" s="270">
        <v>0</v>
      </c>
      <c r="BD312" s="270">
        <v>0</v>
      </c>
      <c r="BE312" s="270">
        <v>0</v>
      </c>
      <c r="BF312" s="270">
        <v>0</v>
      </c>
      <c r="BG312" s="270">
        <v>0</v>
      </c>
    </row>
    <row r="313" spans="1:59">
      <c r="A313" s="267" t="s">
        <v>482</v>
      </c>
      <c r="B313" s="268">
        <v>19.535833333333333</v>
      </c>
      <c r="C313" s="268">
        <v>30.5</v>
      </c>
      <c r="D313" s="268">
        <v>1.2182136986301371</v>
      </c>
      <c r="E313" s="268"/>
      <c r="F313" s="269">
        <v>189591</v>
      </c>
      <c r="G313" s="270">
        <v>9.6999999999999993</v>
      </c>
      <c r="H313" s="270">
        <v>3.1</v>
      </c>
      <c r="I313" s="270">
        <v>0.4</v>
      </c>
      <c r="J313" s="270">
        <v>0.3</v>
      </c>
      <c r="K313" s="270">
        <v>3.6</v>
      </c>
      <c r="L313" s="270">
        <v>1.217619634703194</v>
      </c>
      <c r="M313" s="271">
        <v>51.162766165060575</v>
      </c>
      <c r="N313" s="269">
        <v>193862</v>
      </c>
      <c r="O313" s="269">
        <v>208100</v>
      </c>
      <c r="P313" s="269">
        <v>230700</v>
      </c>
      <c r="Q313" s="269">
        <v>247900</v>
      </c>
      <c r="R313" s="269">
        <v>248400</v>
      </c>
      <c r="S313" s="269" t="s">
        <v>134</v>
      </c>
      <c r="T313" s="270">
        <v>10.5</v>
      </c>
      <c r="U313" s="270">
        <v>12.7</v>
      </c>
      <c r="V313" s="270">
        <v>14.2</v>
      </c>
      <c r="W313" s="270">
        <v>17.7</v>
      </c>
      <c r="X313" s="270">
        <v>17.8</v>
      </c>
      <c r="Y313" s="270">
        <v>4.9000000000000004</v>
      </c>
      <c r="Z313" s="270">
        <v>6.7</v>
      </c>
      <c r="AA313" s="270">
        <v>7.9</v>
      </c>
      <c r="AB313" s="270">
        <v>9.4</v>
      </c>
      <c r="AC313" s="270">
        <v>9.5</v>
      </c>
      <c r="AD313" s="270">
        <v>0.4</v>
      </c>
      <c r="AE313" s="270">
        <v>0.6</v>
      </c>
      <c r="AF313" s="270">
        <v>0.9</v>
      </c>
      <c r="AG313" s="270">
        <v>1.1000000000000001</v>
      </c>
      <c r="AH313" s="270">
        <v>1.1000000000000001</v>
      </c>
      <c r="AI313" s="270">
        <v>0.3</v>
      </c>
      <c r="AJ313" s="270">
        <v>0.4</v>
      </c>
      <c r="AK313" s="270">
        <v>0.4</v>
      </c>
      <c r="AL313" s="270">
        <v>0.4</v>
      </c>
      <c r="AM313" s="270">
        <v>0.4</v>
      </c>
      <c r="AN313" s="270">
        <v>3.3</v>
      </c>
      <c r="AO313" s="270">
        <v>4.2</v>
      </c>
      <c r="AP313" s="270">
        <v>4.7</v>
      </c>
      <c r="AQ313" s="270">
        <v>5.9</v>
      </c>
      <c r="AR313" s="270">
        <v>5.9</v>
      </c>
      <c r="AS313" s="270">
        <v>0.8</v>
      </c>
      <c r="AT313" s="270">
        <v>1.1000000000000001</v>
      </c>
      <c r="AU313" s="270">
        <v>1.2</v>
      </c>
      <c r="AV313" s="270">
        <v>1.5</v>
      </c>
      <c r="AW313" s="270">
        <v>1.5</v>
      </c>
      <c r="AX313" s="270">
        <v>5.0999999999999996</v>
      </c>
      <c r="AY313" s="270">
        <v>1.9</v>
      </c>
      <c r="AZ313" s="270">
        <v>0</v>
      </c>
      <c r="BA313" s="270">
        <v>0</v>
      </c>
      <c r="BB313" s="270">
        <v>0</v>
      </c>
      <c r="BC313" s="270">
        <v>0</v>
      </c>
      <c r="BD313" s="270">
        <v>0</v>
      </c>
      <c r="BE313" s="270">
        <v>0</v>
      </c>
      <c r="BF313" s="270">
        <v>0</v>
      </c>
      <c r="BG313" s="270">
        <v>0</v>
      </c>
    </row>
    <row r="314" spans="1:59">
      <c r="A314" s="267" t="s">
        <v>401</v>
      </c>
      <c r="B314" s="268">
        <v>3.9583333333333335</v>
      </c>
      <c r="C314" s="268">
        <v>8.5</v>
      </c>
      <c r="D314" s="268">
        <v>7.0000000000000001E-3</v>
      </c>
      <c r="E314" s="268"/>
      <c r="F314" s="269">
        <v>51390</v>
      </c>
      <c r="G314" s="270">
        <v>2.39</v>
      </c>
      <c r="H314" s="270">
        <v>0.79</v>
      </c>
      <c r="I314" s="270">
        <v>0</v>
      </c>
      <c r="J314" s="270">
        <v>0.107</v>
      </c>
      <c r="K314" s="270">
        <v>0.37</v>
      </c>
      <c r="L314" s="270">
        <v>0.29433333333333289</v>
      </c>
      <c r="M314" s="271">
        <v>46.507102549134075</v>
      </c>
      <c r="N314" s="269">
        <v>57562</v>
      </c>
      <c r="O314" s="269">
        <v>89392</v>
      </c>
      <c r="P314" s="269">
        <v>100470</v>
      </c>
      <c r="Q314" s="269">
        <v>109190</v>
      </c>
      <c r="R314" s="269">
        <v>112240</v>
      </c>
      <c r="S314" s="269" t="s">
        <v>134</v>
      </c>
      <c r="T314" s="270">
        <v>2.7</v>
      </c>
      <c r="U314" s="270">
        <v>4.2</v>
      </c>
      <c r="V314" s="270">
        <v>4.7220000000000004</v>
      </c>
      <c r="W314" s="270">
        <v>6.6</v>
      </c>
      <c r="X314" s="270">
        <v>6.7</v>
      </c>
      <c r="Y314" s="270">
        <v>0.9</v>
      </c>
      <c r="Z314" s="270">
        <v>1.1000000000000001</v>
      </c>
      <c r="AA314" s="270">
        <v>1.3</v>
      </c>
      <c r="AB314" s="270">
        <v>1.5</v>
      </c>
      <c r="AC314" s="270">
        <v>1.7</v>
      </c>
      <c r="AD314" s="270">
        <v>0.1</v>
      </c>
      <c r="AE314" s="270">
        <v>0.2</v>
      </c>
      <c r="AF314" s="270">
        <v>0.3</v>
      </c>
      <c r="AG314" s="270">
        <v>0.3</v>
      </c>
      <c r="AH314" s="270">
        <v>0.3</v>
      </c>
      <c r="AI314" s="270">
        <v>0.11</v>
      </c>
      <c r="AJ314" s="270">
        <v>0.11</v>
      </c>
      <c r="AK314" s="270">
        <v>0.2</v>
      </c>
      <c r="AL314" s="270">
        <v>0.2</v>
      </c>
      <c r="AM314" s="270">
        <v>0.2</v>
      </c>
      <c r="AN314" s="270">
        <v>0.41499999999999998</v>
      </c>
      <c r="AO314" s="270">
        <v>0.64400000000000002</v>
      </c>
      <c r="AP314" s="270">
        <v>0.72299999999999998</v>
      </c>
      <c r="AQ314" s="270">
        <v>1.6</v>
      </c>
      <c r="AR314" s="270">
        <v>1.7</v>
      </c>
      <c r="AS314" s="270">
        <v>0.34200000000000003</v>
      </c>
      <c r="AT314" s="270">
        <v>0.50600000000000001</v>
      </c>
      <c r="AU314" s="270">
        <v>0.58599999999999997</v>
      </c>
      <c r="AV314" s="270">
        <v>0.82599999999999996</v>
      </c>
      <c r="AW314" s="270">
        <v>0.85799999999999998</v>
      </c>
      <c r="AX314" s="270">
        <v>2.1</v>
      </c>
      <c r="AY314" s="270">
        <v>1.1000000000000001</v>
      </c>
      <c r="AZ314" s="270">
        <v>0</v>
      </c>
      <c r="BA314" s="270">
        <v>0</v>
      </c>
      <c r="BB314" s="270">
        <v>0</v>
      </c>
      <c r="BC314" s="270">
        <v>0</v>
      </c>
      <c r="BD314" s="270">
        <v>0</v>
      </c>
      <c r="BE314" s="270">
        <v>0</v>
      </c>
      <c r="BF314" s="270">
        <v>0</v>
      </c>
      <c r="BG314" s="270">
        <v>0</v>
      </c>
    </row>
    <row r="315" spans="1:59">
      <c r="A315" s="267" t="s">
        <v>628</v>
      </c>
      <c r="B315" s="268">
        <v>2.9736666666666665</v>
      </c>
      <c r="C315" s="268">
        <v>6.7</v>
      </c>
      <c r="D315" s="268">
        <v>0.40504109589041098</v>
      </c>
      <c r="E315" s="268"/>
      <c r="F315" s="269">
        <v>34000</v>
      </c>
      <c r="G315" s="270">
        <v>1.5549999999999999</v>
      </c>
      <c r="H315" s="270">
        <v>0.28599999999999998</v>
      </c>
      <c r="I315" s="270">
        <v>0.109</v>
      </c>
      <c r="J315" s="270">
        <v>0.04</v>
      </c>
      <c r="K315" s="270">
        <v>1E-3</v>
      </c>
      <c r="L315" s="270">
        <v>0.57762557077625543</v>
      </c>
      <c r="M315" s="271">
        <v>45.735294117647058</v>
      </c>
      <c r="N315" s="269">
        <v>38308</v>
      </c>
      <c r="O315" s="269">
        <v>52662</v>
      </c>
      <c r="P315" s="269">
        <v>67016</v>
      </c>
      <c r="Q315" s="269">
        <v>81370</v>
      </c>
      <c r="R315" s="269">
        <v>95724</v>
      </c>
      <c r="S315" s="269" t="s">
        <v>134</v>
      </c>
      <c r="T315" s="270">
        <v>1.83</v>
      </c>
      <c r="U315" s="270">
        <v>2.31</v>
      </c>
      <c r="V315" s="270">
        <v>2.75</v>
      </c>
      <c r="W315" s="270">
        <v>3.15</v>
      </c>
      <c r="X315" s="270">
        <v>3.51</v>
      </c>
      <c r="Y315" s="270">
        <v>0.37</v>
      </c>
      <c r="Z315" s="270">
        <v>0.64</v>
      </c>
      <c r="AA315" s="270">
        <v>1.01</v>
      </c>
      <c r="AB315" s="270">
        <v>1.44</v>
      </c>
      <c r="AC315" s="270">
        <v>1.95</v>
      </c>
      <c r="AD315" s="270">
        <v>0.18</v>
      </c>
      <c r="AE315" s="270">
        <v>0.37</v>
      </c>
      <c r="AF315" s="270">
        <v>0.61</v>
      </c>
      <c r="AG315" s="270">
        <v>0.91</v>
      </c>
      <c r="AH315" s="270">
        <v>1.27</v>
      </c>
      <c r="AI315" s="270">
        <v>7.0000000000000007E-2</v>
      </c>
      <c r="AJ315" s="270">
        <v>0.23</v>
      </c>
      <c r="AK315" s="270">
        <v>0.44</v>
      </c>
      <c r="AL315" s="270">
        <v>0.72</v>
      </c>
      <c r="AM315" s="270">
        <v>1.05</v>
      </c>
      <c r="AN315" s="270">
        <v>1E-3</v>
      </c>
      <c r="AO315" s="270">
        <v>1E-3</v>
      </c>
      <c r="AP315" s="270">
        <v>1E-3</v>
      </c>
      <c r="AQ315" s="270">
        <v>1E-3</v>
      </c>
      <c r="AR315" s="270">
        <v>1E-3</v>
      </c>
      <c r="AS315" s="270">
        <v>0.37</v>
      </c>
      <c r="AT315" s="270">
        <v>0.53</v>
      </c>
      <c r="AU315" s="270">
        <v>0.72</v>
      </c>
      <c r="AV315" s="270">
        <v>0.93</v>
      </c>
      <c r="AW315" s="270">
        <v>1.17</v>
      </c>
      <c r="AX315" s="270">
        <v>0</v>
      </c>
      <c r="AY315" s="270">
        <v>2.2000000000000002</v>
      </c>
      <c r="AZ315" s="270">
        <v>0</v>
      </c>
      <c r="BA315" s="270">
        <v>0</v>
      </c>
      <c r="BB315" s="270">
        <v>0</v>
      </c>
      <c r="BC315" s="270">
        <v>0</v>
      </c>
      <c r="BD315" s="270">
        <v>0</v>
      </c>
      <c r="BE315" s="270">
        <v>0</v>
      </c>
      <c r="BF315" s="270">
        <v>0</v>
      </c>
      <c r="BG315" s="270">
        <v>0</v>
      </c>
    </row>
    <row r="316" spans="1:59">
      <c r="A316" s="267" t="s">
        <v>587</v>
      </c>
      <c r="B316" s="268">
        <v>2.1779166666666665</v>
      </c>
      <c r="C316" s="268">
        <v>4.25</v>
      </c>
      <c r="D316" s="268">
        <v>0</v>
      </c>
      <c r="E316" s="268"/>
      <c r="F316" s="269">
        <v>27600</v>
      </c>
      <c r="G316" s="270">
        <v>1.4830000000000001</v>
      </c>
      <c r="H316" s="270">
        <v>0.376</v>
      </c>
      <c r="I316" s="270">
        <v>2.7E-2</v>
      </c>
      <c r="J316" s="270">
        <v>6.3E-2</v>
      </c>
      <c r="K316" s="270">
        <v>0.1</v>
      </c>
      <c r="L316" s="270">
        <v>0.12891666666666657</v>
      </c>
      <c r="M316" s="271">
        <v>53.731884057971016</v>
      </c>
      <c r="N316" s="269">
        <v>31105</v>
      </c>
      <c r="O316" s="269">
        <v>43605</v>
      </c>
      <c r="P316" s="269">
        <v>56105</v>
      </c>
      <c r="Q316" s="269">
        <v>68605</v>
      </c>
      <c r="R316" s="269">
        <v>73733</v>
      </c>
      <c r="S316" s="269" t="s">
        <v>134</v>
      </c>
      <c r="T316" s="270">
        <v>1.849</v>
      </c>
      <c r="U316" s="270">
        <v>2.5920000000000001</v>
      </c>
      <c r="V316" s="270">
        <v>3.335</v>
      </c>
      <c r="W316" s="270">
        <v>4.0780000000000003</v>
      </c>
      <c r="X316" s="270">
        <v>4.383</v>
      </c>
      <c r="Y316" s="270">
        <v>0.497</v>
      </c>
      <c r="Z316" s="270">
        <v>0.69699999999999995</v>
      </c>
      <c r="AA316" s="270">
        <v>0.89600000000000002</v>
      </c>
      <c r="AB316" s="270">
        <v>1.0960000000000001</v>
      </c>
      <c r="AC316" s="270">
        <v>1.1779999999999999</v>
      </c>
      <c r="AD316" s="270">
        <v>3.5000000000000003E-2</v>
      </c>
      <c r="AE316" s="270">
        <v>4.9000000000000002E-2</v>
      </c>
      <c r="AF316" s="270">
        <v>6.3E-2</v>
      </c>
      <c r="AG316" s="270">
        <v>7.6999999999999999E-2</v>
      </c>
      <c r="AH316" s="270">
        <v>8.3000000000000004E-2</v>
      </c>
      <c r="AI316" s="270">
        <v>0.123</v>
      </c>
      <c r="AJ316" s="270">
        <v>0.17299999999999999</v>
      </c>
      <c r="AK316" s="270">
        <v>0.223</v>
      </c>
      <c r="AL316" s="270">
        <v>0.27200000000000002</v>
      </c>
      <c r="AM316" s="270">
        <v>0.29199999999999998</v>
      </c>
      <c r="AN316" s="270">
        <v>0.01</v>
      </c>
      <c r="AO316" s="270">
        <v>1.4999999999999999E-2</v>
      </c>
      <c r="AP316" s="270">
        <v>0.02</v>
      </c>
      <c r="AQ316" s="270">
        <v>2.5000000000000001E-2</v>
      </c>
      <c r="AR316" s="270">
        <v>0.03</v>
      </c>
      <c r="AS316" s="270">
        <v>0.30099999999999999</v>
      </c>
      <c r="AT316" s="270">
        <v>0.42099999999999999</v>
      </c>
      <c r="AU316" s="270">
        <v>0.54200000000000004</v>
      </c>
      <c r="AV316" s="270">
        <v>0.66300000000000003</v>
      </c>
      <c r="AW316" s="270">
        <v>0.71199999999999997</v>
      </c>
      <c r="AX316" s="270">
        <v>2.5</v>
      </c>
      <c r="AY316" s="270">
        <v>0</v>
      </c>
      <c r="AZ316" s="270">
        <v>0</v>
      </c>
      <c r="BA316" s="270">
        <v>0</v>
      </c>
      <c r="BB316" s="270">
        <v>0</v>
      </c>
      <c r="BC316" s="270">
        <v>0</v>
      </c>
      <c r="BD316" s="270">
        <v>0</v>
      </c>
      <c r="BE316" s="270">
        <v>0</v>
      </c>
      <c r="BF316" s="270">
        <v>0</v>
      </c>
      <c r="BG316" s="270">
        <v>0</v>
      </c>
    </row>
    <row r="317" spans="1:59">
      <c r="A317" s="267" t="s">
        <v>417</v>
      </c>
      <c r="B317" s="268">
        <v>1.5618333333333334</v>
      </c>
      <c r="C317" s="268">
        <v>4.3709999999999987</v>
      </c>
      <c r="D317" s="268">
        <v>0</v>
      </c>
      <c r="E317" s="268"/>
      <c r="F317" s="269">
        <v>14445</v>
      </c>
      <c r="G317" s="270">
        <v>1.4019999999999999</v>
      </c>
      <c r="H317" s="270">
        <v>5.5E-2</v>
      </c>
      <c r="I317" s="270">
        <v>0</v>
      </c>
      <c r="J317" s="270">
        <v>0</v>
      </c>
      <c r="K317" s="270">
        <v>2.5000000000000001E-2</v>
      </c>
      <c r="L317" s="270">
        <v>7.9833333333333645E-2</v>
      </c>
      <c r="M317" s="271">
        <v>97.057805469020423</v>
      </c>
      <c r="N317" s="269">
        <v>15458</v>
      </c>
      <c r="O317" s="269">
        <v>15858</v>
      </c>
      <c r="P317" s="269">
        <v>16175</v>
      </c>
      <c r="Q317" s="269">
        <v>16498</v>
      </c>
      <c r="R317" s="269">
        <v>16828</v>
      </c>
      <c r="S317" s="269" t="s">
        <v>134</v>
      </c>
      <c r="T317" s="270">
        <v>1.5269999999999999</v>
      </c>
      <c r="U317" s="270">
        <v>1.5669999999999999</v>
      </c>
      <c r="V317" s="270">
        <v>1.5980000000000001</v>
      </c>
      <c r="W317" s="270">
        <v>1.63</v>
      </c>
      <c r="X317" s="270">
        <v>1.663</v>
      </c>
      <c r="Y317" s="270">
        <v>5.8000000000000003E-2</v>
      </c>
      <c r="Z317" s="270">
        <v>0.06</v>
      </c>
      <c r="AA317" s="270">
        <v>6.5000000000000002E-2</v>
      </c>
      <c r="AB317" s="270">
        <v>7.0000000000000007E-2</v>
      </c>
      <c r="AC317" s="270">
        <v>7.4999999999999997E-2</v>
      </c>
      <c r="AD317" s="270">
        <v>0</v>
      </c>
      <c r="AE317" s="270">
        <v>0</v>
      </c>
      <c r="AF317" s="270">
        <v>0</v>
      </c>
      <c r="AG317" s="270">
        <v>0</v>
      </c>
      <c r="AH317" s="270">
        <v>0</v>
      </c>
      <c r="AI317" s="270">
        <v>0</v>
      </c>
      <c r="AJ317" s="270">
        <v>0</v>
      </c>
      <c r="AK317" s="270">
        <v>0</v>
      </c>
      <c r="AL317" s="270">
        <v>0</v>
      </c>
      <c r="AM317" s="270">
        <v>0</v>
      </c>
      <c r="AN317" s="270">
        <v>2.5000000000000001E-2</v>
      </c>
      <c r="AO317" s="270">
        <v>2.5000000000000001E-2</v>
      </c>
      <c r="AP317" s="270">
        <v>2.5000000000000001E-2</v>
      </c>
      <c r="AQ317" s="270">
        <v>2.5000000000000001E-2</v>
      </c>
      <c r="AR317" s="270">
        <v>2.5000000000000001E-2</v>
      </c>
      <c r="AS317" s="270">
        <v>0.09</v>
      </c>
      <c r="AT317" s="270">
        <v>9.2299999999999993E-2</v>
      </c>
      <c r="AU317" s="270">
        <v>9.4299999999999995E-2</v>
      </c>
      <c r="AV317" s="270">
        <v>9.64E-2</v>
      </c>
      <c r="AW317" s="270">
        <v>9.8500000000000004E-2</v>
      </c>
      <c r="AX317" s="270">
        <v>0</v>
      </c>
      <c r="AY317" s="270">
        <v>0</v>
      </c>
      <c r="AZ317" s="270">
        <v>0</v>
      </c>
      <c r="BA317" s="270">
        <v>0</v>
      </c>
      <c r="BB317" s="270">
        <v>0</v>
      </c>
      <c r="BC317" s="270">
        <v>0</v>
      </c>
      <c r="BD317" s="270">
        <v>0</v>
      </c>
      <c r="BE317" s="270">
        <v>0</v>
      </c>
      <c r="BF317" s="270">
        <v>0</v>
      </c>
      <c r="BG317" s="270">
        <v>0</v>
      </c>
    </row>
    <row r="318" spans="1:59">
      <c r="A318" s="267" t="s">
        <v>132</v>
      </c>
      <c r="B318" s="268">
        <v>2.6580833333333334</v>
      </c>
      <c r="C318" s="268">
        <v>5.1280000000000001</v>
      </c>
      <c r="D318" s="268">
        <v>1.1219178082191781</v>
      </c>
      <c r="E318" s="268"/>
      <c r="F318" s="269">
        <v>12722</v>
      </c>
      <c r="G318" s="270">
        <v>0.44600000000000001</v>
      </c>
      <c r="H318" s="270">
        <v>0.34899999999999998</v>
      </c>
      <c r="I318" s="270">
        <v>3.7999999999999999E-2</v>
      </c>
      <c r="J318" s="270">
        <v>0.106</v>
      </c>
      <c r="K318" s="270">
        <v>0.218</v>
      </c>
      <c r="L318" s="270">
        <v>0.37916552511415524</v>
      </c>
      <c r="M318" s="271">
        <v>35.057380914950478</v>
      </c>
      <c r="N318" s="269">
        <v>12849</v>
      </c>
      <c r="O318" s="269">
        <v>13106</v>
      </c>
      <c r="P318" s="269">
        <v>13368</v>
      </c>
      <c r="Q318" s="269">
        <v>13635</v>
      </c>
      <c r="R318" s="269">
        <v>13908</v>
      </c>
      <c r="S318" s="269" t="s">
        <v>219</v>
      </c>
      <c r="T318" s="270">
        <v>0.45</v>
      </c>
      <c r="U318" s="270">
        <v>0.45900000000000002</v>
      </c>
      <c r="V318" s="270">
        <v>0.46899999999999997</v>
      </c>
      <c r="W318" s="270">
        <v>0.47799999999999998</v>
      </c>
      <c r="X318" s="270">
        <v>0.48799999999999999</v>
      </c>
      <c r="Y318" s="270">
        <v>0.35199999999999998</v>
      </c>
      <c r="Z318" s="270">
        <v>0.35899999999999999</v>
      </c>
      <c r="AA318" s="270">
        <v>0.36699999999999999</v>
      </c>
      <c r="AB318" s="270">
        <v>0.374</v>
      </c>
      <c r="AC318" s="270">
        <v>0.38200000000000001</v>
      </c>
      <c r="AD318" s="270">
        <v>3.9E-2</v>
      </c>
      <c r="AE318" s="270">
        <v>0.04</v>
      </c>
      <c r="AF318" s="270">
        <v>4.1000000000000002E-2</v>
      </c>
      <c r="AG318" s="270">
        <v>4.2000000000000003E-2</v>
      </c>
      <c r="AH318" s="270">
        <v>4.2999999999999997E-2</v>
      </c>
      <c r="AI318" s="270">
        <v>0.107</v>
      </c>
      <c r="AJ318" s="270">
        <v>0.109</v>
      </c>
      <c r="AK318" s="270">
        <v>0.111</v>
      </c>
      <c r="AL318" s="270">
        <v>0.114</v>
      </c>
      <c r="AM318" s="270">
        <v>0.11600000000000001</v>
      </c>
      <c r="AN318" s="270">
        <v>0.22</v>
      </c>
      <c r="AO318" s="270">
        <v>0.22500000000000001</v>
      </c>
      <c r="AP318" s="270">
        <v>0.22900000000000001</v>
      </c>
      <c r="AQ318" s="270">
        <v>0.23400000000000001</v>
      </c>
      <c r="AR318" s="270">
        <v>0.23799999999999999</v>
      </c>
      <c r="AS318" s="270">
        <v>0.39300000000000002</v>
      </c>
      <c r="AT318" s="270">
        <v>0.40100000000000002</v>
      </c>
      <c r="AU318" s="270">
        <v>0.41</v>
      </c>
      <c r="AV318" s="270">
        <v>0.41799999999999998</v>
      </c>
      <c r="AW318" s="270">
        <v>0.42699999999999999</v>
      </c>
      <c r="AX318" s="270">
        <v>0</v>
      </c>
      <c r="AY318" s="270">
        <v>0</v>
      </c>
      <c r="AZ318" s="270">
        <v>0</v>
      </c>
      <c r="BA318" s="270">
        <v>0</v>
      </c>
      <c r="BB318" s="270">
        <v>0</v>
      </c>
      <c r="BC318" s="270">
        <v>0</v>
      </c>
      <c r="BD318" s="270">
        <v>0</v>
      </c>
      <c r="BE318" s="270">
        <v>0</v>
      </c>
      <c r="BF318" s="270">
        <v>0</v>
      </c>
      <c r="BG318" s="270">
        <v>0</v>
      </c>
    </row>
    <row r="319" spans="1:59">
      <c r="A319" s="267" t="s">
        <v>421</v>
      </c>
      <c r="B319" s="268">
        <v>0.14008333333333331</v>
      </c>
      <c r="C319" s="268">
        <v>0.44799999999999995</v>
      </c>
      <c r="D319" s="268">
        <v>0</v>
      </c>
      <c r="E319" s="268"/>
      <c r="F319" s="269">
        <v>1960</v>
      </c>
      <c r="G319" s="270">
        <v>6.6000000000000003E-2</v>
      </c>
      <c r="H319" s="270">
        <v>2.4E-2</v>
      </c>
      <c r="I319" s="270">
        <v>0</v>
      </c>
      <c r="J319" s="270">
        <v>6.0000000000000001E-3</v>
      </c>
      <c r="K319" s="270">
        <v>3.4000000000000002E-2</v>
      </c>
      <c r="L319" s="270">
        <v>1.0083333333333305E-2</v>
      </c>
      <c r="M319" s="271">
        <v>33.673469387755105</v>
      </c>
      <c r="N319" s="269">
        <v>1960</v>
      </c>
      <c r="O319" s="269">
        <v>1985</v>
      </c>
      <c r="P319" s="269">
        <v>2000</v>
      </c>
      <c r="Q319" s="269">
        <v>2025</v>
      </c>
      <c r="R319" s="269">
        <v>2205</v>
      </c>
      <c r="S319" s="269" t="s">
        <v>219</v>
      </c>
      <c r="T319" s="270">
        <v>6.4000000000000001E-2</v>
      </c>
      <c r="U319" s="270">
        <v>6.5000000000000002E-2</v>
      </c>
      <c r="V319" s="270">
        <v>6.9000000000000006E-2</v>
      </c>
      <c r="W319" s="270">
        <v>7.2999999999999995E-2</v>
      </c>
      <c r="X319" s="270">
        <v>7.4999999999999997E-2</v>
      </c>
      <c r="Y319" s="270">
        <v>2.4E-2</v>
      </c>
      <c r="Z319" s="270">
        <v>2.5000000000000001E-2</v>
      </c>
      <c r="AA319" s="270">
        <v>2.7E-2</v>
      </c>
      <c r="AB319" s="270">
        <v>2.9000000000000001E-2</v>
      </c>
      <c r="AC319" s="270">
        <v>0.03</v>
      </c>
      <c r="AD319" s="270">
        <v>0</v>
      </c>
      <c r="AE319" s="270">
        <v>0</v>
      </c>
      <c r="AF319" s="270">
        <v>0</v>
      </c>
      <c r="AG319" s="270">
        <v>0</v>
      </c>
      <c r="AH319" s="270">
        <v>0</v>
      </c>
      <c r="AI319" s="270">
        <v>6.0000000000000001E-3</v>
      </c>
      <c r="AJ319" s="270">
        <v>7.0000000000000001E-3</v>
      </c>
      <c r="AK319" s="270">
        <v>8.0000000000000002E-3</v>
      </c>
      <c r="AL319" s="270">
        <v>0.01</v>
      </c>
      <c r="AM319" s="270">
        <v>1.2E-2</v>
      </c>
      <c r="AN319" s="270">
        <v>3.5000000000000003E-2</v>
      </c>
      <c r="AO319" s="270">
        <v>3.5000000000000003E-2</v>
      </c>
      <c r="AP319" s="270">
        <v>3.5000000000000003E-2</v>
      </c>
      <c r="AQ319" s="270">
        <v>3.5000000000000003E-2</v>
      </c>
      <c r="AR319" s="270">
        <v>3.5999999999999997E-2</v>
      </c>
      <c r="AS319" s="270">
        <v>1.0999999999999999E-2</v>
      </c>
      <c r="AT319" s="270">
        <v>1.0999999999999999E-2</v>
      </c>
      <c r="AU319" s="270">
        <v>1.2E-2</v>
      </c>
      <c r="AV319" s="270">
        <v>1.2E-2</v>
      </c>
      <c r="AW319" s="270">
        <v>1.2999999999999999E-2</v>
      </c>
      <c r="AX319" s="270">
        <v>0</v>
      </c>
      <c r="AY319" s="270">
        <v>0</v>
      </c>
      <c r="AZ319" s="270">
        <v>0</v>
      </c>
      <c r="BA319" s="270">
        <v>0</v>
      </c>
      <c r="BB319" s="270">
        <v>0</v>
      </c>
      <c r="BC319" s="270">
        <v>0</v>
      </c>
      <c r="BD319" s="270">
        <v>0</v>
      </c>
      <c r="BE319" s="270">
        <v>0</v>
      </c>
      <c r="BF319" s="270">
        <v>0</v>
      </c>
      <c r="BG319" s="270">
        <v>0</v>
      </c>
    </row>
    <row r="320" spans="1:59">
      <c r="A320" s="267" t="s">
        <v>408</v>
      </c>
      <c r="B320" s="268">
        <v>5.2833333333333336E-2</v>
      </c>
      <c r="C320" s="268">
        <v>0.36</v>
      </c>
      <c r="D320" s="268">
        <v>0</v>
      </c>
      <c r="E320" s="268"/>
      <c r="F320" s="269">
        <v>500</v>
      </c>
      <c r="G320" s="270">
        <v>1.7999999999999999E-2</v>
      </c>
      <c r="H320" s="270">
        <v>1.4E-2</v>
      </c>
      <c r="I320" s="270">
        <v>0</v>
      </c>
      <c r="J320" s="270">
        <v>1E-3</v>
      </c>
      <c r="K320" s="270">
        <v>8.0000000000000002E-3</v>
      </c>
      <c r="L320" s="270">
        <v>1.1833333333333335E-2</v>
      </c>
      <c r="M320" s="271">
        <v>36</v>
      </c>
      <c r="N320" s="269">
        <v>500</v>
      </c>
      <c r="O320" s="269">
        <v>500</v>
      </c>
      <c r="P320" s="269">
        <v>500</v>
      </c>
      <c r="Q320" s="269">
        <v>550</v>
      </c>
      <c r="R320" s="269">
        <v>550</v>
      </c>
      <c r="S320" s="269" t="s">
        <v>219</v>
      </c>
      <c r="T320" s="270">
        <v>1.7999999999999999E-2</v>
      </c>
      <c r="U320" s="270">
        <v>1.7999999999999999E-2</v>
      </c>
      <c r="V320" s="270">
        <v>1.7999999999999999E-2</v>
      </c>
      <c r="W320" s="270">
        <v>1.9E-2</v>
      </c>
      <c r="X320" s="270">
        <v>1.9E-2</v>
      </c>
      <c r="Y320" s="270">
        <v>1.0999999999999999E-2</v>
      </c>
      <c r="Z320" s="270">
        <v>1.2999999999999999E-2</v>
      </c>
      <c r="AA320" s="270">
        <v>1.4E-2</v>
      </c>
      <c r="AB320" s="270">
        <v>1.4999999999999999E-2</v>
      </c>
      <c r="AC320" s="270">
        <v>1.7000000000000001E-2</v>
      </c>
      <c r="AD320" s="270">
        <v>0</v>
      </c>
      <c r="AE320" s="270">
        <v>0</v>
      </c>
      <c r="AF320" s="270">
        <v>0</v>
      </c>
      <c r="AG320" s="270">
        <v>0</v>
      </c>
      <c r="AH320" s="270">
        <v>0</v>
      </c>
      <c r="AI320" s="270">
        <v>3.0000000000000001E-3</v>
      </c>
      <c r="AJ320" s="270">
        <v>3.0000000000000001E-3</v>
      </c>
      <c r="AK320" s="270">
        <v>3.0000000000000001E-3</v>
      </c>
      <c r="AL320" s="270">
        <v>3.0000000000000001E-3</v>
      </c>
      <c r="AM320" s="270">
        <v>3.0000000000000001E-3</v>
      </c>
      <c r="AN320" s="270">
        <v>4.0000000000000001E-3</v>
      </c>
      <c r="AO320" s="270">
        <v>4.0000000000000001E-3</v>
      </c>
      <c r="AP320" s="270">
        <v>4.0000000000000001E-3</v>
      </c>
      <c r="AQ320" s="270">
        <v>4.0000000000000001E-3</v>
      </c>
      <c r="AR320" s="270">
        <v>4.0000000000000001E-3</v>
      </c>
      <c r="AS320" s="270">
        <v>0.01</v>
      </c>
      <c r="AT320" s="270">
        <v>0.01</v>
      </c>
      <c r="AU320" s="270">
        <v>0.01</v>
      </c>
      <c r="AV320" s="270">
        <v>1.0999999999999999E-2</v>
      </c>
      <c r="AW320" s="270">
        <v>1.2E-2</v>
      </c>
      <c r="AX320" s="270">
        <v>0</v>
      </c>
      <c r="AY320" s="270">
        <v>0</v>
      </c>
      <c r="AZ320" s="270">
        <v>0</v>
      </c>
      <c r="BA320" s="270">
        <v>0</v>
      </c>
      <c r="BB320" s="270">
        <v>0</v>
      </c>
      <c r="BC320" s="270">
        <v>0</v>
      </c>
      <c r="BD320" s="270">
        <v>0</v>
      </c>
      <c r="BE320" s="270">
        <v>0</v>
      </c>
      <c r="BF320" s="270">
        <v>0</v>
      </c>
      <c r="BG320" s="270">
        <v>0</v>
      </c>
    </row>
    <row r="321" spans="1:59">
      <c r="A321" s="267" t="s">
        <v>497</v>
      </c>
      <c r="B321" s="268">
        <v>0.17749999999999999</v>
      </c>
      <c r="C321" s="268">
        <v>0.77400000000000002</v>
      </c>
      <c r="D321" s="268">
        <v>0</v>
      </c>
      <c r="E321" s="268"/>
      <c r="F321" s="269">
        <v>2500</v>
      </c>
      <c r="G321" s="270">
        <v>0.14099999999999999</v>
      </c>
      <c r="H321" s="270">
        <v>1.4E-2</v>
      </c>
      <c r="I321" s="270">
        <v>0</v>
      </c>
      <c r="J321" s="270">
        <v>1E-3</v>
      </c>
      <c r="K321" s="270">
        <v>1.2E-2</v>
      </c>
      <c r="L321" s="270">
        <v>9.4999999999999807E-3</v>
      </c>
      <c r="M321" s="271">
        <v>56.4</v>
      </c>
      <c r="N321" s="269">
        <v>2700</v>
      </c>
      <c r="O321" s="269">
        <v>2900</v>
      </c>
      <c r="P321" s="269">
        <v>3100</v>
      </c>
      <c r="Q321" s="269">
        <v>3300</v>
      </c>
      <c r="R321" s="269">
        <v>3600</v>
      </c>
      <c r="S321" s="269" t="s">
        <v>219</v>
      </c>
      <c r="T321" s="270">
        <v>0.188</v>
      </c>
      <c r="U321" s="270">
        <v>0.2</v>
      </c>
      <c r="V321" s="270">
        <v>0.22</v>
      </c>
      <c r="W321" s="270">
        <v>0.24</v>
      </c>
      <c r="X321" s="270">
        <v>0.26</v>
      </c>
      <c r="Y321" s="270">
        <v>2.5000000000000001E-2</v>
      </c>
      <c r="Z321" s="270">
        <v>0.03</v>
      </c>
      <c r="AA321" s="270">
        <v>3.5000000000000003E-2</v>
      </c>
      <c r="AB321" s="270">
        <v>0.04</v>
      </c>
      <c r="AC321" s="270">
        <v>4.4999999999999998E-2</v>
      </c>
      <c r="AD321" s="270">
        <v>0.01</v>
      </c>
      <c r="AE321" s="270">
        <v>1.2E-2</v>
      </c>
      <c r="AF321" s="270">
        <v>1.4E-2</v>
      </c>
      <c r="AG321" s="270">
        <v>1.6E-2</v>
      </c>
      <c r="AH321" s="270">
        <v>1.7999999999999999E-2</v>
      </c>
      <c r="AI321" s="270">
        <v>7.0000000000000001E-3</v>
      </c>
      <c r="AJ321" s="270">
        <v>8.9999999999999993E-3</v>
      </c>
      <c r="AK321" s="270">
        <v>1.0999999999999999E-2</v>
      </c>
      <c r="AL321" s="270">
        <v>1.2999999999999999E-2</v>
      </c>
      <c r="AM321" s="270">
        <v>1.4999999999999999E-2</v>
      </c>
      <c r="AN321" s="270">
        <v>0.01</v>
      </c>
      <c r="AO321" s="270">
        <v>1.4999999999999999E-2</v>
      </c>
      <c r="AP321" s="270">
        <v>0.02</v>
      </c>
      <c r="AQ321" s="270">
        <v>2.5000000000000001E-2</v>
      </c>
      <c r="AR321" s="270">
        <v>0.03</v>
      </c>
      <c r="AS321" s="270">
        <v>1.4E-2</v>
      </c>
      <c r="AT321" s="270">
        <v>1.6E-2</v>
      </c>
      <c r="AU321" s="270">
        <v>1.7999999999999999E-2</v>
      </c>
      <c r="AV321" s="270">
        <v>0.02</v>
      </c>
      <c r="AW321" s="270">
        <v>2.1999999999999999E-2</v>
      </c>
      <c r="AX321" s="270">
        <v>0</v>
      </c>
      <c r="AY321" s="270">
        <v>0</v>
      </c>
      <c r="AZ321" s="270">
        <v>0</v>
      </c>
      <c r="BA321" s="270">
        <v>0</v>
      </c>
      <c r="BB321" s="270">
        <v>0</v>
      </c>
      <c r="BC321" s="270">
        <v>0</v>
      </c>
      <c r="BD321" s="270">
        <v>0</v>
      </c>
      <c r="BE321" s="270">
        <v>0</v>
      </c>
      <c r="BF321" s="270">
        <v>0</v>
      </c>
      <c r="BG321" s="270">
        <v>0</v>
      </c>
    </row>
    <row r="322" spans="1:59">
      <c r="A322" s="267" t="s">
        <v>415</v>
      </c>
      <c r="B322" s="268">
        <v>2.1666666666666664E-2</v>
      </c>
      <c r="C322" s="268">
        <v>0.16600000000000001</v>
      </c>
      <c r="D322" s="268">
        <v>0</v>
      </c>
      <c r="E322" s="268"/>
      <c r="F322" s="269">
        <v>290</v>
      </c>
      <c r="G322" s="270">
        <v>1.0999999999999999E-2</v>
      </c>
      <c r="H322" s="270">
        <v>3.0000000000000001E-3</v>
      </c>
      <c r="I322" s="270">
        <v>0</v>
      </c>
      <c r="J322" s="270">
        <v>7.0000000000000001E-3</v>
      </c>
      <c r="K322" s="270">
        <v>2.0000000000000001E-4</v>
      </c>
      <c r="L322" s="270">
        <v>4.6666666666666731E-4</v>
      </c>
      <c r="M322" s="271">
        <v>37.931034482758619</v>
      </c>
      <c r="N322" s="269">
        <v>320</v>
      </c>
      <c r="O322" s="269">
        <v>330</v>
      </c>
      <c r="P322" s="269">
        <v>340</v>
      </c>
      <c r="Q322" s="269">
        <v>350</v>
      </c>
      <c r="R322" s="269">
        <v>360</v>
      </c>
      <c r="S322" s="269" t="s">
        <v>219</v>
      </c>
      <c r="T322" s="270">
        <v>1.2E-2</v>
      </c>
      <c r="U322" s="270">
        <v>1.2E-2</v>
      </c>
      <c r="V322" s="270">
        <v>1.2999999999999999E-2</v>
      </c>
      <c r="W322" s="270">
        <v>1.2999999999999999E-2</v>
      </c>
      <c r="X322" s="270">
        <v>1.4E-2</v>
      </c>
      <c r="Y322" s="270">
        <v>3.0000000000000001E-3</v>
      </c>
      <c r="Z322" s="270">
        <v>4.0000000000000001E-3</v>
      </c>
      <c r="AA322" s="270">
        <v>5.0000000000000001E-3</v>
      </c>
      <c r="AB322" s="270">
        <v>6.0000000000000001E-3</v>
      </c>
      <c r="AC322" s="270">
        <v>7.0000000000000001E-3</v>
      </c>
      <c r="AD322" s="270">
        <v>0</v>
      </c>
      <c r="AE322" s="270">
        <v>0</v>
      </c>
      <c r="AF322" s="270">
        <v>0</v>
      </c>
      <c r="AG322" s="270">
        <v>0</v>
      </c>
      <c r="AH322" s="270">
        <v>0</v>
      </c>
      <c r="AI322" s="270">
        <v>4.0000000000000001E-3</v>
      </c>
      <c r="AJ322" s="270">
        <v>4.0000000000000001E-3</v>
      </c>
      <c r="AK322" s="270">
        <v>4.0000000000000001E-3</v>
      </c>
      <c r="AL322" s="270">
        <v>5.0000000000000001E-3</v>
      </c>
      <c r="AM322" s="270">
        <v>5.0000000000000001E-3</v>
      </c>
      <c r="AN322" s="270">
        <v>1E-3</v>
      </c>
      <c r="AO322" s="270">
        <v>1E-3</v>
      </c>
      <c r="AP322" s="270">
        <v>1E-3</v>
      </c>
      <c r="AQ322" s="270">
        <v>1E-3</v>
      </c>
      <c r="AR322" s="270">
        <v>1E-3</v>
      </c>
      <c r="AS322" s="270">
        <v>3.0000000000000001E-3</v>
      </c>
      <c r="AT322" s="270">
        <v>3.0000000000000001E-3</v>
      </c>
      <c r="AU322" s="270">
        <v>3.0000000000000001E-3</v>
      </c>
      <c r="AV322" s="270">
        <v>3.0000000000000001E-3</v>
      </c>
      <c r="AW322" s="270">
        <v>4.0000000000000001E-3</v>
      </c>
      <c r="AX322" s="270">
        <v>0</v>
      </c>
      <c r="AY322" s="270">
        <v>0</v>
      </c>
      <c r="AZ322" s="270">
        <v>0</v>
      </c>
      <c r="BA322" s="270">
        <v>0</v>
      </c>
      <c r="BB322" s="270">
        <v>0</v>
      </c>
      <c r="BC322" s="270">
        <v>0</v>
      </c>
      <c r="BD322" s="270">
        <v>0</v>
      </c>
      <c r="BE322" s="270">
        <v>0</v>
      </c>
      <c r="BF322" s="270">
        <v>0</v>
      </c>
      <c r="BG322" s="270">
        <v>0</v>
      </c>
    </row>
    <row r="323" spans="1:59">
      <c r="A323" s="267" t="s">
        <v>418</v>
      </c>
      <c r="B323" s="268">
        <v>1.2694166666666666</v>
      </c>
      <c r="C323" s="268">
        <v>1.6479999999999999</v>
      </c>
      <c r="D323" s="268">
        <v>1.2438356164383562E-2</v>
      </c>
      <c r="E323" s="268"/>
      <c r="F323" s="269">
        <v>22428</v>
      </c>
      <c r="G323" s="270">
        <v>0.96799999999999997</v>
      </c>
      <c r="H323" s="270">
        <v>4.1000000000000002E-2</v>
      </c>
      <c r="I323" s="270">
        <v>0</v>
      </c>
      <c r="J323" s="270">
        <v>0</v>
      </c>
      <c r="K323" s="270">
        <v>0.151</v>
      </c>
      <c r="L323" s="270">
        <v>9.6978310502283227E-2</v>
      </c>
      <c r="M323" s="271">
        <v>43.160335295166753</v>
      </c>
      <c r="N323" s="269">
        <v>23320</v>
      </c>
      <c r="O323" s="269">
        <v>24590</v>
      </c>
      <c r="P323" s="269">
        <v>25860</v>
      </c>
      <c r="Q323" s="269">
        <v>27130</v>
      </c>
      <c r="R323" s="269">
        <v>28400</v>
      </c>
      <c r="S323" s="269" t="s">
        <v>219</v>
      </c>
      <c r="T323" s="270">
        <v>0.999</v>
      </c>
      <c r="U323" s="270">
        <v>1.0189999999999999</v>
      </c>
      <c r="V323" s="270">
        <v>1.0389999999999999</v>
      </c>
      <c r="W323" s="270">
        <v>1.0589999999999999</v>
      </c>
      <c r="X323" s="270">
        <v>1.079</v>
      </c>
      <c r="Y323" s="270">
        <v>4.1000000000000002E-2</v>
      </c>
      <c r="Z323" s="270">
        <v>4.2000000000000003E-2</v>
      </c>
      <c r="AA323" s="270">
        <v>4.2999999999999997E-2</v>
      </c>
      <c r="AB323" s="270">
        <v>4.3999999999999997E-2</v>
      </c>
      <c r="AC323" s="270">
        <v>4.4999999999999998E-2</v>
      </c>
      <c r="AD323" s="270">
        <v>0</v>
      </c>
      <c r="AE323" s="270">
        <v>0</v>
      </c>
      <c r="AF323" s="270">
        <v>0</v>
      </c>
      <c r="AG323" s="270">
        <v>0</v>
      </c>
      <c r="AH323" s="270">
        <v>0</v>
      </c>
      <c r="AI323" s="270">
        <v>0</v>
      </c>
      <c r="AJ323" s="270">
        <v>0</v>
      </c>
      <c r="AK323" s="270">
        <v>0</v>
      </c>
      <c r="AL323" s="270">
        <v>0</v>
      </c>
      <c r="AM323" s="270">
        <v>0</v>
      </c>
      <c r="AN323" s="270">
        <v>0.17599999999999999</v>
      </c>
      <c r="AO323" s="270">
        <v>0.17799999999999999</v>
      </c>
      <c r="AP323" s="270">
        <v>0.18</v>
      </c>
      <c r="AQ323" s="270">
        <v>0.182</v>
      </c>
      <c r="AR323" s="270">
        <v>0.184</v>
      </c>
      <c r="AS323" s="270">
        <v>0.10299999999999999</v>
      </c>
      <c r="AT323" s="270">
        <v>0.105</v>
      </c>
      <c r="AU323" s="270">
        <v>0.107</v>
      </c>
      <c r="AV323" s="270">
        <v>0.109</v>
      </c>
      <c r="AW323" s="270">
        <v>0.111</v>
      </c>
      <c r="AX323" s="270">
        <v>0</v>
      </c>
      <c r="AY323" s="270">
        <v>0</v>
      </c>
      <c r="AZ323" s="270">
        <v>0</v>
      </c>
      <c r="BA323" s="270">
        <v>0</v>
      </c>
      <c r="BB323" s="270">
        <v>0</v>
      </c>
      <c r="BC323" s="270">
        <v>0</v>
      </c>
      <c r="BD323" s="270">
        <v>0</v>
      </c>
      <c r="BE323" s="270">
        <v>0</v>
      </c>
      <c r="BF323" s="270">
        <v>0</v>
      </c>
      <c r="BG323" s="270">
        <v>0</v>
      </c>
    </row>
    <row r="324" spans="1:59">
      <c r="A324" s="267" t="s">
        <v>419</v>
      </c>
      <c r="B324" s="268">
        <v>0.79908333333333337</v>
      </c>
      <c r="C324" s="268">
        <v>2.52</v>
      </c>
      <c r="D324" s="268">
        <v>0.14866849315068495</v>
      </c>
      <c r="E324" s="268"/>
      <c r="F324" s="269">
        <v>9203</v>
      </c>
      <c r="G324" s="270">
        <v>0.38700000000000001</v>
      </c>
      <c r="H324" s="270">
        <v>7.0000000000000001E-3</v>
      </c>
      <c r="I324" s="270">
        <v>4.2000000000000003E-2</v>
      </c>
      <c r="J324" s="270">
        <v>0</v>
      </c>
      <c r="K324" s="270">
        <v>0.158</v>
      </c>
      <c r="L324" s="270">
        <v>5.6414840182648418E-2</v>
      </c>
      <c r="M324" s="271">
        <v>42.051504944039984</v>
      </c>
      <c r="N324" s="269">
        <v>10000</v>
      </c>
      <c r="O324" s="269">
        <v>10100</v>
      </c>
      <c r="P324" s="269">
        <v>10200</v>
      </c>
      <c r="Q324" s="269">
        <v>10300</v>
      </c>
      <c r="R324" s="269">
        <v>10400</v>
      </c>
      <c r="S324" s="269" t="s">
        <v>219</v>
      </c>
      <c r="T324" s="270">
        <v>0.45</v>
      </c>
      <c r="U324" s="270">
        <v>0.45500000000000002</v>
      </c>
      <c r="V324" s="270">
        <v>0.46</v>
      </c>
      <c r="W324" s="270">
        <v>0.46500000000000002</v>
      </c>
      <c r="X324" s="270">
        <v>0.47</v>
      </c>
      <c r="Y324" s="270">
        <v>0.01</v>
      </c>
      <c r="Z324" s="270">
        <v>0.01</v>
      </c>
      <c r="AA324" s="270">
        <v>0.01</v>
      </c>
      <c r="AB324" s="270">
        <v>0.01</v>
      </c>
      <c r="AC324" s="270">
        <v>0.01</v>
      </c>
      <c r="AD324" s="270">
        <v>4.4999999999999998E-2</v>
      </c>
      <c r="AE324" s="270">
        <v>4.5999999999999999E-2</v>
      </c>
      <c r="AF324" s="270">
        <v>4.7E-2</v>
      </c>
      <c r="AG324" s="270">
        <v>4.8000000000000001E-2</v>
      </c>
      <c r="AH324" s="270">
        <v>4.9000000000000002E-2</v>
      </c>
      <c r="AI324" s="270">
        <v>0</v>
      </c>
      <c r="AJ324" s="270">
        <v>0</v>
      </c>
      <c r="AK324" s="270">
        <v>0</v>
      </c>
      <c r="AL324" s="270">
        <v>0</v>
      </c>
      <c r="AM324" s="270">
        <v>0</v>
      </c>
      <c r="AN324" s="270">
        <v>0.16</v>
      </c>
      <c r="AO324" s="270">
        <v>0.16200000000000001</v>
      </c>
      <c r="AP324" s="270">
        <v>0.16400000000000001</v>
      </c>
      <c r="AQ324" s="270">
        <v>0.16600000000000001</v>
      </c>
      <c r="AR324" s="270">
        <v>0.16800000000000001</v>
      </c>
      <c r="AS324" s="270">
        <v>6.5000000000000002E-2</v>
      </c>
      <c r="AT324" s="270">
        <v>6.6000000000000003E-2</v>
      </c>
      <c r="AU324" s="270">
        <v>6.6000000000000003E-2</v>
      </c>
      <c r="AV324" s="270">
        <v>6.7000000000000004E-2</v>
      </c>
      <c r="AW324" s="270">
        <v>6.8000000000000005E-2</v>
      </c>
      <c r="AX324" s="270">
        <v>0.72</v>
      </c>
      <c r="AY324" s="270">
        <v>0</v>
      </c>
      <c r="AZ324" s="270">
        <v>0</v>
      </c>
      <c r="BA324" s="270">
        <v>0</v>
      </c>
      <c r="BB324" s="270">
        <v>0</v>
      </c>
      <c r="BC324" s="270">
        <v>0</v>
      </c>
      <c r="BD324" s="270">
        <v>0</v>
      </c>
      <c r="BE324" s="270">
        <v>0</v>
      </c>
      <c r="BF324" s="270">
        <v>0</v>
      </c>
      <c r="BG324" s="270">
        <v>0</v>
      </c>
    </row>
    <row r="325" spans="1:59">
      <c r="A325" s="267" t="s">
        <v>937</v>
      </c>
      <c r="B325" s="268">
        <v>0.26541666666666675</v>
      </c>
      <c r="C325" s="268">
        <v>0.95799999999999996</v>
      </c>
      <c r="D325" s="268">
        <v>0</v>
      </c>
      <c r="E325" s="268"/>
      <c r="F325" s="269">
        <v>2800</v>
      </c>
      <c r="G325" s="270">
        <v>0.10299999999999999</v>
      </c>
      <c r="H325" s="270">
        <v>5.3999999999999999E-2</v>
      </c>
      <c r="I325" s="270">
        <v>8.0000000000000002E-3</v>
      </c>
      <c r="J325" s="270">
        <v>5.0999999999999997E-2</v>
      </c>
      <c r="K325" s="270">
        <v>2.5000000000000001E-2</v>
      </c>
      <c r="L325" s="270">
        <v>2.4416666666666753E-2</v>
      </c>
      <c r="M325" s="271">
        <v>36.785714285714285</v>
      </c>
      <c r="N325" s="269">
        <v>2850</v>
      </c>
      <c r="O325" s="269">
        <v>2900</v>
      </c>
      <c r="P325" s="269">
        <v>2950</v>
      </c>
      <c r="Q325" s="269">
        <v>3000</v>
      </c>
      <c r="R325" s="269">
        <v>3000</v>
      </c>
      <c r="S325" s="269" t="s">
        <v>218</v>
      </c>
      <c r="T325" s="270">
        <v>0.14399999999999999</v>
      </c>
      <c r="U325" s="270">
        <v>0.14599999999999999</v>
      </c>
      <c r="V325" s="270">
        <v>0.14899999999999999</v>
      </c>
      <c r="W325" s="270">
        <v>0.151</v>
      </c>
      <c r="X325" s="270">
        <v>0.153</v>
      </c>
      <c r="Y325" s="270">
        <v>4.2999999999999997E-2</v>
      </c>
      <c r="Z325" s="270">
        <v>4.2999999999999997E-2</v>
      </c>
      <c r="AA325" s="270">
        <v>4.3999999999999997E-2</v>
      </c>
      <c r="AB325" s="270">
        <v>4.4999999999999998E-2</v>
      </c>
      <c r="AC325" s="270">
        <v>4.4999999999999998E-2</v>
      </c>
      <c r="AD325" s="270">
        <v>1.4E-2</v>
      </c>
      <c r="AE325" s="270">
        <v>1.4E-2</v>
      </c>
      <c r="AF325" s="270">
        <v>1.4E-2</v>
      </c>
      <c r="AG325" s="270">
        <v>1.4E-2</v>
      </c>
      <c r="AH325" s="270">
        <v>1.4E-2</v>
      </c>
      <c r="AI325" s="270">
        <v>7.8E-2</v>
      </c>
      <c r="AJ325" s="270">
        <v>7.8E-2</v>
      </c>
      <c r="AK325" s="270">
        <v>0.08</v>
      </c>
      <c r="AL325" s="270">
        <v>8.1000000000000003E-2</v>
      </c>
      <c r="AM325" s="270">
        <v>8.2000000000000003E-2</v>
      </c>
      <c r="AN325" s="270">
        <v>3.0000000000000001E-3</v>
      </c>
      <c r="AO325" s="270">
        <v>3.0000000000000001E-3</v>
      </c>
      <c r="AP325" s="270">
        <v>3.0000000000000001E-3</v>
      </c>
      <c r="AQ325" s="270">
        <v>3.0000000000000001E-3</v>
      </c>
      <c r="AR325" s="270">
        <v>3.0000000000000001E-3</v>
      </c>
      <c r="AS325" s="270">
        <v>2.8000000000000001E-2</v>
      </c>
      <c r="AT325" s="270">
        <v>2.8000000000000001E-2</v>
      </c>
      <c r="AU325" s="270">
        <v>2.9000000000000001E-2</v>
      </c>
      <c r="AV325" s="270">
        <v>2.9000000000000001E-2</v>
      </c>
      <c r="AW325" s="270">
        <v>0.03</v>
      </c>
      <c r="AX325" s="270">
        <v>0</v>
      </c>
      <c r="AY325" s="270">
        <v>0</v>
      </c>
      <c r="AZ325" s="270">
        <v>0</v>
      </c>
      <c r="BA325" s="270">
        <v>0</v>
      </c>
      <c r="BB325" s="270">
        <v>0</v>
      </c>
      <c r="BC325" s="270">
        <v>0</v>
      </c>
      <c r="BD325" s="270">
        <v>0</v>
      </c>
      <c r="BE325" s="270">
        <v>0</v>
      </c>
      <c r="BF325" s="270">
        <v>0</v>
      </c>
      <c r="BG325" s="270">
        <v>0</v>
      </c>
    </row>
    <row r="326" spans="1:59">
      <c r="A326" s="267" t="s">
        <v>407</v>
      </c>
      <c r="B326" s="268">
        <v>7.141666666666667E-2</v>
      </c>
      <c r="C326" s="268">
        <v>0.504</v>
      </c>
      <c r="D326" s="268">
        <v>0</v>
      </c>
      <c r="E326" s="268"/>
      <c r="F326" s="269">
        <v>1438</v>
      </c>
      <c r="G326" s="270">
        <v>2.8000000000000001E-2</v>
      </c>
      <c r="H326" s="270">
        <v>2E-3</v>
      </c>
      <c r="I326" s="270">
        <v>0</v>
      </c>
      <c r="J326" s="270">
        <v>2E-3</v>
      </c>
      <c r="K326" s="270">
        <v>5.0000000000000001E-3</v>
      </c>
      <c r="L326" s="270">
        <v>3.4416666666666672E-2</v>
      </c>
      <c r="M326" s="271">
        <v>19.471488178025034</v>
      </c>
      <c r="N326" s="269">
        <v>1375</v>
      </c>
      <c r="O326" s="269">
        <v>1325</v>
      </c>
      <c r="P326" s="269">
        <v>1250</v>
      </c>
      <c r="Q326" s="269">
        <v>1200</v>
      </c>
      <c r="R326" s="269">
        <v>1150</v>
      </c>
      <c r="S326" s="269" t="s">
        <v>218</v>
      </c>
      <c r="T326" s="270">
        <v>2.8000000000000001E-2</v>
      </c>
      <c r="U326" s="270">
        <v>2.7799999999999998E-2</v>
      </c>
      <c r="V326" s="270">
        <v>2.75E-2</v>
      </c>
      <c r="W326" s="270">
        <v>2.7199999999999998E-2</v>
      </c>
      <c r="X326" s="270">
        <v>2.7E-2</v>
      </c>
      <c r="Y326" s="270">
        <v>4.0000000000000001E-3</v>
      </c>
      <c r="Z326" s="270">
        <v>4.0000000000000001E-3</v>
      </c>
      <c r="AA326" s="270">
        <v>4.0000000000000001E-3</v>
      </c>
      <c r="AB326" s="270">
        <v>4.0000000000000001E-3</v>
      </c>
      <c r="AC326" s="270">
        <v>4.0000000000000001E-3</v>
      </c>
      <c r="AD326" s="270">
        <v>4.0000000000000001E-3</v>
      </c>
      <c r="AE326" s="270">
        <v>4.0000000000000001E-3</v>
      </c>
      <c r="AF326" s="270">
        <v>4.0000000000000001E-3</v>
      </c>
      <c r="AG326" s="270">
        <v>4.0000000000000001E-3</v>
      </c>
      <c r="AH326" s="270">
        <v>4.0000000000000001E-3</v>
      </c>
      <c r="AI326" s="270">
        <v>2E-3</v>
      </c>
      <c r="AJ326" s="270">
        <v>2E-3</v>
      </c>
      <c r="AK326" s="270">
        <v>2E-3</v>
      </c>
      <c r="AL326" s="270">
        <v>2E-3</v>
      </c>
      <c r="AM326" s="270">
        <v>2E-3</v>
      </c>
      <c r="AN326" s="270">
        <v>0</v>
      </c>
      <c r="AO326" s="270">
        <v>0</v>
      </c>
      <c r="AP326" s="270">
        <v>0</v>
      </c>
      <c r="AQ326" s="270">
        <v>0</v>
      </c>
      <c r="AR326" s="270">
        <v>0</v>
      </c>
      <c r="AS326" s="270">
        <v>4.4999999999999997E-3</v>
      </c>
      <c r="AT326" s="270">
        <v>4.4999999999999997E-3</v>
      </c>
      <c r="AU326" s="270">
        <v>4.4999999999999997E-3</v>
      </c>
      <c r="AV326" s="270">
        <v>4.4000000000000003E-3</v>
      </c>
      <c r="AW326" s="270">
        <v>4.4000000000000003E-3</v>
      </c>
      <c r="AX326" s="270">
        <v>0</v>
      </c>
      <c r="AY326" s="270">
        <v>0</v>
      </c>
      <c r="AZ326" s="270">
        <v>0</v>
      </c>
      <c r="BA326" s="270">
        <v>0</v>
      </c>
      <c r="BB326" s="270">
        <v>0</v>
      </c>
      <c r="BC326" s="270">
        <v>0</v>
      </c>
      <c r="BD326" s="270">
        <v>0</v>
      </c>
      <c r="BE326" s="270">
        <v>0</v>
      </c>
      <c r="BF326" s="270">
        <v>0</v>
      </c>
      <c r="BG326" s="270">
        <v>0</v>
      </c>
    </row>
    <row r="327" spans="1:59">
      <c r="A327" s="267" t="s">
        <v>792</v>
      </c>
      <c r="B327" s="268">
        <v>5.8041666666666679E-2</v>
      </c>
      <c r="C327" s="268">
        <v>7.1999999999999995E-2</v>
      </c>
      <c r="D327" s="268">
        <v>0</v>
      </c>
      <c r="E327" s="268"/>
      <c r="F327" s="269">
        <v>260</v>
      </c>
      <c r="G327" s="270">
        <v>0.04</v>
      </c>
      <c r="H327" s="270">
        <v>0.01</v>
      </c>
      <c r="I327" s="270">
        <v>0</v>
      </c>
      <c r="J327" s="270">
        <v>0</v>
      </c>
      <c r="K327" s="270">
        <v>0</v>
      </c>
      <c r="L327" s="270">
        <v>8.0416666666666761E-3</v>
      </c>
      <c r="M327" s="271">
        <v>153.84615384615384</v>
      </c>
      <c r="N327" s="269">
        <v>300</v>
      </c>
      <c r="O327" s="269">
        <v>315</v>
      </c>
      <c r="P327" s="269">
        <v>325</v>
      </c>
      <c r="Q327" s="269">
        <v>335</v>
      </c>
      <c r="R327" s="269">
        <v>350</v>
      </c>
      <c r="S327" s="269" t="s">
        <v>218</v>
      </c>
      <c r="T327" s="270">
        <v>2.8000000000000001E-2</v>
      </c>
      <c r="U327" s="270">
        <v>0.03</v>
      </c>
      <c r="V327" s="270">
        <v>3.2000000000000001E-2</v>
      </c>
      <c r="W327" s="270">
        <v>3.5000000000000003E-2</v>
      </c>
      <c r="X327" s="270">
        <v>0.04</v>
      </c>
      <c r="Y327" s="270">
        <v>0.01</v>
      </c>
      <c r="Z327" s="270">
        <v>0.01</v>
      </c>
      <c r="AA327" s="270">
        <v>0.01</v>
      </c>
      <c r="AB327" s="270">
        <v>1.4999999999999999E-2</v>
      </c>
      <c r="AC327" s="270">
        <v>0.02</v>
      </c>
      <c r="AD327" s="270">
        <v>0</v>
      </c>
      <c r="AE327" s="270">
        <v>0</v>
      </c>
      <c r="AF327" s="270">
        <v>0</v>
      </c>
      <c r="AG327" s="270">
        <v>0</v>
      </c>
      <c r="AH327" s="270">
        <v>0</v>
      </c>
      <c r="AI327" s="270">
        <v>2E-3</v>
      </c>
      <c r="AJ327" s="270">
        <v>2E-3</v>
      </c>
      <c r="AK327" s="270">
        <v>2E-3</v>
      </c>
      <c r="AL327" s="270">
        <v>3.0000000000000001E-3</v>
      </c>
      <c r="AM327" s="270">
        <v>3.0000000000000001E-3</v>
      </c>
      <c r="AN327" s="270">
        <v>0</v>
      </c>
      <c r="AO327" s="270">
        <v>0</v>
      </c>
      <c r="AP327" s="270">
        <v>0</v>
      </c>
      <c r="AQ327" s="270">
        <v>0</v>
      </c>
      <c r="AR327" s="270">
        <v>0</v>
      </c>
      <c r="AS327" s="270">
        <v>1.4999999999999999E-2</v>
      </c>
      <c r="AT327" s="270">
        <v>1.6E-2</v>
      </c>
      <c r="AU327" s="270">
        <v>1.7000000000000001E-2</v>
      </c>
      <c r="AV327" s="270">
        <v>1.7999999999999999E-2</v>
      </c>
      <c r="AW327" s="270">
        <v>1.9E-2</v>
      </c>
      <c r="AX327" s="270">
        <v>0</v>
      </c>
      <c r="AY327" s="270">
        <v>0</v>
      </c>
      <c r="AZ327" s="270">
        <v>0</v>
      </c>
      <c r="BA327" s="270">
        <v>0</v>
      </c>
      <c r="BB327" s="270">
        <v>0</v>
      </c>
      <c r="BC327" s="270">
        <v>0</v>
      </c>
      <c r="BD327" s="270">
        <v>0</v>
      </c>
      <c r="BE327" s="270">
        <v>0</v>
      </c>
      <c r="BF327" s="270">
        <v>0</v>
      </c>
      <c r="BG327" s="270">
        <v>0</v>
      </c>
    </row>
    <row r="328" spans="1:59">
      <c r="A328" s="267" t="s">
        <v>426</v>
      </c>
      <c r="B328" s="268">
        <v>1.1128333333333333</v>
      </c>
      <c r="C328" s="268">
        <v>2.8670000000000009</v>
      </c>
      <c r="D328" s="268">
        <v>2E-3</v>
      </c>
      <c r="E328" s="268"/>
      <c r="F328" s="269">
        <v>11578</v>
      </c>
      <c r="G328" s="270">
        <v>0.60899999999999999</v>
      </c>
      <c r="H328" s="270">
        <v>2.5999999999999999E-2</v>
      </c>
      <c r="I328" s="270">
        <v>0.16800000000000001</v>
      </c>
      <c r="J328" s="270">
        <v>0.11799999999999999</v>
      </c>
      <c r="K328" s="270">
        <v>7.0000000000000001E-3</v>
      </c>
      <c r="L328" s="270">
        <v>0.18283333333333329</v>
      </c>
      <c r="M328" s="271">
        <v>52.599758162031442</v>
      </c>
      <c r="N328" s="269">
        <v>11500</v>
      </c>
      <c r="O328" s="269">
        <v>11400</v>
      </c>
      <c r="P328" s="269">
        <v>11300</v>
      </c>
      <c r="Q328" s="269">
        <v>11250</v>
      </c>
      <c r="R328" s="269">
        <v>11000</v>
      </c>
      <c r="S328" s="269" t="s">
        <v>218</v>
      </c>
      <c r="T328" s="270">
        <v>0.6</v>
      </c>
      <c r="U328" s="270">
        <v>0.59</v>
      </c>
      <c r="V328" s="270">
        <v>0.57999999999999996</v>
      </c>
      <c r="W328" s="270">
        <v>0.56999999999999995</v>
      </c>
      <c r="X328" s="270">
        <v>0.56000000000000005</v>
      </c>
      <c r="Y328" s="270">
        <v>2.3E-2</v>
      </c>
      <c r="Z328" s="270">
        <v>2.1999999999999999E-2</v>
      </c>
      <c r="AA328" s="270">
        <v>2.1999999999999999E-2</v>
      </c>
      <c r="AB328" s="270">
        <v>2.1000000000000001E-2</v>
      </c>
      <c r="AC328" s="270">
        <v>2.1000000000000001E-2</v>
      </c>
      <c r="AD328" s="270">
        <v>0.20300000000000001</v>
      </c>
      <c r="AE328" s="270">
        <v>0.20499999999999999</v>
      </c>
      <c r="AF328" s="270">
        <v>0.20699999999999999</v>
      </c>
      <c r="AG328" s="270">
        <v>0.20899999999999999</v>
      </c>
      <c r="AH328" s="270">
        <v>0.21099999999999999</v>
      </c>
      <c r="AI328" s="270">
        <v>0.09</v>
      </c>
      <c r="AJ328" s="270">
        <v>0.09</v>
      </c>
      <c r="AK328" s="270">
        <v>0.09</v>
      </c>
      <c r="AL328" s="270">
        <v>0.09</v>
      </c>
      <c r="AM328" s="270">
        <v>0.09</v>
      </c>
      <c r="AN328" s="270">
        <v>1E-3</v>
      </c>
      <c r="AO328" s="270">
        <v>1E-3</v>
      </c>
      <c r="AP328" s="270">
        <v>1E-3</v>
      </c>
      <c r="AQ328" s="270">
        <v>1E-3</v>
      </c>
      <c r="AR328" s="270">
        <v>1E-3</v>
      </c>
      <c r="AS328" s="270">
        <v>0.11</v>
      </c>
      <c r="AT328" s="270">
        <v>0.109</v>
      </c>
      <c r="AU328" s="270">
        <v>0.108</v>
      </c>
      <c r="AV328" s="270">
        <v>0.107</v>
      </c>
      <c r="AW328" s="270">
        <v>0.106</v>
      </c>
      <c r="AX328" s="270">
        <v>0</v>
      </c>
      <c r="AY328" s="270">
        <v>0</v>
      </c>
      <c r="AZ328" s="270">
        <v>0</v>
      </c>
      <c r="BA328" s="270">
        <v>0</v>
      </c>
      <c r="BB328" s="270">
        <v>0</v>
      </c>
      <c r="BC328" s="270">
        <v>0</v>
      </c>
      <c r="BD328" s="270">
        <v>0</v>
      </c>
      <c r="BE328" s="270">
        <v>0</v>
      </c>
      <c r="BF328" s="270">
        <v>0</v>
      </c>
      <c r="BG328" s="270">
        <v>0</v>
      </c>
    </row>
    <row r="329" spans="1:59">
      <c r="A329" s="267" t="s">
        <v>860</v>
      </c>
      <c r="B329" s="268">
        <v>0.58650000000000002</v>
      </c>
      <c r="C329" s="268">
        <v>1.4179999999999999</v>
      </c>
      <c r="D329" s="268">
        <v>0</v>
      </c>
      <c r="E329" s="268"/>
      <c r="F329" s="269">
        <v>3625</v>
      </c>
      <c r="G329" s="270">
        <v>0.48199999999999998</v>
      </c>
      <c r="H329" s="270">
        <v>0</v>
      </c>
      <c r="I329" s="270">
        <v>0</v>
      </c>
      <c r="J329" s="270">
        <v>0</v>
      </c>
      <c r="K329" s="270">
        <v>0</v>
      </c>
      <c r="L329" s="270">
        <v>0.10450000000000004</v>
      </c>
      <c r="M329" s="271">
        <v>132.9655172413793</v>
      </c>
      <c r="N329" s="269">
        <v>5500</v>
      </c>
      <c r="O329" s="269">
        <v>5700</v>
      </c>
      <c r="P329" s="269">
        <v>6000</v>
      </c>
      <c r="Q329" s="269">
        <v>6600</v>
      </c>
      <c r="R329" s="269">
        <v>6800</v>
      </c>
      <c r="S329" s="269" t="s">
        <v>216</v>
      </c>
      <c r="T329" s="270">
        <v>0.54900000000000004</v>
      </c>
      <c r="U329" s="270">
        <v>0.6</v>
      </c>
      <c r="V329" s="270">
        <v>0.8</v>
      </c>
      <c r="W329" s="270">
        <v>0.9</v>
      </c>
      <c r="X329" s="270">
        <v>0.99</v>
      </c>
      <c r="Y329" s="270">
        <v>0</v>
      </c>
      <c r="Z329" s="270">
        <v>0</v>
      </c>
      <c r="AA329" s="270">
        <v>0</v>
      </c>
      <c r="AB329" s="270">
        <v>0</v>
      </c>
      <c r="AC329" s="270">
        <v>0</v>
      </c>
      <c r="AD329" s="270">
        <v>0</v>
      </c>
      <c r="AE329" s="270">
        <v>0</v>
      </c>
      <c r="AF329" s="270">
        <v>0</v>
      </c>
      <c r="AG329" s="270">
        <v>0</v>
      </c>
      <c r="AH329" s="270">
        <v>0</v>
      </c>
      <c r="AI329" s="270">
        <v>0</v>
      </c>
      <c r="AJ329" s="270">
        <v>0</v>
      </c>
      <c r="AK329" s="270">
        <v>0</v>
      </c>
      <c r="AL329" s="270">
        <v>0</v>
      </c>
      <c r="AM329" s="270">
        <v>0</v>
      </c>
      <c r="AN329" s="270">
        <v>0</v>
      </c>
      <c r="AO329" s="270">
        <v>0</v>
      </c>
      <c r="AP329" s="270">
        <v>0</v>
      </c>
      <c r="AQ329" s="270">
        <v>0</v>
      </c>
      <c r="AR329" s="270">
        <v>0</v>
      </c>
      <c r="AS329" s="270">
        <v>8.3000000000000004E-2</v>
      </c>
      <c r="AT329" s="270">
        <v>9.0999999999999998E-2</v>
      </c>
      <c r="AU329" s="270">
        <v>0.121</v>
      </c>
      <c r="AV329" s="270">
        <v>0.13600000000000001</v>
      </c>
      <c r="AW329" s="270">
        <v>0.14899999999999999</v>
      </c>
      <c r="AX329" s="270">
        <v>0</v>
      </c>
      <c r="AY329" s="270">
        <v>0</v>
      </c>
      <c r="AZ329" s="270">
        <v>0</v>
      </c>
      <c r="BA329" s="270">
        <v>0</v>
      </c>
      <c r="BB329" s="270">
        <v>0</v>
      </c>
      <c r="BC329" s="270">
        <v>0</v>
      </c>
      <c r="BD329" s="270">
        <v>0</v>
      </c>
      <c r="BE329" s="270">
        <v>0</v>
      </c>
      <c r="BF329" s="270">
        <v>0</v>
      </c>
      <c r="BG329" s="270">
        <v>0</v>
      </c>
    </row>
    <row r="330" spans="1:59">
      <c r="A330" s="267" t="s">
        <v>756</v>
      </c>
      <c r="B330" s="268" t="s">
        <v>395</v>
      </c>
      <c r="C330" s="268">
        <v>0</v>
      </c>
      <c r="D330" s="268">
        <v>0</v>
      </c>
      <c r="E330" s="268"/>
      <c r="F330" s="269" t="e">
        <v>#N/A</v>
      </c>
      <c r="G330" s="270">
        <v>0</v>
      </c>
      <c r="H330" s="270">
        <v>0</v>
      </c>
      <c r="I330" s="270">
        <v>0</v>
      </c>
      <c r="J330" s="270">
        <v>0</v>
      </c>
      <c r="K330" s="270">
        <v>0</v>
      </c>
      <c r="L330" s="270" t="e">
        <v>#VALUE!</v>
      </c>
      <c r="M330" s="271" t="s">
        <v>395</v>
      </c>
      <c r="N330" s="269">
        <v>0</v>
      </c>
      <c r="O330" s="269">
        <v>0</v>
      </c>
      <c r="P330" s="269">
        <v>0</v>
      </c>
      <c r="Q330" s="269">
        <v>0</v>
      </c>
      <c r="R330" s="269">
        <v>0</v>
      </c>
      <c r="S330" s="269" t="s">
        <v>216</v>
      </c>
      <c r="T330" s="270">
        <v>0</v>
      </c>
      <c r="U330" s="270">
        <v>0</v>
      </c>
      <c r="V330" s="270">
        <v>0</v>
      </c>
      <c r="W330" s="270">
        <v>0</v>
      </c>
      <c r="X330" s="270">
        <v>0</v>
      </c>
      <c r="Y330" s="270">
        <v>0</v>
      </c>
      <c r="Z330" s="270">
        <v>0</v>
      </c>
      <c r="AA330" s="270">
        <v>0</v>
      </c>
      <c r="AB330" s="270">
        <v>0</v>
      </c>
      <c r="AC330" s="270">
        <v>0</v>
      </c>
      <c r="AD330" s="270">
        <v>0</v>
      </c>
      <c r="AE330" s="270">
        <v>0</v>
      </c>
      <c r="AF330" s="270">
        <v>0</v>
      </c>
      <c r="AG330" s="270">
        <v>0</v>
      </c>
      <c r="AH330" s="270">
        <v>0</v>
      </c>
      <c r="AI330" s="270">
        <v>0</v>
      </c>
      <c r="AJ330" s="270">
        <v>0</v>
      </c>
      <c r="AK330" s="270">
        <v>0</v>
      </c>
      <c r="AL330" s="270">
        <v>0</v>
      </c>
      <c r="AM330" s="270">
        <v>0</v>
      </c>
      <c r="AN330" s="270">
        <v>0</v>
      </c>
      <c r="AO330" s="270">
        <v>0</v>
      </c>
      <c r="AP330" s="270">
        <v>0</v>
      </c>
      <c r="AQ330" s="270">
        <v>0</v>
      </c>
      <c r="AR330" s="270">
        <v>0</v>
      </c>
      <c r="AS330" s="270">
        <v>0</v>
      </c>
      <c r="AT330" s="270">
        <v>0</v>
      </c>
      <c r="AU330" s="270">
        <v>0</v>
      </c>
      <c r="AV330" s="270">
        <v>0</v>
      </c>
      <c r="AW330" s="270">
        <v>0</v>
      </c>
      <c r="AX330" s="270">
        <v>0</v>
      </c>
      <c r="AY330" s="270">
        <v>0</v>
      </c>
      <c r="AZ330" s="270">
        <v>0</v>
      </c>
      <c r="BA330" s="270">
        <v>0</v>
      </c>
      <c r="BB330" s="270">
        <v>0</v>
      </c>
      <c r="BC330" s="270">
        <v>0</v>
      </c>
      <c r="BD330" s="270">
        <v>0</v>
      </c>
      <c r="BE330" s="270">
        <v>0</v>
      </c>
      <c r="BF330" s="270">
        <v>0</v>
      </c>
      <c r="BG330" s="270">
        <v>0</v>
      </c>
    </row>
    <row r="331" spans="1:59">
      <c r="A331" s="267" t="s">
        <v>843</v>
      </c>
      <c r="B331" s="268">
        <v>0.35100000000000003</v>
      </c>
      <c r="C331" s="268">
        <v>0.75</v>
      </c>
      <c r="D331" s="268">
        <v>0</v>
      </c>
      <c r="E331" s="268"/>
      <c r="F331" s="269">
        <v>4462</v>
      </c>
      <c r="G331" s="270">
        <v>0.247</v>
      </c>
      <c r="H331" s="270">
        <v>7.0999999999999994E-2</v>
      </c>
      <c r="I331" s="270">
        <v>1E-3</v>
      </c>
      <c r="J331" s="270">
        <v>0</v>
      </c>
      <c r="K331" s="270">
        <v>1E-3</v>
      </c>
      <c r="L331" s="270">
        <v>3.1000000000000028E-2</v>
      </c>
      <c r="M331" s="271">
        <v>55.356342447333034</v>
      </c>
      <c r="N331" s="269">
        <v>4500</v>
      </c>
      <c r="O331" s="269">
        <v>4800</v>
      </c>
      <c r="P331" s="269">
        <v>4282</v>
      </c>
      <c r="Q331" s="269">
        <v>4496</v>
      </c>
      <c r="R331" s="269">
        <v>4721</v>
      </c>
      <c r="S331" s="269" t="s">
        <v>216</v>
      </c>
      <c r="T331" s="270">
        <v>0.312</v>
      </c>
      <c r="U331" s="270">
        <v>0.32700000000000001</v>
      </c>
      <c r="V331" s="270">
        <v>0.34399999999999997</v>
      </c>
      <c r="W331" s="270">
        <v>0.36099999999999999</v>
      </c>
      <c r="X331" s="270">
        <v>0.379</v>
      </c>
      <c r="Y331" s="270">
        <v>7.8E-2</v>
      </c>
      <c r="Z331" s="270">
        <v>8.2000000000000003E-2</v>
      </c>
      <c r="AA331" s="270">
        <v>8.5999999999999993E-2</v>
      </c>
      <c r="AB331" s="270">
        <v>0.09</v>
      </c>
      <c r="AC331" s="270">
        <v>9.5000000000000001E-2</v>
      </c>
      <c r="AD331" s="270">
        <v>2E-3</v>
      </c>
      <c r="AE331" s="270">
        <v>2E-3</v>
      </c>
      <c r="AF331" s="270">
        <v>2E-3</v>
      </c>
      <c r="AG331" s="270">
        <v>2E-3</v>
      </c>
      <c r="AH331" s="270">
        <v>2E-3</v>
      </c>
      <c r="AI331" s="270">
        <v>0</v>
      </c>
      <c r="AJ331" s="270">
        <v>0</v>
      </c>
      <c r="AK331" s="270">
        <v>0</v>
      </c>
      <c r="AL331" s="270">
        <v>0</v>
      </c>
      <c r="AM331" s="270">
        <v>0</v>
      </c>
      <c r="AN331" s="270">
        <v>1E-3</v>
      </c>
      <c r="AO331" s="270">
        <v>1E-3</v>
      </c>
      <c r="AP331" s="270">
        <v>1E-3</v>
      </c>
      <c r="AQ331" s="270">
        <v>1E-3</v>
      </c>
      <c r="AR331" s="270">
        <v>1E-3</v>
      </c>
      <c r="AS331" s="270">
        <v>3.0000000000000001E-3</v>
      </c>
      <c r="AT331" s="270">
        <v>4.0000000000000001E-3</v>
      </c>
      <c r="AU331" s="270">
        <v>5.0000000000000001E-3</v>
      </c>
      <c r="AV331" s="270">
        <v>6.0000000000000001E-3</v>
      </c>
      <c r="AW331" s="270">
        <v>7.0000000000000001E-3</v>
      </c>
      <c r="AX331" s="270">
        <v>0</v>
      </c>
      <c r="AY331" s="270">
        <v>0</v>
      </c>
      <c r="AZ331" s="270">
        <v>0</v>
      </c>
      <c r="BA331" s="270">
        <v>0</v>
      </c>
      <c r="BB331" s="270">
        <v>0</v>
      </c>
      <c r="BC331" s="270">
        <v>0</v>
      </c>
      <c r="BD331" s="270">
        <v>0</v>
      </c>
      <c r="BE331" s="270">
        <v>0</v>
      </c>
      <c r="BF331" s="270">
        <v>0</v>
      </c>
      <c r="BG331" s="270">
        <v>0</v>
      </c>
    </row>
    <row r="332" spans="1:59">
      <c r="A332" s="267" t="s">
        <v>758</v>
      </c>
      <c r="B332" s="268">
        <v>0.65033333333333332</v>
      </c>
      <c r="C332" s="268">
        <v>1.8</v>
      </c>
      <c r="D332" s="268">
        <v>1.4E-2</v>
      </c>
      <c r="E332" s="268"/>
      <c r="F332" s="269">
        <v>639</v>
      </c>
      <c r="G332" s="270">
        <v>0.42699999999999999</v>
      </c>
      <c r="H332" s="270">
        <v>5.7000000000000002E-2</v>
      </c>
      <c r="I332" s="270">
        <v>0</v>
      </c>
      <c r="J332" s="270">
        <v>3.2000000000000001E-2</v>
      </c>
      <c r="K332" s="270">
        <v>3.7999999999999999E-2</v>
      </c>
      <c r="L332" s="270">
        <v>8.2333333333333258E-2</v>
      </c>
      <c r="M332" s="271">
        <v>668.2316118935837</v>
      </c>
      <c r="N332" s="269">
        <v>639</v>
      </c>
      <c r="O332" s="269">
        <v>686</v>
      </c>
      <c r="P332" s="269">
        <v>794</v>
      </c>
      <c r="Q332" s="269">
        <v>918</v>
      </c>
      <c r="R332" s="269">
        <v>1062</v>
      </c>
      <c r="S332" s="269" t="s">
        <v>216</v>
      </c>
      <c r="T332" s="270">
        <v>0.48399999999999999</v>
      </c>
      <c r="U332" s="270">
        <v>0.56000000000000005</v>
      </c>
      <c r="V332" s="270">
        <v>0.64800000000000002</v>
      </c>
      <c r="W332" s="270">
        <v>0.75</v>
      </c>
      <c r="X332" s="270">
        <v>0.86699999999999999</v>
      </c>
      <c r="Y332" s="270">
        <v>0.06</v>
      </c>
      <c r="Z332" s="270">
        <v>6.6000000000000003E-2</v>
      </c>
      <c r="AA332" s="270">
        <v>7.0999999999999994E-2</v>
      </c>
      <c r="AB332" s="270">
        <v>7.6999999999999999E-2</v>
      </c>
      <c r="AC332" s="270">
        <v>8.3000000000000004E-2</v>
      </c>
      <c r="AD332" s="270">
        <v>0</v>
      </c>
      <c r="AE332" s="270">
        <v>0</v>
      </c>
      <c r="AF332" s="270">
        <v>0</v>
      </c>
      <c r="AG332" s="270">
        <v>0</v>
      </c>
      <c r="AH332" s="270">
        <v>0</v>
      </c>
      <c r="AI332" s="270">
        <v>0</v>
      </c>
      <c r="AJ332" s="270">
        <v>0</v>
      </c>
      <c r="AK332" s="270">
        <v>0</v>
      </c>
      <c r="AL332" s="270">
        <v>0</v>
      </c>
      <c r="AM332" s="270">
        <v>0</v>
      </c>
      <c r="AN332" s="270">
        <v>1.9E-2</v>
      </c>
      <c r="AO332" s="270">
        <v>2.1000000000000001E-2</v>
      </c>
      <c r="AP332" s="270">
        <v>2.3E-2</v>
      </c>
      <c r="AQ332" s="270">
        <v>2.4E-2</v>
      </c>
      <c r="AR332" s="270">
        <v>2.5999999999999999E-2</v>
      </c>
      <c r="AS332" s="270">
        <v>5.2999999999999999E-2</v>
      </c>
      <c r="AT332" s="270">
        <v>6.0999999999999999E-2</v>
      </c>
      <c r="AU332" s="270">
        <v>6.9000000000000006E-2</v>
      </c>
      <c r="AV332" s="270">
        <v>0.08</v>
      </c>
      <c r="AW332" s="270">
        <v>9.0999999999999998E-2</v>
      </c>
      <c r="AX332" s="270">
        <v>0</v>
      </c>
      <c r="AY332" s="270">
        <v>0</v>
      </c>
      <c r="AZ332" s="270">
        <v>0</v>
      </c>
      <c r="BA332" s="270">
        <v>0</v>
      </c>
      <c r="BB332" s="270">
        <v>0</v>
      </c>
      <c r="BC332" s="270">
        <v>0</v>
      </c>
      <c r="BD332" s="270">
        <v>0</v>
      </c>
      <c r="BE332" s="270">
        <v>0</v>
      </c>
      <c r="BF332" s="270">
        <v>0</v>
      </c>
      <c r="BG332" s="270">
        <v>0</v>
      </c>
    </row>
    <row r="333" spans="1:59">
      <c r="A333" s="267" t="s">
        <v>456</v>
      </c>
      <c r="B333" s="268">
        <v>15.177500000000002</v>
      </c>
      <c r="C333" s="268">
        <v>32.878999999999998</v>
      </c>
      <c r="D333" s="268">
        <v>5.3939999999999992</v>
      </c>
      <c r="E333" s="268"/>
      <c r="F333" s="269">
        <v>94967</v>
      </c>
      <c r="G333" s="270">
        <v>4.1959999999999997</v>
      </c>
      <c r="H333" s="270">
        <v>0</v>
      </c>
      <c r="I333" s="270">
        <v>2.617</v>
      </c>
      <c r="J333" s="270">
        <v>0</v>
      </c>
      <c r="K333" s="270">
        <v>1.05</v>
      </c>
      <c r="L333" s="270">
        <v>1.9205000000000041</v>
      </c>
      <c r="M333" s="271">
        <v>44.18376909873956</v>
      </c>
      <c r="N333" s="269">
        <v>96374</v>
      </c>
      <c r="O333" s="269">
        <v>117025</v>
      </c>
      <c r="P333" s="269">
        <v>138790</v>
      </c>
      <c r="Q333" s="269">
        <v>158803</v>
      </c>
      <c r="R333" s="269">
        <v>182622</v>
      </c>
      <c r="S333" s="269" t="s">
        <v>216</v>
      </c>
      <c r="T333" s="270">
        <v>6.5</v>
      </c>
      <c r="U333" s="270">
        <v>7.5</v>
      </c>
      <c r="V333" s="270">
        <v>8.5</v>
      </c>
      <c r="W333" s="270">
        <v>9.5</v>
      </c>
      <c r="X333" s="270">
        <v>10.5</v>
      </c>
      <c r="Y333" s="270">
        <v>0</v>
      </c>
      <c r="Z333" s="270">
        <v>0</v>
      </c>
      <c r="AA333" s="270">
        <v>0</v>
      </c>
      <c r="AB333" s="270">
        <v>0</v>
      </c>
      <c r="AC333" s="270">
        <v>0</v>
      </c>
      <c r="AD333" s="270">
        <v>1.8</v>
      </c>
      <c r="AE333" s="270">
        <v>2.1930000000000001</v>
      </c>
      <c r="AF333" s="270">
        <v>2.1930000000000001</v>
      </c>
      <c r="AG333" s="270">
        <v>2.1930000000000001</v>
      </c>
      <c r="AH333" s="270">
        <v>2.1930000000000001</v>
      </c>
      <c r="AI333" s="270">
        <v>0</v>
      </c>
      <c r="AJ333" s="270">
        <v>0</v>
      </c>
      <c r="AK333" s="270">
        <v>0</v>
      </c>
      <c r="AL333" s="270">
        <v>0</v>
      </c>
      <c r="AM333" s="270">
        <v>0</v>
      </c>
      <c r="AN333" s="270">
        <v>1</v>
      </c>
      <c r="AO333" s="270">
        <v>3.5</v>
      </c>
      <c r="AP333" s="270">
        <v>4.5</v>
      </c>
      <c r="AQ333" s="270">
        <v>4.5</v>
      </c>
      <c r="AR333" s="270">
        <v>4.5</v>
      </c>
      <c r="AS333" s="270">
        <v>1.611</v>
      </c>
      <c r="AT333" s="270">
        <v>1.9390000000000001</v>
      </c>
      <c r="AU333" s="270">
        <v>2.1120000000000001</v>
      </c>
      <c r="AV333" s="270">
        <v>2.286</v>
      </c>
      <c r="AW333" s="270">
        <v>2.4590000000000001</v>
      </c>
      <c r="AX333" s="270">
        <v>0</v>
      </c>
      <c r="AY333" s="270">
        <v>26</v>
      </c>
      <c r="AZ333" s="270">
        <v>0</v>
      </c>
      <c r="BA333" s="270">
        <v>0</v>
      </c>
      <c r="BB333" s="270">
        <v>0</v>
      </c>
      <c r="BC333" s="270">
        <v>0</v>
      </c>
      <c r="BD333" s="270">
        <v>0</v>
      </c>
      <c r="BE333" s="270">
        <v>0</v>
      </c>
      <c r="BF333" s="270">
        <v>0</v>
      </c>
      <c r="BG333" s="270">
        <v>0</v>
      </c>
    </row>
    <row r="334" spans="1:59">
      <c r="A334" s="267" t="s">
        <v>627</v>
      </c>
      <c r="B334" s="268">
        <v>0.41116666666666651</v>
      </c>
      <c r="C334" s="268">
        <v>1</v>
      </c>
      <c r="D334" s="268">
        <v>0</v>
      </c>
      <c r="E334" s="268"/>
      <c r="F334" s="269">
        <v>576</v>
      </c>
      <c r="G334" s="270">
        <v>0.34599999999999997</v>
      </c>
      <c r="H334" s="270">
        <v>0</v>
      </c>
      <c r="I334" s="270">
        <v>0</v>
      </c>
      <c r="J334" s="270">
        <v>0</v>
      </c>
      <c r="K334" s="270">
        <v>1.2999999999999999E-2</v>
      </c>
      <c r="L334" s="270">
        <v>5.2166666666666528E-2</v>
      </c>
      <c r="M334" s="271">
        <v>600.69444444444446</v>
      </c>
      <c r="N334" s="269">
        <v>650</v>
      </c>
      <c r="O334" s="269">
        <v>750</v>
      </c>
      <c r="P334" s="269">
        <v>750</v>
      </c>
      <c r="Q334" s="269">
        <v>2000</v>
      </c>
      <c r="R334" s="269">
        <v>2000</v>
      </c>
      <c r="S334" s="269" t="s">
        <v>216</v>
      </c>
      <c r="T334" s="270">
        <v>0.4</v>
      </c>
      <c r="U334" s="270">
        <v>0.4</v>
      </c>
      <c r="V334" s="270">
        <v>0.5</v>
      </c>
      <c r="W334" s="270">
        <v>0.6</v>
      </c>
      <c r="X334" s="270">
        <v>0.9</v>
      </c>
      <c r="Y334" s="270">
        <v>8.9999999999999993E-3</v>
      </c>
      <c r="Z334" s="270">
        <v>8.9999999999999993E-3</v>
      </c>
      <c r="AA334" s="270">
        <v>8.9999999999999993E-3</v>
      </c>
      <c r="AB334" s="270">
        <v>8.9999999999999993E-3</v>
      </c>
      <c r="AC334" s="270">
        <v>8.9999999999999993E-3</v>
      </c>
      <c r="AD334" s="270">
        <v>0</v>
      </c>
      <c r="AE334" s="270">
        <v>0</v>
      </c>
      <c r="AF334" s="270">
        <v>0</v>
      </c>
      <c r="AG334" s="270">
        <v>0</v>
      </c>
      <c r="AH334" s="270">
        <v>0</v>
      </c>
      <c r="AI334" s="270">
        <v>0</v>
      </c>
      <c r="AJ334" s="270">
        <v>0</v>
      </c>
      <c r="AK334" s="270">
        <v>0</v>
      </c>
      <c r="AL334" s="270">
        <v>0</v>
      </c>
      <c r="AM334" s="270">
        <v>0</v>
      </c>
      <c r="AN334" s="270">
        <v>5.0000000000000001E-3</v>
      </c>
      <c r="AO334" s="270">
        <v>5.0000000000000001E-3</v>
      </c>
      <c r="AP334" s="270">
        <v>5.0000000000000001E-3</v>
      </c>
      <c r="AQ334" s="270">
        <v>5.0000000000000001E-3</v>
      </c>
      <c r="AR334" s="270">
        <v>5.0000000000000001E-3</v>
      </c>
      <c r="AS334" s="270">
        <v>4.2000000000000003E-2</v>
      </c>
      <c r="AT334" s="270">
        <v>4.2000000000000003E-2</v>
      </c>
      <c r="AU334" s="270">
        <v>5.1999999999999998E-2</v>
      </c>
      <c r="AV334" s="270">
        <v>6.2E-2</v>
      </c>
      <c r="AW334" s="270">
        <v>9.1999999999999998E-2</v>
      </c>
      <c r="AX334" s="270">
        <v>0</v>
      </c>
      <c r="AY334" s="270">
        <v>0</v>
      </c>
      <c r="AZ334" s="270">
        <v>0</v>
      </c>
      <c r="BA334" s="270">
        <v>0</v>
      </c>
      <c r="BB334" s="270">
        <v>0</v>
      </c>
      <c r="BC334" s="270">
        <v>0</v>
      </c>
      <c r="BD334" s="270">
        <v>0</v>
      </c>
      <c r="BE334" s="270">
        <v>0</v>
      </c>
      <c r="BF334" s="270">
        <v>0</v>
      </c>
      <c r="BG334" s="270">
        <v>0</v>
      </c>
    </row>
    <row r="335" spans="1:59">
      <c r="A335" s="267" t="s">
        <v>737</v>
      </c>
      <c r="B335" s="268">
        <v>9.2999999999999985E-2</v>
      </c>
      <c r="C335" s="268">
        <v>0.2</v>
      </c>
      <c r="D335" s="268">
        <v>0</v>
      </c>
      <c r="E335" s="268"/>
      <c r="F335" s="269">
        <v>747</v>
      </c>
      <c r="G335" s="270">
        <v>4.2000000000000003E-2</v>
      </c>
      <c r="H335" s="270">
        <v>2.3E-2</v>
      </c>
      <c r="I335" s="270">
        <v>0</v>
      </c>
      <c r="J335" s="270">
        <v>3.0000000000000001E-3</v>
      </c>
      <c r="K335" s="270">
        <v>2E-3</v>
      </c>
      <c r="L335" s="270">
        <v>2.2999999999999979E-2</v>
      </c>
      <c r="M335" s="271">
        <v>56.224899598393577</v>
      </c>
      <c r="N335" s="269">
        <v>775</v>
      </c>
      <c r="O335" s="269">
        <v>862</v>
      </c>
      <c r="P335" s="269">
        <v>906</v>
      </c>
      <c r="Q335" s="269">
        <v>1015</v>
      </c>
      <c r="R335" s="269">
        <v>1145</v>
      </c>
      <c r="S335" s="269" t="s">
        <v>216</v>
      </c>
      <c r="T335" s="270">
        <v>4.2999999999999997E-2</v>
      </c>
      <c r="U335" s="270">
        <v>4.4999999999999998E-2</v>
      </c>
      <c r="V335" s="270">
        <v>4.8000000000000001E-2</v>
      </c>
      <c r="W335" s="270">
        <v>5.1999999999999998E-2</v>
      </c>
      <c r="X335" s="270">
        <v>5.5E-2</v>
      </c>
      <c r="Y335" s="270">
        <v>2.5000000000000001E-2</v>
      </c>
      <c r="Z335" s="270">
        <v>2.5999999999999999E-2</v>
      </c>
      <c r="AA335" s="270">
        <v>2.5999999999999999E-2</v>
      </c>
      <c r="AB335" s="270">
        <v>2.7E-2</v>
      </c>
      <c r="AC335" s="270">
        <v>0.03</v>
      </c>
      <c r="AD335" s="270">
        <v>0</v>
      </c>
      <c r="AE335" s="270">
        <v>0</v>
      </c>
      <c r="AF335" s="270">
        <v>0</v>
      </c>
      <c r="AG335" s="270">
        <v>0</v>
      </c>
      <c r="AH335" s="270">
        <v>0</v>
      </c>
      <c r="AI335" s="270">
        <v>2E-3</v>
      </c>
      <c r="AJ335" s="270">
        <v>2E-3</v>
      </c>
      <c r="AK335" s="270">
        <v>2E-3</v>
      </c>
      <c r="AL335" s="270">
        <v>2E-3</v>
      </c>
      <c r="AM335" s="270">
        <v>2E-3</v>
      </c>
      <c r="AN335" s="270">
        <v>1E-3</v>
      </c>
      <c r="AO335" s="270">
        <v>1E-3</v>
      </c>
      <c r="AP335" s="270">
        <v>1E-3</v>
      </c>
      <c r="AQ335" s="270">
        <v>1E-3</v>
      </c>
      <c r="AR335" s="270">
        <v>1E-3</v>
      </c>
      <c r="AS335" s="270">
        <v>2.3E-2</v>
      </c>
      <c r="AT335" s="270">
        <v>2.4E-2</v>
      </c>
      <c r="AU335" s="270">
        <v>2.5000000000000001E-2</v>
      </c>
      <c r="AV335" s="270">
        <v>2.7E-2</v>
      </c>
      <c r="AW335" s="270">
        <v>2.9000000000000001E-2</v>
      </c>
      <c r="AX335" s="270">
        <v>0</v>
      </c>
      <c r="AY335" s="270">
        <v>0</v>
      </c>
      <c r="AZ335" s="270">
        <v>0</v>
      </c>
      <c r="BA335" s="270">
        <v>0</v>
      </c>
      <c r="BB335" s="270">
        <v>0</v>
      </c>
      <c r="BC335" s="270">
        <v>0</v>
      </c>
      <c r="BD335" s="270">
        <v>0</v>
      </c>
      <c r="BE335" s="270">
        <v>0</v>
      </c>
      <c r="BF335" s="270">
        <v>0</v>
      </c>
      <c r="BG335" s="270">
        <v>0</v>
      </c>
    </row>
    <row r="336" spans="1:59">
      <c r="A336" s="267" t="s">
        <v>457</v>
      </c>
      <c r="B336" s="268">
        <v>1.7033333333333334</v>
      </c>
      <c r="C336" s="268">
        <v>2</v>
      </c>
      <c r="D336" s="268">
        <v>0</v>
      </c>
      <c r="E336" s="268"/>
      <c r="F336" s="269">
        <v>25583</v>
      </c>
      <c r="G336" s="270">
        <v>1.119</v>
      </c>
      <c r="H336" s="270">
        <v>0.14299999999999999</v>
      </c>
      <c r="I336" s="270">
        <v>0</v>
      </c>
      <c r="J336" s="270">
        <v>4.7E-2</v>
      </c>
      <c r="K336" s="270">
        <v>0.3</v>
      </c>
      <c r="L336" s="270">
        <v>9.433333333333338E-2</v>
      </c>
      <c r="M336" s="271">
        <v>43.739983582847984</v>
      </c>
      <c r="N336" s="269">
        <v>27116</v>
      </c>
      <c r="O336" s="269">
        <v>32536</v>
      </c>
      <c r="P336" s="269">
        <v>39036</v>
      </c>
      <c r="Q336" s="269">
        <v>46836</v>
      </c>
      <c r="R336" s="269">
        <v>56206</v>
      </c>
      <c r="S336" s="269" t="s">
        <v>216</v>
      </c>
      <c r="T336" s="270">
        <v>1.1850000000000001</v>
      </c>
      <c r="U336" s="270">
        <v>1.4219999999999999</v>
      </c>
      <c r="V336" s="270">
        <v>1.706</v>
      </c>
      <c r="W336" s="270">
        <v>2.0499999999999998</v>
      </c>
      <c r="X336" s="270">
        <v>2.46</v>
      </c>
      <c r="Y336" s="270">
        <v>0.151</v>
      </c>
      <c r="Z336" s="270">
        <v>0.18099999999999999</v>
      </c>
      <c r="AA336" s="270">
        <v>0.217</v>
      </c>
      <c r="AB336" s="270">
        <v>0.26</v>
      </c>
      <c r="AC336" s="270">
        <v>0.312</v>
      </c>
      <c r="AD336" s="270">
        <v>0</v>
      </c>
      <c r="AE336" s="270">
        <v>0</v>
      </c>
      <c r="AF336" s="270">
        <v>0</v>
      </c>
      <c r="AG336" s="270">
        <v>0</v>
      </c>
      <c r="AH336" s="270">
        <v>0</v>
      </c>
      <c r="AI336" s="270">
        <v>0.05</v>
      </c>
      <c r="AJ336" s="270">
        <v>5.8999999999999997E-2</v>
      </c>
      <c r="AK336" s="270">
        <v>7.0000000000000007E-2</v>
      </c>
      <c r="AL336" s="270">
        <v>8.3000000000000004E-2</v>
      </c>
      <c r="AM336" s="270">
        <v>9.9000000000000005E-2</v>
      </c>
      <c r="AN336" s="270">
        <v>0.3</v>
      </c>
      <c r="AO336" s="270">
        <v>0.3</v>
      </c>
      <c r="AP336" s="270">
        <v>0.3</v>
      </c>
      <c r="AQ336" s="270">
        <v>0.3</v>
      </c>
      <c r="AR336" s="270">
        <v>0.3</v>
      </c>
      <c r="AS336" s="270">
        <v>0.183</v>
      </c>
      <c r="AT336" s="270">
        <v>0.311</v>
      </c>
      <c r="AU336" s="270">
        <v>0.54300000000000004</v>
      </c>
      <c r="AV336" s="270">
        <v>0.65100000000000002</v>
      </c>
      <c r="AW336" s="270">
        <v>0.78100000000000003</v>
      </c>
      <c r="AX336" s="270">
        <v>4</v>
      </c>
      <c r="AY336" s="270">
        <v>0</v>
      </c>
      <c r="AZ336" s="270">
        <v>0</v>
      </c>
      <c r="BA336" s="270">
        <v>0</v>
      </c>
      <c r="BB336" s="270">
        <v>0</v>
      </c>
      <c r="BC336" s="270">
        <v>0</v>
      </c>
      <c r="BD336" s="270">
        <v>0</v>
      </c>
      <c r="BE336" s="270">
        <v>0</v>
      </c>
      <c r="BF336" s="270">
        <v>0</v>
      </c>
      <c r="BG336" s="270">
        <v>0</v>
      </c>
    </row>
    <row r="337" spans="1:59">
      <c r="A337" s="267" t="s">
        <v>952</v>
      </c>
      <c r="B337" s="268">
        <v>0.24358333333333329</v>
      </c>
      <c r="C337" s="268">
        <v>0.95000000000000018</v>
      </c>
      <c r="D337" s="268">
        <v>0</v>
      </c>
      <c r="E337" s="268"/>
      <c r="F337" s="269">
        <v>250</v>
      </c>
      <c r="G337" s="270">
        <v>0.13500000000000001</v>
      </c>
      <c r="H337" s="270">
        <v>3.7999999999999999E-2</v>
      </c>
      <c r="I337" s="270">
        <v>0</v>
      </c>
      <c r="J337" s="270">
        <v>0</v>
      </c>
      <c r="K337" s="270">
        <v>3.5999999999999997E-2</v>
      </c>
      <c r="L337" s="270">
        <v>3.4583333333333272E-2</v>
      </c>
      <c r="M337" s="271">
        <v>540</v>
      </c>
      <c r="N337" s="269">
        <v>220</v>
      </c>
      <c r="O337" s="269">
        <v>230</v>
      </c>
      <c r="P337" s="269">
        <v>240</v>
      </c>
      <c r="Q337" s="269">
        <v>250</v>
      </c>
      <c r="R337" s="269">
        <v>260</v>
      </c>
      <c r="S337" s="269" t="s">
        <v>216</v>
      </c>
      <c r="T337" s="270">
        <v>0.13300000000000001</v>
      </c>
      <c r="U337" s="270">
        <v>0.14399999999999999</v>
      </c>
      <c r="V337" s="270">
        <v>0.155</v>
      </c>
      <c r="W337" s="270">
        <v>0.16600000000000001</v>
      </c>
      <c r="X337" s="270">
        <v>0.17699999999999999</v>
      </c>
      <c r="Y337" s="270">
        <v>0.05</v>
      </c>
      <c r="Z337" s="270">
        <v>5.0999999999999997E-2</v>
      </c>
      <c r="AA337" s="270">
        <v>5.1999999999999998E-2</v>
      </c>
      <c r="AB337" s="270">
        <v>5.2999999999999999E-2</v>
      </c>
      <c r="AC337" s="270">
        <v>5.3999999999999999E-2</v>
      </c>
      <c r="AD337" s="270">
        <v>0</v>
      </c>
      <c r="AE337" s="270">
        <v>0</v>
      </c>
      <c r="AF337" s="270">
        <v>0</v>
      </c>
      <c r="AG337" s="270">
        <v>0</v>
      </c>
      <c r="AH337" s="270">
        <v>0</v>
      </c>
      <c r="AI337" s="270">
        <v>0</v>
      </c>
      <c r="AJ337" s="270">
        <v>0</v>
      </c>
      <c r="AK337" s="270">
        <v>0</v>
      </c>
      <c r="AL337" s="270">
        <v>0</v>
      </c>
      <c r="AM337" s="270">
        <v>0</v>
      </c>
      <c r="AN337" s="270">
        <v>0.03</v>
      </c>
      <c r="AO337" s="270">
        <v>0.03</v>
      </c>
      <c r="AP337" s="270">
        <v>0.03</v>
      </c>
      <c r="AQ337" s="270">
        <v>0.03</v>
      </c>
      <c r="AR337" s="270">
        <v>0.03</v>
      </c>
      <c r="AS337" s="270">
        <v>0.03</v>
      </c>
      <c r="AT337" s="270">
        <v>3.1E-2</v>
      </c>
      <c r="AU337" s="270">
        <v>3.3000000000000002E-2</v>
      </c>
      <c r="AV337" s="270">
        <v>3.5000000000000003E-2</v>
      </c>
      <c r="AW337" s="270">
        <v>3.5999999999999997E-2</v>
      </c>
      <c r="AX337" s="270">
        <v>0</v>
      </c>
      <c r="AY337" s="270">
        <v>0</v>
      </c>
      <c r="AZ337" s="270">
        <v>0</v>
      </c>
      <c r="BA337" s="270">
        <v>0</v>
      </c>
      <c r="BB337" s="270">
        <v>0</v>
      </c>
      <c r="BC337" s="270">
        <v>0</v>
      </c>
      <c r="BD337" s="270">
        <v>0</v>
      </c>
      <c r="BE337" s="270">
        <v>0</v>
      </c>
      <c r="BF337" s="270">
        <v>0</v>
      </c>
      <c r="BG337" s="270">
        <v>0</v>
      </c>
    </row>
    <row r="338" spans="1:59">
      <c r="A338" s="267" t="s">
        <v>855</v>
      </c>
      <c r="B338" s="268">
        <v>0.4030833333333334</v>
      </c>
      <c r="C338" s="268">
        <v>0.47000000000000003</v>
      </c>
      <c r="D338" s="268">
        <v>0</v>
      </c>
      <c r="E338" s="268"/>
      <c r="F338" s="269">
        <v>5300</v>
      </c>
      <c r="G338" s="270">
        <v>0.246</v>
      </c>
      <c r="H338" s="270">
        <v>4.0000000000000001E-3</v>
      </c>
      <c r="I338" s="270">
        <v>0</v>
      </c>
      <c r="J338" s="270">
        <v>0</v>
      </c>
      <c r="K338" s="270">
        <v>1.2E-2</v>
      </c>
      <c r="L338" s="270">
        <v>0.14108333333333339</v>
      </c>
      <c r="M338" s="271">
        <v>46.415094339622641</v>
      </c>
      <c r="N338" s="269">
        <v>5332</v>
      </c>
      <c r="O338" s="269">
        <v>5438</v>
      </c>
      <c r="P338" s="269">
        <v>5547</v>
      </c>
      <c r="Q338" s="269">
        <v>5658</v>
      </c>
      <c r="R338" s="269">
        <v>5771</v>
      </c>
      <c r="S338" s="269" t="s">
        <v>211</v>
      </c>
      <c r="T338" s="270">
        <v>0.2576</v>
      </c>
      <c r="U338" s="270">
        <v>0.27139999999999997</v>
      </c>
      <c r="V338" s="270">
        <v>0.28520000000000001</v>
      </c>
      <c r="W338" s="270">
        <v>0.29899999999999999</v>
      </c>
      <c r="X338" s="270">
        <v>0.31280000000000002</v>
      </c>
      <c r="Y338" s="270">
        <v>1.2E-2</v>
      </c>
      <c r="Z338" s="270">
        <v>1.2E-2</v>
      </c>
      <c r="AA338" s="270">
        <v>1.2E-2</v>
      </c>
      <c r="AB338" s="270">
        <v>1.2E-2</v>
      </c>
      <c r="AC338" s="270">
        <v>1.2E-2</v>
      </c>
      <c r="AD338" s="270">
        <v>0</v>
      </c>
      <c r="AE338" s="270">
        <v>0</v>
      </c>
      <c r="AF338" s="270">
        <v>0</v>
      </c>
      <c r="AG338" s="270">
        <v>0</v>
      </c>
      <c r="AH338" s="270">
        <v>0</v>
      </c>
      <c r="AI338" s="270">
        <v>0</v>
      </c>
      <c r="AJ338" s="270">
        <v>0</v>
      </c>
      <c r="AK338" s="270">
        <v>0</v>
      </c>
      <c r="AL338" s="270">
        <v>0</v>
      </c>
      <c r="AM338" s="270">
        <v>0</v>
      </c>
      <c r="AN338" s="270">
        <v>1.4E-2</v>
      </c>
      <c r="AO338" s="270">
        <v>1.4E-2</v>
      </c>
      <c r="AP338" s="270">
        <v>1.4E-2</v>
      </c>
      <c r="AQ338" s="270">
        <v>1.4E-2</v>
      </c>
      <c r="AR338" s="270">
        <v>1.4E-2</v>
      </c>
      <c r="AS338" s="270">
        <v>0.05</v>
      </c>
      <c r="AT338" s="270">
        <v>5.1999999999999998E-2</v>
      </c>
      <c r="AU338" s="270">
        <v>5.3999999999999999E-2</v>
      </c>
      <c r="AV338" s="270">
        <v>5.6000000000000001E-2</v>
      </c>
      <c r="AW338" s="270">
        <v>5.8000000000000003E-2</v>
      </c>
      <c r="AX338" s="270">
        <v>0</v>
      </c>
      <c r="AY338" s="270">
        <v>0</v>
      </c>
      <c r="AZ338" s="270">
        <v>0</v>
      </c>
      <c r="BA338" s="270">
        <v>0</v>
      </c>
      <c r="BB338" s="270">
        <v>0</v>
      </c>
      <c r="BC338" s="270">
        <v>0</v>
      </c>
      <c r="BD338" s="270">
        <v>0</v>
      </c>
      <c r="BE338" s="270">
        <v>0</v>
      </c>
      <c r="BF338" s="270">
        <v>0</v>
      </c>
      <c r="BG338" s="270">
        <v>0</v>
      </c>
    </row>
    <row r="339" spans="1:59">
      <c r="A339" s="267" t="s">
        <v>852</v>
      </c>
      <c r="B339" s="268">
        <v>0.47966666666666669</v>
      </c>
      <c r="C339" s="268">
        <v>0.89</v>
      </c>
      <c r="D339" s="268">
        <v>0</v>
      </c>
      <c r="E339" s="268"/>
      <c r="F339" s="269">
        <v>5133</v>
      </c>
      <c r="G339" s="270">
        <v>0.27550000000000002</v>
      </c>
      <c r="H339" s="270">
        <v>1.5100000000000001E-2</v>
      </c>
      <c r="I339" s="270">
        <v>0</v>
      </c>
      <c r="J339" s="270">
        <v>6.0000000000000001E-3</v>
      </c>
      <c r="K339" s="270">
        <v>0.1</v>
      </c>
      <c r="L339" s="270">
        <v>8.3066666666666622E-2</v>
      </c>
      <c r="M339" s="271">
        <v>53.672316384180789</v>
      </c>
      <c r="N339" s="269">
        <v>5163</v>
      </c>
      <c r="O339" s="269">
        <v>5267</v>
      </c>
      <c r="P339" s="269">
        <v>5372</v>
      </c>
      <c r="Q339" s="269">
        <v>5480</v>
      </c>
      <c r="R339" s="269">
        <v>5589</v>
      </c>
      <c r="S339" s="269" t="s">
        <v>211</v>
      </c>
      <c r="T339" s="270">
        <v>0.28270000000000001</v>
      </c>
      <c r="U339" s="270">
        <v>0.2828</v>
      </c>
      <c r="V339" s="270">
        <v>0.28299999999999997</v>
      </c>
      <c r="W339" s="270">
        <v>0.2833</v>
      </c>
      <c r="X339" s="270">
        <v>0.2838</v>
      </c>
      <c r="Y339" s="270">
        <v>1.6E-2</v>
      </c>
      <c r="Z339" s="270">
        <v>1.6E-2</v>
      </c>
      <c r="AA339" s="270">
        <v>1.7999999999999999E-2</v>
      </c>
      <c r="AB339" s="270">
        <v>0.02</v>
      </c>
      <c r="AC339" s="270">
        <v>2.1999999999999999E-2</v>
      </c>
      <c r="AD339" s="270">
        <v>0</v>
      </c>
      <c r="AE339" s="270">
        <v>0</v>
      </c>
      <c r="AF339" s="270">
        <v>0</v>
      </c>
      <c r="AG339" s="270">
        <v>0</v>
      </c>
      <c r="AH339" s="270">
        <v>0</v>
      </c>
      <c r="AI339" s="270">
        <v>0.01</v>
      </c>
      <c r="AJ339" s="270">
        <v>0.01</v>
      </c>
      <c r="AK339" s="270">
        <v>1.2E-2</v>
      </c>
      <c r="AL339" s="270">
        <v>1.4E-2</v>
      </c>
      <c r="AM339" s="270">
        <v>1.6E-2</v>
      </c>
      <c r="AN339" s="270">
        <v>0.10100000000000001</v>
      </c>
      <c r="AO339" s="270">
        <v>0.10199999999999999</v>
      </c>
      <c r="AP339" s="270">
        <v>0.10299999999999999</v>
      </c>
      <c r="AQ339" s="270">
        <v>0.104</v>
      </c>
      <c r="AR339" s="270">
        <v>0.105</v>
      </c>
      <c r="AS339" s="270">
        <v>8.3000000000000004E-2</v>
      </c>
      <c r="AT339" s="270">
        <v>8.5000000000000006E-2</v>
      </c>
      <c r="AU339" s="270">
        <v>8.6999999999999994E-2</v>
      </c>
      <c r="AV339" s="270">
        <v>8.8999999999999996E-2</v>
      </c>
      <c r="AW339" s="270">
        <v>9.0999999999999998E-2</v>
      </c>
      <c r="AX339" s="270">
        <v>0</v>
      </c>
      <c r="AY339" s="270">
        <v>0</v>
      </c>
      <c r="AZ339" s="270">
        <v>0</v>
      </c>
      <c r="BA339" s="270">
        <v>0</v>
      </c>
      <c r="BB339" s="270">
        <v>0</v>
      </c>
      <c r="BC339" s="270">
        <v>0</v>
      </c>
      <c r="BD339" s="270">
        <v>0</v>
      </c>
      <c r="BE339" s="270">
        <v>0</v>
      </c>
      <c r="BF339" s="270">
        <v>0</v>
      </c>
      <c r="BG339" s="270">
        <v>0</v>
      </c>
    </row>
    <row r="340" spans="1:59">
      <c r="A340" s="267" t="s">
        <v>219</v>
      </c>
      <c r="B340" s="268">
        <v>0.45708333333333334</v>
      </c>
      <c r="C340" s="268">
        <v>1.4939999999999998</v>
      </c>
      <c r="D340" s="268">
        <v>0</v>
      </c>
      <c r="E340" s="268"/>
      <c r="F340" s="269">
        <v>4359</v>
      </c>
      <c r="G340" s="270">
        <v>0.27800000000000002</v>
      </c>
      <c r="H340" s="270">
        <v>9.8000000000000004E-2</v>
      </c>
      <c r="I340" s="270">
        <v>5.0000000000000001E-3</v>
      </c>
      <c r="J340" s="270">
        <v>1.6E-2</v>
      </c>
      <c r="K340" s="270">
        <v>2.4E-2</v>
      </c>
      <c r="L340" s="270">
        <v>3.6083333333333301E-2</v>
      </c>
      <c r="M340" s="271">
        <v>63.776095434732738</v>
      </c>
      <c r="N340" s="269">
        <v>4500</v>
      </c>
      <c r="O340" s="269">
        <v>4815</v>
      </c>
      <c r="P340" s="269">
        <v>5152</v>
      </c>
      <c r="Q340" s="269">
        <v>5515</v>
      </c>
      <c r="R340" s="269">
        <v>5900</v>
      </c>
      <c r="S340" s="269" t="s">
        <v>210</v>
      </c>
      <c r="T340" s="270">
        <v>0.28899999999999998</v>
      </c>
      <c r="U340" s="270">
        <v>0.31</v>
      </c>
      <c r="V340" s="270">
        <v>0.33</v>
      </c>
      <c r="W340" s="270">
        <v>0.35399999999999998</v>
      </c>
      <c r="X340" s="270">
        <v>0.38</v>
      </c>
      <c r="Y340" s="270">
        <v>0.1</v>
      </c>
      <c r="Z340" s="270">
        <v>0.11</v>
      </c>
      <c r="AA340" s="270">
        <v>0.12</v>
      </c>
      <c r="AB340" s="270">
        <v>0.13</v>
      </c>
      <c r="AC340" s="270">
        <v>0.14000000000000001</v>
      </c>
      <c r="AD340" s="270">
        <v>5.0000000000000001E-3</v>
      </c>
      <c r="AE340" s="270">
        <v>6.0000000000000001E-3</v>
      </c>
      <c r="AF340" s="270">
        <v>6.0000000000000001E-3</v>
      </c>
      <c r="AG340" s="270">
        <v>7.0000000000000001E-3</v>
      </c>
      <c r="AH340" s="270">
        <v>7.0000000000000001E-3</v>
      </c>
      <c r="AI340" s="270">
        <v>0.02</v>
      </c>
      <c r="AJ340" s="270">
        <v>2.3E-2</v>
      </c>
      <c r="AK340" s="270">
        <v>2.5000000000000001E-2</v>
      </c>
      <c r="AL340" s="270">
        <v>0.03</v>
      </c>
      <c r="AM340" s="270">
        <v>3.2000000000000001E-2</v>
      </c>
      <c r="AN340" s="270">
        <v>2.7E-2</v>
      </c>
      <c r="AO340" s="270">
        <v>0.03</v>
      </c>
      <c r="AP340" s="270">
        <v>3.3000000000000002E-2</v>
      </c>
      <c r="AQ340" s="270">
        <v>3.5999999999999997E-2</v>
      </c>
      <c r="AR340" s="270">
        <v>0.04</v>
      </c>
      <c r="AS340" s="270">
        <v>3.7999999999999999E-2</v>
      </c>
      <c r="AT340" s="270">
        <v>4.1000000000000002E-2</v>
      </c>
      <c r="AU340" s="270">
        <v>5.3999999999999999E-2</v>
      </c>
      <c r="AV340" s="270">
        <v>6.7000000000000004E-2</v>
      </c>
      <c r="AW340" s="270">
        <v>0.08</v>
      </c>
      <c r="AX340" s="270">
        <v>0</v>
      </c>
      <c r="AY340" s="270">
        <v>0</v>
      </c>
      <c r="AZ340" s="270">
        <v>0</v>
      </c>
      <c r="BA340" s="270">
        <v>0</v>
      </c>
      <c r="BB340" s="270">
        <v>0</v>
      </c>
      <c r="BC340" s="270">
        <v>0</v>
      </c>
      <c r="BD340" s="270">
        <v>0</v>
      </c>
      <c r="BE340" s="270">
        <v>0</v>
      </c>
      <c r="BF340" s="270">
        <v>0</v>
      </c>
      <c r="BG340" s="270">
        <v>0</v>
      </c>
    </row>
    <row r="341" spans="1:59">
      <c r="A341" s="267" t="s">
        <v>722</v>
      </c>
      <c r="B341" s="268">
        <v>1.1669166666666666</v>
      </c>
      <c r="C341" s="268">
        <v>2.34</v>
      </c>
      <c r="D341" s="268">
        <v>0</v>
      </c>
      <c r="E341" s="268"/>
      <c r="F341" s="269">
        <v>9420</v>
      </c>
      <c r="G341" s="270">
        <v>0.52</v>
      </c>
      <c r="H341" s="270">
        <v>0.33800000000000002</v>
      </c>
      <c r="I341" s="270">
        <v>6.0000000000000001E-3</v>
      </c>
      <c r="J341" s="270">
        <v>0.11700000000000001</v>
      </c>
      <c r="K341" s="270">
        <v>4.2999999999999997E-2</v>
      </c>
      <c r="L341" s="270">
        <v>0.14291666666666658</v>
      </c>
      <c r="M341" s="271">
        <v>55.201698513800423</v>
      </c>
      <c r="N341" s="269">
        <v>9850</v>
      </c>
      <c r="O341" s="269">
        <v>11328</v>
      </c>
      <c r="P341" s="269">
        <v>13027</v>
      </c>
      <c r="Q341" s="269">
        <v>14981</v>
      </c>
      <c r="R341" s="269">
        <v>17228</v>
      </c>
      <c r="S341" s="269" t="s">
        <v>210</v>
      </c>
      <c r="T341" s="270">
        <v>0.54400000000000004</v>
      </c>
      <c r="U341" s="270">
        <v>0.623</v>
      </c>
      <c r="V341" s="270">
        <v>0.71599999999999997</v>
      </c>
      <c r="W341" s="270">
        <v>0.82399999999999995</v>
      </c>
      <c r="X341" s="270">
        <v>0.94799999999999995</v>
      </c>
      <c r="Y341" s="270">
        <v>0.35299999999999998</v>
      </c>
      <c r="Z341" s="270">
        <v>0.40600000000000003</v>
      </c>
      <c r="AA341" s="270">
        <v>0.46700000000000003</v>
      </c>
      <c r="AB341" s="270">
        <v>0.53700000000000003</v>
      </c>
      <c r="AC341" s="270">
        <v>0.61699999999999999</v>
      </c>
      <c r="AD341" s="270">
        <v>6.0000000000000001E-3</v>
      </c>
      <c r="AE341" s="270">
        <v>7.0000000000000001E-3</v>
      </c>
      <c r="AF341" s="270">
        <v>8.0000000000000002E-3</v>
      </c>
      <c r="AG341" s="270">
        <v>8.9999999999999993E-3</v>
      </c>
      <c r="AH341" s="270">
        <v>0.01</v>
      </c>
      <c r="AI341" s="270">
        <v>0.122</v>
      </c>
      <c r="AJ341" s="270">
        <v>0.14099999999999999</v>
      </c>
      <c r="AK341" s="270">
        <v>0.16200000000000001</v>
      </c>
      <c r="AL341" s="270">
        <v>0.186</v>
      </c>
      <c r="AM341" s="270">
        <v>0.214</v>
      </c>
      <c r="AN341" s="270">
        <v>4.4999999999999998E-2</v>
      </c>
      <c r="AO341" s="270">
        <v>5.1999999999999998E-2</v>
      </c>
      <c r="AP341" s="270">
        <v>6.0999999999999999E-2</v>
      </c>
      <c r="AQ341" s="270">
        <v>7.0000000000000007E-2</v>
      </c>
      <c r="AR341" s="270">
        <v>8.2000000000000003E-2</v>
      </c>
      <c r="AS341" s="270">
        <v>0.14599999999999999</v>
      </c>
      <c r="AT341" s="270">
        <v>0.155</v>
      </c>
      <c r="AU341" s="270">
        <v>0.16300000000000001</v>
      </c>
      <c r="AV341" s="270">
        <v>0.16900000000000001</v>
      </c>
      <c r="AW341" s="270">
        <v>0.17399999999999999</v>
      </c>
      <c r="AX341" s="270">
        <v>0</v>
      </c>
      <c r="AY341" s="270">
        <v>0</v>
      </c>
      <c r="AZ341" s="270">
        <v>0</v>
      </c>
      <c r="BA341" s="270">
        <v>0</v>
      </c>
      <c r="BB341" s="270">
        <v>0</v>
      </c>
      <c r="BC341" s="270">
        <v>0</v>
      </c>
      <c r="BD341" s="270">
        <v>0</v>
      </c>
      <c r="BE341" s="270">
        <v>0</v>
      </c>
      <c r="BF341" s="270">
        <v>0</v>
      </c>
      <c r="BG341" s="270">
        <v>0</v>
      </c>
    </row>
    <row r="342" spans="1:59">
      <c r="A342" s="267" t="s">
        <v>741</v>
      </c>
      <c r="B342" s="268">
        <v>0.55133333333333334</v>
      </c>
      <c r="C342" s="268">
        <v>0.7569999999999999</v>
      </c>
      <c r="D342" s="268">
        <v>0</v>
      </c>
      <c r="E342" s="268"/>
      <c r="F342" s="269">
        <v>4827</v>
      </c>
      <c r="G342" s="270">
        <v>0.191</v>
      </c>
      <c r="H342" s="270">
        <v>5.6000000000000001E-2</v>
      </c>
      <c r="I342" s="270">
        <v>3.0000000000000001E-3</v>
      </c>
      <c r="J342" s="270">
        <v>0.14399999999999999</v>
      </c>
      <c r="K342" s="270">
        <v>4.4999999999999998E-2</v>
      </c>
      <c r="L342" s="270">
        <v>0.11233333333333334</v>
      </c>
      <c r="M342" s="271">
        <v>39.569090532421797</v>
      </c>
      <c r="N342" s="269">
        <v>4870</v>
      </c>
      <c r="O342" s="269">
        <v>5017</v>
      </c>
      <c r="P342" s="269">
        <v>5167</v>
      </c>
      <c r="Q342" s="269">
        <v>5322</v>
      </c>
      <c r="R342" s="269">
        <v>5482</v>
      </c>
      <c r="S342" s="269" t="s">
        <v>210</v>
      </c>
      <c r="T342" s="270">
        <v>0.20499999999999999</v>
      </c>
      <c r="U342" s="270">
        <v>0.21099999999999999</v>
      </c>
      <c r="V342" s="270">
        <v>0.217</v>
      </c>
      <c r="W342" s="270">
        <v>0.224</v>
      </c>
      <c r="X342" s="270">
        <v>0.23</v>
      </c>
      <c r="Y342" s="270">
        <v>5.8000000000000003E-2</v>
      </c>
      <c r="Z342" s="270">
        <v>6.0999999999999999E-2</v>
      </c>
      <c r="AA342" s="270">
        <v>6.5000000000000002E-2</v>
      </c>
      <c r="AB342" s="270">
        <v>6.9000000000000006E-2</v>
      </c>
      <c r="AC342" s="270">
        <v>7.1999999999999995E-2</v>
      </c>
      <c r="AD342" s="270">
        <v>3.0000000000000001E-3</v>
      </c>
      <c r="AE342" s="270">
        <v>4.0000000000000001E-3</v>
      </c>
      <c r="AF342" s="270">
        <v>4.0000000000000001E-3</v>
      </c>
      <c r="AG342" s="270">
        <v>5.0000000000000001E-3</v>
      </c>
      <c r="AH342" s="270">
        <v>6.0000000000000001E-3</v>
      </c>
      <c r="AI342" s="270">
        <v>0.14799999999999999</v>
      </c>
      <c r="AJ342" s="270">
        <v>0.14899999999999999</v>
      </c>
      <c r="AK342" s="270">
        <v>0.15</v>
      </c>
      <c r="AL342" s="270">
        <v>0.152</v>
      </c>
      <c r="AM342" s="270">
        <v>0.154</v>
      </c>
      <c r="AN342" s="270">
        <v>0.05</v>
      </c>
      <c r="AO342" s="270">
        <v>0.05</v>
      </c>
      <c r="AP342" s="270">
        <v>0.05</v>
      </c>
      <c r="AQ342" s="270">
        <v>0.05</v>
      </c>
      <c r="AR342" s="270">
        <v>0.05</v>
      </c>
      <c r="AS342" s="270">
        <v>0.1135</v>
      </c>
      <c r="AT342" s="270">
        <v>8.5000000000000006E-2</v>
      </c>
      <c r="AU342" s="270">
        <v>8.6999999999999994E-2</v>
      </c>
      <c r="AV342" s="270">
        <v>8.8999999999999996E-2</v>
      </c>
      <c r="AW342" s="270">
        <v>9.0999999999999998E-2</v>
      </c>
      <c r="AX342" s="270">
        <v>0</v>
      </c>
      <c r="AY342" s="270">
        <v>0</v>
      </c>
      <c r="AZ342" s="270">
        <v>0</v>
      </c>
      <c r="BA342" s="270">
        <v>0</v>
      </c>
      <c r="BB342" s="270">
        <v>0</v>
      </c>
      <c r="BC342" s="270">
        <v>0</v>
      </c>
      <c r="BD342" s="270">
        <v>0</v>
      </c>
      <c r="BE342" s="270">
        <v>0</v>
      </c>
      <c r="BF342" s="270">
        <v>0</v>
      </c>
      <c r="BG342" s="270">
        <v>0</v>
      </c>
    </row>
    <row r="343" spans="1:59">
      <c r="A343" s="267" t="s">
        <v>609</v>
      </c>
      <c r="B343" s="268">
        <v>9.6749999999999989E-2</v>
      </c>
      <c r="C343" s="268">
        <v>0.47199999999999998</v>
      </c>
      <c r="D343" s="268">
        <v>0</v>
      </c>
      <c r="E343" s="268"/>
      <c r="F343" s="269">
        <v>2451</v>
      </c>
      <c r="G343" s="270">
        <v>7.3999999999999996E-2</v>
      </c>
      <c r="H343" s="270">
        <v>8.0000000000000002E-3</v>
      </c>
      <c r="I343" s="270">
        <v>0</v>
      </c>
      <c r="J343" s="270">
        <v>0</v>
      </c>
      <c r="K343" s="270">
        <v>7.0000000000000001E-3</v>
      </c>
      <c r="L343" s="270">
        <v>7.749999999999993E-3</v>
      </c>
      <c r="M343" s="271">
        <v>30.191758465932274</v>
      </c>
      <c r="N343" s="269">
        <v>2494</v>
      </c>
      <c r="O343" s="269">
        <v>2562</v>
      </c>
      <c r="P343" s="269">
        <v>2627</v>
      </c>
      <c r="Q343" s="269">
        <v>2692</v>
      </c>
      <c r="R343" s="269">
        <v>2757</v>
      </c>
      <c r="S343" s="269" t="s">
        <v>210</v>
      </c>
      <c r="T343" s="270">
        <v>8.7999999999999995E-2</v>
      </c>
      <c r="U343" s="270">
        <v>9.0999999999999998E-2</v>
      </c>
      <c r="V343" s="270">
        <v>9.4E-2</v>
      </c>
      <c r="W343" s="270">
        <v>9.6000000000000002E-2</v>
      </c>
      <c r="X343" s="270">
        <v>9.8000000000000004E-2</v>
      </c>
      <c r="Y343" s="270">
        <v>0.01</v>
      </c>
      <c r="Z343" s="270">
        <v>1.2E-2</v>
      </c>
      <c r="AA343" s="270">
        <v>1.4E-2</v>
      </c>
      <c r="AB343" s="270">
        <v>1.6E-2</v>
      </c>
      <c r="AC343" s="270">
        <v>1.7999999999999999E-2</v>
      </c>
      <c r="AD343" s="270">
        <v>0</v>
      </c>
      <c r="AE343" s="270">
        <v>0</v>
      </c>
      <c r="AF343" s="270">
        <v>0</v>
      </c>
      <c r="AG343" s="270">
        <v>0</v>
      </c>
      <c r="AH343" s="270">
        <v>0</v>
      </c>
      <c r="AI343" s="270">
        <v>0</v>
      </c>
      <c r="AJ343" s="270">
        <v>0</v>
      </c>
      <c r="AK343" s="270">
        <v>0</v>
      </c>
      <c r="AL343" s="270">
        <v>0</v>
      </c>
      <c r="AM343" s="270">
        <v>0</v>
      </c>
      <c r="AN343" s="270">
        <v>8.0000000000000002E-3</v>
      </c>
      <c r="AO343" s="270">
        <v>8.0000000000000002E-3</v>
      </c>
      <c r="AP343" s="270">
        <v>8.0000000000000002E-3</v>
      </c>
      <c r="AQ343" s="270">
        <v>8.0000000000000002E-3</v>
      </c>
      <c r="AR343" s="270">
        <v>8.0000000000000002E-3</v>
      </c>
      <c r="AS343" s="270">
        <v>1.2E-2</v>
      </c>
      <c r="AT343" s="270">
        <v>1.2999999999999999E-2</v>
      </c>
      <c r="AU343" s="270">
        <v>1.2999999999999999E-2</v>
      </c>
      <c r="AV343" s="270">
        <v>1.4E-2</v>
      </c>
      <c r="AW343" s="270">
        <v>1.4E-2</v>
      </c>
      <c r="AX343" s="270">
        <v>0</v>
      </c>
      <c r="AY343" s="270">
        <v>0</v>
      </c>
      <c r="AZ343" s="270">
        <v>0</v>
      </c>
      <c r="BA343" s="270">
        <v>0</v>
      </c>
      <c r="BB343" s="270">
        <v>0</v>
      </c>
      <c r="BC343" s="270">
        <v>0</v>
      </c>
      <c r="BD343" s="270">
        <v>0</v>
      </c>
      <c r="BE343" s="270">
        <v>0</v>
      </c>
      <c r="BF343" s="270">
        <v>0</v>
      </c>
      <c r="BG343" s="270">
        <v>0</v>
      </c>
    </row>
    <row r="344" spans="1:59">
      <c r="A344" s="267" t="s">
        <v>442</v>
      </c>
      <c r="B344" s="268">
        <v>1.6411666666666669</v>
      </c>
      <c r="C344" s="268">
        <v>5.5990000000000002</v>
      </c>
      <c r="D344" s="268">
        <v>0</v>
      </c>
      <c r="E344" s="268"/>
      <c r="F344" s="269">
        <v>4995</v>
      </c>
      <c r="G344" s="270">
        <v>1.0740000000000001</v>
      </c>
      <c r="H344" s="270">
        <v>0.191</v>
      </c>
      <c r="I344" s="270">
        <v>0</v>
      </c>
      <c r="J344" s="270">
        <v>0</v>
      </c>
      <c r="K344" s="270">
        <v>0.26500000000000001</v>
      </c>
      <c r="L344" s="270">
        <v>0.11116666666666664</v>
      </c>
      <c r="M344" s="271">
        <v>215.01501501501502</v>
      </c>
      <c r="N344" s="269">
        <v>5100</v>
      </c>
      <c r="O344" s="269">
        <v>5200</v>
      </c>
      <c r="P344" s="269">
        <v>5300</v>
      </c>
      <c r="Q344" s="269">
        <v>5400</v>
      </c>
      <c r="R344" s="269">
        <v>5500</v>
      </c>
      <c r="S344" s="269" t="s">
        <v>210</v>
      </c>
      <c r="T344" s="270">
        <v>1.26</v>
      </c>
      <c r="U344" s="270">
        <v>1.27</v>
      </c>
      <c r="V344" s="270">
        <v>1.28</v>
      </c>
      <c r="W344" s="270">
        <v>1.29</v>
      </c>
      <c r="X344" s="270">
        <v>1.3</v>
      </c>
      <c r="Y344" s="270">
        <v>0.18</v>
      </c>
      <c r="Z344" s="270">
        <v>0.185</v>
      </c>
      <c r="AA344" s="270">
        <v>0.19</v>
      </c>
      <c r="AB344" s="270">
        <v>0.19500000000000001</v>
      </c>
      <c r="AC344" s="270">
        <v>0.2</v>
      </c>
      <c r="AD344" s="270">
        <v>0</v>
      </c>
      <c r="AE344" s="270">
        <v>0</v>
      </c>
      <c r="AF344" s="270">
        <v>0</v>
      </c>
      <c r="AG344" s="270">
        <v>0</v>
      </c>
      <c r="AH344" s="270">
        <v>0</v>
      </c>
      <c r="AI344" s="270">
        <v>0</v>
      </c>
      <c r="AJ344" s="270">
        <v>0</v>
      </c>
      <c r="AK344" s="270">
        <v>0</v>
      </c>
      <c r="AL344" s="270">
        <v>0</v>
      </c>
      <c r="AM344" s="270">
        <v>0</v>
      </c>
      <c r="AN344" s="270">
        <v>0.24</v>
      </c>
      <c r="AO344" s="270">
        <v>0.245</v>
      </c>
      <c r="AP344" s="270">
        <v>0.25</v>
      </c>
      <c r="AQ344" s="270">
        <v>0.255</v>
      </c>
      <c r="AR344" s="270">
        <v>0.26</v>
      </c>
      <c r="AS344" s="270">
        <v>0.1</v>
      </c>
      <c r="AT344" s="270">
        <v>0.10100000000000001</v>
      </c>
      <c r="AU344" s="270">
        <v>0.10199999999999999</v>
      </c>
      <c r="AV344" s="270">
        <v>0.10299999999999999</v>
      </c>
      <c r="AW344" s="270">
        <v>0.105</v>
      </c>
      <c r="AX344" s="270">
        <v>0</v>
      </c>
      <c r="AY344" s="270">
        <v>0</v>
      </c>
      <c r="AZ344" s="270">
        <v>0</v>
      </c>
      <c r="BA344" s="270">
        <v>0</v>
      </c>
      <c r="BB344" s="270">
        <v>0</v>
      </c>
      <c r="BC344" s="270">
        <v>0</v>
      </c>
      <c r="BD344" s="270">
        <v>0</v>
      </c>
      <c r="BE344" s="270">
        <v>0</v>
      </c>
      <c r="BF344" s="270">
        <v>0</v>
      </c>
      <c r="BG344" s="270">
        <v>0</v>
      </c>
    </row>
    <row r="345" spans="1:59">
      <c r="A345" s="267" t="s">
        <v>781</v>
      </c>
      <c r="B345" s="268">
        <v>0.30983333333333329</v>
      </c>
      <c r="C345" s="268">
        <v>0.98199999999999998</v>
      </c>
      <c r="D345" s="268">
        <v>0</v>
      </c>
      <c r="E345" s="268"/>
      <c r="F345" s="269">
        <v>2154</v>
      </c>
      <c r="G345" s="270">
        <v>0.222</v>
      </c>
      <c r="H345" s="270">
        <v>5.2999999999999999E-2</v>
      </c>
      <c r="I345" s="270">
        <v>0</v>
      </c>
      <c r="J345" s="270">
        <v>0</v>
      </c>
      <c r="K345" s="270">
        <v>2.1999999999999999E-2</v>
      </c>
      <c r="L345" s="270">
        <v>1.2833333333333252E-2</v>
      </c>
      <c r="M345" s="271">
        <v>103.06406685236769</v>
      </c>
      <c r="N345" s="269">
        <v>2193</v>
      </c>
      <c r="O345" s="269">
        <v>2324</v>
      </c>
      <c r="P345" s="269">
        <v>2464</v>
      </c>
      <c r="Q345" s="269">
        <v>2612</v>
      </c>
      <c r="R345" s="269">
        <v>2768</v>
      </c>
      <c r="S345" s="269" t="s">
        <v>210</v>
      </c>
      <c r="T345" s="270">
        <v>0.24099999999999999</v>
      </c>
      <c r="U345" s="270">
        <v>0.25600000000000001</v>
      </c>
      <c r="V345" s="270">
        <v>0.27100000000000002</v>
      </c>
      <c r="W345" s="270">
        <v>0.28699999999999998</v>
      </c>
      <c r="X345" s="270">
        <v>0.30399999999999999</v>
      </c>
      <c r="Y345" s="270">
        <v>5.3999999999999999E-2</v>
      </c>
      <c r="Z345" s="270">
        <v>5.7000000000000002E-2</v>
      </c>
      <c r="AA345" s="270">
        <v>6.0999999999999999E-2</v>
      </c>
      <c r="AB345" s="270">
        <v>6.4000000000000001E-2</v>
      </c>
      <c r="AC345" s="270">
        <v>6.8000000000000005E-2</v>
      </c>
      <c r="AD345" s="270">
        <v>0</v>
      </c>
      <c r="AE345" s="270">
        <v>0</v>
      </c>
      <c r="AF345" s="270">
        <v>0</v>
      </c>
      <c r="AG345" s="270">
        <v>0</v>
      </c>
      <c r="AH345" s="270">
        <v>0</v>
      </c>
      <c r="AI345" s="270">
        <v>0</v>
      </c>
      <c r="AJ345" s="270">
        <v>0</v>
      </c>
      <c r="AK345" s="270">
        <v>0</v>
      </c>
      <c r="AL345" s="270">
        <v>0</v>
      </c>
      <c r="AM345" s="270">
        <v>0</v>
      </c>
      <c r="AN345" s="270">
        <v>2.4E-2</v>
      </c>
      <c r="AO345" s="270">
        <v>2.5999999999999999E-2</v>
      </c>
      <c r="AP345" s="270">
        <v>2.8000000000000001E-2</v>
      </c>
      <c r="AQ345" s="270">
        <v>0.03</v>
      </c>
      <c r="AR345" s="270">
        <v>3.2000000000000001E-2</v>
      </c>
      <c r="AS345" s="270">
        <v>2.4E-2</v>
      </c>
      <c r="AT345" s="270">
        <v>2.5000000000000001E-2</v>
      </c>
      <c r="AU345" s="270">
        <v>2.7E-2</v>
      </c>
      <c r="AV345" s="270">
        <v>2.8000000000000001E-2</v>
      </c>
      <c r="AW345" s="270">
        <v>0.03</v>
      </c>
      <c r="AX345" s="270">
        <v>0</v>
      </c>
      <c r="AY345" s="270">
        <v>0.6</v>
      </c>
      <c r="AZ345" s="270">
        <v>0</v>
      </c>
      <c r="BA345" s="270">
        <v>0</v>
      </c>
      <c r="BB345" s="270">
        <v>0</v>
      </c>
      <c r="BC345" s="270">
        <v>0</v>
      </c>
      <c r="BD345" s="270">
        <v>0</v>
      </c>
      <c r="BE345" s="270">
        <v>0</v>
      </c>
      <c r="BF345" s="270">
        <v>0</v>
      </c>
      <c r="BG345" s="270">
        <v>0</v>
      </c>
    </row>
    <row r="346" spans="1:59">
      <c r="A346" s="267" t="s">
        <v>406</v>
      </c>
      <c r="B346" s="268">
        <v>0.67083333333333328</v>
      </c>
      <c r="C346" s="268">
        <v>1.5449999999999999</v>
      </c>
      <c r="D346" s="268">
        <v>0</v>
      </c>
      <c r="E346" s="268"/>
      <c r="F346" s="269">
        <v>6380</v>
      </c>
      <c r="G346" s="270">
        <v>0.5</v>
      </c>
      <c r="H346" s="270">
        <v>5.6000000000000001E-2</v>
      </c>
      <c r="I346" s="270">
        <v>0</v>
      </c>
      <c r="J346" s="270">
        <v>6.0000000000000001E-3</v>
      </c>
      <c r="K346" s="270">
        <v>0.05</v>
      </c>
      <c r="L346" s="270">
        <v>5.8833333333333182E-2</v>
      </c>
      <c r="M346" s="271">
        <v>78.369905956112859</v>
      </c>
      <c r="N346" s="269">
        <v>6444</v>
      </c>
      <c r="O346" s="269">
        <v>6540</v>
      </c>
      <c r="P346" s="269">
        <v>6670</v>
      </c>
      <c r="Q346" s="269">
        <v>6736</v>
      </c>
      <c r="R346" s="269">
        <v>6940</v>
      </c>
      <c r="S346" s="269" t="s">
        <v>210</v>
      </c>
      <c r="T346" s="270">
        <v>0.503</v>
      </c>
      <c r="U346" s="270">
        <v>0.51</v>
      </c>
      <c r="V346" s="270">
        <v>0.52</v>
      </c>
      <c r="W346" s="270">
        <v>0.52500000000000002</v>
      </c>
      <c r="X346" s="270">
        <v>0.54100000000000004</v>
      </c>
      <c r="Y346" s="270">
        <v>6.4000000000000001E-2</v>
      </c>
      <c r="Z346" s="270">
        <v>7.0000000000000007E-2</v>
      </c>
      <c r="AA346" s="270">
        <v>7.5999999999999998E-2</v>
      </c>
      <c r="AB346" s="270">
        <v>8.3000000000000004E-2</v>
      </c>
      <c r="AC346" s="270">
        <v>0.09</v>
      </c>
      <c r="AD346" s="270">
        <v>0</v>
      </c>
      <c r="AE346" s="270">
        <v>0</v>
      </c>
      <c r="AF346" s="270">
        <v>0</v>
      </c>
      <c r="AG346" s="270">
        <v>0</v>
      </c>
      <c r="AH346" s="270">
        <v>0</v>
      </c>
      <c r="AI346" s="270">
        <v>7.0000000000000001E-3</v>
      </c>
      <c r="AJ346" s="270">
        <v>8.0000000000000002E-3</v>
      </c>
      <c r="AK346" s="270">
        <v>8.9999999999999993E-3</v>
      </c>
      <c r="AL346" s="270">
        <v>0.01</v>
      </c>
      <c r="AM346" s="270">
        <v>1.2E-2</v>
      </c>
      <c r="AN346" s="270">
        <v>2.5000000000000001E-2</v>
      </c>
      <c r="AO346" s="270">
        <v>2.5000000000000001E-2</v>
      </c>
      <c r="AP346" s="270">
        <v>2.5000000000000001E-2</v>
      </c>
      <c r="AQ346" s="270">
        <v>2.5000000000000001E-2</v>
      </c>
      <c r="AR346" s="270">
        <v>2.5000000000000001E-2</v>
      </c>
      <c r="AS346" s="270">
        <v>5.8999999999999997E-2</v>
      </c>
      <c r="AT346" s="270">
        <v>6.2E-2</v>
      </c>
      <c r="AU346" s="270">
        <v>6.5000000000000002E-2</v>
      </c>
      <c r="AV346" s="270">
        <v>6.8000000000000005E-2</v>
      </c>
      <c r="AW346" s="270">
        <v>7.1999999999999995E-2</v>
      </c>
      <c r="AX346" s="270">
        <v>0</v>
      </c>
      <c r="AY346" s="270">
        <v>0</v>
      </c>
      <c r="AZ346" s="270">
        <v>0</v>
      </c>
      <c r="BA346" s="270">
        <v>0</v>
      </c>
      <c r="BB346" s="270">
        <v>0</v>
      </c>
      <c r="BC346" s="270">
        <v>0</v>
      </c>
      <c r="BD346" s="270">
        <v>0</v>
      </c>
      <c r="BE346" s="270">
        <v>0</v>
      </c>
      <c r="BF346" s="270">
        <v>0</v>
      </c>
      <c r="BG346" s="270">
        <v>0</v>
      </c>
    </row>
    <row r="347" spans="1:59">
      <c r="A347" s="267" t="s">
        <v>921</v>
      </c>
      <c r="B347" s="268">
        <v>1.0303333333333333</v>
      </c>
      <c r="C347" s="268">
        <v>2.4619999999999997</v>
      </c>
      <c r="D347" s="268">
        <v>0</v>
      </c>
      <c r="E347" s="268"/>
      <c r="F347" s="269">
        <v>14664</v>
      </c>
      <c r="G347" s="270">
        <v>0.64500000000000002</v>
      </c>
      <c r="H347" s="270">
        <v>9.6000000000000002E-2</v>
      </c>
      <c r="I347" s="270">
        <v>0</v>
      </c>
      <c r="J347" s="270">
        <v>8.1000000000000003E-2</v>
      </c>
      <c r="K347" s="270">
        <v>0.224</v>
      </c>
      <c r="L347" s="270">
        <v>-1.5666666666666718E-2</v>
      </c>
      <c r="M347" s="271">
        <v>43.985270049099839</v>
      </c>
      <c r="N347" s="269">
        <v>15310</v>
      </c>
      <c r="O347" s="269">
        <v>18060</v>
      </c>
      <c r="P347" s="269">
        <v>20810</v>
      </c>
      <c r="Q347" s="269">
        <v>23560</v>
      </c>
      <c r="R347" s="269">
        <v>26310</v>
      </c>
      <c r="S347" s="269" t="s">
        <v>210</v>
      </c>
      <c r="T347" s="270">
        <v>0.70399999999999996</v>
      </c>
      <c r="U347" s="270">
        <v>0.83099999999999996</v>
      </c>
      <c r="V347" s="270">
        <v>0.95699999999999996</v>
      </c>
      <c r="W347" s="270">
        <v>1.085</v>
      </c>
      <c r="X347" s="270">
        <v>1.21</v>
      </c>
      <c r="Y347" s="270">
        <v>0.106</v>
      </c>
      <c r="Z347" s="270">
        <v>0.11600000000000001</v>
      </c>
      <c r="AA347" s="270">
        <v>0.127</v>
      </c>
      <c r="AB347" s="270">
        <v>0.14000000000000001</v>
      </c>
      <c r="AC347" s="270">
        <v>0.154</v>
      </c>
      <c r="AD347" s="270">
        <v>0</v>
      </c>
      <c r="AE347" s="270">
        <v>0</v>
      </c>
      <c r="AF347" s="270">
        <v>0</v>
      </c>
      <c r="AG347" s="270">
        <v>0</v>
      </c>
      <c r="AH347" s="270">
        <v>0</v>
      </c>
      <c r="AI347" s="270">
        <v>8.5000000000000006E-2</v>
      </c>
      <c r="AJ347" s="270">
        <v>0.09</v>
      </c>
      <c r="AK347" s="270">
        <v>9.5000000000000001E-2</v>
      </c>
      <c r="AL347" s="270">
        <v>0.1</v>
      </c>
      <c r="AM347" s="270">
        <v>0.105</v>
      </c>
      <c r="AN347" s="270">
        <v>0.14099999999999999</v>
      </c>
      <c r="AO347" s="270">
        <v>0.151</v>
      </c>
      <c r="AP347" s="270">
        <v>0.161</v>
      </c>
      <c r="AQ347" s="270">
        <v>0.17100000000000001</v>
      </c>
      <c r="AR347" s="270">
        <v>0.18099999999999999</v>
      </c>
      <c r="AS347" s="270">
        <v>0.106</v>
      </c>
      <c r="AT347" s="270">
        <v>0.123</v>
      </c>
      <c r="AU347" s="270">
        <v>0.13900000000000001</v>
      </c>
      <c r="AV347" s="270">
        <v>0.155</v>
      </c>
      <c r="AW347" s="270">
        <v>0.17100000000000001</v>
      </c>
      <c r="AX347" s="270">
        <v>0.97199999999999998</v>
      </c>
      <c r="AY347" s="270">
        <v>0</v>
      </c>
      <c r="AZ347" s="270">
        <v>0</v>
      </c>
      <c r="BA347" s="270">
        <v>0</v>
      </c>
      <c r="BB347" s="270">
        <v>0</v>
      </c>
      <c r="BC347" s="270">
        <v>0</v>
      </c>
      <c r="BD347" s="270">
        <v>0</v>
      </c>
      <c r="BE347" s="270">
        <v>0</v>
      </c>
      <c r="BF347" s="270">
        <v>0</v>
      </c>
      <c r="BG347" s="270">
        <v>0</v>
      </c>
    </row>
    <row r="348" spans="1:59">
      <c r="A348" s="267" t="s">
        <v>746</v>
      </c>
      <c r="B348" s="268">
        <v>0.28041666666666665</v>
      </c>
      <c r="C348" s="268">
        <v>0.67700000000000005</v>
      </c>
      <c r="D348" s="268">
        <v>1.3000000000000001E-2</v>
      </c>
      <c r="E348" s="268"/>
      <c r="F348" s="269">
        <v>2900</v>
      </c>
      <c r="G348" s="270">
        <v>0.108</v>
      </c>
      <c r="H348" s="270">
        <v>8.0000000000000002E-3</v>
      </c>
      <c r="I348" s="270">
        <v>6.0000000000000001E-3</v>
      </c>
      <c r="J348" s="270">
        <v>5.0000000000000001E-3</v>
      </c>
      <c r="K348" s="270">
        <v>0.12</v>
      </c>
      <c r="L348" s="270">
        <v>2.0416666666666639E-2</v>
      </c>
      <c r="M348" s="271">
        <v>37.241379310344826</v>
      </c>
      <c r="N348" s="269">
        <v>2950</v>
      </c>
      <c r="O348" s="269">
        <v>3334</v>
      </c>
      <c r="P348" s="269">
        <v>3767</v>
      </c>
      <c r="Q348" s="269">
        <v>4257</v>
      </c>
      <c r="R348" s="269">
        <v>4810</v>
      </c>
      <c r="S348" s="269" t="s">
        <v>210</v>
      </c>
      <c r="T348" s="270">
        <v>0.115</v>
      </c>
      <c r="U348" s="270">
        <v>0.13</v>
      </c>
      <c r="V348" s="270">
        <v>0.14699999999999999</v>
      </c>
      <c r="W348" s="270">
        <v>0.16600000000000001</v>
      </c>
      <c r="X348" s="270">
        <v>0.188</v>
      </c>
      <c r="Y348" s="270">
        <v>8.0000000000000002E-3</v>
      </c>
      <c r="Z348" s="270">
        <v>8.9999999999999993E-3</v>
      </c>
      <c r="AA348" s="270">
        <v>0.01</v>
      </c>
      <c r="AB348" s="270">
        <v>1.0999999999999999E-2</v>
      </c>
      <c r="AC348" s="270">
        <v>1.2E-2</v>
      </c>
      <c r="AD348" s="270">
        <v>6.0000000000000001E-3</v>
      </c>
      <c r="AE348" s="270">
        <v>7.0000000000000001E-3</v>
      </c>
      <c r="AF348" s="270">
        <v>7.0000000000000001E-3</v>
      </c>
      <c r="AG348" s="270">
        <v>8.0000000000000002E-3</v>
      </c>
      <c r="AH348" s="270">
        <v>8.0000000000000002E-3</v>
      </c>
      <c r="AI348" s="270">
        <v>6.0000000000000001E-3</v>
      </c>
      <c r="AJ348" s="270">
        <v>7.0000000000000001E-3</v>
      </c>
      <c r="AK348" s="270">
        <v>8.0000000000000002E-3</v>
      </c>
      <c r="AL348" s="270">
        <v>8.9999999999999993E-3</v>
      </c>
      <c r="AM348" s="270">
        <v>0.01</v>
      </c>
      <c r="AN348" s="270">
        <v>0.10199999999999999</v>
      </c>
      <c r="AO348" s="270">
        <v>0.10199999999999999</v>
      </c>
      <c r="AP348" s="270">
        <v>0.10199999999999999</v>
      </c>
      <c r="AQ348" s="270">
        <v>0.10199999999999999</v>
      </c>
      <c r="AR348" s="270">
        <v>0.10199999999999999</v>
      </c>
      <c r="AS348" s="270">
        <v>3.5000000000000003E-2</v>
      </c>
      <c r="AT348" s="270">
        <v>3.6999999999999998E-2</v>
      </c>
      <c r="AU348" s="270">
        <v>0.04</v>
      </c>
      <c r="AV348" s="270">
        <v>4.3999999999999997E-2</v>
      </c>
      <c r="AW348" s="270">
        <v>4.7E-2</v>
      </c>
      <c r="AX348" s="270">
        <v>0</v>
      </c>
      <c r="AY348" s="270">
        <v>0</v>
      </c>
      <c r="AZ348" s="270">
        <v>0</v>
      </c>
      <c r="BA348" s="270">
        <v>0</v>
      </c>
      <c r="BB348" s="270">
        <v>0</v>
      </c>
      <c r="BC348" s="270">
        <v>0</v>
      </c>
      <c r="BD348" s="270">
        <v>0</v>
      </c>
      <c r="BE348" s="270">
        <v>0</v>
      </c>
      <c r="BF348" s="270">
        <v>0</v>
      </c>
      <c r="BG348" s="270">
        <v>0</v>
      </c>
    </row>
    <row r="349" spans="1:59">
      <c r="A349" s="267" t="s">
        <v>703</v>
      </c>
      <c r="B349" s="268">
        <v>3.166666666666667E-3</v>
      </c>
      <c r="C349" s="268">
        <v>8.5999999999999993E-2</v>
      </c>
      <c r="D349" s="268">
        <v>0</v>
      </c>
      <c r="E349" s="268"/>
      <c r="F349" s="269">
        <v>71</v>
      </c>
      <c r="G349" s="270">
        <v>2E-3</v>
      </c>
      <c r="H349" s="270">
        <v>0</v>
      </c>
      <c r="I349" s="270">
        <v>0</v>
      </c>
      <c r="J349" s="270">
        <v>0</v>
      </c>
      <c r="K349" s="270">
        <v>2E-3</v>
      </c>
      <c r="L349" s="270">
        <v>-8.3333333333333306E-4</v>
      </c>
      <c r="M349" s="271">
        <v>28.169014084507044</v>
      </c>
      <c r="N349" s="269">
        <v>85</v>
      </c>
      <c r="O349" s="269">
        <v>90</v>
      </c>
      <c r="P349" s="269">
        <v>100</v>
      </c>
      <c r="Q349" s="269">
        <v>110</v>
      </c>
      <c r="R349" s="269">
        <v>120</v>
      </c>
      <c r="S349" s="269" t="s">
        <v>210</v>
      </c>
      <c r="T349" s="270">
        <v>3.0000000000000001E-3</v>
      </c>
      <c r="U349" s="270">
        <v>3.0000000000000001E-3</v>
      </c>
      <c r="V349" s="270">
        <v>3.0000000000000001E-3</v>
      </c>
      <c r="W349" s="270">
        <v>4.0000000000000001E-3</v>
      </c>
      <c r="X349" s="270">
        <v>4.0000000000000001E-3</v>
      </c>
      <c r="Y349" s="270">
        <v>0</v>
      </c>
      <c r="Z349" s="270">
        <v>0</v>
      </c>
      <c r="AA349" s="270">
        <v>0</v>
      </c>
      <c r="AB349" s="270">
        <v>0</v>
      </c>
      <c r="AC349" s="270">
        <v>0</v>
      </c>
      <c r="AD349" s="270">
        <v>0</v>
      </c>
      <c r="AE349" s="270">
        <v>0</v>
      </c>
      <c r="AF349" s="270">
        <v>0</v>
      </c>
      <c r="AG349" s="270">
        <v>0</v>
      </c>
      <c r="AH349" s="270">
        <v>0</v>
      </c>
      <c r="AI349" s="270">
        <v>1E-3</v>
      </c>
      <c r="AJ349" s="270">
        <v>1E-3</v>
      </c>
      <c r="AK349" s="270">
        <v>1E-3</v>
      </c>
      <c r="AL349" s="270">
        <v>1E-3</v>
      </c>
      <c r="AM349" s="270">
        <v>1E-3</v>
      </c>
      <c r="AN349" s="270">
        <v>1E-3</v>
      </c>
      <c r="AO349" s="270">
        <v>1E-3</v>
      </c>
      <c r="AP349" s="270">
        <v>1E-3</v>
      </c>
      <c r="AQ349" s="270">
        <v>1E-3</v>
      </c>
      <c r="AR349" s="270">
        <v>1E-3</v>
      </c>
      <c r="AS349" s="270">
        <v>0</v>
      </c>
      <c r="AT349" s="270">
        <v>0</v>
      </c>
      <c r="AU349" s="270">
        <v>0</v>
      </c>
      <c r="AV349" s="270">
        <v>0</v>
      </c>
      <c r="AW349" s="270">
        <v>0</v>
      </c>
      <c r="AX349" s="270">
        <v>0</v>
      </c>
      <c r="AY349" s="270">
        <v>0</v>
      </c>
      <c r="AZ349" s="270">
        <v>0</v>
      </c>
      <c r="BA349" s="270">
        <v>0</v>
      </c>
      <c r="BB349" s="270">
        <v>0</v>
      </c>
      <c r="BC349" s="270">
        <v>0</v>
      </c>
      <c r="BD349" s="270">
        <v>0</v>
      </c>
      <c r="BE349" s="270">
        <v>0</v>
      </c>
      <c r="BF349" s="270">
        <v>0</v>
      </c>
      <c r="BG349" s="270">
        <v>0</v>
      </c>
    </row>
    <row r="350" spans="1:59">
      <c r="A350" s="267" t="s">
        <v>551</v>
      </c>
      <c r="B350" s="268">
        <v>0.48724999999999996</v>
      </c>
      <c r="C350" s="268">
        <v>1.258</v>
      </c>
      <c r="D350" s="268">
        <v>0</v>
      </c>
      <c r="E350" s="268"/>
      <c r="F350" s="269">
        <v>5500</v>
      </c>
      <c r="G350" s="270">
        <v>0.188</v>
      </c>
      <c r="H350" s="270">
        <v>9.0999999999999998E-2</v>
      </c>
      <c r="I350" s="270">
        <v>1.4E-2</v>
      </c>
      <c r="J350" s="270">
        <v>9.7000000000000003E-2</v>
      </c>
      <c r="K350" s="270">
        <v>1.2999999999999999E-2</v>
      </c>
      <c r="L350" s="270">
        <v>8.4249999999999936E-2</v>
      </c>
      <c r="M350" s="271">
        <v>34.18181818181818</v>
      </c>
      <c r="N350" s="269">
        <v>5582</v>
      </c>
      <c r="O350" s="269">
        <v>5642</v>
      </c>
      <c r="P350" s="269">
        <v>5702</v>
      </c>
      <c r="Q350" s="269">
        <v>5784</v>
      </c>
      <c r="R350" s="269">
        <v>5833</v>
      </c>
      <c r="S350" s="269" t="s">
        <v>205</v>
      </c>
      <c r="T350" s="270">
        <v>0.19600000000000001</v>
      </c>
      <c r="U350" s="270">
        <v>0.20699999999999999</v>
      </c>
      <c r="V350" s="270">
        <v>0.218</v>
      </c>
      <c r="W350" s="270">
        <v>0.23</v>
      </c>
      <c r="X350" s="270">
        <v>0.24199999999999999</v>
      </c>
      <c r="Y350" s="270">
        <v>9.5000000000000001E-2</v>
      </c>
      <c r="Z350" s="270">
        <v>0.106</v>
      </c>
      <c r="AA350" s="270">
        <v>0.113</v>
      </c>
      <c r="AB350" s="270">
        <v>0.122</v>
      </c>
      <c r="AC350" s="270">
        <v>0.13400000000000001</v>
      </c>
      <c r="AD350" s="270">
        <v>1.6E-2</v>
      </c>
      <c r="AE350" s="270">
        <v>1.7000000000000001E-2</v>
      </c>
      <c r="AF350" s="270">
        <v>1.7999999999999999E-2</v>
      </c>
      <c r="AG350" s="270">
        <v>1.7999999999999999E-2</v>
      </c>
      <c r="AH350" s="270">
        <v>1.9E-2</v>
      </c>
      <c r="AI350" s="270">
        <v>0.10100000000000001</v>
      </c>
      <c r="AJ350" s="270">
        <v>0.114</v>
      </c>
      <c r="AK350" s="270">
        <v>0.127</v>
      </c>
      <c r="AL350" s="270">
        <v>0.13800000000000001</v>
      </c>
      <c r="AM350" s="270">
        <v>0.151</v>
      </c>
      <c r="AN350" s="270">
        <v>1.2999999999999999E-2</v>
      </c>
      <c r="AO350" s="270">
        <v>1.2999999999999999E-2</v>
      </c>
      <c r="AP350" s="270">
        <v>1.4E-2</v>
      </c>
      <c r="AQ350" s="270">
        <v>1.4999999999999999E-2</v>
      </c>
      <c r="AR350" s="270">
        <v>1.6E-2</v>
      </c>
      <c r="AS350" s="270">
        <v>0.107</v>
      </c>
      <c r="AT350" s="270">
        <v>0.11600000000000001</v>
      </c>
      <c r="AU350" s="270">
        <v>0.124</v>
      </c>
      <c r="AV350" s="270">
        <v>0.13200000000000001</v>
      </c>
      <c r="AW350" s="270">
        <v>0.14199999999999999</v>
      </c>
      <c r="AX350" s="270">
        <v>0</v>
      </c>
      <c r="AY350" s="270">
        <v>0</v>
      </c>
      <c r="AZ350" s="270">
        <v>0</v>
      </c>
      <c r="BA350" s="270">
        <v>0</v>
      </c>
      <c r="BB350" s="270">
        <v>0</v>
      </c>
      <c r="BC350" s="270">
        <v>0</v>
      </c>
      <c r="BD350" s="270">
        <v>0</v>
      </c>
      <c r="BE350" s="270">
        <v>0</v>
      </c>
      <c r="BF350" s="270">
        <v>0</v>
      </c>
      <c r="BG350" s="270">
        <v>0</v>
      </c>
    </row>
    <row r="351" spans="1:59">
      <c r="A351" s="267" t="s">
        <v>498</v>
      </c>
      <c r="B351" s="268">
        <v>0.82700000000000007</v>
      </c>
      <c r="C351" s="268">
        <v>2.0150000000000001</v>
      </c>
      <c r="D351" s="268">
        <v>5.3150684931506844E-3</v>
      </c>
      <c r="E351" s="268"/>
      <c r="F351" s="269">
        <v>10762</v>
      </c>
      <c r="G351" s="270">
        <v>0.56799999999999995</v>
      </c>
      <c r="H351" s="270">
        <v>5.3999999999999999E-2</v>
      </c>
      <c r="I351" s="270">
        <v>4.0000000000000001E-3</v>
      </c>
      <c r="J351" s="270">
        <v>2.5000000000000001E-2</v>
      </c>
      <c r="K351" s="270">
        <v>6.0999999999999999E-2</v>
      </c>
      <c r="L351" s="270">
        <v>0.10968493150684944</v>
      </c>
      <c r="M351" s="271">
        <v>52.778293997398251</v>
      </c>
      <c r="N351" s="269">
        <v>11500</v>
      </c>
      <c r="O351" s="269">
        <v>11650</v>
      </c>
      <c r="P351" s="269">
        <v>11785</v>
      </c>
      <c r="Q351" s="269">
        <v>11902</v>
      </c>
      <c r="R351" s="269">
        <v>12362</v>
      </c>
      <c r="S351" s="269" t="s">
        <v>205</v>
      </c>
      <c r="T351" s="270">
        <v>0.6</v>
      </c>
      <c r="U351" s="270">
        <v>0.65</v>
      </c>
      <c r="V351" s="270">
        <v>0.70499999999999996</v>
      </c>
      <c r="W351" s="270">
        <v>0.77500000000000002</v>
      </c>
      <c r="X351" s="270">
        <v>0.82499999999999996</v>
      </c>
      <c r="Y351" s="270">
        <v>0.05</v>
      </c>
      <c r="Z351" s="270">
        <v>5.5E-2</v>
      </c>
      <c r="AA351" s="270">
        <v>6.5000000000000002E-2</v>
      </c>
      <c r="AB351" s="270">
        <v>7.4999999999999997E-2</v>
      </c>
      <c r="AC351" s="270">
        <v>0.09</v>
      </c>
      <c r="AD351" s="270">
        <v>5.0000000000000001E-3</v>
      </c>
      <c r="AE351" s="270">
        <v>5.0000000000000001E-3</v>
      </c>
      <c r="AF351" s="270">
        <v>6.0000000000000001E-3</v>
      </c>
      <c r="AG351" s="270">
        <v>7.0000000000000001E-3</v>
      </c>
      <c r="AH351" s="270">
        <v>0.01</v>
      </c>
      <c r="AI351" s="270">
        <v>2.1999999999999999E-2</v>
      </c>
      <c r="AJ351" s="270">
        <v>2.3E-2</v>
      </c>
      <c r="AK351" s="270">
        <v>2.5000000000000001E-2</v>
      </c>
      <c r="AL351" s="270">
        <v>2.8000000000000001E-2</v>
      </c>
      <c r="AM351" s="270">
        <v>0.03</v>
      </c>
      <c r="AN351" s="270">
        <v>3.7999999999999999E-2</v>
      </c>
      <c r="AO351" s="270">
        <v>0.04</v>
      </c>
      <c r="AP351" s="270">
        <v>0.05</v>
      </c>
      <c r="AQ351" s="270">
        <v>5.5E-2</v>
      </c>
      <c r="AR351" s="270">
        <v>6.5000000000000002E-2</v>
      </c>
      <c r="AS351" s="270">
        <v>0.11600000000000001</v>
      </c>
      <c r="AT351" s="270">
        <v>0.125</v>
      </c>
      <c r="AU351" s="270">
        <v>0.13800000000000001</v>
      </c>
      <c r="AV351" s="270">
        <v>0.152</v>
      </c>
      <c r="AW351" s="270">
        <v>0.16500000000000001</v>
      </c>
      <c r="AX351" s="270">
        <v>0</v>
      </c>
      <c r="AY351" s="270">
        <v>0</v>
      </c>
      <c r="AZ351" s="270">
        <v>0</v>
      </c>
      <c r="BA351" s="270">
        <v>0</v>
      </c>
      <c r="BB351" s="270">
        <v>0</v>
      </c>
      <c r="BC351" s="270">
        <v>0</v>
      </c>
      <c r="BD351" s="270">
        <v>0</v>
      </c>
      <c r="BE351" s="270">
        <v>0</v>
      </c>
      <c r="BF351" s="270">
        <v>0</v>
      </c>
      <c r="BG351" s="270">
        <v>0</v>
      </c>
    </row>
    <row r="352" spans="1:59">
      <c r="A352" s="267" t="s">
        <v>929</v>
      </c>
      <c r="B352" s="268">
        <v>1.0180833333333332</v>
      </c>
      <c r="C352" s="268">
        <v>2.2970000000000002</v>
      </c>
      <c r="D352" s="268">
        <v>0</v>
      </c>
      <c r="E352" s="268"/>
      <c r="F352" s="269">
        <v>5426</v>
      </c>
      <c r="G352" s="270">
        <v>0.24</v>
      </c>
      <c r="H352" s="270">
        <v>0.39700000000000002</v>
      </c>
      <c r="I352" s="270">
        <v>2E-3</v>
      </c>
      <c r="J352" s="270">
        <v>0.13</v>
      </c>
      <c r="K352" s="270">
        <v>0.09</v>
      </c>
      <c r="L352" s="270">
        <v>0.15908333333333324</v>
      </c>
      <c r="M352" s="271">
        <v>44.231478068558793</v>
      </c>
      <c r="N352" s="269">
        <v>5487</v>
      </c>
      <c r="O352" s="269">
        <v>5550</v>
      </c>
      <c r="P352" s="269">
        <v>5613</v>
      </c>
      <c r="Q352" s="269">
        <v>5677</v>
      </c>
      <c r="R352" s="269">
        <v>5742</v>
      </c>
      <c r="S352" s="269" t="s">
        <v>202</v>
      </c>
      <c r="T352" s="270">
        <v>0.24299999999999999</v>
      </c>
      <c r="U352" s="270">
        <v>0.246</v>
      </c>
      <c r="V352" s="270">
        <v>0.249</v>
      </c>
      <c r="W352" s="270">
        <v>0.252</v>
      </c>
      <c r="X352" s="270">
        <v>0.255</v>
      </c>
      <c r="Y352" s="270">
        <v>0.40200000000000002</v>
      </c>
      <c r="Z352" s="270">
        <v>0.40699999999999997</v>
      </c>
      <c r="AA352" s="270">
        <v>0.41199999999999998</v>
      </c>
      <c r="AB352" s="270">
        <v>0.41699999999999998</v>
      </c>
      <c r="AC352" s="270">
        <v>0.42199999999999999</v>
      </c>
      <c r="AD352" s="270">
        <v>2E-3</v>
      </c>
      <c r="AE352" s="270">
        <v>2.0999999999999999E-3</v>
      </c>
      <c r="AF352" s="270">
        <v>2.2000000000000001E-3</v>
      </c>
      <c r="AG352" s="270">
        <v>2.3E-3</v>
      </c>
      <c r="AH352" s="270">
        <v>2.3999999999999998E-3</v>
      </c>
      <c r="AI352" s="270">
        <v>0.13159999999999999</v>
      </c>
      <c r="AJ352" s="270">
        <v>0.13289999999999999</v>
      </c>
      <c r="AK352" s="270">
        <v>0.13420000000000001</v>
      </c>
      <c r="AL352" s="270">
        <v>0.13550000000000001</v>
      </c>
      <c r="AM352" s="270">
        <v>0.13689999999999999</v>
      </c>
      <c r="AN352" s="270">
        <v>9.0999999999999998E-2</v>
      </c>
      <c r="AO352" s="270">
        <v>9.1999999999999998E-2</v>
      </c>
      <c r="AP352" s="270">
        <v>9.2999999999999999E-2</v>
      </c>
      <c r="AQ352" s="270">
        <v>9.4E-2</v>
      </c>
      <c r="AR352" s="270">
        <v>9.5000000000000001E-2</v>
      </c>
      <c r="AS352" s="270">
        <v>0.13500000000000001</v>
      </c>
      <c r="AT352" s="270">
        <v>0.13500000000000001</v>
      </c>
      <c r="AU352" s="270">
        <v>0.13500000000000001</v>
      </c>
      <c r="AV352" s="270">
        <v>0.13500000000000001</v>
      </c>
      <c r="AW352" s="270">
        <v>0.13500000000000001</v>
      </c>
      <c r="AX352" s="270">
        <v>0</v>
      </c>
      <c r="AY352" s="270">
        <v>0</v>
      </c>
      <c r="AZ352" s="270">
        <v>0</v>
      </c>
      <c r="BA352" s="270">
        <v>0</v>
      </c>
      <c r="BB352" s="270">
        <v>0</v>
      </c>
      <c r="BC352" s="270">
        <v>0</v>
      </c>
      <c r="BD352" s="270">
        <v>0</v>
      </c>
      <c r="BE352" s="270">
        <v>0</v>
      </c>
      <c r="BF352" s="270">
        <v>0</v>
      </c>
      <c r="BG352" s="270">
        <v>0</v>
      </c>
    </row>
    <row r="353" spans="1:59">
      <c r="A353" s="267" t="s">
        <v>881</v>
      </c>
      <c r="B353" s="268">
        <v>0.4346666666666667</v>
      </c>
      <c r="C353" s="268">
        <v>1.4440000000000002</v>
      </c>
      <c r="D353" s="268">
        <v>0.18809999999999999</v>
      </c>
      <c r="E353" s="268"/>
      <c r="F353" s="269">
        <v>2800</v>
      </c>
      <c r="G353" s="270">
        <v>0.20100000000000001</v>
      </c>
      <c r="H353" s="270">
        <v>2.4E-2</v>
      </c>
      <c r="I353" s="270">
        <v>1.2E-2</v>
      </c>
      <c r="J353" s="270">
        <v>0.01</v>
      </c>
      <c r="K353" s="270">
        <v>0</v>
      </c>
      <c r="L353" s="270">
        <v>-4.3333333333334112E-4</v>
      </c>
      <c r="M353" s="271">
        <v>71.785714285714292</v>
      </c>
      <c r="N353" s="269">
        <v>2850</v>
      </c>
      <c r="O353" s="269">
        <v>3000</v>
      </c>
      <c r="P353" s="269">
        <v>3150</v>
      </c>
      <c r="Q353" s="269">
        <v>3300</v>
      </c>
      <c r="R353" s="269">
        <v>3450</v>
      </c>
      <c r="S353" s="269" t="s">
        <v>202</v>
      </c>
      <c r="T353" s="270">
        <v>0.20499999999999999</v>
      </c>
      <c r="U353" s="270">
        <v>0.216</v>
      </c>
      <c r="V353" s="270">
        <v>0.22700000000000001</v>
      </c>
      <c r="W353" s="270">
        <v>0.23799999999999999</v>
      </c>
      <c r="X353" s="270">
        <v>0.248</v>
      </c>
      <c r="Y353" s="270">
        <v>2.5000000000000001E-2</v>
      </c>
      <c r="Z353" s="270">
        <v>2.5999999999999999E-2</v>
      </c>
      <c r="AA353" s="270">
        <v>2.7E-2</v>
      </c>
      <c r="AB353" s="270">
        <v>2.8000000000000001E-2</v>
      </c>
      <c r="AC353" s="270">
        <v>2.9000000000000001E-2</v>
      </c>
      <c r="AD353" s="270">
        <v>1.2999999999999999E-2</v>
      </c>
      <c r="AE353" s="270">
        <v>1.4E-2</v>
      </c>
      <c r="AF353" s="270">
        <v>1.4999999999999999E-2</v>
      </c>
      <c r="AG353" s="270">
        <v>1.6E-2</v>
      </c>
      <c r="AH353" s="270">
        <v>1.7000000000000001E-2</v>
      </c>
      <c r="AI353" s="270">
        <v>1.4999999999999999E-2</v>
      </c>
      <c r="AJ353" s="270">
        <v>1.7000000000000001E-2</v>
      </c>
      <c r="AK353" s="270">
        <v>1.7999999999999999E-2</v>
      </c>
      <c r="AL353" s="270">
        <v>0.02</v>
      </c>
      <c r="AM353" s="270">
        <v>2.1999999999999999E-2</v>
      </c>
      <c r="AN353" s="270">
        <v>2E-3</v>
      </c>
      <c r="AO353" s="270">
        <v>3.0000000000000001E-3</v>
      </c>
      <c r="AP353" s="270">
        <v>4.0000000000000001E-3</v>
      </c>
      <c r="AQ353" s="270">
        <v>5.0000000000000001E-3</v>
      </c>
      <c r="AR353" s="270">
        <v>8.0000000000000002E-3</v>
      </c>
      <c r="AS353" s="270">
        <v>0.03</v>
      </c>
      <c r="AT353" s="270">
        <v>0.03</v>
      </c>
      <c r="AU353" s="270">
        <v>0.03</v>
      </c>
      <c r="AV353" s="270">
        <v>0.03</v>
      </c>
      <c r="AW353" s="270">
        <v>0.03</v>
      </c>
      <c r="AX353" s="270">
        <v>0</v>
      </c>
      <c r="AY353" s="270">
        <v>0</v>
      </c>
      <c r="AZ353" s="270">
        <v>0</v>
      </c>
      <c r="BA353" s="270">
        <v>0</v>
      </c>
      <c r="BB353" s="270">
        <v>0</v>
      </c>
      <c r="BC353" s="270">
        <v>0</v>
      </c>
      <c r="BD353" s="270">
        <v>0</v>
      </c>
      <c r="BE353" s="270">
        <v>0</v>
      </c>
      <c r="BF353" s="270">
        <v>0</v>
      </c>
      <c r="BG353" s="270">
        <v>0</v>
      </c>
    </row>
    <row r="354" spans="1:59">
      <c r="A354" s="267" t="s">
        <v>486</v>
      </c>
      <c r="B354" s="268">
        <v>0.26758333333333334</v>
      </c>
      <c r="C354" s="268">
        <v>0.93299999999999994</v>
      </c>
      <c r="D354" s="268">
        <v>0</v>
      </c>
      <c r="E354" s="268"/>
      <c r="F354" s="269">
        <v>1805</v>
      </c>
      <c r="G354" s="270">
        <v>0.17299999999999999</v>
      </c>
      <c r="H354" s="270">
        <v>3.7999999999999999E-2</v>
      </c>
      <c r="I354" s="270">
        <v>0.03</v>
      </c>
      <c r="J354" s="270">
        <v>8.0000000000000002E-3</v>
      </c>
      <c r="K354" s="270">
        <v>2E-3</v>
      </c>
      <c r="L354" s="270">
        <v>1.6583333333333339E-2</v>
      </c>
      <c r="M354" s="271">
        <v>95.844875346260395</v>
      </c>
      <c r="N354" s="269">
        <v>2094</v>
      </c>
      <c r="O354" s="269">
        <v>2323</v>
      </c>
      <c r="P354" s="269">
        <v>2853</v>
      </c>
      <c r="Q354" s="269">
        <v>3358</v>
      </c>
      <c r="R354" s="269">
        <v>3694</v>
      </c>
      <c r="S354" s="269" t="s">
        <v>202</v>
      </c>
      <c r="T354" s="270">
        <v>0.183</v>
      </c>
      <c r="U354" s="270">
        <v>0.20200000000000001</v>
      </c>
      <c r="V354" s="270">
        <v>0.222</v>
      </c>
      <c r="W354" s="270">
        <v>0.24399999999999999</v>
      </c>
      <c r="X354" s="270">
        <v>0.26900000000000002</v>
      </c>
      <c r="Y354" s="270">
        <v>3.7999999999999999E-2</v>
      </c>
      <c r="Z354" s="270">
        <v>4.2000000000000003E-2</v>
      </c>
      <c r="AA354" s="270">
        <v>4.5999999999999999E-2</v>
      </c>
      <c r="AB354" s="270">
        <v>0.05</v>
      </c>
      <c r="AC354" s="270">
        <v>5.5E-2</v>
      </c>
      <c r="AD354" s="270">
        <v>0.04</v>
      </c>
      <c r="AE354" s="270">
        <v>4.3999999999999997E-2</v>
      </c>
      <c r="AF354" s="270">
        <v>4.8000000000000001E-2</v>
      </c>
      <c r="AG354" s="270">
        <v>5.2999999999999999E-2</v>
      </c>
      <c r="AH354" s="270">
        <v>5.8999999999999997E-2</v>
      </c>
      <c r="AI354" s="270">
        <v>8.0000000000000002E-3</v>
      </c>
      <c r="AJ354" s="270">
        <v>8.9999999999999993E-3</v>
      </c>
      <c r="AK354" s="270">
        <v>0.01</v>
      </c>
      <c r="AL354" s="270">
        <v>1.0999999999999999E-2</v>
      </c>
      <c r="AM354" s="270">
        <v>1.2E-2</v>
      </c>
      <c r="AN354" s="270">
        <v>2E-3</v>
      </c>
      <c r="AO354" s="270">
        <v>2E-3</v>
      </c>
      <c r="AP354" s="270">
        <v>3.0000000000000001E-3</v>
      </c>
      <c r="AQ354" s="270">
        <v>3.0000000000000001E-3</v>
      </c>
      <c r="AR354" s="270">
        <v>3.0000000000000001E-3</v>
      </c>
      <c r="AS354" s="270">
        <v>3.2000000000000001E-2</v>
      </c>
      <c r="AT354" s="270">
        <v>3.5999999999999997E-2</v>
      </c>
      <c r="AU354" s="270">
        <v>3.9E-2</v>
      </c>
      <c r="AV354" s="270">
        <v>4.2999999999999997E-2</v>
      </c>
      <c r="AW354" s="270">
        <v>4.8000000000000001E-2</v>
      </c>
      <c r="AX354" s="270">
        <v>0</v>
      </c>
      <c r="AY354" s="270">
        <v>0</v>
      </c>
      <c r="AZ354" s="270">
        <v>0</v>
      </c>
      <c r="BA354" s="270">
        <v>0</v>
      </c>
      <c r="BB354" s="270">
        <v>0</v>
      </c>
      <c r="BC354" s="270">
        <v>0</v>
      </c>
      <c r="BD354" s="270">
        <v>0</v>
      </c>
      <c r="BE354" s="270">
        <v>0</v>
      </c>
      <c r="BF354" s="270">
        <v>0</v>
      </c>
      <c r="BG354" s="270">
        <v>0</v>
      </c>
    </row>
    <row r="355" spans="1:59">
      <c r="A355" s="267" t="s">
        <v>564</v>
      </c>
      <c r="B355" s="268">
        <v>0.14349999999999999</v>
      </c>
      <c r="C355" s="268">
        <v>0.46800000000000003</v>
      </c>
      <c r="D355" s="268">
        <v>0</v>
      </c>
      <c r="E355" s="268"/>
      <c r="F355" s="269">
        <v>650</v>
      </c>
      <c r="G355" s="270">
        <v>0.122</v>
      </c>
      <c r="H355" s="270">
        <v>7.0000000000000001E-3</v>
      </c>
      <c r="I355" s="270">
        <v>2E-3</v>
      </c>
      <c r="J355" s="270">
        <v>2E-3</v>
      </c>
      <c r="K355" s="270">
        <v>0</v>
      </c>
      <c r="L355" s="270">
        <v>1.0499999999999982E-2</v>
      </c>
      <c r="M355" s="271">
        <v>187.69230769230768</v>
      </c>
      <c r="N355" s="269">
        <v>640</v>
      </c>
      <c r="O355" s="269">
        <v>680</v>
      </c>
      <c r="P355" s="269">
        <v>720</v>
      </c>
      <c r="Q355" s="269">
        <v>760</v>
      </c>
      <c r="R355" s="269">
        <v>800</v>
      </c>
      <c r="S355" s="269" t="s">
        <v>202</v>
      </c>
      <c r="T355" s="270">
        <v>6.4000000000000001E-2</v>
      </c>
      <c r="U355" s="270">
        <v>6.8000000000000005E-2</v>
      </c>
      <c r="V355" s="270">
        <v>7.1999999999999995E-2</v>
      </c>
      <c r="W355" s="270">
        <v>7.5999999999999998E-2</v>
      </c>
      <c r="X355" s="270">
        <v>0.08</v>
      </c>
      <c r="Y355" s="270">
        <v>7.0000000000000001E-3</v>
      </c>
      <c r="Z355" s="270">
        <v>8.0000000000000002E-3</v>
      </c>
      <c r="AA355" s="270">
        <v>8.9999999999999993E-3</v>
      </c>
      <c r="AB355" s="270">
        <v>0.01</v>
      </c>
      <c r="AC355" s="270">
        <v>1.0999999999999999E-2</v>
      </c>
      <c r="AD355" s="270">
        <v>2E-3</v>
      </c>
      <c r="AE355" s="270">
        <v>2E-3</v>
      </c>
      <c r="AF355" s="270">
        <v>3.0000000000000001E-3</v>
      </c>
      <c r="AG355" s="270">
        <v>3.0000000000000001E-3</v>
      </c>
      <c r="AH355" s="270">
        <v>4.0000000000000001E-3</v>
      </c>
      <c r="AI355" s="270">
        <v>2E-3</v>
      </c>
      <c r="AJ355" s="270">
        <v>2E-3</v>
      </c>
      <c r="AK355" s="270">
        <v>3.0000000000000001E-3</v>
      </c>
      <c r="AL355" s="270">
        <v>3.0000000000000001E-3</v>
      </c>
      <c r="AM355" s="270">
        <v>4.0000000000000001E-3</v>
      </c>
      <c r="AN355" s="270">
        <v>0</v>
      </c>
      <c r="AO355" s="270">
        <v>0</v>
      </c>
      <c r="AP355" s="270">
        <v>0</v>
      </c>
      <c r="AQ355" s="270">
        <v>0</v>
      </c>
      <c r="AR355" s="270">
        <v>0</v>
      </c>
      <c r="AS355" s="270">
        <v>7.0000000000000001E-3</v>
      </c>
      <c r="AT355" s="270">
        <v>7.0000000000000001E-3</v>
      </c>
      <c r="AU355" s="270">
        <v>8.0000000000000002E-3</v>
      </c>
      <c r="AV355" s="270">
        <v>8.9999999999999993E-3</v>
      </c>
      <c r="AW355" s="270">
        <v>0.01</v>
      </c>
      <c r="AX355" s="270">
        <v>0.28799999999999998</v>
      </c>
      <c r="AY355" s="270">
        <v>0</v>
      </c>
      <c r="AZ355" s="270">
        <v>0</v>
      </c>
      <c r="BA355" s="270">
        <v>0</v>
      </c>
      <c r="BB355" s="270">
        <v>0</v>
      </c>
      <c r="BC355" s="270">
        <v>0</v>
      </c>
      <c r="BD355" s="270">
        <v>0</v>
      </c>
      <c r="BE355" s="270">
        <v>0</v>
      </c>
      <c r="BF355" s="270">
        <v>0</v>
      </c>
      <c r="BG355" s="270">
        <v>0</v>
      </c>
    </row>
    <row r="356" spans="1:59">
      <c r="A356" s="267" t="s">
        <v>216</v>
      </c>
      <c r="B356" s="268">
        <v>3.2500000000000008E-2</v>
      </c>
      <c r="C356" s="268">
        <v>0.21400000000000002</v>
      </c>
      <c r="D356" s="268">
        <v>0</v>
      </c>
      <c r="E356" s="268"/>
      <c r="F356" s="269">
        <v>415</v>
      </c>
      <c r="G356" s="270">
        <v>2.8000000000000001E-2</v>
      </c>
      <c r="H356" s="270">
        <v>3.0000000000000001E-3</v>
      </c>
      <c r="I356" s="270">
        <v>0</v>
      </c>
      <c r="J356" s="270">
        <v>0</v>
      </c>
      <c r="K356" s="270">
        <v>0</v>
      </c>
      <c r="L356" s="270">
        <v>1.5000000000000083E-3</v>
      </c>
      <c r="M356" s="271">
        <v>67.46987951807229</v>
      </c>
      <c r="N356" s="269">
        <v>450</v>
      </c>
      <c r="O356" s="269">
        <v>500</v>
      </c>
      <c r="P356" s="269">
        <v>550</v>
      </c>
      <c r="Q356" s="269">
        <v>600</v>
      </c>
      <c r="R356" s="269">
        <v>650</v>
      </c>
      <c r="S356" s="269" t="s">
        <v>202</v>
      </c>
      <c r="T356" s="270">
        <v>0.03</v>
      </c>
      <c r="U356" s="270">
        <v>3.4000000000000002E-2</v>
      </c>
      <c r="V356" s="270">
        <v>3.6999999999999998E-2</v>
      </c>
      <c r="W356" s="270">
        <v>0.04</v>
      </c>
      <c r="X356" s="270">
        <v>4.3999999999999997E-2</v>
      </c>
      <c r="Y356" s="270">
        <v>3.2000000000000002E-3</v>
      </c>
      <c r="Z356" s="270">
        <v>3.5000000000000001E-3</v>
      </c>
      <c r="AA356" s="270">
        <v>4.0000000000000001E-3</v>
      </c>
      <c r="AB356" s="270">
        <v>4.4999999999999997E-3</v>
      </c>
      <c r="AC356" s="270">
        <v>5.0000000000000001E-3</v>
      </c>
      <c r="AD356" s="270">
        <v>0</v>
      </c>
      <c r="AE356" s="270">
        <v>0</v>
      </c>
      <c r="AF356" s="270">
        <v>0</v>
      </c>
      <c r="AG356" s="270">
        <v>0</v>
      </c>
      <c r="AH356" s="270">
        <v>0</v>
      </c>
      <c r="AI356" s="270">
        <v>0</v>
      </c>
      <c r="AJ356" s="270">
        <v>0</v>
      </c>
      <c r="AK356" s="270">
        <v>0</v>
      </c>
      <c r="AL356" s="270">
        <v>0</v>
      </c>
      <c r="AM356" s="270">
        <v>0</v>
      </c>
      <c r="AN356" s="270">
        <v>2E-3</v>
      </c>
      <c r="AO356" s="270">
        <v>2.0999999999999999E-3</v>
      </c>
      <c r="AP356" s="270">
        <v>2.2000000000000001E-3</v>
      </c>
      <c r="AQ356" s="270">
        <v>2.3E-3</v>
      </c>
      <c r="AR356" s="270">
        <v>2.3999999999999998E-3</v>
      </c>
      <c r="AS356" s="270">
        <v>2E-3</v>
      </c>
      <c r="AT356" s="270">
        <v>2.2000000000000001E-3</v>
      </c>
      <c r="AU356" s="270">
        <v>2.3999999999999998E-3</v>
      </c>
      <c r="AV356" s="270">
        <v>2.5999999999999999E-3</v>
      </c>
      <c r="AW356" s="270">
        <v>2.8E-3</v>
      </c>
      <c r="AX356" s="270">
        <v>0</v>
      </c>
      <c r="AY356" s="270">
        <v>0</v>
      </c>
      <c r="AZ356" s="270">
        <v>0</v>
      </c>
      <c r="BA356" s="270">
        <v>0</v>
      </c>
      <c r="BB356" s="270">
        <v>0</v>
      </c>
      <c r="BC356" s="270">
        <v>0</v>
      </c>
      <c r="BD356" s="270">
        <v>0</v>
      </c>
      <c r="BE356" s="270">
        <v>0</v>
      </c>
      <c r="BF356" s="270">
        <v>0</v>
      </c>
      <c r="BG356" s="270">
        <v>0</v>
      </c>
    </row>
    <row r="357" spans="1:59">
      <c r="A357" s="267" t="s">
        <v>659</v>
      </c>
      <c r="B357" s="268">
        <v>0.15566666666666665</v>
      </c>
      <c r="C357" s="268">
        <v>0.33999999999999997</v>
      </c>
      <c r="D357" s="268">
        <v>0</v>
      </c>
      <c r="E357" s="268"/>
      <c r="F357" s="269">
        <v>1466</v>
      </c>
      <c r="G357" s="270">
        <v>8.2000000000000003E-2</v>
      </c>
      <c r="H357" s="270">
        <v>7.0000000000000001E-3</v>
      </c>
      <c r="I357" s="270">
        <v>5.0000000000000001E-3</v>
      </c>
      <c r="J357" s="270">
        <v>2.8000000000000001E-2</v>
      </c>
      <c r="K357" s="270">
        <v>0.02</v>
      </c>
      <c r="L357" s="270">
        <v>1.3666666666666633E-2</v>
      </c>
      <c r="M357" s="271">
        <v>55.934515688949524</v>
      </c>
      <c r="N357" s="269">
        <v>1495</v>
      </c>
      <c r="O357" s="269">
        <v>1510</v>
      </c>
      <c r="P357" s="269">
        <v>1525</v>
      </c>
      <c r="Q357" s="269">
        <v>1540</v>
      </c>
      <c r="R357" s="269">
        <v>1555</v>
      </c>
      <c r="S357" s="269" t="s">
        <v>202</v>
      </c>
      <c r="T357" s="270">
        <v>8.4000000000000005E-2</v>
      </c>
      <c r="U357" s="270">
        <v>8.5000000000000006E-2</v>
      </c>
      <c r="V357" s="270">
        <v>8.5999999999999993E-2</v>
      </c>
      <c r="W357" s="270">
        <v>8.6999999999999994E-2</v>
      </c>
      <c r="X357" s="270">
        <v>8.7999999999999995E-2</v>
      </c>
      <c r="Y357" s="270">
        <v>7.0000000000000001E-3</v>
      </c>
      <c r="Z357" s="270">
        <v>7.0000000000000001E-3</v>
      </c>
      <c r="AA357" s="270">
        <v>7.0000000000000001E-3</v>
      </c>
      <c r="AB357" s="270">
        <v>8.0000000000000002E-3</v>
      </c>
      <c r="AC357" s="270">
        <v>8.0000000000000002E-3</v>
      </c>
      <c r="AD357" s="270">
        <v>6.0000000000000001E-3</v>
      </c>
      <c r="AE357" s="270">
        <v>7.0000000000000001E-3</v>
      </c>
      <c r="AF357" s="270">
        <v>7.0000000000000001E-3</v>
      </c>
      <c r="AG357" s="270">
        <v>7.0000000000000001E-3</v>
      </c>
      <c r="AH357" s="270">
        <v>7.0000000000000001E-3</v>
      </c>
      <c r="AI357" s="270">
        <v>2.8000000000000001E-2</v>
      </c>
      <c r="AJ357" s="270">
        <v>2.8000000000000001E-2</v>
      </c>
      <c r="AK357" s="270">
        <v>2.9000000000000001E-2</v>
      </c>
      <c r="AL357" s="270">
        <v>2.9000000000000001E-2</v>
      </c>
      <c r="AM357" s="270">
        <v>2.9000000000000001E-2</v>
      </c>
      <c r="AN357" s="270">
        <v>0.02</v>
      </c>
      <c r="AO357" s="270">
        <v>0.02</v>
      </c>
      <c r="AP357" s="270">
        <v>0.02</v>
      </c>
      <c r="AQ357" s="270">
        <v>0.02</v>
      </c>
      <c r="AR357" s="270">
        <v>0.02</v>
      </c>
      <c r="AS357" s="270">
        <v>0.01</v>
      </c>
      <c r="AT357" s="270">
        <v>0.01</v>
      </c>
      <c r="AU357" s="270">
        <v>0.01</v>
      </c>
      <c r="AV357" s="270">
        <v>0.01</v>
      </c>
      <c r="AW357" s="270">
        <v>1.0999999999999999E-2</v>
      </c>
      <c r="AX357" s="270">
        <v>0</v>
      </c>
      <c r="AY357" s="270">
        <v>0</v>
      </c>
      <c r="AZ357" s="270">
        <v>0</v>
      </c>
      <c r="BA357" s="270">
        <v>0</v>
      </c>
      <c r="BB357" s="270">
        <v>0</v>
      </c>
      <c r="BC357" s="270">
        <v>0</v>
      </c>
      <c r="BD357" s="270">
        <v>0</v>
      </c>
      <c r="BE357" s="270">
        <v>0</v>
      </c>
      <c r="BF357" s="270">
        <v>0</v>
      </c>
      <c r="BG357" s="270">
        <v>0</v>
      </c>
    </row>
    <row r="358" spans="1:59">
      <c r="A358" s="267" t="s">
        <v>444</v>
      </c>
      <c r="B358" s="268">
        <v>7.0999999999999994E-2</v>
      </c>
      <c r="C358" s="268">
        <v>0.4</v>
      </c>
      <c r="D358" s="268">
        <v>0</v>
      </c>
      <c r="E358" s="268"/>
      <c r="F358" s="269">
        <v>750</v>
      </c>
      <c r="G358" s="270">
        <v>3.9E-2</v>
      </c>
      <c r="H358" s="270">
        <v>0</v>
      </c>
      <c r="I358" s="270">
        <v>0</v>
      </c>
      <c r="J358" s="270">
        <v>0</v>
      </c>
      <c r="K358" s="270">
        <v>2E-3</v>
      </c>
      <c r="L358" s="270">
        <v>2.9999999999999992E-2</v>
      </c>
      <c r="M358" s="271">
        <v>52</v>
      </c>
      <c r="N358" s="269">
        <v>756</v>
      </c>
      <c r="O358" s="269">
        <v>816</v>
      </c>
      <c r="P358" s="269">
        <v>876</v>
      </c>
      <c r="Q358" s="269">
        <v>933</v>
      </c>
      <c r="R358" s="269">
        <v>993</v>
      </c>
      <c r="S358" s="269" t="s">
        <v>202</v>
      </c>
      <c r="T358" s="270">
        <v>3.9300000000000002E-2</v>
      </c>
      <c r="U358" s="270">
        <v>4.24E-2</v>
      </c>
      <c r="V358" s="270">
        <v>4.5499999999999999E-2</v>
      </c>
      <c r="W358" s="270">
        <v>4.8500000000000001E-2</v>
      </c>
      <c r="X358" s="270">
        <v>5.16E-2</v>
      </c>
      <c r="Y358" s="270">
        <v>0</v>
      </c>
      <c r="Z358" s="270">
        <v>0</v>
      </c>
      <c r="AA358" s="270">
        <v>0</v>
      </c>
      <c r="AB358" s="270">
        <v>0</v>
      </c>
      <c r="AC358" s="270">
        <v>0</v>
      </c>
      <c r="AD358" s="270">
        <v>0</v>
      </c>
      <c r="AE358" s="270">
        <v>0</v>
      </c>
      <c r="AF358" s="270">
        <v>0</v>
      </c>
      <c r="AG358" s="270">
        <v>0</v>
      </c>
      <c r="AH358" s="270">
        <v>0</v>
      </c>
      <c r="AI358" s="270">
        <v>0</v>
      </c>
      <c r="AJ358" s="270">
        <v>0</v>
      </c>
      <c r="AK358" s="270">
        <v>0</v>
      </c>
      <c r="AL358" s="270">
        <v>0</v>
      </c>
      <c r="AM358" s="270">
        <v>0</v>
      </c>
      <c r="AN358" s="270">
        <v>2E-3</v>
      </c>
      <c r="AO358" s="270">
        <v>2E-3</v>
      </c>
      <c r="AP358" s="270">
        <v>2E-3</v>
      </c>
      <c r="AQ358" s="270">
        <v>2E-3</v>
      </c>
      <c r="AR358" s="270">
        <v>2E-3</v>
      </c>
      <c r="AS358" s="270">
        <v>0.05</v>
      </c>
      <c r="AT358" s="270">
        <v>0.05</v>
      </c>
      <c r="AU358" s="270">
        <v>5.1999999999999998E-2</v>
      </c>
      <c r="AV358" s="270">
        <v>5.3999999999999999E-2</v>
      </c>
      <c r="AW358" s="270">
        <v>5.7000000000000002E-2</v>
      </c>
      <c r="AX358" s="270">
        <v>0</v>
      </c>
      <c r="AY358" s="270">
        <v>0</v>
      </c>
      <c r="AZ358" s="270">
        <v>0</v>
      </c>
      <c r="BA358" s="270">
        <v>0</v>
      </c>
      <c r="BB358" s="270">
        <v>0</v>
      </c>
      <c r="BC358" s="270">
        <v>0</v>
      </c>
      <c r="BD358" s="270">
        <v>0</v>
      </c>
      <c r="BE358" s="270">
        <v>0</v>
      </c>
      <c r="BF358" s="270">
        <v>0</v>
      </c>
      <c r="BG358" s="270">
        <v>0</v>
      </c>
    </row>
    <row r="359" spans="1:59">
      <c r="A359" s="267" t="s">
        <v>972</v>
      </c>
      <c r="B359" s="268">
        <v>1.7416666666666674E-2</v>
      </c>
      <c r="C359" s="268">
        <v>5.8000000000000003E-2</v>
      </c>
      <c r="D359" s="268">
        <v>0</v>
      </c>
      <c r="E359" s="268"/>
      <c r="F359" s="269">
        <v>190</v>
      </c>
      <c r="G359" s="270">
        <v>1.4999999999999999E-2</v>
      </c>
      <c r="H359" s="270">
        <v>0</v>
      </c>
      <c r="I359" s="270">
        <v>0</v>
      </c>
      <c r="J359" s="270">
        <v>4.0000000000000001E-3</v>
      </c>
      <c r="K359" s="270">
        <v>0</v>
      </c>
      <c r="L359" s="270">
        <v>-1.5833333333333255E-3</v>
      </c>
      <c r="M359" s="271">
        <v>78.94736842105263</v>
      </c>
      <c r="N359" s="269">
        <v>190</v>
      </c>
      <c r="O359" s="269">
        <v>217</v>
      </c>
      <c r="P359" s="269">
        <v>225</v>
      </c>
      <c r="Q359" s="269">
        <v>235</v>
      </c>
      <c r="R359" s="269">
        <v>240</v>
      </c>
      <c r="S359" s="269" t="s">
        <v>202</v>
      </c>
      <c r="T359" s="270">
        <v>1.6E-2</v>
      </c>
      <c r="U359" s="270">
        <v>1.7999999999999999E-2</v>
      </c>
      <c r="V359" s="270">
        <v>0.02</v>
      </c>
      <c r="W359" s="270">
        <v>2.3E-2</v>
      </c>
      <c r="X359" s="270">
        <v>2.9000000000000001E-2</v>
      </c>
      <c r="Y359" s="270">
        <v>1E-3</v>
      </c>
      <c r="Z359" s="270">
        <v>2E-3</v>
      </c>
      <c r="AA359" s="270">
        <v>3.0000000000000001E-3</v>
      </c>
      <c r="AB359" s="270">
        <v>5.0000000000000001E-3</v>
      </c>
      <c r="AC359" s="270">
        <v>8.0000000000000002E-3</v>
      </c>
      <c r="AD359" s="270">
        <v>0</v>
      </c>
      <c r="AE359" s="270">
        <v>0</v>
      </c>
      <c r="AF359" s="270">
        <v>0</v>
      </c>
      <c r="AG359" s="270">
        <v>0</v>
      </c>
      <c r="AH359" s="270">
        <v>0</v>
      </c>
      <c r="AI359" s="270">
        <v>7.0000000000000001E-3</v>
      </c>
      <c r="AJ359" s="270">
        <v>0.01</v>
      </c>
      <c r="AK359" s="270">
        <v>1.2999999999999999E-2</v>
      </c>
      <c r="AL359" s="270">
        <v>1.4999999999999999E-2</v>
      </c>
      <c r="AM359" s="270">
        <v>1.9E-2</v>
      </c>
      <c r="AN359" s="270">
        <v>0</v>
      </c>
      <c r="AO359" s="270">
        <v>0</v>
      </c>
      <c r="AP359" s="270">
        <v>0</v>
      </c>
      <c r="AQ359" s="270">
        <v>0</v>
      </c>
      <c r="AR359" s="270">
        <v>0</v>
      </c>
      <c r="AS359" s="270">
        <v>2E-3</v>
      </c>
      <c r="AT359" s="270">
        <v>0</v>
      </c>
      <c r="AU359" s="270">
        <v>2E-3</v>
      </c>
      <c r="AV359" s="270">
        <v>2E-3</v>
      </c>
      <c r="AW359" s="270">
        <v>2E-3</v>
      </c>
      <c r="AX359" s="270">
        <v>0</v>
      </c>
      <c r="AY359" s="270">
        <v>0</v>
      </c>
      <c r="AZ359" s="270">
        <v>0</v>
      </c>
      <c r="BA359" s="270">
        <v>0</v>
      </c>
      <c r="BB359" s="270">
        <v>0</v>
      </c>
      <c r="BC359" s="270">
        <v>0</v>
      </c>
      <c r="BD359" s="270">
        <v>0</v>
      </c>
      <c r="BE359" s="270">
        <v>0</v>
      </c>
      <c r="BF359" s="270">
        <v>0</v>
      </c>
      <c r="BG359" s="270">
        <v>0</v>
      </c>
    </row>
    <row r="360" spans="1:59">
      <c r="A360" s="267" t="s">
        <v>510</v>
      </c>
      <c r="B360" s="268">
        <v>0.18813333333333335</v>
      </c>
      <c r="C360" s="268">
        <v>0.3</v>
      </c>
      <c r="D360" s="268">
        <v>0</v>
      </c>
      <c r="E360" s="268"/>
      <c r="F360" s="269">
        <v>3540</v>
      </c>
      <c r="G360" s="270">
        <v>0.16900000000000001</v>
      </c>
      <c r="H360" s="270">
        <v>1.6E-2</v>
      </c>
      <c r="I360" s="270">
        <v>0</v>
      </c>
      <c r="J360" s="270">
        <v>8.0000000000000002E-3</v>
      </c>
      <c r="K360" s="270">
        <v>8.0000000000000002E-3</v>
      </c>
      <c r="L360" s="270">
        <v>-1.2866666666666665E-2</v>
      </c>
      <c r="M360" s="271">
        <v>47.740112994350284</v>
      </c>
      <c r="N360" s="269">
        <v>3575</v>
      </c>
      <c r="O360" s="269">
        <v>3650</v>
      </c>
      <c r="P360" s="269">
        <v>3725</v>
      </c>
      <c r="Q360" s="269">
        <v>3780</v>
      </c>
      <c r="R360" s="269">
        <v>3820</v>
      </c>
      <c r="S360" s="269" t="s">
        <v>202</v>
      </c>
      <c r="T360" s="270">
        <v>0.17</v>
      </c>
      <c r="U360" s="270">
        <v>0.17299999999999999</v>
      </c>
      <c r="V360" s="270">
        <v>0.17399999999999999</v>
      </c>
      <c r="W360" s="270">
        <v>0.17599999999999999</v>
      </c>
      <c r="X360" s="270">
        <v>0.17799999999999999</v>
      </c>
      <c r="Y360" s="270">
        <v>1.4999999999999999E-2</v>
      </c>
      <c r="Z360" s="270">
        <v>1.6E-2</v>
      </c>
      <c r="AA360" s="270">
        <v>1.6E-2</v>
      </c>
      <c r="AB360" s="270">
        <v>1.7000000000000001E-2</v>
      </c>
      <c r="AC360" s="270">
        <v>1.7000000000000001E-2</v>
      </c>
      <c r="AD360" s="270">
        <v>3.0000000000000001E-3</v>
      </c>
      <c r="AE360" s="270">
        <v>4.0000000000000001E-3</v>
      </c>
      <c r="AF360" s="270">
        <v>4.0000000000000001E-3</v>
      </c>
      <c r="AG360" s="270">
        <v>5.0000000000000001E-3</v>
      </c>
      <c r="AH360" s="270">
        <v>5.0000000000000001E-3</v>
      </c>
      <c r="AI360" s="270">
        <v>8.0000000000000002E-3</v>
      </c>
      <c r="AJ360" s="270">
        <v>8.9999999999999993E-3</v>
      </c>
      <c r="AK360" s="270">
        <v>8.9999999999999993E-3</v>
      </c>
      <c r="AL360" s="270">
        <v>0.01</v>
      </c>
      <c r="AM360" s="270">
        <v>0.01</v>
      </c>
      <c r="AN360" s="270">
        <v>8.0000000000000002E-3</v>
      </c>
      <c r="AO360" s="270">
        <v>8.9999999999999993E-3</v>
      </c>
      <c r="AP360" s="270">
        <v>8.9999999999999993E-3</v>
      </c>
      <c r="AQ360" s="270">
        <v>0.01</v>
      </c>
      <c r="AR360" s="270">
        <v>0.01</v>
      </c>
      <c r="AS360" s="270">
        <v>2.1000000000000001E-2</v>
      </c>
      <c r="AT360" s="270">
        <v>2.1999999999999999E-2</v>
      </c>
      <c r="AU360" s="270">
        <v>2.3E-2</v>
      </c>
      <c r="AV360" s="270">
        <v>2.4E-2</v>
      </c>
      <c r="AW360" s="270">
        <v>2.5000000000000001E-2</v>
      </c>
      <c r="AX360" s="270">
        <v>0</v>
      </c>
      <c r="AY360" s="270">
        <v>0</v>
      </c>
      <c r="AZ360" s="270">
        <v>0</v>
      </c>
      <c r="BA360" s="270">
        <v>0</v>
      </c>
      <c r="BB360" s="270">
        <v>0</v>
      </c>
      <c r="BC360" s="270">
        <v>0</v>
      </c>
      <c r="BD360" s="270">
        <v>0</v>
      </c>
      <c r="BE360" s="270">
        <v>0</v>
      </c>
      <c r="BF360" s="270">
        <v>0</v>
      </c>
      <c r="BG360" s="270">
        <v>0</v>
      </c>
    </row>
    <row r="361" spans="1:59">
      <c r="A361" s="267" t="s">
        <v>441</v>
      </c>
      <c r="B361" s="268">
        <v>8.0166666666666667E-3</v>
      </c>
      <c r="C361" s="268">
        <v>2.1000000000000001E-2</v>
      </c>
      <c r="D361" s="268">
        <v>0</v>
      </c>
      <c r="E361" s="268"/>
      <c r="F361" s="269">
        <v>155</v>
      </c>
      <c r="G361" s="270">
        <v>4.0000000000000001E-3</v>
      </c>
      <c r="H361" s="270">
        <v>1E-3</v>
      </c>
      <c r="I361" s="270">
        <v>0</v>
      </c>
      <c r="J361" s="270">
        <v>0</v>
      </c>
      <c r="K361" s="270">
        <v>0</v>
      </c>
      <c r="L361" s="270">
        <v>3.0166666666666666E-3</v>
      </c>
      <c r="M361" s="271">
        <v>25.806451612903224</v>
      </c>
      <c r="N361" s="269">
        <v>165</v>
      </c>
      <c r="O361" s="269">
        <v>175</v>
      </c>
      <c r="P361" s="269">
        <v>185</v>
      </c>
      <c r="Q361" s="269">
        <v>195</v>
      </c>
      <c r="R361" s="269">
        <v>205</v>
      </c>
      <c r="S361" s="269" t="s">
        <v>202</v>
      </c>
      <c r="T361" s="270">
        <v>6.6E-3</v>
      </c>
      <c r="U361" s="270">
        <v>7.0000000000000001E-3</v>
      </c>
      <c r="V361" s="270">
        <v>7.4000000000000003E-3</v>
      </c>
      <c r="W361" s="270">
        <v>7.7999999999999996E-3</v>
      </c>
      <c r="X361" s="270">
        <v>8.2000000000000007E-3</v>
      </c>
      <c r="Y361" s="270">
        <v>2E-3</v>
      </c>
      <c r="Z361" s="270">
        <v>2.0999999999999999E-3</v>
      </c>
      <c r="AA361" s="270">
        <v>2.2000000000000001E-3</v>
      </c>
      <c r="AB361" s="270">
        <v>2.3E-3</v>
      </c>
      <c r="AC361" s="270">
        <v>2.3999999999999998E-3</v>
      </c>
      <c r="AD361" s="270">
        <v>0</v>
      </c>
      <c r="AE361" s="270">
        <v>0</v>
      </c>
      <c r="AF361" s="270">
        <v>0</v>
      </c>
      <c r="AG361" s="270">
        <v>0</v>
      </c>
      <c r="AH361" s="270">
        <v>0</v>
      </c>
      <c r="AI361" s="270">
        <v>0</v>
      </c>
      <c r="AJ361" s="270">
        <v>0</v>
      </c>
      <c r="AK361" s="270">
        <v>0</v>
      </c>
      <c r="AL361" s="270">
        <v>0</v>
      </c>
      <c r="AM361" s="270">
        <v>0</v>
      </c>
      <c r="AN361" s="270">
        <v>0</v>
      </c>
      <c r="AO361" s="270">
        <v>0</v>
      </c>
      <c r="AP361" s="270">
        <v>0</v>
      </c>
      <c r="AQ361" s="270">
        <v>0</v>
      </c>
      <c r="AR361" s="270">
        <v>0</v>
      </c>
      <c r="AS361" s="270">
        <v>1E-3</v>
      </c>
      <c r="AT361" s="270">
        <v>1E-3</v>
      </c>
      <c r="AU361" s="270">
        <v>1E-3</v>
      </c>
      <c r="AV361" s="270">
        <v>1E-3</v>
      </c>
      <c r="AW361" s="270">
        <v>1E-3</v>
      </c>
      <c r="AX361" s="270">
        <v>0</v>
      </c>
      <c r="AY361" s="270">
        <v>0</v>
      </c>
      <c r="AZ361" s="270">
        <v>0</v>
      </c>
      <c r="BA361" s="270">
        <v>0</v>
      </c>
      <c r="BB361" s="270">
        <v>0</v>
      </c>
      <c r="BC361" s="270">
        <v>0</v>
      </c>
      <c r="BD361" s="270">
        <v>0</v>
      </c>
      <c r="BE361" s="270">
        <v>0</v>
      </c>
      <c r="BF361" s="270">
        <v>0</v>
      </c>
      <c r="BG361" s="270">
        <v>0</v>
      </c>
    </row>
    <row r="362" spans="1:59">
      <c r="A362" s="267" t="s">
        <v>739</v>
      </c>
      <c r="B362" s="268">
        <v>3.4391666666666665</v>
      </c>
      <c r="C362" s="268">
        <v>12.167</v>
      </c>
      <c r="D362" s="268">
        <v>0</v>
      </c>
      <c r="E362" s="268"/>
      <c r="F362" s="269">
        <v>37310</v>
      </c>
      <c r="G362" s="270">
        <v>1.8009999999999999</v>
      </c>
      <c r="H362" s="270">
        <v>0.77400000000000002</v>
      </c>
      <c r="I362" s="270">
        <v>0.125</v>
      </c>
      <c r="J362" s="270">
        <v>0</v>
      </c>
      <c r="K362" s="270">
        <v>0.15</v>
      </c>
      <c r="L362" s="270">
        <v>0.58916666666666639</v>
      </c>
      <c r="M362" s="271">
        <v>48.27124095416778</v>
      </c>
      <c r="N362" s="269">
        <v>39015</v>
      </c>
      <c r="O362" s="269">
        <v>45275</v>
      </c>
      <c r="P362" s="269">
        <v>52550</v>
      </c>
      <c r="Q362" s="269">
        <v>61000</v>
      </c>
      <c r="R362" s="269">
        <v>70750</v>
      </c>
      <c r="S362" s="269" t="s">
        <v>201</v>
      </c>
      <c r="T362" s="270">
        <v>1.883</v>
      </c>
      <c r="U362" s="270">
        <v>2.1859999999999999</v>
      </c>
      <c r="V362" s="270">
        <v>2.536</v>
      </c>
      <c r="W362" s="270">
        <v>2.944</v>
      </c>
      <c r="X362" s="270">
        <v>3.4159999999999999</v>
      </c>
      <c r="Y362" s="270">
        <v>0.80900000000000005</v>
      </c>
      <c r="Z362" s="270">
        <v>0.93899999999999995</v>
      </c>
      <c r="AA362" s="270">
        <v>1.0900000000000001</v>
      </c>
      <c r="AB362" s="270">
        <v>1.2649999999999999</v>
      </c>
      <c r="AC362" s="270">
        <v>1.5469999999999999</v>
      </c>
      <c r="AD362" s="270">
        <v>0.13100000000000001</v>
      </c>
      <c r="AE362" s="270">
        <v>0.152</v>
      </c>
      <c r="AF362" s="270">
        <v>0.17899999999999999</v>
      </c>
      <c r="AG362" s="270">
        <v>0.20399999999999999</v>
      </c>
      <c r="AH362" s="270">
        <v>0.23699999999999999</v>
      </c>
      <c r="AI362" s="270">
        <v>0</v>
      </c>
      <c r="AJ362" s="270">
        <v>0</v>
      </c>
      <c r="AK362" s="270">
        <v>0</v>
      </c>
      <c r="AL362" s="270">
        <v>0</v>
      </c>
      <c r="AM362" s="270">
        <v>0</v>
      </c>
      <c r="AN362" s="270">
        <v>0.157</v>
      </c>
      <c r="AO362" s="270">
        <v>0.182</v>
      </c>
      <c r="AP362" s="270">
        <v>0.214</v>
      </c>
      <c r="AQ362" s="270">
        <v>0.245</v>
      </c>
      <c r="AR362" s="270">
        <v>0.28499999999999998</v>
      </c>
      <c r="AS362" s="270">
        <v>0.46500000000000002</v>
      </c>
      <c r="AT362" s="270">
        <v>0.54</v>
      </c>
      <c r="AU362" s="270">
        <v>0.626</v>
      </c>
      <c r="AV362" s="270">
        <v>0.72699999999999998</v>
      </c>
      <c r="AW362" s="270">
        <v>0.84299999999999997</v>
      </c>
      <c r="AX362" s="270">
        <v>0</v>
      </c>
      <c r="AY362" s="270">
        <v>0</v>
      </c>
      <c r="AZ362" s="270">
        <v>0</v>
      </c>
      <c r="BA362" s="270">
        <v>0</v>
      </c>
      <c r="BB362" s="270">
        <v>0</v>
      </c>
      <c r="BC362" s="270">
        <v>1.96</v>
      </c>
      <c r="BD362" s="270">
        <v>0</v>
      </c>
      <c r="BE362" s="270">
        <v>0</v>
      </c>
      <c r="BF362" s="270">
        <v>0</v>
      </c>
      <c r="BG362" s="270">
        <v>0</v>
      </c>
    </row>
    <row r="363" spans="1:59">
      <c r="A363" s="267" t="s">
        <v>613</v>
      </c>
      <c r="B363" s="268">
        <v>1.2108333333333334</v>
      </c>
      <c r="C363" s="268">
        <v>2.88</v>
      </c>
      <c r="D363" s="268">
        <v>8.9999999999999993E-3</v>
      </c>
      <c r="E363" s="268"/>
      <c r="F363" s="269">
        <v>14246</v>
      </c>
      <c r="G363" s="270">
        <v>0.59199999999999997</v>
      </c>
      <c r="H363" s="270">
        <v>0.224</v>
      </c>
      <c r="I363" s="270">
        <v>0</v>
      </c>
      <c r="J363" s="270">
        <v>3.0000000000000001E-3</v>
      </c>
      <c r="K363" s="270">
        <v>0.18</v>
      </c>
      <c r="L363" s="270">
        <v>0.20283333333333364</v>
      </c>
      <c r="M363" s="271">
        <v>41.555524357714447</v>
      </c>
      <c r="N363" s="269">
        <v>14317</v>
      </c>
      <c r="O363" s="269">
        <v>14389</v>
      </c>
      <c r="P363" s="269">
        <v>14466</v>
      </c>
      <c r="Q363" s="269">
        <v>14543</v>
      </c>
      <c r="R363" s="269">
        <v>14620</v>
      </c>
      <c r="S363" s="269" t="s">
        <v>201</v>
      </c>
      <c r="T363" s="270">
        <v>0.61</v>
      </c>
      <c r="U363" s="270">
        <v>0.628</v>
      </c>
      <c r="V363" s="270">
        <v>0.64700000000000002</v>
      </c>
      <c r="W363" s="270">
        <v>0.66700000000000004</v>
      </c>
      <c r="X363" s="270">
        <v>0.68600000000000005</v>
      </c>
      <c r="Y363" s="270">
        <v>0.23799999999999999</v>
      </c>
      <c r="Z363" s="270">
        <v>0.252</v>
      </c>
      <c r="AA363" s="270">
        <v>0.26600000000000001</v>
      </c>
      <c r="AB363" s="270">
        <v>0.28000000000000003</v>
      </c>
      <c r="AC363" s="270">
        <v>0.29399999999999998</v>
      </c>
      <c r="AD363" s="270">
        <v>0</v>
      </c>
      <c r="AE363" s="270">
        <v>0</v>
      </c>
      <c r="AF363" s="270">
        <v>0</v>
      </c>
      <c r="AG363" s="270">
        <v>0</v>
      </c>
      <c r="AH363" s="270">
        <v>0</v>
      </c>
      <c r="AI363" s="270">
        <v>4.0000000000000001E-3</v>
      </c>
      <c r="AJ363" s="270">
        <v>5.0000000000000001E-3</v>
      </c>
      <c r="AK363" s="270">
        <v>6.0000000000000001E-3</v>
      </c>
      <c r="AL363" s="270">
        <v>7.0000000000000001E-3</v>
      </c>
      <c r="AM363" s="270">
        <v>8.0000000000000002E-3</v>
      </c>
      <c r="AN363" s="270">
        <v>0.185</v>
      </c>
      <c r="AO363" s="270">
        <v>0.19</v>
      </c>
      <c r="AP363" s="270">
        <v>0.19500000000000001</v>
      </c>
      <c r="AQ363" s="270">
        <v>0.20499999999999999</v>
      </c>
      <c r="AR363" s="270">
        <v>0.215</v>
      </c>
      <c r="AS363" s="270">
        <v>0.187</v>
      </c>
      <c r="AT363" s="270">
        <v>0.19400000000000001</v>
      </c>
      <c r="AU363" s="270">
        <v>0.20100000000000001</v>
      </c>
      <c r="AV363" s="270">
        <v>0.20899999999999999</v>
      </c>
      <c r="AW363" s="270">
        <v>0.217</v>
      </c>
      <c r="AX363" s="270">
        <v>0</v>
      </c>
      <c r="AY363" s="270">
        <v>0</v>
      </c>
      <c r="AZ363" s="270">
        <v>0</v>
      </c>
      <c r="BA363" s="270">
        <v>0</v>
      </c>
      <c r="BB363" s="270">
        <v>0</v>
      </c>
      <c r="BC363" s="270">
        <v>0</v>
      </c>
      <c r="BD363" s="270">
        <v>0</v>
      </c>
      <c r="BE363" s="270">
        <v>0</v>
      </c>
      <c r="BF363" s="270">
        <v>0</v>
      </c>
      <c r="BG363" s="270">
        <v>0</v>
      </c>
    </row>
    <row r="364" spans="1:59">
      <c r="A364" s="267" t="s">
        <v>902</v>
      </c>
      <c r="B364" s="268">
        <v>0.18266666666666667</v>
      </c>
      <c r="C364" s="268">
        <v>0.432</v>
      </c>
      <c r="D364" s="268">
        <v>0</v>
      </c>
      <c r="E364" s="268"/>
      <c r="F364" s="269">
        <v>1864</v>
      </c>
      <c r="G364" s="270">
        <v>6.0999999999999999E-2</v>
      </c>
      <c r="H364" s="270">
        <v>6.0000000000000001E-3</v>
      </c>
      <c r="I364" s="270">
        <v>2E-3</v>
      </c>
      <c r="J364" s="270">
        <v>6.9000000000000006E-2</v>
      </c>
      <c r="K364" s="270">
        <v>1.9E-2</v>
      </c>
      <c r="L364" s="270">
        <v>2.5666666666666671E-2</v>
      </c>
      <c r="M364" s="271">
        <v>32.725321888412019</v>
      </c>
      <c r="N364" s="269">
        <v>1885</v>
      </c>
      <c r="O364" s="269">
        <v>2074</v>
      </c>
      <c r="P364" s="269">
        <v>2281</v>
      </c>
      <c r="Q364" s="269">
        <v>2509</v>
      </c>
      <c r="R364" s="269">
        <v>2550</v>
      </c>
      <c r="S364" s="269" t="s">
        <v>201</v>
      </c>
      <c r="T364" s="270">
        <v>7.5999999999999998E-2</v>
      </c>
      <c r="U364" s="270">
        <v>8.8999999999999996E-2</v>
      </c>
      <c r="V364" s="270">
        <v>0.10100000000000001</v>
      </c>
      <c r="W364" s="270">
        <v>0.114</v>
      </c>
      <c r="X364" s="270">
        <v>0.121</v>
      </c>
      <c r="Y364" s="270">
        <v>5.0000000000000001E-3</v>
      </c>
      <c r="Z364" s="270">
        <v>5.0000000000000001E-3</v>
      </c>
      <c r="AA364" s="270">
        <v>5.0000000000000001E-3</v>
      </c>
      <c r="AB364" s="270">
        <v>5.0000000000000001E-3</v>
      </c>
      <c r="AC364" s="270">
        <v>5.0000000000000001E-3</v>
      </c>
      <c r="AD364" s="270">
        <v>2E-3</v>
      </c>
      <c r="AE364" s="270">
        <v>2E-3</v>
      </c>
      <c r="AF364" s="270">
        <v>3.0000000000000001E-3</v>
      </c>
      <c r="AG364" s="270">
        <v>3.0000000000000001E-3</v>
      </c>
      <c r="AH364" s="270">
        <v>3.0000000000000001E-3</v>
      </c>
      <c r="AI364" s="270">
        <v>5.1999999999999998E-2</v>
      </c>
      <c r="AJ364" s="270">
        <v>5.3999999999999999E-2</v>
      </c>
      <c r="AK364" s="270">
        <v>5.7000000000000002E-2</v>
      </c>
      <c r="AL364" s="270">
        <v>0.06</v>
      </c>
      <c r="AM364" s="270">
        <v>6.5000000000000002E-2</v>
      </c>
      <c r="AN364" s="270">
        <v>1.7000000000000001E-2</v>
      </c>
      <c r="AO364" s="270">
        <v>1.7999999999999999E-2</v>
      </c>
      <c r="AP364" s="270">
        <v>1.9E-2</v>
      </c>
      <c r="AQ364" s="270">
        <v>0.02</v>
      </c>
      <c r="AR364" s="270">
        <v>2.1000000000000001E-2</v>
      </c>
      <c r="AS364" s="270">
        <v>2.4899999999999999E-2</v>
      </c>
      <c r="AT364" s="270">
        <v>2.75E-2</v>
      </c>
      <c r="AU364" s="270">
        <v>3.0300000000000001E-2</v>
      </c>
      <c r="AV364" s="270">
        <v>3.3099999999999997E-2</v>
      </c>
      <c r="AW364" s="270">
        <v>3.5200000000000002E-2</v>
      </c>
      <c r="AX364" s="270">
        <v>0</v>
      </c>
      <c r="AY364" s="270">
        <v>0</v>
      </c>
      <c r="AZ364" s="270">
        <v>0</v>
      </c>
      <c r="BA364" s="270">
        <v>0</v>
      </c>
      <c r="BB364" s="270">
        <v>0</v>
      </c>
      <c r="BC364" s="270">
        <v>0</v>
      </c>
      <c r="BD364" s="270">
        <v>0</v>
      </c>
      <c r="BE364" s="270">
        <v>0</v>
      </c>
      <c r="BF364" s="270">
        <v>0</v>
      </c>
      <c r="BG364" s="270">
        <v>0</v>
      </c>
    </row>
    <row r="365" spans="1:59">
      <c r="A365" s="267" t="s">
        <v>537</v>
      </c>
      <c r="B365" s="268">
        <v>3.2666666666666677E-2</v>
      </c>
      <c r="C365" s="268">
        <v>9.1999999999999998E-2</v>
      </c>
      <c r="D365" s="268">
        <v>0</v>
      </c>
      <c r="E365" s="268"/>
      <c r="F365" s="269">
        <v>425</v>
      </c>
      <c r="G365" s="270">
        <v>2.3E-2</v>
      </c>
      <c r="H365" s="270">
        <v>1E-3</v>
      </c>
      <c r="I365" s="270">
        <v>0</v>
      </c>
      <c r="J365" s="270">
        <v>3.0000000000000001E-3</v>
      </c>
      <c r="K365" s="270">
        <v>1E-3</v>
      </c>
      <c r="L365" s="270">
        <v>4.6666666666666766E-3</v>
      </c>
      <c r="M365" s="271">
        <v>54.117647058823529</v>
      </c>
      <c r="N365" s="269">
        <v>425</v>
      </c>
      <c r="O365" s="269">
        <v>427</v>
      </c>
      <c r="P365" s="269">
        <v>435</v>
      </c>
      <c r="Q365" s="269">
        <v>440</v>
      </c>
      <c r="R365" s="269">
        <v>445</v>
      </c>
      <c r="S365" s="269" t="s">
        <v>201</v>
      </c>
      <c r="T365" s="270">
        <v>2.5000000000000001E-2</v>
      </c>
      <c r="U365" s="270">
        <v>2.8000000000000001E-2</v>
      </c>
      <c r="V365" s="270">
        <v>2.9000000000000001E-2</v>
      </c>
      <c r="W365" s="270">
        <v>0.03</v>
      </c>
      <c r="X365" s="270">
        <v>3.1E-2</v>
      </c>
      <c r="Y365" s="270">
        <v>2E-3</v>
      </c>
      <c r="Z365" s="270">
        <v>3.0000000000000001E-3</v>
      </c>
      <c r="AA365" s="270">
        <v>4.0000000000000001E-3</v>
      </c>
      <c r="AB365" s="270">
        <v>4.0000000000000001E-3</v>
      </c>
      <c r="AC365" s="270">
        <v>4.0000000000000001E-3</v>
      </c>
      <c r="AD365" s="270">
        <v>0</v>
      </c>
      <c r="AE365" s="270">
        <v>0</v>
      </c>
      <c r="AF365" s="270">
        <v>0</v>
      </c>
      <c r="AG365" s="270">
        <v>0</v>
      </c>
      <c r="AH365" s="270">
        <v>0</v>
      </c>
      <c r="AI365" s="270">
        <v>2E-3</v>
      </c>
      <c r="AJ365" s="270">
        <v>2E-3</v>
      </c>
      <c r="AK365" s="270">
        <v>2E-3</v>
      </c>
      <c r="AL365" s="270">
        <v>2E-3</v>
      </c>
      <c r="AM365" s="270">
        <v>2E-3</v>
      </c>
      <c r="AN365" s="270">
        <v>1E-3</v>
      </c>
      <c r="AO365" s="270">
        <v>1E-3</v>
      </c>
      <c r="AP365" s="270">
        <v>1E-3</v>
      </c>
      <c r="AQ365" s="270">
        <v>1E-3</v>
      </c>
      <c r="AR365" s="270">
        <v>1E-3</v>
      </c>
      <c r="AS365" s="270">
        <v>2E-3</v>
      </c>
      <c r="AT365" s="270">
        <v>2E-3</v>
      </c>
      <c r="AU365" s="270">
        <v>2E-3</v>
      </c>
      <c r="AV365" s="270">
        <v>2E-3</v>
      </c>
      <c r="AW365" s="270">
        <v>3.0000000000000001E-3</v>
      </c>
      <c r="AX365" s="270">
        <v>0</v>
      </c>
      <c r="AY365" s="270">
        <v>0</v>
      </c>
      <c r="AZ365" s="270">
        <v>0</v>
      </c>
      <c r="BA365" s="270">
        <v>0</v>
      </c>
      <c r="BB365" s="270">
        <v>0</v>
      </c>
      <c r="BC365" s="270">
        <v>0</v>
      </c>
      <c r="BD365" s="270">
        <v>0</v>
      </c>
      <c r="BE365" s="270">
        <v>0</v>
      </c>
      <c r="BF365" s="270">
        <v>0</v>
      </c>
      <c r="BG365" s="270">
        <v>0</v>
      </c>
    </row>
    <row r="366" spans="1:59">
      <c r="A366" s="267" t="s">
        <v>492</v>
      </c>
      <c r="B366" s="268">
        <v>3.9356666666666662</v>
      </c>
      <c r="C366" s="268">
        <v>4.7440000000000015</v>
      </c>
      <c r="D366" s="268">
        <v>0</v>
      </c>
      <c r="E366" s="268"/>
      <c r="F366" s="269">
        <v>15926</v>
      </c>
      <c r="G366" s="270">
        <v>0.90100000000000002</v>
      </c>
      <c r="H366" s="270">
        <v>0.3</v>
      </c>
      <c r="I366" s="270">
        <v>1.65</v>
      </c>
      <c r="J366" s="270">
        <v>0.2</v>
      </c>
      <c r="K366" s="270">
        <v>0.40600000000000003</v>
      </c>
      <c r="L366" s="270">
        <v>0.47866666666666591</v>
      </c>
      <c r="M366" s="271">
        <v>56.574155469044328</v>
      </c>
      <c r="N366" s="269">
        <v>15926</v>
      </c>
      <c r="O366" s="269">
        <v>15926</v>
      </c>
      <c r="P366" s="269">
        <v>15926</v>
      </c>
      <c r="Q366" s="269">
        <v>15926</v>
      </c>
      <c r="R366" s="269">
        <v>15926</v>
      </c>
      <c r="S366" s="269" t="s">
        <v>201</v>
      </c>
      <c r="T366" s="270">
        <v>1</v>
      </c>
      <c r="U366" s="270">
        <v>1</v>
      </c>
      <c r="V366" s="270">
        <v>1</v>
      </c>
      <c r="W366" s="270">
        <v>1</v>
      </c>
      <c r="X366" s="270">
        <v>1</v>
      </c>
      <c r="Y366" s="270">
        <v>0.3</v>
      </c>
      <c r="Z366" s="270">
        <v>0.3</v>
      </c>
      <c r="AA366" s="270">
        <v>0.3</v>
      </c>
      <c r="AB366" s="270">
        <v>0.3</v>
      </c>
      <c r="AC366" s="270">
        <v>0.3</v>
      </c>
      <c r="AD366" s="270">
        <v>2</v>
      </c>
      <c r="AE366" s="270">
        <v>2</v>
      </c>
      <c r="AF366" s="270">
        <v>2</v>
      </c>
      <c r="AG366" s="270">
        <v>2</v>
      </c>
      <c r="AH366" s="270">
        <v>2</v>
      </c>
      <c r="AI366" s="270">
        <v>0.2</v>
      </c>
      <c r="AJ366" s="270">
        <v>0.2</v>
      </c>
      <c r="AK366" s="270">
        <v>0.2</v>
      </c>
      <c r="AL366" s="270">
        <v>0.2</v>
      </c>
      <c r="AM366" s="270">
        <v>0.2</v>
      </c>
      <c r="AN366" s="270">
        <v>0.39500000000000002</v>
      </c>
      <c r="AO366" s="270">
        <v>0.39500000000000002</v>
      </c>
      <c r="AP366" s="270">
        <v>0.39500000000000002</v>
      </c>
      <c r="AQ366" s="270">
        <v>0.39500000000000002</v>
      </c>
      <c r="AR366" s="270">
        <v>0.39500000000000002</v>
      </c>
      <c r="AS366" s="270">
        <v>0.29199999999999998</v>
      </c>
      <c r="AT366" s="270">
        <v>0.29199999999999998</v>
      </c>
      <c r="AU366" s="270">
        <v>0.29199999999999998</v>
      </c>
      <c r="AV366" s="270">
        <v>0.29199999999999998</v>
      </c>
      <c r="AW366" s="270">
        <v>0.29199999999999998</v>
      </c>
      <c r="AX366" s="270">
        <v>1.8</v>
      </c>
      <c r="AY366" s="270">
        <v>0</v>
      </c>
      <c r="AZ366" s="270">
        <v>0</v>
      </c>
      <c r="BA366" s="270">
        <v>0</v>
      </c>
      <c r="BB366" s="270">
        <v>0</v>
      </c>
      <c r="BC366" s="270">
        <v>0</v>
      </c>
      <c r="BD366" s="270">
        <v>0</v>
      </c>
      <c r="BE366" s="270">
        <v>0</v>
      </c>
      <c r="BF366" s="270">
        <v>0</v>
      </c>
      <c r="BG366" s="270">
        <v>0</v>
      </c>
    </row>
    <row r="367" spans="1:59">
      <c r="A367" s="267" t="s">
        <v>574</v>
      </c>
      <c r="B367" s="268">
        <v>0.51533333333333342</v>
      </c>
      <c r="C367" s="268">
        <v>1.476</v>
      </c>
      <c r="D367" s="268">
        <v>0</v>
      </c>
      <c r="E367" s="268"/>
      <c r="F367" s="269">
        <v>6000</v>
      </c>
      <c r="G367" s="270">
        <v>0.30099999999999999</v>
      </c>
      <c r="H367" s="270">
        <v>0.02</v>
      </c>
      <c r="I367" s="270">
        <v>5.0000000000000001E-3</v>
      </c>
      <c r="J367" s="270">
        <v>3.0000000000000001E-3</v>
      </c>
      <c r="K367" s="270">
        <v>8.7999999999999995E-2</v>
      </c>
      <c r="L367" s="270">
        <v>9.8333333333333384E-2</v>
      </c>
      <c r="M367" s="271">
        <v>50.166666666666664</v>
      </c>
      <c r="N367" s="269">
        <v>6100</v>
      </c>
      <c r="O367" s="269">
        <v>6800</v>
      </c>
      <c r="P367" s="269">
        <v>9000</v>
      </c>
      <c r="Q367" s="269">
        <v>10000</v>
      </c>
      <c r="R367" s="269">
        <v>12500</v>
      </c>
      <c r="S367" s="269" t="s">
        <v>201</v>
      </c>
      <c r="T367" s="270">
        <v>0.32</v>
      </c>
      <c r="U367" s="270">
        <v>0.4</v>
      </c>
      <c r="V367" s="270">
        <v>0.6</v>
      </c>
      <c r="W367" s="270">
        <v>0.65</v>
      </c>
      <c r="X367" s="270">
        <v>0.75</v>
      </c>
      <c r="Y367" s="270">
        <v>2.5000000000000001E-2</v>
      </c>
      <c r="Z367" s="270">
        <v>0.05</v>
      </c>
      <c r="AA367" s="270">
        <v>0.1</v>
      </c>
      <c r="AB367" s="270">
        <v>0.13</v>
      </c>
      <c r="AC367" s="270">
        <v>0.15</v>
      </c>
      <c r="AD367" s="270">
        <v>6.0000000000000001E-3</v>
      </c>
      <c r="AE367" s="270">
        <v>1.4999999999999999E-2</v>
      </c>
      <c r="AF367" s="270">
        <v>0.02</v>
      </c>
      <c r="AG367" s="270">
        <v>3.4000000000000002E-2</v>
      </c>
      <c r="AH367" s="270">
        <v>0.05</v>
      </c>
      <c r="AI367" s="270">
        <v>5.0000000000000001E-3</v>
      </c>
      <c r="AJ367" s="270">
        <v>0.01</v>
      </c>
      <c r="AK367" s="270">
        <v>2.5000000000000001E-2</v>
      </c>
      <c r="AL367" s="270">
        <v>0.03</v>
      </c>
      <c r="AM367" s="270">
        <v>0.04</v>
      </c>
      <c r="AN367" s="270">
        <v>9.5000000000000001E-2</v>
      </c>
      <c r="AO367" s="270">
        <v>0.105</v>
      </c>
      <c r="AP367" s="270">
        <v>0.12</v>
      </c>
      <c r="AQ367" s="270">
        <v>0.125</v>
      </c>
      <c r="AR367" s="270">
        <v>0.14000000000000001</v>
      </c>
      <c r="AS367" s="270">
        <v>0.156</v>
      </c>
      <c r="AT367" s="270">
        <v>0.192</v>
      </c>
      <c r="AU367" s="270">
        <v>0.28699999999999998</v>
      </c>
      <c r="AV367" s="270">
        <v>0.32100000000000001</v>
      </c>
      <c r="AW367" s="270">
        <v>0.375</v>
      </c>
      <c r="AX367" s="270">
        <v>0</v>
      </c>
      <c r="AY367" s="270">
        <v>0.25</v>
      </c>
      <c r="AZ367" s="270">
        <v>0</v>
      </c>
      <c r="BA367" s="270">
        <v>0</v>
      </c>
      <c r="BB367" s="270">
        <v>0</v>
      </c>
      <c r="BC367" s="270">
        <v>0</v>
      </c>
      <c r="BD367" s="270">
        <v>0</v>
      </c>
      <c r="BE367" s="270">
        <v>0</v>
      </c>
      <c r="BF367" s="270">
        <v>0</v>
      </c>
      <c r="BG367" s="270">
        <v>0</v>
      </c>
    </row>
    <row r="368" spans="1:59">
      <c r="A368" s="267" t="s">
        <v>519</v>
      </c>
      <c r="B368" s="268">
        <v>3.2250000000000008E-2</v>
      </c>
      <c r="C368" s="268">
        <v>0.25</v>
      </c>
      <c r="D368" s="268">
        <v>0</v>
      </c>
      <c r="E368" s="268"/>
      <c r="F368" s="269">
        <v>440</v>
      </c>
      <c r="G368" s="270">
        <v>2.4E-2</v>
      </c>
      <c r="H368" s="270">
        <v>2E-3</v>
      </c>
      <c r="I368" s="270">
        <v>0</v>
      </c>
      <c r="J368" s="270">
        <v>1E-3</v>
      </c>
      <c r="K368" s="270">
        <v>1E-3</v>
      </c>
      <c r="L368" s="270">
        <v>4.2500000000000038E-3</v>
      </c>
      <c r="M368" s="271">
        <v>54.545454545454547</v>
      </c>
      <c r="N368" s="269">
        <v>480</v>
      </c>
      <c r="O368" s="269">
        <v>525</v>
      </c>
      <c r="P368" s="269">
        <v>552</v>
      </c>
      <c r="Q368" s="269">
        <v>585</v>
      </c>
      <c r="R368" s="269">
        <v>627</v>
      </c>
      <c r="S368" s="269" t="s">
        <v>201</v>
      </c>
      <c r="T368" s="270">
        <v>2.4E-2</v>
      </c>
      <c r="U368" s="270">
        <v>2.5000000000000001E-2</v>
      </c>
      <c r="V368" s="270">
        <v>2.7E-2</v>
      </c>
      <c r="W368" s="270">
        <v>0.03</v>
      </c>
      <c r="X368" s="270">
        <v>3.3000000000000002E-2</v>
      </c>
      <c r="Y368" s="270">
        <v>3.0000000000000001E-3</v>
      </c>
      <c r="Z368" s="270">
        <v>3.0000000000000001E-3</v>
      </c>
      <c r="AA368" s="270">
        <v>3.0000000000000001E-3</v>
      </c>
      <c r="AB368" s="270">
        <v>3.0000000000000001E-3</v>
      </c>
      <c r="AC368" s="270">
        <v>3.0000000000000001E-3</v>
      </c>
      <c r="AD368" s="270">
        <v>0</v>
      </c>
      <c r="AE368" s="270">
        <v>0</v>
      </c>
      <c r="AF368" s="270">
        <v>0</v>
      </c>
      <c r="AG368" s="270">
        <v>0</v>
      </c>
      <c r="AH368" s="270">
        <v>0</v>
      </c>
      <c r="AI368" s="270">
        <v>2E-3</v>
      </c>
      <c r="AJ368" s="270">
        <v>2E-3</v>
      </c>
      <c r="AK368" s="270">
        <v>2E-3</v>
      </c>
      <c r="AL368" s="270">
        <v>2E-3</v>
      </c>
      <c r="AM368" s="270">
        <v>2E-3</v>
      </c>
      <c r="AN368" s="270">
        <v>3.0000000000000001E-3</v>
      </c>
      <c r="AO368" s="270">
        <v>3.0000000000000001E-3</v>
      </c>
      <c r="AP368" s="270">
        <v>3.0000000000000001E-3</v>
      </c>
      <c r="AQ368" s="270">
        <v>3.0000000000000001E-3</v>
      </c>
      <c r="AR368" s="270">
        <v>3.0000000000000001E-3</v>
      </c>
      <c r="AS368" s="270">
        <v>5.0000000000000001E-3</v>
      </c>
      <c r="AT368" s="270">
        <v>5.0000000000000001E-3</v>
      </c>
      <c r="AU368" s="270">
        <v>5.0000000000000001E-3</v>
      </c>
      <c r="AV368" s="270">
        <v>5.0000000000000001E-3</v>
      </c>
      <c r="AW368" s="270">
        <v>6.0000000000000001E-3</v>
      </c>
      <c r="AX368" s="270">
        <v>0</v>
      </c>
      <c r="AY368" s="270">
        <v>0</v>
      </c>
      <c r="AZ368" s="270">
        <v>0</v>
      </c>
      <c r="BA368" s="270">
        <v>0</v>
      </c>
      <c r="BB368" s="270">
        <v>0</v>
      </c>
      <c r="BC368" s="270">
        <v>0</v>
      </c>
      <c r="BD368" s="270">
        <v>0</v>
      </c>
      <c r="BE368" s="270">
        <v>0</v>
      </c>
      <c r="BF368" s="270">
        <v>0</v>
      </c>
      <c r="BG368" s="270">
        <v>0</v>
      </c>
    </row>
    <row r="369" spans="1:59">
      <c r="A369" s="267" t="s">
        <v>520</v>
      </c>
      <c r="B369" s="268">
        <v>2.6984166666666667</v>
      </c>
      <c r="C369" s="268">
        <v>8.1469999999999985</v>
      </c>
      <c r="D369" s="268">
        <v>3.721643835616438E-2</v>
      </c>
      <c r="E369" s="268"/>
      <c r="F369" s="269">
        <v>37062</v>
      </c>
      <c r="G369" s="270">
        <v>1.538</v>
      </c>
      <c r="H369" s="270">
        <v>0.25800000000000001</v>
      </c>
      <c r="I369" s="270">
        <v>0</v>
      </c>
      <c r="J369" s="270">
        <v>0</v>
      </c>
      <c r="K369" s="270">
        <v>0.51</v>
      </c>
      <c r="L369" s="270">
        <v>0.35520022831050246</v>
      </c>
      <c r="M369" s="271">
        <v>41.498030327559228</v>
      </c>
      <c r="N369" s="269">
        <v>35564</v>
      </c>
      <c r="O369" s="269">
        <v>41593</v>
      </c>
      <c r="P369" s="269">
        <v>48645</v>
      </c>
      <c r="Q369" s="269">
        <v>56892</v>
      </c>
      <c r="R369" s="269">
        <v>62500</v>
      </c>
      <c r="S369" s="269" t="s">
        <v>201</v>
      </c>
      <c r="T369" s="270">
        <v>2</v>
      </c>
      <c r="U369" s="270">
        <v>2.5</v>
      </c>
      <c r="V369" s="270">
        <v>3</v>
      </c>
      <c r="W369" s="270">
        <v>3.5</v>
      </c>
      <c r="X369" s="270">
        <v>4</v>
      </c>
      <c r="Y369" s="270">
        <v>0.28000000000000003</v>
      </c>
      <c r="Z369" s="270">
        <v>0.33</v>
      </c>
      <c r="AA369" s="270">
        <v>0.39</v>
      </c>
      <c r="AB369" s="270">
        <v>0.45</v>
      </c>
      <c r="AC369" s="270">
        <v>0.5</v>
      </c>
      <c r="AD369" s="270">
        <v>0</v>
      </c>
      <c r="AE369" s="270">
        <v>0</v>
      </c>
      <c r="AF369" s="270">
        <v>0</v>
      </c>
      <c r="AG369" s="270">
        <v>0</v>
      </c>
      <c r="AH369" s="270">
        <v>0</v>
      </c>
      <c r="AI369" s="270">
        <v>0</v>
      </c>
      <c r="AJ369" s="270">
        <v>0</v>
      </c>
      <c r="AK369" s="270">
        <v>0</v>
      </c>
      <c r="AL369" s="270">
        <v>0</v>
      </c>
      <c r="AM369" s="270">
        <v>0</v>
      </c>
      <c r="AN369" s="270">
        <v>4.1000000000000002E-2</v>
      </c>
      <c r="AO369" s="270">
        <v>4.1000000000000002E-2</v>
      </c>
      <c r="AP369" s="270">
        <v>4.1000000000000002E-2</v>
      </c>
      <c r="AQ369" s="270">
        <v>4.1000000000000002E-2</v>
      </c>
      <c r="AR369" s="270">
        <v>4.1000000000000002E-2</v>
      </c>
      <c r="AS369" s="270">
        <v>0.36</v>
      </c>
      <c r="AT369" s="270">
        <v>0.44500000000000001</v>
      </c>
      <c r="AU369" s="270">
        <v>0.53200000000000003</v>
      </c>
      <c r="AV369" s="270">
        <v>0.61899999999999999</v>
      </c>
      <c r="AW369" s="270">
        <v>0.70399999999999996</v>
      </c>
      <c r="AX369" s="270">
        <v>2.3029999999999999</v>
      </c>
      <c r="AY369" s="270">
        <v>0</v>
      </c>
      <c r="AZ369" s="270">
        <v>0</v>
      </c>
      <c r="BA369" s="270">
        <v>0</v>
      </c>
      <c r="BB369" s="270">
        <v>0</v>
      </c>
      <c r="BC369" s="270">
        <v>1.7969999999999999</v>
      </c>
      <c r="BD369" s="270">
        <v>0</v>
      </c>
      <c r="BE369" s="270">
        <v>0</v>
      </c>
      <c r="BF369" s="270">
        <v>0</v>
      </c>
      <c r="BG369" s="270">
        <v>0</v>
      </c>
    </row>
    <row r="370" spans="1:59">
      <c r="A370" s="267" t="s">
        <v>806</v>
      </c>
      <c r="B370" s="268">
        <v>0.19783333333333331</v>
      </c>
      <c r="C370" s="268">
        <v>0.78899999999999992</v>
      </c>
      <c r="D370" s="268">
        <v>0</v>
      </c>
      <c r="E370" s="268"/>
      <c r="F370" s="269">
        <v>2871</v>
      </c>
      <c r="G370" s="270">
        <v>0.128</v>
      </c>
      <c r="H370" s="270">
        <v>0.01</v>
      </c>
      <c r="I370" s="270">
        <v>8.9999999999999993E-3</v>
      </c>
      <c r="J370" s="270">
        <v>0</v>
      </c>
      <c r="K370" s="270">
        <v>3.2000000000000001E-2</v>
      </c>
      <c r="L370" s="270">
        <v>1.8833333333333285E-2</v>
      </c>
      <c r="M370" s="271">
        <v>44.583768721699755</v>
      </c>
      <c r="N370" s="269">
        <v>2873</v>
      </c>
      <c r="O370" s="269">
        <v>2901</v>
      </c>
      <c r="P370" s="269">
        <v>2930</v>
      </c>
      <c r="Q370" s="269">
        <v>2959</v>
      </c>
      <c r="R370" s="269">
        <v>2988</v>
      </c>
      <c r="S370" s="269" t="s">
        <v>201</v>
      </c>
      <c r="T370" s="270">
        <v>0.26500000000000001</v>
      </c>
      <c r="U370" s="270">
        <v>0.32500000000000001</v>
      </c>
      <c r="V370" s="270">
        <v>0.35499999999999998</v>
      </c>
      <c r="W370" s="270">
        <v>0.38500000000000001</v>
      </c>
      <c r="X370" s="270">
        <v>0.4</v>
      </c>
      <c r="Y370" s="270">
        <v>3.5000000000000003E-2</v>
      </c>
      <c r="Z370" s="270">
        <v>0.04</v>
      </c>
      <c r="AA370" s="270">
        <v>0.05</v>
      </c>
      <c r="AB370" s="270">
        <v>5.5E-2</v>
      </c>
      <c r="AC370" s="270">
        <v>0.06</v>
      </c>
      <c r="AD370" s="270">
        <v>2.1999999999999999E-2</v>
      </c>
      <c r="AE370" s="270">
        <v>2.5999999999999999E-2</v>
      </c>
      <c r="AF370" s="270">
        <v>0.03</v>
      </c>
      <c r="AG370" s="270">
        <v>3.5000000000000003E-2</v>
      </c>
      <c r="AH370" s="270">
        <v>0.04</v>
      </c>
      <c r="AI370" s="270">
        <v>0</v>
      </c>
      <c r="AJ370" s="270">
        <v>0</v>
      </c>
      <c r="AK370" s="270">
        <v>0</v>
      </c>
      <c r="AL370" s="270">
        <v>0</v>
      </c>
      <c r="AM370" s="270">
        <v>0</v>
      </c>
      <c r="AN370" s="270">
        <v>4.2999999999999997E-2</v>
      </c>
      <c r="AO370" s="270">
        <v>0.05</v>
      </c>
      <c r="AP370" s="270">
        <v>5.5E-2</v>
      </c>
      <c r="AQ370" s="270">
        <v>0.06</v>
      </c>
      <c r="AR370" s="270">
        <v>6.5000000000000002E-2</v>
      </c>
      <c r="AS370" s="270">
        <v>6.3E-2</v>
      </c>
      <c r="AT370" s="270">
        <v>7.5999999999999998E-2</v>
      </c>
      <c r="AU370" s="270">
        <v>8.5000000000000006E-2</v>
      </c>
      <c r="AV370" s="270">
        <v>9.1999999999999998E-2</v>
      </c>
      <c r="AW370" s="270">
        <v>9.8000000000000004E-2</v>
      </c>
      <c r="AX370" s="270">
        <v>0</v>
      </c>
      <c r="AY370" s="270">
        <v>0</v>
      </c>
      <c r="AZ370" s="270">
        <v>0</v>
      </c>
      <c r="BA370" s="270">
        <v>0</v>
      </c>
      <c r="BB370" s="270">
        <v>0</v>
      </c>
      <c r="BC370" s="270">
        <v>0</v>
      </c>
      <c r="BD370" s="270">
        <v>0</v>
      </c>
      <c r="BE370" s="270">
        <v>0</v>
      </c>
      <c r="BF370" s="270">
        <v>0</v>
      </c>
      <c r="BG370" s="270">
        <v>0</v>
      </c>
    </row>
    <row r="371" spans="1:59">
      <c r="A371" s="267" t="s">
        <v>565</v>
      </c>
      <c r="B371" s="268">
        <v>0.34925000000000006</v>
      </c>
      <c r="C371" s="268">
        <v>1.012</v>
      </c>
      <c r="D371" s="268">
        <v>0</v>
      </c>
      <c r="E371" s="268"/>
      <c r="F371" s="269">
        <v>4702</v>
      </c>
      <c r="G371" s="270">
        <v>0.21199999999999999</v>
      </c>
      <c r="H371" s="270">
        <v>4.0000000000000001E-3</v>
      </c>
      <c r="I371" s="270">
        <v>0</v>
      </c>
      <c r="J371" s="270">
        <v>0</v>
      </c>
      <c r="K371" s="270">
        <v>6.0000000000000001E-3</v>
      </c>
      <c r="L371" s="270">
        <v>0.12725000000000006</v>
      </c>
      <c r="M371" s="271">
        <v>45.087196937473415</v>
      </c>
      <c r="N371" s="269">
        <v>6739</v>
      </c>
      <c r="O371" s="269">
        <v>7466</v>
      </c>
      <c r="P371" s="269">
        <v>7466</v>
      </c>
      <c r="Q371" s="269">
        <v>7466</v>
      </c>
      <c r="R371" s="269">
        <v>7466</v>
      </c>
      <c r="S371" s="269" t="s">
        <v>201</v>
      </c>
      <c r="T371" s="270">
        <v>0.40400000000000003</v>
      </c>
      <c r="U371" s="270">
        <v>0.47899999999999998</v>
      </c>
      <c r="V371" s="270">
        <v>0.47899999999999998</v>
      </c>
      <c r="W371" s="270">
        <v>0.47899999999999998</v>
      </c>
      <c r="X371" s="270">
        <v>0.47899999999999998</v>
      </c>
      <c r="Y371" s="270">
        <v>0.01</v>
      </c>
      <c r="Z371" s="270">
        <v>1.2E-2</v>
      </c>
      <c r="AA371" s="270">
        <v>1.2E-2</v>
      </c>
      <c r="AB371" s="270">
        <v>1.2E-2</v>
      </c>
      <c r="AC371" s="270">
        <v>1.2E-2</v>
      </c>
      <c r="AD371" s="270">
        <v>0</v>
      </c>
      <c r="AE371" s="270">
        <v>0</v>
      </c>
      <c r="AF371" s="270">
        <v>0</v>
      </c>
      <c r="AG371" s="270">
        <v>0</v>
      </c>
      <c r="AH371" s="270">
        <v>0</v>
      </c>
      <c r="AI371" s="270">
        <v>0</v>
      </c>
      <c r="AJ371" s="270">
        <v>0</v>
      </c>
      <c r="AK371" s="270">
        <v>0</v>
      </c>
      <c r="AL371" s="270">
        <v>0</v>
      </c>
      <c r="AM371" s="270">
        <v>0</v>
      </c>
      <c r="AN371" s="270">
        <v>1.2999999999999999E-2</v>
      </c>
      <c r="AO371" s="270">
        <v>1.2999999999999999E-2</v>
      </c>
      <c r="AP371" s="270">
        <v>1.2999999999999999E-2</v>
      </c>
      <c r="AQ371" s="270">
        <v>1.2999999999999999E-2</v>
      </c>
      <c r="AR371" s="270">
        <v>1.2999999999999999E-2</v>
      </c>
      <c r="AS371" s="270">
        <v>0.152</v>
      </c>
      <c r="AT371" s="270">
        <v>0.18</v>
      </c>
      <c r="AU371" s="270">
        <v>0.18</v>
      </c>
      <c r="AV371" s="270">
        <v>0.18</v>
      </c>
      <c r="AW371" s="270">
        <v>0.18</v>
      </c>
      <c r="AX371" s="270">
        <v>0</v>
      </c>
      <c r="AY371" s="270">
        <v>0</v>
      </c>
      <c r="AZ371" s="270">
        <v>0</v>
      </c>
      <c r="BA371" s="270">
        <v>0</v>
      </c>
      <c r="BB371" s="270">
        <v>0</v>
      </c>
      <c r="BC371" s="270">
        <v>0</v>
      </c>
      <c r="BD371" s="270">
        <v>0</v>
      </c>
      <c r="BE371" s="270">
        <v>0</v>
      </c>
      <c r="BF371" s="270">
        <v>0</v>
      </c>
      <c r="BG371" s="270">
        <v>0</v>
      </c>
    </row>
    <row r="372" spans="1:59">
      <c r="A372" s="267" t="s">
        <v>524</v>
      </c>
      <c r="B372" s="268">
        <v>0.95241666666666669</v>
      </c>
      <c r="C372" s="268">
        <v>3.0640000000000001</v>
      </c>
      <c r="D372" s="268">
        <v>0</v>
      </c>
      <c r="E372" s="268"/>
      <c r="F372" s="269">
        <v>12700</v>
      </c>
      <c r="G372" s="270">
        <v>0.58699999999999997</v>
      </c>
      <c r="H372" s="270">
        <v>0.18</v>
      </c>
      <c r="I372" s="270">
        <v>0</v>
      </c>
      <c r="J372" s="270">
        <v>1.9E-2</v>
      </c>
      <c r="K372" s="270">
        <v>0.33500000000000002</v>
      </c>
      <c r="L372" s="270">
        <v>-0.16858333333333331</v>
      </c>
      <c r="M372" s="271">
        <v>46.220472440944881</v>
      </c>
      <c r="N372" s="269">
        <v>12700</v>
      </c>
      <c r="O372" s="269">
        <v>12954</v>
      </c>
      <c r="P372" s="269">
        <v>13213</v>
      </c>
      <c r="Q372" s="269">
        <v>13477</v>
      </c>
      <c r="R372" s="269">
        <v>13747</v>
      </c>
      <c r="S372" s="269" t="s">
        <v>199</v>
      </c>
      <c r="T372" s="270">
        <v>0.59699999999999998</v>
      </c>
      <c r="U372" s="270">
        <v>0.60899999999999999</v>
      </c>
      <c r="V372" s="270">
        <v>0.621</v>
      </c>
      <c r="W372" s="270">
        <v>0.63300000000000001</v>
      </c>
      <c r="X372" s="270">
        <v>0.64600000000000002</v>
      </c>
      <c r="Y372" s="270">
        <v>0.21</v>
      </c>
      <c r="Z372" s="270">
        <v>0.23100000000000001</v>
      </c>
      <c r="AA372" s="270">
        <v>0.254</v>
      </c>
      <c r="AB372" s="270">
        <v>0.28000000000000003</v>
      </c>
      <c r="AC372" s="270">
        <v>0.308</v>
      </c>
      <c r="AD372" s="270">
        <v>0</v>
      </c>
      <c r="AE372" s="270">
        <v>0</v>
      </c>
      <c r="AF372" s="270">
        <v>0</v>
      </c>
      <c r="AG372" s="270">
        <v>0</v>
      </c>
      <c r="AH372" s="270">
        <v>0</v>
      </c>
      <c r="AI372" s="270">
        <v>1.6E-2</v>
      </c>
      <c r="AJ372" s="270">
        <v>1.7000000000000001E-2</v>
      </c>
      <c r="AK372" s="270">
        <v>1.7999999999999999E-2</v>
      </c>
      <c r="AL372" s="270">
        <v>1.9E-2</v>
      </c>
      <c r="AM372" s="270">
        <v>0.02</v>
      </c>
      <c r="AN372" s="270">
        <v>0.29299999999999998</v>
      </c>
      <c r="AO372" s="270">
        <v>0.29899999999999999</v>
      </c>
      <c r="AP372" s="270">
        <v>0.30499999999999999</v>
      </c>
      <c r="AQ372" s="270">
        <v>0.314</v>
      </c>
      <c r="AR372" s="270">
        <v>0.31900000000000001</v>
      </c>
      <c r="AS372" s="270">
        <v>0.124</v>
      </c>
      <c r="AT372" s="270">
        <v>0.129</v>
      </c>
      <c r="AU372" s="270">
        <v>0.13300000000000001</v>
      </c>
      <c r="AV372" s="270">
        <v>0.13800000000000001</v>
      </c>
      <c r="AW372" s="270">
        <v>0.14299999999999999</v>
      </c>
      <c r="AX372" s="270">
        <v>0</v>
      </c>
      <c r="AY372" s="270">
        <v>0.25</v>
      </c>
      <c r="AZ372" s="270">
        <v>0</v>
      </c>
      <c r="BA372" s="270">
        <v>0</v>
      </c>
      <c r="BB372" s="270">
        <v>0</v>
      </c>
      <c r="BC372" s="270">
        <v>0</v>
      </c>
      <c r="BD372" s="270">
        <v>0</v>
      </c>
      <c r="BE372" s="270">
        <v>0</v>
      </c>
      <c r="BF372" s="270">
        <v>0</v>
      </c>
      <c r="BG372" s="270">
        <v>0</v>
      </c>
    </row>
    <row r="373" spans="1:59">
      <c r="A373" s="267" t="s">
        <v>733</v>
      </c>
      <c r="B373" s="268">
        <v>1.18225</v>
      </c>
      <c r="C373" s="268">
        <v>3.5</v>
      </c>
      <c r="D373" s="268">
        <v>0</v>
      </c>
      <c r="E373" s="268"/>
      <c r="F373" s="269">
        <v>3125</v>
      </c>
      <c r="G373" s="270">
        <v>0.68700000000000006</v>
      </c>
      <c r="H373" s="270">
        <v>0.22800000000000001</v>
      </c>
      <c r="I373" s="270">
        <v>0</v>
      </c>
      <c r="J373" s="270">
        <v>1.7999999999999999E-2</v>
      </c>
      <c r="K373" s="270">
        <v>7.0999999999999994E-2</v>
      </c>
      <c r="L373" s="270">
        <v>0.17825000000000002</v>
      </c>
      <c r="M373" s="271">
        <v>219.84</v>
      </c>
      <c r="N373" s="269">
        <v>3172</v>
      </c>
      <c r="O373" s="269">
        <v>3330</v>
      </c>
      <c r="P373" s="269">
        <v>3497</v>
      </c>
      <c r="Q373" s="269">
        <v>3672</v>
      </c>
      <c r="R373" s="269">
        <v>3855</v>
      </c>
      <c r="S373" s="269" t="s">
        <v>198</v>
      </c>
      <c r="T373" s="270">
        <v>0.69799999999999995</v>
      </c>
      <c r="U373" s="270">
        <v>0.73299999999999998</v>
      </c>
      <c r="V373" s="270">
        <v>0.76900000000000002</v>
      </c>
      <c r="W373" s="270">
        <v>0.80800000000000005</v>
      </c>
      <c r="X373" s="270">
        <v>0.84799999999999998</v>
      </c>
      <c r="Y373" s="270">
        <v>0.23100000000000001</v>
      </c>
      <c r="Z373" s="270">
        <v>0.24299999999999999</v>
      </c>
      <c r="AA373" s="270">
        <v>0.255</v>
      </c>
      <c r="AB373" s="270">
        <v>0.26800000000000002</v>
      </c>
      <c r="AC373" s="270">
        <v>0.28100000000000003</v>
      </c>
      <c r="AD373" s="270">
        <v>0</v>
      </c>
      <c r="AE373" s="270">
        <v>0</v>
      </c>
      <c r="AF373" s="270">
        <v>0</v>
      </c>
      <c r="AG373" s="270">
        <v>0</v>
      </c>
      <c r="AH373" s="270">
        <v>0</v>
      </c>
      <c r="AI373" s="270">
        <v>1.9E-2</v>
      </c>
      <c r="AJ373" s="270">
        <v>0.02</v>
      </c>
      <c r="AK373" s="270">
        <v>2.1000000000000001E-2</v>
      </c>
      <c r="AL373" s="270">
        <v>2.1999999999999999E-2</v>
      </c>
      <c r="AM373" s="270">
        <v>2.3E-2</v>
      </c>
      <c r="AN373" s="270">
        <v>0.13200000000000001</v>
      </c>
      <c r="AO373" s="270">
        <v>0.13200000000000001</v>
      </c>
      <c r="AP373" s="270">
        <v>0.13200000000000001</v>
      </c>
      <c r="AQ373" s="270">
        <v>0.13200000000000001</v>
      </c>
      <c r="AR373" s="270">
        <v>0.13200000000000001</v>
      </c>
      <c r="AS373" s="270">
        <v>0.12</v>
      </c>
      <c r="AT373" s="270">
        <v>0.125</v>
      </c>
      <c r="AU373" s="270">
        <v>0.13100000000000001</v>
      </c>
      <c r="AV373" s="270">
        <v>0.13700000000000001</v>
      </c>
      <c r="AW373" s="270">
        <v>0.14299999999999999</v>
      </c>
      <c r="AX373" s="270">
        <v>0</v>
      </c>
      <c r="AY373" s="270">
        <v>0</v>
      </c>
      <c r="AZ373" s="270">
        <v>0</v>
      </c>
      <c r="BA373" s="270">
        <v>0</v>
      </c>
      <c r="BB373" s="270">
        <v>0</v>
      </c>
      <c r="BC373" s="270">
        <v>0</v>
      </c>
      <c r="BD373" s="270">
        <v>0</v>
      </c>
      <c r="BE373" s="270">
        <v>0</v>
      </c>
      <c r="BF373" s="270">
        <v>0</v>
      </c>
      <c r="BG373" s="270">
        <v>0</v>
      </c>
    </row>
    <row r="374" spans="1:59">
      <c r="A374" s="267" t="s">
        <v>648</v>
      </c>
      <c r="B374" s="268">
        <v>1.0610833333333334</v>
      </c>
      <c r="C374" s="268">
        <v>3</v>
      </c>
      <c r="D374" s="268">
        <v>0</v>
      </c>
      <c r="E374" s="268"/>
      <c r="F374" s="269">
        <v>7200</v>
      </c>
      <c r="G374" s="270">
        <v>0.92600000000000005</v>
      </c>
      <c r="H374" s="270">
        <v>5.1999999999999998E-2</v>
      </c>
      <c r="I374" s="270">
        <v>0</v>
      </c>
      <c r="J374" s="270">
        <v>0</v>
      </c>
      <c r="K374" s="270">
        <v>1E-3</v>
      </c>
      <c r="L374" s="270">
        <v>8.2083333333333286E-2</v>
      </c>
      <c r="M374" s="271">
        <v>128.61111111111111</v>
      </c>
      <c r="N374" s="269">
        <v>7308</v>
      </c>
      <c r="O374" s="269">
        <v>7673</v>
      </c>
      <c r="P374" s="269">
        <v>8057</v>
      </c>
      <c r="Q374" s="269">
        <v>8460</v>
      </c>
      <c r="R374" s="269">
        <v>8883</v>
      </c>
      <c r="S374" s="269" t="s">
        <v>198</v>
      </c>
      <c r="T374" s="270">
        <v>1.0960000000000001</v>
      </c>
      <c r="U374" s="270">
        <v>1.151</v>
      </c>
      <c r="V374" s="270">
        <v>1.2090000000000001</v>
      </c>
      <c r="W374" s="270">
        <v>1.2689999999999999</v>
      </c>
      <c r="X374" s="270">
        <v>1.3320000000000001</v>
      </c>
      <c r="Y374" s="270">
        <v>5.2999999999999999E-2</v>
      </c>
      <c r="Z374" s="270">
        <v>5.5E-2</v>
      </c>
      <c r="AA374" s="270">
        <v>5.8000000000000003E-2</v>
      </c>
      <c r="AB374" s="270">
        <v>6.0999999999999999E-2</v>
      </c>
      <c r="AC374" s="270">
        <v>6.4000000000000001E-2</v>
      </c>
      <c r="AD374" s="270">
        <v>0</v>
      </c>
      <c r="AE374" s="270">
        <v>0</v>
      </c>
      <c r="AF374" s="270">
        <v>0</v>
      </c>
      <c r="AG374" s="270">
        <v>0</v>
      </c>
      <c r="AH374" s="270">
        <v>0</v>
      </c>
      <c r="AI374" s="270">
        <v>0</v>
      </c>
      <c r="AJ374" s="270">
        <v>0</v>
      </c>
      <c r="AK374" s="270">
        <v>0</v>
      </c>
      <c r="AL374" s="270">
        <v>0</v>
      </c>
      <c r="AM374" s="270">
        <v>0</v>
      </c>
      <c r="AN374" s="270">
        <v>1E-3</v>
      </c>
      <c r="AO374" s="270">
        <v>1E-3</v>
      </c>
      <c r="AP374" s="270">
        <v>1E-3</v>
      </c>
      <c r="AQ374" s="270">
        <v>1E-3</v>
      </c>
      <c r="AR374" s="270">
        <v>1E-3</v>
      </c>
      <c r="AS374" s="270">
        <v>8.4000000000000005E-2</v>
      </c>
      <c r="AT374" s="270">
        <v>9.8000000000000004E-2</v>
      </c>
      <c r="AU374" s="270">
        <v>0.109</v>
      </c>
      <c r="AV374" s="270">
        <v>0.12</v>
      </c>
      <c r="AW374" s="270">
        <v>0.13300000000000001</v>
      </c>
      <c r="AX374" s="270">
        <v>0</v>
      </c>
      <c r="AY374" s="270">
        <v>0</v>
      </c>
      <c r="AZ374" s="270">
        <v>0</v>
      </c>
      <c r="BA374" s="270">
        <v>0</v>
      </c>
      <c r="BB374" s="270">
        <v>0</v>
      </c>
      <c r="BC374" s="270">
        <v>0</v>
      </c>
      <c r="BD374" s="270">
        <v>0</v>
      </c>
      <c r="BE374" s="270">
        <v>0</v>
      </c>
      <c r="BF374" s="270">
        <v>0</v>
      </c>
      <c r="BG374" s="270">
        <v>0</v>
      </c>
    </row>
    <row r="375" spans="1:59">
      <c r="A375" s="267" t="s">
        <v>688</v>
      </c>
      <c r="B375" s="268">
        <v>0.21083333333333332</v>
      </c>
      <c r="C375" s="268">
        <v>1</v>
      </c>
      <c r="D375" s="268">
        <v>0</v>
      </c>
      <c r="E375" s="268"/>
      <c r="F375" s="269">
        <v>1183</v>
      </c>
      <c r="G375" s="270">
        <v>0.13500000000000001</v>
      </c>
      <c r="H375" s="270">
        <v>3.4000000000000002E-2</v>
      </c>
      <c r="I375" s="270">
        <v>0</v>
      </c>
      <c r="J375" s="270">
        <v>1.2E-2</v>
      </c>
      <c r="K375" s="270">
        <v>4.0000000000000001E-3</v>
      </c>
      <c r="L375" s="270">
        <v>2.5833333333333292E-2</v>
      </c>
      <c r="M375" s="271">
        <v>114.11665257819104</v>
      </c>
      <c r="N375" s="269">
        <v>1242</v>
      </c>
      <c r="O375" s="269">
        <v>1304</v>
      </c>
      <c r="P375" s="269">
        <v>1369</v>
      </c>
      <c r="Q375" s="269">
        <v>1437</v>
      </c>
      <c r="R375" s="269">
        <v>1509</v>
      </c>
      <c r="S375" s="269" t="s">
        <v>198</v>
      </c>
      <c r="T375" s="270">
        <v>0.13700000000000001</v>
      </c>
      <c r="U375" s="270">
        <v>0.14299999999999999</v>
      </c>
      <c r="V375" s="270">
        <v>0.151</v>
      </c>
      <c r="W375" s="270">
        <v>0.158</v>
      </c>
      <c r="X375" s="270">
        <v>0.16600000000000001</v>
      </c>
      <c r="Y375" s="270">
        <v>3.9E-2</v>
      </c>
      <c r="Z375" s="270">
        <v>4.1000000000000002E-2</v>
      </c>
      <c r="AA375" s="270">
        <v>4.2999999999999997E-2</v>
      </c>
      <c r="AB375" s="270">
        <v>4.4999999999999998E-2</v>
      </c>
      <c r="AC375" s="270">
        <v>4.7E-2</v>
      </c>
      <c r="AD375" s="270">
        <v>0</v>
      </c>
      <c r="AE375" s="270">
        <v>0</v>
      </c>
      <c r="AF375" s="270">
        <v>0</v>
      </c>
      <c r="AG375" s="270">
        <v>0</v>
      </c>
      <c r="AH375" s="270">
        <v>0</v>
      </c>
      <c r="AI375" s="270">
        <v>1.4999999999999999E-2</v>
      </c>
      <c r="AJ375" s="270">
        <v>1.6E-2</v>
      </c>
      <c r="AK375" s="270">
        <v>1.7000000000000001E-2</v>
      </c>
      <c r="AL375" s="270">
        <v>1.7999999999999999E-2</v>
      </c>
      <c r="AM375" s="270">
        <v>1.9E-2</v>
      </c>
      <c r="AN375" s="270">
        <v>4.0000000000000001E-3</v>
      </c>
      <c r="AO375" s="270">
        <v>4.0000000000000001E-3</v>
      </c>
      <c r="AP375" s="270">
        <v>4.0000000000000001E-3</v>
      </c>
      <c r="AQ375" s="270">
        <v>4.0000000000000001E-3</v>
      </c>
      <c r="AR375" s="270">
        <v>4.0000000000000001E-3</v>
      </c>
      <c r="AS375" s="270">
        <v>2.7E-2</v>
      </c>
      <c r="AT375" s="270">
        <v>2.9000000000000001E-2</v>
      </c>
      <c r="AU375" s="270">
        <v>0.03</v>
      </c>
      <c r="AV375" s="270">
        <v>3.2000000000000001E-2</v>
      </c>
      <c r="AW375" s="270">
        <v>3.3000000000000002E-2</v>
      </c>
      <c r="AX375" s="270">
        <v>0</v>
      </c>
      <c r="AY375" s="270">
        <v>0</v>
      </c>
      <c r="AZ375" s="270">
        <v>0</v>
      </c>
      <c r="BA375" s="270">
        <v>0</v>
      </c>
      <c r="BB375" s="270">
        <v>0</v>
      </c>
      <c r="BC375" s="270">
        <v>0</v>
      </c>
      <c r="BD375" s="270">
        <v>0</v>
      </c>
      <c r="BE375" s="270">
        <v>0</v>
      </c>
      <c r="BF375" s="270">
        <v>0</v>
      </c>
      <c r="BG375" s="270">
        <v>0</v>
      </c>
    </row>
    <row r="376" spans="1:59">
      <c r="A376" s="267" t="s">
        <v>530</v>
      </c>
      <c r="B376" s="268">
        <v>1.3750833333333334</v>
      </c>
      <c r="C376" s="268">
        <v>3.3399999999999981</v>
      </c>
      <c r="D376" s="268">
        <v>0</v>
      </c>
      <c r="E376" s="268"/>
      <c r="F376" s="269">
        <v>5486</v>
      </c>
      <c r="G376" s="270">
        <v>0.63600000000000001</v>
      </c>
      <c r="H376" s="270">
        <v>0.248</v>
      </c>
      <c r="I376" s="270">
        <v>0</v>
      </c>
      <c r="J376" s="270">
        <v>0</v>
      </c>
      <c r="K376" s="270">
        <v>0.46300000000000002</v>
      </c>
      <c r="L376" s="270">
        <v>2.808333333333346E-2</v>
      </c>
      <c r="M376" s="271">
        <v>115.93146190302589</v>
      </c>
      <c r="N376" s="269">
        <v>5651</v>
      </c>
      <c r="O376" s="269">
        <v>6216</v>
      </c>
      <c r="P376" s="269">
        <v>6837</v>
      </c>
      <c r="Q376" s="269">
        <v>7521</v>
      </c>
      <c r="R376" s="269">
        <v>8273</v>
      </c>
      <c r="S376" s="269" t="s">
        <v>198</v>
      </c>
      <c r="T376" s="270">
        <v>0.65500000000000003</v>
      </c>
      <c r="U376" s="270">
        <v>0.72</v>
      </c>
      <c r="V376" s="270">
        <v>0.79300000000000004</v>
      </c>
      <c r="W376" s="270">
        <v>0.872</v>
      </c>
      <c r="X376" s="270">
        <v>0.95899999999999996</v>
      </c>
      <c r="Y376" s="270">
        <v>0.255</v>
      </c>
      <c r="Z376" s="270">
        <v>0.28100000000000003</v>
      </c>
      <c r="AA376" s="270">
        <v>0.309</v>
      </c>
      <c r="AB376" s="270">
        <v>0.34</v>
      </c>
      <c r="AC376" s="270">
        <v>0.374</v>
      </c>
      <c r="AD376" s="270">
        <v>0</v>
      </c>
      <c r="AE376" s="270">
        <v>0</v>
      </c>
      <c r="AF376" s="270">
        <v>0</v>
      </c>
      <c r="AG376" s="270">
        <v>0</v>
      </c>
      <c r="AH376" s="270">
        <v>0</v>
      </c>
      <c r="AI376" s="270">
        <v>0</v>
      </c>
      <c r="AJ376" s="270">
        <v>0</v>
      </c>
      <c r="AK376" s="270">
        <v>0</v>
      </c>
      <c r="AL376" s="270">
        <v>0</v>
      </c>
      <c r="AM376" s="270">
        <v>0</v>
      </c>
      <c r="AN376" s="270">
        <v>0.437</v>
      </c>
      <c r="AO376" s="270">
        <v>0.48</v>
      </c>
      <c r="AP376" s="270">
        <v>0.52800000000000002</v>
      </c>
      <c r="AQ376" s="270">
        <v>0.58099999999999996</v>
      </c>
      <c r="AR376" s="270">
        <v>0.63900000000000001</v>
      </c>
      <c r="AS376" s="270">
        <v>7.5999999999999998E-2</v>
      </c>
      <c r="AT376" s="270">
        <v>8.4000000000000005E-2</v>
      </c>
      <c r="AU376" s="270">
        <v>9.1999999999999998E-2</v>
      </c>
      <c r="AV376" s="270">
        <v>0.10100000000000001</v>
      </c>
      <c r="AW376" s="270">
        <v>0.112</v>
      </c>
      <c r="AX376" s="270">
        <v>0</v>
      </c>
      <c r="AY376" s="270">
        <v>0</v>
      </c>
      <c r="AZ376" s="270">
        <v>0</v>
      </c>
      <c r="BA376" s="270">
        <v>0</v>
      </c>
      <c r="BB376" s="270">
        <v>0</v>
      </c>
      <c r="BC376" s="270">
        <v>0</v>
      </c>
      <c r="BD376" s="270">
        <v>0</v>
      </c>
      <c r="BE376" s="270">
        <v>0</v>
      </c>
      <c r="BF376" s="270">
        <v>0</v>
      </c>
      <c r="BG376" s="270">
        <v>0</v>
      </c>
    </row>
    <row r="377" spans="1:59">
      <c r="A377" s="267" t="s">
        <v>528</v>
      </c>
      <c r="B377" s="268">
        <v>5.3762499999999998</v>
      </c>
      <c r="C377" s="268">
        <v>7.9409999999999998</v>
      </c>
      <c r="D377" s="268">
        <v>2.5230000000000001</v>
      </c>
      <c r="E377" s="268"/>
      <c r="F377" s="269">
        <v>22766</v>
      </c>
      <c r="G377" s="270">
        <v>1.712</v>
      </c>
      <c r="H377" s="270">
        <v>0.27300000000000002</v>
      </c>
      <c r="I377" s="270">
        <v>0</v>
      </c>
      <c r="J377" s="270">
        <v>0</v>
      </c>
      <c r="K377" s="270">
        <v>5.6000000000000001E-2</v>
      </c>
      <c r="L377" s="270">
        <v>0.81224999999999969</v>
      </c>
      <c r="M377" s="271">
        <v>75.199859439515066</v>
      </c>
      <c r="N377" s="269">
        <v>23000</v>
      </c>
      <c r="O377" s="269">
        <v>23500</v>
      </c>
      <c r="P377" s="269">
        <v>24000</v>
      </c>
      <c r="Q377" s="269">
        <v>24500</v>
      </c>
      <c r="R377" s="269">
        <v>26000</v>
      </c>
      <c r="S377" s="269" t="s">
        <v>198</v>
      </c>
      <c r="T377" s="270">
        <v>1.8</v>
      </c>
      <c r="U377" s="270">
        <v>2</v>
      </c>
      <c r="V377" s="270">
        <v>2.2000000000000002</v>
      </c>
      <c r="W377" s="270">
        <v>2.4</v>
      </c>
      <c r="X377" s="270">
        <v>2.6</v>
      </c>
      <c r="Y377" s="270">
        <v>0.22900000000000001</v>
      </c>
      <c r="Z377" s="270">
        <v>0.23200000000000001</v>
      </c>
      <c r="AA377" s="270">
        <v>0.24</v>
      </c>
      <c r="AB377" s="270">
        <v>0.24199999999999999</v>
      </c>
      <c r="AC377" s="270">
        <v>0.25</v>
      </c>
      <c r="AD377" s="270">
        <v>0</v>
      </c>
      <c r="AE377" s="270">
        <v>0</v>
      </c>
      <c r="AF377" s="270">
        <v>0</v>
      </c>
      <c r="AG377" s="270">
        <v>0</v>
      </c>
      <c r="AH377" s="270">
        <v>0</v>
      </c>
      <c r="AI377" s="270">
        <v>0</v>
      </c>
      <c r="AJ377" s="270">
        <v>0</v>
      </c>
      <c r="AK377" s="270">
        <v>0</v>
      </c>
      <c r="AL377" s="270">
        <v>0</v>
      </c>
      <c r="AM377" s="270">
        <v>0</v>
      </c>
      <c r="AN377" s="270">
        <v>5.7000000000000002E-2</v>
      </c>
      <c r="AO377" s="270">
        <v>5.8000000000000003E-2</v>
      </c>
      <c r="AP377" s="270">
        <v>5.8999999999999997E-2</v>
      </c>
      <c r="AQ377" s="270">
        <v>0.06</v>
      </c>
      <c r="AR377" s="270">
        <v>6.0999999999999999E-2</v>
      </c>
      <c r="AS377" s="270">
        <v>0.45500000000000002</v>
      </c>
      <c r="AT377" s="270">
        <v>0.499</v>
      </c>
      <c r="AU377" s="270">
        <v>0.54500000000000004</v>
      </c>
      <c r="AV377" s="270">
        <v>0.58899999999999997</v>
      </c>
      <c r="AW377" s="270">
        <v>0.63500000000000001</v>
      </c>
      <c r="AX377" s="270">
        <v>7</v>
      </c>
      <c r="AY377" s="270">
        <v>0</v>
      </c>
      <c r="AZ377" s="270">
        <v>0</v>
      </c>
      <c r="BA377" s="270">
        <v>0</v>
      </c>
      <c r="BB377" s="270">
        <v>0</v>
      </c>
      <c r="BC377" s="270">
        <v>0</v>
      </c>
      <c r="BD377" s="270">
        <v>0</v>
      </c>
      <c r="BE377" s="270">
        <v>0</v>
      </c>
      <c r="BF377" s="270">
        <v>0</v>
      </c>
      <c r="BG377" s="270">
        <v>0</v>
      </c>
    </row>
    <row r="378" spans="1:59">
      <c r="A378" s="267" t="s">
        <v>529</v>
      </c>
      <c r="B378" s="268">
        <v>0.38716666666666666</v>
      </c>
      <c r="C378" s="268">
        <v>1.8080000000000001</v>
      </c>
      <c r="D378" s="268">
        <v>0</v>
      </c>
      <c r="E378" s="268"/>
      <c r="F378" s="269">
        <v>1180</v>
      </c>
      <c r="G378" s="270">
        <v>0.23100000000000001</v>
      </c>
      <c r="H378" s="270">
        <v>5.7000000000000002E-2</v>
      </c>
      <c r="I378" s="270">
        <v>0</v>
      </c>
      <c r="J378" s="270">
        <v>2E-3</v>
      </c>
      <c r="K378" s="270">
        <v>7.1999999999999995E-2</v>
      </c>
      <c r="L378" s="270">
        <v>2.5166666666666615E-2</v>
      </c>
      <c r="M378" s="271">
        <v>195.76271186440678</v>
      </c>
      <c r="N378" s="269">
        <v>1244</v>
      </c>
      <c r="O378" s="269">
        <v>1331</v>
      </c>
      <c r="P378" s="269">
        <v>1424</v>
      </c>
      <c r="Q378" s="269">
        <v>1524</v>
      </c>
      <c r="R378" s="269">
        <v>1631</v>
      </c>
      <c r="S378" s="269" t="s">
        <v>198</v>
      </c>
      <c r="T378" s="270">
        <v>0.28199999999999997</v>
      </c>
      <c r="U378" s="270">
        <v>0.30199999999999999</v>
      </c>
      <c r="V378" s="270">
        <v>0.32300000000000001</v>
      </c>
      <c r="W378" s="270">
        <v>0.34599999999999997</v>
      </c>
      <c r="X378" s="270">
        <v>0.37</v>
      </c>
      <c r="Y378" s="270">
        <v>8.3000000000000004E-2</v>
      </c>
      <c r="Z378" s="270">
        <v>8.8999999999999996E-2</v>
      </c>
      <c r="AA378" s="270">
        <v>9.5000000000000001E-2</v>
      </c>
      <c r="AB378" s="270">
        <v>0.10199999999999999</v>
      </c>
      <c r="AC378" s="270">
        <v>0.109</v>
      </c>
      <c r="AD378" s="270">
        <v>0</v>
      </c>
      <c r="AE378" s="270">
        <v>0</v>
      </c>
      <c r="AF378" s="270">
        <v>0</v>
      </c>
      <c r="AG378" s="270">
        <v>0</v>
      </c>
      <c r="AH378" s="270">
        <v>0</v>
      </c>
      <c r="AI378" s="270">
        <v>0</v>
      </c>
      <c r="AJ378" s="270">
        <v>0</v>
      </c>
      <c r="AK378" s="270">
        <v>0</v>
      </c>
      <c r="AL378" s="270">
        <v>0</v>
      </c>
      <c r="AM378" s="270">
        <v>0</v>
      </c>
      <c r="AN378" s="270">
        <v>0.105</v>
      </c>
      <c r="AO378" s="270">
        <v>0.112</v>
      </c>
      <c r="AP378" s="270">
        <v>0.12</v>
      </c>
      <c r="AQ378" s="270">
        <v>0.128</v>
      </c>
      <c r="AR378" s="270">
        <v>0.13700000000000001</v>
      </c>
      <c r="AS378" s="270">
        <v>0.03</v>
      </c>
      <c r="AT378" s="270">
        <v>3.2000000000000001E-2</v>
      </c>
      <c r="AU378" s="270">
        <v>3.4000000000000002E-2</v>
      </c>
      <c r="AV378" s="270">
        <v>3.5999999999999997E-2</v>
      </c>
      <c r="AW378" s="270">
        <v>3.9E-2</v>
      </c>
      <c r="AX378" s="270">
        <v>0</v>
      </c>
      <c r="AY378" s="270">
        <v>0</v>
      </c>
      <c r="AZ378" s="270">
        <v>0</v>
      </c>
      <c r="BA378" s="270">
        <v>0</v>
      </c>
      <c r="BB378" s="270">
        <v>0</v>
      </c>
      <c r="BC378" s="270">
        <v>0</v>
      </c>
      <c r="BD378" s="270">
        <v>0</v>
      </c>
      <c r="BE378" s="270">
        <v>0</v>
      </c>
      <c r="BF378" s="270">
        <v>0</v>
      </c>
      <c r="BG378" s="270">
        <v>0</v>
      </c>
    </row>
    <row r="379" spans="1:59">
      <c r="A379" s="267" t="s">
        <v>907</v>
      </c>
      <c r="B379" s="268">
        <v>0.53149999999999997</v>
      </c>
      <c r="C379" s="268">
        <v>2.7109999999999999</v>
      </c>
      <c r="D379" s="268">
        <v>0.05</v>
      </c>
      <c r="E379" s="268"/>
      <c r="F379" s="269">
        <v>5825</v>
      </c>
      <c r="G379" s="270">
        <v>0.222</v>
      </c>
      <c r="H379" s="270">
        <v>0.191</v>
      </c>
      <c r="I379" s="270">
        <v>0</v>
      </c>
      <c r="J379" s="270">
        <v>2.1999999999999999E-2</v>
      </c>
      <c r="K379" s="270">
        <v>7.0000000000000001E-3</v>
      </c>
      <c r="L379" s="270">
        <v>3.9499999999999924E-2</v>
      </c>
      <c r="M379" s="271">
        <v>38.111587982832617</v>
      </c>
      <c r="N379" s="269">
        <v>5857</v>
      </c>
      <c r="O379" s="269">
        <v>5887</v>
      </c>
      <c r="P379" s="269">
        <v>5923</v>
      </c>
      <c r="Q379" s="269">
        <v>6035</v>
      </c>
      <c r="R379" s="269">
        <v>6544</v>
      </c>
      <c r="S379" s="269" t="s">
        <v>195</v>
      </c>
      <c r="T379" s="270">
        <v>0.22900000000000001</v>
      </c>
      <c r="U379" s="270">
        <v>0.23200000000000001</v>
      </c>
      <c r="V379" s="270">
        <v>0.245</v>
      </c>
      <c r="W379" s="270">
        <v>0.255</v>
      </c>
      <c r="X379" s="270">
        <v>0.26700000000000002</v>
      </c>
      <c r="Y379" s="270">
        <v>0.19800000000000001</v>
      </c>
      <c r="Z379" s="270">
        <v>0.20399999999999999</v>
      </c>
      <c r="AA379" s="270">
        <v>0.20799999999999999</v>
      </c>
      <c r="AB379" s="270">
        <v>0.217</v>
      </c>
      <c r="AC379" s="270">
        <v>0.22500000000000001</v>
      </c>
      <c r="AD379" s="270">
        <v>0</v>
      </c>
      <c r="AE379" s="270">
        <v>0</v>
      </c>
      <c r="AF379" s="270">
        <v>0</v>
      </c>
      <c r="AG379" s="270">
        <v>0</v>
      </c>
      <c r="AH379" s="270">
        <v>0</v>
      </c>
      <c r="AI379" s="270">
        <v>2.5000000000000001E-2</v>
      </c>
      <c r="AJ379" s="270">
        <v>2.9000000000000001E-2</v>
      </c>
      <c r="AK379" s="270">
        <v>3.2000000000000001E-2</v>
      </c>
      <c r="AL379" s="270">
        <v>3.3000000000000002E-2</v>
      </c>
      <c r="AM379" s="270">
        <v>3.4000000000000002E-2</v>
      </c>
      <c r="AN379" s="270">
        <v>8.9999999999999993E-3</v>
      </c>
      <c r="AO379" s="270">
        <v>1.0999999999999999E-2</v>
      </c>
      <c r="AP379" s="270">
        <v>1.2E-2</v>
      </c>
      <c r="AQ379" s="270">
        <v>1.2E-2</v>
      </c>
      <c r="AR379" s="270">
        <v>1.4E-2</v>
      </c>
      <c r="AS379" s="270">
        <v>2.8000000000000001E-2</v>
      </c>
      <c r="AT379" s="270">
        <v>2.9000000000000001E-2</v>
      </c>
      <c r="AU379" s="270">
        <v>0.03</v>
      </c>
      <c r="AV379" s="270">
        <v>3.2000000000000001E-2</v>
      </c>
      <c r="AW379" s="270">
        <v>3.3000000000000002E-2</v>
      </c>
      <c r="AX379" s="270">
        <v>0</v>
      </c>
      <c r="AY379" s="270">
        <v>0.1</v>
      </c>
      <c r="AZ379" s="270">
        <v>0.19999999999999998</v>
      </c>
      <c r="BA379" s="270">
        <v>0</v>
      </c>
      <c r="BB379" s="270">
        <v>0</v>
      </c>
      <c r="BC379" s="270">
        <v>0</v>
      </c>
      <c r="BD379" s="270">
        <v>0</v>
      </c>
      <c r="BE379" s="270">
        <v>0</v>
      </c>
      <c r="BF379" s="270">
        <v>0</v>
      </c>
      <c r="BG379" s="270">
        <v>0</v>
      </c>
    </row>
    <row r="380" spans="1:59">
      <c r="A380" s="267" t="s">
        <v>914</v>
      </c>
      <c r="B380" s="268">
        <v>0.48208333333333336</v>
      </c>
      <c r="C380" s="268">
        <v>0.68399999999999994</v>
      </c>
      <c r="D380" s="268">
        <v>0</v>
      </c>
      <c r="E380" s="268"/>
      <c r="F380" s="269">
        <v>3151</v>
      </c>
      <c r="G380" s="270">
        <v>0.13800000000000001</v>
      </c>
      <c r="H380" s="270">
        <v>0.106</v>
      </c>
      <c r="I380" s="270">
        <v>8.0000000000000002E-3</v>
      </c>
      <c r="J380" s="270">
        <v>1.9E-2</v>
      </c>
      <c r="K380" s="270">
        <v>9.9000000000000005E-2</v>
      </c>
      <c r="L380" s="270">
        <v>0.11208333333333337</v>
      </c>
      <c r="M380" s="271">
        <v>43.795620437956202</v>
      </c>
      <c r="N380" s="269">
        <v>3180</v>
      </c>
      <c r="O380" s="269">
        <v>3200</v>
      </c>
      <c r="P380" s="269">
        <v>3220</v>
      </c>
      <c r="Q380" s="269">
        <v>3250</v>
      </c>
      <c r="R380" s="269">
        <v>3280</v>
      </c>
      <c r="S380" s="269" t="s">
        <v>195</v>
      </c>
      <c r="T380" s="270">
        <v>0.14000000000000001</v>
      </c>
      <c r="U380" s="270">
        <v>0.14499999999999999</v>
      </c>
      <c r="V380" s="270">
        <v>0.14799999999999999</v>
      </c>
      <c r="W380" s="270">
        <v>0.152</v>
      </c>
      <c r="X380" s="270">
        <v>0.16</v>
      </c>
      <c r="Y380" s="270">
        <v>0.11</v>
      </c>
      <c r="Z380" s="270">
        <v>0.115</v>
      </c>
      <c r="AA380" s="270">
        <v>0.11899999999999999</v>
      </c>
      <c r="AB380" s="270">
        <v>0.12</v>
      </c>
      <c r="AC380" s="270">
        <v>0.128</v>
      </c>
      <c r="AD380" s="270">
        <v>0.01</v>
      </c>
      <c r="AE380" s="270">
        <v>1.2E-2</v>
      </c>
      <c r="AF380" s="270">
        <v>1.2999999999999999E-2</v>
      </c>
      <c r="AG380" s="270">
        <v>1.4999999999999999E-2</v>
      </c>
      <c r="AH380" s="270">
        <v>1.7000000000000001E-2</v>
      </c>
      <c r="AI380" s="270">
        <v>2.1999999999999999E-2</v>
      </c>
      <c r="AJ380" s="270">
        <v>2.3E-2</v>
      </c>
      <c r="AK380" s="270">
        <v>2.4E-2</v>
      </c>
      <c r="AL380" s="270">
        <v>2.5000000000000001E-2</v>
      </c>
      <c r="AM380" s="270">
        <v>2.5999999999999999E-2</v>
      </c>
      <c r="AN380" s="270">
        <v>0.05</v>
      </c>
      <c r="AO380" s="270">
        <v>0.05</v>
      </c>
      <c r="AP380" s="270">
        <v>0.05</v>
      </c>
      <c r="AQ380" s="270">
        <v>5.5E-2</v>
      </c>
      <c r="AR380" s="270">
        <v>5.5E-2</v>
      </c>
      <c r="AS380" s="270">
        <v>0.1</v>
      </c>
      <c r="AT380" s="270">
        <v>0.11899999999999999</v>
      </c>
      <c r="AU380" s="270">
        <v>0.124</v>
      </c>
      <c r="AV380" s="270">
        <v>0.13200000000000001</v>
      </c>
      <c r="AW380" s="270">
        <v>0.13800000000000001</v>
      </c>
      <c r="AX380" s="270">
        <v>0</v>
      </c>
      <c r="AY380" s="270">
        <v>0</v>
      </c>
      <c r="AZ380" s="270">
        <v>0</v>
      </c>
      <c r="BA380" s="270">
        <v>0</v>
      </c>
      <c r="BB380" s="270">
        <v>0</v>
      </c>
      <c r="BC380" s="270">
        <v>0</v>
      </c>
      <c r="BD380" s="270">
        <v>0</v>
      </c>
      <c r="BE380" s="270">
        <v>0</v>
      </c>
      <c r="BF380" s="270">
        <v>0</v>
      </c>
      <c r="BG380" s="270">
        <v>0</v>
      </c>
    </row>
    <row r="381" spans="1:59">
      <c r="A381" s="267" t="s">
        <v>429</v>
      </c>
      <c r="B381" s="268">
        <v>0.11325000000000002</v>
      </c>
      <c r="C381" s="268">
        <v>0.36</v>
      </c>
      <c r="D381" s="268">
        <v>0</v>
      </c>
      <c r="E381" s="268"/>
      <c r="F381" s="269">
        <v>1326</v>
      </c>
      <c r="G381" s="270">
        <v>6.2E-2</v>
      </c>
      <c r="H381" s="270">
        <v>2.5000000000000001E-2</v>
      </c>
      <c r="I381" s="270">
        <v>8.9999999999999993E-3</v>
      </c>
      <c r="J381" s="270">
        <v>6.0000000000000001E-3</v>
      </c>
      <c r="K381" s="270">
        <v>6.0000000000000001E-3</v>
      </c>
      <c r="L381" s="270">
        <v>5.2500000000000185E-3</v>
      </c>
      <c r="M381" s="271">
        <v>46.757164404223225</v>
      </c>
      <c r="N381" s="269">
        <v>1400</v>
      </c>
      <c r="O381" s="269">
        <v>1475</v>
      </c>
      <c r="P381" s="269">
        <v>1550</v>
      </c>
      <c r="Q381" s="269">
        <v>1700</v>
      </c>
      <c r="R381" s="269">
        <v>1800</v>
      </c>
      <c r="S381" s="269" t="s">
        <v>195</v>
      </c>
      <c r="T381" s="270">
        <v>6.5000000000000002E-2</v>
      </c>
      <c r="U381" s="270">
        <v>7.0000000000000007E-2</v>
      </c>
      <c r="V381" s="270">
        <v>7.4999999999999997E-2</v>
      </c>
      <c r="W381" s="270">
        <v>7.4999999999999997E-2</v>
      </c>
      <c r="X381" s="270">
        <v>0.08</v>
      </c>
      <c r="Y381" s="270">
        <v>0.03</v>
      </c>
      <c r="Z381" s="270">
        <v>3.5000000000000003E-2</v>
      </c>
      <c r="AA381" s="270">
        <v>3.5000000000000003E-2</v>
      </c>
      <c r="AB381" s="270">
        <v>3.9E-2</v>
      </c>
      <c r="AC381" s="270">
        <v>3.9E-2</v>
      </c>
      <c r="AD381" s="270">
        <v>1.2E-2</v>
      </c>
      <c r="AE381" s="270">
        <v>1.2999999999999999E-2</v>
      </c>
      <c r="AF381" s="270">
        <v>1.2999999999999999E-2</v>
      </c>
      <c r="AG381" s="270">
        <v>1.4E-2</v>
      </c>
      <c r="AH381" s="270">
        <v>1.4999999999999999E-2</v>
      </c>
      <c r="AI381" s="270">
        <v>8.9999999999999993E-3</v>
      </c>
      <c r="AJ381" s="270">
        <v>1.0999999999999999E-2</v>
      </c>
      <c r="AK381" s="270">
        <v>1.2999999999999999E-2</v>
      </c>
      <c r="AL381" s="270">
        <v>1.4999999999999999E-2</v>
      </c>
      <c r="AM381" s="270">
        <v>1.7000000000000001E-2</v>
      </c>
      <c r="AN381" s="270">
        <v>0.01</v>
      </c>
      <c r="AO381" s="270">
        <v>0.01</v>
      </c>
      <c r="AP381" s="270">
        <v>1.4999999999999999E-2</v>
      </c>
      <c r="AQ381" s="270">
        <v>1.4999999999999999E-2</v>
      </c>
      <c r="AR381" s="270">
        <v>0.02</v>
      </c>
      <c r="AS381" s="270">
        <v>1.4999999999999999E-2</v>
      </c>
      <c r="AT381" s="270">
        <v>1.6E-2</v>
      </c>
      <c r="AU381" s="270">
        <v>1.7000000000000001E-2</v>
      </c>
      <c r="AV381" s="270">
        <v>1.7000000000000001E-2</v>
      </c>
      <c r="AW381" s="270">
        <v>1.7999999999999999E-2</v>
      </c>
      <c r="AX381" s="270">
        <v>0</v>
      </c>
      <c r="AY381" s="270">
        <v>0</v>
      </c>
      <c r="AZ381" s="270">
        <v>0</v>
      </c>
      <c r="BA381" s="270">
        <v>0</v>
      </c>
      <c r="BB381" s="270">
        <v>0</v>
      </c>
      <c r="BC381" s="270">
        <v>0</v>
      </c>
      <c r="BD381" s="270">
        <v>0</v>
      </c>
      <c r="BE381" s="270">
        <v>0</v>
      </c>
      <c r="BF381" s="270">
        <v>0</v>
      </c>
      <c r="BG381" s="270">
        <v>0</v>
      </c>
    </row>
    <row r="382" spans="1:59">
      <c r="A382" s="267" t="s">
        <v>815</v>
      </c>
      <c r="B382" s="268">
        <v>0.31875000000000003</v>
      </c>
      <c r="C382" s="268">
        <v>0.86499999999999999</v>
      </c>
      <c r="D382" s="268">
        <v>0</v>
      </c>
      <c r="E382" s="268"/>
      <c r="F382" s="269">
        <v>1862</v>
      </c>
      <c r="G382" s="270">
        <v>6.8000000000000005E-2</v>
      </c>
      <c r="H382" s="270">
        <v>2.4E-2</v>
      </c>
      <c r="I382" s="270">
        <v>0.14199999999999999</v>
      </c>
      <c r="J382" s="270">
        <v>5.0000000000000001E-3</v>
      </c>
      <c r="K382" s="270">
        <v>0.03</v>
      </c>
      <c r="L382" s="270">
        <v>4.9750000000000016E-2</v>
      </c>
      <c r="M382" s="271">
        <v>36.51987110633727</v>
      </c>
      <c r="N382" s="269">
        <v>1502</v>
      </c>
      <c r="O382" s="269">
        <v>1547</v>
      </c>
      <c r="P382" s="269">
        <v>1593</v>
      </c>
      <c r="Q382" s="269">
        <v>1641</v>
      </c>
      <c r="R382" s="269">
        <v>1692</v>
      </c>
      <c r="S382" s="269" t="s">
        <v>195</v>
      </c>
      <c r="T382" s="270">
        <v>6.8000000000000005E-2</v>
      </c>
      <c r="U382" s="270">
        <v>7.1999999999999995E-2</v>
      </c>
      <c r="V382" s="270">
        <v>7.8E-2</v>
      </c>
      <c r="W382" s="270">
        <v>8.5000000000000006E-2</v>
      </c>
      <c r="X382" s="270">
        <v>9.1999999999999998E-2</v>
      </c>
      <c r="Y382" s="270">
        <v>2.4E-2</v>
      </c>
      <c r="Z382" s="270">
        <v>2.5000000000000001E-2</v>
      </c>
      <c r="AA382" s="270">
        <v>2.5000000000000001E-2</v>
      </c>
      <c r="AB382" s="270">
        <v>2.5999999999999999E-2</v>
      </c>
      <c r="AC382" s="270">
        <v>2.7E-2</v>
      </c>
      <c r="AD382" s="270">
        <v>0.14199999999999999</v>
      </c>
      <c r="AE382" s="270">
        <v>0.14499999999999999</v>
      </c>
      <c r="AF382" s="270">
        <v>0.14699999999999999</v>
      </c>
      <c r="AG382" s="270">
        <v>0.15</v>
      </c>
      <c r="AH382" s="270">
        <v>0.153</v>
      </c>
      <c r="AI382" s="270">
        <v>5.0000000000000001E-3</v>
      </c>
      <c r="AJ382" s="270">
        <v>6.0000000000000001E-3</v>
      </c>
      <c r="AK382" s="270">
        <v>7.0000000000000001E-3</v>
      </c>
      <c r="AL382" s="270">
        <v>8.9999999999999993E-3</v>
      </c>
      <c r="AM382" s="270">
        <v>0.01</v>
      </c>
      <c r="AN382" s="270">
        <v>5.0000000000000001E-3</v>
      </c>
      <c r="AO382" s="270">
        <v>5.0000000000000001E-3</v>
      </c>
      <c r="AP382" s="270">
        <v>5.0000000000000001E-3</v>
      </c>
      <c r="AQ382" s="270">
        <v>5.0000000000000001E-3</v>
      </c>
      <c r="AR382" s="270">
        <v>5.0000000000000001E-3</v>
      </c>
      <c r="AS382" s="270">
        <v>4.3999999999999997E-2</v>
      </c>
      <c r="AT382" s="270">
        <v>4.5999999999999999E-2</v>
      </c>
      <c r="AU382" s="270">
        <v>4.8000000000000001E-2</v>
      </c>
      <c r="AV382" s="270">
        <v>0.05</v>
      </c>
      <c r="AW382" s="270">
        <v>5.1999999999999998E-2</v>
      </c>
      <c r="AX382" s="270">
        <v>0</v>
      </c>
      <c r="AY382" s="270">
        <v>0</v>
      </c>
      <c r="AZ382" s="270">
        <v>0</v>
      </c>
      <c r="BA382" s="270">
        <v>0</v>
      </c>
      <c r="BB382" s="270">
        <v>0</v>
      </c>
      <c r="BC382" s="270">
        <v>0</v>
      </c>
      <c r="BD382" s="270">
        <v>0</v>
      </c>
      <c r="BE382" s="270">
        <v>0</v>
      </c>
      <c r="BF382" s="270">
        <v>0</v>
      </c>
      <c r="BG382" s="270">
        <v>0</v>
      </c>
    </row>
    <row r="383" spans="1:59">
      <c r="A383" s="267" t="s">
        <v>645</v>
      </c>
      <c r="B383" s="268">
        <v>0.14341666666666666</v>
      </c>
      <c r="C383" s="268">
        <v>0.39600000000000002</v>
      </c>
      <c r="D383" s="268">
        <v>0</v>
      </c>
      <c r="E383" s="268"/>
      <c r="F383" s="269">
        <v>876</v>
      </c>
      <c r="G383" s="270">
        <v>6.9000000000000006E-2</v>
      </c>
      <c r="H383" s="270">
        <v>0.02</v>
      </c>
      <c r="I383" s="270">
        <v>0</v>
      </c>
      <c r="J383" s="270">
        <v>0.03</v>
      </c>
      <c r="K383" s="270">
        <v>5.0000000000000001E-3</v>
      </c>
      <c r="L383" s="270">
        <v>1.9416666666666652E-2</v>
      </c>
      <c r="M383" s="271">
        <v>78.767123287671239</v>
      </c>
      <c r="N383" s="269">
        <v>1005</v>
      </c>
      <c r="O383" s="269">
        <v>1045</v>
      </c>
      <c r="P383" s="269">
        <v>1170</v>
      </c>
      <c r="Q383" s="269">
        <v>1207</v>
      </c>
      <c r="R383" s="269">
        <v>1258</v>
      </c>
      <c r="S383" s="269" t="s">
        <v>195</v>
      </c>
      <c r="T383" s="270">
        <v>6.9000000000000006E-2</v>
      </c>
      <c r="U383" s="270">
        <v>7.0999999999999994E-2</v>
      </c>
      <c r="V383" s="270">
        <v>7.6999999999999999E-2</v>
      </c>
      <c r="W383" s="270">
        <v>8.5000000000000006E-2</v>
      </c>
      <c r="X383" s="270">
        <v>9.5000000000000001E-2</v>
      </c>
      <c r="Y383" s="270">
        <v>0.02</v>
      </c>
      <c r="Z383" s="270">
        <v>2.1000000000000001E-2</v>
      </c>
      <c r="AA383" s="270">
        <v>2.3E-2</v>
      </c>
      <c r="AB383" s="270">
        <v>2.5000000000000001E-2</v>
      </c>
      <c r="AC383" s="270">
        <v>2.7E-2</v>
      </c>
      <c r="AD383" s="270">
        <v>0</v>
      </c>
      <c r="AE383" s="270">
        <v>0</v>
      </c>
      <c r="AF383" s="270">
        <v>0</v>
      </c>
      <c r="AG383" s="270">
        <v>0</v>
      </c>
      <c r="AH383" s="270">
        <v>0</v>
      </c>
      <c r="AI383" s="270">
        <v>0.03</v>
      </c>
      <c r="AJ383" s="270">
        <v>3.2000000000000001E-2</v>
      </c>
      <c r="AK383" s="270">
        <v>3.3000000000000002E-2</v>
      </c>
      <c r="AL383" s="270">
        <v>3.4000000000000002E-2</v>
      </c>
      <c r="AM383" s="270">
        <v>3.5000000000000003E-2</v>
      </c>
      <c r="AN383" s="270">
        <v>3.0000000000000001E-3</v>
      </c>
      <c r="AO383" s="270">
        <v>3.0000000000000001E-3</v>
      </c>
      <c r="AP383" s="270">
        <v>3.0000000000000001E-3</v>
      </c>
      <c r="AQ383" s="270">
        <v>3.0000000000000001E-3</v>
      </c>
      <c r="AR383" s="270">
        <v>3.0000000000000001E-3</v>
      </c>
      <c r="AS383" s="270">
        <v>1.9E-2</v>
      </c>
      <c r="AT383" s="270">
        <v>1.9E-2</v>
      </c>
      <c r="AU383" s="270">
        <v>2.1000000000000001E-2</v>
      </c>
      <c r="AV383" s="270">
        <v>2.3E-2</v>
      </c>
      <c r="AW383" s="270">
        <v>2.5000000000000001E-2</v>
      </c>
      <c r="AX383" s="270">
        <v>0</v>
      </c>
      <c r="AY383" s="270">
        <v>0</v>
      </c>
      <c r="AZ383" s="270">
        <v>0</v>
      </c>
      <c r="BA383" s="270">
        <v>0</v>
      </c>
      <c r="BB383" s="270">
        <v>0</v>
      </c>
      <c r="BC383" s="270">
        <v>0</v>
      </c>
      <c r="BD383" s="270">
        <v>0</v>
      </c>
      <c r="BE383" s="270">
        <v>0</v>
      </c>
      <c r="BF383" s="270">
        <v>0</v>
      </c>
      <c r="BG383" s="270">
        <v>0</v>
      </c>
    </row>
    <row r="384" spans="1:59">
      <c r="A384" s="267" t="s">
        <v>686</v>
      </c>
      <c r="B384" s="268">
        <v>7.091666666666667E-2</v>
      </c>
      <c r="C384" s="268">
        <v>0.27</v>
      </c>
      <c r="D384" s="268">
        <v>0</v>
      </c>
      <c r="E384" s="268"/>
      <c r="F384" s="269">
        <v>980</v>
      </c>
      <c r="G384" s="270">
        <v>4.9999999999999996E-2</v>
      </c>
      <c r="H384" s="270">
        <v>6.0000000000000001E-3</v>
      </c>
      <c r="I384" s="270">
        <v>0</v>
      </c>
      <c r="J384" s="270">
        <v>0</v>
      </c>
      <c r="K384" s="270">
        <v>1.2E-2</v>
      </c>
      <c r="L384" s="270">
        <v>2.9166666666666785E-3</v>
      </c>
      <c r="M384" s="271">
        <v>51.020408163265301</v>
      </c>
      <c r="N384" s="269">
        <v>1362</v>
      </c>
      <c r="O384" s="269">
        <v>1594</v>
      </c>
      <c r="P384" s="269">
        <v>1624</v>
      </c>
      <c r="Q384" s="269">
        <v>1655</v>
      </c>
      <c r="R384" s="269">
        <v>1686</v>
      </c>
      <c r="S384" s="269" t="s">
        <v>195</v>
      </c>
      <c r="T384" s="270">
        <v>7.8E-2</v>
      </c>
      <c r="U384" s="270">
        <v>9.0999999999999998E-2</v>
      </c>
      <c r="V384" s="270">
        <v>9.2999999999999999E-2</v>
      </c>
      <c r="W384" s="270">
        <v>9.5000000000000001E-2</v>
      </c>
      <c r="X384" s="270">
        <v>0.115</v>
      </c>
      <c r="Y384" s="270">
        <v>1.2999999999999999E-2</v>
      </c>
      <c r="Z384" s="270">
        <v>1.4999999999999999E-2</v>
      </c>
      <c r="AA384" s="270">
        <v>1.7999999999999999E-2</v>
      </c>
      <c r="AB384" s="270">
        <v>2.1999999999999999E-2</v>
      </c>
      <c r="AC384" s="270">
        <v>2.7E-2</v>
      </c>
      <c r="AD384" s="270">
        <v>0</v>
      </c>
      <c r="AE384" s="270">
        <v>0</v>
      </c>
      <c r="AF384" s="270">
        <v>0</v>
      </c>
      <c r="AG384" s="270">
        <v>0</v>
      </c>
      <c r="AH384" s="270">
        <v>0</v>
      </c>
      <c r="AI384" s="270">
        <v>0</v>
      </c>
      <c r="AJ384" s="270">
        <v>0</v>
      </c>
      <c r="AK384" s="270">
        <v>0</v>
      </c>
      <c r="AL384" s="270">
        <v>0</v>
      </c>
      <c r="AM384" s="270">
        <v>0</v>
      </c>
      <c r="AN384" s="270">
        <v>4.0000000000000001E-3</v>
      </c>
      <c r="AO384" s="270">
        <v>5.0000000000000001E-3</v>
      </c>
      <c r="AP384" s="270">
        <v>6.0000000000000001E-3</v>
      </c>
      <c r="AQ384" s="270">
        <v>8.0000000000000002E-3</v>
      </c>
      <c r="AR384" s="270">
        <v>1.0999999999999999E-2</v>
      </c>
      <c r="AS384" s="270">
        <v>6.0000000000000001E-3</v>
      </c>
      <c r="AT384" s="270">
        <v>7.0000000000000001E-3</v>
      </c>
      <c r="AU384" s="270">
        <v>7.0000000000000001E-3</v>
      </c>
      <c r="AV384" s="270">
        <v>7.0000000000000001E-3</v>
      </c>
      <c r="AW384" s="270">
        <v>8.9999999999999993E-3</v>
      </c>
      <c r="AX384" s="270">
        <v>0</v>
      </c>
      <c r="AY384" s="270">
        <v>0</v>
      </c>
      <c r="AZ384" s="270">
        <v>0</v>
      </c>
      <c r="BA384" s="270">
        <v>0</v>
      </c>
      <c r="BB384" s="270">
        <v>0</v>
      </c>
      <c r="BC384" s="270">
        <v>0</v>
      </c>
      <c r="BD384" s="270">
        <v>0</v>
      </c>
      <c r="BE384" s="270">
        <v>0</v>
      </c>
      <c r="BF384" s="270">
        <v>0</v>
      </c>
      <c r="BG384" s="270">
        <v>0</v>
      </c>
    </row>
    <row r="385" spans="1:59">
      <c r="A385" s="267" t="s">
        <v>568</v>
      </c>
      <c r="B385" s="268">
        <v>0.47516666666666668</v>
      </c>
      <c r="C385" s="268">
        <v>1.44</v>
      </c>
      <c r="D385" s="268">
        <v>0</v>
      </c>
      <c r="E385" s="268"/>
      <c r="F385" s="269">
        <v>995</v>
      </c>
      <c r="G385" s="270">
        <v>5.1999999999999998E-2</v>
      </c>
      <c r="H385" s="270">
        <v>0.01</v>
      </c>
      <c r="I385" s="270">
        <v>0.33700000000000002</v>
      </c>
      <c r="J385" s="270">
        <v>0</v>
      </c>
      <c r="K385" s="270">
        <v>1.9E-2</v>
      </c>
      <c r="L385" s="270">
        <v>5.7166666666666643E-2</v>
      </c>
      <c r="M385" s="271">
        <v>52.261306532663319</v>
      </c>
      <c r="N385" s="269">
        <v>820</v>
      </c>
      <c r="O385" s="269">
        <v>850</v>
      </c>
      <c r="P385" s="269">
        <v>875</v>
      </c>
      <c r="Q385" s="269">
        <v>900</v>
      </c>
      <c r="R385" s="269">
        <v>925</v>
      </c>
      <c r="S385" s="269" t="s">
        <v>195</v>
      </c>
      <c r="T385" s="270">
        <v>0.11</v>
      </c>
      <c r="U385" s="270">
        <v>0.11600000000000001</v>
      </c>
      <c r="V385" s="270">
        <v>0.121</v>
      </c>
      <c r="W385" s="270">
        <v>0.125</v>
      </c>
      <c r="X385" s="270">
        <v>0.129</v>
      </c>
      <c r="Y385" s="270">
        <v>0.30199999999999999</v>
      </c>
      <c r="Z385" s="270">
        <v>0.31900000000000001</v>
      </c>
      <c r="AA385" s="270">
        <v>0.33700000000000002</v>
      </c>
      <c r="AB385" s="270">
        <v>0.35499999999999998</v>
      </c>
      <c r="AC385" s="270">
        <v>0.35699999999999998</v>
      </c>
      <c r="AD385" s="270">
        <v>0</v>
      </c>
      <c r="AE385" s="270">
        <v>0</v>
      </c>
      <c r="AF385" s="270">
        <v>0</v>
      </c>
      <c r="AG385" s="270">
        <v>0</v>
      </c>
      <c r="AH385" s="270">
        <v>0</v>
      </c>
      <c r="AI385" s="270">
        <v>0</v>
      </c>
      <c r="AJ385" s="270">
        <v>0</v>
      </c>
      <c r="AK385" s="270">
        <v>0</v>
      </c>
      <c r="AL385" s="270">
        <v>0</v>
      </c>
      <c r="AM385" s="270">
        <v>0</v>
      </c>
      <c r="AN385" s="270">
        <v>2.3E-2</v>
      </c>
      <c r="AO385" s="270">
        <v>2.3E-2</v>
      </c>
      <c r="AP385" s="270">
        <v>2.3E-2</v>
      </c>
      <c r="AQ385" s="270">
        <v>2.3E-2</v>
      </c>
      <c r="AR385" s="270">
        <v>2.3E-2</v>
      </c>
      <c r="AS385" s="270">
        <v>2.3E-2</v>
      </c>
      <c r="AT385" s="270">
        <v>2.4E-2</v>
      </c>
      <c r="AU385" s="270">
        <v>2.5999999999999999E-2</v>
      </c>
      <c r="AV385" s="270">
        <v>2.7E-2</v>
      </c>
      <c r="AW385" s="270">
        <v>2.7E-2</v>
      </c>
      <c r="AX385" s="270">
        <v>0</v>
      </c>
      <c r="AY385" s="270">
        <v>0</v>
      </c>
      <c r="AZ385" s="270">
        <v>0</v>
      </c>
      <c r="BA385" s="270">
        <v>0</v>
      </c>
      <c r="BB385" s="270">
        <v>0</v>
      </c>
      <c r="BC385" s="270">
        <v>0</v>
      </c>
      <c r="BD385" s="270">
        <v>0</v>
      </c>
      <c r="BE385" s="270">
        <v>0</v>
      </c>
      <c r="BF385" s="270">
        <v>0</v>
      </c>
      <c r="BG385" s="270">
        <v>0</v>
      </c>
    </row>
    <row r="386" spans="1:59">
      <c r="A386" s="267" t="s">
        <v>884</v>
      </c>
      <c r="B386" s="268">
        <v>3.1083333333333338E-2</v>
      </c>
      <c r="C386" s="268">
        <v>0.1</v>
      </c>
      <c r="D386" s="268">
        <v>0</v>
      </c>
      <c r="E386" s="268"/>
      <c r="F386" s="269">
        <v>381</v>
      </c>
      <c r="G386" s="270">
        <v>2.3E-2</v>
      </c>
      <c r="H386" s="270">
        <v>0</v>
      </c>
      <c r="I386" s="270">
        <v>0</v>
      </c>
      <c r="J386" s="270">
        <v>0</v>
      </c>
      <c r="K386" s="270">
        <v>4.0000000000000001E-3</v>
      </c>
      <c r="L386" s="270">
        <v>4.0833333333333381E-3</v>
      </c>
      <c r="M386" s="271">
        <v>60.367454068241472</v>
      </c>
      <c r="N386" s="269">
        <v>400</v>
      </c>
      <c r="O386" s="269">
        <v>500</v>
      </c>
      <c r="P386" s="269">
        <v>500</v>
      </c>
      <c r="Q386" s="269">
        <v>500</v>
      </c>
      <c r="R386" s="269">
        <v>500</v>
      </c>
      <c r="S386" s="269" t="s">
        <v>195</v>
      </c>
      <c r="T386" s="270">
        <v>2.4E-2</v>
      </c>
      <c r="U386" s="270">
        <v>3.2000000000000001E-2</v>
      </c>
      <c r="V386" s="270">
        <v>3.2000000000000001E-2</v>
      </c>
      <c r="W386" s="270">
        <v>3.2000000000000001E-2</v>
      </c>
      <c r="X386" s="270">
        <v>3.2000000000000001E-2</v>
      </c>
      <c r="Y386" s="270">
        <v>3.0000000000000001E-3</v>
      </c>
      <c r="Z386" s="270">
        <v>3.0000000000000001E-3</v>
      </c>
      <c r="AA386" s="270">
        <v>3.0000000000000001E-3</v>
      </c>
      <c r="AB386" s="270">
        <v>3.0000000000000001E-3</v>
      </c>
      <c r="AC386" s="270">
        <v>3.0000000000000001E-3</v>
      </c>
      <c r="AD386" s="270">
        <v>0</v>
      </c>
      <c r="AE386" s="270">
        <v>0</v>
      </c>
      <c r="AF386" s="270">
        <v>0</v>
      </c>
      <c r="AG386" s="270">
        <v>0</v>
      </c>
      <c r="AH386" s="270">
        <v>0</v>
      </c>
      <c r="AI386" s="270">
        <v>2E-3</v>
      </c>
      <c r="AJ386" s="270">
        <v>2E-3</v>
      </c>
      <c r="AK386" s="270">
        <v>2E-3</v>
      </c>
      <c r="AL386" s="270">
        <v>2E-3</v>
      </c>
      <c r="AM386" s="270">
        <v>2E-3</v>
      </c>
      <c r="AN386" s="270">
        <v>0</v>
      </c>
      <c r="AO386" s="270">
        <v>0</v>
      </c>
      <c r="AP386" s="270">
        <v>0</v>
      </c>
      <c r="AQ386" s="270">
        <v>0</v>
      </c>
      <c r="AR386" s="270">
        <v>0</v>
      </c>
      <c r="AS386" s="270">
        <v>5.1999999999999998E-3</v>
      </c>
      <c r="AT386" s="270">
        <v>5.1999999999999998E-3</v>
      </c>
      <c r="AU386" s="270">
        <v>5.1999999999999998E-3</v>
      </c>
      <c r="AV386" s="270">
        <v>5.1999999999999998E-3</v>
      </c>
      <c r="AW386" s="270">
        <v>5.1999999999999998E-3</v>
      </c>
      <c r="AX386" s="270">
        <v>0</v>
      </c>
      <c r="AY386" s="270">
        <v>0</v>
      </c>
      <c r="AZ386" s="270">
        <v>0</v>
      </c>
      <c r="BA386" s="270">
        <v>0</v>
      </c>
      <c r="BB386" s="270">
        <v>0</v>
      </c>
      <c r="BC386" s="270">
        <v>0</v>
      </c>
      <c r="BD386" s="270">
        <v>0</v>
      </c>
      <c r="BE386" s="270">
        <v>0</v>
      </c>
      <c r="BF386" s="270">
        <v>0</v>
      </c>
      <c r="BG386" s="270">
        <v>0</v>
      </c>
    </row>
    <row r="387" spans="1:59">
      <c r="A387" s="267" t="s">
        <v>468</v>
      </c>
      <c r="B387" s="268" t="s">
        <v>395</v>
      </c>
      <c r="C387" s="268">
        <v>0.42499999999999999</v>
      </c>
      <c r="D387" s="268">
        <v>0</v>
      </c>
      <c r="E387" s="268"/>
      <c r="F387" s="269">
        <v>558</v>
      </c>
      <c r="G387" s="270">
        <v>2.8000000000000001E-2</v>
      </c>
      <c r="H387" s="270">
        <v>2E-3</v>
      </c>
      <c r="I387" s="270">
        <v>3.2000000000000001E-2</v>
      </c>
      <c r="J387" s="270">
        <v>7.0000000000000001E-3</v>
      </c>
      <c r="K387" s="270">
        <v>5.0000000000000001E-3</v>
      </c>
      <c r="L387" s="270" t="e">
        <v>#VALUE!</v>
      </c>
      <c r="M387" s="271">
        <v>50.179211469534053</v>
      </c>
      <c r="N387" s="269">
        <v>662</v>
      </c>
      <c r="O387" s="269">
        <v>754</v>
      </c>
      <c r="P387" s="269">
        <v>765</v>
      </c>
      <c r="Q387" s="269">
        <v>845</v>
      </c>
      <c r="R387" s="269">
        <v>845</v>
      </c>
      <c r="S387" s="269" t="s">
        <v>195</v>
      </c>
      <c r="T387" s="270">
        <v>3.2000000000000001E-2</v>
      </c>
      <c r="U387" s="270">
        <v>3.4000000000000002E-2</v>
      </c>
      <c r="V387" s="270">
        <v>3.6999999999999998E-2</v>
      </c>
      <c r="W387" s="270">
        <v>4.1000000000000002E-2</v>
      </c>
      <c r="X387" s="270">
        <v>4.4999999999999998E-2</v>
      </c>
      <c r="Y387" s="270">
        <v>6.0000000000000001E-3</v>
      </c>
      <c r="Z387" s="270">
        <v>7.0000000000000001E-3</v>
      </c>
      <c r="AA387" s="270">
        <v>8.0000000000000002E-3</v>
      </c>
      <c r="AB387" s="270">
        <v>8.9999999999999993E-3</v>
      </c>
      <c r="AC387" s="270">
        <v>0.01</v>
      </c>
      <c r="AD387" s="270">
        <v>3.7999999999999999E-2</v>
      </c>
      <c r="AE387" s="270">
        <v>3.9E-2</v>
      </c>
      <c r="AF387" s="270">
        <v>0.04</v>
      </c>
      <c r="AG387" s="270">
        <v>4.1000000000000002E-2</v>
      </c>
      <c r="AH387" s="270">
        <v>4.2000000000000003E-2</v>
      </c>
      <c r="AI387" s="270">
        <v>8.9999999999999993E-3</v>
      </c>
      <c r="AJ387" s="270">
        <v>8.9999999999999993E-3</v>
      </c>
      <c r="AK387" s="270">
        <v>8.9999999999999993E-3</v>
      </c>
      <c r="AL387" s="270">
        <v>0.01</v>
      </c>
      <c r="AM387" s="270">
        <v>0.01</v>
      </c>
      <c r="AN387" s="270">
        <v>3.0000000000000001E-3</v>
      </c>
      <c r="AO387" s="270">
        <v>3.0000000000000001E-3</v>
      </c>
      <c r="AP387" s="270">
        <v>3.0000000000000001E-3</v>
      </c>
      <c r="AQ387" s="270">
        <v>3.0000000000000001E-3</v>
      </c>
      <c r="AR387" s="270">
        <v>3.0000000000000001E-3</v>
      </c>
      <c r="AS387" s="270">
        <v>1.0999999999999999E-2</v>
      </c>
      <c r="AT387" s="270">
        <v>1.2E-2</v>
      </c>
      <c r="AU387" s="270">
        <v>1.2E-2</v>
      </c>
      <c r="AV387" s="270">
        <v>1.2999999999999999E-2</v>
      </c>
      <c r="AW387" s="270">
        <v>1.4E-2</v>
      </c>
      <c r="AX387" s="270">
        <v>0</v>
      </c>
      <c r="AY387" s="270">
        <v>0</v>
      </c>
      <c r="AZ387" s="270">
        <v>0</v>
      </c>
      <c r="BA387" s="270">
        <v>0</v>
      </c>
      <c r="BB387" s="270">
        <v>0</v>
      </c>
      <c r="BC387" s="270">
        <v>0</v>
      </c>
      <c r="BD387" s="270">
        <v>0</v>
      </c>
      <c r="BE387" s="270">
        <v>0</v>
      </c>
      <c r="BF387" s="270">
        <v>0</v>
      </c>
      <c r="BG387" s="270">
        <v>0</v>
      </c>
    </row>
    <row r="388" spans="1:59">
      <c r="A388" s="267" t="s">
        <v>496</v>
      </c>
      <c r="B388" s="268">
        <v>0.3176666666666666</v>
      </c>
      <c r="C388" s="268">
        <v>0.71699999999999997</v>
      </c>
      <c r="D388" s="268">
        <v>4.2000000000000003E-2</v>
      </c>
      <c r="E388" s="268"/>
      <c r="F388" s="269">
        <v>4686</v>
      </c>
      <c r="G388" s="270">
        <v>0.22</v>
      </c>
      <c r="H388" s="270">
        <v>4.0000000000000001E-3</v>
      </c>
      <c r="I388" s="270">
        <v>0</v>
      </c>
      <c r="J388" s="270">
        <v>0.02</v>
      </c>
      <c r="K388" s="270">
        <v>1E-3</v>
      </c>
      <c r="L388" s="270">
        <v>3.066666666666662E-2</v>
      </c>
      <c r="M388" s="271">
        <v>46.948356807511736</v>
      </c>
      <c r="N388" s="269">
        <v>4537</v>
      </c>
      <c r="O388" s="269">
        <v>5000</v>
      </c>
      <c r="P388" s="269">
        <v>5490</v>
      </c>
      <c r="Q388" s="269">
        <v>6000</v>
      </c>
      <c r="R388" s="269">
        <v>6555</v>
      </c>
      <c r="S388" s="269" t="s">
        <v>195</v>
      </c>
      <c r="T388" s="270">
        <v>0.24199999999999999</v>
      </c>
      <c r="U388" s="270">
        <v>0.253</v>
      </c>
      <c r="V388" s="270">
        <v>0.26500000000000001</v>
      </c>
      <c r="W388" s="270">
        <v>0.27600000000000002</v>
      </c>
      <c r="X388" s="270">
        <v>0.28899999999999998</v>
      </c>
      <c r="Y388" s="270">
        <v>0.01</v>
      </c>
      <c r="Z388" s="270">
        <v>1.0999999999999999E-2</v>
      </c>
      <c r="AA388" s="270">
        <v>1.0999999999999999E-2</v>
      </c>
      <c r="AB388" s="270">
        <v>1.2E-2</v>
      </c>
      <c r="AC388" s="270">
        <v>1.2E-2</v>
      </c>
      <c r="AD388" s="270">
        <v>0</v>
      </c>
      <c r="AE388" s="270">
        <v>0</v>
      </c>
      <c r="AF388" s="270">
        <v>0</v>
      </c>
      <c r="AG388" s="270">
        <v>0</v>
      </c>
      <c r="AH388" s="270">
        <v>0</v>
      </c>
      <c r="AI388" s="270">
        <v>2.9000000000000001E-2</v>
      </c>
      <c r="AJ388" s="270">
        <v>2.9000000000000001E-2</v>
      </c>
      <c r="AK388" s="270">
        <v>0.03</v>
      </c>
      <c r="AL388" s="270">
        <v>0.03</v>
      </c>
      <c r="AM388" s="270">
        <v>3.1E-2</v>
      </c>
      <c r="AN388" s="270">
        <v>3.0000000000000001E-3</v>
      </c>
      <c r="AO388" s="270">
        <v>3.0000000000000001E-3</v>
      </c>
      <c r="AP388" s="270">
        <v>3.0000000000000001E-3</v>
      </c>
      <c r="AQ388" s="270">
        <v>3.0000000000000001E-3</v>
      </c>
      <c r="AR388" s="270">
        <v>4.0000000000000001E-3</v>
      </c>
      <c r="AS388" s="270">
        <v>1.2999999999999999E-2</v>
      </c>
      <c r="AT388" s="270">
        <v>1.2999999999999999E-2</v>
      </c>
      <c r="AU388" s="270">
        <v>1.4E-2</v>
      </c>
      <c r="AV388" s="270">
        <v>1.4E-2</v>
      </c>
      <c r="AW388" s="270">
        <v>1.4999999999999999E-2</v>
      </c>
      <c r="AX388" s="270">
        <v>0</v>
      </c>
      <c r="AY388" s="270">
        <v>0</v>
      </c>
      <c r="AZ388" s="270">
        <v>0</v>
      </c>
      <c r="BA388" s="270">
        <v>0</v>
      </c>
      <c r="BB388" s="270">
        <v>0</v>
      </c>
      <c r="BC388" s="270">
        <v>0</v>
      </c>
      <c r="BD388" s="270">
        <v>0</v>
      </c>
      <c r="BE388" s="270">
        <v>0</v>
      </c>
      <c r="BF388" s="270">
        <v>0</v>
      </c>
      <c r="BG388" s="270">
        <v>0</v>
      </c>
    </row>
    <row r="389" spans="1:59">
      <c r="A389" s="267" t="s">
        <v>599</v>
      </c>
      <c r="B389" s="268">
        <v>6.0583333333333343E-2</v>
      </c>
      <c r="C389" s="268">
        <v>0.2</v>
      </c>
      <c r="D389" s="268">
        <v>0</v>
      </c>
      <c r="E389" s="268"/>
      <c r="F389" s="269">
        <v>1390</v>
      </c>
      <c r="G389" s="270">
        <v>4.7E-2</v>
      </c>
      <c r="H389" s="270">
        <v>2E-3</v>
      </c>
      <c r="I389" s="270">
        <v>0</v>
      </c>
      <c r="J389" s="270">
        <v>8.0000000000000002E-3</v>
      </c>
      <c r="K389" s="270">
        <v>1E-3</v>
      </c>
      <c r="L389" s="270">
        <v>2.5833333333333403E-3</v>
      </c>
      <c r="M389" s="271">
        <v>33.812949640287769</v>
      </c>
      <c r="N389" s="269">
        <v>1425</v>
      </c>
      <c r="O389" s="269">
        <v>1462</v>
      </c>
      <c r="P389" s="269">
        <v>1500</v>
      </c>
      <c r="Q389" s="269">
        <v>1544</v>
      </c>
      <c r="R389" s="269">
        <v>1600</v>
      </c>
      <c r="S389" s="269" t="s">
        <v>195</v>
      </c>
      <c r="T389" s="270">
        <v>0.05</v>
      </c>
      <c r="U389" s="270">
        <v>5.5E-2</v>
      </c>
      <c r="V389" s="270">
        <v>0.06</v>
      </c>
      <c r="W389" s="270">
        <v>6.8000000000000005E-2</v>
      </c>
      <c r="X389" s="270">
        <v>7.8E-2</v>
      </c>
      <c r="Y389" s="270">
        <v>3.0000000000000001E-3</v>
      </c>
      <c r="Z389" s="270">
        <v>3.0000000000000001E-3</v>
      </c>
      <c r="AA389" s="270">
        <v>3.0000000000000001E-3</v>
      </c>
      <c r="AB389" s="270">
        <v>3.0000000000000001E-3</v>
      </c>
      <c r="AC389" s="270">
        <v>3.0000000000000001E-3</v>
      </c>
      <c r="AD389" s="270">
        <v>0</v>
      </c>
      <c r="AE389" s="270">
        <v>0</v>
      </c>
      <c r="AF389" s="270">
        <v>0</v>
      </c>
      <c r="AG389" s="270">
        <v>0</v>
      </c>
      <c r="AH389" s="270">
        <v>0</v>
      </c>
      <c r="AI389" s="270">
        <v>0.01</v>
      </c>
      <c r="AJ389" s="270">
        <v>1.2E-2</v>
      </c>
      <c r="AK389" s="270">
        <v>1.2999999999999999E-2</v>
      </c>
      <c r="AL389" s="270">
        <v>1.4E-2</v>
      </c>
      <c r="AM389" s="270">
        <v>1.4999999999999999E-2</v>
      </c>
      <c r="AN389" s="270">
        <v>2E-3</v>
      </c>
      <c r="AO389" s="270">
        <v>2E-3</v>
      </c>
      <c r="AP389" s="270">
        <v>2E-3</v>
      </c>
      <c r="AQ389" s="270">
        <v>2E-3</v>
      </c>
      <c r="AR389" s="270">
        <v>2E-3</v>
      </c>
      <c r="AS389" s="270">
        <v>3.0000000000000001E-3</v>
      </c>
      <c r="AT389" s="270">
        <v>4.0000000000000001E-3</v>
      </c>
      <c r="AU389" s="270">
        <v>4.0000000000000001E-3</v>
      </c>
      <c r="AV389" s="270">
        <v>4.0000000000000001E-3</v>
      </c>
      <c r="AW389" s="270">
        <v>5.0000000000000001E-3</v>
      </c>
      <c r="AX389" s="270">
        <v>0</v>
      </c>
      <c r="AY389" s="270">
        <v>0</v>
      </c>
      <c r="AZ389" s="270">
        <v>0</v>
      </c>
      <c r="BA389" s="270">
        <v>0</v>
      </c>
      <c r="BB389" s="270">
        <v>0</v>
      </c>
      <c r="BC389" s="270">
        <v>0</v>
      </c>
      <c r="BD389" s="270">
        <v>0</v>
      </c>
      <c r="BE389" s="270">
        <v>0</v>
      </c>
      <c r="BF389" s="270">
        <v>0</v>
      </c>
      <c r="BG389" s="270">
        <v>0</v>
      </c>
    </row>
    <row r="390" spans="1:59">
      <c r="A390" s="267" t="s">
        <v>541</v>
      </c>
      <c r="B390" s="268">
        <v>1.6544999999999999</v>
      </c>
      <c r="C390" s="268">
        <v>4.2610000000000001</v>
      </c>
      <c r="D390" s="268">
        <v>2.6498630136986303E-2</v>
      </c>
      <c r="E390" s="268"/>
      <c r="F390" s="269">
        <v>17000</v>
      </c>
      <c r="G390" s="270">
        <v>0.97199999999999998</v>
      </c>
      <c r="H390" s="270">
        <v>0.42599999999999999</v>
      </c>
      <c r="I390" s="270">
        <v>0</v>
      </c>
      <c r="J390" s="270">
        <v>2.1999999999999999E-2</v>
      </c>
      <c r="K390" s="270">
        <v>1.2E-2</v>
      </c>
      <c r="L390" s="270">
        <v>0.19600136986301364</v>
      </c>
      <c r="M390" s="271">
        <v>57.176470588235297</v>
      </c>
      <c r="N390" s="269">
        <v>17000</v>
      </c>
      <c r="O390" s="269">
        <v>17050</v>
      </c>
      <c r="P390" s="269">
        <v>17100</v>
      </c>
      <c r="Q390" s="269">
        <v>17448</v>
      </c>
      <c r="R390" s="269">
        <v>17961</v>
      </c>
      <c r="S390" s="269" t="s">
        <v>195</v>
      </c>
      <c r="T390" s="270">
        <v>0.97199999999999998</v>
      </c>
      <c r="U390" s="270">
        <v>0.97599999999999998</v>
      </c>
      <c r="V390" s="270">
        <v>0.98599999999999999</v>
      </c>
      <c r="W390" s="270">
        <v>0.99</v>
      </c>
      <c r="X390" s="270">
        <v>0.99399999999999999</v>
      </c>
      <c r="Y390" s="270">
        <v>0.42799999999999999</v>
      </c>
      <c r="Z390" s="270">
        <v>0.432</v>
      </c>
      <c r="AA390" s="270">
        <v>0.437</v>
      </c>
      <c r="AB390" s="270">
        <v>0.443</v>
      </c>
      <c r="AC390" s="270">
        <v>0.45</v>
      </c>
      <c r="AD390" s="270">
        <v>0</v>
      </c>
      <c r="AE390" s="270">
        <v>0</v>
      </c>
      <c r="AF390" s="270">
        <v>0</v>
      </c>
      <c r="AG390" s="270">
        <v>0</v>
      </c>
      <c r="AH390" s="270">
        <v>0</v>
      </c>
      <c r="AI390" s="270">
        <v>2.1999999999999999E-2</v>
      </c>
      <c r="AJ390" s="270">
        <v>2.5000000000000001E-2</v>
      </c>
      <c r="AK390" s="270">
        <v>2.5999999999999999E-2</v>
      </c>
      <c r="AL390" s="270">
        <v>2.8000000000000001E-2</v>
      </c>
      <c r="AM390" s="270">
        <v>0.03</v>
      </c>
      <c r="AN390" s="270">
        <v>1.2E-2</v>
      </c>
      <c r="AO390" s="270">
        <v>1.4E-2</v>
      </c>
      <c r="AP390" s="270">
        <v>1.4999999999999999E-2</v>
      </c>
      <c r="AQ390" s="270">
        <v>1.4999999999999999E-2</v>
      </c>
      <c r="AR390" s="270">
        <v>1.6E-2</v>
      </c>
      <c r="AS390" s="270">
        <v>0.20499999999999999</v>
      </c>
      <c r="AT390" s="270">
        <v>0.20699999999999999</v>
      </c>
      <c r="AU390" s="270">
        <v>0.21</v>
      </c>
      <c r="AV390" s="270">
        <v>0.21099999999999999</v>
      </c>
      <c r="AW390" s="270">
        <v>0.21299999999999999</v>
      </c>
      <c r="AX390" s="270">
        <v>0</v>
      </c>
      <c r="AY390" s="270">
        <v>0</v>
      </c>
      <c r="AZ390" s="270">
        <v>0</v>
      </c>
      <c r="BA390" s="270">
        <v>0</v>
      </c>
      <c r="BB390" s="270">
        <v>0</v>
      </c>
      <c r="BC390" s="270">
        <v>0</v>
      </c>
      <c r="BD390" s="270">
        <v>0</v>
      </c>
      <c r="BE390" s="270">
        <v>0</v>
      </c>
      <c r="BF390" s="270">
        <v>0</v>
      </c>
      <c r="BG390" s="270">
        <v>0</v>
      </c>
    </row>
    <row r="391" spans="1:59">
      <c r="A391" s="267" t="s">
        <v>882</v>
      </c>
      <c r="B391" s="268">
        <v>2.7291666666666665</v>
      </c>
      <c r="C391" s="268">
        <v>12</v>
      </c>
      <c r="D391" s="268">
        <v>0.55200000000000005</v>
      </c>
      <c r="E391" s="268"/>
      <c r="F391" s="269">
        <v>11415</v>
      </c>
      <c r="G391" s="270">
        <v>0.91500000000000004</v>
      </c>
      <c r="H391" s="270">
        <v>0.441</v>
      </c>
      <c r="I391" s="270">
        <v>0.4</v>
      </c>
      <c r="J391" s="270">
        <v>0.251</v>
      </c>
      <c r="K391" s="270">
        <v>0.09</v>
      </c>
      <c r="L391" s="270">
        <v>8.0166666666666497E-2</v>
      </c>
      <c r="M391" s="271">
        <v>80.157687253613673</v>
      </c>
      <c r="N391" s="269">
        <v>10960</v>
      </c>
      <c r="O391" s="269">
        <v>10505</v>
      </c>
      <c r="P391" s="269">
        <v>10050</v>
      </c>
      <c r="Q391" s="269">
        <v>9595</v>
      </c>
      <c r="R391" s="269">
        <v>9140</v>
      </c>
      <c r="S391" s="269" t="s">
        <v>193</v>
      </c>
      <c r="T391" s="270">
        <v>0.88300000000000001</v>
      </c>
      <c r="U391" s="270">
        <v>0.84699999999999998</v>
      </c>
      <c r="V391" s="270">
        <v>0.81</v>
      </c>
      <c r="W391" s="270">
        <v>0.77300000000000002</v>
      </c>
      <c r="X391" s="270">
        <v>0.73699999999999999</v>
      </c>
      <c r="Y391" s="270">
        <v>0.39600000000000002</v>
      </c>
      <c r="Z391" s="270">
        <v>0.38</v>
      </c>
      <c r="AA391" s="270">
        <v>0.36399999999999999</v>
      </c>
      <c r="AB391" s="270">
        <v>0.34899999999999998</v>
      </c>
      <c r="AC391" s="270">
        <v>0.33500000000000002</v>
      </c>
      <c r="AD391" s="270">
        <v>0.23599999999999999</v>
      </c>
      <c r="AE391" s="270">
        <v>0.22600000000000001</v>
      </c>
      <c r="AF391" s="270">
        <v>0.216</v>
      </c>
      <c r="AG391" s="270">
        <v>0.20699999999999999</v>
      </c>
      <c r="AH391" s="270">
        <v>0.19800000000000001</v>
      </c>
      <c r="AI391" s="270">
        <v>0.27300000000000002</v>
      </c>
      <c r="AJ391" s="270">
        <v>0.26200000000000001</v>
      </c>
      <c r="AK391" s="270">
        <v>0.251</v>
      </c>
      <c r="AL391" s="270">
        <v>0.24</v>
      </c>
      <c r="AM391" s="270">
        <v>0.23</v>
      </c>
      <c r="AN391" s="270">
        <v>7.3999999999999996E-2</v>
      </c>
      <c r="AO391" s="270">
        <v>7.1999999999999995E-2</v>
      </c>
      <c r="AP391" s="270">
        <v>7.1999999999999995E-2</v>
      </c>
      <c r="AQ391" s="270">
        <v>7.0000000000000007E-2</v>
      </c>
      <c r="AR391" s="270">
        <v>6.9000000000000006E-2</v>
      </c>
      <c r="AS391" s="270">
        <v>5.3999999999999999E-2</v>
      </c>
      <c r="AT391" s="270">
        <v>5.1999999999999998E-2</v>
      </c>
      <c r="AU391" s="270">
        <v>0.05</v>
      </c>
      <c r="AV391" s="270">
        <v>4.7E-2</v>
      </c>
      <c r="AW391" s="270">
        <v>4.4999999999999998E-2</v>
      </c>
      <c r="AX391" s="270">
        <v>0</v>
      </c>
      <c r="AY391" s="270">
        <v>0</v>
      </c>
      <c r="AZ391" s="270">
        <v>0</v>
      </c>
      <c r="BA391" s="270">
        <v>0</v>
      </c>
      <c r="BB391" s="270">
        <v>0</v>
      </c>
      <c r="BC391" s="270">
        <v>0</v>
      </c>
      <c r="BD391" s="270">
        <v>0</v>
      </c>
      <c r="BE391" s="270">
        <v>0</v>
      </c>
      <c r="BF391" s="270">
        <v>0</v>
      </c>
      <c r="BG391" s="270">
        <v>0</v>
      </c>
    </row>
    <row r="392" spans="1:59">
      <c r="A392" s="267" t="s">
        <v>784</v>
      </c>
      <c r="B392" s="268">
        <v>0.18974999999999997</v>
      </c>
      <c r="C392" s="268">
        <v>0.45499999999999996</v>
      </c>
      <c r="D392" s="268">
        <v>0</v>
      </c>
      <c r="E392" s="268"/>
      <c r="F392" s="269">
        <v>1291</v>
      </c>
      <c r="G392" s="270">
        <v>9.7000000000000003E-2</v>
      </c>
      <c r="H392" s="270">
        <v>0.01</v>
      </c>
      <c r="I392" s="270">
        <v>8.9999999999999993E-3</v>
      </c>
      <c r="J392" s="270">
        <v>1.0999999999999999E-2</v>
      </c>
      <c r="K392" s="270">
        <v>0.04</v>
      </c>
      <c r="L392" s="270">
        <v>2.2749999999999965E-2</v>
      </c>
      <c r="M392" s="271">
        <v>75.135553834237029</v>
      </c>
      <c r="N392" s="269">
        <v>1500</v>
      </c>
      <c r="O392" s="269">
        <v>2020</v>
      </c>
      <c r="P392" s="269">
        <v>2020</v>
      </c>
      <c r="Q392" s="269">
        <v>2020</v>
      </c>
      <c r="R392" s="269">
        <v>2020</v>
      </c>
      <c r="S392" s="269" t="s">
        <v>193</v>
      </c>
      <c r="T392" s="270">
        <v>0.12</v>
      </c>
      <c r="U392" s="270">
        <v>0.17100000000000001</v>
      </c>
      <c r="V392" s="270">
        <v>0.17100000000000001</v>
      </c>
      <c r="W392" s="270">
        <v>0.17100000000000001</v>
      </c>
      <c r="X392" s="270">
        <v>0.17100000000000001</v>
      </c>
      <c r="Y392" s="270">
        <v>6.0000000000000001E-3</v>
      </c>
      <c r="Z392" s="270">
        <v>6.0000000000000001E-3</v>
      </c>
      <c r="AA392" s="270">
        <v>6.0000000000000001E-3</v>
      </c>
      <c r="AB392" s="270">
        <v>6.0000000000000001E-3</v>
      </c>
      <c r="AC392" s="270">
        <v>6.0000000000000001E-3</v>
      </c>
      <c r="AD392" s="270">
        <v>2E-3</v>
      </c>
      <c r="AE392" s="270">
        <v>2E-3</v>
      </c>
      <c r="AF392" s="270">
        <v>2E-3</v>
      </c>
      <c r="AG392" s="270">
        <v>2E-3</v>
      </c>
      <c r="AH392" s="270">
        <v>2E-3</v>
      </c>
      <c r="AI392" s="270">
        <v>1.4E-2</v>
      </c>
      <c r="AJ392" s="270">
        <v>1.4E-2</v>
      </c>
      <c r="AK392" s="270">
        <v>1.4E-2</v>
      </c>
      <c r="AL392" s="270">
        <v>1.4E-2</v>
      </c>
      <c r="AM392" s="270">
        <v>1.4E-2</v>
      </c>
      <c r="AN392" s="270">
        <v>0.04</v>
      </c>
      <c r="AO392" s="270">
        <v>0.04</v>
      </c>
      <c r="AP392" s="270">
        <v>0.04</v>
      </c>
      <c r="AQ392" s="270">
        <v>0.04</v>
      </c>
      <c r="AR392" s="270">
        <v>0.04</v>
      </c>
      <c r="AS392" s="270">
        <v>2.5700000000000001E-2</v>
      </c>
      <c r="AT392" s="270">
        <v>3.2899999999999999E-2</v>
      </c>
      <c r="AU392" s="270">
        <v>3.2899999999999999E-2</v>
      </c>
      <c r="AV392" s="270">
        <v>3.2899999999999999E-2</v>
      </c>
      <c r="AW392" s="270">
        <v>3.2899999999999999E-2</v>
      </c>
      <c r="AX392" s="270">
        <v>0.24</v>
      </c>
      <c r="AY392" s="270">
        <v>0</v>
      </c>
      <c r="AZ392" s="270">
        <v>0</v>
      </c>
      <c r="BA392" s="270">
        <v>0</v>
      </c>
      <c r="BB392" s="270">
        <v>0</v>
      </c>
      <c r="BC392" s="270">
        <v>0</v>
      </c>
      <c r="BD392" s="270">
        <v>0</v>
      </c>
      <c r="BE392" s="270">
        <v>0</v>
      </c>
      <c r="BF392" s="270">
        <v>0</v>
      </c>
      <c r="BG392" s="270">
        <v>0</v>
      </c>
    </row>
    <row r="393" spans="1:59">
      <c r="A393" s="267" t="s">
        <v>684</v>
      </c>
      <c r="B393" s="268">
        <v>3.475000000000001E-2</v>
      </c>
      <c r="C393" s="268">
        <v>0.41400000000000003</v>
      </c>
      <c r="D393" s="268">
        <v>0</v>
      </c>
      <c r="E393" s="268"/>
      <c r="F393" s="269">
        <v>890</v>
      </c>
      <c r="G393" s="270">
        <v>2.8000000000000001E-2</v>
      </c>
      <c r="H393" s="270">
        <v>5.0000000000000001E-3</v>
      </c>
      <c r="I393" s="270">
        <v>0</v>
      </c>
      <c r="J393" s="270">
        <v>0</v>
      </c>
      <c r="K393" s="270">
        <v>0</v>
      </c>
      <c r="L393" s="270">
        <v>1.7500000000000085E-3</v>
      </c>
      <c r="M393" s="271">
        <v>31.460674157303369</v>
      </c>
      <c r="N393" s="269">
        <v>777</v>
      </c>
      <c r="O393" s="269">
        <v>697</v>
      </c>
      <c r="P393" s="269">
        <v>626</v>
      </c>
      <c r="Q393" s="269">
        <v>562</v>
      </c>
      <c r="R393" s="269">
        <v>555</v>
      </c>
      <c r="S393" s="269" t="s">
        <v>193</v>
      </c>
      <c r="T393" s="270">
        <v>2.7E-2</v>
      </c>
      <c r="U393" s="270">
        <v>2.4E-2</v>
      </c>
      <c r="V393" s="270">
        <v>2.1999999999999999E-2</v>
      </c>
      <c r="W393" s="270">
        <v>0.02</v>
      </c>
      <c r="X393" s="270">
        <v>1.9E-2</v>
      </c>
      <c r="Y393" s="270">
        <v>3.0000000000000001E-3</v>
      </c>
      <c r="Z393" s="270">
        <v>3.0000000000000001E-3</v>
      </c>
      <c r="AA393" s="270">
        <v>3.0000000000000001E-3</v>
      </c>
      <c r="AB393" s="270">
        <v>3.0000000000000001E-3</v>
      </c>
      <c r="AC393" s="270">
        <v>3.0000000000000001E-3</v>
      </c>
      <c r="AD393" s="270">
        <v>0</v>
      </c>
      <c r="AE393" s="270">
        <v>0</v>
      </c>
      <c r="AF393" s="270">
        <v>0</v>
      </c>
      <c r="AG393" s="270">
        <v>0</v>
      </c>
      <c r="AH393" s="270">
        <v>0</v>
      </c>
      <c r="AI393" s="270">
        <v>0</v>
      </c>
      <c r="AJ393" s="270">
        <v>0</v>
      </c>
      <c r="AK393" s="270">
        <v>0</v>
      </c>
      <c r="AL393" s="270">
        <v>0</v>
      </c>
      <c r="AM393" s="270">
        <v>0</v>
      </c>
      <c r="AN393" s="270">
        <v>0</v>
      </c>
      <c r="AO393" s="270">
        <v>0</v>
      </c>
      <c r="AP393" s="270">
        <v>0</v>
      </c>
      <c r="AQ393" s="270">
        <v>0</v>
      </c>
      <c r="AR393" s="270">
        <v>0</v>
      </c>
      <c r="AS393" s="270">
        <v>3.0000000000000001E-3</v>
      </c>
      <c r="AT393" s="270">
        <v>3.0000000000000001E-3</v>
      </c>
      <c r="AU393" s="270">
        <v>2E-3</v>
      </c>
      <c r="AV393" s="270">
        <v>2E-3</v>
      </c>
      <c r="AW393" s="270">
        <v>2E-3</v>
      </c>
      <c r="AX393" s="270">
        <v>0</v>
      </c>
      <c r="AY393" s="270">
        <v>0</v>
      </c>
      <c r="AZ393" s="270">
        <v>0</v>
      </c>
      <c r="BA393" s="270">
        <v>0</v>
      </c>
      <c r="BB393" s="270">
        <v>0</v>
      </c>
      <c r="BC393" s="270">
        <v>0</v>
      </c>
      <c r="BD393" s="270">
        <v>0</v>
      </c>
      <c r="BE393" s="270">
        <v>0</v>
      </c>
      <c r="BF393" s="270">
        <v>0</v>
      </c>
      <c r="BG393" s="270">
        <v>0</v>
      </c>
    </row>
    <row r="394" spans="1:59">
      <c r="A394" s="267" t="s">
        <v>927</v>
      </c>
      <c r="B394" s="268">
        <v>5.45E-2</v>
      </c>
      <c r="C394" s="268">
        <v>0.1</v>
      </c>
      <c r="D394" s="268">
        <v>0</v>
      </c>
      <c r="E394" s="268"/>
      <c r="F394" s="269">
        <v>815</v>
      </c>
      <c r="G394" s="270">
        <v>3.7999999999999999E-2</v>
      </c>
      <c r="H394" s="270">
        <v>3.0000000000000001E-3</v>
      </c>
      <c r="I394" s="270">
        <v>0</v>
      </c>
      <c r="J394" s="270">
        <v>3.0000000000000001E-3</v>
      </c>
      <c r="K394" s="270">
        <v>5.0000000000000001E-3</v>
      </c>
      <c r="L394" s="270">
        <v>5.4999999999999979E-3</v>
      </c>
      <c r="M394" s="271">
        <v>46.625766871165645</v>
      </c>
      <c r="N394" s="269">
        <v>818</v>
      </c>
      <c r="O394" s="269">
        <v>834</v>
      </c>
      <c r="P394" s="269">
        <v>851</v>
      </c>
      <c r="Q394" s="269">
        <v>868</v>
      </c>
      <c r="R394" s="269">
        <v>878</v>
      </c>
      <c r="S394" s="269" t="s">
        <v>193</v>
      </c>
      <c r="T394" s="270">
        <v>3.7999999999999999E-2</v>
      </c>
      <c r="U394" s="270">
        <v>3.9E-2</v>
      </c>
      <c r="V394" s="270">
        <v>4.2000000000000003E-2</v>
      </c>
      <c r="W394" s="270">
        <v>4.4999999999999998E-2</v>
      </c>
      <c r="X394" s="270">
        <v>4.4999999999999998E-2</v>
      </c>
      <c r="Y394" s="270">
        <v>3.0000000000000001E-3</v>
      </c>
      <c r="Z394" s="270">
        <v>3.0000000000000001E-3</v>
      </c>
      <c r="AA394" s="270">
        <v>4.0000000000000001E-3</v>
      </c>
      <c r="AB394" s="270">
        <v>4.0000000000000001E-3</v>
      </c>
      <c r="AC394" s="270">
        <v>4.0000000000000001E-3</v>
      </c>
      <c r="AD394" s="270">
        <v>0</v>
      </c>
      <c r="AE394" s="270">
        <v>0</v>
      </c>
      <c r="AF394" s="270">
        <v>0</v>
      </c>
      <c r="AG394" s="270">
        <v>0</v>
      </c>
      <c r="AH394" s="270">
        <v>0</v>
      </c>
      <c r="AI394" s="270">
        <v>3.0000000000000001E-3</v>
      </c>
      <c r="AJ394" s="270">
        <v>3.0000000000000001E-3</v>
      </c>
      <c r="AK394" s="270">
        <v>4.0000000000000001E-3</v>
      </c>
      <c r="AL394" s="270">
        <v>4.0000000000000001E-3</v>
      </c>
      <c r="AM394" s="270">
        <v>4.0000000000000001E-3</v>
      </c>
      <c r="AN394" s="270">
        <v>5.0000000000000001E-3</v>
      </c>
      <c r="AO394" s="270">
        <v>5.0000000000000001E-3</v>
      </c>
      <c r="AP394" s="270">
        <v>5.0000000000000001E-3</v>
      </c>
      <c r="AQ394" s="270">
        <v>5.0000000000000001E-3</v>
      </c>
      <c r="AR394" s="270">
        <v>5.0000000000000001E-3</v>
      </c>
      <c r="AS394" s="270">
        <v>6.0000000000000001E-3</v>
      </c>
      <c r="AT394" s="270">
        <v>6.1000000000000004E-3</v>
      </c>
      <c r="AU394" s="270">
        <v>6.7000000000000002E-3</v>
      </c>
      <c r="AV394" s="270">
        <v>7.1000000000000004E-3</v>
      </c>
      <c r="AW394" s="270">
        <v>7.1000000000000004E-3</v>
      </c>
      <c r="AX394" s="270">
        <v>0</v>
      </c>
      <c r="AY394" s="270">
        <v>0</v>
      </c>
      <c r="AZ394" s="270">
        <v>0</v>
      </c>
      <c r="BA394" s="270">
        <v>0</v>
      </c>
      <c r="BB394" s="270">
        <v>0</v>
      </c>
      <c r="BC394" s="270">
        <v>0</v>
      </c>
      <c r="BD394" s="270">
        <v>0</v>
      </c>
      <c r="BE394" s="270">
        <v>0</v>
      </c>
      <c r="BF394" s="270">
        <v>0</v>
      </c>
      <c r="BG394" s="270">
        <v>0</v>
      </c>
    </row>
    <row r="395" spans="1:59">
      <c r="A395" s="267" t="s">
        <v>794</v>
      </c>
      <c r="B395" s="268">
        <v>6.958333333333333E-2</v>
      </c>
      <c r="C395" s="268">
        <v>0.25</v>
      </c>
      <c r="D395" s="268">
        <v>0</v>
      </c>
      <c r="E395" s="268"/>
      <c r="F395" s="269">
        <v>1025</v>
      </c>
      <c r="G395" s="270">
        <v>5.3999999999999999E-2</v>
      </c>
      <c r="H395" s="270">
        <v>0</v>
      </c>
      <c r="I395" s="270">
        <v>0</v>
      </c>
      <c r="J395" s="270">
        <v>0</v>
      </c>
      <c r="K395" s="270">
        <v>0.01</v>
      </c>
      <c r="L395" s="270">
        <v>5.583333333333329E-3</v>
      </c>
      <c r="M395" s="271">
        <v>52.68292682926829</v>
      </c>
      <c r="N395" s="269">
        <v>1800</v>
      </c>
      <c r="O395" s="269">
        <v>2400</v>
      </c>
      <c r="P395" s="269">
        <v>3200</v>
      </c>
      <c r="Q395" s="269">
        <v>4100</v>
      </c>
      <c r="R395" s="269">
        <v>5000</v>
      </c>
      <c r="S395" s="269" t="s">
        <v>193</v>
      </c>
      <c r="T395" s="270">
        <v>8.3000000000000004E-2</v>
      </c>
      <c r="U395" s="270">
        <v>0.11</v>
      </c>
      <c r="V395" s="270">
        <v>0.14749999999999999</v>
      </c>
      <c r="W395" s="270">
        <v>0.19</v>
      </c>
      <c r="X395" s="270">
        <v>0.23</v>
      </c>
      <c r="Y395" s="270">
        <v>4.0000000000000001E-3</v>
      </c>
      <c r="Z395" s="270">
        <v>5.0000000000000001E-3</v>
      </c>
      <c r="AA395" s="270">
        <v>6.0000000000000001E-3</v>
      </c>
      <c r="AB395" s="270">
        <v>8.0000000000000002E-3</v>
      </c>
      <c r="AC395" s="270">
        <v>8.9999999999999993E-3</v>
      </c>
      <c r="AD395" s="270">
        <v>0</v>
      </c>
      <c r="AE395" s="270">
        <v>0</v>
      </c>
      <c r="AF395" s="270">
        <v>0</v>
      </c>
      <c r="AG395" s="270">
        <v>0</v>
      </c>
      <c r="AH395" s="270">
        <v>0</v>
      </c>
      <c r="AI395" s="270">
        <v>1E-3</v>
      </c>
      <c r="AJ395" s="270">
        <v>1E-3</v>
      </c>
      <c r="AK395" s="270">
        <v>1E-3</v>
      </c>
      <c r="AL395" s="270">
        <v>1E-3</v>
      </c>
      <c r="AM395" s="270">
        <v>1E-3</v>
      </c>
      <c r="AN395" s="270">
        <v>0</v>
      </c>
      <c r="AO395" s="270">
        <v>0</v>
      </c>
      <c r="AP395" s="270">
        <v>0</v>
      </c>
      <c r="AQ395" s="270">
        <v>0</v>
      </c>
      <c r="AR395" s="270">
        <v>0</v>
      </c>
      <c r="AS395" s="270">
        <v>8.3000000000000001E-3</v>
      </c>
      <c r="AT395" s="270">
        <v>1.09E-2</v>
      </c>
      <c r="AU395" s="270">
        <v>1.4500000000000001E-2</v>
      </c>
      <c r="AV395" s="270">
        <v>1.8700000000000001E-2</v>
      </c>
      <c r="AW395" s="270">
        <v>2.2499999999999999E-2</v>
      </c>
      <c r="AX395" s="270">
        <v>0.15</v>
      </c>
      <c r="AY395" s="270">
        <v>0</v>
      </c>
      <c r="AZ395" s="270">
        <v>0</v>
      </c>
      <c r="BA395" s="270">
        <v>0</v>
      </c>
      <c r="BB395" s="270">
        <v>0</v>
      </c>
      <c r="BC395" s="270">
        <v>0</v>
      </c>
      <c r="BD395" s="270">
        <v>0</v>
      </c>
      <c r="BE395" s="270">
        <v>0</v>
      </c>
      <c r="BF395" s="270">
        <v>0</v>
      </c>
      <c r="BG395" s="270">
        <v>0</v>
      </c>
    </row>
    <row r="396" spans="1:59">
      <c r="A396" s="267" t="s">
        <v>552</v>
      </c>
      <c r="B396" s="268">
        <v>0.9245833333333332</v>
      </c>
      <c r="C396" s="268">
        <v>1.35</v>
      </c>
      <c r="D396" s="268">
        <v>5.4794520547945206E-3</v>
      </c>
      <c r="E396" s="268"/>
      <c r="F396" s="269">
        <v>13900</v>
      </c>
      <c r="G396" s="270">
        <v>0.65</v>
      </c>
      <c r="H396" s="270">
        <v>0.05</v>
      </c>
      <c r="I396" s="270">
        <v>7.0000000000000007E-2</v>
      </c>
      <c r="J396" s="270">
        <v>0</v>
      </c>
      <c r="K396" s="270">
        <v>1.4999999999999999E-2</v>
      </c>
      <c r="L396" s="270">
        <v>0.13410388127853867</v>
      </c>
      <c r="M396" s="271">
        <v>46.762589928057551</v>
      </c>
      <c r="N396" s="269">
        <v>14200</v>
      </c>
      <c r="O396" s="269">
        <v>14250</v>
      </c>
      <c r="P396" s="269">
        <v>14300</v>
      </c>
      <c r="Q396" s="269">
        <v>14350</v>
      </c>
      <c r="R396" s="269">
        <v>14400</v>
      </c>
      <c r="S396" s="269" t="s">
        <v>193</v>
      </c>
      <c r="T396" s="270">
        <v>0.65</v>
      </c>
      <c r="U396" s="270">
        <v>0.65300000000000002</v>
      </c>
      <c r="V396" s="270">
        <v>0.65500000000000003</v>
      </c>
      <c r="W396" s="270">
        <v>0.65800000000000003</v>
      </c>
      <c r="X396" s="270">
        <v>0.66</v>
      </c>
      <c r="Y396" s="270">
        <v>0.11</v>
      </c>
      <c r="Z396" s="270">
        <v>0.12</v>
      </c>
      <c r="AA396" s="270">
        <v>0.125</v>
      </c>
      <c r="AB396" s="270">
        <v>0.13</v>
      </c>
      <c r="AC396" s="270">
        <v>0.13500000000000001</v>
      </c>
      <c r="AD396" s="270">
        <v>2.5999999999999999E-2</v>
      </c>
      <c r="AE396" s="270">
        <v>2.7E-2</v>
      </c>
      <c r="AF396" s="270">
        <v>2.8000000000000001E-2</v>
      </c>
      <c r="AG396" s="270">
        <v>2.9000000000000001E-2</v>
      </c>
      <c r="AH396" s="270">
        <v>0.03</v>
      </c>
      <c r="AI396" s="270">
        <v>0</v>
      </c>
      <c r="AJ396" s="270">
        <v>0</v>
      </c>
      <c r="AK396" s="270">
        <v>0</v>
      </c>
      <c r="AL396" s="270">
        <v>0</v>
      </c>
      <c r="AM396" s="270">
        <v>0</v>
      </c>
      <c r="AN396" s="270">
        <v>7.4999999999999997E-2</v>
      </c>
      <c r="AO396" s="270">
        <v>7.5999999999999998E-2</v>
      </c>
      <c r="AP396" s="270">
        <v>7.6999999999999999E-2</v>
      </c>
      <c r="AQ396" s="270">
        <v>7.9000000000000001E-2</v>
      </c>
      <c r="AR396" s="270">
        <v>0.08</v>
      </c>
      <c r="AS396" s="270">
        <v>0.14199999999999999</v>
      </c>
      <c r="AT396" s="270">
        <v>0.14449999999999999</v>
      </c>
      <c r="AU396" s="270">
        <v>0.14599999999999999</v>
      </c>
      <c r="AV396" s="270">
        <v>0.14779999999999999</v>
      </c>
      <c r="AW396" s="270">
        <v>0.14929999999999999</v>
      </c>
      <c r="AX396" s="270">
        <v>0</v>
      </c>
      <c r="AY396" s="270">
        <v>0</v>
      </c>
      <c r="AZ396" s="270">
        <v>0</v>
      </c>
      <c r="BA396" s="270">
        <v>0</v>
      </c>
      <c r="BB396" s="270">
        <v>0</v>
      </c>
      <c r="BC396" s="270">
        <v>0.05</v>
      </c>
      <c r="BD396" s="270">
        <v>0</v>
      </c>
      <c r="BE396" s="270">
        <v>0</v>
      </c>
      <c r="BF396" s="270">
        <v>0</v>
      </c>
      <c r="BG396" s="270">
        <v>0</v>
      </c>
    </row>
    <row r="397" spans="1:59">
      <c r="A397" s="267" t="s">
        <v>589</v>
      </c>
      <c r="B397" s="268">
        <v>0.98799999999999999</v>
      </c>
      <c r="C397" s="268">
        <v>1.4300000000000002</v>
      </c>
      <c r="D397" s="268">
        <v>0</v>
      </c>
      <c r="E397" s="268"/>
      <c r="F397" s="269">
        <v>11639</v>
      </c>
      <c r="G397" s="270">
        <v>0.98799999999999999</v>
      </c>
      <c r="H397" s="270">
        <v>0</v>
      </c>
      <c r="I397" s="270">
        <v>0</v>
      </c>
      <c r="J397" s="270">
        <v>0</v>
      </c>
      <c r="K397" s="270">
        <v>3.0000000000000001E-3</v>
      </c>
      <c r="L397" s="270">
        <v>-3.0000000000000027E-3</v>
      </c>
      <c r="M397" s="271">
        <v>84.88701778503308</v>
      </c>
      <c r="N397" s="269">
        <v>12319</v>
      </c>
      <c r="O397" s="269">
        <v>12442</v>
      </c>
      <c r="P397" s="269">
        <v>12567</v>
      </c>
      <c r="Q397" s="269">
        <v>13003</v>
      </c>
      <c r="R397" s="269">
        <v>13983</v>
      </c>
      <c r="S397" s="269" t="s">
        <v>189</v>
      </c>
      <c r="T397" s="270">
        <v>0.875</v>
      </c>
      <c r="U397" s="270">
        <v>0.89500000000000002</v>
      </c>
      <c r="V397" s="270">
        <v>0.92</v>
      </c>
      <c r="W397" s="270">
        <v>0.95099999999999996</v>
      </c>
      <c r="X397" s="270">
        <v>0.999</v>
      </c>
      <c r="Y397" s="270">
        <v>0</v>
      </c>
      <c r="Z397" s="270">
        <v>0</v>
      </c>
      <c r="AA397" s="270">
        <v>0</v>
      </c>
      <c r="AB397" s="270">
        <v>0</v>
      </c>
      <c r="AC397" s="270">
        <v>0</v>
      </c>
      <c r="AD397" s="270">
        <v>0</v>
      </c>
      <c r="AE397" s="270">
        <v>0</v>
      </c>
      <c r="AF397" s="270">
        <v>0</v>
      </c>
      <c r="AG397" s="270">
        <v>0</v>
      </c>
      <c r="AH397" s="270">
        <v>0</v>
      </c>
      <c r="AI397" s="270">
        <v>0</v>
      </c>
      <c r="AJ397" s="270">
        <v>0</v>
      </c>
      <c r="AK397" s="270">
        <v>0</v>
      </c>
      <c r="AL397" s="270">
        <v>0</v>
      </c>
      <c r="AM397" s="270">
        <v>0</v>
      </c>
      <c r="AN397" s="270">
        <v>3.0000000000000001E-3</v>
      </c>
      <c r="AO397" s="270">
        <v>3.0000000000000001E-3</v>
      </c>
      <c r="AP397" s="270">
        <v>3.0000000000000001E-3</v>
      </c>
      <c r="AQ397" s="270">
        <v>3.0000000000000001E-3</v>
      </c>
      <c r="AR397" s="270">
        <v>3.0000000000000001E-3</v>
      </c>
      <c r="AS397" s="270">
        <v>1.6E-2</v>
      </c>
      <c r="AT397" s="270">
        <v>1.7000000000000001E-2</v>
      </c>
      <c r="AU397" s="270">
        <v>1.9E-2</v>
      </c>
      <c r="AV397" s="270">
        <v>0.02</v>
      </c>
      <c r="AW397" s="270">
        <v>2.1000000000000001E-2</v>
      </c>
      <c r="AX397" s="270">
        <v>0</v>
      </c>
      <c r="AY397" s="270">
        <v>0</v>
      </c>
      <c r="AZ397" s="270">
        <v>0</v>
      </c>
      <c r="BA397" s="270">
        <v>0</v>
      </c>
      <c r="BB397" s="270">
        <v>0</v>
      </c>
      <c r="BC397" s="270">
        <v>0</v>
      </c>
      <c r="BD397" s="270">
        <v>0</v>
      </c>
      <c r="BE397" s="270">
        <v>0</v>
      </c>
      <c r="BF397" s="270">
        <v>0</v>
      </c>
      <c r="BG397" s="270">
        <v>0</v>
      </c>
    </row>
    <row r="398" spans="1:59">
      <c r="A398" s="267" t="s">
        <v>851</v>
      </c>
      <c r="B398" s="268">
        <v>0.20924999999999996</v>
      </c>
      <c r="C398" s="268">
        <v>0.96300000000000008</v>
      </c>
      <c r="D398" s="268">
        <v>0</v>
      </c>
      <c r="E398" s="268"/>
      <c r="F398" s="269">
        <v>2657</v>
      </c>
      <c r="G398" s="270">
        <v>0.128</v>
      </c>
      <c r="H398" s="270">
        <v>4.8000000000000001E-2</v>
      </c>
      <c r="I398" s="270">
        <v>7.0000000000000001E-3</v>
      </c>
      <c r="J398" s="270">
        <v>1.2E-2</v>
      </c>
      <c r="K398" s="270">
        <v>1E-3</v>
      </c>
      <c r="L398" s="270">
        <v>1.3249999999999956E-2</v>
      </c>
      <c r="M398" s="271">
        <v>48.174633044787356</v>
      </c>
      <c r="N398" s="269">
        <v>2609</v>
      </c>
      <c r="O398" s="269">
        <v>2644</v>
      </c>
      <c r="P398" s="269">
        <v>2667</v>
      </c>
      <c r="Q398" s="269">
        <v>2682</v>
      </c>
      <c r="R398" s="269">
        <v>2695</v>
      </c>
      <c r="S398" s="269" t="s">
        <v>186</v>
      </c>
      <c r="T398" s="270">
        <v>0.122</v>
      </c>
      <c r="U398" s="270">
        <v>0.125</v>
      </c>
      <c r="V398" s="270">
        <v>0.128</v>
      </c>
      <c r="W398" s="270">
        <v>0.13100000000000001</v>
      </c>
      <c r="X398" s="270">
        <v>0.13300000000000001</v>
      </c>
      <c r="Y398" s="270">
        <v>4.7E-2</v>
      </c>
      <c r="Z398" s="270">
        <v>0.05</v>
      </c>
      <c r="AA398" s="270">
        <v>5.1999999999999998E-2</v>
      </c>
      <c r="AB398" s="270">
        <v>5.3999999999999999E-2</v>
      </c>
      <c r="AC398" s="270">
        <v>5.6000000000000001E-2</v>
      </c>
      <c r="AD398" s="270">
        <v>6.0000000000000001E-3</v>
      </c>
      <c r="AE398" s="270">
        <v>7.0000000000000001E-3</v>
      </c>
      <c r="AF398" s="270">
        <v>8.9999999999999993E-3</v>
      </c>
      <c r="AG398" s="270">
        <v>0.01</v>
      </c>
      <c r="AH398" s="270">
        <v>1E-3</v>
      </c>
      <c r="AI398" s="270">
        <v>8.9999999999999993E-3</v>
      </c>
      <c r="AJ398" s="270">
        <v>1.0999999999999999E-2</v>
      </c>
      <c r="AK398" s="270">
        <v>1.2E-2</v>
      </c>
      <c r="AL398" s="270">
        <v>1.2E-2</v>
      </c>
      <c r="AM398" s="270">
        <v>1.2999999999999999E-2</v>
      </c>
      <c r="AN398" s="270">
        <v>3.0000000000000001E-3</v>
      </c>
      <c r="AO398" s="270">
        <v>3.0000000000000001E-3</v>
      </c>
      <c r="AP398" s="270">
        <v>3.0000000000000001E-3</v>
      </c>
      <c r="AQ398" s="270">
        <v>3.0000000000000001E-3</v>
      </c>
      <c r="AR398" s="270">
        <v>3.0000000000000001E-3</v>
      </c>
      <c r="AS398" s="270">
        <v>2.5999999999999999E-2</v>
      </c>
      <c r="AT398" s="270">
        <v>2.7E-2</v>
      </c>
      <c r="AU398" s="270">
        <v>2.8000000000000001E-2</v>
      </c>
      <c r="AV398" s="270">
        <v>2.9000000000000001E-2</v>
      </c>
      <c r="AW398" s="270">
        <v>2.9000000000000001E-2</v>
      </c>
      <c r="AX398" s="270">
        <v>0</v>
      </c>
      <c r="AY398" s="270">
        <v>0</v>
      </c>
      <c r="AZ398" s="270">
        <v>0</v>
      </c>
      <c r="BA398" s="270">
        <v>0</v>
      </c>
      <c r="BB398" s="270">
        <v>0</v>
      </c>
      <c r="BC398" s="270">
        <v>0</v>
      </c>
      <c r="BD398" s="270">
        <v>0</v>
      </c>
      <c r="BE398" s="270">
        <v>0</v>
      </c>
      <c r="BF398" s="270">
        <v>0</v>
      </c>
      <c r="BG398" s="270">
        <v>0</v>
      </c>
    </row>
    <row r="399" spans="1:59">
      <c r="A399" s="267" t="s">
        <v>696</v>
      </c>
      <c r="B399" s="268">
        <v>4.2916666666666665E-2</v>
      </c>
      <c r="C399" s="268">
        <v>0.2</v>
      </c>
      <c r="D399" s="268">
        <v>0</v>
      </c>
      <c r="E399" s="268"/>
      <c r="F399" s="269">
        <v>468</v>
      </c>
      <c r="G399" s="270">
        <v>0.02</v>
      </c>
      <c r="H399" s="270">
        <v>3.0000000000000001E-3</v>
      </c>
      <c r="I399" s="270">
        <v>0</v>
      </c>
      <c r="J399" s="270">
        <v>0.02</v>
      </c>
      <c r="K399" s="270">
        <v>0</v>
      </c>
      <c r="L399" s="270">
        <v>-8.3333333333331094E-5</v>
      </c>
      <c r="M399" s="271">
        <v>42.735042735042732</v>
      </c>
      <c r="N399" s="269">
        <v>885</v>
      </c>
      <c r="O399" s="269">
        <v>940</v>
      </c>
      <c r="P399" s="269">
        <v>984</v>
      </c>
      <c r="Q399" s="269">
        <v>1010</v>
      </c>
      <c r="R399" s="269">
        <v>1060</v>
      </c>
      <c r="S399" s="269" t="s">
        <v>186</v>
      </c>
      <c r="T399" s="270">
        <v>2.5999999999999999E-2</v>
      </c>
      <c r="U399" s="270">
        <v>2.5999999999999999E-2</v>
      </c>
      <c r="V399" s="270">
        <v>2.7E-2</v>
      </c>
      <c r="W399" s="270">
        <v>2.9000000000000001E-2</v>
      </c>
      <c r="X399" s="270">
        <v>3.1E-2</v>
      </c>
      <c r="Y399" s="270">
        <v>2E-3</v>
      </c>
      <c r="Z399" s="270">
        <v>2E-3</v>
      </c>
      <c r="AA399" s="270">
        <v>2E-3</v>
      </c>
      <c r="AB399" s="270">
        <v>2E-3</v>
      </c>
      <c r="AC399" s="270">
        <v>2E-3</v>
      </c>
      <c r="AD399" s="270">
        <v>0</v>
      </c>
      <c r="AE399" s="270">
        <v>0</v>
      </c>
      <c r="AF399" s="270">
        <v>0</v>
      </c>
      <c r="AG399" s="270">
        <v>0</v>
      </c>
      <c r="AH399" s="270">
        <v>0</v>
      </c>
      <c r="AI399" s="270">
        <v>1.7000000000000001E-2</v>
      </c>
      <c r="AJ399" s="270">
        <v>1.7999999999999999E-2</v>
      </c>
      <c r="AK399" s="270">
        <v>1.9E-2</v>
      </c>
      <c r="AL399" s="270">
        <v>0.02</v>
      </c>
      <c r="AM399" s="270">
        <v>2.1000000000000001E-2</v>
      </c>
      <c r="AN399" s="270">
        <v>0</v>
      </c>
      <c r="AO399" s="270">
        <v>0</v>
      </c>
      <c r="AP399" s="270">
        <v>0</v>
      </c>
      <c r="AQ399" s="270">
        <v>0</v>
      </c>
      <c r="AR399" s="270">
        <v>0</v>
      </c>
      <c r="AS399" s="270">
        <v>3.0000000000000001E-3</v>
      </c>
      <c r="AT399" s="270">
        <v>3.0000000000000001E-3</v>
      </c>
      <c r="AU399" s="270">
        <v>3.0000000000000001E-3</v>
      </c>
      <c r="AV399" s="270">
        <v>4.0000000000000001E-3</v>
      </c>
      <c r="AW399" s="270">
        <v>4.0000000000000001E-3</v>
      </c>
      <c r="AX399" s="270">
        <v>0</v>
      </c>
      <c r="AY399" s="270">
        <v>0</v>
      </c>
      <c r="AZ399" s="270">
        <v>0</v>
      </c>
      <c r="BA399" s="270">
        <v>0</v>
      </c>
      <c r="BB399" s="270">
        <v>0</v>
      </c>
      <c r="BC399" s="270">
        <v>0</v>
      </c>
      <c r="BD399" s="270">
        <v>0</v>
      </c>
      <c r="BE399" s="270">
        <v>0</v>
      </c>
      <c r="BF399" s="270">
        <v>0</v>
      </c>
      <c r="BG399" s="270">
        <v>0</v>
      </c>
    </row>
    <row r="400" spans="1:59">
      <c r="A400" s="267" t="s">
        <v>629</v>
      </c>
      <c r="B400" s="268">
        <v>4.9166666666666671E-2</v>
      </c>
      <c r="C400" s="268">
        <v>0.1</v>
      </c>
      <c r="D400" s="268">
        <v>1.5E-3</v>
      </c>
      <c r="E400" s="268"/>
      <c r="F400" s="269">
        <v>409</v>
      </c>
      <c r="G400" s="270">
        <v>2.4E-2</v>
      </c>
      <c r="H400" s="270">
        <v>4.0000000000000001E-3</v>
      </c>
      <c r="I400" s="270">
        <v>0</v>
      </c>
      <c r="J400" s="270">
        <v>4.0000000000000001E-3</v>
      </c>
      <c r="K400" s="270">
        <v>4.0000000000000001E-3</v>
      </c>
      <c r="L400" s="270">
        <v>1.1666666666666665E-2</v>
      </c>
      <c r="M400" s="271">
        <v>58.679706601466989</v>
      </c>
      <c r="N400" s="269">
        <v>726</v>
      </c>
      <c r="O400" s="269">
        <v>730</v>
      </c>
      <c r="P400" s="269">
        <v>741</v>
      </c>
      <c r="Q400" s="269">
        <v>753</v>
      </c>
      <c r="R400" s="269">
        <v>760</v>
      </c>
      <c r="S400" s="269" t="s">
        <v>186</v>
      </c>
      <c r="T400" s="270">
        <v>2.5000000000000001E-2</v>
      </c>
      <c r="U400" s="270">
        <v>2.5999999999999999E-2</v>
      </c>
      <c r="V400" s="270">
        <v>2.7E-2</v>
      </c>
      <c r="W400" s="270">
        <v>2.8000000000000001E-2</v>
      </c>
      <c r="X400" s="270">
        <v>2.9000000000000001E-2</v>
      </c>
      <c r="Y400" s="270">
        <v>4.0000000000000001E-3</v>
      </c>
      <c r="Z400" s="270">
        <v>4.0000000000000001E-3</v>
      </c>
      <c r="AA400" s="270">
        <v>5.0000000000000001E-3</v>
      </c>
      <c r="AB400" s="270">
        <v>6.0000000000000001E-3</v>
      </c>
      <c r="AC400" s="270">
        <v>6.0000000000000001E-3</v>
      </c>
      <c r="AD400" s="270">
        <v>0</v>
      </c>
      <c r="AE400" s="270">
        <v>0</v>
      </c>
      <c r="AF400" s="270">
        <v>0</v>
      </c>
      <c r="AG400" s="270">
        <v>0</v>
      </c>
      <c r="AH400" s="270">
        <v>0</v>
      </c>
      <c r="AI400" s="270">
        <v>8.9999999999999993E-3</v>
      </c>
      <c r="AJ400" s="270">
        <v>0.01</v>
      </c>
      <c r="AK400" s="270">
        <v>0.01</v>
      </c>
      <c r="AL400" s="270">
        <v>1.0999999999999999E-2</v>
      </c>
      <c r="AM400" s="270">
        <v>1.2E-2</v>
      </c>
      <c r="AN400" s="270">
        <v>2E-3</v>
      </c>
      <c r="AO400" s="270">
        <v>2E-3</v>
      </c>
      <c r="AP400" s="270">
        <v>2E-3</v>
      </c>
      <c r="AQ400" s="270">
        <v>2E-3</v>
      </c>
      <c r="AR400" s="270">
        <v>2E-3</v>
      </c>
      <c r="AS400" s="270">
        <v>1.4E-2</v>
      </c>
      <c r="AT400" s="270">
        <v>1.4999999999999999E-2</v>
      </c>
      <c r="AU400" s="270">
        <v>1.6E-2</v>
      </c>
      <c r="AV400" s="270">
        <v>1.7000000000000001E-2</v>
      </c>
      <c r="AW400" s="270">
        <v>1.7999999999999999E-2</v>
      </c>
      <c r="AX400" s="270">
        <v>0</v>
      </c>
      <c r="AY400" s="270">
        <v>0</v>
      </c>
      <c r="AZ400" s="270">
        <v>0</v>
      </c>
      <c r="BA400" s="270">
        <v>0</v>
      </c>
      <c r="BB400" s="270">
        <v>0</v>
      </c>
      <c r="BC400" s="270">
        <v>0</v>
      </c>
      <c r="BD400" s="270">
        <v>0</v>
      </c>
      <c r="BE400" s="270">
        <v>0</v>
      </c>
      <c r="BF400" s="270">
        <v>0</v>
      </c>
      <c r="BG400" s="270">
        <v>0</v>
      </c>
    </row>
    <row r="401" spans="1:59">
      <c r="A401" s="267" t="s">
        <v>910</v>
      </c>
      <c r="B401" s="268">
        <v>1.1166666666666665E-2</v>
      </c>
      <c r="C401" s="268">
        <v>0.05</v>
      </c>
      <c r="D401" s="268">
        <v>0</v>
      </c>
      <c r="E401" s="268"/>
      <c r="F401" s="269">
        <v>200</v>
      </c>
      <c r="G401" s="270">
        <v>0.01</v>
      </c>
      <c r="H401" s="270">
        <v>0</v>
      </c>
      <c r="I401" s="270">
        <v>0</v>
      </c>
      <c r="J401" s="270">
        <v>0</v>
      </c>
      <c r="K401" s="270">
        <v>0</v>
      </c>
      <c r="L401" s="270">
        <v>1.1666666666666648E-3</v>
      </c>
      <c r="M401" s="271">
        <v>50</v>
      </c>
      <c r="N401" s="269">
        <v>200</v>
      </c>
      <c r="O401" s="269">
        <v>200</v>
      </c>
      <c r="P401" s="269">
        <v>200</v>
      </c>
      <c r="Q401" s="269">
        <v>200</v>
      </c>
      <c r="R401" s="269">
        <v>200</v>
      </c>
      <c r="S401" s="269" t="s">
        <v>186</v>
      </c>
      <c r="T401" s="270">
        <v>1.2E-2</v>
      </c>
      <c r="U401" s="270">
        <v>1.2E-2</v>
      </c>
      <c r="V401" s="270">
        <v>1.2E-2</v>
      </c>
      <c r="W401" s="270">
        <v>1.2E-2</v>
      </c>
      <c r="X401" s="270">
        <v>1.2E-2</v>
      </c>
      <c r="Y401" s="270">
        <v>1E-3</v>
      </c>
      <c r="Z401" s="270">
        <v>2E-3</v>
      </c>
      <c r="AA401" s="270">
        <v>2E-3</v>
      </c>
      <c r="AB401" s="270">
        <v>2E-3</v>
      </c>
      <c r="AC401" s="270">
        <v>2E-3</v>
      </c>
      <c r="AD401" s="270">
        <v>2E-3</v>
      </c>
      <c r="AE401" s="270">
        <v>2E-3</v>
      </c>
      <c r="AF401" s="270">
        <v>2E-3</v>
      </c>
      <c r="AG401" s="270">
        <v>2E-3</v>
      </c>
      <c r="AH401" s="270">
        <v>2E-3</v>
      </c>
      <c r="AI401" s="270">
        <v>1E-3</v>
      </c>
      <c r="AJ401" s="270">
        <v>1E-3</v>
      </c>
      <c r="AK401" s="270">
        <v>1E-3</v>
      </c>
      <c r="AL401" s="270">
        <v>1E-3</v>
      </c>
      <c r="AM401" s="270">
        <v>1E-3</v>
      </c>
      <c r="AN401" s="270">
        <v>1E-3</v>
      </c>
      <c r="AO401" s="270">
        <v>1E-3</v>
      </c>
      <c r="AP401" s="270">
        <v>1E-3</v>
      </c>
      <c r="AQ401" s="270">
        <v>1E-3</v>
      </c>
      <c r="AR401" s="270">
        <v>1E-3</v>
      </c>
      <c r="AS401" s="270">
        <v>2E-3</v>
      </c>
      <c r="AT401" s="270">
        <v>2E-3</v>
      </c>
      <c r="AU401" s="270">
        <v>2E-3</v>
      </c>
      <c r="AV401" s="270">
        <v>2E-3</v>
      </c>
      <c r="AW401" s="270">
        <v>2E-3</v>
      </c>
      <c r="AX401" s="270">
        <v>0</v>
      </c>
      <c r="AY401" s="270">
        <v>0</v>
      </c>
      <c r="AZ401" s="270">
        <v>0</v>
      </c>
      <c r="BA401" s="270">
        <v>0</v>
      </c>
      <c r="BB401" s="270">
        <v>0</v>
      </c>
      <c r="BC401" s="270">
        <v>0</v>
      </c>
      <c r="BD401" s="270">
        <v>0</v>
      </c>
      <c r="BE401" s="270">
        <v>0</v>
      </c>
      <c r="BF401" s="270">
        <v>0</v>
      </c>
      <c r="BG401" s="270">
        <v>0</v>
      </c>
    </row>
    <row r="402" spans="1:59">
      <c r="A402" s="267" t="s">
        <v>854</v>
      </c>
      <c r="B402" s="268">
        <v>0.16775000000000004</v>
      </c>
      <c r="C402" s="268">
        <v>0.35799999999999998</v>
      </c>
      <c r="D402" s="268">
        <v>0</v>
      </c>
      <c r="E402" s="268"/>
      <c r="F402" s="269">
        <v>2608</v>
      </c>
      <c r="G402" s="270">
        <v>0.14699999999999999</v>
      </c>
      <c r="H402" s="270">
        <v>0.02</v>
      </c>
      <c r="I402" s="270">
        <v>0</v>
      </c>
      <c r="J402" s="270">
        <v>0</v>
      </c>
      <c r="K402" s="270">
        <v>0</v>
      </c>
      <c r="L402" s="270">
        <v>7.5000000000005618E-4</v>
      </c>
      <c r="M402" s="271">
        <v>56.365030674846629</v>
      </c>
      <c r="N402" s="269">
        <v>2790</v>
      </c>
      <c r="O402" s="269">
        <v>2939</v>
      </c>
      <c r="P402" s="269">
        <v>3094</v>
      </c>
      <c r="Q402" s="269">
        <v>3256</v>
      </c>
      <c r="R402" s="269">
        <v>3294</v>
      </c>
      <c r="S402" s="269" t="s">
        <v>186</v>
      </c>
      <c r="T402" s="270">
        <v>0.16500000000000001</v>
      </c>
      <c r="U402" s="270">
        <v>0.17499999999999999</v>
      </c>
      <c r="V402" s="270">
        <v>0.184</v>
      </c>
      <c r="W402" s="270">
        <v>0.19400000000000001</v>
      </c>
      <c r="X402" s="270">
        <v>0.19700000000000001</v>
      </c>
      <c r="Y402" s="270">
        <v>2.1000000000000001E-2</v>
      </c>
      <c r="Z402" s="270">
        <v>2.3E-2</v>
      </c>
      <c r="AA402" s="270">
        <v>2.5000000000000001E-2</v>
      </c>
      <c r="AB402" s="270">
        <v>2.7E-2</v>
      </c>
      <c r="AC402" s="270">
        <v>2.9000000000000001E-2</v>
      </c>
      <c r="AD402" s="270">
        <v>0</v>
      </c>
      <c r="AE402" s="270">
        <v>0</v>
      </c>
      <c r="AF402" s="270">
        <v>0</v>
      </c>
      <c r="AG402" s="270">
        <v>0</v>
      </c>
      <c r="AH402" s="270">
        <v>0</v>
      </c>
      <c r="AI402" s="270">
        <v>0</v>
      </c>
      <c r="AJ402" s="270">
        <v>0</v>
      </c>
      <c r="AK402" s="270">
        <v>0</v>
      </c>
      <c r="AL402" s="270">
        <v>0</v>
      </c>
      <c r="AM402" s="270">
        <v>0</v>
      </c>
      <c r="AN402" s="270">
        <v>5.0000000000000001E-3</v>
      </c>
      <c r="AO402" s="270">
        <v>6.0000000000000001E-3</v>
      </c>
      <c r="AP402" s="270">
        <v>6.0000000000000001E-3</v>
      </c>
      <c r="AQ402" s="270">
        <v>7.0000000000000001E-3</v>
      </c>
      <c r="AR402" s="270">
        <v>7.0000000000000001E-3</v>
      </c>
      <c r="AS402" s="270">
        <v>0.01</v>
      </c>
      <c r="AT402" s="270">
        <v>0.01</v>
      </c>
      <c r="AU402" s="270">
        <v>0.01</v>
      </c>
      <c r="AV402" s="270">
        <v>1.0999999999999999E-2</v>
      </c>
      <c r="AW402" s="270">
        <v>1.0999999999999999E-2</v>
      </c>
      <c r="AX402" s="270">
        <v>0</v>
      </c>
      <c r="AY402" s="270">
        <v>0</v>
      </c>
      <c r="AZ402" s="270">
        <v>0</v>
      </c>
      <c r="BA402" s="270">
        <v>0</v>
      </c>
      <c r="BB402" s="270">
        <v>0</v>
      </c>
      <c r="BC402" s="270">
        <v>0</v>
      </c>
      <c r="BD402" s="270">
        <v>0</v>
      </c>
      <c r="BE402" s="270">
        <v>0</v>
      </c>
      <c r="BF402" s="270">
        <v>0</v>
      </c>
      <c r="BG402" s="270">
        <v>0</v>
      </c>
    </row>
    <row r="403" spans="1:59">
      <c r="A403" s="267" t="s">
        <v>598</v>
      </c>
      <c r="B403" s="268">
        <v>1.6289166666666663</v>
      </c>
      <c r="C403" s="268">
        <v>4.3810000000000002</v>
      </c>
      <c r="D403" s="268">
        <v>0.246</v>
      </c>
      <c r="E403" s="268"/>
      <c r="F403" s="269">
        <v>10164</v>
      </c>
      <c r="G403" s="270">
        <v>0.56899999999999995</v>
      </c>
      <c r="H403" s="270">
        <v>1.9E-2</v>
      </c>
      <c r="I403" s="270">
        <v>0</v>
      </c>
      <c r="J403" s="270">
        <v>0.23</v>
      </c>
      <c r="K403" s="270">
        <v>0.35</v>
      </c>
      <c r="L403" s="270">
        <v>0.21491666666666642</v>
      </c>
      <c r="M403" s="271">
        <v>55.981896890987798</v>
      </c>
      <c r="N403" s="269">
        <v>10210</v>
      </c>
      <c r="O403" s="269">
        <v>10211</v>
      </c>
      <c r="P403" s="269">
        <v>10212</v>
      </c>
      <c r="Q403" s="269">
        <v>10213</v>
      </c>
      <c r="R403" s="269">
        <v>10214</v>
      </c>
      <c r="S403" s="269" t="s">
        <v>186</v>
      </c>
      <c r="T403" s="270">
        <v>0.57199999999999995</v>
      </c>
      <c r="U403" s="270">
        <v>0.57299999999999995</v>
      </c>
      <c r="V403" s="270">
        <v>0.57299999999999995</v>
      </c>
      <c r="W403" s="270">
        <v>0.57299999999999995</v>
      </c>
      <c r="X403" s="270">
        <v>0.57299999999999995</v>
      </c>
      <c r="Y403" s="270">
        <v>1.9E-2</v>
      </c>
      <c r="Z403" s="270">
        <v>0.02</v>
      </c>
      <c r="AA403" s="270">
        <v>0.02</v>
      </c>
      <c r="AB403" s="270">
        <v>0.02</v>
      </c>
      <c r="AC403" s="270">
        <v>2.1000000000000001E-2</v>
      </c>
      <c r="AD403" s="270">
        <v>0</v>
      </c>
      <c r="AE403" s="270">
        <v>0</v>
      </c>
      <c r="AF403" s="270">
        <v>0</v>
      </c>
      <c r="AG403" s="270">
        <v>0</v>
      </c>
      <c r="AH403" s="270">
        <v>0</v>
      </c>
      <c r="AI403" s="270">
        <v>0.23100000000000001</v>
      </c>
      <c r="AJ403" s="270">
        <v>0.23200000000000001</v>
      </c>
      <c r="AK403" s="270">
        <v>0.23200000000000001</v>
      </c>
      <c r="AL403" s="270">
        <v>0.23300000000000001</v>
      </c>
      <c r="AM403" s="270">
        <v>0.23300000000000001</v>
      </c>
      <c r="AN403" s="270">
        <v>0.35199999999999998</v>
      </c>
      <c r="AO403" s="270">
        <v>0.35199999999999998</v>
      </c>
      <c r="AP403" s="270">
        <v>0.35199999999999998</v>
      </c>
      <c r="AQ403" s="270">
        <v>0.35299999999999998</v>
      </c>
      <c r="AR403" s="270">
        <v>0.35299999999999998</v>
      </c>
      <c r="AS403" s="270">
        <v>0.22</v>
      </c>
      <c r="AT403" s="270">
        <v>0.221</v>
      </c>
      <c r="AU403" s="270">
        <v>0.221</v>
      </c>
      <c r="AV403" s="270">
        <v>0.221</v>
      </c>
      <c r="AW403" s="270">
        <v>0.221</v>
      </c>
      <c r="AX403" s="270">
        <v>0</v>
      </c>
      <c r="AY403" s="270">
        <v>0</v>
      </c>
      <c r="AZ403" s="270">
        <v>0</v>
      </c>
      <c r="BA403" s="270">
        <v>0</v>
      </c>
      <c r="BB403" s="270">
        <v>0</v>
      </c>
      <c r="BC403" s="270">
        <v>0</v>
      </c>
      <c r="BD403" s="270">
        <v>0</v>
      </c>
      <c r="BE403" s="270">
        <v>0</v>
      </c>
      <c r="BF403" s="270">
        <v>0</v>
      </c>
      <c r="BG403" s="270">
        <v>0</v>
      </c>
    </row>
    <row r="404" spans="1:59">
      <c r="A404" s="267" t="s">
        <v>807</v>
      </c>
      <c r="B404" s="268">
        <v>4.71</v>
      </c>
      <c r="C404" s="268">
        <v>12.5</v>
      </c>
      <c r="D404" s="268">
        <v>2.0209999999999999</v>
      </c>
      <c r="E404" s="268"/>
      <c r="F404" s="269">
        <v>16312</v>
      </c>
      <c r="G404" s="270">
        <v>0.97</v>
      </c>
      <c r="H404" s="270">
        <v>0.38100000000000001</v>
      </c>
      <c r="I404" s="270">
        <v>0.88500000000000001</v>
      </c>
      <c r="J404" s="270">
        <v>4.2999999999999997E-2</v>
      </c>
      <c r="K404" s="270">
        <v>0.21299999999999999</v>
      </c>
      <c r="L404" s="270">
        <v>0.19700000000000006</v>
      </c>
      <c r="M404" s="271">
        <v>59.465424227562529</v>
      </c>
      <c r="N404" s="269">
        <v>15940</v>
      </c>
      <c r="O404" s="269">
        <v>15600</v>
      </c>
      <c r="P404" s="269">
        <v>15250</v>
      </c>
      <c r="Q404" s="269">
        <v>14900</v>
      </c>
      <c r="R404" s="269">
        <v>14700</v>
      </c>
      <c r="S404" s="269" t="s">
        <v>184</v>
      </c>
      <c r="T404" s="270">
        <v>0.94799999999999995</v>
      </c>
      <c r="U404" s="270">
        <v>0.92800000000000005</v>
      </c>
      <c r="V404" s="270">
        <v>0.90700000000000003</v>
      </c>
      <c r="W404" s="270">
        <v>0.88600000000000001</v>
      </c>
      <c r="X404" s="270">
        <v>0.874</v>
      </c>
      <c r="Y404" s="270">
        <v>0.372</v>
      </c>
      <c r="Z404" s="270">
        <v>0.36399999999999999</v>
      </c>
      <c r="AA404" s="270">
        <v>0.35599999999999998</v>
      </c>
      <c r="AB404" s="270">
        <v>0.34799999999999998</v>
      </c>
      <c r="AC404" s="270">
        <v>0.34300000000000003</v>
      </c>
      <c r="AD404" s="270">
        <v>0.86499999999999999</v>
      </c>
      <c r="AE404" s="270">
        <v>0.84599999999999997</v>
      </c>
      <c r="AF404" s="270">
        <v>0.82699999999999996</v>
      </c>
      <c r="AG404" s="270">
        <v>0.80800000000000005</v>
      </c>
      <c r="AH404" s="270">
        <v>0.79800000000000004</v>
      </c>
      <c r="AI404" s="270">
        <v>4.2000000000000003E-2</v>
      </c>
      <c r="AJ404" s="270">
        <v>4.1000000000000002E-2</v>
      </c>
      <c r="AK404" s="270">
        <v>0.04</v>
      </c>
      <c r="AL404" s="270">
        <v>3.9E-2</v>
      </c>
      <c r="AM404" s="270">
        <v>3.9E-2</v>
      </c>
      <c r="AN404" s="270">
        <v>0.375</v>
      </c>
      <c r="AO404" s="270">
        <v>0.36799999999999999</v>
      </c>
      <c r="AP404" s="270">
        <v>0.36</v>
      </c>
      <c r="AQ404" s="270">
        <v>0.35199999999999998</v>
      </c>
      <c r="AR404" s="270">
        <v>0.34699999999999998</v>
      </c>
      <c r="AS404" s="270">
        <v>0.3644</v>
      </c>
      <c r="AT404" s="270">
        <v>0.35670000000000002</v>
      </c>
      <c r="AU404" s="270">
        <v>0.34870000000000001</v>
      </c>
      <c r="AV404" s="270">
        <v>0.3407</v>
      </c>
      <c r="AW404" s="270">
        <v>0.33629999999999999</v>
      </c>
      <c r="AX404" s="270">
        <v>0</v>
      </c>
      <c r="AY404" s="270">
        <v>0</v>
      </c>
      <c r="AZ404" s="270">
        <v>0</v>
      </c>
      <c r="BA404" s="270">
        <v>0</v>
      </c>
      <c r="BB404" s="270">
        <v>0</v>
      </c>
      <c r="BC404" s="270">
        <v>0</v>
      </c>
      <c r="BD404" s="270">
        <v>0</v>
      </c>
      <c r="BE404" s="270">
        <v>0</v>
      </c>
      <c r="BF404" s="270">
        <v>0</v>
      </c>
      <c r="BG404" s="270">
        <v>0</v>
      </c>
    </row>
    <row r="405" spans="1:59">
      <c r="A405" s="267" t="s">
        <v>836</v>
      </c>
      <c r="B405" s="268">
        <v>0.2518333333333333</v>
      </c>
      <c r="C405" s="268">
        <v>0.4</v>
      </c>
      <c r="D405" s="268">
        <v>0</v>
      </c>
      <c r="E405" s="268"/>
      <c r="F405" s="269">
        <v>2955</v>
      </c>
      <c r="G405" s="270">
        <v>0.124</v>
      </c>
      <c r="H405" s="270">
        <v>5.1999999999999998E-2</v>
      </c>
      <c r="I405" s="270">
        <v>0</v>
      </c>
      <c r="J405" s="270">
        <v>0</v>
      </c>
      <c r="K405" s="270">
        <v>4.7E-2</v>
      </c>
      <c r="L405" s="270">
        <v>2.8833333333333322E-2</v>
      </c>
      <c r="M405" s="271">
        <v>41.962774957698812</v>
      </c>
      <c r="N405" s="269">
        <v>2965</v>
      </c>
      <c r="O405" s="269">
        <v>2975</v>
      </c>
      <c r="P405" s="269">
        <v>2985</v>
      </c>
      <c r="Q405" s="269">
        <v>2990</v>
      </c>
      <c r="R405" s="269">
        <v>3000</v>
      </c>
      <c r="S405" s="269" t="s">
        <v>184</v>
      </c>
      <c r="T405" s="270">
        <v>0.125</v>
      </c>
      <c r="U405" s="270">
        <v>0.126</v>
      </c>
      <c r="V405" s="270">
        <v>0.127</v>
      </c>
      <c r="W405" s="270">
        <v>0.128</v>
      </c>
      <c r="X405" s="270">
        <v>0.129</v>
      </c>
      <c r="Y405" s="270">
        <v>5.1999999999999998E-2</v>
      </c>
      <c r="Z405" s="270">
        <v>5.2999999999999999E-2</v>
      </c>
      <c r="AA405" s="270">
        <v>5.3999999999999999E-2</v>
      </c>
      <c r="AB405" s="270">
        <v>5.5E-2</v>
      </c>
      <c r="AC405" s="270">
        <v>5.6000000000000001E-2</v>
      </c>
      <c r="AD405" s="270">
        <v>0</v>
      </c>
      <c r="AE405" s="270">
        <v>0</v>
      </c>
      <c r="AF405" s="270">
        <v>0</v>
      </c>
      <c r="AG405" s="270">
        <v>0</v>
      </c>
      <c r="AH405" s="270">
        <v>0</v>
      </c>
      <c r="AI405" s="270">
        <v>0</v>
      </c>
      <c r="AJ405" s="270">
        <v>0</v>
      </c>
      <c r="AK405" s="270">
        <v>0</v>
      </c>
      <c r="AL405" s="270">
        <v>0</v>
      </c>
      <c r="AM405" s="270">
        <v>0</v>
      </c>
      <c r="AN405" s="270">
        <v>4.7E-2</v>
      </c>
      <c r="AO405" s="270">
        <v>4.7E-2</v>
      </c>
      <c r="AP405" s="270">
        <v>4.7E-2</v>
      </c>
      <c r="AQ405" s="270">
        <v>4.7E-2</v>
      </c>
      <c r="AR405" s="270">
        <v>4.7E-2</v>
      </c>
      <c r="AS405" s="270">
        <v>2.9000000000000001E-2</v>
      </c>
      <c r="AT405" s="270">
        <v>2.9000000000000001E-2</v>
      </c>
      <c r="AU405" s="270">
        <v>2.9000000000000001E-2</v>
      </c>
      <c r="AV405" s="270">
        <v>2.9000000000000001E-2</v>
      </c>
      <c r="AW405" s="270">
        <v>2.9000000000000001E-2</v>
      </c>
      <c r="AX405" s="270">
        <v>0</v>
      </c>
      <c r="AY405" s="270">
        <v>0</v>
      </c>
      <c r="AZ405" s="270">
        <v>0</v>
      </c>
      <c r="BA405" s="270">
        <v>0</v>
      </c>
      <c r="BB405" s="270">
        <v>0</v>
      </c>
      <c r="BC405" s="270">
        <v>0</v>
      </c>
      <c r="BD405" s="270">
        <v>0</v>
      </c>
      <c r="BE405" s="270">
        <v>0</v>
      </c>
      <c r="BF405" s="270">
        <v>0</v>
      </c>
      <c r="BG405" s="270">
        <v>0</v>
      </c>
    </row>
    <row r="406" spans="1:59">
      <c r="A406" s="267" t="s">
        <v>920</v>
      </c>
      <c r="B406" s="268">
        <v>1.098916666666667</v>
      </c>
      <c r="C406" s="268">
        <v>14</v>
      </c>
      <c r="D406" s="268">
        <v>0.90567397260273985</v>
      </c>
      <c r="E406" s="268"/>
      <c r="F406" s="269">
        <v>1575</v>
      </c>
      <c r="G406" s="270">
        <v>6.5000000000000002E-2</v>
      </c>
      <c r="H406" s="270">
        <v>4.1000000000000002E-2</v>
      </c>
      <c r="I406" s="270">
        <v>3.0000000000000001E-3</v>
      </c>
      <c r="J406" s="270">
        <v>3.0000000000000001E-3</v>
      </c>
      <c r="K406" s="270">
        <v>0.01</v>
      </c>
      <c r="L406" s="270">
        <v>7.1242694063927026E-2</v>
      </c>
      <c r="M406" s="271">
        <v>41.269841269841272</v>
      </c>
      <c r="N406" s="269">
        <v>1563</v>
      </c>
      <c r="O406" s="269">
        <v>1551</v>
      </c>
      <c r="P406" s="269">
        <v>1539</v>
      </c>
      <c r="Q406" s="269">
        <v>1526</v>
      </c>
      <c r="R406" s="269">
        <v>1514</v>
      </c>
      <c r="S406" s="269" t="s">
        <v>184</v>
      </c>
      <c r="T406" s="270">
        <v>6.0999999999999999E-2</v>
      </c>
      <c r="U406" s="270">
        <v>5.7000000000000002E-2</v>
      </c>
      <c r="V406" s="270">
        <v>5.2999999999999999E-2</v>
      </c>
      <c r="W406" s="270">
        <v>4.9000000000000002E-2</v>
      </c>
      <c r="X406" s="270">
        <v>4.4999999999999998E-2</v>
      </c>
      <c r="Y406" s="270">
        <v>4.2999999999999997E-2</v>
      </c>
      <c r="Z406" s="270">
        <v>4.5999999999999999E-2</v>
      </c>
      <c r="AA406" s="270">
        <v>4.8000000000000001E-2</v>
      </c>
      <c r="AB406" s="270">
        <v>5.0999999999999997E-2</v>
      </c>
      <c r="AC406" s="270">
        <v>5.3999999999999999E-2</v>
      </c>
      <c r="AD406" s="270">
        <v>0</v>
      </c>
      <c r="AE406" s="270">
        <v>0</v>
      </c>
      <c r="AF406" s="270">
        <v>0</v>
      </c>
      <c r="AG406" s="270">
        <v>0</v>
      </c>
      <c r="AH406" s="270">
        <v>0</v>
      </c>
      <c r="AI406" s="270">
        <v>3.0000000000000001E-3</v>
      </c>
      <c r="AJ406" s="270">
        <v>3.0000000000000001E-3</v>
      </c>
      <c r="AK406" s="270">
        <v>3.0000000000000001E-3</v>
      </c>
      <c r="AL406" s="270">
        <v>3.0000000000000001E-3</v>
      </c>
      <c r="AM406" s="270">
        <v>3.0000000000000001E-3</v>
      </c>
      <c r="AN406" s="270">
        <v>1.0999999999999999E-2</v>
      </c>
      <c r="AO406" s="270">
        <v>1.0999999999999999E-2</v>
      </c>
      <c r="AP406" s="270">
        <v>1.2E-2</v>
      </c>
      <c r="AQ406" s="270">
        <v>1.2E-2</v>
      </c>
      <c r="AR406" s="270">
        <v>1.4999999999999999E-2</v>
      </c>
      <c r="AS406" s="270">
        <v>7.5999999999999998E-2</v>
      </c>
      <c r="AT406" s="270">
        <v>7.8E-2</v>
      </c>
      <c r="AU406" s="270">
        <v>7.9000000000000001E-2</v>
      </c>
      <c r="AV406" s="270">
        <v>8.1000000000000003E-2</v>
      </c>
      <c r="AW406" s="270">
        <v>8.3000000000000004E-2</v>
      </c>
      <c r="AX406" s="270">
        <v>0</v>
      </c>
      <c r="AY406" s="270">
        <v>0</v>
      </c>
      <c r="AZ406" s="270">
        <v>0</v>
      </c>
      <c r="BA406" s="270">
        <v>0</v>
      </c>
      <c r="BB406" s="270">
        <v>0</v>
      </c>
      <c r="BC406" s="270">
        <v>0</v>
      </c>
      <c r="BD406" s="270">
        <v>0</v>
      </c>
      <c r="BE406" s="270">
        <v>0</v>
      </c>
      <c r="BF406" s="270">
        <v>0</v>
      </c>
      <c r="BG406" s="270">
        <v>0</v>
      </c>
    </row>
    <row r="407" spans="1:59">
      <c r="A407" s="267" t="s">
        <v>562</v>
      </c>
      <c r="B407" s="268">
        <v>0.21200000000000005</v>
      </c>
      <c r="C407" s="268">
        <v>7.3</v>
      </c>
      <c r="D407" s="268">
        <v>0</v>
      </c>
      <c r="E407" s="268"/>
      <c r="F407" s="269">
        <v>2512</v>
      </c>
      <c r="G407" s="270">
        <v>0.111</v>
      </c>
      <c r="H407" s="270">
        <v>3.9E-2</v>
      </c>
      <c r="I407" s="270">
        <v>0</v>
      </c>
      <c r="J407" s="270">
        <v>0</v>
      </c>
      <c r="K407" s="270">
        <v>0.05</v>
      </c>
      <c r="L407" s="270">
        <v>1.2000000000000038E-2</v>
      </c>
      <c r="M407" s="271">
        <v>44.187898089171973</v>
      </c>
      <c r="N407" s="269">
        <v>2750</v>
      </c>
      <c r="O407" s="269">
        <v>2800</v>
      </c>
      <c r="P407" s="269">
        <v>2850</v>
      </c>
      <c r="Q407" s="269">
        <v>2900</v>
      </c>
      <c r="R407" s="269">
        <v>3000</v>
      </c>
      <c r="S407" s="269" t="s">
        <v>184</v>
      </c>
      <c r="T407" s="270">
        <v>0.11700000000000001</v>
      </c>
      <c r="U407" s="270">
        <v>0.11899999999999999</v>
      </c>
      <c r="V407" s="270">
        <v>0.121</v>
      </c>
      <c r="W407" s="270">
        <v>0.122</v>
      </c>
      <c r="X407" s="270">
        <v>0.124</v>
      </c>
      <c r="Y407" s="270">
        <v>4.1000000000000002E-2</v>
      </c>
      <c r="Z407" s="270">
        <v>4.2999999999999997E-2</v>
      </c>
      <c r="AA407" s="270">
        <v>4.4999999999999998E-2</v>
      </c>
      <c r="AB407" s="270">
        <v>4.7E-2</v>
      </c>
      <c r="AC407" s="270">
        <v>4.9000000000000002E-2</v>
      </c>
      <c r="AD407" s="270">
        <v>0</v>
      </c>
      <c r="AE407" s="270">
        <v>0</v>
      </c>
      <c r="AF407" s="270">
        <v>0</v>
      </c>
      <c r="AG407" s="270">
        <v>0</v>
      </c>
      <c r="AH407" s="270">
        <v>0</v>
      </c>
      <c r="AI407" s="270">
        <v>0</v>
      </c>
      <c r="AJ407" s="270">
        <v>0</v>
      </c>
      <c r="AK407" s="270">
        <v>0</v>
      </c>
      <c r="AL407" s="270">
        <v>0</v>
      </c>
      <c r="AM407" s="270">
        <v>0</v>
      </c>
      <c r="AN407" s="270">
        <v>0.05</v>
      </c>
      <c r="AO407" s="270">
        <v>0.05</v>
      </c>
      <c r="AP407" s="270">
        <v>0.05</v>
      </c>
      <c r="AQ407" s="270">
        <v>0.05</v>
      </c>
      <c r="AR407" s="270">
        <v>0.05</v>
      </c>
      <c r="AS407" s="270">
        <v>1.2E-2</v>
      </c>
      <c r="AT407" s="270">
        <v>1.2E-2</v>
      </c>
      <c r="AU407" s="270">
        <v>1.2E-2</v>
      </c>
      <c r="AV407" s="270">
        <v>1.2E-2</v>
      </c>
      <c r="AW407" s="270">
        <v>1.2E-2</v>
      </c>
      <c r="AX407" s="270">
        <v>0</v>
      </c>
      <c r="AY407" s="270">
        <v>0</v>
      </c>
      <c r="AZ407" s="270">
        <v>0</v>
      </c>
      <c r="BA407" s="270">
        <v>0</v>
      </c>
      <c r="BB407" s="270">
        <v>0</v>
      </c>
      <c r="BC407" s="270">
        <v>0</v>
      </c>
      <c r="BD407" s="270">
        <v>0</v>
      </c>
      <c r="BE407" s="270">
        <v>0</v>
      </c>
      <c r="BF407" s="270">
        <v>0</v>
      </c>
      <c r="BG407" s="270">
        <v>0</v>
      </c>
    </row>
    <row r="408" spans="1:59">
      <c r="A408" s="267" t="s">
        <v>678</v>
      </c>
      <c r="B408" s="268">
        <v>8.1333333333333341E-2</v>
      </c>
      <c r="C408" s="268">
        <v>0.15</v>
      </c>
      <c r="D408" s="268">
        <v>0</v>
      </c>
      <c r="E408" s="268"/>
      <c r="F408" s="269">
        <v>700</v>
      </c>
      <c r="G408" s="270">
        <v>6.0999999999999999E-2</v>
      </c>
      <c r="H408" s="270">
        <v>7.0000000000000001E-3</v>
      </c>
      <c r="I408" s="270">
        <v>3.0000000000000001E-3</v>
      </c>
      <c r="J408" s="270">
        <v>0</v>
      </c>
      <c r="K408" s="270">
        <v>3.0000000000000001E-3</v>
      </c>
      <c r="L408" s="270">
        <v>7.3333333333333306E-3</v>
      </c>
      <c r="M408" s="271">
        <v>87.142857142857139</v>
      </c>
      <c r="N408" s="269">
        <v>700</v>
      </c>
      <c r="O408" s="269">
        <v>720</v>
      </c>
      <c r="P408" s="269">
        <v>740</v>
      </c>
      <c r="Q408" s="269">
        <v>750</v>
      </c>
      <c r="R408" s="269">
        <v>760</v>
      </c>
      <c r="S408" s="269" t="s">
        <v>184</v>
      </c>
      <c r="T408" s="270">
        <v>6.6000000000000003E-2</v>
      </c>
      <c r="U408" s="270">
        <v>6.7000000000000004E-2</v>
      </c>
      <c r="V408" s="270">
        <v>6.8000000000000005E-2</v>
      </c>
      <c r="W408" s="270">
        <v>6.9000000000000006E-2</v>
      </c>
      <c r="X408" s="270">
        <v>7.0000000000000007E-2</v>
      </c>
      <c r="Y408" s="270">
        <v>7.0000000000000001E-3</v>
      </c>
      <c r="Z408" s="270">
        <v>8.0000000000000002E-3</v>
      </c>
      <c r="AA408" s="270">
        <v>8.9999999999999993E-3</v>
      </c>
      <c r="AB408" s="270">
        <v>8.9999999999999993E-3</v>
      </c>
      <c r="AC408" s="270">
        <v>8.9999999999999993E-3</v>
      </c>
      <c r="AD408" s="270">
        <v>2E-3</v>
      </c>
      <c r="AE408" s="270">
        <v>2E-3</v>
      </c>
      <c r="AF408" s="270">
        <v>2E-3</v>
      </c>
      <c r="AG408" s="270">
        <v>3.0000000000000001E-3</v>
      </c>
      <c r="AH408" s="270">
        <v>3.0000000000000001E-3</v>
      </c>
      <c r="AI408" s="270">
        <v>0</v>
      </c>
      <c r="AJ408" s="270">
        <v>0</v>
      </c>
      <c r="AK408" s="270">
        <v>0</v>
      </c>
      <c r="AL408" s="270">
        <v>0</v>
      </c>
      <c r="AM408" s="270">
        <v>0</v>
      </c>
      <c r="AN408" s="270">
        <v>3.0000000000000001E-3</v>
      </c>
      <c r="AO408" s="270">
        <v>3.0000000000000001E-3</v>
      </c>
      <c r="AP408" s="270">
        <v>3.0000000000000001E-3</v>
      </c>
      <c r="AQ408" s="270">
        <v>5.0000000000000001E-3</v>
      </c>
      <c r="AR408" s="270">
        <v>5.0000000000000001E-3</v>
      </c>
      <c r="AS408" s="270">
        <v>7.0000000000000001E-3</v>
      </c>
      <c r="AT408" s="270">
        <v>8.0000000000000002E-3</v>
      </c>
      <c r="AU408" s="270">
        <v>8.0000000000000002E-3</v>
      </c>
      <c r="AV408" s="270">
        <v>8.9999999999999993E-3</v>
      </c>
      <c r="AW408" s="270">
        <v>8.9999999999999993E-3</v>
      </c>
      <c r="AX408" s="270">
        <v>0</v>
      </c>
      <c r="AY408" s="270">
        <v>0</v>
      </c>
      <c r="AZ408" s="270">
        <v>0</v>
      </c>
      <c r="BA408" s="270">
        <v>0</v>
      </c>
      <c r="BB408" s="270">
        <v>0</v>
      </c>
      <c r="BC408" s="270">
        <v>0</v>
      </c>
      <c r="BD408" s="270">
        <v>0</v>
      </c>
      <c r="BE408" s="270">
        <v>0</v>
      </c>
      <c r="BF408" s="270">
        <v>0</v>
      </c>
      <c r="BG408" s="270">
        <v>0</v>
      </c>
    </row>
    <row r="409" spans="1:59">
      <c r="A409" s="267" t="s">
        <v>184</v>
      </c>
      <c r="B409" s="268">
        <v>1.9833333333333331E-2</v>
      </c>
      <c r="C409" s="268">
        <v>0.125</v>
      </c>
      <c r="D409" s="268">
        <v>0</v>
      </c>
      <c r="E409" s="268"/>
      <c r="F409" s="269">
        <v>216</v>
      </c>
      <c r="G409" s="270">
        <v>1.9E-2</v>
      </c>
      <c r="H409" s="270">
        <v>0</v>
      </c>
      <c r="I409" s="270">
        <v>0</v>
      </c>
      <c r="J409" s="270">
        <v>0</v>
      </c>
      <c r="K409" s="270">
        <v>1E-3</v>
      </c>
      <c r="L409" s="270">
        <v>-1.6666666666666913E-4</v>
      </c>
      <c r="M409" s="271">
        <v>87.962962962962962</v>
      </c>
      <c r="N409" s="269">
        <v>214</v>
      </c>
      <c r="O409" s="269">
        <v>213</v>
      </c>
      <c r="P409" s="269">
        <v>211</v>
      </c>
      <c r="Q409" s="269">
        <v>209</v>
      </c>
      <c r="R409" s="269">
        <v>208</v>
      </c>
      <c r="S409" s="269" t="s">
        <v>184</v>
      </c>
      <c r="T409" s="270">
        <v>2.1000000000000001E-2</v>
      </c>
      <c r="U409" s="270">
        <v>0.02</v>
      </c>
      <c r="V409" s="270">
        <v>1.9E-2</v>
      </c>
      <c r="W409" s="270">
        <v>1.9E-2</v>
      </c>
      <c r="X409" s="270">
        <v>1.7999999999999999E-2</v>
      </c>
      <c r="Y409" s="270">
        <v>0</v>
      </c>
      <c r="Z409" s="270">
        <v>0</v>
      </c>
      <c r="AA409" s="270">
        <v>0</v>
      </c>
      <c r="AB409" s="270">
        <v>0</v>
      </c>
      <c r="AC409" s="270">
        <v>0</v>
      </c>
      <c r="AD409" s="270">
        <v>0</v>
      </c>
      <c r="AE409" s="270">
        <v>0</v>
      </c>
      <c r="AF409" s="270">
        <v>0</v>
      </c>
      <c r="AG409" s="270">
        <v>0</v>
      </c>
      <c r="AH409" s="270">
        <v>0</v>
      </c>
      <c r="AI409" s="270">
        <v>0</v>
      </c>
      <c r="AJ409" s="270">
        <v>0</v>
      </c>
      <c r="AK409" s="270">
        <v>0</v>
      </c>
      <c r="AL409" s="270">
        <v>0</v>
      </c>
      <c r="AM409" s="270">
        <v>0</v>
      </c>
      <c r="AN409" s="270">
        <v>1E-3</v>
      </c>
      <c r="AO409" s="270">
        <v>1E-3</v>
      </c>
      <c r="AP409" s="270">
        <v>1E-3</v>
      </c>
      <c r="AQ409" s="270">
        <v>1E-3</v>
      </c>
      <c r="AR409" s="270">
        <v>1E-3</v>
      </c>
      <c r="AS409" s="270">
        <v>2.3E-3</v>
      </c>
      <c r="AT409" s="270">
        <v>2.2000000000000001E-3</v>
      </c>
      <c r="AU409" s="270">
        <v>2.0999999999999999E-3</v>
      </c>
      <c r="AV409" s="270">
        <v>2.0999999999999999E-3</v>
      </c>
      <c r="AW409" s="270">
        <v>2E-3</v>
      </c>
      <c r="AX409" s="270">
        <v>0</v>
      </c>
      <c r="AY409" s="270">
        <v>0</v>
      </c>
      <c r="AZ409" s="270">
        <v>0</v>
      </c>
      <c r="BA409" s="270">
        <v>0</v>
      </c>
      <c r="BB409" s="270">
        <v>0</v>
      </c>
      <c r="BC409" s="270">
        <v>0</v>
      </c>
      <c r="BD409" s="270">
        <v>0</v>
      </c>
      <c r="BE409" s="270">
        <v>0</v>
      </c>
      <c r="BF409" s="270">
        <v>0</v>
      </c>
      <c r="BG409" s="270">
        <v>0</v>
      </c>
    </row>
    <row r="410" spans="1:59">
      <c r="A410" s="267" t="s">
        <v>624</v>
      </c>
      <c r="B410" s="268">
        <v>4.2083333333333327E-2</v>
      </c>
      <c r="C410" s="268">
        <v>0.5149999999999999</v>
      </c>
      <c r="D410" s="268">
        <v>0</v>
      </c>
      <c r="E410" s="268"/>
      <c r="F410" s="269">
        <v>670</v>
      </c>
      <c r="G410" s="270">
        <v>2.1000000000000001E-2</v>
      </c>
      <c r="H410" s="270">
        <v>2E-3</v>
      </c>
      <c r="I410" s="270">
        <v>0</v>
      </c>
      <c r="J410" s="270">
        <v>1E-3</v>
      </c>
      <c r="K410" s="270">
        <v>6.0000000000000001E-3</v>
      </c>
      <c r="L410" s="270">
        <v>1.2083333333333328E-2</v>
      </c>
      <c r="M410" s="271">
        <v>31.343283582089551</v>
      </c>
      <c r="N410" s="269">
        <v>670</v>
      </c>
      <c r="O410" s="269">
        <v>655</v>
      </c>
      <c r="P410" s="269">
        <v>640</v>
      </c>
      <c r="Q410" s="269">
        <v>625</v>
      </c>
      <c r="R410" s="269">
        <v>610</v>
      </c>
      <c r="S410" s="269" t="s">
        <v>184</v>
      </c>
      <c r="T410" s="270">
        <v>1.7000000000000001E-2</v>
      </c>
      <c r="U410" s="270">
        <v>1.7000000000000001E-2</v>
      </c>
      <c r="V410" s="270">
        <v>1.6E-2</v>
      </c>
      <c r="W410" s="270">
        <v>1.6E-2</v>
      </c>
      <c r="X410" s="270">
        <v>1.4999999999999999E-2</v>
      </c>
      <c r="Y410" s="270">
        <v>4.0000000000000001E-3</v>
      </c>
      <c r="Z410" s="270">
        <v>4.0000000000000001E-3</v>
      </c>
      <c r="AA410" s="270">
        <v>4.0000000000000001E-3</v>
      </c>
      <c r="AB410" s="270">
        <v>4.0000000000000001E-3</v>
      </c>
      <c r="AC410" s="270">
        <v>4.0000000000000001E-3</v>
      </c>
      <c r="AD410" s="270">
        <v>0</v>
      </c>
      <c r="AE410" s="270">
        <v>0</v>
      </c>
      <c r="AF410" s="270">
        <v>0</v>
      </c>
      <c r="AG410" s="270">
        <v>0</v>
      </c>
      <c r="AH410" s="270">
        <v>0</v>
      </c>
      <c r="AI410" s="270">
        <v>2E-3</v>
      </c>
      <c r="AJ410" s="270">
        <v>2E-3</v>
      </c>
      <c r="AK410" s="270">
        <v>2E-3</v>
      </c>
      <c r="AL410" s="270">
        <v>2E-3</v>
      </c>
      <c r="AM410" s="270">
        <v>2E-3</v>
      </c>
      <c r="AN410" s="270">
        <v>1E-3</v>
      </c>
      <c r="AO410" s="270">
        <v>1E-3</v>
      </c>
      <c r="AP410" s="270">
        <v>1E-3</v>
      </c>
      <c r="AQ410" s="270">
        <v>1E-3</v>
      </c>
      <c r="AR410" s="270">
        <v>1E-3</v>
      </c>
      <c r="AS410" s="270">
        <v>6.0000000000000001E-3</v>
      </c>
      <c r="AT410" s="270">
        <v>6.0000000000000001E-3</v>
      </c>
      <c r="AU410" s="270">
        <v>8.0000000000000002E-3</v>
      </c>
      <c r="AV410" s="270">
        <v>8.0000000000000002E-3</v>
      </c>
      <c r="AW410" s="270">
        <v>0.01</v>
      </c>
      <c r="AX410" s="270">
        <v>0</v>
      </c>
      <c r="AY410" s="270">
        <v>0</v>
      </c>
      <c r="AZ410" s="270">
        <v>0</v>
      </c>
      <c r="BA410" s="270">
        <v>0</v>
      </c>
      <c r="BB410" s="270">
        <v>0</v>
      </c>
      <c r="BC410" s="270">
        <v>0</v>
      </c>
      <c r="BD410" s="270">
        <v>0</v>
      </c>
      <c r="BE410" s="270">
        <v>0</v>
      </c>
      <c r="BF410" s="270">
        <v>0</v>
      </c>
      <c r="BG410" s="270">
        <v>0</v>
      </c>
    </row>
    <row r="411" spans="1:59">
      <c r="A411" s="267" t="s">
        <v>605</v>
      </c>
      <c r="B411" s="268">
        <v>2.3992500000000003</v>
      </c>
      <c r="C411" s="268">
        <v>3.9</v>
      </c>
      <c r="D411" s="268">
        <v>0.34500000000000003</v>
      </c>
      <c r="E411" s="268"/>
      <c r="F411" s="269">
        <v>20250</v>
      </c>
      <c r="G411" s="270">
        <v>0.89500000000000002</v>
      </c>
      <c r="H411" s="270">
        <v>0.155</v>
      </c>
      <c r="I411" s="270">
        <v>0.28100000000000003</v>
      </c>
      <c r="J411" s="270">
        <v>0.28599999999999998</v>
      </c>
      <c r="K411" s="270">
        <v>0.14199999999999999</v>
      </c>
      <c r="L411" s="270">
        <v>0.29525000000000023</v>
      </c>
      <c r="M411" s="271">
        <v>44.197530864197532</v>
      </c>
      <c r="N411" s="269">
        <v>20250</v>
      </c>
      <c r="O411" s="269">
        <v>20250</v>
      </c>
      <c r="P411" s="269">
        <v>20250</v>
      </c>
      <c r="Q411" s="269">
        <v>20250</v>
      </c>
      <c r="R411" s="269">
        <v>20250</v>
      </c>
      <c r="S411" s="269" t="s">
        <v>184</v>
      </c>
      <c r="T411" s="270">
        <v>0.89500000000000002</v>
      </c>
      <c r="U411" s="270">
        <v>0.89500000000000002</v>
      </c>
      <c r="V411" s="270">
        <v>0.89500000000000002</v>
      </c>
      <c r="W411" s="270">
        <v>0.89500000000000002</v>
      </c>
      <c r="X411" s="270">
        <v>0.89500000000000002</v>
      </c>
      <c r="Y411" s="270">
        <v>0.155</v>
      </c>
      <c r="Z411" s="270">
        <v>0.155</v>
      </c>
      <c r="AA411" s="270">
        <v>0.155</v>
      </c>
      <c r="AB411" s="270">
        <v>0.155</v>
      </c>
      <c r="AC411" s="270">
        <v>0.155</v>
      </c>
      <c r="AD411" s="270">
        <v>0.28100000000000003</v>
      </c>
      <c r="AE411" s="270">
        <v>0.28100000000000003</v>
      </c>
      <c r="AF411" s="270">
        <v>0.28100000000000003</v>
      </c>
      <c r="AG411" s="270">
        <v>0.28199999999999997</v>
      </c>
      <c r="AH411" s="270">
        <v>0.28100000000000003</v>
      </c>
      <c r="AI411" s="270">
        <v>0.28599999999999998</v>
      </c>
      <c r="AJ411" s="270">
        <v>0.28599999999999998</v>
      </c>
      <c r="AK411" s="270">
        <v>0.28599999999999998</v>
      </c>
      <c r="AL411" s="270">
        <v>0.28599999999999998</v>
      </c>
      <c r="AM411" s="270">
        <v>0.28599999999999998</v>
      </c>
      <c r="AN411" s="270">
        <v>0.16600000000000001</v>
      </c>
      <c r="AO411" s="270">
        <v>0.16600000000000001</v>
      </c>
      <c r="AP411" s="270">
        <v>0.16600000000000001</v>
      </c>
      <c r="AQ411" s="270">
        <v>0.16600000000000001</v>
      </c>
      <c r="AR411" s="270">
        <v>0.16600000000000001</v>
      </c>
      <c r="AS411" s="270">
        <v>0.307</v>
      </c>
      <c r="AT411" s="270">
        <v>0.308</v>
      </c>
      <c r="AU411" s="270">
        <v>0.308</v>
      </c>
      <c r="AV411" s="270">
        <v>0.308</v>
      </c>
      <c r="AW411" s="270">
        <v>0.308</v>
      </c>
      <c r="AX411" s="270">
        <v>0</v>
      </c>
      <c r="AY411" s="270">
        <v>0</v>
      </c>
      <c r="AZ411" s="270">
        <v>0</v>
      </c>
      <c r="BA411" s="270">
        <v>0</v>
      </c>
      <c r="BB411" s="270">
        <v>0</v>
      </c>
      <c r="BC411" s="270">
        <v>0</v>
      </c>
      <c r="BD411" s="270">
        <v>0</v>
      </c>
      <c r="BE411" s="270">
        <v>0</v>
      </c>
      <c r="BF411" s="270">
        <v>0</v>
      </c>
      <c r="BG411" s="270">
        <v>0</v>
      </c>
    </row>
    <row r="412" spans="1:59">
      <c r="A412" s="267" t="s">
        <v>392</v>
      </c>
      <c r="B412" s="268">
        <v>0.74983333333333324</v>
      </c>
      <c r="C412" s="268">
        <v>3.4779999999999998</v>
      </c>
      <c r="D412" s="268">
        <v>0</v>
      </c>
      <c r="E412" s="268"/>
      <c r="F412" s="269">
        <v>5000</v>
      </c>
      <c r="G412" s="270">
        <v>0.5</v>
      </c>
      <c r="H412" s="270">
        <v>0.2</v>
      </c>
      <c r="I412" s="270">
        <v>0</v>
      </c>
      <c r="J412" s="270">
        <v>0</v>
      </c>
      <c r="K412" s="270">
        <v>0</v>
      </c>
      <c r="L412" s="270">
        <v>4.9833333333333285E-2</v>
      </c>
      <c r="M412" s="271">
        <v>100</v>
      </c>
      <c r="N412" s="269">
        <v>5150</v>
      </c>
      <c r="O412" s="269">
        <v>5300</v>
      </c>
      <c r="P412" s="269">
        <v>5500</v>
      </c>
      <c r="Q412" s="269">
        <v>5700</v>
      </c>
      <c r="R412" s="269">
        <v>5900</v>
      </c>
      <c r="S412" s="269" t="s">
        <v>180</v>
      </c>
      <c r="T412" s="270">
        <v>0.47</v>
      </c>
      <c r="U412" s="270">
        <v>0.47899999999999998</v>
      </c>
      <c r="V412" s="270">
        <v>0.53</v>
      </c>
      <c r="W412" s="270">
        <v>0.58899999999999997</v>
      </c>
      <c r="X412" s="270">
        <v>0.7</v>
      </c>
      <c r="Y412" s="270">
        <v>7.0999999999999994E-2</v>
      </c>
      <c r="Z412" s="270">
        <v>7.1999999999999995E-2</v>
      </c>
      <c r="AA412" s="270">
        <v>7.3999999999999996E-2</v>
      </c>
      <c r="AB412" s="270">
        <v>8.1000000000000003E-2</v>
      </c>
      <c r="AC412" s="270">
        <v>0.1</v>
      </c>
      <c r="AD412" s="270">
        <v>2.3E-2</v>
      </c>
      <c r="AE412" s="270">
        <v>2.3E-2</v>
      </c>
      <c r="AF412" s="270">
        <v>0.03</v>
      </c>
      <c r="AG412" s="270">
        <v>0.04</v>
      </c>
      <c r="AH412" s="270">
        <v>0.05</v>
      </c>
      <c r="AI412" s="270">
        <v>4.5999999999999999E-2</v>
      </c>
      <c r="AJ412" s="270">
        <v>4.7E-2</v>
      </c>
      <c r="AK412" s="270">
        <v>4.9000000000000002E-2</v>
      </c>
      <c r="AL412" s="270">
        <v>4.1000000000000002E-2</v>
      </c>
      <c r="AM412" s="270">
        <v>0.05</v>
      </c>
      <c r="AN412" s="270">
        <v>0.03</v>
      </c>
      <c r="AO412" s="270">
        <v>0.03</v>
      </c>
      <c r="AP412" s="270">
        <v>0.03</v>
      </c>
      <c r="AQ412" s="270">
        <v>0.03</v>
      </c>
      <c r="AR412" s="270">
        <v>0.03</v>
      </c>
      <c r="AS412" s="270">
        <v>6.8699999999999997E-2</v>
      </c>
      <c r="AT412" s="270">
        <v>6.9800000000000001E-2</v>
      </c>
      <c r="AU412" s="270">
        <v>7.6499999999999999E-2</v>
      </c>
      <c r="AV412" s="270">
        <v>8.3799999999999999E-2</v>
      </c>
      <c r="AW412" s="270">
        <v>9.98E-2</v>
      </c>
      <c r="AX412" s="270">
        <v>0</v>
      </c>
      <c r="AY412" s="270">
        <v>0</v>
      </c>
      <c r="AZ412" s="270">
        <v>0</v>
      </c>
      <c r="BA412" s="270">
        <v>0</v>
      </c>
      <c r="BB412" s="270">
        <v>0</v>
      </c>
      <c r="BC412" s="270">
        <v>0</v>
      </c>
      <c r="BD412" s="270">
        <v>0</v>
      </c>
      <c r="BE412" s="270">
        <v>0</v>
      </c>
      <c r="BF412" s="270">
        <v>0</v>
      </c>
      <c r="BG412" s="270">
        <v>0</v>
      </c>
    </row>
    <row r="413" spans="1:59">
      <c r="A413" s="267" t="s">
        <v>731</v>
      </c>
      <c r="B413" s="268">
        <v>0.39858333333333329</v>
      </c>
      <c r="C413" s="268">
        <v>2.19</v>
      </c>
      <c r="D413" s="268">
        <v>0</v>
      </c>
      <c r="E413" s="268"/>
      <c r="F413" s="269">
        <v>3023</v>
      </c>
      <c r="G413" s="270">
        <v>0.18</v>
      </c>
      <c r="H413" s="270">
        <v>0.04</v>
      </c>
      <c r="I413" s="270">
        <v>0.02</v>
      </c>
      <c r="J413" s="270">
        <v>0.08</v>
      </c>
      <c r="K413" s="270">
        <v>0.04</v>
      </c>
      <c r="L413" s="270">
        <v>3.8583333333333303E-2</v>
      </c>
      <c r="M413" s="271">
        <v>59.543499834601391</v>
      </c>
      <c r="N413" s="269">
        <v>3500</v>
      </c>
      <c r="O413" s="269">
        <v>3350</v>
      </c>
      <c r="P413" s="269">
        <v>3250</v>
      </c>
      <c r="Q413" s="269">
        <v>3150</v>
      </c>
      <c r="R413" s="269">
        <v>3050</v>
      </c>
      <c r="S413" s="269" t="s">
        <v>180</v>
      </c>
      <c r="T413" s="270">
        <v>0.2</v>
      </c>
      <c r="U413" s="270">
        <v>0.2</v>
      </c>
      <c r="V413" s="270">
        <v>0.2</v>
      </c>
      <c r="W413" s="270">
        <v>0.2</v>
      </c>
      <c r="X413" s="270">
        <v>0.2</v>
      </c>
      <c r="Y413" s="270">
        <v>8.0000000000000002E-3</v>
      </c>
      <c r="Z413" s="270">
        <v>8.0000000000000002E-3</v>
      </c>
      <c r="AA413" s="270">
        <v>8.0000000000000002E-3</v>
      </c>
      <c r="AB413" s="270">
        <v>8.0000000000000002E-3</v>
      </c>
      <c r="AC413" s="270">
        <v>8.0000000000000002E-3</v>
      </c>
      <c r="AD413" s="270">
        <v>0.02</v>
      </c>
      <c r="AE413" s="270">
        <v>0.02</v>
      </c>
      <c r="AF413" s="270">
        <v>0.02</v>
      </c>
      <c r="AG413" s="270">
        <v>0.02</v>
      </c>
      <c r="AH413" s="270">
        <v>0.02</v>
      </c>
      <c r="AI413" s="270">
        <v>0.08</v>
      </c>
      <c r="AJ413" s="270">
        <v>0.08</v>
      </c>
      <c r="AK413" s="270">
        <v>0.08</v>
      </c>
      <c r="AL413" s="270">
        <v>0.08</v>
      </c>
      <c r="AM413" s="270">
        <v>0.08</v>
      </c>
      <c r="AN413" s="270">
        <v>6.2E-2</v>
      </c>
      <c r="AO413" s="270">
        <v>6.2E-2</v>
      </c>
      <c r="AP413" s="270">
        <v>6.2E-2</v>
      </c>
      <c r="AQ413" s="270">
        <v>6.2E-2</v>
      </c>
      <c r="AR413" s="270">
        <v>6.2E-2</v>
      </c>
      <c r="AS413" s="270">
        <v>3.4200000000000001E-2</v>
      </c>
      <c r="AT413" s="270">
        <v>3.4200000000000001E-2</v>
      </c>
      <c r="AU413" s="270">
        <v>3.4200000000000001E-2</v>
      </c>
      <c r="AV413" s="270">
        <v>3.4200000000000001E-2</v>
      </c>
      <c r="AW413" s="270">
        <v>3.4200000000000001E-2</v>
      </c>
      <c r="AX413" s="270">
        <v>1.8720000000000001</v>
      </c>
      <c r="AY413" s="270">
        <v>0</v>
      </c>
      <c r="AZ413" s="270">
        <v>0</v>
      </c>
      <c r="BA413" s="270">
        <v>0</v>
      </c>
      <c r="BB413" s="270">
        <v>0</v>
      </c>
      <c r="BC413" s="270">
        <v>0</v>
      </c>
      <c r="BD413" s="270">
        <v>0</v>
      </c>
      <c r="BE413" s="270">
        <v>0</v>
      </c>
      <c r="BF413" s="270">
        <v>0</v>
      </c>
      <c r="BG413" s="270">
        <v>0</v>
      </c>
    </row>
    <row r="414" spans="1:59">
      <c r="A414" s="267" t="s">
        <v>941</v>
      </c>
      <c r="B414" s="268">
        <v>9.3666666666666662E-2</v>
      </c>
      <c r="C414" s="268">
        <v>0.74199999999999999</v>
      </c>
      <c r="D414" s="268">
        <v>0</v>
      </c>
      <c r="E414" s="268"/>
      <c r="F414" s="269">
        <v>756</v>
      </c>
      <c r="G414" s="270">
        <v>6.0999999999999999E-2</v>
      </c>
      <c r="H414" s="270">
        <v>1.2999999999999999E-2</v>
      </c>
      <c r="I414" s="270">
        <v>0.01</v>
      </c>
      <c r="J414" s="270">
        <v>1.7999999999999999E-2</v>
      </c>
      <c r="K414" s="270">
        <v>0</v>
      </c>
      <c r="L414" s="270">
        <v>-8.3333333333333315E-3</v>
      </c>
      <c r="M414" s="271">
        <v>80.687830687830683</v>
      </c>
      <c r="N414" s="269">
        <v>758</v>
      </c>
      <c r="O414" s="269">
        <v>762</v>
      </c>
      <c r="P414" s="269">
        <v>766</v>
      </c>
      <c r="Q414" s="269">
        <v>770</v>
      </c>
      <c r="R414" s="269">
        <v>770</v>
      </c>
      <c r="S414" s="269" t="s">
        <v>180</v>
      </c>
      <c r="T414" s="270">
        <v>0.08</v>
      </c>
      <c r="U414" s="270">
        <v>0.08</v>
      </c>
      <c r="V414" s="270">
        <v>0.08</v>
      </c>
      <c r="W414" s="270">
        <v>0.08</v>
      </c>
      <c r="X414" s="270">
        <v>0.08</v>
      </c>
      <c r="Y414" s="270">
        <v>6.0000000000000001E-3</v>
      </c>
      <c r="Z414" s="270">
        <v>6.0000000000000001E-3</v>
      </c>
      <c r="AA414" s="270">
        <v>6.0000000000000001E-3</v>
      </c>
      <c r="AB414" s="270">
        <v>6.0000000000000001E-3</v>
      </c>
      <c r="AC414" s="270">
        <v>6.0000000000000001E-3</v>
      </c>
      <c r="AD414" s="270">
        <v>2E-3</v>
      </c>
      <c r="AE414" s="270">
        <v>2E-3</v>
      </c>
      <c r="AF414" s="270">
        <v>2E-3</v>
      </c>
      <c r="AG414" s="270">
        <v>2E-3</v>
      </c>
      <c r="AH414" s="270">
        <v>2E-3</v>
      </c>
      <c r="AI414" s="270">
        <v>0.01</v>
      </c>
      <c r="AJ414" s="270">
        <v>0.01</v>
      </c>
      <c r="AK414" s="270">
        <v>0.01</v>
      </c>
      <c r="AL414" s="270">
        <v>0.01</v>
      </c>
      <c r="AM414" s="270">
        <v>0.01</v>
      </c>
      <c r="AN414" s="270">
        <v>5.0000000000000001E-3</v>
      </c>
      <c r="AO414" s="270">
        <v>5.0000000000000001E-3</v>
      </c>
      <c r="AP414" s="270">
        <v>5.0000000000000001E-3</v>
      </c>
      <c r="AQ414" s="270">
        <v>5.0000000000000001E-3</v>
      </c>
      <c r="AR414" s="270">
        <v>5.0000000000000001E-3</v>
      </c>
      <c r="AS414" s="270">
        <v>4.0000000000000001E-3</v>
      </c>
      <c r="AT414" s="270">
        <v>4.0000000000000001E-3</v>
      </c>
      <c r="AU414" s="270">
        <v>4.0000000000000001E-3</v>
      </c>
      <c r="AV414" s="270">
        <v>4.0000000000000001E-3</v>
      </c>
      <c r="AW414" s="270">
        <v>4.0000000000000001E-3</v>
      </c>
      <c r="AX414" s="270">
        <v>0</v>
      </c>
      <c r="AY414" s="270">
        <v>0</v>
      </c>
      <c r="AZ414" s="270">
        <v>0</v>
      </c>
      <c r="BA414" s="270">
        <v>0</v>
      </c>
      <c r="BB414" s="270">
        <v>0</v>
      </c>
      <c r="BC414" s="270">
        <v>0</v>
      </c>
      <c r="BD414" s="270">
        <v>0</v>
      </c>
      <c r="BE414" s="270">
        <v>0</v>
      </c>
      <c r="BF414" s="270">
        <v>0</v>
      </c>
      <c r="BG414" s="270">
        <v>0</v>
      </c>
    </row>
    <row r="415" spans="1:59">
      <c r="A415" s="267" t="s">
        <v>508</v>
      </c>
      <c r="B415" s="268">
        <v>2.0166666666666663E-2</v>
      </c>
      <c r="C415" s="268">
        <v>0.14399999999999999</v>
      </c>
      <c r="D415" s="268">
        <v>0</v>
      </c>
      <c r="E415" s="268"/>
      <c r="F415" s="269">
        <v>407</v>
      </c>
      <c r="G415" s="270">
        <v>0</v>
      </c>
      <c r="H415" s="270">
        <v>0</v>
      </c>
      <c r="I415" s="270">
        <v>0</v>
      </c>
      <c r="J415" s="270">
        <v>0</v>
      </c>
      <c r="K415" s="270">
        <v>0</v>
      </c>
      <c r="L415" s="270">
        <v>2.0166666666666663E-2</v>
      </c>
      <c r="M415" s="271">
        <v>0</v>
      </c>
      <c r="N415" s="269">
        <v>407</v>
      </c>
      <c r="O415" s="269">
        <v>408</v>
      </c>
      <c r="P415" s="269">
        <v>408</v>
      </c>
      <c r="Q415" s="269">
        <v>408</v>
      </c>
      <c r="R415" s="269">
        <v>409</v>
      </c>
      <c r="S415" s="269" t="s">
        <v>180</v>
      </c>
      <c r="T415" s="270">
        <v>1.9E-2</v>
      </c>
      <c r="U415" s="270">
        <v>1.9E-2</v>
      </c>
      <c r="V415" s="270">
        <v>1.9E-2</v>
      </c>
      <c r="W415" s="270">
        <v>1.9E-2</v>
      </c>
      <c r="X415" s="270">
        <v>1.9E-2</v>
      </c>
      <c r="Y415" s="270">
        <v>1.2999999999999999E-2</v>
      </c>
      <c r="Z415" s="270">
        <v>1.2999999999999999E-2</v>
      </c>
      <c r="AA415" s="270">
        <v>1.6E-2</v>
      </c>
      <c r="AB415" s="270">
        <v>1.7000000000000001E-2</v>
      </c>
      <c r="AC415" s="270">
        <v>0.02</v>
      </c>
      <c r="AD415" s="270">
        <v>5.0000000000000001E-3</v>
      </c>
      <c r="AE415" s="270">
        <v>5.0000000000000001E-3</v>
      </c>
      <c r="AF415" s="270">
        <v>5.0000000000000001E-3</v>
      </c>
      <c r="AG415" s="270">
        <v>5.0000000000000001E-3</v>
      </c>
      <c r="AH415" s="270">
        <v>5.0000000000000001E-3</v>
      </c>
      <c r="AI415" s="270">
        <v>3.0000000000000001E-3</v>
      </c>
      <c r="AJ415" s="270">
        <v>3.0000000000000001E-3</v>
      </c>
      <c r="AK415" s="270">
        <v>4.0000000000000001E-3</v>
      </c>
      <c r="AL415" s="270">
        <v>4.0000000000000001E-3</v>
      </c>
      <c r="AM415" s="270">
        <v>6.0000000000000001E-3</v>
      </c>
      <c r="AN415" s="270">
        <v>2E-3</v>
      </c>
      <c r="AO415" s="270">
        <v>2E-3</v>
      </c>
      <c r="AP415" s="270">
        <v>3.0000000000000001E-3</v>
      </c>
      <c r="AQ415" s="270">
        <v>3.0000000000000001E-3</v>
      </c>
      <c r="AR415" s="270">
        <v>4.0000000000000001E-3</v>
      </c>
      <c r="AS415" s="270">
        <v>4.0000000000000001E-3</v>
      </c>
      <c r="AT415" s="270">
        <v>4.0000000000000001E-3</v>
      </c>
      <c r="AU415" s="270">
        <v>4.0000000000000001E-3</v>
      </c>
      <c r="AV415" s="270">
        <v>4.0000000000000001E-3</v>
      </c>
      <c r="AW415" s="270">
        <v>5.0000000000000001E-3</v>
      </c>
      <c r="AX415" s="270">
        <v>0</v>
      </c>
      <c r="AY415" s="270">
        <v>0</v>
      </c>
      <c r="AZ415" s="270">
        <v>0</v>
      </c>
      <c r="BA415" s="270">
        <v>0</v>
      </c>
      <c r="BB415" s="270">
        <v>0</v>
      </c>
      <c r="BC415" s="270">
        <v>0</v>
      </c>
      <c r="BD415" s="270">
        <v>0</v>
      </c>
      <c r="BE415" s="270">
        <v>0</v>
      </c>
      <c r="BF415" s="270">
        <v>0</v>
      </c>
      <c r="BG415" s="270">
        <v>0</v>
      </c>
    </row>
    <row r="416" spans="1:59">
      <c r="A416" s="267" t="s">
        <v>611</v>
      </c>
      <c r="B416" s="268">
        <v>4.7583333333333332E-2</v>
      </c>
      <c r="C416" s="268">
        <v>0.19800000000000001</v>
      </c>
      <c r="D416" s="268">
        <v>0</v>
      </c>
      <c r="E416" s="268"/>
      <c r="F416" s="269">
        <v>820</v>
      </c>
      <c r="G416" s="270">
        <v>4.2999999999999997E-2</v>
      </c>
      <c r="H416" s="270">
        <v>4.0000000000000001E-3</v>
      </c>
      <c r="I416" s="270">
        <v>0</v>
      </c>
      <c r="J416" s="270">
        <v>0</v>
      </c>
      <c r="K416" s="270">
        <v>1E-3</v>
      </c>
      <c r="L416" s="270">
        <v>-4.1666666666666935E-4</v>
      </c>
      <c r="M416" s="271">
        <v>52.439024390243901</v>
      </c>
      <c r="N416" s="269">
        <v>825</v>
      </c>
      <c r="O416" s="269">
        <v>830</v>
      </c>
      <c r="P416" s="269">
        <v>835</v>
      </c>
      <c r="Q416" s="269">
        <v>840</v>
      </c>
      <c r="R416" s="269">
        <v>845</v>
      </c>
      <c r="S416" s="269" t="s">
        <v>180</v>
      </c>
      <c r="T416" s="270">
        <v>4.2999999999999997E-2</v>
      </c>
      <c r="U416" s="270">
        <v>4.2999999999999997E-2</v>
      </c>
      <c r="V416" s="270">
        <v>4.3999999999999997E-2</v>
      </c>
      <c r="W416" s="270">
        <v>4.3999999999999997E-2</v>
      </c>
      <c r="X416" s="270">
        <v>4.3999999999999997E-2</v>
      </c>
      <c r="Y416" s="270">
        <v>4.0000000000000001E-3</v>
      </c>
      <c r="Z416" s="270">
        <v>4.0000000000000001E-3</v>
      </c>
      <c r="AA416" s="270">
        <v>4.0000000000000001E-3</v>
      </c>
      <c r="AB416" s="270">
        <v>4.0000000000000001E-3</v>
      </c>
      <c r="AC416" s="270">
        <v>4.0000000000000001E-3</v>
      </c>
      <c r="AD416" s="270">
        <v>0</v>
      </c>
      <c r="AE416" s="270">
        <v>0</v>
      </c>
      <c r="AF416" s="270">
        <v>0</v>
      </c>
      <c r="AG416" s="270">
        <v>0</v>
      </c>
      <c r="AH416" s="270">
        <v>0</v>
      </c>
      <c r="AI416" s="270">
        <v>0</v>
      </c>
      <c r="AJ416" s="270">
        <v>0</v>
      </c>
      <c r="AK416" s="270">
        <v>0</v>
      </c>
      <c r="AL416" s="270">
        <v>0</v>
      </c>
      <c r="AM416" s="270">
        <v>0</v>
      </c>
      <c r="AN416" s="270">
        <v>1E-3</v>
      </c>
      <c r="AO416" s="270">
        <v>1E-3</v>
      </c>
      <c r="AP416" s="270">
        <v>2E-3</v>
      </c>
      <c r="AQ416" s="270">
        <v>2E-3</v>
      </c>
      <c r="AR416" s="270">
        <v>3.0000000000000001E-3</v>
      </c>
      <c r="AS416" s="270">
        <v>0</v>
      </c>
      <c r="AT416" s="270">
        <v>0</v>
      </c>
      <c r="AU416" s="270">
        <v>0</v>
      </c>
      <c r="AV416" s="270">
        <v>0</v>
      </c>
      <c r="AW416" s="270">
        <v>0</v>
      </c>
      <c r="AX416" s="270">
        <v>0</v>
      </c>
      <c r="AY416" s="270">
        <v>0</v>
      </c>
      <c r="AZ416" s="270">
        <v>0</v>
      </c>
      <c r="BA416" s="270">
        <v>0</v>
      </c>
      <c r="BB416" s="270">
        <v>0</v>
      </c>
      <c r="BC416" s="270">
        <v>0</v>
      </c>
      <c r="BD416" s="270">
        <v>0</v>
      </c>
      <c r="BE416" s="270">
        <v>0</v>
      </c>
      <c r="BF416" s="270">
        <v>0</v>
      </c>
      <c r="BG416" s="270">
        <v>0</v>
      </c>
    </row>
    <row r="417" spans="1:59">
      <c r="A417" s="267" t="s">
        <v>616</v>
      </c>
      <c r="B417" s="268">
        <v>0.65425</v>
      </c>
      <c r="C417" s="268">
        <v>1.44</v>
      </c>
      <c r="D417" s="268">
        <v>0</v>
      </c>
      <c r="E417" s="268"/>
      <c r="F417" s="269">
        <v>7970</v>
      </c>
      <c r="G417" s="270">
        <v>0.34599999999999997</v>
      </c>
      <c r="H417" s="270">
        <v>4.1000000000000002E-2</v>
      </c>
      <c r="I417" s="270">
        <v>2E-3</v>
      </c>
      <c r="J417" s="270">
        <v>0.14899999999999999</v>
      </c>
      <c r="K417" s="270">
        <v>5.0000000000000001E-3</v>
      </c>
      <c r="L417" s="270">
        <v>0.11125000000000007</v>
      </c>
      <c r="M417" s="271">
        <v>43.412797992471766</v>
      </c>
      <c r="N417" s="269">
        <v>7725</v>
      </c>
      <c r="O417" s="269">
        <v>7800</v>
      </c>
      <c r="P417" s="269">
        <v>7890</v>
      </c>
      <c r="Q417" s="269">
        <v>7985</v>
      </c>
      <c r="R417" s="269">
        <v>8050</v>
      </c>
      <c r="S417" s="269" t="s">
        <v>180</v>
      </c>
      <c r="T417" s="270">
        <v>0.34</v>
      </c>
      <c r="U417" s="270">
        <v>0.34200000000000003</v>
      </c>
      <c r="V417" s="270">
        <v>0.34399999999999997</v>
      </c>
      <c r="W417" s="270">
        <v>0.34499999999999997</v>
      </c>
      <c r="X417" s="270">
        <v>0.35</v>
      </c>
      <c r="Y417" s="270">
        <v>3.5000000000000003E-2</v>
      </c>
      <c r="Z417" s="270">
        <v>0.05</v>
      </c>
      <c r="AA417" s="270">
        <v>6.5000000000000002E-2</v>
      </c>
      <c r="AB417" s="270">
        <v>7.0000000000000007E-2</v>
      </c>
      <c r="AC417" s="270">
        <v>7.4999999999999997E-2</v>
      </c>
      <c r="AD417" s="270">
        <v>0</v>
      </c>
      <c r="AE417" s="270">
        <v>0</v>
      </c>
      <c r="AF417" s="270">
        <v>0</v>
      </c>
      <c r="AG417" s="270">
        <v>0</v>
      </c>
      <c r="AH417" s="270">
        <v>0</v>
      </c>
      <c r="AI417" s="270">
        <v>0.15</v>
      </c>
      <c r="AJ417" s="270">
        <v>0.20499999999999999</v>
      </c>
      <c r="AK417" s="270">
        <v>0.20799999999999999</v>
      </c>
      <c r="AL417" s="270">
        <v>0.21199999999999999</v>
      </c>
      <c r="AM417" s="270">
        <v>0.218</v>
      </c>
      <c r="AN417" s="270">
        <v>4.0000000000000001E-3</v>
      </c>
      <c r="AO417" s="270">
        <v>5.0000000000000001E-3</v>
      </c>
      <c r="AP417" s="270">
        <v>6.0000000000000001E-3</v>
      </c>
      <c r="AQ417" s="270">
        <v>7.0000000000000001E-3</v>
      </c>
      <c r="AR417" s="270">
        <v>8.9999999999999993E-3</v>
      </c>
      <c r="AS417" s="270">
        <v>0.111</v>
      </c>
      <c r="AT417" s="270">
        <v>0.126</v>
      </c>
      <c r="AU417" s="270">
        <v>0.13100000000000001</v>
      </c>
      <c r="AV417" s="270">
        <v>0.13300000000000001</v>
      </c>
      <c r="AW417" s="270">
        <v>0.13700000000000001</v>
      </c>
      <c r="AX417" s="270">
        <v>0</v>
      </c>
      <c r="AY417" s="270">
        <v>0</v>
      </c>
      <c r="AZ417" s="270">
        <v>0</v>
      </c>
      <c r="BA417" s="270">
        <v>0</v>
      </c>
      <c r="BB417" s="270">
        <v>0</v>
      </c>
      <c r="BC417" s="270">
        <v>0</v>
      </c>
      <c r="BD417" s="270">
        <v>0</v>
      </c>
      <c r="BE417" s="270">
        <v>0</v>
      </c>
      <c r="BF417" s="270">
        <v>0</v>
      </c>
      <c r="BG417" s="270">
        <v>0</v>
      </c>
    </row>
    <row r="418" spans="1:59">
      <c r="A418" s="267" t="s">
        <v>899</v>
      </c>
      <c r="B418" s="268">
        <v>2.933333333333334E-2</v>
      </c>
      <c r="C418" s="268">
        <v>0.14399999999999999</v>
      </c>
      <c r="D418" s="268">
        <v>0</v>
      </c>
      <c r="E418" s="268"/>
      <c r="F418" s="269">
        <v>350</v>
      </c>
      <c r="G418" s="270">
        <v>1.7000000000000001E-2</v>
      </c>
      <c r="H418" s="270">
        <v>3.0000000000000001E-3</v>
      </c>
      <c r="I418" s="270">
        <v>0</v>
      </c>
      <c r="J418" s="270">
        <v>5.0000000000000001E-3</v>
      </c>
      <c r="K418" s="270">
        <v>1E-3</v>
      </c>
      <c r="L418" s="270">
        <v>3.3333333333333375E-3</v>
      </c>
      <c r="M418" s="271">
        <v>48.571428571428569</v>
      </c>
      <c r="N418" s="269">
        <v>350</v>
      </c>
      <c r="O418" s="269">
        <v>355</v>
      </c>
      <c r="P418" s="269">
        <v>360</v>
      </c>
      <c r="Q418" s="269">
        <v>363</v>
      </c>
      <c r="R418" s="269">
        <v>370</v>
      </c>
      <c r="S418" s="269" t="s">
        <v>180</v>
      </c>
      <c r="T418" s="270">
        <v>0.02</v>
      </c>
      <c r="U418" s="270">
        <v>2.1999999999999999E-2</v>
      </c>
      <c r="V418" s="270">
        <v>2.1999999999999999E-2</v>
      </c>
      <c r="W418" s="270">
        <v>2.1999999999999999E-2</v>
      </c>
      <c r="X418" s="270">
        <v>2.1999999999999999E-2</v>
      </c>
      <c r="Y418" s="270">
        <v>5.0000000000000001E-3</v>
      </c>
      <c r="Z418" s="270">
        <v>7.0000000000000001E-3</v>
      </c>
      <c r="AA418" s="270">
        <v>8.0000000000000002E-3</v>
      </c>
      <c r="AB418" s="270">
        <v>8.9999999999999993E-3</v>
      </c>
      <c r="AC418" s="270">
        <v>8.9999999999999993E-3</v>
      </c>
      <c r="AD418" s="270">
        <v>0</v>
      </c>
      <c r="AE418" s="270">
        <v>0</v>
      </c>
      <c r="AF418" s="270">
        <v>0</v>
      </c>
      <c r="AG418" s="270">
        <v>0</v>
      </c>
      <c r="AH418" s="270">
        <v>0</v>
      </c>
      <c r="AI418" s="270">
        <v>6.0000000000000001E-3</v>
      </c>
      <c r="AJ418" s="270">
        <v>6.0000000000000001E-3</v>
      </c>
      <c r="AK418" s="270">
        <v>6.0000000000000001E-3</v>
      </c>
      <c r="AL418" s="270">
        <v>6.0000000000000001E-3</v>
      </c>
      <c r="AM418" s="270">
        <v>6.0000000000000001E-3</v>
      </c>
      <c r="AN418" s="270">
        <v>1E-3</v>
      </c>
      <c r="AO418" s="270">
        <v>1E-3</v>
      </c>
      <c r="AP418" s="270">
        <v>1E-3</v>
      </c>
      <c r="AQ418" s="270">
        <v>1E-3</v>
      </c>
      <c r="AR418" s="270">
        <v>1E-3</v>
      </c>
      <c r="AS418" s="270">
        <v>2E-3</v>
      </c>
      <c r="AT418" s="270">
        <v>3.0000000000000001E-3</v>
      </c>
      <c r="AU418" s="270">
        <v>3.0000000000000001E-3</v>
      </c>
      <c r="AV418" s="270">
        <v>3.0000000000000001E-3</v>
      </c>
      <c r="AW418" s="270">
        <v>3.0000000000000001E-3</v>
      </c>
      <c r="AX418" s="270">
        <v>0</v>
      </c>
      <c r="AY418" s="270">
        <v>0</v>
      </c>
      <c r="AZ418" s="270">
        <v>0</v>
      </c>
      <c r="BA418" s="270">
        <v>0</v>
      </c>
      <c r="BB418" s="270">
        <v>0</v>
      </c>
      <c r="BC418" s="270">
        <v>0</v>
      </c>
      <c r="BD418" s="270">
        <v>0</v>
      </c>
      <c r="BE418" s="270">
        <v>0</v>
      </c>
      <c r="BF418" s="270">
        <v>0</v>
      </c>
      <c r="BG418" s="270">
        <v>0</v>
      </c>
    </row>
    <row r="419" spans="1:59">
      <c r="A419" s="267" t="s">
        <v>631</v>
      </c>
      <c r="B419" s="268">
        <v>0.64058333333333339</v>
      </c>
      <c r="C419" s="268">
        <v>1.8800000000000001</v>
      </c>
      <c r="D419" s="268">
        <v>0</v>
      </c>
      <c r="E419" s="268"/>
      <c r="F419" s="269">
        <v>5256</v>
      </c>
      <c r="G419" s="270">
        <v>0.23499999999999999</v>
      </c>
      <c r="H419" s="270">
        <v>6.6000000000000003E-2</v>
      </c>
      <c r="I419" s="270">
        <v>0</v>
      </c>
      <c r="J419" s="270">
        <v>0.155</v>
      </c>
      <c r="K419" s="270">
        <v>0.15</v>
      </c>
      <c r="L419" s="270">
        <v>3.458333333333341E-2</v>
      </c>
      <c r="M419" s="271">
        <v>44.710806697108069</v>
      </c>
      <c r="N419" s="269">
        <v>5400</v>
      </c>
      <c r="O419" s="269">
        <v>5625</v>
      </c>
      <c r="P419" s="269">
        <v>5841</v>
      </c>
      <c r="Q419" s="269">
        <v>6111</v>
      </c>
      <c r="R419" s="269">
        <v>6503</v>
      </c>
      <c r="S419" s="269" t="s">
        <v>178</v>
      </c>
      <c r="T419" s="270">
        <v>0.23499999999999999</v>
      </c>
      <c r="U419" s="270">
        <v>0.23599999999999999</v>
      </c>
      <c r="V419" s="270">
        <v>0.23599999999999999</v>
      </c>
      <c r="W419" s="270">
        <v>0.24</v>
      </c>
      <c r="X419" s="270">
        <v>0.245</v>
      </c>
      <c r="Y419" s="270">
        <v>6.6000000000000003E-2</v>
      </c>
      <c r="Z419" s="270">
        <v>6.7000000000000004E-2</v>
      </c>
      <c r="AA419" s="270">
        <v>6.8000000000000005E-2</v>
      </c>
      <c r="AB419" s="270">
        <v>7.0000000000000007E-2</v>
      </c>
      <c r="AC419" s="270">
        <v>7.4999999999999997E-2</v>
      </c>
      <c r="AD419" s="270">
        <v>0</v>
      </c>
      <c r="AE419" s="270">
        <v>0</v>
      </c>
      <c r="AF419" s="270">
        <v>0</v>
      </c>
      <c r="AG419" s="270">
        <v>0</v>
      </c>
      <c r="AH419" s="270">
        <v>0</v>
      </c>
      <c r="AI419" s="270">
        <v>0.15</v>
      </c>
      <c r="AJ419" s="270">
        <v>0.152</v>
      </c>
      <c r="AK419" s="270">
        <v>0.153</v>
      </c>
      <c r="AL419" s="270">
        <v>0.155</v>
      </c>
      <c r="AM419" s="270">
        <v>0.158</v>
      </c>
      <c r="AN419" s="270">
        <v>0.15</v>
      </c>
      <c r="AO419" s="270">
        <v>0.152</v>
      </c>
      <c r="AP419" s="270">
        <v>0.153</v>
      </c>
      <c r="AQ419" s="270">
        <v>0.153</v>
      </c>
      <c r="AR419" s="270">
        <v>0.155</v>
      </c>
      <c r="AS419" s="270">
        <v>3.4000000000000002E-2</v>
      </c>
      <c r="AT419" s="270">
        <v>3.4000000000000002E-2</v>
      </c>
      <c r="AU419" s="270">
        <v>3.4000000000000002E-2</v>
      </c>
      <c r="AV419" s="270">
        <v>3.5000000000000003E-2</v>
      </c>
      <c r="AW419" s="270">
        <v>3.5999999999999997E-2</v>
      </c>
      <c r="AX419" s="270">
        <v>0</v>
      </c>
      <c r="AY419" s="270">
        <v>0</v>
      </c>
      <c r="AZ419" s="270">
        <v>0</v>
      </c>
      <c r="BA419" s="270">
        <v>0</v>
      </c>
      <c r="BB419" s="270">
        <v>0</v>
      </c>
      <c r="BC419" s="270">
        <v>0</v>
      </c>
      <c r="BD419" s="270">
        <v>0</v>
      </c>
      <c r="BE419" s="270">
        <v>0</v>
      </c>
      <c r="BF419" s="270">
        <v>0</v>
      </c>
      <c r="BG419" s="270">
        <v>0</v>
      </c>
    </row>
    <row r="420" spans="1:59">
      <c r="A420" s="267" t="s">
        <v>759</v>
      </c>
      <c r="B420" s="268">
        <v>0.24520833333333328</v>
      </c>
      <c r="C420" s="268">
        <v>1.8719999999999999</v>
      </c>
      <c r="D420" s="268">
        <v>0</v>
      </c>
      <c r="E420" s="268"/>
      <c r="F420" s="269">
        <v>900</v>
      </c>
      <c r="G420" s="270">
        <v>9.5000000000000001E-2</v>
      </c>
      <c r="H420" s="270">
        <v>4.4999999999999998E-2</v>
      </c>
      <c r="I420" s="270">
        <v>0</v>
      </c>
      <c r="J420" s="270">
        <v>2E-3</v>
      </c>
      <c r="K420" s="270">
        <v>9.7000000000000003E-2</v>
      </c>
      <c r="L420" s="270">
        <v>6.2083333333332602E-3</v>
      </c>
      <c r="M420" s="271">
        <v>105.55555555555556</v>
      </c>
      <c r="N420" s="269">
        <v>900</v>
      </c>
      <c r="O420" s="269">
        <v>880</v>
      </c>
      <c r="P420" s="269">
        <v>860</v>
      </c>
      <c r="Q420" s="269">
        <v>880</v>
      </c>
      <c r="R420" s="269">
        <v>850</v>
      </c>
      <c r="S420" s="269" t="s">
        <v>178</v>
      </c>
      <c r="T420" s="270">
        <v>5.5E-2</v>
      </c>
      <c r="U420" s="270">
        <v>5.5E-2</v>
      </c>
      <c r="V420" s="270">
        <v>5.5E-2</v>
      </c>
      <c r="W420" s="270">
        <v>5.5E-2</v>
      </c>
      <c r="X420" s="270">
        <v>5.5E-2</v>
      </c>
      <c r="Y420" s="270">
        <v>2.5000000000000001E-2</v>
      </c>
      <c r="Z420" s="270">
        <v>2.5000000000000001E-2</v>
      </c>
      <c r="AA420" s="270">
        <v>2.5000000000000001E-2</v>
      </c>
      <c r="AB420" s="270">
        <v>2.5000000000000001E-2</v>
      </c>
      <c r="AC420" s="270">
        <v>2.5000000000000001E-2</v>
      </c>
      <c r="AD420" s="270">
        <v>0</v>
      </c>
      <c r="AE420" s="270">
        <v>0</v>
      </c>
      <c r="AF420" s="270">
        <v>0</v>
      </c>
      <c r="AG420" s="270">
        <v>0</v>
      </c>
      <c r="AH420" s="270">
        <v>0</v>
      </c>
      <c r="AI420" s="270">
        <v>0</v>
      </c>
      <c r="AJ420" s="270">
        <v>0</v>
      </c>
      <c r="AK420" s="270">
        <v>0</v>
      </c>
      <c r="AL420" s="270">
        <v>0</v>
      </c>
      <c r="AM420" s="270">
        <v>0</v>
      </c>
      <c r="AN420" s="270">
        <v>4.4999999999999998E-2</v>
      </c>
      <c r="AO420" s="270">
        <v>4.4999999999999998E-2</v>
      </c>
      <c r="AP420" s="270">
        <v>4.4999999999999998E-2</v>
      </c>
      <c r="AQ420" s="270">
        <v>4.4999999999999998E-2</v>
      </c>
      <c r="AR420" s="270">
        <v>4.4999999999999998E-2</v>
      </c>
      <c r="AS420" s="270">
        <v>8.8000000000000005E-3</v>
      </c>
      <c r="AT420" s="270">
        <v>8.8000000000000005E-3</v>
      </c>
      <c r="AU420" s="270">
        <v>8.8000000000000005E-3</v>
      </c>
      <c r="AV420" s="270">
        <v>8.8000000000000005E-3</v>
      </c>
      <c r="AW420" s="270">
        <v>8.8000000000000005E-3</v>
      </c>
      <c r="AX420" s="270">
        <v>0</v>
      </c>
      <c r="AY420" s="270">
        <v>0</v>
      </c>
      <c r="AZ420" s="270">
        <v>0</v>
      </c>
      <c r="BA420" s="270">
        <v>0</v>
      </c>
      <c r="BB420" s="270">
        <v>0</v>
      </c>
      <c r="BC420" s="270">
        <v>0</v>
      </c>
      <c r="BD420" s="270">
        <v>0</v>
      </c>
      <c r="BE420" s="270">
        <v>0</v>
      </c>
      <c r="BF420" s="270">
        <v>0</v>
      </c>
      <c r="BG420" s="270">
        <v>0</v>
      </c>
    </row>
    <row r="421" spans="1:59">
      <c r="A421" s="267" t="s">
        <v>699</v>
      </c>
      <c r="B421" s="268">
        <v>6.0500000000000019E-2</v>
      </c>
      <c r="C421" s="268">
        <v>0.14399999999999999</v>
      </c>
      <c r="D421" s="268">
        <v>0</v>
      </c>
      <c r="E421" s="268"/>
      <c r="F421" s="269">
        <v>1100</v>
      </c>
      <c r="G421" s="270">
        <v>4.2000000000000003E-2</v>
      </c>
      <c r="H421" s="270">
        <v>5.0000000000000001E-3</v>
      </c>
      <c r="I421" s="270">
        <v>0</v>
      </c>
      <c r="J421" s="270">
        <v>5.0000000000000001E-3</v>
      </c>
      <c r="K421" s="270">
        <v>6.0000000000000001E-3</v>
      </c>
      <c r="L421" s="270">
        <v>2.500000000000023E-3</v>
      </c>
      <c r="M421" s="271">
        <v>38.18181818181818</v>
      </c>
      <c r="N421" s="269">
        <v>1142</v>
      </c>
      <c r="O421" s="269">
        <v>1196</v>
      </c>
      <c r="P421" s="269">
        <v>1233</v>
      </c>
      <c r="Q421" s="269">
        <v>1345</v>
      </c>
      <c r="R421" s="269">
        <v>1400</v>
      </c>
      <c r="S421" s="269" t="s">
        <v>174</v>
      </c>
      <c r="T421" s="270">
        <v>4.2000000000000003E-2</v>
      </c>
      <c r="U421" s="270">
        <v>4.3999999999999997E-2</v>
      </c>
      <c r="V421" s="270">
        <v>4.7E-2</v>
      </c>
      <c r="W421" s="270">
        <v>0.05</v>
      </c>
      <c r="X421" s="270">
        <v>5.1999999999999998E-2</v>
      </c>
      <c r="Y421" s="270">
        <v>5.0000000000000001E-3</v>
      </c>
      <c r="Z421" s="270">
        <v>6.0000000000000001E-3</v>
      </c>
      <c r="AA421" s="270">
        <v>7.0000000000000001E-3</v>
      </c>
      <c r="AB421" s="270">
        <v>8.0000000000000002E-3</v>
      </c>
      <c r="AC421" s="270">
        <v>8.9999999999999993E-3</v>
      </c>
      <c r="AD421" s="270">
        <v>0</v>
      </c>
      <c r="AE421" s="270">
        <v>0</v>
      </c>
      <c r="AF421" s="270">
        <v>0</v>
      </c>
      <c r="AG421" s="270">
        <v>0</v>
      </c>
      <c r="AH421" s="270">
        <v>0</v>
      </c>
      <c r="AI421" s="270">
        <v>5.0000000000000001E-3</v>
      </c>
      <c r="AJ421" s="270">
        <v>5.0000000000000001E-3</v>
      </c>
      <c r="AK421" s="270">
        <v>5.0000000000000001E-3</v>
      </c>
      <c r="AL421" s="270">
        <v>5.0000000000000001E-3</v>
      </c>
      <c r="AM421" s="270">
        <v>5.0000000000000001E-3</v>
      </c>
      <c r="AN421" s="270">
        <v>5.0000000000000001E-3</v>
      </c>
      <c r="AO421" s="270">
        <v>5.0000000000000001E-3</v>
      </c>
      <c r="AP421" s="270">
        <v>5.0000000000000001E-3</v>
      </c>
      <c r="AQ421" s="270">
        <v>5.0000000000000001E-3</v>
      </c>
      <c r="AR421" s="270">
        <v>5.0000000000000001E-3</v>
      </c>
      <c r="AS421" s="270">
        <v>8.0000000000000002E-3</v>
      </c>
      <c r="AT421" s="270">
        <v>8.3000000000000001E-3</v>
      </c>
      <c r="AU421" s="270">
        <v>8.9999999999999993E-3</v>
      </c>
      <c r="AV421" s="270">
        <v>9.7000000000000003E-3</v>
      </c>
      <c r="AW421" s="270">
        <v>1.0800000000000001E-2</v>
      </c>
      <c r="AX421" s="270">
        <v>0</v>
      </c>
      <c r="AY421" s="270">
        <v>0</v>
      </c>
      <c r="AZ421" s="270">
        <v>0</v>
      </c>
      <c r="BA421" s="270">
        <v>0</v>
      </c>
      <c r="BB421" s="270">
        <v>0</v>
      </c>
      <c r="BC421" s="270">
        <v>0</v>
      </c>
      <c r="BD421" s="270">
        <v>0</v>
      </c>
      <c r="BE421" s="270">
        <v>0</v>
      </c>
      <c r="BF421" s="270">
        <v>0</v>
      </c>
      <c r="BG421" s="270">
        <v>0</v>
      </c>
    </row>
    <row r="422" spans="1:59">
      <c r="A422" s="267" t="s">
        <v>791</v>
      </c>
      <c r="B422" s="268">
        <v>5.6250000000000001E-2</v>
      </c>
      <c r="C422" s="268">
        <v>0.216</v>
      </c>
      <c r="D422" s="268">
        <v>0</v>
      </c>
      <c r="E422" s="268"/>
      <c r="F422" s="269">
        <v>730</v>
      </c>
      <c r="G422" s="270">
        <v>4.2000000000000003E-2</v>
      </c>
      <c r="H422" s="270">
        <v>5.0000000000000001E-3</v>
      </c>
      <c r="I422" s="270">
        <v>0</v>
      </c>
      <c r="J422" s="270">
        <v>0</v>
      </c>
      <c r="K422" s="270">
        <v>2E-3</v>
      </c>
      <c r="L422" s="270">
        <v>7.2499999999999995E-3</v>
      </c>
      <c r="M422" s="271">
        <v>57.534246575342465</v>
      </c>
      <c r="N422" s="269">
        <v>750</v>
      </c>
      <c r="O422" s="269">
        <v>760</v>
      </c>
      <c r="P422" s="269">
        <v>770</v>
      </c>
      <c r="Q422" s="269">
        <v>780</v>
      </c>
      <c r="R422" s="269">
        <v>790</v>
      </c>
      <c r="S422" s="269" t="s">
        <v>174</v>
      </c>
      <c r="T422" s="270">
        <v>2.7E-2</v>
      </c>
      <c r="U422" s="270">
        <v>2.8000000000000001E-2</v>
      </c>
      <c r="V422" s="270">
        <v>2.8000000000000001E-2</v>
      </c>
      <c r="W422" s="270">
        <v>2.9000000000000001E-2</v>
      </c>
      <c r="X422" s="270">
        <v>2.9000000000000001E-2</v>
      </c>
      <c r="Y422" s="270">
        <v>7.0000000000000001E-3</v>
      </c>
      <c r="Z422" s="270">
        <v>7.0000000000000001E-3</v>
      </c>
      <c r="AA422" s="270">
        <v>7.0000000000000001E-3</v>
      </c>
      <c r="AB422" s="270">
        <v>7.0000000000000001E-3</v>
      </c>
      <c r="AC422" s="270">
        <v>7.0000000000000001E-3</v>
      </c>
      <c r="AD422" s="270">
        <v>0</v>
      </c>
      <c r="AE422" s="270">
        <v>0</v>
      </c>
      <c r="AF422" s="270">
        <v>0</v>
      </c>
      <c r="AG422" s="270">
        <v>0</v>
      </c>
      <c r="AH422" s="270">
        <v>0</v>
      </c>
      <c r="AI422" s="270">
        <v>3.0000000000000001E-3</v>
      </c>
      <c r="AJ422" s="270">
        <v>3.0000000000000001E-3</v>
      </c>
      <c r="AK422" s="270">
        <v>3.0000000000000001E-3</v>
      </c>
      <c r="AL422" s="270">
        <v>3.0000000000000001E-3</v>
      </c>
      <c r="AM422" s="270">
        <v>3.0000000000000001E-3</v>
      </c>
      <c r="AN422" s="270">
        <v>1E-3</v>
      </c>
      <c r="AO422" s="270">
        <v>1E-3</v>
      </c>
      <c r="AP422" s="270">
        <v>1E-3</v>
      </c>
      <c r="AQ422" s="270">
        <v>1E-3</v>
      </c>
      <c r="AR422" s="270">
        <v>1E-3</v>
      </c>
      <c r="AS422" s="270">
        <v>6.0000000000000001E-3</v>
      </c>
      <c r="AT422" s="270">
        <v>6.0000000000000001E-3</v>
      </c>
      <c r="AU422" s="270">
        <v>6.0000000000000001E-3</v>
      </c>
      <c r="AV422" s="270">
        <v>6.0000000000000001E-3</v>
      </c>
      <c r="AW422" s="270">
        <v>6.0000000000000001E-3</v>
      </c>
      <c r="AX422" s="270">
        <v>0</v>
      </c>
      <c r="AY422" s="270">
        <v>0</v>
      </c>
      <c r="AZ422" s="270">
        <v>0</v>
      </c>
      <c r="BA422" s="270">
        <v>0</v>
      </c>
      <c r="BB422" s="270">
        <v>0</v>
      </c>
      <c r="BC422" s="270">
        <v>0</v>
      </c>
      <c r="BD422" s="270">
        <v>0</v>
      </c>
      <c r="BE422" s="270">
        <v>0</v>
      </c>
      <c r="BF422" s="270">
        <v>0</v>
      </c>
      <c r="BG422" s="270">
        <v>0</v>
      </c>
    </row>
    <row r="423" spans="1:59">
      <c r="A423" s="267" t="s">
        <v>641</v>
      </c>
      <c r="B423" s="268">
        <v>0.58958333333333335</v>
      </c>
      <c r="C423" s="268">
        <v>0.98000000000000009</v>
      </c>
      <c r="D423" s="268">
        <v>7.0684931506849317E-4</v>
      </c>
      <c r="E423" s="268"/>
      <c r="F423" s="269">
        <v>9013</v>
      </c>
      <c r="G423" s="270">
        <v>0.44</v>
      </c>
      <c r="H423" s="270">
        <v>6.0000000000000001E-3</v>
      </c>
      <c r="I423" s="270">
        <v>0</v>
      </c>
      <c r="J423" s="270">
        <v>0.02</v>
      </c>
      <c r="K423" s="270">
        <v>0.02</v>
      </c>
      <c r="L423" s="270">
        <v>0.10287648401826482</v>
      </c>
      <c r="M423" s="271">
        <v>48.818373460556977</v>
      </c>
      <c r="N423" s="269">
        <v>9100</v>
      </c>
      <c r="O423" s="269">
        <v>9150</v>
      </c>
      <c r="P423" s="269">
        <v>9200</v>
      </c>
      <c r="Q423" s="269">
        <v>9250</v>
      </c>
      <c r="R423" s="269">
        <v>9300</v>
      </c>
      <c r="S423" s="269" t="s">
        <v>174</v>
      </c>
      <c r="T423" s="270">
        <v>0.52</v>
      </c>
      <c r="U423" s="270">
        <v>0.52200000000000002</v>
      </c>
      <c r="V423" s="270">
        <v>0.52400000000000002</v>
      </c>
      <c r="W423" s="270">
        <v>0.52600000000000002</v>
      </c>
      <c r="X423" s="270">
        <v>0.52800000000000002</v>
      </c>
      <c r="Y423" s="270">
        <v>2.3E-2</v>
      </c>
      <c r="Z423" s="270">
        <v>2.4E-2</v>
      </c>
      <c r="AA423" s="270">
        <v>2.5000000000000001E-2</v>
      </c>
      <c r="AB423" s="270">
        <v>2.5999999999999999E-2</v>
      </c>
      <c r="AC423" s="270">
        <v>2.7E-2</v>
      </c>
      <c r="AD423" s="270">
        <v>0</v>
      </c>
      <c r="AE423" s="270">
        <v>0</v>
      </c>
      <c r="AF423" s="270">
        <v>0</v>
      </c>
      <c r="AG423" s="270">
        <v>0</v>
      </c>
      <c r="AH423" s="270">
        <v>0</v>
      </c>
      <c r="AI423" s="270">
        <v>5.0000000000000001E-3</v>
      </c>
      <c r="AJ423" s="270">
        <v>5.0000000000000001E-3</v>
      </c>
      <c r="AK423" s="270">
        <v>5.0000000000000001E-3</v>
      </c>
      <c r="AL423" s="270">
        <v>5.0000000000000001E-3</v>
      </c>
      <c r="AM423" s="270">
        <v>5.0000000000000001E-3</v>
      </c>
      <c r="AN423" s="270">
        <v>0.02</v>
      </c>
      <c r="AO423" s="270">
        <v>0.02</v>
      </c>
      <c r="AP423" s="270">
        <v>0.02</v>
      </c>
      <c r="AQ423" s="270">
        <v>0.02</v>
      </c>
      <c r="AR423" s="270">
        <v>0.02</v>
      </c>
      <c r="AS423" s="270">
        <v>6.7000000000000004E-2</v>
      </c>
      <c r="AT423" s="270">
        <v>6.7000000000000004E-2</v>
      </c>
      <c r="AU423" s="270">
        <v>6.7000000000000004E-2</v>
      </c>
      <c r="AV423" s="270">
        <v>6.8000000000000005E-2</v>
      </c>
      <c r="AW423" s="270">
        <v>6.8000000000000005E-2</v>
      </c>
      <c r="AX423" s="270">
        <v>0.3</v>
      </c>
      <c r="AY423" s="270">
        <v>0</v>
      </c>
      <c r="AZ423" s="270">
        <v>0</v>
      </c>
      <c r="BA423" s="270">
        <v>0</v>
      </c>
      <c r="BB423" s="270">
        <v>0</v>
      </c>
      <c r="BC423" s="270">
        <v>0</v>
      </c>
      <c r="BD423" s="270">
        <v>0</v>
      </c>
      <c r="BE423" s="270">
        <v>0</v>
      </c>
      <c r="BF423" s="270">
        <v>0</v>
      </c>
      <c r="BG423" s="270">
        <v>0</v>
      </c>
    </row>
    <row r="424" spans="1:59">
      <c r="A424" s="267" t="s">
        <v>651</v>
      </c>
      <c r="B424" s="268">
        <v>4.4722499999999998</v>
      </c>
      <c r="C424" s="268">
        <v>8.8190000000000008</v>
      </c>
      <c r="D424" s="268">
        <v>0</v>
      </c>
      <c r="E424" s="268"/>
      <c r="F424" s="269">
        <v>27500</v>
      </c>
      <c r="G424" s="270">
        <v>2</v>
      </c>
      <c r="H424" s="270">
        <v>0</v>
      </c>
      <c r="I424" s="270">
        <v>1.8</v>
      </c>
      <c r="J424" s="270">
        <v>0</v>
      </c>
      <c r="K424" s="270">
        <v>2E-3</v>
      </c>
      <c r="L424" s="270">
        <v>0.67025000000000023</v>
      </c>
      <c r="M424" s="271">
        <v>72.727272727272734</v>
      </c>
      <c r="N424" s="269">
        <v>28000</v>
      </c>
      <c r="O424" s="269">
        <v>28000</v>
      </c>
      <c r="P424" s="269">
        <v>28500</v>
      </c>
      <c r="Q424" s="269">
        <v>29000</v>
      </c>
      <c r="R424" s="269">
        <v>29000</v>
      </c>
      <c r="S424" s="269" t="s">
        <v>172</v>
      </c>
      <c r="T424" s="270">
        <v>2.2999999999999998</v>
      </c>
      <c r="U424" s="270">
        <v>2.4</v>
      </c>
      <c r="V424" s="270">
        <v>2.5</v>
      </c>
      <c r="W424" s="270">
        <v>2.6</v>
      </c>
      <c r="X424" s="270">
        <v>2.7</v>
      </c>
      <c r="Y424" s="270">
        <v>0</v>
      </c>
      <c r="Z424" s="270">
        <v>0</v>
      </c>
      <c r="AA424" s="270">
        <v>0</v>
      </c>
      <c r="AB424" s="270">
        <v>0</v>
      </c>
      <c r="AC424" s="270">
        <v>0</v>
      </c>
      <c r="AD424" s="270">
        <v>2.4</v>
      </c>
      <c r="AE424" s="270">
        <v>2.7</v>
      </c>
      <c r="AF424" s="270">
        <v>3</v>
      </c>
      <c r="AG424" s="270">
        <v>3.3</v>
      </c>
      <c r="AH424" s="270">
        <v>3.3</v>
      </c>
      <c r="AI424" s="270">
        <v>0</v>
      </c>
      <c r="AJ424" s="270">
        <v>0</v>
      </c>
      <c r="AK424" s="270">
        <v>0</v>
      </c>
      <c r="AL424" s="270">
        <v>0</v>
      </c>
      <c r="AM424" s="270">
        <v>0</v>
      </c>
      <c r="AN424" s="270">
        <v>0.02</v>
      </c>
      <c r="AO424" s="270">
        <v>0.02</v>
      </c>
      <c r="AP424" s="270">
        <v>0.02</v>
      </c>
      <c r="AQ424" s="270">
        <v>0.02</v>
      </c>
      <c r="AR424" s="270">
        <v>0.02</v>
      </c>
      <c r="AS424" s="270">
        <v>0.4</v>
      </c>
      <c r="AT424" s="270">
        <v>0.42499999999999999</v>
      </c>
      <c r="AU424" s="270">
        <v>0.45</v>
      </c>
      <c r="AV424" s="270">
        <v>0.5</v>
      </c>
      <c r="AW424" s="270">
        <v>0.55000000000000004</v>
      </c>
      <c r="AX424" s="270">
        <v>2.5</v>
      </c>
      <c r="AY424" s="270">
        <v>0</v>
      </c>
      <c r="AZ424" s="270">
        <v>1</v>
      </c>
      <c r="BA424" s="270">
        <v>0</v>
      </c>
      <c r="BB424" s="270">
        <v>0</v>
      </c>
      <c r="BC424" s="270">
        <v>0</v>
      </c>
      <c r="BD424" s="270">
        <v>0</v>
      </c>
      <c r="BE424" s="270">
        <v>0</v>
      </c>
      <c r="BF424" s="270">
        <v>0</v>
      </c>
      <c r="BG424" s="270">
        <v>0</v>
      </c>
    </row>
    <row r="425" spans="1:59">
      <c r="A425" s="267" t="s">
        <v>654</v>
      </c>
      <c r="B425" s="268">
        <v>0.25125000000000003</v>
      </c>
      <c r="C425" s="268">
        <v>1.8069999999999999</v>
      </c>
      <c r="D425" s="268">
        <v>0</v>
      </c>
      <c r="E425" s="268"/>
      <c r="F425" s="269">
        <v>3167</v>
      </c>
      <c r="G425" s="270">
        <v>0.151</v>
      </c>
      <c r="H425" s="270">
        <v>3.9E-2</v>
      </c>
      <c r="I425" s="270">
        <v>0</v>
      </c>
      <c r="J425" s="270">
        <v>3.0000000000000001E-3</v>
      </c>
      <c r="K425" s="270">
        <v>0.01</v>
      </c>
      <c r="L425" s="270">
        <v>4.8250000000000015E-2</v>
      </c>
      <c r="M425" s="271">
        <v>47.679191664035365</v>
      </c>
      <c r="N425" s="269">
        <v>3840</v>
      </c>
      <c r="O425" s="269">
        <v>4361</v>
      </c>
      <c r="P425" s="269">
        <v>4630</v>
      </c>
      <c r="Q425" s="269">
        <v>4911</v>
      </c>
      <c r="R425" s="269">
        <v>5000</v>
      </c>
      <c r="S425" s="269" t="s">
        <v>172</v>
      </c>
      <c r="T425" s="270">
        <v>0.16200000000000001</v>
      </c>
      <c r="U425" s="270">
        <v>0.17499999999999999</v>
      </c>
      <c r="V425" s="270">
        <v>0.186</v>
      </c>
      <c r="W425" s="270">
        <v>0.19700000000000001</v>
      </c>
      <c r="X425" s="270">
        <v>0.20499999999999999</v>
      </c>
      <c r="Y425" s="270">
        <v>4.7E-2</v>
      </c>
      <c r="Z425" s="270">
        <v>5.5E-2</v>
      </c>
      <c r="AA425" s="270">
        <v>6.4000000000000001E-2</v>
      </c>
      <c r="AB425" s="270">
        <v>7.8E-2</v>
      </c>
      <c r="AC425" s="270">
        <v>8.7999999999999995E-2</v>
      </c>
      <c r="AD425" s="270">
        <v>0</v>
      </c>
      <c r="AE425" s="270">
        <v>0</v>
      </c>
      <c r="AF425" s="270">
        <v>0</v>
      </c>
      <c r="AG425" s="270">
        <v>0</v>
      </c>
      <c r="AH425" s="270">
        <v>0</v>
      </c>
      <c r="AI425" s="270">
        <v>3.0000000000000001E-3</v>
      </c>
      <c r="AJ425" s="270">
        <v>3.0000000000000001E-3</v>
      </c>
      <c r="AK425" s="270">
        <v>3.0000000000000001E-3</v>
      </c>
      <c r="AL425" s="270">
        <v>3.0000000000000001E-3</v>
      </c>
      <c r="AM425" s="270">
        <v>3.0000000000000001E-3</v>
      </c>
      <c r="AN425" s="270">
        <v>0.01</v>
      </c>
      <c r="AO425" s="270">
        <v>0.01</v>
      </c>
      <c r="AP425" s="270">
        <v>0.01</v>
      </c>
      <c r="AQ425" s="270">
        <v>0.01</v>
      </c>
      <c r="AR425" s="270">
        <v>0.01</v>
      </c>
      <c r="AS425" s="270">
        <v>4.8000000000000001E-2</v>
      </c>
      <c r="AT425" s="270">
        <v>5.2999999999999999E-2</v>
      </c>
      <c r="AU425" s="270">
        <v>5.7000000000000002E-2</v>
      </c>
      <c r="AV425" s="270">
        <v>6.2E-2</v>
      </c>
      <c r="AW425" s="270">
        <v>6.6000000000000003E-2</v>
      </c>
      <c r="AX425" s="270">
        <v>0.39200000000000002</v>
      </c>
      <c r="AY425" s="270">
        <v>0</v>
      </c>
      <c r="AZ425" s="270">
        <v>0</v>
      </c>
      <c r="BA425" s="270">
        <v>0</v>
      </c>
      <c r="BB425" s="270">
        <v>0</v>
      </c>
      <c r="BC425" s="270">
        <v>0</v>
      </c>
      <c r="BD425" s="270">
        <v>0</v>
      </c>
      <c r="BE425" s="270">
        <v>0</v>
      </c>
      <c r="BF425" s="270">
        <v>0</v>
      </c>
      <c r="BG425" s="270">
        <v>0</v>
      </c>
    </row>
    <row r="426" spans="1:59">
      <c r="A426" s="267" t="s">
        <v>785</v>
      </c>
      <c r="B426" s="268">
        <v>8.6333333333333331E-2</v>
      </c>
      <c r="C426" s="268">
        <v>0.1</v>
      </c>
      <c r="D426" s="268">
        <v>0</v>
      </c>
      <c r="E426" s="268"/>
      <c r="F426" s="269">
        <v>955</v>
      </c>
      <c r="G426" s="270">
        <v>2.9000000000000001E-2</v>
      </c>
      <c r="H426" s="270">
        <v>1.0999999999999999E-2</v>
      </c>
      <c r="I426" s="270">
        <v>3.0000000000000001E-3</v>
      </c>
      <c r="J426" s="270">
        <v>2E-3</v>
      </c>
      <c r="K426" s="270">
        <v>2.5000000000000001E-2</v>
      </c>
      <c r="L426" s="270">
        <v>1.6333333333333325E-2</v>
      </c>
      <c r="M426" s="271">
        <v>30.366492146596858</v>
      </c>
      <c r="N426" s="269">
        <v>965</v>
      </c>
      <c r="O426" s="269">
        <v>980</v>
      </c>
      <c r="P426" s="269">
        <v>990</v>
      </c>
      <c r="Q426" s="269">
        <v>1000</v>
      </c>
      <c r="R426" s="269">
        <v>1010</v>
      </c>
      <c r="S426" s="269" t="s">
        <v>172</v>
      </c>
      <c r="T426" s="270">
        <v>3.3000000000000002E-2</v>
      </c>
      <c r="U426" s="270">
        <v>3.3000000000000002E-2</v>
      </c>
      <c r="V426" s="270">
        <v>3.4000000000000002E-2</v>
      </c>
      <c r="W426" s="270">
        <v>3.4000000000000002E-2</v>
      </c>
      <c r="X426" s="270">
        <v>3.4000000000000002E-2</v>
      </c>
      <c r="Y426" s="270">
        <v>1.7000000000000001E-2</v>
      </c>
      <c r="Z426" s="270">
        <v>1.7999999999999999E-2</v>
      </c>
      <c r="AA426" s="270">
        <v>1.7999999999999999E-2</v>
      </c>
      <c r="AB426" s="270">
        <v>1.7999999999999999E-2</v>
      </c>
      <c r="AC426" s="270">
        <v>1.7999999999999999E-2</v>
      </c>
      <c r="AD426" s="270">
        <v>3.0000000000000001E-3</v>
      </c>
      <c r="AE426" s="270">
        <v>3.0000000000000001E-3</v>
      </c>
      <c r="AF426" s="270">
        <v>3.0000000000000001E-3</v>
      </c>
      <c r="AG426" s="270">
        <v>3.0000000000000001E-3</v>
      </c>
      <c r="AH426" s="270">
        <v>3.0000000000000001E-3</v>
      </c>
      <c r="AI426" s="270">
        <v>3.0000000000000001E-3</v>
      </c>
      <c r="AJ426" s="270">
        <v>3.0000000000000001E-3</v>
      </c>
      <c r="AK426" s="270">
        <v>3.0000000000000001E-3</v>
      </c>
      <c r="AL426" s="270">
        <v>3.0000000000000001E-3</v>
      </c>
      <c r="AM426" s="270">
        <v>3.0000000000000001E-3</v>
      </c>
      <c r="AN426" s="270">
        <v>1.9E-2</v>
      </c>
      <c r="AO426" s="270">
        <v>1.9E-2</v>
      </c>
      <c r="AP426" s="270">
        <v>1.9E-2</v>
      </c>
      <c r="AQ426" s="270">
        <v>1.9E-2</v>
      </c>
      <c r="AR426" s="270">
        <v>1.9E-2</v>
      </c>
      <c r="AS426" s="270">
        <v>1.2E-2</v>
      </c>
      <c r="AT426" s="270">
        <v>1.2E-2</v>
      </c>
      <c r="AU426" s="270">
        <v>1.2E-2</v>
      </c>
      <c r="AV426" s="270">
        <v>1.2E-2</v>
      </c>
      <c r="AW426" s="270">
        <v>1.2E-2</v>
      </c>
      <c r="AX426" s="270">
        <v>0</v>
      </c>
      <c r="AY426" s="270">
        <v>0</v>
      </c>
      <c r="AZ426" s="270">
        <v>0</v>
      </c>
      <c r="BA426" s="270">
        <v>0</v>
      </c>
      <c r="BB426" s="270">
        <v>0</v>
      </c>
      <c r="BC426" s="270">
        <v>0</v>
      </c>
      <c r="BD426" s="270">
        <v>0</v>
      </c>
      <c r="BE426" s="270">
        <v>0</v>
      </c>
      <c r="BF426" s="270">
        <v>0</v>
      </c>
      <c r="BG426" s="270">
        <v>0</v>
      </c>
    </row>
    <row r="427" spans="1:59">
      <c r="A427" s="267" t="s">
        <v>745</v>
      </c>
      <c r="B427" s="268">
        <v>1.1487499999999999</v>
      </c>
      <c r="C427" s="268">
        <v>4.1320000000000006</v>
      </c>
      <c r="D427" s="268">
        <v>0</v>
      </c>
      <c r="E427" s="268"/>
      <c r="F427" s="269">
        <v>14612</v>
      </c>
      <c r="G427" s="270">
        <v>0.64300000000000002</v>
      </c>
      <c r="H427" s="270">
        <v>4.4999999999999998E-2</v>
      </c>
      <c r="I427" s="270">
        <v>1.7000000000000001E-2</v>
      </c>
      <c r="J427" s="270">
        <v>0</v>
      </c>
      <c r="K427" s="270">
        <v>0.29699999999999999</v>
      </c>
      <c r="L427" s="270">
        <v>0.14674999999999994</v>
      </c>
      <c r="M427" s="271">
        <v>44.004927456884751</v>
      </c>
      <c r="N427" s="269">
        <v>14700</v>
      </c>
      <c r="O427" s="269">
        <v>15000</v>
      </c>
      <c r="P427" s="269">
        <v>15250</v>
      </c>
      <c r="Q427" s="269">
        <v>15500</v>
      </c>
      <c r="R427" s="269">
        <v>15750</v>
      </c>
      <c r="S427" s="269" t="s">
        <v>172</v>
      </c>
      <c r="T427" s="270">
        <v>0.81</v>
      </c>
      <c r="U427" s="270">
        <v>0.82499999999999996</v>
      </c>
      <c r="V427" s="270">
        <v>0.84</v>
      </c>
      <c r="W427" s="270">
        <v>0.85</v>
      </c>
      <c r="X427" s="270">
        <v>0.86499999999999999</v>
      </c>
      <c r="Y427" s="270">
        <v>0.09</v>
      </c>
      <c r="Z427" s="270">
        <v>9.0999999999999998E-2</v>
      </c>
      <c r="AA427" s="270">
        <v>9.1999999999999998E-2</v>
      </c>
      <c r="AB427" s="270">
        <v>9.2999999999999999E-2</v>
      </c>
      <c r="AC427" s="270">
        <v>9.4E-2</v>
      </c>
      <c r="AD427" s="270">
        <v>6.2E-2</v>
      </c>
      <c r="AE427" s="270">
        <v>6.4000000000000001E-2</v>
      </c>
      <c r="AF427" s="270">
        <v>6.6000000000000003E-2</v>
      </c>
      <c r="AG427" s="270">
        <v>6.7000000000000004E-2</v>
      </c>
      <c r="AH427" s="270">
        <v>6.8000000000000005E-2</v>
      </c>
      <c r="AI427" s="270">
        <v>0</v>
      </c>
      <c r="AJ427" s="270">
        <v>0</v>
      </c>
      <c r="AK427" s="270">
        <v>0</v>
      </c>
      <c r="AL427" s="270">
        <v>0</v>
      </c>
      <c r="AM427" s="270">
        <v>0</v>
      </c>
      <c r="AN427" s="270">
        <v>0.152</v>
      </c>
      <c r="AO427" s="270">
        <v>0.153</v>
      </c>
      <c r="AP427" s="270">
        <v>0.153</v>
      </c>
      <c r="AQ427" s="270">
        <v>0.155</v>
      </c>
      <c r="AR427" s="270">
        <v>0.155</v>
      </c>
      <c r="AS427" s="270">
        <v>0.13500000000000001</v>
      </c>
      <c r="AT427" s="270">
        <v>0.13800000000000001</v>
      </c>
      <c r="AU427" s="270">
        <v>0.14000000000000001</v>
      </c>
      <c r="AV427" s="270">
        <v>0.14199999999999999</v>
      </c>
      <c r="AW427" s="270">
        <v>0.14399999999999999</v>
      </c>
      <c r="AX427" s="270">
        <v>0</v>
      </c>
      <c r="AY427" s="270">
        <v>0</v>
      </c>
      <c r="AZ427" s="270">
        <v>0</v>
      </c>
      <c r="BA427" s="270">
        <v>0</v>
      </c>
      <c r="BB427" s="270">
        <v>0</v>
      </c>
      <c r="BC427" s="270">
        <v>0.17799999999999999</v>
      </c>
      <c r="BD427" s="270">
        <v>0</v>
      </c>
      <c r="BE427" s="270">
        <v>0</v>
      </c>
      <c r="BF427" s="270">
        <v>0</v>
      </c>
      <c r="BG427" s="270">
        <v>0</v>
      </c>
    </row>
    <row r="428" spans="1:59">
      <c r="A428" s="267" t="s">
        <v>533</v>
      </c>
      <c r="B428" s="268">
        <v>0.94266666666666676</v>
      </c>
      <c r="C428" s="268">
        <v>3.3360000000000003</v>
      </c>
      <c r="D428" s="268">
        <v>0</v>
      </c>
      <c r="E428" s="268"/>
      <c r="F428" s="269">
        <v>13700</v>
      </c>
      <c r="G428" s="270">
        <v>0.63800000000000001</v>
      </c>
      <c r="H428" s="270">
        <v>5.2999999999999999E-2</v>
      </c>
      <c r="I428" s="270">
        <v>0</v>
      </c>
      <c r="J428" s="270">
        <v>0</v>
      </c>
      <c r="K428" s="270">
        <v>0.12</v>
      </c>
      <c r="L428" s="270">
        <v>0.13166666666666671</v>
      </c>
      <c r="M428" s="271">
        <v>46.569343065693431</v>
      </c>
      <c r="N428" s="269">
        <v>16413</v>
      </c>
      <c r="O428" s="269">
        <v>19630</v>
      </c>
      <c r="P428" s="269">
        <v>23478</v>
      </c>
      <c r="Q428" s="269">
        <v>28080</v>
      </c>
      <c r="R428" s="269">
        <v>28080</v>
      </c>
      <c r="S428" s="269" t="s">
        <v>172</v>
      </c>
      <c r="T428" s="270">
        <v>1.075</v>
      </c>
      <c r="U428" s="270">
        <v>1.2849999999999999</v>
      </c>
      <c r="V428" s="270">
        <v>1.5369999999999999</v>
      </c>
      <c r="W428" s="270">
        <v>1.839</v>
      </c>
      <c r="X428" s="270">
        <v>1.839</v>
      </c>
      <c r="Y428" s="270">
        <v>6.2E-2</v>
      </c>
      <c r="Z428" s="270">
        <v>7.4999999999999997E-2</v>
      </c>
      <c r="AA428" s="270">
        <v>8.8999999999999996E-2</v>
      </c>
      <c r="AB428" s="270">
        <v>0.107</v>
      </c>
      <c r="AC428" s="270">
        <v>0.107</v>
      </c>
      <c r="AD428" s="270">
        <v>0</v>
      </c>
      <c r="AE428" s="270">
        <v>0</v>
      </c>
      <c r="AF428" s="270">
        <v>0</v>
      </c>
      <c r="AG428" s="270">
        <v>0</v>
      </c>
      <c r="AH428" s="270">
        <v>0</v>
      </c>
      <c r="AI428" s="270">
        <v>0</v>
      </c>
      <c r="AJ428" s="270">
        <v>0</v>
      </c>
      <c r="AK428" s="270">
        <v>0</v>
      </c>
      <c r="AL428" s="270">
        <v>0</v>
      </c>
      <c r="AM428" s="270">
        <v>0</v>
      </c>
      <c r="AN428" s="270">
        <v>0</v>
      </c>
      <c r="AO428" s="270">
        <v>0</v>
      </c>
      <c r="AP428" s="270">
        <v>0</v>
      </c>
      <c r="AQ428" s="270">
        <v>0</v>
      </c>
      <c r="AR428" s="270">
        <v>0</v>
      </c>
      <c r="AS428" s="270">
        <v>0.09</v>
      </c>
      <c r="AT428" s="270">
        <v>0.1</v>
      </c>
      <c r="AU428" s="270">
        <v>0.12</v>
      </c>
      <c r="AV428" s="270">
        <v>0.15</v>
      </c>
      <c r="AW428" s="270">
        <v>0.15</v>
      </c>
      <c r="AX428" s="270">
        <v>0.5</v>
      </c>
      <c r="AY428" s="270">
        <v>0</v>
      </c>
      <c r="AZ428" s="270">
        <v>0.5</v>
      </c>
      <c r="BA428" s="270">
        <v>0</v>
      </c>
      <c r="BB428" s="270">
        <v>0</v>
      </c>
      <c r="BC428" s="270">
        <v>0</v>
      </c>
      <c r="BD428" s="270">
        <v>0</v>
      </c>
      <c r="BE428" s="270">
        <v>0</v>
      </c>
      <c r="BF428" s="270">
        <v>0</v>
      </c>
      <c r="BG428" s="270">
        <v>0</v>
      </c>
    </row>
    <row r="429" spans="1:59">
      <c r="A429" s="267" t="s">
        <v>933</v>
      </c>
      <c r="B429" s="268">
        <v>0.59216666666666673</v>
      </c>
      <c r="C429" s="268">
        <v>2.331</v>
      </c>
      <c r="D429" s="268">
        <v>0</v>
      </c>
      <c r="E429" s="268"/>
      <c r="F429" s="269">
        <v>8260</v>
      </c>
      <c r="G429" s="270">
        <v>0.29899999999999999</v>
      </c>
      <c r="H429" s="270">
        <v>0.13</v>
      </c>
      <c r="I429" s="270">
        <v>2.5999999999999999E-2</v>
      </c>
      <c r="J429" s="270">
        <v>2.3E-2</v>
      </c>
      <c r="K429" s="270">
        <v>2.5000000000000001E-2</v>
      </c>
      <c r="L429" s="270">
        <v>8.9166666666666727E-2</v>
      </c>
      <c r="M429" s="271">
        <v>36.198547215496369</v>
      </c>
      <c r="N429" s="269">
        <v>8300</v>
      </c>
      <c r="O429" s="269">
        <v>8600</v>
      </c>
      <c r="P429" s="269">
        <v>8800</v>
      </c>
      <c r="Q429" s="269">
        <v>9000</v>
      </c>
      <c r="R429" s="269">
        <v>9200</v>
      </c>
      <c r="S429" s="269" t="s">
        <v>168</v>
      </c>
      <c r="T429" s="270">
        <v>0.32</v>
      </c>
      <c r="U429" s="270">
        <v>0.35</v>
      </c>
      <c r="V429" s="270">
        <v>0.38</v>
      </c>
      <c r="W429" s="270">
        <v>0.4</v>
      </c>
      <c r="X429" s="270">
        <v>0.45</v>
      </c>
      <c r="Y429" s="270">
        <v>0.185</v>
      </c>
      <c r="Z429" s="270">
        <v>0.19</v>
      </c>
      <c r="AA429" s="270">
        <v>0.19500000000000001</v>
      </c>
      <c r="AB429" s="270">
        <v>0.2</v>
      </c>
      <c r="AC429" s="270">
        <v>0.20499999999999999</v>
      </c>
      <c r="AD429" s="270">
        <v>9.5000000000000001E-2</v>
      </c>
      <c r="AE429" s="270">
        <v>9.5000000000000001E-2</v>
      </c>
      <c r="AF429" s="270">
        <v>0.1</v>
      </c>
      <c r="AG429" s="270">
        <v>0.1</v>
      </c>
      <c r="AH429" s="270">
        <v>0.105</v>
      </c>
      <c r="AI429" s="270">
        <v>0.03</v>
      </c>
      <c r="AJ429" s="270">
        <v>3.5000000000000003E-2</v>
      </c>
      <c r="AK429" s="270">
        <v>3.5000000000000003E-2</v>
      </c>
      <c r="AL429" s="270">
        <v>0.04</v>
      </c>
      <c r="AM429" s="270">
        <v>0.04</v>
      </c>
      <c r="AN429" s="270">
        <v>2.5000000000000001E-2</v>
      </c>
      <c r="AO429" s="270">
        <v>2.5000000000000001E-2</v>
      </c>
      <c r="AP429" s="270">
        <v>2.5999999999999999E-2</v>
      </c>
      <c r="AQ429" s="270">
        <v>2.7E-2</v>
      </c>
      <c r="AR429" s="270">
        <v>2.8000000000000001E-2</v>
      </c>
      <c r="AS429" s="270">
        <v>0.1162</v>
      </c>
      <c r="AT429" s="270">
        <v>0.1232</v>
      </c>
      <c r="AU429" s="270">
        <v>0.1305</v>
      </c>
      <c r="AV429" s="270">
        <v>0.13600000000000001</v>
      </c>
      <c r="AW429" s="270">
        <v>0.14680000000000001</v>
      </c>
      <c r="AX429" s="270">
        <v>0</v>
      </c>
      <c r="AY429" s="270">
        <v>0</v>
      </c>
      <c r="AZ429" s="270">
        <v>0</v>
      </c>
      <c r="BA429" s="270">
        <v>0</v>
      </c>
      <c r="BB429" s="270">
        <v>0</v>
      </c>
      <c r="BC429" s="270">
        <v>0</v>
      </c>
      <c r="BD429" s="270">
        <v>0</v>
      </c>
      <c r="BE429" s="270">
        <v>0</v>
      </c>
      <c r="BF429" s="270">
        <v>0</v>
      </c>
      <c r="BG429" s="270">
        <v>0</v>
      </c>
    </row>
    <row r="430" spans="1:59">
      <c r="A430" s="267" t="s">
        <v>809</v>
      </c>
      <c r="B430" s="268">
        <v>0.30449999999999999</v>
      </c>
      <c r="C430" s="268">
        <v>1.5009999999999999</v>
      </c>
      <c r="D430" s="268">
        <v>5.0808219178082197E-2</v>
      </c>
      <c r="E430" s="268"/>
      <c r="F430" s="269">
        <v>1445</v>
      </c>
      <c r="G430" s="270">
        <v>0.11</v>
      </c>
      <c r="H430" s="270">
        <v>0.01</v>
      </c>
      <c r="I430" s="270">
        <v>5.0000000000000001E-3</v>
      </c>
      <c r="J430" s="270">
        <v>3.4000000000000002E-2</v>
      </c>
      <c r="K430" s="270">
        <v>6.0000000000000001E-3</v>
      </c>
      <c r="L430" s="270">
        <v>8.8691780821917782E-2</v>
      </c>
      <c r="M430" s="271">
        <v>76.124567474048447</v>
      </c>
      <c r="N430" s="269">
        <v>1500</v>
      </c>
      <c r="O430" s="269">
        <v>1525</v>
      </c>
      <c r="P430" s="269">
        <v>1530</v>
      </c>
      <c r="Q430" s="269">
        <v>1535</v>
      </c>
      <c r="R430" s="269">
        <v>1540</v>
      </c>
      <c r="S430" s="269" t="s">
        <v>168</v>
      </c>
      <c r="T430" s="270">
        <v>9.4E-2</v>
      </c>
      <c r="U430" s="270">
        <v>9.6000000000000002E-2</v>
      </c>
      <c r="V430" s="270">
        <v>9.8000000000000004E-2</v>
      </c>
      <c r="W430" s="270">
        <v>0.1</v>
      </c>
      <c r="X430" s="270">
        <v>0.10199999999999999</v>
      </c>
      <c r="Y430" s="270">
        <v>1.0999999999999999E-2</v>
      </c>
      <c r="Z430" s="270">
        <v>1.2E-2</v>
      </c>
      <c r="AA430" s="270">
        <v>1.2999999999999999E-2</v>
      </c>
      <c r="AB430" s="270">
        <v>1.4E-2</v>
      </c>
      <c r="AC430" s="270">
        <v>1.4999999999999999E-2</v>
      </c>
      <c r="AD430" s="270">
        <v>5.0000000000000001E-3</v>
      </c>
      <c r="AE430" s="270">
        <v>6.0000000000000001E-3</v>
      </c>
      <c r="AF430" s="270">
        <v>7.0000000000000001E-3</v>
      </c>
      <c r="AG430" s="270">
        <v>8.0000000000000002E-3</v>
      </c>
      <c r="AH430" s="270">
        <v>8.9999999999999993E-3</v>
      </c>
      <c r="AI430" s="270">
        <v>3.5000000000000003E-2</v>
      </c>
      <c r="AJ430" s="270">
        <v>3.5999999999999997E-2</v>
      </c>
      <c r="AK430" s="270">
        <v>3.6999999999999998E-2</v>
      </c>
      <c r="AL430" s="270">
        <v>3.7999999999999999E-2</v>
      </c>
      <c r="AM430" s="270">
        <v>3.9E-2</v>
      </c>
      <c r="AN430" s="270">
        <v>6.0000000000000001E-3</v>
      </c>
      <c r="AO430" s="270">
        <v>6.0000000000000001E-3</v>
      </c>
      <c r="AP430" s="270">
        <v>6.0000000000000001E-3</v>
      </c>
      <c r="AQ430" s="270">
        <v>6.0000000000000001E-3</v>
      </c>
      <c r="AR430" s="270">
        <v>6.0000000000000001E-3</v>
      </c>
      <c r="AS430" s="270">
        <v>3.9E-2</v>
      </c>
      <c r="AT430" s="270">
        <v>4.1000000000000002E-2</v>
      </c>
      <c r="AU430" s="270">
        <v>4.2000000000000003E-2</v>
      </c>
      <c r="AV430" s="270">
        <v>4.2999999999999997E-2</v>
      </c>
      <c r="AW430" s="270">
        <v>4.4999999999999998E-2</v>
      </c>
      <c r="AX430" s="270">
        <v>0</v>
      </c>
      <c r="AY430" s="270">
        <v>0</v>
      </c>
      <c r="AZ430" s="270">
        <v>0</v>
      </c>
      <c r="BA430" s="270">
        <v>0</v>
      </c>
      <c r="BB430" s="270">
        <v>0</v>
      </c>
      <c r="BC430" s="270">
        <v>0</v>
      </c>
      <c r="BD430" s="270">
        <v>0</v>
      </c>
      <c r="BE430" s="270">
        <v>0</v>
      </c>
      <c r="BF430" s="270">
        <v>0</v>
      </c>
      <c r="BG430" s="270">
        <v>0</v>
      </c>
    </row>
    <row r="431" spans="1:59">
      <c r="A431" s="267" t="s">
        <v>606</v>
      </c>
      <c r="B431" s="268">
        <v>3.2000000000000008E-2</v>
      </c>
      <c r="C431" s="268">
        <v>0.42399999999999999</v>
      </c>
      <c r="D431" s="268">
        <v>0</v>
      </c>
      <c r="E431" s="268"/>
      <c r="F431" s="269">
        <v>408</v>
      </c>
      <c r="G431" s="270">
        <v>2.5000000000000001E-2</v>
      </c>
      <c r="H431" s="270">
        <v>2E-3</v>
      </c>
      <c r="I431" s="270">
        <v>2E-3</v>
      </c>
      <c r="J431" s="270">
        <v>1E-4</v>
      </c>
      <c r="K431" s="270">
        <v>2E-3</v>
      </c>
      <c r="L431" s="270">
        <v>9.0000000000000496E-4</v>
      </c>
      <c r="M431" s="271">
        <v>61.274509803921568</v>
      </c>
      <c r="N431" s="269">
        <v>420</v>
      </c>
      <c r="O431" s="269">
        <v>415</v>
      </c>
      <c r="P431" s="269">
        <v>408</v>
      </c>
      <c r="Q431" s="269">
        <v>396</v>
      </c>
      <c r="R431" s="269">
        <v>396</v>
      </c>
      <c r="S431" s="269" t="s">
        <v>168</v>
      </c>
      <c r="T431" s="270">
        <v>2.1000000000000001E-2</v>
      </c>
      <c r="U431" s="270">
        <v>2.5000000000000001E-2</v>
      </c>
      <c r="V431" s="270">
        <v>2.4E-2</v>
      </c>
      <c r="W431" s="270">
        <v>2.4E-2</v>
      </c>
      <c r="X431" s="270">
        <v>2.4E-2</v>
      </c>
      <c r="Y431" s="270">
        <v>3.0000000000000001E-3</v>
      </c>
      <c r="Z431" s="270">
        <v>3.0000000000000001E-3</v>
      </c>
      <c r="AA431" s="270">
        <v>3.0000000000000001E-3</v>
      </c>
      <c r="AB431" s="270">
        <v>3.0000000000000001E-3</v>
      </c>
      <c r="AC431" s="270">
        <v>3.0000000000000001E-3</v>
      </c>
      <c r="AD431" s="270">
        <v>1E-3</v>
      </c>
      <c r="AE431" s="270">
        <v>1E-3</v>
      </c>
      <c r="AF431" s="270">
        <v>1E-3</v>
      </c>
      <c r="AG431" s="270">
        <v>1E-3</v>
      </c>
      <c r="AH431" s="270">
        <v>1E-3</v>
      </c>
      <c r="AI431" s="270">
        <v>0</v>
      </c>
      <c r="AJ431" s="270">
        <v>0</v>
      </c>
      <c r="AK431" s="270">
        <v>0</v>
      </c>
      <c r="AL431" s="270">
        <v>0</v>
      </c>
      <c r="AM431" s="270">
        <v>0</v>
      </c>
      <c r="AN431" s="270">
        <v>0.01</v>
      </c>
      <c r="AO431" s="270">
        <v>0.01</v>
      </c>
      <c r="AP431" s="270">
        <v>0.01</v>
      </c>
      <c r="AQ431" s="270">
        <v>0.01</v>
      </c>
      <c r="AR431" s="270">
        <v>0.01</v>
      </c>
      <c r="AS431" s="270">
        <v>3.0000000000000001E-3</v>
      </c>
      <c r="AT431" s="270">
        <v>3.0000000000000001E-3</v>
      </c>
      <c r="AU431" s="270">
        <v>3.0000000000000001E-3</v>
      </c>
      <c r="AV431" s="270">
        <v>3.0000000000000001E-3</v>
      </c>
      <c r="AW431" s="270">
        <v>3.0000000000000001E-3</v>
      </c>
      <c r="AX431" s="270">
        <v>0</v>
      </c>
      <c r="AY431" s="270">
        <v>0</v>
      </c>
      <c r="AZ431" s="270">
        <v>0</v>
      </c>
      <c r="BA431" s="270">
        <v>0</v>
      </c>
      <c r="BB431" s="270">
        <v>0</v>
      </c>
      <c r="BC431" s="270">
        <v>0</v>
      </c>
      <c r="BD431" s="270">
        <v>0</v>
      </c>
      <c r="BE431" s="270">
        <v>0</v>
      </c>
      <c r="BF431" s="270">
        <v>0</v>
      </c>
      <c r="BG431" s="270">
        <v>0</v>
      </c>
    </row>
    <row r="432" spans="1:59">
      <c r="A432" s="267" t="s">
        <v>636</v>
      </c>
      <c r="B432" s="268">
        <v>2.8000000000000008E-2</v>
      </c>
      <c r="C432" s="268">
        <v>0.14399999999999999</v>
      </c>
      <c r="D432" s="268">
        <v>0</v>
      </c>
      <c r="E432" s="268"/>
      <c r="F432" s="269">
        <v>480</v>
      </c>
      <c r="G432" s="270">
        <v>1.7000000000000001E-2</v>
      </c>
      <c r="H432" s="270">
        <v>4.0000000000000001E-3</v>
      </c>
      <c r="I432" s="270">
        <v>1E-3</v>
      </c>
      <c r="J432" s="270">
        <v>1E-3</v>
      </c>
      <c r="K432" s="270">
        <v>4.0000000000000001E-3</v>
      </c>
      <c r="L432" s="270">
        <v>1.0000000000000044E-3</v>
      </c>
      <c r="M432" s="271">
        <v>35.416666666666664</v>
      </c>
      <c r="N432" s="269">
        <v>480</v>
      </c>
      <c r="O432" s="269">
        <v>482</v>
      </c>
      <c r="P432" s="269">
        <v>484</v>
      </c>
      <c r="Q432" s="269">
        <v>498</v>
      </c>
      <c r="R432" s="269">
        <v>505</v>
      </c>
      <c r="S432" s="269" t="s">
        <v>168</v>
      </c>
      <c r="T432" s="270">
        <v>1.7000000000000001E-2</v>
      </c>
      <c r="U432" s="270">
        <v>1.7000000000000001E-2</v>
      </c>
      <c r="V432" s="270">
        <v>1.7999999999999999E-2</v>
      </c>
      <c r="W432" s="270">
        <v>1.9E-2</v>
      </c>
      <c r="X432" s="270">
        <v>1.9E-2</v>
      </c>
      <c r="Y432" s="270">
        <v>3.0000000000000001E-3</v>
      </c>
      <c r="Z432" s="270">
        <v>3.0000000000000001E-3</v>
      </c>
      <c r="AA432" s="270">
        <v>4.0000000000000001E-3</v>
      </c>
      <c r="AB432" s="270">
        <v>4.0000000000000001E-3</v>
      </c>
      <c r="AC432" s="270">
        <v>5.0000000000000001E-3</v>
      </c>
      <c r="AD432" s="270">
        <v>1E-3</v>
      </c>
      <c r="AE432" s="270">
        <v>2E-3</v>
      </c>
      <c r="AF432" s="270">
        <v>2E-3</v>
      </c>
      <c r="AG432" s="270">
        <v>3.0000000000000001E-3</v>
      </c>
      <c r="AH432" s="270">
        <v>3.0000000000000001E-3</v>
      </c>
      <c r="AI432" s="270">
        <v>2E-3</v>
      </c>
      <c r="AJ432" s="270">
        <v>2E-3</v>
      </c>
      <c r="AK432" s="270">
        <v>2E-3</v>
      </c>
      <c r="AL432" s="270">
        <v>2E-3</v>
      </c>
      <c r="AM432" s="270">
        <v>2E-3</v>
      </c>
      <c r="AN432" s="270">
        <v>4.0000000000000001E-3</v>
      </c>
      <c r="AO432" s="270">
        <v>4.0000000000000001E-3</v>
      </c>
      <c r="AP432" s="270">
        <v>4.0000000000000001E-3</v>
      </c>
      <c r="AQ432" s="270">
        <v>4.0000000000000001E-3</v>
      </c>
      <c r="AR432" s="270">
        <v>4.0000000000000001E-3</v>
      </c>
      <c r="AS432" s="270">
        <v>1E-3</v>
      </c>
      <c r="AT432" s="270">
        <v>1E-3</v>
      </c>
      <c r="AU432" s="270">
        <v>1E-3</v>
      </c>
      <c r="AV432" s="270">
        <v>1E-3</v>
      </c>
      <c r="AW432" s="270">
        <v>1E-3</v>
      </c>
      <c r="AX432" s="270">
        <v>0</v>
      </c>
      <c r="AY432" s="270">
        <v>0</v>
      </c>
      <c r="AZ432" s="270">
        <v>0</v>
      </c>
      <c r="BA432" s="270">
        <v>0</v>
      </c>
      <c r="BB432" s="270">
        <v>0</v>
      </c>
      <c r="BC432" s="270">
        <v>0</v>
      </c>
      <c r="BD432" s="270">
        <v>0</v>
      </c>
      <c r="BE432" s="270">
        <v>0</v>
      </c>
      <c r="BF432" s="270">
        <v>0</v>
      </c>
      <c r="BG432" s="270">
        <v>0</v>
      </c>
    </row>
    <row r="433" spans="1:59">
      <c r="A433" s="267" t="s">
        <v>770</v>
      </c>
      <c r="B433" s="268">
        <v>1.3000000000000003E-2</v>
      </c>
      <c r="C433" s="268">
        <v>3.5000000000000003E-2</v>
      </c>
      <c r="D433" s="268">
        <v>0</v>
      </c>
      <c r="E433" s="268"/>
      <c r="F433" s="269">
        <v>382</v>
      </c>
      <c r="G433" s="270">
        <v>1.2999999999999999E-2</v>
      </c>
      <c r="H433" s="270">
        <v>0</v>
      </c>
      <c r="I433" s="270">
        <v>0</v>
      </c>
      <c r="J433" s="270">
        <v>0</v>
      </c>
      <c r="K433" s="270">
        <v>0</v>
      </c>
      <c r="L433" s="270">
        <v>0</v>
      </c>
      <c r="M433" s="271">
        <v>34.031413612565444</v>
      </c>
      <c r="N433" s="269">
        <v>380</v>
      </c>
      <c r="O433" s="269">
        <v>385</v>
      </c>
      <c r="P433" s="269">
        <v>390</v>
      </c>
      <c r="Q433" s="269">
        <v>395</v>
      </c>
      <c r="R433" s="269">
        <v>400</v>
      </c>
      <c r="S433" s="269" t="s">
        <v>168</v>
      </c>
      <c r="T433" s="270">
        <v>1.2999999999999999E-2</v>
      </c>
      <c r="U433" s="270">
        <v>1.2999999999999999E-2</v>
      </c>
      <c r="V433" s="270">
        <v>1.4E-2</v>
      </c>
      <c r="W433" s="270">
        <v>1.4E-2</v>
      </c>
      <c r="X433" s="270">
        <v>1.4E-2</v>
      </c>
      <c r="Y433" s="270">
        <v>0</v>
      </c>
      <c r="Z433" s="270">
        <v>0</v>
      </c>
      <c r="AA433" s="270">
        <v>0</v>
      </c>
      <c r="AB433" s="270">
        <v>0</v>
      </c>
      <c r="AC433" s="270">
        <v>0</v>
      </c>
      <c r="AD433" s="270">
        <v>0</v>
      </c>
      <c r="AE433" s="270">
        <v>0</v>
      </c>
      <c r="AF433" s="270">
        <v>0</v>
      </c>
      <c r="AG433" s="270">
        <v>0</v>
      </c>
      <c r="AH433" s="270">
        <v>0</v>
      </c>
      <c r="AI433" s="270">
        <v>0</v>
      </c>
      <c r="AJ433" s="270">
        <v>0</v>
      </c>
      <c r="AK433" s="270">
        <v>0</v>
      </c>
      <c r="AL433" s="270">
        <v>0</v>
      </c>
      <c r="AM433" s="270">
        <v>0</v>
      </c>
      <c r="AN433" s="270">
        <v>1E-3</v>
      </c>
      <c r="AO433" s="270">
        <v>1E-3</v>
      </c>
      <c r="AP433" s="270">
        <v>1E-3</v>
      </c>
      <c r="AQ433" s="270">
        <v>1E-3</v>
      </c>
      <c r="AR433" s="270">
        <v>1E-3</v>
      </c>
      <c r="AS433" s="270">
        <v>1E-3</v>
      </c>
      <c r="AT433" s="270">
        <v>1E-3</v>
      </c>
      <c r="AU433" s="270">
        <v>1E-3</v>
      </c>
      <c r="AV433" s="270">
        <v>1E-3</v>
      </c>
      <c r="AW433" s="270">
        <v>1E-3</v>
      </c>
      <c r="AX433" s="270">
        <v>0</v>
      </c>
      <c r="AY433" s="270">
        <v>0</v>
      </c>
      <c r="AZ433" s="270">
        <v>0</v>
      </c>
      <c r="BA433" s="270">
        <v>0</v>
      </c>
      <c r="BB433" s="270">
        <v>0</v>
      </c>
      <c r="BC433" s="270">
        <v>0</v>
      </c>
      <c r="BD433" s="270">
        <v>0</v>
      </c>
      <c r="BE433" s="270">
        <v>0</v>
      </c>
      <c r="BF433" s="270">
        <v>0</v>
      </c>
      <c r="BG433" s="270">
        <v>0</v>
      </c>
    </row>
    <row r="434" spans="1:59">
      <c r="A434" s="267" t="s">
        <v>563</v>
      </c>
      <c r="B434" s="268">
        <v>3.5583333333333335E-2</v>
      </c>
      <c r="C434" s="268">
        <v>4.4999999999999998E-2</v>
      </c>
      <c r="D434" s="268">
        <v>0</v>
      </c>
      <c r="E434" s="268"/>
      <c r="F434" s="269">
        <v>391</v>
      </c>
      <c r="G434" s="270">
        <v>0.02</v>
      </c>
      <c r="H434" s="270">
        <v>6.0000000000000001E-3</v>
      </c>
      <c r="I434" s="270">
        <v>0</v>
      </c>
      <c r="J434" s="270">
        <v>1E-3</v>
      </c>
      <c r="K434" s="270">
        <v>3.0000000000000001E-3</v>
      </c>
      <c r="L434" s="270">
        <v>5.5833333333333325E-3</v>
      </c>
      <c r="M434" s="271">
        <v>51.150895140664964</v>
      </c>
      <c r="N434" s="269">
        <v>400</v>
      </c>
      <c r="O434" s="269">
        <v>425</v>
      </c>
      <c r="P434" s="269">
        <v>450</v>
      </c>
      <c r="Q434" s="269">
        <v>475</v>
      </c>
      <c r="R434" s="269">
        <v>500</v>
      </c>
      <c r="S434" s="269" t="s">
        <v>168</v>
      </c>
      <c r="T434" s="270">
        <v>0.02</v>
      </c>
      <c r="U434" s="270">
        <v>2.1000000000000001E-2</v>
      </c>
      <c r="V434" s="270">
        <v>2.1999999999999999E-2</v>
      </c>
      <c r="W434" s="270">
        <v>2.3E-2</v>
      </c>
      <c r="X434" s="270">
        <v>2.4E-2</v>
      </c>
      <c r="Y434" s="270">
        <v>6.0000000000000001E-3</v>
      </c>
      <c r="Z434" s="270">
        <v>6.0000000000000001E-3</v>
      </c>
      <c r="AA434" s="270">
        <v>6.0000000000000001E-3</v>
      </c>
      <c r="AB434" s="270">
        <v>6.0000000000000001E-3</v>
      </c>
      <c r="AC434" s="270">
        <v>6.0000000000000001E-3</v>
      </c>
      <c r="AD434" s="270">
        <v>0</v>
      </c>
      <c r="AE434" s="270">
        <v>0</v>
      </c>
      <c r="AF434" s="270">
        <v>0</v>
      </c>
      <c r="AG434" s="270">
        <v>0</v>
      </c>
      <c r="AH434" s="270">
        <v>0</v>
      </c>
      <c r="AI434" s="270">
        <v>1E-3</v>
      </c>
      <c r="AJ434" s="270">
        <v>1E-3</v>
      </c>
      <c r="AK434" s="270">
        <v>1E-3</v>
      </c>
      <c r="AL434" s="270">
        <v>1E-3</v>
      </c>
      <c r="AM434" s="270">
        <v>1E-3</v>
      </c>
      <c r="AN434" s="270">
        <v>3.0000000000000001E-3</v>
      </c>
      <c r="AO434" s="270">
        <v>3.0000000000000001E-3</v>
      </c>
      <c r="AP434" s="270">
        <v>3.0000000000000001E-3</v>
      </c>
      <c r="AQ434" s="270">
        <v>3.0000000000000001E-3</v>
      </c>
      <c r="AR434" s="270">
        <v>3.0000000000000001E-3</v>
      </c>
      <c r="AS434" s="270">
        <v>6.0000000000000001E-3</v>
      </c>
      <c r="AT434" s="270">
        <v>6.0000000000000001E-3</v>
      </c>
      <c r="AU434" s="270">
        <v>6.0000000000000001E-3</v>
      </c>
      <c r="AV434" s="270">
        <v>7.0000000000000001E-3</v>
      </c>
      <c r="AW434" s="270">
        <v>7.0000000000000001E-3</v>
      </c>
      <c r="AX434" s="270">
        <v>0.02</v>
      </c>
      <c r="AY434" s="270">
        <v>0</v>
      </c>
      <c r="AZ434" s="270">
        <v>0</v>
      </c>
      <c r="BA434" s="270">
        <v>0</v>
      </c>
      <c r="BB434" s="270">
        <v>0</v>
      </c>
      <c r="BC434" s="270">
        <v>0</v>
      </c>
      <c r="BD434" s="270">
        <v>0</v>
      </c>
      <c r="BE434" s="270">
        <v>0</v>
      </c>
      <c r="BF434" s="270">
        <v>0</v>
      </c>
      <c r="BG434" s="270">
        <v>0</v>
      </c>
    </row>
    <row r="435" spans="1:59">
      <c r="A435" s="267" t="s">
        <v>812</v>
      </c>
      <c r="B435" s="268">
        <v>8.6091666666666686</v>
      </c>
      <c r="C435" s="268">
        <v>30.9</v>
      </c>
      <c r="D435" s="268">
        <v>1.3760000000000001</v>
      </c>
      <c r="E435" s="268"/>
      <c r="F435" s="269">
        <v>57158</v>
      </c>
      <c r="G435" s="270">
        <v>2.66</v>
      </c>
      <c r="H435" s="270">
        <v>0.97199999999999998</v>
      </c>
      <c r="I435" s="270">
        <v>1.58</v>
      </c>
      <c r="J435" s="270">
        <v>0.41</v>
      </c>
      <c r="K435" s="270">
        <v>0.75</v>
      </c>
      <c r="L435" s="270">
        <v>0.86116666666666841</v>
      </c>
      <c r="M435" s="271">
        <v>46.537667518107703</v>
      </c>
      <c r="N435" s="269">
        <v>57700</v>
      </c>
      <c r="O435" s="269">
        <v>60600</v>
      </c>
      <c r="P435" s="269">
        <v>63600</v>
      </c>
      <c r="Q435" s="269">
        <v>66800</v>
      </c>
      <c r="R435" s="269">
        <v>70100</v>
      </c>
      <c r="S435" s="269" t="s">
        <v>162</v>
      </c>
      <c r="T435" s="270">
        <v>3</v>
      </c>
      <c r="U435" s="270">
        <v>3.15</v>
      </c>
      <c r="V435" s="270">
        <v>3.3</v>
      </c>
      <c r="W435" s="270">
        <v>3.47</v>
      </c>
      <c r="X435" s="270">
        <v>3.65</v>
      </c>
      <c r="Y435" s="270">
        <v>1.01</v>
      </c>
      <c r="Z435" s="270">
        <v>1.1499999999999999</v>
      </c>
      <c r="AA435" s="270">
        <v>1.3</v>
      </c>
      <c r="AB435" s="270">
        <v>1.5</v>
      </c>
      <c r="AC435" s="270">
        <v>1.8</v>
      </c>
      <c r="AD435" s="270">
        <v>1.6</v>
      </c>
      <c r="AE435" s="270">
        <v>1.64</v>
      </c>
      <c r="AF435" s="270">
        <v>1.72</v>
      </c>
      <c r="AG435" s="270">
        <v>1.81</v>
      </c>
      <c r="AH435" s="270">
        <v>1.9</v>
      </c>
      <c r="AI435" s="270">
        <v>0.45</v>
      </c>
      <c r="AJ435" s="270">
        <v>0.5</v>
      </c>
      <c r="AK435" s="270">
        <v>0.55000000000000004</v>
      </c>
      <c r="AL435" s="270">
        <v>0.6</v>
      </c>
      <c r="AM435" s="270">
        <v>0.65</v>
      </c>
      <c r="AN435" s="270">
        <v>0.7</v>
      </c>
      <c r="AO435" s="270">
        <v>0.72</v>
      </c>
      <c r="AP435" s="270">
        <v>0.75</v>
      </c>
      <c r="AQ435" s="270">
        <v>0.94</v>
      </c>
      <c r="AR435" s="270">
        <v>0.99</v>
      </c>
      <c r="AS435" s="270">
        <v>0.78900000000000003</v>
      </c>
      <c r="AT435" s="270">
        <v>0.83599999999999997</v>
      </c>
      <c r="AU435" s="270">
        <v>0.89</v>
      </c>
      <c r="AV435" s="270">
        <v>0.97099999999999997</v>
      </c>
      <c r="AW435" s="270">
        <v>1.05</v>
      </c>
      <c r="AX435" s="270">
        <v>0</v>
      </c>
      <c r="AY435" s="270">
        <v>0</v>
      </c>
      <c r="AZ435" s="270">
        <v>0</v>
      </c>
      <c r="BA435" s="270">
        <v>0</v>
      </c>
      <c r="BB435" s="270">
        <v>0</v>
      </c>
      <c r="BC435" s="270">
        <v>0</v>
      </c>
      <c r="BD435" s="270">
        <v>0</v>
      </c>
      <c r="BE435" s="270">
        <v>0</v>
      </c>
      <c r="BF435" s="270">
        <v>0</v>
      </c>
      <c r="BG435" s="270">
        <v>0</v>
      </c>
    </row>
    <row r="436" spans="1:59">
      <c r="A436" s="267" t="s">
        <v>736</v>
      </c>
      <c r="B436" s="268">
        <v>0.59716666666666673</v>
      </c>
      <c r="C436" s="268">
        <v>1.0289999999999999</v>
      </c>
      <c r="D436" s="268">
        <v>0.12</v>
      </c>
      <c r="E436" s="268"/>
      <c r="F436" s="269">
        <v>8800</v>
      </c>
      <c r="G436" s="270">
        <v>0.22800000000000001</v>
      </c>
      <c r="H436" s="270">
        <v>6.6000000000000003E-2</v>
      </c>
      <c r="I436" s="270">
        <v>7.8E-2</v>
      </c>
      <c r="J436" s="270">
        <v>7.9000000000000001E-2</v>
      </c>
      <c r="K436" s="270">
        <v>1E-3</v>
      </c>
      <c r="L436" s="270">
        <v>2.5166666666666671E-2</v>
      </c>
      <c r="M436" s="271">
        <v>25.90909090909091</v>
      </c>
      <c r="N436" s="269">
        <v>9000</v>
      </c>
      <c r="O436" s="269">
        <v>9900</v>
      </c>
      <c r="P436" s="269">
        <v>10500</v>
      </c>
      <c r="Q436" s="269">
        <v>11600</v>
      </c>
      <c r="R436" s="269">
        <v>12300</v>
      </c>
      <c r="S436" s="269" t="s">
        <v>162</v>
      </c>
      <c r="T436" s="270">
        <v>0.23499999999999999</v>
      </c>
      <c r="U436" s="270">
        <v>0.25</v>
      </c>
      <c r="V436" s="270">
        <v>0.27</v>
      </c>
      <c r="W436" s="270">
        <v>0.28999999999999998</v>
      </c>
      <c r="X436" s="270">
        <v>0.32</v>
      </c>
      <c r="Y436" s="270">
        <v>6.8000000000000005E-2</v>
      </c>
      <c r="Z436" s="270">
        <v>7.0000000000000007E-2</v>
      </c>
      <c r="AA436" s="270">
        <v>7.4999999999999997E-2</v>
      </c>
      <c r="AB436" s="270">
        <v>0.08</v>
      </c>
      <c r="AC436" s="270">
        <v>8.5000000000000006E-2</v>
      </c>
      <c r="AD436" s="270">
        <v>0.08</v>
      </c>
      <c r="AE436" s="270">
        <v>8.4000000000000005E-2</v>
      </c>
      <c r="AF436" s="270">
        <v>0.09</v>
      </c>
      <c r="AG436" s="270">
        <v>9.2999999999999999E-2</v>
      </c>
      <c r="AH436" s="270">
        <v>9.8000000000000004E-2</v>
      </c>
      <c r="AI436" s="270">
        <v>8.2000000000000003E-2</v>
      </c>
      <c r="AJ436" s="270">
        <v>8.5000000000000006E-2</v>
      </c>
      <c r="AK436" s="270">
        <v>0.09</v>
      </c>
      <c r="AL436" s="270">
        <v>9.5000000000000001E-2</v>
      </c>
      <c r="AM436" s="270">
        <v>9.8000000000000004E-2</v>
      </c>
      <c r="AN436" s="270">
        <v>1E-3</v>
      </c>
      <c r="AO436" s="270">
        <v>1E-3</v>
      </c>
      <c r="AP436" s="270">
        <v>1E-3</v>
      </c>
      <c r="AQ436" s="270">
        <v>1E-3</v>
      </c>
      <c r="AR436" s="270">
        <v>1E-3</v>
      </c>
      <c r="AS436" s="270">
        <v>8.8700000000000001E-2</v>
      </c>
      <c r="AT436" s="270">
        <v>9.69E-2</v>
      </c>
      <c r="AU436" s="270">
        <v>0.10440000000000001</v>
      </c>
      <c r="AV436" s="270">
        <v>0.1148</v>
      </c>
      <c r="AW436" s="270">
        <v>0.1208</v>
      </c>
      <c r="AX436" s="270">
        <v>0</v>
      </c>
      <c r="AY436" s="270">
        <v>0</v>
      </c>
      <c r="AZ436" s="270">
        <v>0</v>
      </c>
      <c r="BA436" s="270">
        <v>0</v>
      </c>
      <c r="BB436" s="270">
        <v>0</v>
      </c>
      <c r="BC436" s="270">
        <v>0</v>
      </c>
      <c r="BD436" s="270">
        <v>0</v>
      </c>
      <c r="BE436" s="270">
        <v>0</v>
      </c>
      <c r="BF436" s="270">
        <v>0</v>
      </c>
      <c r="BG436" s="270">
        <v>0</v>
      </c>
    </row>
    <row r="437" spans="1:59">
      <c r="A437" s="267" t="s">
        <v>862</v>
      </c>
      <c r="B437" s="268">
        <v>0.11366666666666665</v>
      </c>
      <c r="C437" s="268">
        <v>0.25600000000000001</v>
      </c>
      <c r="D437" s="268">
        <v>0</v>
      </c>
      <c r="E437" s="268"/>
      <c r="F437" s="269">
        <v>1324</v>
      </c>
      <c r="G437" s="270">
        <v>6.5000000000000002E-2</v>
      </c>
      <c r="H437" s="270">
        <v>8.0000000000000002E-3</v>
      </c>
      <c r="I437" s="270">
        <v>1.0999999999999999E-2</v>
      </c>
      <c r="J437" s="270">
        <v>1.2E-2</v>
      </c>
      <c r="K437" s="270">
        <v>2E-3</v>
      </c>
      <c r="L437" s="270">
        <v>1.5666666666666648E-2</v>
      </c>
      <c r="M437" s="271">
        <v>49.09365558912387</v>
      </c>
      <c r="N437" s="269">
        <v>1351</v>
      </c>
      <c r="O437" s="269">
        <v>1378</v>
      </c>
      <c r="P437" s="269">
        <v>1406</v>
      </c>
      <c r="Q437" s="269">
        <v>1434</v>
      </c>
      <c r="R437" s="269">
        <v>1462</v>
      </c>
      <c r="S437" s="269" t="s">
        <v>162</v>
      </c>
      <c r="T437" s="270">
        <v>6.8000000000000005E-2</v>
      </c>
      <c r="U437" s="270">
        <v>7.0000000000000007E-2</v>
      </c>
      <c r="V437" s="270">
        <v>7.1999999999999995E-2</v>
      </c>
      <c r="W437" s="270">
        <v>7.3999999999999996E-2</v>
      </c>
      <c r="X437" s="270">
        <v>7.5999999999999998E-2</v>
      </c>
      <c r="Y437" s="270">
        <v>1.2999999999999999E-2</v>
      </c>
      <c r="Z437" s="270">
        <v>1.4999999999999999E-2</v>
      </c>
      <c r="AA437" s="270">
        <v>1.7000000000000001E-2</v>
      </c>
      <c r="AB437" s="270">
        <v>0.02</v>
      </c>
      <c r="AC437" s="270">
        <v>0.02</v>
      </c>
      <c r="AD437" s="270">
        <v>1E-3</v>
      </c>
      <c r="AE437" s="270">
        <v>1.2999999999999999E-2</v>
      </c>
      <c r="AF437" s="270">
        <v>1.4E-2</v>
      </c>
      <c r="AG437" s="270">
        <v>1.4999999999999999E-2</v>
      </c>
      <c r="AH437" s="270">
        <v>1.6E-2</v>
      </c>
      <c r="AI437" s="270">
        <v>1.4999999999999999E-2</v>
      </c>
      <c r="AJ437" s="270">
        <v>1.6E-2</v>
      </c>
      <c r="AK437" s="270">
        <v>1.7000000000000001E-2</v>
      </c>
      <c r="AL437" s="270">
        <v>1.7999999999999999E-2</v>
      </c>
      <c r="AM437" s="270">
        <v>1.9E-2</v>
      </c>
      <c r="AN437" s="270">
        <v>2E-3</v>
      </c>
      <c r="AO437" s="270">
        <v>2E-3</v>
      </c>
      <c r="AP437" s="270">
        <v>3.0000000000000001E-3</v>
      </c>
      <c r="AQ437" s="270">
        <v>3.0000000000000001E-3</v>
      </c>
      <c r="AR437" s="270">
        <v>3.0000000000000001E-3</v>
      </c>
      <c r="AS437" s="270">
        <v>1.7000000000000001E-2</v>
      </c>
      <c r="AT437" s="270">
        <v>0.02</v>
      </c>
      <c r="AU437" s="270">
        <v>2.1000000000000001E-2</v>
      </c>
      <c r="AV437" s="270">
        <v>2.3E-2</v>
      </c>
      <c r="AW437" s="270">
        <v>2.3E-2</v>
      </c>
      <c r="AX437" s="270">
        <v>0</v>
      </c>
      <c r="AY437" s="270">
        <v>0</v>
      </c>
      <c r="AZ437" s="270">
        <v>0</v>
      </c>
      <c r="BA437" s="270">
        <v>0</v>
      </c>
      <c r="BB437" s="270">
        <v>0</v>
      </c>
      <c r="BC437" s="270">
        <v>0</v>
      </c>
      <c r="BD437" s="270">
        <v>0</v>
      </c>
      <c r="BE437" s="270">
        <v>0</v>
      </c>
      <c r="BF437" s="270">
        <v>0</v>
      </c>
      <c r="BG437" s="270">
        <v>0</v>
      </c>
    </row>
    <row r="438" spans="1:59">
      <c r="A438" s="267" t="s">
        <v>412</v>
      </c>
      <c r="B438" s="268">
        <v>4.5666666666666661E-2</v>
      </c>
      <c r="C438" s="268">
        <v>0.18</v>
      </c>
      <c r="D438" s="268">
        <v>0</v>
      </c>
      <c r="E438" s="268"/>
      <c r="F438" s="269">
        <v>568</v>
      </c>
      <c r="G438" s="270">
        <v>2.7E-2</v>
      </c>
      <c r="H438" s="270">
        <v>5.0000000000000001E-3</v>
      </c>
      <c r="I438" s="270">
        <v>0</v>
      </c>
      <c r="J438" s="270">
        <v>2E-3</v>
      </c>
      <c r="K438" s="270">
        <v>5.0000000000000001E-3</v>
      </c>
      <c r="L438" s="270">
        <v>6.666666666666661E-3</v>
      </c>
      <c r="M438" s="271">
        <v>47.535211267605632</v>
      </c>
      <c r="N438" s="269">
        <v>600</v>
      </c>
      <c r="O438" s="269">
        <v>600</v>
      </c>
      <c r="P438" s="269">
        <v>600</v>
      </c>
      <c r="Q438" s="269">
        <v>600</v>
      </c>
      <c r="R438" s="269">
        <v>600</v>
      </c>
      <c r="S438" s="269" t="s">
        <v>162</v>
      </c>
      <c r="T438" s="270">
        <v>2.9000000000000001E-2</v>
      </c>
      <c r="U438" s="270">
        <v>3.1E-2</v>
      </c>
      <c r="V438" s="270">
        <v>3.3000000000000002E-2</v>
      </c>
      <c r="W438" s="270">
        <v>3.5000000000000003E-2</v>
      </c>
      <c r="X438" s="270">
        <v>3.6999999999999998E-2</v>
      </c>
      <c r="Y438" s="270">
        <v>8.0000000000000002E-3</v>
      </c>
      <c r="Z438" s="270">
        <v>8.9999999999999993E-3</v>
      </c>
      <c r="AA438" s="270">
        <v>0.01</v>
      </c>
      <c r="AB438" s="270">
        <v>1.0999999999999999E-2</v>
      </c>
      <c r="AC438" s="270">
        <v>1.2E-2</v>
      </c>
      <c r="AD438" s="270">
        <v>0</v>
      </c>
      <c r="AE438" s="270">
        <v>0</v>
      </c>
      <c r="AF438" s="270">
        <v>0</v>
      </c>
      <c r="AG438" s="270">
        <v>0</v>
      </c>
      <c r="AH438" s="270">
        <v>0</v>
      </c>
      <c r="AI438" s="270">
        <v>4.0000000000000001E-3</v>
      </c>
      <c r="AJ438" s="270">
        <v>4.0000000000000001E-3</v>
      </c>
      <c r="AK438" s="270">
        <v>4.0000000000000001E-3</v>
      </c>
      <c r="AL438" s="270">
        <v>4.0000000000000001E-3</v>
      </c>
      <c r="AM438" s="270">
        <v>4.0000000000000001E-3</v>
      </c>
      <c r="AN438" s="270">
        <v>5.0000000000000001E-3</v>
      </c>
      <c r="AO438" s="270">
        <v>6.0000000000000001E-3</v>
      </c>
      <c r="AP438" s="270">
        <v>6.0000000000000001E-3</v>
      </c>
      <c r="AQ438" s="270">
        <v>6.0000000000000001E-3</v>
      </c>
      <c r="AR438" s="270">
        <v>6.0000000000000001E-3</v>
      </c>
      <c r="AS438" s="270">
        <v>8.0000000000000002E-3</v>
      </c>
      <c r="AT438" s="270">
        <v>8.9999999999999993E-3</v>
      </c>
      <c r="AU438" s="270">
        <v>0.01</v>
      </c>
      <c r="AV438" s="270">
        <v>0.01</v>
      </c>
      <c r="AW438" s="270">
        <v>1.0999999999999999E-2</v>
      </c>
      <c r="AX438" s="270">
        <v>0</v>
      </c>
      <c r="AY438" s="270">
        <v>0</v>
      </c>
      <c r="AZ438" s="270">
        <v>0</v>
      </c>
      <c r="BA438" s="270">
        <v>0</v>
      </c>
      <c r="BB438" s="270">
        <v>0</v>
      </c>
      <c r="BC438" s="270">
        <v>0</v>
      </c>
      <c r="BD438" s="270">
        <v>0</v>
      </c>
      <c r="BE438" s="270">
        <v>0</v>
      </c>
      <c r="BF438" s="270">
        <v>0</v>
      </c>
      <c r="BG438" s="270">
        <v>0</v>
      </c>
    </row>
    <row r="439" spans="1:59">
      <c r="A439" s="267" t="s">
        <v>845</v>
      </c>
      <c r="B439" s="268">
        <v>0.14654166666666665</v>
      </c>
      <c r="C439" s="268">
        <v>0.2</v>
      </c>
      <c r="D439" s="268">
        <v>0</v>
      </c>
      <c r="E439" s="268"/>
      <c r="F439" s="269">
        <v>2010</v>
      </c>
      <c r="G439" s="270">
        <v>9.5000000000000001E-2</v>
      </c>
      <c r="H439" s="270">
        <v>3.5000000000000003E-2</v>
      </c>
      <c r="I439" s="270">
        <v>8.9999999999999993E-3</v>
      </c>
      <c r="J439" s="270">
        <v>0</v>
      </c>
      <c r="K439" s="270">
        <v>4.0000000000000001E-3</v>
      </c>
      <c r="L439" s="270">
        <v>3.5416666666666374E-3</v>
      </c>
      <c r="M439" s="271">
        <v>47.263681592039802</v>
      </c>
      <c r="N439" s="269">
        <v>2200</v>
      </c>
      <c r="O439" s="269">
        <v>2585</v>
      </c>
      <c r="P439" s="269">
        <v>2602</v>
      </c>
      <c r="Q439" s="269">
        <v>2782</v>
      </c>
      <c r="R439" s="269">
        <v>3027</v>
      </c>
      <c r="S439" s="269" t="s">
        <v>162</v>
      </c>
      <c r="T439" s="270">
        <v>0.1</v>
      </c>
      <c r="U439" s="270">
        <v>0.121</v>
      </c>
      <c r="V439" s="270">
        <v>0.13200000000000001</v>
      </c>
      <c r="W439" s="270">
        <v>0.14099999999999999</v>
      </c>
      <c r="X439" s="270">
        <v>0.153</v>
      </c>
      <c r="Y439" s="270">
        <v>3.6999999999999998E-2</v>
      </c>
      <c r="Z439" s="270">
        <v>3.7999999999999999E-2</v>
      </c>
      <c r="AA439" s="270">
        <v>3.7999999999999999E-2</v>
      </c>
      <c r="AB439" s="270">
        <v>4.1000000000000002E-2</v>
      </c>
      <c r="AC439" s="270">
        <v>4.4999999999999998E-2</v>
      </c>
      <c r="AD439" s="270">
        <v>1.0999999999999999E-2</v>
      </c>
      <c r="AE439" s="270">
        <v>1.0999999999999999E-2</v>
      </c>
      <c r="AF439" s="270">
        <v>1.2E-2</v>
      </c>
      <c r="AG439" s="270">
        <v>1.2E-2</v>
      </c>
      <c r="AH439" s="270">
        <v>1.2999999999999999E-2</v>
      </c>
      <c r="AI439" s="270">
        <v>0</v>
      </c>
      <c r="AJ439" s="270">
        <v>0</v>
      </c>
      <c r="AK439" s="270">
        <v>0</v>
      </c>
      <c r="AL439" s="270">
        <v>0</v>
      </c>
      <c r="AM439" s="270">
        <v>0</v>
      </c>
      <c r="AN439" s="270">
        <v>6.0000000000000001E-3</v>
      </c>
      <c r="AO439" s="270">
        <v>6.0000000000000001E-3</v>
      </c>
      <c r="AP439" s="270">
        <v>6.0000000000000001E-3</v>
      </c>
      <c r="AQ439" s="270">
        <v>7.0000000000000001E-3</v>
      </c>
      <c r="AR439" s="270">
        <v>7.0000000000000001E-3</v>
      </c>
      <c r="AS439" s="270">
        <v>4.3E-3</v>
      </c>
      <c r="AT439" s="270">
        <v>4.8999999999999998E-3</v>
      </c>
      <c r="AU439" s="270">
        <v>5.3E-3</v>
      </c>
      <c r="AV439" s="270">
        <v>5.5999999999999999E-3</v>
      </c>
      <c r="AW439" s="270">
        <v>6.1000000000000004E-3</v>
      </c>
      <c r="AX439" s="270">
        <v>0</v>
      </c>
      <c r="AY439" s="270">
        <v>0</v>
      </c>
      <c r="AZ439" s="270">
        <v>0</v>
      </c>
      <c r="BA439" s="270">
        <v>0</v>
      </c>
      <c r="BB439" s="270">
        <v>0</v>
      </c>
      <c r="BC439" s="270">
        <v>0</v>
      </c>
      <c r="BD439" s="270">
        <v>0</v>
      </c>
      <c r="BE439" s="270">
        <v>0</v>
      </c>
      <c r="BF439" s="270">
        <v>0</v>
      </c>
      <c r="BG439" s="270">
        <v>0</v>
      </c>
    </row>
    <row r="440" spans="1:59">
      <c r="A440" s="267" t="s">
        <v>706</v>
      </c>
      <c r="B440" s="268">
        <v>0.11333333333333334</v>
      </c>
      <c r="C440" s="268">
        <v>0.56499999999999995</v>
      </c>
      <c r="D440" s="268">
        <v>0</v>
      </c>
      <c r="E440" s="268"/>
      <c r="F440" s="269">
        <v>864</v>
      </c>
      <c r="G440" s="270">
        <v>3.9E-2</v>
      </c>
      <c r="H440" s="270">
        <v>2.4E-2</v>
      </c>
      <c r="I440" s="270">
        <v>1.0999999999999999E-2</v>
      </c>
      <c r="J440" s="270">
        <v>2E-3</v>
      </c>
      <c r="K440" s="270">
        <v>5.0000000000000001E-3</v>
      </c>
      <c r="L440" s="270">
        <v>3.2333333333333339E-2</v>
      </c>
      <c r="M440" s="271">
        <v>45.138888888888886</v>
      </c>
      <c r="N440" s="269">
        <v>950</v>
      </c>
      <c r="O440" s="269">
        <v>1000</v>
      </c>
      <c r="P440" s="269">
        <v>1050</v>
      </c>
      <c r="Q440" s="269">
        <v>1100</v>
      </c>
      <c r="R440" s="269">
        <v>1150</v>
      </c>
      <c r="S440" s="269" t="s">
        <v>162</v>
      </c>
      <c r="T440" s="270">
        <v>0.04</v>
      </c>
      <c r="U440" s="270">
        <v>4.2000000000000003E-2</v>
      </c>
      <c r="V440" s="270">
        <v>4.3999999999999997E-2</v>
      </c>
      <c r="W440" s="270">
        <v>4.5999999999999999E-2</v>
      </c>
      <c r="X440" s="270">
        <v>4.8000000000000001E-2</v>
      </c>
      <c r="Y440" s="270">
        <v>2.5000000000000001E-2</v>
      </c>
      <c r="Z440" s="270">
        <v>2.5999999999999999E-2</v>
      </c>
      <c r="AA440" s="270">
        <v>2.7E-2</v>
      </c>
      <c r="AB440" s="270">
        <v>2.8000000000000001E-2</v>
      </c>
      <c r="AC440" s="270">
        <v>2.9000000000000001E-2</v>
      </c>
      <c r="AD440" s="270">
        <v>1.2E-2</v>
      </c>
      <c r="AE440" s="270">
        <v>1.2999999999999999E-2</v>
      </c>
      <c r="AF440" s="270">
        <v>1.4E-2</v>
      </c>
      <c r="AG440" s="270">
        <v>1.4999999999999999E-2</v>
      </c>
      <c r="AH440" s="270">
        <v>1.6E-2</v>
      </c>
      <c r="AI440" s="270">
        <v>2E-3</v>
      </c>
      <c r="AJ440" s="270">
        <v>2E-3</v>
      </c>
      <c r="AK440" s="270">
        <v>2E-3</v>
      </c>
      <c r="AL440" s="270">
        <v>2E-3</v>
      </c>
      <c r="AM440" s="270">
        <v>2E-3</v>
      </c>
      <c r="AN440" s="270">
        <v>5.0000000000000001E-3</v>
      </c>
      <c r="AO440" s="270">
        <v>5.0000000000000001E-3</v>
      </c>
      <c r="AP440" s="270">
        <v>5.0000000000000001E-3</v>
      </c>
      <c r="AQ440" s="270">
        <v>5.0000000000000001E-3</v>
      </c>
      <c r="AR440" s="270">
        <v>5.0000000000000001E-3</v>
      </c>
      <c r="AS440" s="270">
        <v>3.4200000000000001E-2</v>
      </c>
      <c r="AT440" s="270">
        <v>3.5900000000000001E-2</v>
      </c>
      <c r="AU440" s="270">
        <v>3.7499999999999999E-2</v>
      </c>
      <c r="AV440" s="270">
        <v>3.9100000000000003E-2</v>
      </c>
      <c r="AW440" s="270">
        <v>4.07E-2</v>
      </c>
      <c r="AX440" s="270">
        <v>0</v>
      </c>
      <c r="AY440" s="270">
        <v>0</v>
      </c>
      <c r="AZ440" s="270">
        <v>0</v>
      </c>
      <c r="BA440" s="270">
        <v>0</v>
      </c>
      <c r="BB440" s="270">
        <v>0</v>
      </c>
      <c r="BC440" s="270">
        <v>0</v>
      </c>
      <c r="BD440" s="270">
        <v>0</v>
      </c>
      <c r="BE440" s="270">
        <v>0</v>
      </c>
      <c r="BF440" s="270">
        <v>0</v>
      </c>
      <c r="BG440" s="270">
        <v>0</v>
      </c>
    </row>
    <row r="441" spans="1:59">
      <c r="A441" s="267" t="s">
        <v>478</v>
      </c>
      <c r="B441" s="268">
        <v>18.874833333333331</v>
      </c>
      <c r="C441" s="268">
        <v>61.002000000000002</v>
      </c>
      <c r="D441" s="268">
        <v>1.2E-2</v>
      </c>
      <c r="E441" s="268"/>
      <c r="F441" s="269">
        <v>174668</v>
      </c>
      <c r="G441" s="270">
        <v>9.9429999999999996</v>
      </c>
      <c r="H441" s="270">
        <v>3.18</v>
      </c>
      <c r="I441" s="270">
        <v>0.17799999999999999</v>
      </c>
      <c r="J441" s="270">
        <v>1.0900000000000001</v>
      </c>
      <c r="K441" s="270">
        <v>2.3450000000000002</v>
      </c>
      <c r="L441" s="270">
        <v>2.1268333333333302</v>
      </c>
      <c r="M441" s="271">
        <v>56.925137976045981</v>
      </c>
      <c r="N441" s="269">
        <v>200000</v>
      </c>
      <c r="O441" s="269">
        <v>233526</v>
      </c>
      <c r="P441" s="269">
        <v>298636</v>
      </c>
      <c r="Q441" s="269">
        <v>363570</v>
      </c>
      <c r="R441" s="269">
        <v>380500</v>
      </c>
      <c r="S441" s="269" t="s">
        <v>161</v>
      </c>
      <c r="T441" s="270">
        <v>12.07</v>
      </c>
      <c r="U441" s="270">
        <v>13.88</v>
      </c>
      <c r="V441" s="270">
        <v>15.962</v>
      </c>
      <c r="W441" s="270">
        <v>18.356000000000002</v>
      </c>
      <c r="X441" s="270">
        <v>20.7</v>
      </c>
      <c r="Y441" s="270">
        <v>3.2570000000000001</v>
      </c>
      <c r="Z441" s="270">
        <v>3.7450000000000001</v>
      </c>
      <c r="AA441" s="270">
        <v>4.306</v>
      </c>
      <c r="AB441" s="270">
        <v>4.9509999999999996</v>
      </c>
      <c r="AC441" s="270">
        <v>6.8</v>
      </c>
      <c r="AD441" s="270">
        <v>0.35499999999999998</v>
      </c>
      <c r="AE441" s="270">
        <v>0.40799999999999997</v>
      </c>
      <c r="AF441" s="270">
        <v>0.46899999999999997</v>
      </c>
      <c r="AG441" s="270">
        <v>0.53900000000000003</v>
      </c>
      <c r="AH441" s="270">
        <v>0.8</v>
      </c>
      <c r="AI441" s="270">
        <v>0.75800000000000001</v>
      </c>
      <c r="AJ441" s="270">
        <v>0.871</v>
      </c>
      <c r="AK441" s="270">
        <v>1.002</v>
      </c>
      <c r="AL441" s="270">
        <v>1.1519999999999999</v>
      </c>
      <c r="AM441" s="270">
        <v>1.6</v>
      </c>
      <c r="AN441" s="270">
        <v>1.5</v>
      </c>
      <c r="AO441" s="270">
        <v>1.6</v>
      </c>
      <c r="AP441" s="270">
        <v>1.7</v>
      </c>
      <c r="AQ441" s="270">
        <v>1.8</v>
      </c>
      <c r="AR441" s="270">
        <v>2</v>
      </c>
      <c r="AS441" s="270">
        <v>3.569</v>
      </c>
      <c r="AT441" s="270">
        <v>4.0789999999999997</v>
      </c>
      <c r="AU441" s="270">
        <v>4.6630000000000003</v>
      </c>
      <c r="AV441" s="270">
        <v>5.3319999999999999</v>
      </c>
      <c r="AW441" s="270">
        <v>6.3470000000000004</v>
      </c>
      <c r="AX441" s="270">
        <v>0.36</v>
      </c>
      <c r="AY441" s="270">
        <v>0</v>
      </c>
      <c r="AZ441" s="270">
        <v>0</v>
      </c>
      <c r="BA441" s="270">
        <v>0</v>
      </c>
      <c r="BB441" s="270">
        <v>0</v>
      </c>
      <c r="BC441" s="270">
        <v>0.5</v>
      </c>
      <c r="BD441" s="270">
        <v>0</v>
      </c>
      <c r="BE441" s="270">
        <v>0</v>
      </c>
      <c r="BF441" s="270">
        <v>0</v>
      </c>
      <c r="BG441" s="270">
        <v>0</v>
      </c>
    </row>
    <row r="442" spans="1:59">
      <c r="A442" s="267" t="s">
        <v>479</v>
      </c>
      <c r="B442" s="268">
        <v>0.93883333333333319</v>
      </c>
      <c r="C442" s="268">
        <v>2.012</v>
      </c>
      <c r="D442" s="268">
        <v>0</v>
      </c>
      <c r="E442" s="268"/>
      <c r="F442" s="269">
        <v>6127</v>
      </c>
      <c r="G442" s="270">
        <v>0.63300000000000001</v>
      </c>
      <c r="H442" s="270">
        <v>0.1</v>
      </c>
      <c r="I442" s="270">
        <v>0</v>
      </c>
      <c r="J442" s="270">
        <v>0.01</v>
      </c>
      <c r="K442" s="270">
        <v>7.0000000000000001E-3</v>
      </c>
      <c r="L442" s="270">
        <v>0.18883333333333319</v>
      </c>
      <c r="M442" s="271">
        <v>103.31320385180349</v>
      </c>
      <c r="N442" s="269">
        <v>6465</v>
      </c>
      <c r="O442" s="269">
        <v>7370</v>
      </c>
      <c r="P442" s="269">
        <v>8402</v>
      </c>
      <c r="Q442" s="269">
        <v>9578</v>
      </c>
      <c r="R442" s="269">
        <v>10919</v>
      </c>
      <c r="S442" s="269" t="s">
        <v>161</v>
      </c>
      <c r="T442" s="270">
        <v>0.73399999999999999</v>
      </c>
      <c r="U442" s="270">
        <v>0.83699999999999997</v>
      </c>
      <c r="V442" s="270">
        <v>0.95399999999999996</v>
      </c>
      <c r="W442" s="270">
        <v>1.087</v>
      </c>
      <c r="X442" s="270">
        <v>1.24</v>
      </c>
      <c r="Y442" s="270">
        <v>0.129</v>
      </c>
      <c r="Z442" s="270">
        <v>0.186</v>
      </c>
      <c r="AA442" s="270">
        <v>0.24299999999999999</v>
      </c>
      <c r="AB442" s="270">
        <v>0.3</v>
      </c>
      <c r="AC442" s="270">
        <v>0.35699999999999998</v>
      </c>
      <c r="AD442" s="270">
        <v>0</v>
      </c>
      <c r="AE442" s="270">
        <v>0</v>
      </c>
      <c r="AF442" s="270">
        <v>0</v>
      </c>
      <c r="AG442" s="270">
        <v>0</v>
      </c>
      <c r="AH442" s="270">
        <v>0</v>
      </c>
      <c r="AI442" s="270">
        <v>1.2999999999999999E-2</v>
      </c>
      <c r="AJ442" s="270">
        <v>0.02</v>
      </c>
      <c r="AK442" s="270">
        <v>2.7E-2</v>
      </c>
      <c r="AL442" s="270">
        <v>3.3000000000000002E-2</v>
      </c>
      <c r="AM442" s="270">
        <v>0.04</v>
      </c>
      <c r="AN442" s="270">
        <v>5.0000000000000001E-3</v>
      </c>
      <c r="AO442" s="270">
        <v>6.0000000000000001E-3</v>
      </c>
      <c r="AP442" s="270">
        <v>8.0000000000000002E-3</v>
      </c>
      <c r="AQ442" s="270">
        <v>8.9999999999999993E-3</v>
      </c>
      <c r="AR442" s="270">
        <v>0.01</v>
      </c>
      <c r="AS442" s="270">
        <v>6.6000000000000003E-2</v>
      </c>
      <c r="AT442" s="270">
        <v>7.9000000000000001E-2</v>
      </c>
      <c r="AU442" s="270">
        <v>9.1999999999999998E-2</v>
      </c>
      <c r="AV442" s="270">
        <v>0.107</v>
      </c>
      <c r="AW442" s="270">
        <v>0.124</v>
      </c>
      <c r="AX442" s="270">
        <v>0</v>
      </c>
      <c r="AY442" s="270">
        <v>0</v>
      </c>
      <c r="AZ442" s="270">
        <v>0</v>
      </c>
      <c r="BA442" s="270">
        <v>0</v>
      </c>
      <c r="BB442" s="270">
        <v>0</v>
      </c>
      <c r="BC442" s="270">
        <v>0</v>
      </c>
      <c r="BD442" s="270">
        <v>0</v>
      </c>
      <c r="BE442" s="270">
        <v>0</v>
      </c>
      <c r="BF442" s="270">
        <v>0</v>
      </c>
      <c r="BG442" s="270">
        <v>0</v>
      </c>
    </row>
    <row r="443" spans="1:59">
      <c r="A443" s="267" t="s">
        <v>944</v>
      </c>
      <c r="B443" s="268">
        <v>0.81950000000000012</v>
      </c>
      <c r="C443" s="268">
        <v>1.7179999999999997</v>
      </c>
      <c r="D443" s="268">
        <v>0</v>
      </c>
      <c r="E443" s="268"/>
      <c r="F443" s="269">
        <v>2500</v>
      </c>
      <c r="G443" s="270">
        <v>0.51200000000000001</v>
      </c>
      <c r="H443" s="270">
        <v>0.12</v>
      </c>
      <c r="I443" s="270">
        <v>0</v>
      </c>
      <c r="J443" s="270">
        <v>5.0000000000000001E-3</v>
      </c>
      <c r="K443" s="270">
        <v>7.1999999999999995E-2</v>
      </c>
      <c r="L443" s="270">
        <v>0.11050000000000015</v>
      </c>
      <c r="M443" s="271">
        <v>204.8</v>
      </c>
      <c r="N443" s="269">
        <v>2500</v>
      </c>
      <c r="O443" s="269">
        <v>2500</v>
      </c>
      <c r="P443" s="269">
        <v>2500</v>
      </c>
      <c r="Q443" s="269">
        <v>2500</v>
      </c>
      <c r="R443" s="269">
        <v>2500</v>
      </c>
      <c r="S443" s="269" t="s">
        <v>161</v>
      </c>
      <c r="T443" s="270">
        <v>0.52</v>
      </c>
      <c r="U443" s="270">
        <v>0.52</v>
      </c>
      <c r="V443" s="270">
        <v>0.52</v>
      </c>
      <c r="W443" s="270">
        <v>0.52</v>
      </c>
      <c r="X443" s="270">
        <v>0.52</v>
      </c>
      <c r="Y443" s="270">
        <v>0.12</v>
      </c>
      <c r="Z443" s="270">
        <v>0.12</v>
      </c>
      <c r="AA443" s="270">
        <v>0.12</v>
      </c>
      <c r="AB443" s="270">
        <v>0.12</v>
      </c>
      <c r="AC443" s="270">
        <v>0.12</v>
      </c>
      <c r="AD443" s="270">
        <v>0</v>
      </c>
      <c r="AE443" s="270">
        <v>0</v>
      </c>
      <c r="AF443" s="270">
        <v>0</v>
      </c>
      <c r="AG443" s="270">
        <v>0</v>
      </c>
      <c r="AH443" s="270">
        <v>0</v>
      </c>
      <c r="AI443" s="270">
        <v>1E-3</v>
      </c>
      <c r="AJ443" s="270">
        <v>1E-3</v>
      </c>
      <c r="AK443" s="270">
        <v>1E-3</v>
      </c>
      <c r="AL443" s="270">
        <v>1E-3</v>
      </c>
      <c r="AM443" s="270">
        <v>1E-3</v>
      </c>
      <c r="AN443" s="270">
        <v>7.1999999999999995E-2</v>
      </c>
      <c r="AO443" s="270">
        <v>7.1999999999999995E-2</v>
      </c>
      <c r="AP443" s="270">
        <v>7.1999999999999995E-2</v>
      </c>
      <c r="AQ443" s="270">
        <v>7.1999999999999995E-2</v>
      </c>
      <c r="AR443" s="270">
        <v>7.1999999999999995E-2</v>
      </c>
      <c r="AS443" s="270">
        <v>0.125</v>
      </c>
      <c r="AT443" s="270">
        <v>0.125</v>
      </c>
      <c r="AU443" s="270">
        <v>0.125</v>
      </c>
      <c r="AV443" s="270">
        <v>0.125</v>
      </c>
      <c r="AW443" s="270">
        <v>0.125</v>
      </c>
      <c r="AX443" s="270">
        <v>0</v>
      </c>
      <c r="AY443" s="270">
        <v>0</v>
      </c>
      <c r="AZ443" s="270">
        <v>0</v>
      </c>
      <c r="BA443" s="270">
        <v>0</v>
      </c>
      <c r="BB443" s="270">
        <v>0</v>
      </c>
      <c r="BC443" s="270">
        <v>0</v>
      </c>
      <c r="BD443" s="270">
        <v>0</v>
      </c>
      <c r="BE443" s="270">
        <v>0</v>
      </c>
      <c r="BF443" s="270">
        <v>0</v>
      </c>
      <c r="BG443" s="270">
        <v>0</v>
      </c>
    </row>
    <row r="444" spans="1:59">
      <c r="A444" s="267" t="s">
        <v>653</v>
      </c>
      <c r="B444" s="268">
        <v>0.36650000000000005</v>
      </c>
      <c r="C444" s="268">
        <v>0.63700000000000001</v>
      </c>
      <c r="D444" s="268">
        <v>8.9999999999999993E-3</v>
      </c>
      <c r="E444" s="268"/>
      <c r="F444" s="269">
        <v>2300</v>
      </c>
      <c r="G444" s="270">
        <v>0.25</v>
      </c>
      <c r="H444" s="270">
        <v>4.2000000000000003E-2</v>
      </c>
      <c r="I444" s="270">
        <v>0</v>
      </c>
      <c r="J444" s="270">
        <v>0</v>
      </c>
      <c r="K444" s="270">
        <v>0</v>
      </c>
      <c r="L444" s="270">
        <v>6.5500000000000058E-2</v>
      </c>
      <c r="M444" s="271">
        <v>108.69565217391305</v>
      </c>
      <c r="N444" s="269">
        <v>2400</v>
      </c>
      <c r="O444" s="269">
        <v>2500</v>
      </c>
      <c r="P444" s="269">
        <v>2600</v>
      </c>
      <c r="Q444" s="269">
        <v>2700</v>
      </c>
      <c r="R444" s="269">
        <v>2700</v>
      </c>
      <c r="S444" s="269" t="s">
        <v>161</v>
      </c>
      <c r="T444" s="270">
        <v>0.29799999999999999</v>
      </c>
      <c r="U444" s="270">
        <v>0.31</v>
      </c>
      <c r="V444" s="270">
        <v>0.32200000000000001</v>
      </c>
      <c r="W444" s="270">
        <v>0.33500000000000002</v>
      </c>
      <c r="X444" s="270">
        <v>0.33500000000000002</v>
      </c>
      <c r="Y444" s="270">
        <v>4.2000000000000003E-2</v>
      </c>
      <c r="Z444" s="270">
        <v>4.2000000000000003E-2</v>
      </c>
      <c r="AA444" s="270">
        <v>4.2000000000000003E-2</v>
      </c>
      <c r="AB444" s="270">
        <v>4.2000000000000003E-2</v>
      </c>
      <c r="AC444" s="270">
        <v>4.2000000000000003E-2</v>
      </c>
      <c r="AD444" s="270">
        <v>0</v>
      </c>
      <c r="AE444" s="270">
        <v>0</v>
      </c>
      <c r="AF444" s="270">
        <v>0</v>
      </c>
      <c r="AG444" s="270">
        <v>0</v>
      </c>
      <c r="AH444" s="270">
        <v>0</v>
      </c>
      <c r="AI444" s="270">
        <v>0</v>
      </c>
      <c r="AJ444" s="270">
        <v>0</v>
      </c>
      <c r="AK444" s="270">
        <v>0</v>
      </c>
      <c r="AL444" s="270">
        <v>0</v>
      </c>
      <c r="AM444" s="270">
        <v>0</v>
      </c>
      <c r="AN444" s="270">
        <v>0</v>
      </c>
      <c r="AO444" s="270">
        <v>0</v>
      </c>
      <c r="AP444" s="270">
        <v>0</v>
      </c>
      <c r="AQ444" s="270">
        <v>0</v>
      </c>
      <c r="AR444" s="270">
        <v>0</v>
      </c>
      <c r="AS444" s="270">
        <v>7.0000000000000001E-3</v>
      </c>
      <c r="AT444" s="270">
        <v>7.0000000000000001E-3</v>
      </c>
      <c r="AU444" s="270">
        <v>7.0000000000000001E-3</v>
      </c>
      <c r="AV444" s="270">
        <v>8.0000000000000002E-3</v>
      </c>
      <c r="AW444" s="270">
        <v>8.0000000000000002E-3</v>
      </c>
      <c r="AX444" s="270">
        <v>0</v>
      </c>
      <c r="AY444" s="270">
        <v>0</v>
      </c>
      <c r="AZ444" s="270">
        <v>0</v>
      </c>
      <c r="BA444" s="270">
        <v>0</v>
      </c>
      <c r="BB444" s="270">
        <v>0</v>
      </c>
      <c r="BC444" s="270">
        <v>0</v>
      </c>
      <c r="BD444" s="270">
        <v>0</v>
      </c>
      <c r="BE444" s="270">
        <v>0</v>
      </c>
      <c r="BF444" s="270">
        <v>0</v>
      </c>
      <c r="BG444" s="270">
        <v>0</v>
      </c>
    </row>
    <row r="445" spans="1:59">
      <c r="A445" s="267" t="s">
        <v>885</v>
      </c>
      <c r="B445" s="268">
        <v>1.1166666666666669</v>
      </c>
      <c r="C445" s="268">
        <v>3.0920000000000005</v>
      </c>
      <c r="D445" s="268">
        <v>0</v>
      </c>
      <c r="E445" s="268"/>
      <c r="F445" s="269">
        <v>10045</v>
      </c>
      <c r="G445" s="270">
        <v>0.79100000000000004</v>
      </c>
      <c r="H445" s="270">
        <v>0.154</v>
      </c>
      <c r="I445" s="270">
        <v>0</v>
      </c>
      <c r="J445" s="270">
        <v>0</v>
      </c>
      <c r="K445" s="270">
        <v>3.0000000000000001E-3</v>
      </c>
      <c r="L445" s="270">
        <v>0.16866666666666685</v>
      </c>
      <c r="M445" s="271">
        <v>78.745644599303134</v>
      </c>
      <c r="N445" s="269">
        <v>10798</v>
      </c>
      <c r="O445" s="269">
        <v>12417</v>
      </c>
      <c r="P445" s="269">
        <v>14279</v>
      </c>
      <c r="Q445" s="269">
        <v>14279</v>
      </c>
      <c r="R445" s="269">
        <v>14279</v>
      </c>
      <c r="S445" s="269" t="s">
        <v>161</v>
      </c>
      <c r="T445" s="270">
        <v>0.78800000000000003</v>
      </c>
      <c r="U445" s="270">
        <v>0.90600000000000003</v>
      </c>
      <c r="V445" s="270">
        <v>1.042</v>
      </c>
      <c r="W445" s="270">
        <v>1.042</v>
      </c>
      <c r="X445" s="270">
        <v>1.042</v>
      </c>
      <c r="Y445" s="270">
        <v>0.13800000000000001</v>
      </c>
      <c r="Z445" s="270">
        <v>0.15</v>
      </c>
      <c r="AA445" s="270">
        <v>0.17499999999999999</v>
      </c>
      <c r="AB445" s="270">
        <v>0.17499999999999999</v>
      </c>
      <c r="AC445" s="270">
        <v>0.17499999999999999</v>
      </c>
      <c r="AD445" s="270">
        <v>0</v>
      </c>
      <c r="AE445" s="270">
        <v>0</v>
      </c>
      <c r="AF445" s="270">
        <v>0</v>
      </c>
      <c r="AG445" s="270">
        <v>0</v>
      </c>
      <c r="AH445" s="270">
        <v>0</v>
      </c>
      <c r="AI445" s="270">
        <v>0</v>
      </c>
      <c r="AJ445" s="270">
        <v>0</v>
      </c>
      <c r="AK445" s="270">
        <v>0</v>
      </c>
      <c r="AL445" s="270">
        <v>0</v>
      </c>
      <c r="AM445" s="270">
        <v>0</v>
      </c>
      <c r="AN445" s="270">
        <v>5.0000000000000001E-3</v>
      </c>
      <c r="AO445" s="270">
        <v>5.0000000000000001E-3</v>
      </c>
      <c r="AP445" s="270">
        <v>5.0000000000000001E-3</v>
      </c>
      <c r="AQ445" s="270">
        <v>5.0000000000000001E-3</v>
      </c>
      <c r="AR445" s="270">
        <v>5.0000000000000001E-3</v>
      </c>
      <c r="AS445" s="270">
        <v>7.2999999999999995E-2</v>
      </c>
      <c r="AT445" s="270">
        <v>0.08</v>
      </c>
      <c r="AU445" s="270">
        <v>8.5000000000000006E-2</v>
      </c>
      <c r="AV445" s="270">
        <v>8.5000000000000006E-2</v>
      </c>
      <c r="AW445" s="270">
        <v>8.5000000000000006E-2</v>
      </c>
      <c r="AX445" s="270">
        <v>0</v>
      </c>
      <c r="AY445" s="270">
        <v>0</v>
      </c>
      <c r="AZ445" s="270">
        <v>0</v>
      </c>
      <c r="BA445" s="270">
        <v>0</v>
      </c>
      <c r="BB445" s="270">
        <v>0</v>
      </c>
      <c r="BC445" s="270">
        <v>0</v>
      </c>
      <c r="BD445" s="270">
        <v>0</v>
      </c>
      <c r="BE445" s="270">
        <v>0</v>
      </c>
      <c r="BF445" s="270">
        <v>0</v>
      </c>
      <c r="BG445" s="270">
        <v>0</v>
      </c>
    </row>
    <row r="446" spans="1:59">
      <c r="A446" s="267" t="s">
        <v>176</v>
      </c>
      <c r="B446" s="268">
        <v>3.9749999999999994E-2</v>
      </c>
      <c r="C446" s="268">
        <v>6.8000000000000005E-2</v>
      </c>
      <c r="D446" s="268">
        <v>1E-3</v>
      </c>
      <c r="E446" s="268"/>
      <c r="F446" s="269">
        <v>513</v>
      </c>
      <c r="G446" s="270">
        <v>3.1E-2</v>
      </c>
      <c r="H446" s="270">
        <v>3.5000000000000001E-3</v>
      </c>
      <c r="I446" s="270">
        <v>0</v>
      </c>
      <c r="J446" s="270">
        <v>3.5000000000000001E-3</v>
      </c>
      <c r="K446" s="270">
        <v>2.9999999999999997E-4</v>
      </c>
      <c r="L446" s="270">
        <v>4.4999999999998513E-4</v>
      </c>
      <c r="M446" s="271">
        <v>60.428849902534111</v>
      </c>
      <c r="N446" s="269">
        <v>513</v>
      </c>
      <c r="O446" s="269">
        <v>513</v>
      </c>
      <c r="P446" s="269">
        <v>513</v>
      </c>
      <c r="Q446" s="269">
        <v>513</v>
      </c>
      <c r="R446" s="269">
        <v>513</v>
      </c>
      <c r="S446" s="269" t="s">
        <v>160</v>
      </c>
      <c r="T446" s="270">
        <v>3.5000000000000003E-2</v>
      </c>
      <c r="U446" s="270">
        <v>3.5000000000000003E-2</v>
      </c>
      <c r="V446" s="270">
        <v>3.5000000000000003E-2</v>
      </c>
      <c r="W446" s="270">
        <v>3.5000000000000003E-2</v>
      </c>
      <c r="X446" s="270">
        <v>3.5000000000000003E-2</v>
      </c>
      <c r="Y446" s="270">
        <v>4.0000000000000001E-3</v>
      </c>
      <c r="Z446" s="270">
        <v>4.0000000000000001E-3</v>
      </c>
      <c r="AA446" s="270">
        <v>4.0000000000000001E-3</v>
      </c>
      <c r="AB446" s="270">
        <v>4.0000000000000001E-3</v>
      </c>
      <c r="AC446" s="270">
        <v>4.0000000000000001E-3</v>
      </c>
      <c r="AD446" s="270">
        <v>0</v>
      </c>
      <c r="AE446" s="270">
        <v>0</v>
      </c>
      <c r="AF446" s="270">
        <v>0</v>
      </c>
      <c r="AG446" s="270">
        <v>0</v>
      </c>
      <c r="AH446" s="270">
        <v>0</v>
      </c>
      <c r="AI446" s="270">
        <v>3.0000000000000001E-3</v>
      </c>
      <c r="AJ446" s="270">
        <v>3.0000000000000001E-3</v>
      </c>
      <c r="AK446" s="270">
        <v>3.0000000000000001E-3</v>
      </c>
      <c r="AL446" s="270">
        <v>3.0000000000000001E-3</v>
      </c>
      <c r="AM446" s="270">
        <v>3.0000000000000001E-3</v>
      </c>
      <c r="AN446" s="270">
        <v>1E-3</v>
      </c>
      <c r="AO446" s="270">
        <v>1E-3</v>
      </c>
      <c r="AP446" s="270">
        <v>1E-3</v>
      </c>
      <c r="AQ446" s="270">
        <v>1E-3</v>
      </c>
      <c r="AR446" s="270">
        <v>1E-3</v>
      </c>
      <c r="AS446" s="270">
        <v>1E-3</v>
      </c>
      <c r="AT446" s="270">
        <v>1E-3</v>
      </c>
      <c r="AU446" s="270">
        <v>1E-3</v>
      </c>
      <c r="AV446" s="270">
        <v>1E-3</v>
      </c>
      <c r="AW446" s="270">
        <v>1E-3</v>
      </c>
      <c r="AX446" s="270">
        <v>0</v>
      </c>
      <c r="AY446" s="270">
        <v>0</v>
      </c>
      <c r="AZ446" s="270">
        <v>0</v>
      </c>
      <c r="BA446" s="270">
        <v>0</v>
      </c>
      <c r="BB446" s="270">
        <v>0</v>
      </c>
      <c r="BC446" s="270">
        <v>0</v>
      </c>
      <c r="BD446" s="270">
        <v>0</v>
      </c>
      <c r="BE446" s="270">
        <v>0</v>
      </c>
      <c r="BF446" s="270">
        <v>0</v>
      </c>
      <c r="BG446" s="270">
        <v>0</v>
      </c>
    </row>
    <row r="447" spans="1:59">
      <c r="A447" s="267" t="s">
        <v>841</v>
      </c>
      <c r="B447" s="268">
        <v>3.1666666666666676E-2</v>
      </c>
      <c r="C447" s="268">
        <v>0.28799999999999998</v>
      </c>
      <c r="D447" s="268">
        <v>0</v>
      </c>
      <c r="E447" s="268"/>
      <c r="F447" s="269">
        <v>325</v>
      </c>
      <c r="G447" s="270">
        <v>1.4E-2</v>
      </c>
      <c r="H447" s="270">
        <v>2.1999999999999997E-3</v>
      </c>
      <c r="I447" s="270">
        <v>1.2999999999999999E-2</v>
      </c>
      <c r="J447" s="270">
        <v>1.5E-3</v>
      </c>
      <c r="K447" s="270">
        <v>0</v>
      </c>
      <c r="L447" s="270">
        <v>9.6666666666667816E-4</v>
      </c>
      <c r="M447" s="271">
        <v>43.07692307692308</v>
      </c>
      <c r="N447" s="269">
        <v>315</v>
      </c>
      <c r="O447" s="269">
        <v>325</v>
      </c>
      <c r="P447" s="269">
        <v>340</v>
      </c>
      <c r="Q447" s="269">
        <v>350</v>
      </c>
      <c r="R447" s="269">
        <v>350</v>
      </c>
      <c r="S447" s="269" t="s">
        <v>160</v>
      </c>
      <c r="T447" s="270">
        <v>1.7999999999999999E-2</v>
      </c>
      <c r="U447" s="270">
        <v>1.9E-2</v>
      </c>
      <c r="V447" s="270">
        <v>0.02</v>
      </c>
      <c r="W447" s="270">
        <v>0.02</v>
      </c>
      <c r="X447" s="270">
        <v>0.02</v>
      </c>
      <c r="Y447" s="270">
        <v>1E-3</v>
      </c>
      <c r="Z447" s="270">
        <v>1E-3</v>
      </c>
      <c r="AA447" s="270">
        <v>2E-3</v>
      </c>
      <c r="AB447" s="270">
        <v>2E-3</v>
      </c>
      <c r="AC447" s="270">
        <v>2E-3</v>
      </c>
      <c r="AD447" s="270">
        <v>0.01</v>
      </c>
      <c r="AE447" s="270">
        <v>0.01</v>
      </c>
      <c r="AF447" s="270">
        <v>1.2E-2</v>
      </c>
      <c r="AG447" s="270">
        <v>1.2999999999999999E-2</v>
      </c>
      <c r="AH447" s="270">
        <v>1.2999999999999999E-2</v>
      </c>
      <c r="AI447" s="270">
        <v>0</v>
      </c>
      <c r="AJ447" s="270">
        <v>0</v>
      </c>
      <c r="AK447" s="270">
        <v>0</v>
      </c>
      <c r="AL447" s="270">
        <v>0</v>
      </c>
      <c r="AM447" s="270">
        <v>0</v>
      </c>
      <c r="AN447" s="270">
        <v>0</v>
      </c>
      <c r="AO447" s="270">
        <v>0</v>
      </c>
      <c r="AP447" s="270">
        <v>0</v>
      </c>
      <c r="AQ447" s="270">
        <v>0</v>
      </c>
      <c r="AR447" s="270">
        <v>0</v>
      </c>
      <c r="AS447" s="270">
        <v>1.1000000000000001E-3</v>
      </c>
      <c r="AT447" s="270">
        <v>1.1999999999999999E-3</v>
      </c>
      <c r="AU447" s="270">
        <v>1.2999999999999999E-3</v>
      </c>
      <c r="AV447" s="270">
        <v>1.4E-3</v>
      </c>
      <c r="AW447" s="270">
        <v>1.4E-3</v>
      </c>
      <c r="AX447" s="270">
        <v>0</v>
      </c>
      <c r="AY447" s="270">
        <v>0</v>
      </c>
      <c r="AZ447" s="270">
        <v>0</v>
      </c>
      <c r="BA447" s="270">
        <v>0</v>
      </c>
      <c r="BB447" s="270">
        <v>0</v>
      </c>
      <c r="BC447" s="270">
        <v>0</v>
      </c>
      <c r="BD447" s="270">
        <v>0</v>
      </c>
      <c r="BE447" s="270">
        <v>0</v>
      </c>
      <c r="BF447" s="270">
        <v>0</v>
      </c>
      <c r="BG447" s="270">
        <v>0</v>
      </c>
    </row>
    <row r="448" spans="1:59">
      <c r="A448" s="267" t="s">
        <v>803</v>
      </c>
      <c r="B448" s="268">
        <v>0.157</v>
      </c>
      <c r="C448" s="268">
        <v>0.3</v>
      </c>
      <c r="D448" s="268">
        <v>0</v>
      </c>
      <c r="E448" s="268"/>
      <c r="F448" s="269">
        <v>886</v>
      </c>
      <c r="G448" s="270">
        <v>4.2000000000000003E-2</v>
      </c>
      <c r="H448" s="270">
        <v>6.0000000000000001E-3</v>
      </c>
      <c r="I448" s="270">
        <v>0</v>
      </c>
      <c r="J448" s="270">
        <v>1.2E-2</v>
      </c>
      <c r="K448" s="270">
        <v>0</v>
      </c>
      <c r="L448" s="270">
        <v>9.7000000000000003E-2</v>
      </c>
      <c r="M448" s="271">
        <v>47.404063205417607</v>
      </c>
      <c r="N448" s="269">
        <v>870</v>
      </c>
      <c r="O448" s="269">
        <v>900</v>
      </c>
      <c r="P448" s="269">
        <v>900</v>
      </c>
      <c r="Q448" s="269">
        <v>900</v>
      </c>
      <c r="R448" s="269">
        <v>900</v>
      </c>
      <c r="S448" s="269" t="s">
        <v>160</v>
      </c>
      <c r="T448" s="270">
        <v>4.1000000000000002E-2</v>
      </c>
      <c r="U448" s="270">
        <v>4.2000000000000003E-2</v>
      </c>
      <c r="V448" s="270">
        <v>4.2999999999999997E-2</v>
      </c>
      <c r="W448" s="270">
        <v>4.2999999999999997E-2</v>
      </c>
      <c r="X448" s="270">
        <v>4.2999999999999997E-2</v>
      </c>
      <c r="Y448" s="270">
        <v>4.4999999999999998E-2</v>
      </c>
      <c r="Z448" s="270">
        <v>4.4999999999999998E-2</v>
      </c>
      <c r="AA448" s="270">
        <v>4.5999999999999999E-2</v>
      </c>
      <c r="AB448" s="270">
        <v>4.5999999999999999E-2</v>
      </c>
      <c r="AC448" s="270">
        <v>4.5999999999999999E-2</v>
      </c>
      <c r="AD448" s="270">
        <v>0</v>
      </c>
      <c r="AE448" s="270">
        <v>0</v>
      </c>
      <c r="AF448" s="270">
        <v>0</v>
      </c>
      <c r="AG448" s="270">
        <v>0</v>
      </c>
      <c r="AH448" s="270">
        <v>0</v>
      </c>
      <c r="AI448" s="270">
        <v>2.5000000000000001E-2</v>
      </c>
      <c r="AJ448" s="270">
        <v>2.5000000000000001E-2</v>
      </c>
      <c r="AK448" s="270">
        <v>2.5000000000000001E-2</v>
      </c>
      <c r="AL448" s="270">
        <v>2.5000000000000001E-2</v>
      </c>
      <c r="AM448" s="270">
        <v>2.5000000000000001E-2</v>
      </c>
      <c r="AN448" s="270">
        <v>0</v>
      </c>
      <c r="AO448" s="270">
        <v>0</v>
      </c>
      <c r="AP448" s="270">
        <v>0</v>
      </c>
      <c r="AQ448" s="270">
        <v>0</v>
      </c>
      <c r="AR448" s="270">
        <v>0</v>
      </c>
      <c r="AS448" s="270">
        <v>9.6000000000000002E-2</v>
      </c>
      <c r="AT448" s="270">
        <v>9.7000000000000003E-2</v>
      </c>
      <c r="AU448" s="270">
        <v>9.9000000000000005E-2</v>
      </c>
      <c r="AV448" s="270">
        <v>9.9000000000000005E-2</v>
      </c>
      <c r="AW448" s="270">
        <v>9.9000000000000005E-2</v>
      </c>
      <c r="AX448" s="270">
        <v>0</v>
      </c>
      <c r="AY448" s="270">
        <v>0</v>
      </c>
      <c r="AZ448" s="270">
        <v>0</v>
      </c>
      <c r="BA448" s="270">
        <v>0</v>
      </c>
      <c r="BB448" s="270">
        <v>0</v>
      </c>
      <c r="BC448" s="270">
        <v>0</v>
      </c>
      <c r="BD448" s="270">
        <v>0</v>
      </c>
      <c r="BE448" s="270">
        <v>0</v>
      </c>
      <c r="BF448" s="270">
        <v>0</v>
      </c>
      <c r="BG448" s="270">
        <v>0</v>
      </c>
    </row>
    <row r="449" spans="1:59">
      <c r="A449" s="267" t="s">
        <v>518</v>
      </c>
      <c r="B449" s="268">
        <v>0.20708333333333331</v>
      </c>
      <c r="C449" s="268">
        <v>1.0009999999999999</v>
      </c>
      <c r="D449" s="268">
        <v>0</v>
      </c>
      <c r="E449" s="268"/>
      <c r="F449" s="269">
        <v>711</v>
      </c>
      <c r="G449" s="270">
        <v>6.9000000000000006E-2</v>
      </c>
      <c r="H449" s="270">
        <v>4.0000000000000001E-3</v>
      </c>
      <c r="I449" s="270">
        <v>0.15</v>
      </c>
      <c r="J449" s="270">
        <v>4.0000000000000001E-3</v>
      </c>
      <c r="K449" s="270">
        <v>0</v>
      </c>
      <c r="L449" s="270">
        <v>-1.9916666666666694E-2</v>
      </c>
      <c r="M449" s="271">
        <v>97.046413502109701</v>
      </c>
      <c r="N449" s="269">
        <v>700</v>
      </c>
      <c r="O449" s="269">
        <v>690</v>
      </c>
      <c r="P449" s="269">
        <v>680</v>
      </c>
      <c r="Q449" s="269">
        <v>660</v>
      </c>
      <c r="R449" s="269">
        <v>660</v>
      </c>
      <c r="S449" s="269" t="s">
        <v>160</v>
      </c>
      <c r="T449" s="270">
        <v>7.0000000000000007E-2</v>
      </c>
      <c r="U449" s="270">
        <v>7.0000000000000007E-2</v>
      </c>
      <c r="V449" s="270">
        <v>7.0000000000000007E-2</v>
      </c>
      <c r="W449" s="270">
        <v>7.0000000000000007E-2</v>
      </c>
      <c r="X449" s="270">
        <v>7.0000000000000007E-2</v>
      </c>
      <c r="Y449" s="270">
        <v>3.5000000000000001E-3</v>
      </c>
      <c r="Z449" s="270">
        <v>3.5000000000000001E-3</v>
      </c>
      <c r="AA449" s="270">
        <v>3.0000000000000001E-3</v>
      </c>
      <c r="AB449" s="270">
        <v>3.0000000000000001E-3</v>
      </c>
      <c r="AC449" s="270">
        <v>3.0000000000000001E-3</v>
      </c>
      <c r="AD449" s="270">
        <v>0.16500000000000001</v>
      </c>
      <c r="AE449" s="270">
        <v>0.16500000000000001</v>
      </c>
      <c r="AF449" s="270">
        <v>0.16500000000000001</v>
      </c>
      <c r="AG449" s="270">
        <v>0.16500000000000001</v>
      </c>
      <c r="AH449" s="270">
        <v>0.16500000000000001</v>
      </c>
      <c r="AI449" s="270">
        <v>2E-3</v>
      </c>
      <c r="AJ449" s="270">
        <v>2E-3</v>
      </c>
      <c r="AK449" s="270">
        <v>2E-3</v>
      </c>
      <c r="AL449" s="270">
        <v>2E-3</v>
      </c>
      <c r="AM449" s="270">
        <v>2E-3</v>
      </c>
      <c r="AN449" s="270">
        <v>0</v>
      </c>
      <c r="AO449" s="270">
        <v>0</v>
      </c>
      <c r="AP449" s="270">
        <v>0</v>
      </c>
      <c r="AQ449" s="270">
        <v>0</v>
      </c>
      <c r="AR449" s="270">
        <v>0</v>
      </c>
      <c r="AS449" s="270">
        <v>1.2500000000000001E-2</v>
      </c>
      <c r="AT449" s="270">
        <v>1.2500000000000001E-2</v>
      </c>
      <c r="AU449" s="270">
        <v>1.2500000000000001E-2</v>
      </c>
      <c r="AV449" s="270">
        <v>1.2500000000000001E-2</v>
      </c>
      <c r="AW449" s="270">
        <v>1.2500000000000001E-2</v>
      </c>
      <c r="AX449" s="270">
        <v>0</v>
      </c>
      <c r="AY449" s="270">
        <v>0</v>
      </c>
      <c r="AZ449" s="270">
        <v>0</v>
      </c>
      <c r="BA449" s="270">
        <v>0</v>
      </c>
      <c r="BB449" s="270">
        <v>0</v>
      </c>
      <c r="BC449" s="270">
        <v>0</v>
      </c>
      <c r="BD449" s="270">
        <v>0</v>
      </c>
      <c r="BE449" s="270">
        <v>0</v>
      </c>
      <c r="BF449" s="270">
        <v>0</v>
      </c>
      <c r="BG449" s="270">
        <v>0</v>
      </c>
    </row>
    <row r="450" spans="1:59">
      <c r="A450" s="267" t="s">
        <v>837</v>
      </c>
      <c r="B450" s="268">
        <v>0.112</v>
      </c>
      <c r="C450" s="268">
        <v>0.216</v>
      </c>
      <c r="D450" s="268">
        <v>0</v>
      </c>
      <c r="E450" s="268"/>
      <c r="F450" s="269">
        <v>602</v>
      </c>
      <c r="G450" s="270">
        <v>2.3E-2</v>
      </c>
      <c r="H450" s="270">
        <v>1.2E-2</v>
      </c>
      <c r="I450" s="270">
        <v>7.0000000000000007E-2</v>
      </c>
      <c r="J450" s="270">
        <v>0</v>
      </c>
      <c r="K450" s="270">
        <v>0</v>
      </c>
      <c r="L450" s="270">
        <v>6.9999999999999923E-3</v>
      </c>
      <c r="M450" s="271">
        <v>38.205980066445186</v>
      </c>
      <c r="N450" s="269">
        <v>665</v>
      </c>
      <c r="O450" s="269">
        <v>675</v>
      </c>
      <c r="P450" s="269">
        <v>690</v>
      </c>
      <c r="Q450" s="269">
        <v>720</v>
      </c>
      <c r="R450" s="269">
        <v>720</v>
      </c>
      <c r="S450" s="269" t="s">
        <v>160</v>
      </c>
      <c r="T450" s="270">
        <v>4.4999999999999998E-2</v>
      </c>
      <c r="U450" s="270">
        <v>4.5999999999999999E-2</v>
      </c>
      <c r="V450" s="270">
        <v>4.9000000000000002E-2</v>
      </c>
      <c r="W450" s="270">
        <v>0.05</v>
      </c>
      <c r="X450" s="270">
        <v>0.05</v>
      </c>
      <c r="Y450" s="270">
        <v>2E-3</v>
      </c>
      <c r="Z450" s="270">
        <v>3.0000000000000001E-3</v>
      </c>
      <c r="AA450" s="270">
        <v>3.0000000000000001E-3</v>
      </c>
      <c r="AB450" s="270">
        <v>3.0000000000000001E-3</v>
      </c>
      <c r="AC450" s="270">
        <v>3.0000000000000001E-3</v>
      </c>
      <c r="AD450" s="270">
        <v>3.5000000000000003E-2</v>
      </c>
      <c r="AE450" s="270">
        <v>3.5999999999999997E-2</v>
      </c>
      <c r="AF450" s="270">
        <v>3.5999999999999997E-2</v>
      </c>
      <c r="AG450" s="270">
        <v>3.5999999999999997E-2</v>
      </c>
      <c r="AH450" s="270">
        <v>3.5999999999999997E-2</v>
      </c>
      <c r="AI450" s="270">
        <v>3.0000000000000001E-3</v>
      </c>
      <c r="AJ450" s="270">
        <v>3.0000000000000001E-3</v>
      </c>
      <c r="AK450" s="270">
        <v>3.0000000000000001E-3</v>
      </c>
      <c r="AL450" s="270">
        <v>3.0000000000000001E-3</v>
      </c>
      <c r="AM450" s="270">
        <v>3.0000000000000001E-3</v>
      </c>
      <c r="AN450" s="270">
        <v>4.0000000000000001E-3</v>
      </c>
      <c r="AO450" s="270">
        <v>4.0000000000000001E-3</v>
      </c>
      <c r="AP450" s="270">
        <v>4.0000000000000001E-3</v>
      </c>
      <c r="AQ450" s="270">
        <v>4.0000000000000001E-3</v>
      </c>
      <c r="AR450" s="270">
        <v>4.0000000000000001E-3</v>
      </c>
      <c r="AS450" s="270">
        <v>1.4999999999999999E-2</v>
      </c>
      <c r="AT450" s="270">
        <v>1.4999999999999999E-2</v>
      </c>
      <c r="AU450" s="270">
        <v>1.6E-2</v>
      </c>
      <c r="AV450" s="270">
        <v>1.6E-2</v>
      </c>
      <c r="AW450" s="270">
        <v>1.6E-2</v>
      </c>
      <c r="AX450" s="270">
        <v>0</v>
      </c>
      <c r="AY450" s="270">
        <v>0</v>
      </c>
      <c r="AZ450" s="270">
        <v>0</v>
      </c>
      <c r="BA450" s="270">
        <v>0</v>
      </c>
      <c r="BB450" s="270">
        <v>0</v>
      </c>
      <c r="BC450" s="270">
        <v>0</v>
      </c>
      <c r="BD450" s="270">
        <v>0</v>
      </c>
      <c r="BE450" s="270">
        <v>0</v>
      </c>
      <c r="BF450" s="270">
        <v>0</v>
      </c>
      <c r="BG450" s="270">
        <v>0</v>
      </c>
    </row>
    <row r="451" spans="1:59">
      <c r="A451" s="267" t="s">
        <v>943</v>
      </c>
      <c r="B451" s="268">
        <v>6.9000000000000006E-2</v>
      </c>
      <c r="C451" s="268">
        <v>0.16200000000000001</v>
      </c>
      <c r="D451" s="268">
        <v>0</v>
      </c>
      <c r="E451" s="268"/>
      <c r="F451" s="269">
        <v>767</v>
      </c>
      <c r="G451" s="270">
        <v>5.5E-2</v>
      </c>
      <c r="H451" s="270">
        <v>4.0000000000000001E-3</v>
      </c>
      <c r="I451" s="270">
        <v>0</v>
      </c>
      <c r="J451" s="270">
        <v>4.0000000000000001E-3</v>
      </c>
      <c r="K451" s="270">
        <v>0</v>
      </c>
      <c r="L451" s="270">
        <v>6.0000000000000053E-3</v>
      </c>
      <c r="M451" s="271">
        <v>71.70795306388527</v>
      </c>
      <c r="N451" s="269">
        <v>800</v>
      </c>
      <c r="O451" s="269">
        <v>800</v>
      </c>
      <c r="P451" s="269">
        <v>800</v>
      </c>
      <c r="Q451" s="269">
        <v>800</v>
      </c>
      <c r="R451" s="269">
        <v>800</v>
      </c>
      <c r="S451" s="269" t="s">
        <v>160</v>
      </c>
      <c r="T451" s="270">
        <v>5.5E-2</v>
      </c>
      <c r="U451" s="270">
        <v>5.5E-2</v>
      </c>
      <c r="V451" s="270">
        <v>5.5E-2</v>
      </c>
      <c r="W451" s="270">
        <v>5.5E-2</v>
      </c>
      <c r="X451" s="270">
        <v>5.5E-2</v>
      </c>
      <c r="Y451" s="270">
        <v>3.0000000000000001E-3</v>
      </c>
      <c r="Z451" s="270">
        <v>3.0000000000000001E-3</v>
      </c>
      <c r="AA451" s="270">
        <v>3.0000000000000001E-3</v>
      </c>
      <c r="AB451" s="270">
        <v>3.0000000000000001E-3</v>
      </c>
      <c r="AC451" s="270">
        <v>3.0000000000000001E-3</v>
      </c>
      <c r="AD451" s="270">
        <v>1E-3</v>
      </c>
      <c r="AE451" s="270">
        <v>1E-3</v>
      </c>
      <c r="AF451" s="270">
        <v>1E-3</v>
      </c>
      <c r="AG451" s="270">
        <v>1E-3</v>
      </c>
      <c r="AH451" s="270">
        <v>1E-3</v>
      </c>
      <c r="AI451" s="270">
        <v>1E-3</v>
      </c>
      <c r="AJ451" s="270">
        <v>1E-3</v>
      </c>
      <c r="AK451" s="270">
        <v>1E-3</v>
      </c>
      <c r="AL451" s="270">
        <v>1E-3</v>
      </c>
      <c r="AM451" s="270">
        <v>1E-3</v>
      </c>
      <c r="AN451" s="270">
        <v>1E-3</v>
      </c>
      <c r="AO451" s="270">
        <v>1E-3</v>
      </c>
      <c r="AP451" s="270">
        <v>1E-3</v>
      </c>
      <c r="AQ451" s="270">
        <v>1E-3</v>
      </c>
      <c r="AR451" s="270">
        <v>1E-3</v>
      </c>
      <c r="AS451" s="270">
        <v>5.7999999999999996E-3</v>
      </c>
      <c r="AT451" s="270">
        <v>5.7999999999999996E-3</v>
      </c>
      <c r="AU451" s="270">
        <v>5.7999999999999996E-3</v>
      </c>
      <c r="AV451" s="270">
        <v>5.7999999999999996E-3</v>
      </c>
      <c r="AW451" s="270">
        <v>5.7999999999999996E-3</v>
      </c>
      <c r="AX451" s="270">
        <v>0</v>
      </c>
      <c r="AY451" s="270">
        <v>0</v>
      </c>
      <c r="AZ451" s="270">
        <v>0</v>
      </c>
      <c r="BA451" s="270">
        <v>0</v>
      </c>
      <c r="BB451" s="270">
        <v>0</v>
      </c>
      <c r="BC451" s="270">
        <v>0</v>
      </c>
      <c r="BD451" s="270">
        <v>0</v>
      </c>
      <c r="BE451" s="270">
        <v>0</v>
      </c>
      <c r="BF451" s="270">
        <v>0</v>
      </c>
      <c r="BG451" s="270">
        <v>0</v>
      </c>
    </row>
    <row r="452" spans="1:59">
      <c r="A452" s="267" t="s">
        <v>752</v>
      </c>
      <c r="B452" s="268">
        <v>0.13117499999999996</v>
      </c>
      <c r="C452" s="268">
        <v>0.2</v>
      </c>
      <c r="D452" s="268">
        <v>0</v>
      </c>
      <c r="E452" s="268"/>
      <c r="F452" s="269">
        <v>1948</v>
      </c>
      <c r="G452" s="270">
        <v>0.1</v>
      </c>
      <c r="H452" s="270">
        <v>0.02</v>
      </c>
      <c r="I452" s="270">
        <v>0</v>
      </c>
      <c r="J452" s="270">
        <v>0</v>
      </c>
      <c r="K452" s="270">
        <v>5.0000000000000001E-3</v>
      </c>
      <c r="L452" s="270">
        <v>6.1749999999999583E-3</v>
      </c>
      <c r="M452" s="271">
        <v>51.3347022587269</v>
      </c>
      <c r="N452" s="269">
        <v>2100</v>
      </c>
      <c r="O452" s="269">
        <v>2200</v>
      </c>
      <c r="P452" s="269">
        <v>2300</v>
      </c>
      <c r="Q452" s="269">
        <v>2400</v>
      </c>
      <c r="R452" s="269">
        <v>2420</v>
      </c>
      <c r="S452" s="269" t="s">
        <v>160</v>
      </c>
      <c r="T452" s="270">
        <v>0.11</v>
      </c>
      <c r="U452" s="270">
        <v>0.113</v>
      </c>
      <c r="V452" s="270">
        <v>0.11799999999999999</v>
      </c>
      <c r="W452" s="270">
        <v>0.123</v>
      </c>
      <c r="X452" s="270">
        <v>0.128</v>
      </c>
      <c r="Y452" s="270">
        <v>1.4999999999999999E-2</v>
      </c>
      <c r="Z452" s="270">
        <v>1.4999999999999999E-2</v>
      </c>
      <c r="AA452" s="270">
        <v>1.7999999999999999E-2</v>
      </c>
      <c r="AB452" s="270">
        <v>0.02</v>
      </c>
      <c r="AC452" s="270">
        <v>0.02</v>
      </c>
      <c r="AD452" s="270">
        <v>0</v>
      </c>
      <c r="AE452" s="270">
        <v>0</v>
      </c>
      <c r="AF452" s="270">
        <v>0</v>
      </c>
      <c r="AG452" s="270">
        <v>0</v>
      </c>
      <c r="AH452" s="270">
        <v>0</v>
      </c>
      <c r="AI452" s="270">
        <v>0</v>
      </c>
      <c r="AJ452" s="270">
        <v>0</v>
      </c>
      <c r="AK452" s="270">
        <v>0</v>
      </c>
      <c r="AL452" s="270">
        <v>0</v>
      </c>
      <c r="AM452" s="270">
        <v>0</v>
      </c>
      <c r="AN452" s="270">
        <v>3.0000000000000001E-3</v>
      </c>
      <c r="AO452" s="270">
        <v>3.0000000000000001E-3</v>
      </c>
      <c r="AP452" s="270">
        <v>3.0000000000000001E-3</v>
      </c>
      <c r="AQ452" s="270">
        <v>3.0000000000000001E-3</v>
      </c>
      <c r="AR452" s="270">
        <v>3.0000000000000001E-3</v>
      </c>
      <c r="AS452" s="270">
        <v>1.2999999999999999E-2</v>
      </c>
      <c r="AT452" s="270">
        <v>1.4E-2</v>
      </c>
      <c r="AU452" s="270">
        <v>1.4E-2</v>
      </c>
      <c r="AV452" s="270">
        <v>1.4999999999999999E-2</v>
      </c>
      <c r="AW452" s="270">
        <v>1.4999999999999999E-2</v>
      </c>
      <c r="AX452" s="270">
        <v>0</v>
      </c>
      <c r="AY452" s="270">
        <v>0</v>
      </c>
      <c r="AZ452" s="270">
        <v>0</v>
      </c>
      <c r="BA452" s="270">
        <v>0</v>
      </c>
      <c r="BB452" s="270">
        <v>0</v>
      </c>
      <c r="BC452" s="270">
        <v>0</v>
      </c>
      <c r="BD452" s="270">
        <v>0</v>
      </c>
      <c r="BE452" s="270">
        <v>0</v>
      </c>
      <c r="BF452" s="270">
        <v>0</v>
      </c>
      <c r="BG452" s="270">
        <v>0</v>
      </c>
    </row>
    <row r="453" spans="1:59">
      <c r="A453" s="267" t="s">
        <v>750</v>
      </c>
      <c r="B453" s="268">
        <v>0.46945833333333331</v>
      </c>
      <c r="C453" s="268">
        <v>0.86399999999999999</v>
      </c>
      <c r="D453" s="268">
        <v>5.9726027397260274E-3</v>
      </c>
      <c r="E453" s="268"/>
      <c r="F453" s="269">
        <v>5494</v>
      </c>
      <c r="G453" s="270">
        <v>0.27500000000000002</v>
      </c>
      <c r="H453" s="270">
        <v>0.125</v>
      </c>
      <c r="I453" s="270">
        <v>0</v>
      </c>
      <c r="J453" s="270">
        <v>0</v>
      </c>
      <c r="K453" s="270">
        <v>0.01</v>
      </c>
      <c r="L453" s="270">
        <v>5.3485730593607228E-2</v>
      </c>
      <c r="M453" s="271">
        <v>50.054605023662177</v>
      </c>
      <c r="N453" s="269">
        <v>5600</v>
      </c>
      <c r="O453" s="269">
        <v>5800</v>
      </c>
      <c r="P453" s="269">
        <v>6000</v>
      </c>
      <c r="Q453" s="269">
        <v>6250</v>
      </c>
      <c r="R453" s="269">
        <v>6500</v>
      </c>
      <c r="S453" s="269" t="s">
        <v>160</v>
      </c>
      <c r="T453" s="270">
        <v>0.22900000000000001</v>
      </c>
      <c r="U453" s="270">
        <v>0.23699999999999999</v>
      </c>
      <c r="V453" s="270">
        <v>0.246</v>
      </c>
      <c r="W453" s="270">
        <v>0.255</v>
      </c>
      <c r="X453" s="270">
        <v>0.26700000000000002</v>
      </c>
      <c r="Y453" s="270">
        <v>0.12</v>
      </c>
      <c r="Z453" s="270">
        <v>0.12</v>
      </c>
      <c r="AA453" s="270">
        <v>0.125</v>
      </c>
      <c r="AB453" s="270">
        <v>0.125</v>
      </c>
      <c r="AC453" s="270">
        <v>0.13</v>
      </c>
      <c r="AD453" s="270">
        <v>0</v>
      </c>
      <c r="AE453" s="270">
        <v>0</v>
      </c>
      <c r="AF453" s="270">
        <v>0</v>
      </c>
      <c r="AG453" s="270">
        <v>0</v>
      </c>
      <c r="AH453" s="270">
        <v>0</v>
      </c>
      <c r="AI453" s="270">
        <v>0</v>
      </c>
      <c r="AJ453" s="270">
        <v>0</v>
      </c>
      <c r="AK453" s="270">
        <v>0</v>
      </c>
      <c r="AL453" s="270">
        <v>0</v>
      </c>
      <c r="AM453" s="270">
        <v>0</v>
      </c>
      <c r="AN453" s="270">
        <v>3.0000000000000001E-3</v>
      </c>
      <c r="AO453" s="270">
        <v>4.0000000000000001E-3</v>
      </c>
      <c r="AP453" s="270">
        <v>4.0000000000000001E-3</v>
      </c>
      <c r="AQ453" s="270">
        <v>5.0000000000000001E-3</v>
      </c>
      <c r="AR453" s="270">
        <v>5.0000000000000001E-3</v>
      </c>
      <c r="AS453" s="270">
        <v>2.4E-2</v>
      </c>
      <c r="AT453" s="270">
        <v>2.4E-2</v>
      </c>
      <c r="AU453" s="270">
        <v>2.5000000000000001E-2</v>
      </c>
      <c r="AV453" s="270">
        <v>2.5999999999999999E-2</v>
      </c>
      <c r="AW453" s="270">
        <v>2.7E-2</v>
      </c>
      <c r="AX453" s="270">
        <v>0</v>
      </c>
      <c r="AY453" s="270">
        <v>0</v>
      </c>
      <c r="AZ453" s="270">
        <v>0</v>
      </c>
      <c r="BA453" s="270">
        <v>0</v>
      </c>
      <c r="BB453" s="270">
        <v>0</v>
      </c>
      <c r="BC453" s="270">
        <v>0</v>
      </c>
      <c r="BD453" s="270">
        <v>0</v>
      </c>
      <c r="BE453" s="270">
        <v>0</v>
      </c>
      <c r="BF453" s="270">
        <v>0</v>
      </c>
      <c r="BG453" s="270">
        <v>0</v>
      </c>
    </row>
    <row r="454" spans="1:59">
      <c r="A454" s="267" t="s">
        <v>749</v>
      </c>
      <c r="B454" s="268">
        <v>0.13541666666666666</v>
      </c>
      <c r="C454" s="268">
        <v>0.21249999999999999</v>
      </c>
      <c r="D454" s="268">
        <v>0</v>
      </c>
      <c r="E454" s="268"/>
      <c r="F454" s="269">
        <v>3784</v>
      </c>
      <c r="G454" s="270">
        <v>0.12</v>
      </c>
      <c r="H454" s="270">
        <v>3.0000000000000001E-3</v>
      </c>
      <c r="I454" s="270">
        <v>0</v>
      </c>
      <c r="J454" s="270">
        <v>0</v>
      </c>
      <c r="K454" s="270">
        <v>4.0000000000000001E-3</v>
      </c>
      <c r="L454" s="270">
        <v>8.4166666666666556E-3</v>
      </c>
      <c r="M454" s="271">
        <v>31.712473572938688</v>
      </c>
      <c r="N454" s="269">
        <v>3900</v>
      </c>
      <c r="O454" s="269">
        <v>4000</v>
      </c>
      <c r="P454" s="269">
        <v>4100</v>
      </c>
      <c r="Q454" s="269">
        <v>4300</v>
      </c>
      <c r="R454" s="269">
        <v>4500</v>
      </c>
      <c r="S454" s="269" t="s">
        <v>160</v>
      </c>
      <c r="T454" s="270">
        <v>0.13600000000000001</v>
      </c>
      <c r="U454" s="270">
        <v>0.14000000000000001</v>
      </c>
      <c r="V454" s="270">
        <v>0.14499999999999999</v>
      </c>
      <c r="W454" s="270">
        <v>0.15</v>
      </c>
      <c r="X454" s="270">
        <v>0.16</v>
      </c>
      <c r="Y454" s="270">
        <v>3.0000000000000001E-3</v>
      </c>
      <c r="Z454" s="270">
        <v>4.0000000000000001E-3</v>
      </c>
      <c r="AA454" s="270">
        <v>4.0000000000000001E-3</v>
      </c>
      <c r="AB454" s="270">
        <v>5.0000000000000001E-3</v>
      </c>
      <c r="AC454" s="270">
        <v>6.0000000000000001E-3</v>
      </c>
      <c r="AD454" s="270">
        <v>0</v>
      </c>
      <c r="AE454" s="270">
        <v>0</v>
      </c>
      <c r="AF454" s="270">
        <v>0</v>
      </c>
      <c r="AG454" s="270">
        <v>0</v>
      </c>
      <c r="AH454" s="270">
        <v>0</v>
      </c>
      <c r="AI454" s="270">
        <v>0</v>
      </c>
      <c r="AJ454" s="270">
        <v>0</v>
      </c>
      <c r="AK454" s="270">
        <v>0</v>
      </c>
      <c r="AL454" s="270">
        <v>0</v>
      </c>
      <c r="AM454" s="270">
        <v>0</v>
      </c>
      <c r="AN454" s="270">
        <v>4.0000000000000001E-3</v>
      </c>
      <c r="AO454" s="270">
        <v>4.0000000000000001E-3</v>
      </c>
      <c r="AP454" s="270">
        <v>5.0000000000000001E-3</v>
      </c>
      <c r="AQ454" s="270">
        <v>5.0000000000000001E-3</v>
      </c>
      <c r="AR454" s="270">
        <v>5.0000000000000001E-3</v>
      </c>
      <c r="AS454" s="270">
        <v>1.6E-2</v>
      </c>
      <c r="AT454" s="270">
        <v>0.02</v>
      </c>
      <c r="AU454" s="270">
        <v>2.1000000000000001E-2</v>
      </c>
      <c r="AV454" s="270">
        <v>2.1999999999999999E-2</v>
      </c>
      <c r="AW454" s="270">
        <v>2.4E-2</v>
      </c>
      <c r="AX454" s="270">
        <v>0</v>
      </c>
      <c r="AY454" s="270">
        <v>0</v>
      </c>
      <c r="AZ454" s="270">
        <v>0</v>
      </c>
      <c r="BA454" s="270">
        <v>0</v>
      </c>
      <c r="BB454" s="270">
        <v>0</v>
      </c>
      <c r="BC454" s="270">
        <v>0</v>
      </c>
      <c r="BD454" s="270">
        <v>0</v>
      </c>
      <c r="BE454" s="270">
        <v>0</v>
      </c>
      <c r="BF454" s="270">
        <v>0</v>
      </c>
      <c r="BG454" s="270">
        <v>0</v>
      </c>
    </row>
    <row r="455" spans="1:59">
      <c r="A455" s="267" t="s">
        <v>748</v>
      </c>
      <c r="B455" s="268">
        <v>0.2225</v>
      </c>
      <c r="C455" s="268">
        <v>0.3</v>
      </c>
      <c r="D455" s="268">
        <v>0</v>
      </c>
      <c r="E455" s="268"/>
      <c r="F455" s="269">
        <v>1092</v>
      </c>
      <c r="G455" s="270">
        <v>0.05</v>
      </c>
      <c r="H455" s="270">
        <v>0.15</v>
      </c>
      <c r="I455" s="270">
        <v>0</v>
      </c>
      <c r="J455" s="270">
        <v>0</v>
      </c>
      <c r="K455" s="270">
        <v>0.01</v>
      </c>
      <c r="L455" s="270">
        <v>1.2499999999999983E-2</v>
      </c>
      <c r="M455" s="271">
        <v>45.787545787545788</v>
      </c>
      <c r="N455" s="269">
        <v>1100</v>
      </c>
      <c r="O455" s="269">
        <v>1200</v>
      </c>
      <c r="P455" s="269">
        <v>1300</v>
      </c>
      <c r="Q455" s="269">
        <v>1400</v>
      </c>
      <c r="R455" s="269">
        <v>1500</v>
      </c>
      <c r="S455" s="269" t="s">
        <v>160</v>
      </c>
      <c r="T455" s="270">
        <v>4.3999999999999997E-2</v>
      </c>
      <c r="U455" s="270">
        <v>4.8000000000000001E-2</v>
      </c>
      <c r="V455" s="270">
        <v>5.1999999999999998E-2</v>
      </c>
      <c r="W455" s="270">
        <v>5.6000000000000001E-2</v>
      </c>
      <c r="X455" s="270">
        <v>0.06</v>
      </c>
      <c r="Y455" s="270">
        <v>0.11</v>
      </c>
      <c r="Z455" s="270">
        <v>0.115</v>
      </c>
      <c r="AA455" s="270">
        <v>0.12</v>
      </c>
      <c r="AB455" s="270">
        <v>0.125</v>
      </c>
      <c r="AC455" s="270">
        <v>0.13</v>
      </c>
      <c r="AD455" s="270">
        <v>0</v>
      </c>
      <c r="AE455" s="270">
        <v>0</v>
      </c>
      <c r="AF455" s="270">
        <v>0</v>
      </c>
      <c r="AG455" s="270">
        <v>0</v>
      </c>
      <c r="AH455" s="270">
        <v>0</v>
      </c>
      <c r="AI455" s="270">
        <v>0</v>
      </c>
      <c r="AJ455" s="270">
        <v>0</v>
      </c>
      <c r="AK455" s="270">
        <v>0</v>
      </c>
      <c r="AL455" s="270">
        <v>0</v>
      </c>
      <c r="AM455" s="270">
        <v>0</v>
      </c>
      <c r="AN455" s="270">
        <v>3.0000000000000001E-3</v>
      </c>
      <c r="AO455" s="270">
        <v>4.0000000000000001E-3</v>
      </c>
      <c r="AP455" s="270">
        <v>5.0000000000000001E-3</v>
      </c>
      <c r="AQ455" s="270">
        <v>6.0000000000000001E-3</v>
      </c>
      <c r="AR455" s="270">
        <v>6.0000000000000001E-3</v>
      </c>
      <c r="AS455" s="270">
        <v>0.01</v>
      </c>
      <c r="AT455" s="270">
        <v>0.01</v>
      </c>
      <c r="AU455" s="270">
        <v>0.01</v>
      </c>
      <c r="AV455" s="270">
        <v>0.01</v>
      </c>
      <c r="AW455" s="270">
        <v>0.01</v>
      </c>
      <c r="AX455" s="270">
        <v>0</v>
      </c>
      <c r="AY455" s="270">
        <v>0</v>
      </c>
      <c r="AZ455" s="270">
        <v>0</v>
      </c>
      <c r="BA455" s="270">
        <v>0</v>
      </c>
      <c r="BB455" s="270">
        <v>0</v>
      </c>
      <c r="BC455" s="270">
        <v>0</v>
      </c>
      <c r="BD455" s="270">
        <v>0</v>
      </c>
      <c r="BE455" s="270">
        <v>0</v>
      </c>
      <c r="BF455" s="270">
        <v>0</v>
      </c>
      <c r="BG455" s="270">
        <v>0</v>
      </c>
    </row>
    <row r="456" spans="1:59">
      <c r="A456" s="267" t="s">
        <v>634</v>
      </c>
      <c r="B456" s="268">
        <v>4.4859166666666672</v>
      </c>
      <c r="C456" s="268">
        <v>10.540000000000003</v>
      </c>
      <c r="D456" s="268">
        <v>0</v>
      </c>
      <c r="E456" s="268"/>
      <c r="F456" s="269">
        <v>48829</v>
      </c>
      <c r="G456" s="270">
        <v>2.06</v>
      </c>
      <c r="H456" s="270">
        <v>1.071</v>
      </c>
      <c r="I456" s="270">
        <v>0</v>
      </c>
      <c r="J456" s="270">
        <v>0</v>
      </c>
      <c r="K456" s="270">
        <v>0.67600000000000005</v>
      </c>
      <c r="L456" s="270">
        <v>0.67891666666666683</v>
      </c>
      <c r="M456" s="271">
        <v>42.188043990251693</v>
      </c>
      <c r="N456" s="269">
        <v>49099</v>
      </c>
      <c r="O456" s="269">
        <v>51456</v>
      </c>
      <c r="P456" s="269">
        <v>53926</v>
      </c>
      <c r="Q456" s="269">
        <v>56515</v>
      </c>
      <c r="R456" s="269">
        <v>59227</v>
      </c>
      <c r="S456" s="269" t="s">
        <v>159</v>
      </c>
      <c r="T456" s="270">
        <v>2.71</v>
      </c>
      <c r="U456" s="270">
        <v>2.84</v>
      </c>
      <c r="V456" s="270">
        <v>2.976</v>
      </c>
      <c r="W456" s="270">
        <v>3.1190000000000002</v>
      </c>
      <c r="X456" s="270">
        <v>3.2690000000000001</v>
      </c>
      <c r="Y456" s="270">
        <v>1.4370000000000001</v>
      </c>
      <c r="Z456" s="270">
        <v>1.5049999999999999</v>
      </c>
      <c r="AA456" s="270">
        <v>1.577</v>
      </c>
      <c r="AB456" s="270">
        <v>1.6519999999999999</v>
      </c>
      <c r="AC456" s="270">
        <v>1.732</v>
      </c>
      <c r="AD456" s="270">
        <v>0</v>
      </c>
      <c r="AE456" s="270">
        <v>0</v>
      </c>
      <c r="AF456" s="270">
        <v>0</v>
      </c>
      <c r="AG456" s="270">
        <v>0</v>
      </c>
      <c r="AH456" s="270">
        <v>0</v>
      </c>
      <c r="AI456" s="270">
        <v>0</v>
      </c>
      <c r="AJ456" s="270">
        <v>0</v>
      </c>
      <c r="AK456" s="270">
        <v>0</v>
      </c>
      <c r="AL456" s="270">
        <v>0</v>
      </c>
      <c r="AM456" s="270">
        <v>0</v>
      </c>
      <c r="AN456" s="270">
        <v>0.66700000000000004</v>
      </c>
      <c r="AO456" s="270">
        <v>0.66700000000000004</v>
      </c>
      <c r="AP456" s="270">
        <v>0.66700000000000004</v>
      </c>
      <c r="AQ456" s="270">
        <v>0.66700000000000004</v>
      </c>
      <c r="AR456" s="270">
        <v>0.66700000000000004</v>
      </c>
      <c r="AS456" s="270">
        <v>0.65100000000000002</v>
      </c>
      <c r="AT456" s="270">
        <v>0.67800000000000005</v>
      </c>
      <c r="AU456" s="270">
        <v>0.70599999999999996</v>
      </c>
      <c r="AV456" s="270">
        <v>0.73599999999999999</v>
      </c>
      <c r="AW456" s="270">
        <v>0.76700000000000002</v>
      </c>
      <c r="AX456" s="270">
        <v>1</v>
      </c>
      <c r="AY456" s="270">
        <v>0</v>
      </c>
      <c r="AZ456" s="270">
        <v>0</v>
      </c>
      <c r="BA456" s="270">
        <v>0</v>
      </c>
      <c r="BB456" s="270">
        <v>0</v>
      </c>
      <c r="BC456" s="270">
        <v>0</v>
      </c>
      <c r="BD456" s="270">
        <v>0</v>
      </c>
      <c r="BE456" s="270">
        <v>0</v>
      </c>
      <c r="BF456" s="270">
        <v>0</v>
      </c>
      <c r="BG456" s="270">
        <v>0</v>
      </c>
    </row>
    <row r="457" spans="1:59">
      <c r="A457" s="267" t="s">
        <v>762</v>
      </c>
      <c r="B457" s="268">
        <v>8.0876666666666672</v>
      </c>
      <c r="C457" s="268">
        <v>17.706000000000003</v>
      </c>
      <c r="D457" s="268">
        <v>1.2049999999999998</v>
      </c>
      <c r="E457" s="268"/>
      <c r="F457" s="269">
        <v>138683</v>
      </c>
      <c r="G457" s="270">
        <v>6.4</v>
      </c>
      <c r="H457" s="270">
        <v>0.2</v>
      </c>
      <c r="I457" s="270">
        <v>0.04</v>
      </c>
      <c r="J457" s="270">
        <v>0.11</v>
      </c>
      <c r="K457" s="270">
        <v>0.55400000000000005</v>
      </c>
      <c r="L457" s="270">
        <v>-0.42133333333333312</v>
      </c>
      <c r="M457" s="271">
        <v>46.148410403582268</v>
      </c>
      <c r="N457" s="269">
        <v>164682</v>
      </c>
      <c r="O457" s="269">
        <v>168479</v>
      </c>
      <c r="P457" s="269">
        <v>172145</v>
      </c>
      <c r="Q457" s="269">
        <v>177532</v>
      </c>
      <c r="R457" s="269">
        <v>181083</v>
      </c>
      <c r="S457" s="269" t="s">
        <v>159</v>
      </c>
      <c r="T457" s="270">
        <v>6.72</v>
      </c>
      <c r="U457" s="270">
        <v>6.875</v>
      </c>
      <c r="V457" s="270">
        <v>7.024</v>
      </c>
      <c r="W457" s="270">
        <v>7.2439999999999998</v>
      </c>
      <c r="X457" s="270">
        <v>7.3890000000000002</v>
      </c>
      <c r="Y457" s="270">
        <v>1.0469999999999999</v>
      </c>
      <c r="Z457" s="270">
        <v>1.071</v>
      </c>
      <c r="AA457" s="270">
        <v>1.0940000000000001</v>
      </c>
      <c r="AB457" s="270">
        <v>1.129</v>
      </c>
      <c r="AC457" s="270">
        <v>1.1519999999999999</v>
      </c>
      <c r="AD457" s="270">
        <v>2.5999999999999999E-2</v>
      </c>
      <c r="AE457" s="270">
        <v>2.7E-2</v>
      </c>
      <c r="AF457" s="270">
        <v>2.7E-2</v>
      </c>
      <c r="AG457" s="270">
        <v>2.8000000000000001E-2</v>
      </c>
      <c r="AH457" s="270">
        <v>2.8000000000000001E-2</v>
      </c>
      <c r="AI457" s="270">
        <v>3.0000000000000001E-3</v>
      </c>
      <c r="AJ457" s="270">
        <v>3.0000000000000001E-3</v>
      </c>
      <c r="AK457" s="270">
        <v>4.0000000000000001E-3</v>
      </c>
      <c r="AL457" s="270">
        <v>5.0000000000000001E-3</v>
      </c>
      <c r="AM457" s="270">
        <v>5.0000000000000001E-3</v>
      </c>
      <c r="AN457" s="270">
        <v>0.52500000000000002</v>
      </c>
      <c r="AO457" s="270">
        <v>0.52500000000000002</v>
      </c>
      <c r="AP457" s="270">
        <v>0.55000000000000004</v>
      </c>
      <c r="AQ457" s="270">
        <v>0.55000000000000004</v>
      </c>
      <c r="AR457" s="270">
        <v>0.57499999999999996</v>
      </c>
      <c r="AS457" s="270">
        <v>0.2</v>
      </c>
      <c r="AT457" s="270">
        <v>0.2</v>
      </c>
      <c r="AU457" s="270">
        <v>0.2</v>
      </c>
      <c r="AV457" s="270">
        <v>0.2</v>
      </c>
      <c r="AW457" s="270">
        <v>0.2</v>
      </c>
      <c r="AX457" s="270">
        <v>2.5</v>
      </c>
      <c r="AY457" s="270">
        <v>0</v>
      </c>
      <c r="AZ457" s="270">
        <v>0</v>
      </c>
      <c r="BA457" s="270">
        <v>0</v>
      </c>
      <c r="BB457" s="270">
        <v>0</v>
      </c>
      <c r="BC457" s="270">
        <v>0.06</v>
      </c>
      <c r="BD457" s="270">
        <v>0</v>
      </c>
      <c r="BE457" s="270">
        <v>0</v>
      </c>
      <c r="BF457" s="270">
        <v>0</v>
      </c>
      <c r="BG457" s="270">
        <v>0</v>
      </c>
    </row>
    <row r="458" spans="1:59">
      <c r="A458" s="267" t="s">
        <v>470</v>
      </c>
      <c r="B458" s="268">
        <v>1.7223333333333335</v>
      </c>
      <c r="C458" s="268">
        <v>4.1870000000000003</v>
      </c>
      <c r="D458" s="268">
        <v>0</v>
      </c>
      <c r="E458" s="268"/>
      <c r="F458" s="269">
        <v>37500</v>
      </c>
      <c r="G458" s="270">
        <v>0</v>
      </c>
      <c r="H458" s="270">
        <v>0</v>
      </c>
      <c r="I458" s="270">
        <v>1.5489999999999999</v>
      </c>
      <c r="J458" s="270">
        <v>0</v>
      </c>
      <c r="K458" s="270">
        <v>6.3E-2</v>
      </c>
      <c r="L458" s="270">
        <v>0.11033333333333362</v>
      </c>
      <c r="M458" s="271">
        <v>0</v>
      </c>
      <c r="N458" s="269">
        <v>37500</v>
      </c>
      <c r="O458" s="269">
        <v>37500</v>
      </c>
      <c r="P458" s="269">
        <v>37500</v>
      </c>
      <c r="Q458" s="269">
        <v>37500</v>
      </c>
      <c r="R458" s="269">
        <v>37500</v>
      </c>
      <c r="S458" s="269" t="s">
        <v>159</v>
      </c>
      <c r="T458" s="270">
        <v>0</v>
      </c>
      <c r="U458" s="270">
        <v>0</v>
      </c>
      <c r="V458" s="270">
        <v>0</v>
      </c>
      <c r="W458" s="270">
        <v>0</v>
      </c>
      <c r="X458" s="270">
        <v>0</v>
      </c>
      <c r="Y458" s="270">
        <v>0</v>
      </c>
      <c r="Z458" s="270">
        <v>0</v>
      </c>
      <c r="AA458" s="270">
        <v>0</v>
      </c>
      <c r="AB458" s="270">
        <v>0</v>
      </c>
      <c r="AC458" s="270">
        <v>0</v>
      </c>
      <c r="AD458" s="270">
        <v>1.762</v>
      </c>
      <c r="AE458" s="270">
        <v>1.762</v>
      </c>
      <c r="AF458" s="270">
        <v>1.762</v>
      </c>
      <c r="AG458" s="270">
        <v>1.762</v>
      </c>
      <c r="AH458" s="270">
        <v>1.762</v>
      </c>
      <c r="AI458" s="270">
        <v>0</v>
      </c>
      <c r="AJ458" s="270">
        <v>0</v>
      </c>
      <c r="AK458" s="270">
        <v>0</v>
      </c>
      <c r="AL458" s="270">
        <v>0</v>
      </c>
      <c r="AM458" s="270">
        <v>0</v>
      </c>
      <c r="AN458" s="270">
        <v>0.1</v>
      </c>
      <c r="AO458" s="270">
        <v>0.1</v>
      </c>
      <c r="AP458" s="270">
        <v>0.1</v>
      </c>
      <c r="AQ458" s="270">
        <v>0.1</v>
      </c>
      <c r="AR458" s="270">
        <v>0.1</v>
      </c>
      <c r="AS458" s="270">
        <v>0.127</v>
      </c>
      <c r="AT458" s="270">
        <v>0.127</v>
      </c>
      <c r="AU458" s="270">
        <v>0.127</v>
      </c>
      <c r="AV458" s="270">
        <v>0.127</v>
      </c>
      <c r="AW458" s="270">
        <v>0.127</v>
      </c>
      <c r="AX458" s="270">
        <v>0.43199999999999994</v>
      </c>
      <c r="AY458" s="270">
        <v>0</v>
      </c>
      <c r="AZ458" s="270">
        <v>0</v>
      </c>
      <c r="BA458" s="270">
        <v>0</v>
      </c>
      <c r="BB458" s="270">
        <v>0</v>
      </c>
      <c r="BC458" s="270">
        <v>0</v>
      </c>
      <c r="BD458" s="270">
        <v>0</v>
      </c>
      <c r="BE458" s="270">
        <v>0</v>
      </c>
      <c r="BF458" s="270">
        <v>0</v>
      </c>
      <c r="BG458" s="270">
        <v>0</v>
      </c>
    </row>
    <row r="459" spans="1:59">
      <c r="A459" s="267" t="s">
        <v>472</v>
      </c>
      <c r="B459" s="268">
        <v>0.72750000000000004</v>
      </c>
      <c r="C459" s="268">
        <v>3.7199999999999998</v>
      </c>
      <c r="D459" s="268">
        <v>0</v>
      </c>
      <c r="E459" s="268"/>
      <c r="F459" s="269">
        <v>11500</v>
      </c>
      <c r="G459" s="270">
        <v>0</v>
      </c>
      <c r="H459" s="270">
        <v>0</v>
      </c>
      <c r="I459" s="270">
        <v>0.65600000000000003</v>
      </c>
      <c r="J459" s="270">
        <v>0</v>
      </c>
      <c r="K459" s="270">
        <v>2.1999999999999999E-2</v>
      </c>
      <c r="L459" s="270">
        <v>4.9499999999999988E-2</v>
      </c>
      <c r="M459" s="271">
        <v>0</v>
      </c>
      <c r="N459" s="269">
        <v>11500</v>
      </c>
      <c r="O459" s="269">
        <v>11500</v>
      </c>
      <c r="P459" s="269">
        <v>11500</v>
      </c>
      <c r="Q459" s="269">
        <v>11500</v>
      </c>
      <c r="R459" s="269">
        <v>11500</v>
      </c>
      <c r="S459" s="269" t="s">
        <v>159</v>
      </c>
      <c r="T459" s="270">
        <v>0</v>
      </c>
      <c r="U459" s="270">
        <v>0</v>
      </c>
      <c r="V459" s="270">
        <v>0</v>
      </c>
      <c r="W459" s="270">
        <v>0</v>
      </c>
      <c r="X459" s="270">
        <v>0</v>
      </c>
      <c r="Y459" s="270">
        <v>0</v>
      </c>
      <c r="Z459" s="270">
        <v>0</v>
      </c>
      <c r="AA459" s="270">
        <v>0</v>
      </c>
      <c r="AB459" s="270">
        <v>0</v>
      </c>
      <c r="AC459" s="270">
        <v>0</v>
      </c>
      <c r="AD459" s="270">
        <v>0.503</v>
      </c>
      <c r="AE459" s="270">
        <v>0.503</v>
      </c>
      <c r="AF459" s="270">
        <v>0.503</v>
      </c>
      <c r="AG459" s="270">
        <v>0.503</v>
      </c>
      <c r="AH459" s="270">
        <v>0.503</v>
      </c>
      <c r="AI459" s="270">
        <v>0</v>
      </c>
      <c r="AJ459" s="270">
        <v>0</v>
      </c>
      <c r="AK459" s="270">
        <v>0</v>
      </c>
      <c r="AL459" s="270">
        <v>0</v>
      </c>
      <c r="AM459" s="270">
        <v>0</v>
      </c>
      <c r="AN459" s="270">
        <v>1.6E-2</v>
      </c>
      <c r="AO459" s="270">
        <v>1.6E-2</v>
      </c>
      <c r="AP459" s="270">
        <v>1.6E-2</v>
      </c>
      <c r="AQ459" s="270">
        <v>1.6E-2</v>
      </c>
      <c r="AR459" s="270">
        <v>1.6E-2</v>
      </c>
      <c r="AS459" s="270">
        <v>3.7999999999999999E-2</v>
      </c>
      <c r="AT459" s="270">
        <v>3.7999999999999999E-2</v>
      </c>
      <c r="AU459" s="270">
        <v>3.7999999999999999E-2</v>
      </c>
      <c r="AV459" s="270">
        <v>3.7999999999999999E-2</v>
      </c>
      <c r="AW459" s="270">
        <v>3.7999999999999999E-2</v>
      </c>
      <c r="AX459" s="270">
        <v>0</v>
      </c>
      <c r="AY459" s="270">
        <v>0</v>
      </c>
      <c r="AZ459" s="270">
        <v>0</v>
      </c>
      <c r="BA459" s="270">
        <v>0</v>
      </c>
      <c r="BB459" s="270">
        <v>0</v>
      </c>
      <c r="BC459" s="270">
        <v>0</v>
      </c>
      <c r="BD459" s="270">
        <v>0</v>
      </c>
      <c r="BE459" s="270">
        <v>0</v>
      </c>
      <c r="BF459" s="270">
        <v>0</v>
      </c>
      <c r="BG459" s="270">
        <v>0</v>
      </c>
    </row>
    <row r="460" spans="1:59">
      <c r="A460" s="267" t="s">
        <v>471</v>
      </c>
      <c r="B460" s="268">
        <v>1.5732499999999998</v>
      </c>
      <c r="C460" s="268">
        <v>3.8140000000000001</v>
      </c>
      <c r="D460" s="268">
        <v>0</v>
      </c>
      <c r="E460" s="268"/>
      <c r="F460" s="269">
        <v>17000</v>
      </c>
      <c r="G460" s="270">
        <v>0</v>
      </c>
      <c r="H460" s="270">
        <v>0</v>
      </c>
      <c r="I460" s="270">
        <v>1.284</v>
      </c>
      <c r="J460" s="270">
        <v>0</v>
      </c>
      <c r="K460" s="270">
        <v>5.0999999999999997E-2</v>
      </c>
      <c r="L460" s="270">
        <v>0.23824999999999985</v>
      </c>
      <c r="M460" s="271">
        <v>0</v>
      </c>
      <c r="N460" s="269">
        <v>17000</v>
      </c>
      <c r="O460" s="269">
        <v>17000</v>
      </c>
      <c r="P460" s="269">
        <v>17000</v>
      </c>
      <c r="Q460" s="269">
        <v>17000</v>
      </c>
      <c r="R460" s="269">
        <v>17000</v>
      </c>
      <c r="S460" s="269" t="s">
        <v>159</v>
      </c>
      <c r="T460" s="270">
        <v>0</v>
      </c>
      <c r="U460" s="270">
        <v>0</v>
      </c>
      <c r="V460" s="270">
        <v>0</v>
      </c>
      <c r="W460" s="270">
        <v>0</v>
      </c>
      <c r="X460" s="270">
        <v>0</v>
      </c>
      <c r="Y460" s="270">
        <v>0</v>
      </c>
      <c r="Z460" s="270">
        <v>0</v>
      </c>
      <c r="AA460" s="270">
        <v>0</v>
      </c>
      <c r="AB460" s="270">
        <v>0</v>
      </c>
      <c r="AC460" s="270">
        <v>0</v>
      </c>
      <c r="AD460" s="270">
        <v>1.1060000000000001</v>
      </c>
      <c r="AE460" s="270">
        <v>1.1060000000000001</v>
      </c>
      <c r="AF460" s="270">
        <v>1.1060000000000001</v>
      </c>
      <c r="AG460" s="270">
        <v>1.1060000000000001</v>
      </c>
      <c r="AH460" s="270">
        <v>1.1060000000000001</v>
      </c>
      <c r="AI460" s="270">
        <v>0</v>
      </c>
      <c r="AJ460" s="270">
        <v>0</v>
      </c>
      <c r="AK460" s="270">
        <v>0</v>
      </c>
      <c r="AL460" s="270">
        <v>0</v>
      </c>
      <c r="AM460" s="270">
        <v>0</v>
      </c>
      <c r="AN460" s="270">
        <v>7.4999999999999997E-2</v>
      </c>
      <c r="AO460" s="270">
        <v>7.4999999999999997E-2</v>
      </c>
      <c r="AP460" s="270">
        <v>7.4999999999999997E-2</v>
      </c>
      <c r="AQ460" s="270">
        <v>7.4999999999999997E-2</v>
      </c>
      <c r="AR460" s="270">
        <v>7.4999999999999997E-2</v>
      </c>
      <c r="AS460" s="270">
        <v>0.20899999999999999</v>
      </c>
      <c r="AT460" s="270">
        <v>0.20899999999999999</v>
      </c>
      <c r="AU460" s="270">
        <v>0.20899999999999999</v>
      </c>
      <c r="AV460" s="270">
        <v>0.20899999999999999</v>
      </c>
      <c r="AW460" s="270">
        <v>0.20899999999999999</v>
      </c>
      <c r="AX460" s="270">
        <v>0</v>
      </c>
      <c r="AY460" s="270">
        <v>0</v>
      </c>
      <c r="AZ460" s="270">
        <v>0</v>
      </c>
      <c r="BA460" s="270">
        <v>0</v>
      </c>
      <c r="BB460" s="270">
        <v>0</v>
      </c>
      <c r="BC460" s="270">
        <v>0</v>
      </c>
      <c r="BD460" s="270">
        <v>0</v>
      </c>
      <c r="BE460" s="270">
        <v>0</v>
      </c>
      <c r="BF460" s="270">
        <v>0</v>
      </c>
      <c r="BG460" s="270">
        <v>0</v>
      </c>
    </row>
    <row r="461" spans="1:59">
      <c r="A461" s="267" t="s">
        <v>474</v>
      </c>
      <c r="B461" s="268">
        <v>0.24116666666666664</v>
      </c>
      <c r="C461" s="268">
        <v>0.245</v>
      </c>
      <c r="D461" s="268">
        <v>0</v>
      </c>
      <c r="E461" s="268"/>
      <c r="F461" s="269">
        <v>750</v>
      </c>
      <c r="G461" s="270">
        <v>0</v>
      </c>
      <c r="H461" s="270">
        <v>0</v>
      </c>
      <c r="I461" s="270">
        <v>0.24099999999999999</v>
      </c>
      <c r="J461" s="270">
        <v>0</v>
      </c>
      <c r="K461" s="270">
        <v>0</v>
      </c>
      <c r="L461" s="270">
        <v>1.6666666666664831E-4</v>
      </c>
      <c r="M461" s="271">
        <v>0</v>
      </c>
      <c r="N461" s="269">
        <v>750</v>
      </c>
      <c r="O461" s="269">
        <v>750</v>
      </c>
      <c r="P461" s="269">
        <v>750</v>
      </c>
      <c r="Q461" s="269">
        <v>750</v>
      </c>
      <c r="R461" s="269">
        <v>750</v>
      </c>
      <c r="S461" s="269" t="s">
        <v>159</v>
      </c>
      <c r="T461" s="270">
        <v>0</v>
      </c>
      <c r="U461" s="270">
        <v>0</v>
      </c>
      <c r="V461" s="270">
        <v>0</v>
      </c>
      <c r="W461" s="270">
        <v>0</v>
      </c>
      <c r="X461" s="270">
        <v>0</v>
      </c>
      <c r="Y461" s="270">
        <v>0</v>
      </c>
      <c r="Z461" s="270">
        <v>0</v>
      </c>
      <c r="AA461" s="270">
        <v>0</v>
      </c>
      <c r="AB461" s="270">
        <v>0</v>
      </c>
      <c r="AC461" s="270">
        <v>0</v>
      </c>
      <c r="AD461" s="270">
        <v>0.14499999999999999</v>
      </c>
      <c r="AE461" s="270">
        <v>0.14499999999999999</v>
      </c>
      <c r="AF461" s="270">
        <v>0.14499999999999999</v>
      </c>
      <c r="AG461" s="270">
        <v>0.14499999999999999</v>
      </c>
      <c r="AH461" s="270">
        <v>0.14499999999999999</v>
      </c>
      <c r="AI461" s="270">
        <v>0</v>
      </c>
      <c r="AJ461" s="270">
        <v>0</v>
      </c>
      <c r="AK461" s="270">
        <v>0</v>
      </c>
      <c r="AL461" s="270">
        <v>0</v>
      </c>
      <c r="AM461" s="270">
        <v>0</v>
      </c>
      <c r="AN461" s="270">
        <v>0</v>
      </c>
      <c r="AO461" s="270">
        <v>0</v>
      </c>
      <c r="AP461" s="270">
        <v>0</v>
      </c>
      <c r="AQ461" s="270">
        <v>0</v>
      </c>
      <c r="AR461" s="270">
        <v>0</v>
      </c>
      <c r="AS461" s="270">
        <v>0</v>
      </c>
      <c r="AT461" s="270">
        <v>0</v>
      </c>
      <c r="AU461" s="270">
        <v>0</v>
      </c>
      <c r="AV461" s="270">
        <v>0</v>
      </c>
      <c r="AW461" s="270">
        <v>0</v>
      </c>
      <c r="AX461" s="270">
        <v>0</v>
      </c>
      <c r="AY461" s="270">
        <v>0</v>
      </c>
      <c r="AZ461" s="270">
        <v>0</v>
      </c>
      <c r="BA461" s="270">
        <v>0</v>
      </c>
      <c r="BB461" s="270">
        <v>0</v>
      </c>
      <c r="BC461" s="270">
        <v>0</v>
      </c>
      <c r="BD461" s="270">
        <v>0</v>
      </c>
      <c r="BE461" s="270">
        <v>0</v>
      </c>
      <c r="BF461" s="270">
        <v>0</v>
      </c>
      <c r="BG461" s="270">
        <v>0</v>
      </c>
    </row>
    <row r="462" spans="1:59">
      <c r="A462" s="267" t="s">
        <v>765</v>
      </c>
      <c r="B462" s="268">
        <v>0.13166666666666665</v>
      </c>
      <c r="C462" s="268">
        <v>0.36</v>
      </c>
      <c r="D462" s="268">
        <v>0</v>
      </c>
      <c r="E462" s="268"/>
      <c r="F462" s="269">
        <v>903</v>
      </c>
      <c r="G462" s="270">
        <v>5.2999999999999999E-2</v>
      </c>
      <c r="H462" s="270">
        <v>2.4E-2</v>
      </c>
      <c r="I462" s="270">
        <v>0</v>
      </c>
      <c r="J462" s="270">
        <v>1E-3</v>
      </c>
      <c r="K462" s="270">
        <v>4.4999999999999998E-2</v>
      </c>
      <c r="L462" s="270">
        <v>8.6666666666666559E-3</v>
      </c>
      <c r="M462" s="271">
        <v>58.693244739756366</v>
      </c>
      <c r="N462" s="269">
        <v>1009</v>
      </c>
      <c r="O462" s="269">
        <v>1086</v>
      </c>
      <c r="P462" s="269">
        <v>1123</v>
      </c>
      <c r="Q462" s="269">
        <v>1196</v>
      </c>
      <c r="R462" s="269">
        <v>1255</v>
      </c>
      <c r="S462" s="269" t="s">
        <v>157</v>
      </c>
      <c r="T462" s="270">
        <v>5.8000000000000003E-2</v>
      </c>
      <c r="U462" s="270">
        <v>6.2E-2</v>
      </c>
      <c r="V462" s="270">
        <v>6.6000000000000003E-2</v>
      </c>
      <c r="W462" s="270">
        <v>7.3999999999999996E-2</v>
      </c>
      <c r="X462" s="270">
        <v>0.08</v>
      </c>
      <c r="Y462" s="270">
        <v>2.4500000000000001E-2</v>
      </c>
      <c r="Z462" s="270">
        <v>2.5000000000000001E-2</v>
      </c>
      <c r="AA462" s="270">
        <v>0.03</v>
      </c>
      <c r="AB462" s="270">
        <v>3.4000000000000002E-2</v>
      </c>
      <c r="AC462" s="270">
        <v>3.5999999999999997E-2</v>
      </c>
      <c r="AD462" s="270">
        <v>0</v>
      </c>
      <c r="AE462" s="270">
        <v>0</v>
      </c>
      <c r="AF462" s="270">
        <v>0</v>
      </c>
      <c r="AG462" s="270">
        <v>0</v>
      </c>
      <c r="AH462" s="270">
        <v>0</v>
      </c>
      <c r="AI462" s="270">
        <v>2E-3</v>
      </c>
      <c r="AJ462" s="270">
        <v>3.0000000000000001E-3</v>
      </c>
      <c r="AK462" s="270">
        <v>3.0000000000000001E-3</v>
      </c>
      <c r="AL462" s="270">
        <v>3.0000000000000001E-3</v>
      </c>
      <c r="AM462" s="270">
        <v>3.0000000000000001E-3</v>
      </c>
      <c r="AN462" s="270">
        <v>1.9E-2</v>
      </c>
      <c r="AO462" s="270">
        <v>1.9E-2</v>
      </c>
      <c r="AP462" s="270">
        <v>0.02</v>
      </c>
      <c r="AQ462" s="270">
        <v>0.02</v>
      </c>
      <c r="AR462" s="270">
        <v>0.02</v>
      </c>
      <c r="AS462" s="270">
        <v>7.7000000000000002E-3</v>
      </c>
      <c r="AT462" s="270">
        <v>8.2000000000000007E-3</v>
      </c>
      <c r="AU462" s="270">
        <v>8.8999999999999999E-3</v>
      </c>
      <c r="AV462" s="270">
        <v>9.7999999999999997E-3</v>
      </c>
      <c r="AW462" s="270">
        <v>1.04E-2</v>
      </c>
      <c r="AX462" s="270">
        <v>0</v>
      </c>
      <c r="AY462" s="270">
        <v>0</v>
      </c>
      <c r="AZ462" s="270">
        <v>0</v>
      </c>
      <c r="BA462" s="270">
        <v>0</v>
      </c>
      <c r="BB462" s="270">
        <v>0</v>
      </c>
      <c r="BC462" s="270">
        <v>0</v>
      </c>
      <c r="BD462" s="270">
        <v>0</v>
      </c>
      <c r="BE462" s="270">
        <v>0</v>
      </c>
      <c r="BF462" s="270">
        <v>0</v>
      </c>
      <c r="BG462" s="270">
        <v>0</v>
      </c>
    </row>
    <row r="463" spans="1:59">
      <c r="A463" s="267" t="s">
        <v>768</v>
      </c>
      <c r="B463" s="268">
        <v>1.0444999999999998</v>
      </c>
      <c r="C463" s="268">
        <v>3.5489999999999999</v>
      </c>
      <c r="D463" s="268">
        <v>0</v>
      </c>
      <c r="E463" s="268"/>
      <c r="F463" s="269">
        <v>15546</v>
      </c>
      <c r="G463" s="270">
        <v>0.53800000000000003</v>
      </c>
      <c r="H463" s="270">
        <v>6.6000000000000003E-2</v>
      </c>
      <c r="I463" s="270">
        <v>0</v>
      </c>
      <c r="J463" s="270">
        <v>0.10100000000000001</v>
      </c>
      <c r="K463" s="270">
        <v>0.159</v>
      </c>
      <c r="L463" s="270">
        <v>0.18049999999999966</v>
      </c>
      <c r="M463" s="271">
        <v>34.606972854753636</v>
      </c>
      <c r="N463" s="269">
        <v>15700</v>
      </c>
      <c r="O463" s="269">
        <v>17000</v>
      </c>
      <c r="P463" s="269">
        <v>18000</v>
      </c>
      <c r="Q463" s="269">
        <v>20000</v>
      </c>
      <c r="R463" s="269">
        <v>23000</v>
      </c>
      <c r="S463" s="269" t="s">
        <v>157</v>
      </c>
      <c r="T463" s="270">
        <v>0.56499999999999995</v>
      </c>
      <c r="U463" s="270">
        <v>0.6</v>
      </c>
      <c r="V463" s="270">
        <v>0.75</v>
      </c>
      <c r="W463" s="270">
        <v>0.92500000000000004</v>
      </c>
      <c r="X463" s="270">
        <v>1.25</v>
      </c>
      <c r="Y463" s="270">
        <v>7.0000000000000007E-2</v>
      </c>
      <c r="Z463" s="270">
        <v>8.5000000000000006E-2</v>
      </c>
      <c r="AA463" s="270">
        <v>0.1</v>
      </c>
      <c r="AB463" s="270">
        <v>0.15</v>
      </c>
      <c r="AC463" s="270">
        <v>0.17499999999999999</v>
      </c>
      <c r="AD463" s="270">
        <v>0</v>
      </c>
      <c r="AE463" s="270">
        <v>0</v>
      </c>
      <c r="AF463" s="270">
        <v>0</v>
      </c>
      <c r="AG463" s="270">
        <v>0</v>
      </c>
      <c r="AH463" s="270">
        <v>0</v>
      </c>
      <c r="AI463" s="270">
        <v>0.13</v>
      </c>
      <c r="AJ463" s="270">
        <v>0.15</v>
      </c>
      <c r="AK463" s="270">
        <v>0.18</v>
      </c>
      <c r="AL463" s="270">
        <v>0.21</v>
      </c>
      <c r="AM463" s="270">
        <v>0.22500000000000001</v>
      </c>
      <c r="AN463" s="270">
        <v>9.5000000000000001E-2</v>
      </c>
      <c r="AO463" s="270">
        <v>0.1</v>
      </c>
      <c r="AP463" s="270">
        <v>0.12</v>
      </c>
      <c r="AQ463" s="270">
        <v>0.15</v>
      </c>
      <c r="AR463" s="270">
        <v>0.17499999999999999</v>
      </c>
      <c r="AS463" s="270">
        <v>0.24099999999999999</v>
      </c>
      <c r="AT463" s="270">
        <v>0.26200000000000001</v>
      </c>
      <c r="AU463" s="270">
        <v>0.32200000000000001</v>
      </c>
      <c r="AV463" s="270">
        <v>0.40200000000000002</v>
      </c>
      <c r="AW463" s="270">
        <v>0.51100000000000001</v>
      </c>
      <c r="AX463" s="270">
        <v>0</v>
      </c>
      <c r="AY463" s="270">
        <v>0</v>
      </c>
      <c r="AZ463" s="270">
        <v>0</v>
      </c>
      <c r="BA463" s="270">
        <v>0</v>
      </c>
      <c r="BB463" s="270">
        <v>0</v>
      </c>
      <c r="BC463" s="270">
        <v>9.2999999999999999E-2</v>
      </c>
      <c r="BD463" s="270">
        <v>0</v>
      </c>
      <c r="BE463" s="270">
        <v>0</v>
      </c>
      <c r="BF463" s="270">
        <v>0</v>
      </c>
      <c r="BG463" s="270">
        <v>0</v>
      </c>
    </row>
    <row r="464" spans="1:59">
      <c r="A464" s="267" t="s">
        <v>554</v>
      </c>
      <c r="B464" s="268">
        <v>2.2758333333333334</v>
      </c>
      <c r="C464" s="268">
        <v>2.6520000000000001</v>
      </c>
      <c r="D464" s="268">
        <v>1E-3</v>
      </c>
      <c r="E464" s="268"/>
      <c r="F464" s="269">
        <v>18683</v>
      </c>
      <c r="G464" s="270">
        <v>0.76900000000000002</v>
      </c>
      <c r="H464" s="270">
        <v>0.379</v>
      </c>
      <c r="I464" s="270">
        <v>4.0000000000000001E-3</v>
      </c>
      <c r="J464" s="270">
        <v>0.37</v>
      </c>
      <c r="K464" s="270">
        <v>0.17499999999999999</v>
      </c>
      <c r="L464" s="270">
        <v>0.5778333333333332</v>
      </c>
      <c r="M464" s="271">
        <v>41.160413209869937</v>
      </c>
      <c r="N464" s="269">
        <v>18683</v>
      </c>
      <c r="O464" s="269">
        <v>18683</v>
      </c>
      <c r="P464" s="269">
        <v>18683</v>
      </c>
      <c r="Q464" s="269">
        <v>18730</v>
      </c>
      <c r="R464" s="269">
        <v>18917</v>
      </c>
      <c r="S464" s="269" t="s">
        <v>156</v>
      </c>
      <c r="T464" s="270">
        <v>0.76900000000000002</v>
      </c>
      <c r="U464" s="270">
        <v>0.76900000000000002</v>
      </c>
      <c r="V464" s="270">
        <v>0.76900000000000002</v>
      </c>
      <c r="W464" s="270">
        <v>0.77100000000000002</v>
      </c>
      <c r="X464" s="270">
        <v>0.77600000000000002</v>
      </c>
      <c r="Y464" s="270">
        <v>0.379</v>
      </c>
      <c r="Z464" s="270">
        <v>0.379</v>
      </c>
      <c r="AA464" s="270">
        <v>0.379</v>
      </c>
      <c r="AB464" s="270">
        <v>0.38</v>
      </c>
      <c r="AC464" s="270">
        <v>0.38400000000000001</v>
      </c>
      <c r="AD464" s="270">
        <v>4.0000000000000001E-3</v>
      </c>
      <c r="AE464" s="270">
        <v>4.0000000000000001E-3</v>
      </c>
      <c r="AF464" s="270">
        <v>4.0000000000000001E-3</v>
      </c>
      <c r="AG464" s="270">
        <v>4.0000000000000001E-3</v>
      </c>
      <c r="AH464" s="270">
        <v>4.0000000000000001E-3</v>
      </c>
      <c r="AI464" s="270">
        <v>0.37</v>
      </c>
      <c r="AJ464" s="270">
        <v>0.37</v>
      </c>
      <c r="AK464" s="270">
        <v>0.37</v>
      </c>
      <c r="AL464" s="270">
        <v>0.371</v>
      </c>
      <c r="AM464" s="270">
        <v>0.376</v>
      </c>
      <c r="AN464" s="270">
        <v>0.17499999999999999</v>
      </c>
      <c r="AO464" s="270">
        <v>0.17499999999999999</v>
      </c>
      <c r="AP464" s="270">
        <v>0.17499999999999999</v>
      </c>
      <c r="AQ464" s="270">
        <v>0.17499999999999999</v>
      </c>
      <c r="AR464" s="270">
        <v>0.17499999999999999</v>
      </c>
      <c r="AS464" s="270">
        <v>0.3</v>
      </c>
      <c r="AT464" s="270">
        <v>0.3</v>
      </c>
      <c r="AU464" s="270">
        <v>0.3</v>
      </c>
      <c r="AV464" s="270">
        <v>0.3</v>
      </c>
      <c r="AW464" s="270">
        <v>0.3</v>
      </c>
      <c r="AX464" s="270">
        <v>0.5</v>
      </c>
      <c r="AY464" s="270">
        <v>0</v>
      </c>
      <c r="AZ464" s="270">
        <v>0</v>
      </c>
      <c r="BA464" s="270">
        <v>0</v>
      </c>
      <c r="BB464" s="270">
        <v>0</v>
      </c>
      <c r="BC464" s="270">
        <v>0</v>
      </c>
      <c r="BD464" s="270">
        <v>0</v>
      </c>
      <c r="BE464" s="270">
        <v>0</v>
      </c>
      <c r="BF464" s="270">
        <v>0</v>
      </c>
      <c r="BG464" s="270">
        <v>0</v>
      </c>
    </row>
    <row r="465" spans="1:59">
      <c r="A465" s="267" t="s">
        <v>771</v>
      </c>
      <c r="B465" s="268">
        <v>0.78925000000000001</v>
      </c>
      <c r="C465" s="268">
        <v>1.9710000000000003</v>
      </c>
      <c r="D465" s="268">
        <v>2.4E-2</v>
      </c>
      <c r="E465" s="268"/>
      <c r="F465" s="269">
        <v>11993</v>
      </c>
      <c r="G465" s="270">
        <v>0.47299999999999998</v>
      </c>
      <c r="H465" s="270">
        <v>5.0999999999999997E-2</v>
      </c>
      <c r="I465" s="270">
        <v>0</v>
      </c>
      <c r="J465" s="270">
        <v>7.0000000000000001E-3</v>
      </c>
      <c r="K465" s="270">
        <v>0.105</v>
      </c>
      <c r="L465" s="270">
        <v>0.12924999999999998</v>
      </c>
      <c r="M465" s="271">
        <v>39.439673142666557</v>
      </c>
      <c r="N465" s="269">
        <v>12005</v>
      </c>
      <c r="O465" s="269">
        <v>12125</v>
      </c>
      <c r="P465" s="269">
        <v>12246</v>
      </c>
      <c r="Q465" s="269">
        <v>12369</v>
      </c>
      <c r="R465" s="269">
        <v>12492</v>
      </c>
      <c r="S465" s="269" t="s">
        <v>156</v>
      </c>
      <c r="T465" s="270">
        <v>0.504</v>
      </c>
      <c r="U465" s="270">
        <v>0.50900000000000001</v>
      </c>
      <c r="V465" s="270">
        <v>0.51400000000000001</v>
      </c>
      <c r="W465" s="270">
        <v>0.51900000000000002</v>
      </c>
      <c r="X465" s="270">
        <v>0.52500000000000002</v>
      </c>
      <c r="Y465" s="270">
        <v>0.05</v>
      </c>
      <c r="Z465" s="270">
        <v>5.5E-2</v>
      </c>
      <c r="AA465" s="270">
        <v>6.0999999999999999E-2</v>
      </c>
      <c r="AB465" s="270">
        <v>6.7000000000000004E-2</v>
      </c>
      <c r="AC465" s="270">
        <v>7.2999999999999995E-2</v>
      </c>
      <c r="AD465" s="270">
        <v>0</v>
      </c>
      <c r="AE465" s="270">
        <v>0</v>
      </c>
      <c r="AF465" s="270">
        <v>0</v>
      </c>
      <c r="AG465" s="270">
        <v>0</v>
      </c>
      <c r="AH465" s="270">
        <v>0</v>
      </c>
      <c r="AI465" s="270">
        <v>0.01</v>
      </c>
      <c r="AJ465" s="270">
        <v>1.0999999999999999E-2</v>
      </c>
      <c r="AK465" s="270">
        <v>1.2E-2</v>
      </c>
      <c r="AL465" s="270">
        <v>1.2999999999999999E-2</v>
      </c>
      <c r="AM465" s="270">
        <v>1.4E-2</v>
      </c>
      <c r="AN465" s="270">
        <v>9.7000000000000003E-2</v>
      </c>
      <c r="AO465" s="270">
        <v>0.107</v>
      </c>
      <c r="AP465" s="270">
        <v>0.11700000000000001</v>
      </c>
      <c r="AQ465" s="270">
        <v>0.128</v>
      </c>
      <c r="AR465" s="270">
        <v>0.14000000000000001</v>
      </c>
      <c r="AS465" s="270">
        <v>8.5999999999999993E-2</v>
      </c>
      <c r="AT465" s="270">
        <v>8.6999999999999994E-2</v>
      </c>
      <c r="AU465" s="270">
        <v>8.7999999999999995E-2</v>
      </c>
      <c r="AV465" s="270">
        <v>8.8999999999999996E-2</v>
      </c>
      <c r="AW465" s="270">
        <v>0.09</v>
      </c>
      <c r="AX465" s="270">
        <v>0</v>
      </c>
      <c r="AY465" s="270">
        <v>0</v>
      </c>
      <c r="AZ465" s="270">
        <v>0</v>
      </c>
      <c r="BA465" s="270">
        <v>0</v>
      </c>
      <c r="BB465" s="270">
        <v>0</v>
      </c>
      <c r="BC465" s="270">
        <v>0</v>
      </c>
      <c r="BD465" s="270">
        <v>0</v>
      </c>
      <c r="BE465" s="270">
        <v>0</v>
      </c>
      <c r="BF465" s="270">
        <v>0</v>
      </c>
      <c r="BG465" s="270">
        <v>0</v>
      </c>
    </row>
    <row r="466" spans="1:59">
      <c r="A466" s="267" t="s">
        <v>460</v>
      </c>
      <c r="B466" s="268">
        <v>0.36833333333333335</v>
      </c>
      <c r="C466" s="268">
        <v>0.92399999999999993</v>
      </c>
      <c r="D466" s="268">
        <v>0</v>
      </c>
      <c r="E466" s="268"/>
      <c r="F466" s="269">
        <v>4250</v>
      </c>
      <c r="G466" s="270">
        <v>0.10100000000000001</v>
      </c>
      <c r="H466" s="270">
        <v>0.13500000000000001</v>
      </c>
      <c r="I466" s="270">
        <v>2.1000000000000001E-2</v>
      </c>
      <c r="J466" s="270">
        <v>7.0999999999999994E-2</v>
      </c>
      <c r="K466" s="270">
        <v>1.4999999999999999E-2</v>
      </c>
      <c r="L466" s="270">
        <v>2.5333333333333319E-2</v>
      </c>
      <c r="M466" s="271">
        <v>23.764705882352942</v>
      </c>
      <c r="N466" s="269">
        <v>4356</v>
      </c>
      <c r="O466" s="269">
        <v>4868</v>
      </c>
      <c r="P466" s="269">
        <v>5380</v>
      </c>
      <c r="Q466" s="269">
        <v>5892</v>
      </c>
      <c r="R466" s="269">
        <v>6404</v>
      </c>
      <c r="S466" s="269" t="s">
        <v>155</v>
      </c>
      <c r="T466" s="270">
        <v>0.128</v>
      </c>
      <c r="U466" s="270">
        <v>0.158</v>
      </c>
      <c r="V466" s="270">
        <v>0.189</v>
      </c>
      <c r="W466" s="270">
        <v>0.219</v>
      </c>
      <c r="X466" s="270">
        <v>0.25</v>
      </c>
      <c r="Y466" s="270">
        <v>0.13700000000000001</v>
      </c>
      <c r="Z466" s="270">
        <v>0.14000000000000001</v>
      </c>
      <c r="AA466" s="270">
        <v>0.14199999999999999</v>
      </c>
      <c r="AB466" s="270">
        <v>0.14499999999999999</v>
      </c>
      <c r="AC466" s="270">
        <v>0.14699999999999999</v>
      </c>
      <c r="AD466" s="270">
        <v>2.1999999999999999E-2</v>
      </c>
      <c r="AE466" s="270">
        <v>2.3E-2</v>
      </c>
      <c r="AF466" s="270">
        <v>2.3E-2</v>
      </c>
      <c r="AG466" s="270">
        <v>2.5999999999999999E-2</v>
      </c>
      <c r="AH466" s="270">
        <v>2.5999999999999999E-2</v>
      </c>
      <c r="AI466" s="270">
        <v>7.4999999999999997E-2</v>
      </c>
      <c r="AJ466" s="270">
        <v>7.5999999999999998E-2</v>
      </c>
      <c r="AK466" s="270">
        <v>7.6999999999999999E-2</v>
      </c>
      <c r="AL466" s="270">
        <v>1.7999999999999999E-2</v>
      </c>
      <c r="AM466" s="270">
        <v>1.9E-2</v>
      </c>
      <c r="AN466" s="270">
        <v>2.8000000000000001E-2</v>
      </c>
      <c r="AO466" s="270">
        <v>3.3000000000000002E-2</v>
      </c>
      <c r="AP466" s="270">
        <v>3.7999999999999999E-2</v>
      </c>
      <c r="AQ466" s="270">
        <v>4.2999999999999997E-2</v>
      </c>
      <c r="AR466" s="270">
        <v>4.8000000000000001E-2</v>
      </c>
      <c r="AS466" s="270">
        <v>2.5999999999999999E-2</v>
      </c>
      <c r="AT466" s="270">
        <v>2.9000000000000001E-2</v>
      </c>
      <c r="AU466" s="270">
        <v>3.1E-2</v>
      </c>
      <c r="AV466" s="270">
        <v>0.03</v>
      </c>
      <c r="AW466" s="270">
        <v>3.3000000000000002E-2</v>
      </c>
      <c r="AX466" s="270">
        <v>0</v>
      </c>
      <c r="AY466" s="270">
        <v>0.1</v>
      </c>
      <c r="AZ466" s="270">
        <v>0.6</v>
      </c>
      <c r="BA466" s="270">
        <v>0</v>
      </c>
      <c r="BB466" s="270">
        <v>0</v>
      </c>
      <c r="BC466" s="270">
        <v>0</v>
      </c>
      <c r="BD466" s="270">
        <v>0</v>
      </c>
      <c r="BE466" s="270">
        <v>0</v>
      </c>
      <c r="BF466" s="270">
        <v>0</v>
      </c>
      <c r="BG466" s="270">
        <v>0</v>
      </c>
    </row>
    <row r="467" spans="1:59">
      <c r="A467" s="267" t="s">
        <v>879</v>
      </c>
      <c r="B467" s="268">
        <v>4.8583333333333339E-2</v>
      </c>
      <c r="C467" s="268">
        <v>1.7280000000000002</v>
      </c>
      <c r="D467" s="268">
        <v>2.9000000000000001E-2</v>
      </c>
      <c r="E467" s="268"/>
      <c r="F467" s="269">
        <v>650</v>
      </c>
      <c r="G467" s="270">
        <v>4.8000000000000001E-2</v>
      </c>
      <c r="H467" s="270">
        <v>0.155</v>
      </c>
      <c r="I467" s="270">
        <v>0</v>
      </c>
      <c r="J467" s="270">
        <v>0</v>
      </c>
      <c r="K467" s="270">
        <v>0.3</v>
      </c>
      <c r="L467" s="270">
        <v>-0.48341666666666672</v>
      </c>
      <c r="M467" s="271">
        <v>73.84615384615384</v>
      </c>
      <c r="N467" s="269">
        <v>3100</v>
      </c>
      <c r="O467" s="269">
        <v>3300</v>
      </c>
      <c r="P467" s="269">
        <v>3500</v>
      </c>
      <c r="Q467" s="269">
        <v>3500</v>
      </c>
      <c r="R467" s="269">
        <v>3500</v>
      </c>
      <c r="S467" s="269" t="s">
        <v>155</v>
      </c>
      <c r="T467" s="270">
        <v>0.63300000000000001</v>
      </c>
      <c r="U467" s="270">
        <v>0.76</v>
      </c>
      <c r="V467" s="270">
        <v>0.91200000000000003</v>
      </c>
      <c r="W467" s="270">
        <v>1.095</v>
      </c>
      <c r="X467" s="270">
        <v>1.3140000000000001</v>
      </c>
      <c r="Y467" s="270">
        <v>6.7000000000000004E-2</v>
      </c>
      <c r="Z467" s="270">
        <v>7.1999999999999995E-2</v>
      </c>
      <c r="AA467" s="270">
        <v>7.3999999999999996E-2</v>
      </c>
      <c r="AB467" s="270">
        <v>7.4999999999999997E-2</v>
      </c>
      <c r="AC467" s="270">
        <v>7.6999999999999999E-2</v>
      </c>
      <c r="AD467" s="270">
        <v>0</v>
      </c>
      <c r="AE467" s="270">
        <v>0</v>
      </c>
      <c r="AF467" s="270">
        <v>0</v>
      </c>
      <c r="AG467" s="270">
        <v>0</v>
      </c>
      <c r="AH467" s="270">
        <v>0</v>
      </c>
      <c r="AI467" s="270">
        <v>2E-3</v>
      </c>
      <c r="AJ467" s="270">
        <v>2E-3</v>
      </c>
      <c r="AK467" s="270">
        <v>2E-3</v>
      </c>
      <c r="AL467" s="270">
        <v>3.0000000000000001E-3</v>
      </c>
      <c r="AM467" s="270">
        <v>4.0000000000000001E-3</v>
      </c>
      <c r="AN467" s="270">
        <v>2.5000000000000001E-2</v>
      </c>
      <c r="AO467" s="270">
        <v>2.9000000000000001E-2</v>
      </c>
      <c r="AP467" s="270">
        <v>3.1E-2</v>
      </c>
      <c r="AQ467" s="270">
        <v>3.2000000000000001E-2</v>
      </c>
      <c r="AR467" s="270">
        <v>3.5000000000000003E-2</v>
      </c>
      <c r="AS467" s="270">
        <v>7.5999999999999998E-2</v>
      </c>
      <c r="AT467" s="270">
        <v>0.09</v>
      </c>
      <c r="AU467" s="270">
        <v>0.107</v>
      </c>
      <c r="AV467" s="270">
        <v>0.126</v>
      </c>
      <c r="AW467" s="270">
        <v>0.15</v>
      </c>
      <c r="AX467" s="270">
        <v>0</v>
      </c>
      <c r="AY467" s="270">
        <v>0</v>
      </c>
      <c r="AZ467" s="270">
        <v>0</v>
      </c>
      <c r="BA467" s="270">
        <v>0</v>
      </c>
      <c r="BB467" s="270">
        <v>0</v>
      </c>
      <c r="BC467" s="270">
        <v>0</v>
      </c>
      <c r="BD467" s="270">
        <v>0</v>
      </c>
      <c r="BE467" s="270">
        <v>0</v>
      </c>
      <c r="BF467" s="270">
        <v>0</v>
      </c>
      <c r="BG467" s="270">
        <v>0</v>
      </c>
    </row>
    <row r="468" spans="1:59">
      <c r="A468" s="267" t="s">
        <v>889</v>
      </c>
      <c r="B468" s="268">
        <v>0.18225000000000002</v>
      </c>
      <c r="C468" s="268">
        <v>0.60099999999999998</v>
      </c>
      <c r="D468" s="268">
        <v>0</v>
      </c>
      <c r="E468" s="268"/>
      <c r="F468" s="269">
        <v>414</v>
      </c>
      <c r="G468" s="270">
        <v>0.14899999999999999</v>
      </c>
      <c r="H468" s="270">
        <v>1.2999999999999999E-2</v>
      </c>
      <c r="I468" s="270">
        <v>0</v>
      </c>
      <c r="J468" s="270">
        <v>2E-3</v>
      </c>
      <c r="K468" s="270">
        <v>2E-3</v>
      </c>
      <c r="L468" s="270">
        <v>1.6250000000000014E-2</v>
      </c>
      <c r="M468" s="271">
        <v>359.9033816425121</v>
      </c>
      <c r="N468" s="269">
        <v>600</v>
      </c>
      <c r="O468" s="269">
        <v>600</v>
      </c>
      <c r="P468" s="269">
        <v>600</v>
      </c>
      <c r="Q468" s="269">
        <v>600</v>
      </c>
      <c r="R468" s="269">
        <v>600</v>
      </c>
      <c r="S468" s="269" t="s">
        <v>155</v>
      </c>
      <c r="T468" s="270">
        <v>0.19800000000000001</v>
      </c>
      <c r="U468" s="270">
        <v>0.19800000000000001</v>
      </c>
      <c r="V468" s="270">
        <v>0.19800000000000001</v>
      </c>
      <c r="W468" s="270">
        <v>0.19800000000000001</v>
      </c>
      <c r="X468" s="270">
        <v>0.19800000000000001</v>
      </c>
      <c r="Y468" s="270">
        <v>1.0999999999999999E-2</v>
      </c>
      <c r="Z468" s="270">
        <v>1.0999999999999999E-2</v>
      </c>
      <c r="AA468" s="270">
        <v>1.0999999999999999E-2</v>
      </c>
      <c r="AB468" s="270">
        <v>1.0999999999999999E-2</v>
      </c>
      <c r="AC468" s="270">
        <v>1.0999999999999999E-2</v>
      </c>
      <c r="AD468" s="270">
        <v>0</v>
      </c>
      <c r="AE468" s="270">
        <v>0</v>
      </c>
      <c r="AF468" s="270">
        <v>0</v>
      </c>
      <c r="AG468" s="270">
        <v>0</v>
      </c>
      <c r="AH468" s="270">
        <v>0</v>
      </c>
      <c r="AI468" s="270">
        <v>2E-3</v>
      </c>
      <c r="AJ468" s="270">
        <v>2E-3</v>
      </c>
      <c r="AK468" s="270">
        <v>2E-3</v>
      </c>
      <c r="AL468" s="270">
        <v>2E-3</v>
      </c>
      <c r="AM468" s="270">
        <v>2E-3</v>
      </c>
      <c r="AN468" s="270">
        <v>2E-3</v>
      </c>
      <c r="AO468" s="270">
        <v>2E-3</v>
      </c>
      <c r="AP468" s="270">
        <v>2E-3</v>
      </c>
      <c r="AQ468" s="270">
        <v>2E-3</v>
      </c>
      <c r="AR468" s="270">
        <v>2E-3</v>
      </c>
      <c r="AS468" s="270">
        <v>2.1600000000000001E-2</v>
      </c>
      <c r="AT468" s="270">
        <v>2.1600000000000001E-2</v>
      </c>
      <c r="AU468" s="270">
        <v>2.1600000000000001E-2</v>
      </c>
      <c r="AV468" s="270">
        <v>2.1600000000000001E-2</v>
      </c>
      <c r="AW468" s="270">
        <v>2.1600000000000001E-2</v>
      </c>
      <c r="AX468" s="270">
        <v>0</v>
      </c>
      <c r="AY468" s="270">
        <v>0.1</v>
      </c>
      <c r="AZ468" s="270">
        <v>0</v>
      </c>
      <c r="BA468" s="270">
        <v>0</v>
      </c>
      <c r="BB468" s="270">
        <v>0</v>
      </c>
      <c r="BC468" s="270">
        <v>0</v>
      </c>
      <c r="BD468" s="270">
        <v>0</v>
      </c>
      <c r="BE468" s="270">
        <v>0</v>
      </c>
      <c r="BF468" s="270">
        <v>0</v>
      </c>
      <c r="BG468" s="270">
        <v>0</v>
      </c>
    </row>
    <row r="469" spans="1:59">
      <c r="A469" s="267" t="s">
        <v>424</v>
      </c>
      <c r="B469" s="268">
        <v>0.20408333333333331</v>
      </c>
      <c r="C469" s="268">
        <v>0.33500000000000002</v>
      </c>
      <c r="D469" s="268">
        <v>0</v>
      </c>
      <c r="E469" s="268"/>
      <c r="F469" s="269">
        <v>3211</v>
      </c>
      <c r="G469" s="270">
        <v>0.17899999999999999</v>
      </c>
      <c r="H469" s="270">
        <v>1E-3</v>
      </c>
      <c r="I469" s="270">
        <v>0</v>
      </c>
      <c r="J469" s="270">
        <v>0</v>
      </c>
      <c r="K469" s="270">
        <v>1.0999999999999999E-2</v>
      </c>
      <c r="L469" s="270">
        <v>1.3083333333333308E-2</v>
      </c>
      <c r="M469" s="271">
        <v>55.745873559638738</v>
      </c>
      <c r="N469" s="269">
        <v>3355</v>
      </c>
      <c r="O469" s="269">
        <v>3859</v>
      </c>
      <c r="P469" s="269">
        <v>4438</v>
      </c>
      <c r="Q469" s="269">
        <v>5103</v>
      </c>
      <c r="R469" s="269">
        <v>5869</v>
      </c>
      <c r="S469" s="269" t="s">
        <v>155</v>
      </c>
      <c r="T469" s="270">
        <v>0.21</v>
      </c>
      <c r="U469" s="270">
        <v>0.24099999999999999</v>
      </c>
      <c r="V469" s="270">
        <v>0.27700000000000002</v>
      </c>
      <c r="W469" s="270">
        <v>0.31900000000000001</v>
      </c>
      <c r="X469" s="270">
        <v>0.36699999999999999</v>
      </c>
      <c r="Y469" s="270">
        <v>2E-3</v>
      </c>
      <c r="Z469" s="270">
        <v>2E-3</v>
      </c>
      <c r="AA469" s="270">
        <v>2E-3</v>
      </c>
      <c r="AB469" s="270">
        <v>2E-3</v>
      </c>
      <c r="AC469" s="270">
        <v>2E-3</v>
      </c>
      <c r="AD469" s="270">
        <v>0</v>
      </c>
      <c r="AE469" s="270">
        <v>0</v>
      </c>
      <c r="AF469" s="270">
        <v>0</v>
      </c>
      <c r="AG469" s="270">
        <v>0</v>
      </c>
      <c r="AH469" s="270">
        <v>0</v>
      </c>
      <c r="AI469" s="270">
        <v>0</v>
      </c>
      <c r="AJ469" s="270">
        <v>0</v>
      </c>
      <c r="AK469" s="270">
        <v>0</v>
      </c>
      <c r="AL469" s="270">
        <v>0</v>
      </c>
      <c r="AM469" s="270">
        <v>0</v>
      </c>
      <c r="AN469" s="270">
        <v>8.9999999999999993E-3</v>
      </c>
      <c r="AO469" s="270">
        <v>8.9999999999999993E-3</v>
      </c>
      <c r="AP469" s="270">
        <v>8.9999999999999993E-3</v>
      </c>
      <c r="AQ469" s="270">
        <v>8.9999999999999993E-3</v>
      </c>
      <c r="AR469" s="270">
        <v>8.9999999999999993E-3</v>
      </c>
      <c r="AS469" s="270">
        <v>1.6E-2</v>
      </c>
      <c r="AT469" s="270">
        <v>1.7999999999999999E-2</v>
      </c>
      <c r="AU469" s="270">
        <v>2.1000000000000001E-2</v>
      </c>
      <c r="AV469" s="270">
        <v>2.4E-2</v>
      </c>
      <c r="AW469" s="270">
        <v>2.8000000000000001E-2</v>
      </c>
      <c r="AX469" s="270">
        <v>0.14399999999999999</v>
      </c>
      <c r="AY469" s="270">
        <v>0</v>
      </c>
      <c r="AZ469" s="270">
        <v>0</v>
      </c>
      <c r="BA469" s="270">
        <v>0</v>
      </c>
      <c r="BB469" s="270">
        <v>0</v>
      </c>
      <c r="BC469" s="270">
        <v>0</v>
      </c>
      <c r="BD469" s="270">
        <v>0</v>
      </c>
      <c r="BE469" s="270">
        <v>0</v>
      </c>
      <c r="BF469" s="270">
        <v>0</v>
      </c>
      <c r="BG469" s="270">
        <v>0</v>
      </c>
    </row>
    <row r="470" spans="1:59">
      <c r="A470" s="267" t="s">
        <v>180</v>
      </c>
      <c r="B470" s="268">
        <v>0.17699999999999996</v>
      </c>
      <c r="C470" s="268">
        <v>0.442</v>
      </c>
      <c r="D470" s="268">
        <v>0</v>
      </c>
      <c r="E470" s="268"/>
      <c r="F470" s="269">
        <v>2150</v>
      </c>
      <c r="G470" s="270">
        <v>8.6999999999999994E-2</v>
      </c>
      <c r="H470" s="270">
        <v>2.1999999999999999E-2</v>
      </c>
      <c r="I470" s="270">
        <v>0</v>
      </c>
      <c r="J470" s="270">
        <v>2.7E-2</v>
      </c>
      <c r="K470" s="270">
        <v>3.5999999999999997E-2</v>
      </c>
      <c r="L470" s="270">
        <v>4.9999999999999767E-3</v>
      </c>
      <c r="M470" s="271">
        <v>40.465116279069768</v>
      </c>
      <c r="N470" s="269">
        <v>2220</v>
      </c>
      <c r="O470" s="269">
        <v>2284</v>
      </c>
      <c r="P470" s="269">
        <v>2350</v>
      </c>
      <c r="Q470" s="269">
        <v>2421</v>
      </c>
      <c r="R470" s="269">
        <v>2483</v>
      </c>
      <c r="S470" s="269" t="s">
        <v>154</v>
      </c>
      <c r="T470" s="270">
        <v>9.2999999999999999E-2</v>
      </c>
      <c r="U470" s="270">
        <v>9.6000000000000002E-2</v>
      </c>
      <c r="V470" s="270">
        <v>9.9000000000000005E-2</v>
      </c>
      <c r="W470" s="270">
        <v>0.10199999999999999</v>
      </c>
      <c r="X470" s="270">
        <v>0.104</v>
      </c>
      <c r="Y470" s="270">
        <v>2.5000000000000001E-2</v>
      </c>
      <c r="Z470" s="270">
        <v>2.5999999999999999E-2</v>
      </c>
      <c r="AA470" s="270">
        <v>2.8000000000000001E-2</v>
      </c>
      <c r="AB470" s="270">
        <v>2.9000000000000001E-2</v>
      </c>
      <c r="AC470" s="270">
        <v>0.03</v>
      </c>
      <c r="AD470" s="270">
        <v>0.02</v>
      </c>
      <c r="AE470" s="270">
        <v>2.1000000000000001E-2</v>
      </c>
      <c r="AF470" s="270">
        <v>2.1999999999999999E-2</v>
      </c>
      <c r="AG470" s="270">
        <v>2.3E-2</v>
      </c>
      <c r="AH470" s="270">
        <v>2.4E-2</v>
      </c>
      <c r="AI470" s="270">
        <v>2.8000000000000001E-2</v>
      </c>
      <c r="AJ470" s="270">
        <v>2.9000000000000001E-2</v>
      </c>
      <c r="AK470" s="270">
        <v>0.03</v>
      </c>
      <c r="AL470" s="270">
        <v>3.2000000000000001E-2</v>
      </c>
      <c r="AM470" s="270">
        <v>3.3000000000000002E-2</v>
      </c>
      <c r="AN470" s="270">
        <v>3.6999999999999998E-2</v>
      </c>
      <c r="AO470" s="270">
        <v>3.9E-2</v>
      </c>
      <c r="AP470" s="270">
        <v>4.1000000000000002E-2</v>
      </c>
      <c r="AQ470" s="270">
        <v>4.2999999999999997E-2</v>
      </c>
      <c r="AR470" s="270">
        <v>4.4999999999999998E-2</v>
      </c>
      <c r="AS470" s="270">
        <v>2.3E-2</v>
      </c>
      <c r="AT470" s="270">
        <v>2.4E-2</v>
      </c>
      <c r="AU470" s="270">
        <v>2.5000000000000001E-2</v>
      </c>
      <c r="AV470" s="270">
        <v>2.5999999999999999E-2</v>
      </c>
      <c r="AW470" s="270">
        <v>2.7E-2</v>
      </c>
      <c r="AX470" s="270">
        <v>0</v>
      </c>
      <c r="AY470" s="270">
        <v>0</v>
      </c>
      <c r="AZ470" s="270">
        <v>0</v>
      </c>
      <c r="BA470" s="270">
        <v>0</v>
      </c>
      <c r="BB470" s="270">
        <v>0</v>
      </c>
      <c r="BC470" s="270">
        <v>0</v>
      </c>
      <c r="BD470" s="270">
        <v>0</v>
      </c>
      <c r="BE470" s="270">
        <v>0</v>
      </c>
      <c r="BF470" s="270">
        <v>0</v>
      </c>
      <c r="BG470" s="270">
        <v>0</v>
      </c>
    </row>
    <row r="471" spans="1:59">
      <c r="A471" s="267" t="s">
        <v>776</v>
      </c>
      <c r="B471" s="268">
        <v>0.7091666666666665</v>
      </c>
      <c r="C471" s="268">
        <v>1.234</v>
      </c>
      <c r="D471" s="268">
        <v>3.8E-3</v>
      </c>
      <c r="E471" s="268"/>
      <c r="F471" s="269">
        <v>11314</v>
      </c>
      <c r="G471" s="270">
        <v>0.58399999999999996</v>
      </c>
      <c r="H471" s="270">
        <v>0.112</v>
      </c>
      <c r="I471" s="270">
        <v>0</v>
      </c>
      <c r="J471" s="270">
        <v>0</v>
      </c>
      <c r="K471" s="270">
        <v>0.05</v>
      </c>
      <c r="L471" s="270">
        <v>-4.0633333333333521E-2</v>
      </c>
      <c r="M471" s="271">
        <v>51.617465087502211</v>
      </c>
      <c r="N471" s="269">
        <v>11586</v>
      </c>
      <c r="O471" s="269">
        <v>12512</v>
      </c>
      <c r="P471" s="269">
        <v>13513</v>
      </c>
      <c r="Q471" s="269">
        <v>14594</v>
      </c>
      <c r="R471" s="269">
        <v>15762</v>
      </c>
      <c r="S471" s="269" t="s">
        <v>154</v>
      </c>
      <c r="T471" s="270">
        <v>0.57930000000000004</v>
      </c>
      <c r="U471" s="270">
        <v>0.62560000000000004</v>
      </c>
      <c r="V471" s="270">
        <v>0.67569999999999997</v>
      </c>
      <c r="W471" s="270">
        <v>0.72970000000000002</v>
      </c>
      <c r="X471" s="270">
        <v>0.78810000000000002</v>
      </c>
      <c r="Y471" s="270">
        <v>0.13300000000000001</v>
      </c>
      <c r="Z471" s="270">
        <v>0.13350000000000001</v>
      </c>
      <c r="AA471" s="270">
        <v>0.14000000000000001</v>
      </c>
      <c r="AB471" s="270">
        <v>0.14499999999999999</v>
      </c>
      <c r="AC471" s="270">
        <v>0.15</v>
      </c>
      <c r="AD471" s="270">
        <v>0</v>
      </c>
      <c r="AE471" s="270">
        <v>0</v>
      </c>
      <c r="AF471" s="270">
        <v>0</v>
      </c>
      <c r="AG471" s="270">
        <v>0</v>
      </c>
      <c r="AH471" s="270">
        <v>0</v>
      </c>
      <c r="AI471" s="270">
        <v>0</v>
      </c>
      <c r="AJ471" s="270">
        <v>0</v>
      </c>
      <c r="AK471" s="270">
        <v>0</v>
      </c>
      <c r="AL471" s="270">
        <v>0</v>
      </c>
      <c r="AM471" s="270">
        <v>0</v>
      </c>
      <c r="AN471" s="270">
        <v>0.06</v>
      </c>
      <c r="AO471" s="270">
        <v>0.06</v>
      </c>
      <c r="AP471" s="270">
        <v>0.06</v>
      </c>
      <c r="AQ471" s="270">
        <v>0.06</v>
      </c>
      <c r="AR471" s="270">
        <v>0.06</v>
      </c>
      <c r="AS471" s="270">
        <v>7.2999999999999995E-2</v>
      </c>
      <c r="AT471" s="270">
        <v>7.9000000000000001E-2</v>
      </c>
      <c r="AU471" s="270">
        <v>8.4000000000000005E-2</v>
      </c>
      <c r="AV471" s="270">
        <v>9.0999999999999998E-2</v>
      </c>
      <c r="AW471" s="270">
        <v>9.6000000000000002E-2</v>
      </c>
      <c r="AX471" s="270">
        <v>0</v>
      </c>
      <c r="AY471" s="270">
        <v>0</v>
      </c>
      <c r="AZ471" s="270">
        <v>0</v>
      </c>
      <c r="BA471" s="270">
        <v>0</v>
      </c>
      <c r="BB471" s="270">
        <v>0</v>
      </c>
      <c r="BC471" s="270">
        <v>0</v>
      </c>
      <c r="BD471" s="270">
        <v>0</v>
      </c>
      <c r="BE471" s="270">
        <v>0</v>
      </c>
      <c r="BF471" s="270">
        <v>0</v>
      </c>
      <c r="BG471" s="270">
        <v>0</v>
      </c>
    </row>
    <row r="472" spans="1:59">
      <c r="A472" s="267" t="s">
        <v>601</v>
      </c>
      <c r="B472" s="268">
        <v>13.30216666666667</v>
      </c>
      <c r="C472" s="268">
        <v>23.648</v>
      </c>
      <c r="D472" s="268">
        <v>1.5710438356164385</v>
      </c>
      <c r="E472" s="268"/>
      <c r="F472" s="269">
        <v>103140</v>
      </c>
      <c r="G472" s="270">
        <v>5.74</v>
      </c>
      <c r="H472" s="270">
        <v>2.6</v>
      </c>
      <c r="I472" s="270">
        <v>1.0900000000000001</v>
      </c>
      <c r="J472" s="270">
        <v>0</v>
      </c>
      <c r="K472" s="270">
        <v>1.2350000000000001</v>
      </c>
      <c r="L472" s="270">
        <v>1.0661228310502331</v>
      </c>
      <c r="M472" s="271">
        <v>55.65251114989335</v>
      </c>
      <c r="N472" s="269">
        <v>122019</v>
      </c>
      <c r="O472" s="269">
        <v>162072</v>
      </c>
      <c r="P472" s="269">
        <v>215273</v>
      </c>
      <c r="Q472" s="269">
        <v>285938</v>
      </c>
      <c r="R472" s="269">
        <v>356603</v>
      </c>
      <c r="S472" s="269" t="s">
        <v>152</v>
      </c>
      <c r="T472" s="270">
        <v>7.43</v>
      </c>
      <c r="U472" s="270">
        <v>9.4280000000000008</v>
      </c>
      <c r="V472" s="270">
        <v>12.182</v>
      </c>
      <c r="W472" s="270">
        <v>16.015999999999998</v>
      </c>
      <c r="X472" s="270">
        <v>19.934000000000001</v>
      </c>
      <c r="Y472" s="270">
        <v>3.302</v>
      </c>
      <c r="Z472" s="270">
        <v>4.1900000000000004</v>
      </c>
      <c r="AA472" s="270">
        <v>5.4139999999999997</v>
      </c>
      <c r="AB472" s="270">
        <v>7.1180000000000003</v>
      </c>
      <c r="AC472" s="270">
        <v>9.1080000000000005</v>
      </c>
      <c r="AD472" s="270">
        <v>1.3759999999999999</v>
      </c>
      <c r="AE472" s="270">
        <v>1.746</v>
      </c>
      <c r="AF472" s="270">
        <v>2.56</v>
      </c>
      <c r="AG472" s="270">
        <v>2.9660000000000002</v>
      </c>
      <c r="AH472" s="270">
        <v>3.8069999999999999</v>
      </c>
      <c r="AI472" s="270">
        <v>0</v>
      </c>
      <c r="AJ472" s="270">
        <v>0</v>
      </c>
      <c r="AK472" s="270">
        <v>0</v>
      </c>
      <c r="AL472" s="270">
        <v>0</v>
      </c>
      <c r="AM472" s="270">
        <v>0</v>
      </c>
      <c r="AN472" s="270">
        <v>1.623</v>
      </c>
      <c r="AO472" s="270">
        <v>2.06</v>
      </c>
      <c r="AP472" s="270">
        <v>2.6619999999999999</v>
      </c>
      <c r="AQ472" s="270">
        <v>3.5</v>
      </c>
      <c r="AR472" s="270">
        <v>4.367</v>
      </c>
      <c r="AS472" s="270">
        <v>1.35</v>
      </c>
      <c r="AT472" s="270">
        <v>1.7130000000000001</v>
      </c>
      <c r="AU472" s="270">
        <v>2.2429999999999999</v>
      </c>
      <c r="AV472" s="270">
        <v>2.91</v>
      </c>
      <c r="AW472" s="270">
        <v>3.6579999999999999</v>
      </c>
      <c r="AX472" s="270">
        <v>0</v>
      </c>
      <c r="AY472" s="270">
        <v>9.5</v>
      </c>
      <c r="AZ472" s="270">
        <v>6</v>
      </c>
      <c r="BA472" s="270">
        <v>7</v>
      </c>
      <c r="BB472" s="270">
        <v>0</v>
      </c>
      <c r="BC472" s="270">
        <v>0</v>
      </c>
      <c r="BD472" s="270">
        <v>0</v>
      </c>
      <c r="BE472" s="270">
        <v>0</v>
      </c>
      <c r="BF472" s="270">
        <v>0</v>
      </c>
      <c r="BG472" s="270">
        <v>0</v>
      </c>
    </row>
    <row r="473" spans="1:59">
      <c r="A473" s="267" t="s">
        <v>548</v>
      </c>
      <c r="B473" s="268">
        <v>0.23574999999999993</v>
      </c>
      <c r="C473" s="268">
        <v>3.625</v>
      </c>
      <c r="D473" s="268">
        <v>0</v>
      </c>
      <c r="E473" s="268"/>
      <c r="F473" s="269">
        <v>19543</v>
      </c>
      <c r="G473" s="270">
        <v>1.1140000000000001</v>
      </c>
      <c r="H473" s="270">
        <v>0.30499999999999999</v>
      </c>
      <c r="I473" s="270">
        <v>0</v>
      </c>
      <c r="J473" s="270">
        <v>0</v>
      </c>
      <c r="K473" s="270">
        <v>5.0000000000000001E-3</v>
      </c>
      <c r="L473" s="270">
        <v>-1.18825</v>
      </c>
      <c r="M473" s="271">
        <v>57.002507291613362</v>
      </c>
      <c r="N473" s="269">
        <v>22000</v>
      </c>
      <c r="O473" s="269">
        <v>45810</v>
      </c>
      <c r="P473" s="269">
        <v>57000</v>
      </c>
      <c r="Q473" s="269">
        <v>71500</v>
      </c>
      <c r="R473" s="269">
        <v>89500</v>
      </c>
      <c r="S473" s="269" t="s">
        <v>152</v>
      </c>
      <c r="T473" s="270">
        <v>1.35</v>
      </c>
      <c r="U473" s="270">
        <v>2.7</v>
      </c>
      <c r="V473" s="270">
        <v>3.4</v>
      </c>
      <c r="W473" s="270">
        <v>4.2</v>
      </c>
      <c r="X473" s="270">
        <v>5.3</v>
      </c>
      <c r="Y473" s="270">
        <v>0.4</v>
      </c>
      <c r="Z473" s="270">
        <v>0.43</v>
      </c>
      <c r="AA473" s="270">
        <v>0.48</v>
      </c>
      <c r="AB473" s="270">
        <v>0.52</v>
      </c>
      <c r="AC473" s="270">
        <v>0.56000000000000005</v>
      </c>
      <c r="AD473" s="270">
        <v>0</v>
      </c>
      <c r="AE473" s="270">
        <v>0</v>
      </c>
      <c r="AF473" s="270">
        <v>0</v>
      </c>
      <c r="AG473" s="270">
        <v>0</v>
      </c>
      <c r="AH473" s="270">
        <v>0</v>
      </c>
      <c r="AI473" s="270">
        <v>0</v>
      </c>
      <c r="AJ473" s="270">
        <v>0</v>
      </c>
      <c r="AK473" s="270">
        <v>0</v>
      </c>
      <c r="AL473" s="270">
        <v>0</v>
      </c>
      <c r="AM473" s="270">
        <v>0</v>
      </c>
      <c r="AN473" s="270">
        <v>7.0000000000000001E-3</v>
      </c>
      <c r="AO473" s="270">
        <v>0</v>
      </c>
      <c r="AP473" s="270">
        <v>0</v>
      </c>
      <c r="AQ473" s="270">
        <v>0</v>
      </c>
      <c r="AR473" s="270">
        <v>0</v>
      </c>
      <c r="AS473" s="270">
        <v>5.9999999999999995E-4</v>
      </c>
      <c r="AT473" s="270">
        <v>1.1000000000000001E-3</v>
      </c>
      <c r="AU473" s="270">
        <v>1.4E-3</v>
      </c>
      <c r="AV473" s="270">
        <v>1.6999999999999999E-3</v>
      </c>
      <c r="AW473" s="270">
        <v>2.0999999999999999E-3</v>
      </c>
      <c r="AX473" s="270">
        <v>0</v>
      </c>
      <c r="AY473" s="270">
        <v>0</v>
      </c>
      <c r="AZ473" s="270">
        <v>0</v>
      </c>
      <c r="BA473" s="270">
        <v>0</v>
      </c>
      <c r="BB473" s="270">
        <v>0</v>
      </c>
      <c r="BC473" s="270">
        <v>0</v>
      </c>
      <c r="BD473" s="270">
        <v>0</v>
      </c>
      <c r="BE473" s="270">
        <v>0</v>
      </c>
      <c r="BF473" s="270">
        <v>0</v>
      </c>
      <c r="BG473" s="270">
        <v>0</v>
      </c>
    </row>
    <row r="474" spans="1:59">
      <c r="A474" s="267" t="s">
        <v>572</v>
      </c>
      <c r="B474" s="268">
        <v>0.71875</v>
      </c>
      <c r="C474" s="268">
        <v>2.9669999999999996</v>
      </c>
      <c r="D474" s="268">
        <v>7.6999999999999999E-2</v>
      </c>
      <c r="E474" s="268"/>
      <c r="F474" s="269">
        <v>7090</v>
      </c>
      <c r="G474" s="270">
        <v>0.55000000000000004</v>
      </c>
      <c r="H474" s="270">
        <v>1.0999999999999999E-2</v>
      </c>
      <c r="I474" s="270">
        <v>1.0999999999999999E-2</v>
      </c>
      <c r="J474" s="270">
        <v>2.1000000000000001E-2</v>
      </c>
      <c r="K474" s="270">
        <v>1.9E-2</v>
      </c>
      <c r="L474" s="270">
        <v>2.9749999999999943E-2</v>
      </c>
      <c r="M474" s="271">
        <v>77.574047954866003</v>
      </c>
      <c r="N474" s="269">
        <v>7553</v>
      </c>
      <c r="O474" s="269">
        <v>7750</v>
      </c>
      <c r="P474" s="269">
        <v>7901</v>
      </c>
      <c r="Q474" s="269">
        <v>8059</v>
      </c>
      <c r="R474" s="269">
        <v>9205</v>
      </c>
      <c r="S474" s="269" t="s">
        <v>152</v>
      </c>
      <c r="T474" s="270">
        <v>0.55500000000000005</v>
      </c>
      <c r="U474" s="270">
        <v>0.56999999999999995</v>
      </c>
      <c r="V474" s="270">
        <v>0.58499999999999996</v>
      </c>
      <c r="W474" s="270">
        <v>0.6</v>
      </c>
      <c r="X474" s="270">
        <v>0.61499999999999999</v>
      </c>
      <c r="Y474" s="270">
        <v>1.6E-2</v>
      </c>
      <c r="Z474" s="270">
        <v>1.7999999999999999E-2</v>
      </c>
      <c r="AA474" s="270">
        <v>2.1999999999999999E-2</v>
      </c>
      <c r="AB474" s="270">
        <v>2.5000000000000001E-2</v>
      </c>
      <c r="AC474" s="270">
        <v>0.03</v>
      </c>
      <c r="AD474" s="270">
        <v>1.9E-2</v>
      </c>
      <c r="AE474" s="270">
        <v>2.1999999999999999E-2</v>
      </c>
      <c r="AF474" s="270">
        <v>2.5999999999999999E-2</v>
      </c>
      <c r="AG474" s="270">
        <v>3.1E-2</v>
      </c>
      <c r="AH474" s="270">
        <v>3.5000000000000003E-2</v>
      </c>
      <c r="AI474" s="270">
        <v>0.02</v>
      </c>
      <c r="AJ474" s="270">
        <v>2.1999999999999999E-2</v>
      </c>
      <c r="AK474" s="270">
        <v>2.5000000000000001E-2</v>
      </c>
      <c r="AL474" s="270">
        <v>2.7E-2</v>
      </c>
      <c r="AM474" s="270">
        <v>0.03</v>
      </c>
      <c r="AN474" s="270">
        <v>5.8999999999999997E-2</v>
      </c>
      <c r="AO474" s="270">
        <v>5.8999999999999997E-2</v>
      </c>
      <c r="AP474" s="270">
        <v>5.8999999999999997E-2</v>
      </c>
      <c r="AQ474" s="270">
        <v>5.8999999999999997E-2</v>
      </c>
      <c r="AR474" s="270">
        <v>5.8999999999999997E-2</v>
      </c>
      <c r="AS474" s="270">
        <v>5.0999999999999997E-2</v>
      </c>
      <c r="AT474" s="270">
        <v>5.3999999999999999E-2</v>
      </c>
      <c r="AU474" s="270">
        <v>5.7000000000000002E-2</v>
      </c>
      <c r="AV474" s="270">
        <v>5.8999999999999997E-2</v>
      </c>
      <c r="AW474" s="270">
        <v>6.2E-2</v>
      </c>
      <c r="AX474" s="270">
        <v>0</v>
      </c>
      <c r="AY474" s="270">
        <v>0</v>
      </c>
      <c r="AZ474" s="270">
        <v>0</v>
      </c>
      <c r="BA474" s="270">
        <v>0</v>
      </c>
      <c r="BB474" s="270">
        <v>0</v>
      </c>
      <c r="BC474" s="270">
        <v>0.151</v>
      </c>
      <c r="BD474" s="270">
        <v>0</v>
      </c>
      <c r="BE474" s="270">
        <v>0</v>
      </c>
      <c r="BF474" s="270">
        <v>0</v>
      </c>
      <c r="BG474" s="270">
        <v>0</v>
      </c>
    </row>
    <row r="475" spans="1:59">
      <c r="A475" s="267" t="s">
        <v>410</v>
      </c>
      <c r="B475" s="268">
        <v>0.42524999999999991</v>
      </c>
      <c r="C475" s="268">
        <v>1.1709999999999998</v>
      </c>
      <c r="D475" s="268">
        <v>0</v>
      </c>
      <c r="E475" s="268"/>
      <c r="F475" s="269">
        <v>5100</v>
      </c>
      <c r="G475" s="270">
        <v>0.26100000000000001</v>
      </c>
      <c r="H475" s="270">
        <v>0.06</v>
      </c>
      <c r="I475" s="270">
        <v>1.6E-2</v>
      </c>
      <c r="J475" s="270">
        <v>2.9000000000000001E-2</v>
      </c>
      <c r="K475" s="270">
        <v>5.0000000000000001E-3</v>
      </c>
      <c r="L475" s="270">
        <v>5.4249999999999854E-2</v>
      </c>
      <c r="M475" s="271">
        <v>51.176470588235297</v>
      </c>
      <c r="N475" s="269">
        <v>5202</v>
      </c>
      <c r="O475" s="269">
        <v>5373</v>
      </c>
      <c r="P475" s="269">
        <v>5500</v>
      </c>
      <c r="Q475" s="269">
        <v>5790</v>
      </c>
      <c r="R475" s="269">
        <v>6090</v>
      </c>
      <c r="S475" s="269" t="s">
        <v>152</v>
      </c>
      <c r="T475" s="270">
        <v>0.26100000000000001</v>
      </c>
      <c r="U475" s="270">
        <v>0.26500000000000001</v>
      </c>
      <c r="V475" s="270">
        <v>0.27200000000000002</v>
      </c>
      <c r="W475" s="270">
        <v>0.27700000000000002</v>
      </c>
      <c r="X475" s="270">
        <v>0.28100000000000003</v>
      </c>
      <c r="Y475" s="270">
        <v>5.8000000000000003E-2</v>
      </c>
      <c r="Z475" s="270">
        <v>0.06</v>
      </c>
      <c r="AA475" s="270">
        <v>6.2E-2</v>
      </c>
      <c r="AB475" s="270">
        <v>6.4000000000000001E-2</v>
      </c>
      <c r="AC475" s="270">
        <v>6.9000000000000006E-2</v>
      </c>
      <c r="AD475" s="270">
        <v>1.7999999999999999E-2</v>
      </c>
      <c r="AE475" s="270">
        <v>0.02</v>
      </c>
      <c r="AF475" s="270">
        <v>2.3E-2</v>
      </c>
      <c r="AG475" s="270">
        <v>2.5999999999999999E-2</v>
      </c>
      <c r="AH475" s="270">
        <v>2.9000000000000001E-2</v>
      </c>
      <c r="AI475" s="270">
        <v>2.9000000000000001E-2</v>
      </c>
      <c r="AJ475" s="270">
        <v>2.9000000000000001E-2</v>
      </c>
      <c r="AK475" s="270">
        <v>0.03</v>
      </c>
      <c r="AL475" s="270">
        <v>3.2000000000000001E-2</v>
      </c>
      <c r="AM475" s="270">
        <v>3.4000000000000002E-2</v>
      </c>
      <c r="AN475" s="270">
        <v>6.0000000000000001E-3</v>
      </c>
      <c r="AO475" s="270">
        <v>7.0000000000000001E-3</v>
      </c>
      <c r="AP475" s="270">
        <v>8.0000000000000002E-3</v>
      </c>
      <c r="AQ475" s="270">
        <v>8.0000000000000002E-3</v>
      </c>
      <c r="AR475" s="270">
        <v>8.9999999999999993E-3</v>
      </c>
      <c r="AS475" s="270">
        <v>5.3999999999999999E-2</v>
      </c>
      <c r="AT475" s="270">
        <v>5.5E-2</v>
      </c>
      <c r="AU475" s="270">
        <v>5.5E-2</v>
      </c>
      <c r="AV475" s="270">
        <v>5.8999999999999997E-2</v>
      </c>
      <c r="AW475" s="270">
        <v>6.0999999999999999E-2</v>
      </c>
      <c r="AX475" s="270">
        <v>4.4999999999999998E-2</v>
      </c>
      <c r="AY475" s="270">
        <v>0</v>
      </c>
      <c r="AZ475" s="270">
        <v>0</v>
      </c>
      <c r="BA475" s="270">
        <v>0</v>
      </c>
      <c r="BB475" s="270">
        <v>0</v>
      </c>
      <c r="BC475" s="270">
        <v>5.3999999999999999E-2</v>
      </c>
      <c r="BD475" s="270">
        <v>0</v>
      </c>
      <c r="BE475" s="270">
        <v>0</v>
      </c>
      <c r="BF475" s="270">
        <v>0</v>
      </c>
      <c r="BG475" s="270">
        <v>0</v>
      </c>
    </row>
    <row r="476" spans="1:59">
      <c r="A476" s="267" t="s">
        <v>602</v>
      </c>
      <c r="B476" s="268">
        <v>0.16725000000000001</v>
      </c>
      <c r="C476" s="268">
        <v>0.57599999999999996</v>
      </c>
      <c r="D476" s="268">
        <v>0</v>
      </c>
      <c r="E476" s="268"/>
      <c r="F476" s="269">
        <v>2800</v>
      </c>
      <c r="G476" s="270">
        <v>9.8000000000000004E-2</v>
      </c>
      <c r="H476" s="270">
        <v>7.0000000000000001E-3</v>
      </c>
      <c r="I476" s="270">
        <v>1E-3</v>
      </c>
      <c r="J476" s="270">
        <v>5.0000000000000001E-3</v>
      </c>
      <c r="K476" s="270">
        <v>0.01</v>
      </c>
      <c r="L476" s="270">
        <v>4.6249999999999999E-2</v>
      </c>
      <c r="M476" s="271">
        <v>35</v>
      </c>
      <c r="N476" s="269">
        <v>2825</v>
      </c>
      <c r="O476" s="269">
        <v>2979</v>
      </c>
      <c r="P476" s="269">
        <v>3056</v>
      </c>
      <c r="Q476" s="269">
        <v>3158</v>
      </c>
      <c r="R476" s="269">
        <v>3281</v>
      </c>
      <c r="S476" s="269" t="s">
        <v>152</v>
      </c>
      <c r="T476" s="270">
        <v>9.9000000000000005E-2</v>
      </c>
      <c r="U476" s="270">
        <v>0.105</v>
      </c>
      <c r="V476" s="270">
        <v>0.112</v>
      </c>
      <c r="W476" s="270">
        <v>0.11700000000000001</v>
      </c>
      <c r="X476" s="270">
        <v>0.125</v>
      </c>
      <c r="Y476" s="270">
        <v>8.9999999999999993E-3</v>
      </c>
      <c r="Z476" s="270">
        <v>1.0999999999999999E-2</v>
      </c>
      <c r="AA476" s="270">
        <v>1.2E-2</v>
      </c>
      <c r="AB476" s="270">
        <v>1.2E-2</v>
      </c>
      <c r="AC476" s="270">
        <v>1.2999999999999999E-2</v>
      </c>
      <c r="AD476" s="270">
        <v>2E-3</v>
      </c>
      <c r="AE476" s="270">
        <v>3.0000000000000001E-3</v>
      </c>
      <c r="AF476" s="270">
        <v>4.0000000000000001E-3</v>
      </c>
      <c r="AG476" s="270">
        <v>5.0000000000000001E-3</v>
      </c>
      <c r="AH476" s="270">
        <v>6.0000000000000001E-3</v>
      </c>
      <c r="AI476" s="270">
        <v>6.0000000000000001E-3</v>
      </c>
      <c r="AJ476" s="270">
        <v>8.0000000000000002E-3</v>
      </c>
      <c r="AK476" s="270">
        <v>0.01</v>
      </c>
      <c r="AL476" s="270">
        <v>1.0999999999999999E-2</v>
      </c>
      <c r="AM476" s="270">
        <v>1.2E-2</v>
      </c>
      <c r="AN476" s="270">
        <v>0.01</v>
      </c>
      <c r="AO476" s="270">
        <v>1.0999999999999999E-2</v>
      </c>
      <c r="AP476" s="270">
        <v>1.0999999999999999E-2</v>
      </c>
      <c r="AQ476" s="270">
        <v>1.2E-2</v>
      </c>
      <c r="AR476" s="270">
        <v>1.2E-2</v>
      </c>
      <c r="AS476" s="270">
        <v>1.2E-2</v>
      </c>
      <c r="AT476" s="270">
        <v>0.01</v>
      </c>
      <c r="AU476" s="270">
        <v>1.2E-2</v>
      </c>
      <c r="AV476" s="270">
        <v>1.2E-2</v>
      </c>
      <c r="AW476" s="270">
        <v>1.4999999999999999E-2</v>
      </c>
      <c r="AX476" s="270">
        <v>0</v>
      </c>
      <c r="AY476" s="270">
        <v>0</v>
      </c>
      <c r="AZ476" s="270">
        <v>0</v>
      </c>
      <c r="BA476" s="270">
        <v>0</v>
      </c>
      <c r="BB476" s="270">
        <v>0</v>
      </c>
      <c r="BC476" s="270">
        <v>0</v>
      </c>
      <c r="BD476" s="270">
        <v>0</v>
      </c>
      <c r="BE476" s="270">
        <v>0</v>
      </c>
      <c r="BF476" s="270">
        <v>0</v>
      </c>
      <c r="BG476" s="270">
        <v>0</v>
      </c>
    </row>
    <row r="477" spans="1:59">
      <c r="A477" s="267" t="s">
        <v>940</v>
      </c>
      <c r="B477" s="268">
        <v>0.59250000000000003</v>
      </c>
      <c r="C477" s="268">
        <v>1.212</v>
      </c>
      <c r="D477" s="268">
        <v>0</v>
      </c>
      <c r="E477" s="268"/>
      <c r="F477" s="269">
        <v>9368</v>
      </c>
      <c r="G477" s="270">
        <v>0.48</v>
      </c>
      <c r="H477" s="270">
        <v>0.09</v>
      </c>
      <c r="I477" s="270">
        <v>0</v>
      </c>
      <c r="J477" s="270">
        <v>1E-3</v>
      </c>
      <c r="K477" s="270">
        <v>0.01</v>
      </c>
      <c r="L477" s="270">
        <v>1.1500000000000066E-2</v>
      </c>
      <c r="M477" s="271">
        <v>51.238257899231428</v>
      </c>
      <c r="N477" s="269">
        <v>10500</v>
      </c>
      <c r="O477" s="269">
        <v>14500</v>
      </c>
      <c r="P477" s="269">
        <v>14500</v>
      </c>
      <c r="Q477" s="269">
        <v>14500</v>
      </c>
      <c r="R477" s="269">
        <v>14500</v>
      </c>
      <c r="S477" s="269" t="s">
        <v>152</v>
      </c>
      <c r="T477" s="270">
        <v>0.51500000000000001</v>
      </c>
      <c r="U477" s="270">
        <v>0.71099999999999997</v>
      </c>
      <c r="V477" s="270">
        <v>0.71099999999999997</v>
      </c>
      <c r="W477" s="270">
        <v>0.71099999999999997</v>
      </c>
      <c r="X477" s="270">
        <v>0.71099999999999997</v>
      </c>
      <c r="Y477" s="270">
        <v>9.4E-2</v>
      </c>
      <c r="Z477" s="270">
        <v>0.11700000000000001</v>
      </c>
      <c r="AA477" s="270">
        <v>0.127</v>
      </c>
      <c r="AB477" s="270">
        <v>0.127</v>
      </c>
      <c r="AC477" s="270">
        <v>0.127</v>
      </c>
      <c r="AD477" s="270">
        <v>6.0000000000000001E-3</v>
      </c>
      <c r="AE477" s="270">
        <v>6.0000000000000001E-3</v>
      </c>
      <c r="AF477" s="270">
        <v>6.0000000000000001E-3</v>
      </c>
      <c r="AG477" s="270">
        <v>6.0000000000000001E-3</v>
      </c>
      <c r="AH477" s="270">
        <v>6.0000000000000001E-3</v>
      </c>
      <c r="AI477" s="270">
        <v>0</v>
      </c>
      <c r="AJ477" s="270">
        <v>0</v>
      </c>
      <c r="AK477" s="270">
        <v>0</v>
      </c>
      <c r="AL477" s="270">
        <v>0</v>
      </c>
      <c r="AM477" s="270">
        <v>0</v>
      </c>
      <c r="AN477" s="270">
        <v>0.01</v>
      </c>
      <c r="AO477" s="270">
        <v>1.6E-2</v>
      </c>
      <c r="AP477" s="270">
        <v>1.6E-2</v>
      </c>
      <c r="AQ477" s="270">
        <v>1.6E-2</v>
      </c>
      <c r="AR477" s="270">
        <v>1.6E-2</v>
      </c>
      <c r="AS477" s="270">
        <v>3.5000000000000003E-2</v>
      </c>
      <c r="AT477" s="270">
        <v>4.4999999999999998E-2</v>
      </c>
      <c r="AU477" s="270">
        <v>0.05</v>
      </c>
      <c r="AV477" s="270">
        <v>0.05</v>
      </c>
      <c r="AW477" s="270">
        <v>0.05</v>
      </c>
      <c r="AX477" s="270">
        <v>0.4</v>
      </c>
      <c r="AY477" s="270">
        <v>0</v>
      </c>
      <c r="AZ477" s="270">
        <v>0.02</v>
      </c>
      <c r="BA477" s="270">
        <v>0</v>
      </c>
      <c r="BB477" s="270">
        <v>0</v>
      </c>
      <c r="BC477" s="270">
        <v>2.9000000000000001E-2</v>
      </c>
      <c r="BD477" s="270">
        <v>0</v>
      </c>
      <c r="BE477" s="270">
        <v>0</v>
      </c>
      <c r="BF477" s="270">
        <v>0</v>
      </c>
      <c r="BG477" s="270">
        <v>0</v>
      </c>
    </row>
    <row r="478" spans="1:59">
      <c r="A478" s="267" t="s">
        <v>422</v>
      </c>
      <c r="B478" s="268">
        <v>0.70525000000000004</v>
      </c>
      <c r="C478" s="268">
        <v>2.2090000000000001</v>
      </c>
      <c r="D478" s="268">
        <v>0</v>
      </c>
      <c r="E478" s="268"/>
      <c r="F478" s="269">
        <v>10025</v>
      </c>
      <c r="G478" s="270">
        <v>0.54400000000000004</v>
      </c>
      <c r="H478" s="270">
        <v>4.0000000000000001E-3</v>
      </c>
      <c r="I478" s="270">
        <v>0</v>
      </c>
      <c r="J478" s="270">
        <v>0.01</v>
      </c>
      <c r="K478" s="270">
        <v>2.4E-2</v>
      </c>
      <c r="L478" s="270">
        <v>0.12324999999999997</v>
      </c>
      <c r="M478" s="271">
        <v>54.264339152119703</v>
      </c>
      <c r="N478" s="269">
        <v>10025</v>
      </c>
      <c r="O478" s="269">
        <v>10120</v>
      </c>
      <c r="P478" s="269">
        <v>10330</v>
      </c>
      <c r="Q478" s="269">
        <v>10500</v>
      </c>
      <c r="R478" s="269">
        <v>10550</v>
      </c>
      <c r="S478" s="269" t="s">
        <v>152</v>
      </c>
      <c r="T478" s="270">
        <v>0.505</v>
      </c>
      <c r="U478" s="270">
        <v>0.51</v>
      </c>
      <c r="V478" s="270">
        <v>0.52</v>
      </c>
      <c r="W478" s="270">
        <v>0.54</v>
      </c>
      <c r="X478" s="270">
        <v>0.55000000000000004</v>
      </c>
      <c r="Y478" s="270">
        <v>4.0000000000000001E-3</v>
      </c>
      <c r="Z478" s="270">
        <v>4.0000000000000001E-3</v>
      </c>
      <c r="AA478" s="270">
        <v>4.0000000000000001E-3</v>
      </c>
      <c r="AB478" s="270">
        <v>4.0000000000000001E-3</v>
      </c>
      <c r="AC478" s="270">
        <v>4.0000000000000001E-3</v>
      </c>
      <c r="AD478" s="270">
        <v>0</v>
      </c>
      <c r="AE478" s="270">
        <v>0</v>
      </c>
      <c r="AF478" s="270">
        <v>0</v>
      </c>
      <c r="AG478" s="270">
        <v>0</v>
      </c>
      <c r="AH478" s="270">
        <v>0</v>
      </c>
      <c r="AI478" s="270">
        <v>0.01</v>
      </c>
      <c r="AJ478" s="270">
        <v>1.0999999999999999E-2</v>
      </c>
      <c r="AK478" s="270">
        <v>1.2E-2</v>
      </c>
      <c r="AL478" s="270">
        <v>1.2999999999999999E-2</v>
      </c>
      <c r="AM478" s="270">
        <v>1.2999999999999999E-2</v>
      </c>
      <c r="AN478" s="270">
        <v>2.4E-2</v>
      </c>
      <c r="AO478" s="270">
        <v>2.5000000000000001E-2</v>
      </c>
      <c r="AP478" s="270">
        <v>2.5999999999999999E-2</v>
      </c>
      <c r="AQ478" s="270">
        <v>2.8000000000000001E-2</v>
      </c>
      <c r="AR478" s="270">
        <v>0.03</v>
      </c>
      <c r="AS478" s="270">
        <v>0.11899999999999999</v>
      </c>
      <c r="AT478" s="270">
        <v>0.121</v>
      </c>
      <c r="AU478" s="270">
        <v>0.124</v>
      </c>
      <c r="AV478" s="270">
        <v>0.129</v>
      </c>
      <c r="AW478" s="270">
        <v>0.13100000000000001</v>
      </c>
      <c r="AX478" s="270">
        <v>0</v>
      </c>
      <c r="AY478" s="270">
        <v>0</v>
      </c>
      <c r="AZ478" s="270">
        <v>0</v>
      </c>
      <c r="BA478" s="270">
        <v>0</v>
      </c>
      <c r="BB478" s="270">
        <v>0</v>
      </c>
      <c r="BC478" s="270">
        <v>0</v>
      </c>
      <c r="BD478" s="270">
        <v>0</v>
      </c>
      <c r="BE478" s="270">
        <v>0</v>
      </c>
      <c r="BF478" s="270">
        <v>0</v>
      </c>
      <c r="BG478" s="270">
        <v>0</v>
      </c>
    </row>
    <row r="479" spans="1:59">
      <c r="A479" s="267" t="s">
        <v>580</v>
      </c>
      <c r="B479" s="268">
        <v>7.5499999999999998E-2</v>
      </c>
      <c r="C479" s="268">
        <v>0.1</v>
      </c>
      <c r="D479" s="268">
        <v>0</v>
      </c>
      <c r="E479" s="268"/>
      <c r="F479" s="269">
        <v>431</v>
      </c>
      <c r="G479" s="270">
        <v>3.1E-2</v>
      </c>
      <c r="H479" s="270">
        <v>8.9999999999999993E-3</v>
      </c>
      <c r="I479" s="270">
        <v>0</v>
      </c>
      <c r="J479" s="270">
        <v>3.0000000000000001E-3</v>
      </c>
      <c r="K479" s="270">
        <v>0.01</v>
      </c>
      <c r="L479" s="270">
        <v>2.2499999999999992E-2</v>
      </c>
      <c r="M479" s="271">
        <v>71.92575406032482</v>
      </c>
      <c r="N479" s="269">
        <v>451</v>
      </c>
      <c r="O479" s="269">
        <v>475</v>
      </c>
      <c r="P479" s="269">
        <v>502</v>
      </c>
      <c r="Q479" s="269">
        <v>532</v>
      </c>
      <c r="R479" s="269">
        <v>562</v>
      </c>
      <c r="S479" s="269" t="s">
        <v>152</v>
      </c>
      <c r="T479" s="270">
        <v>3.3000000000000002E-2</v>
      </c>
      <c r="U479" s="270">
        <v>3.4000000000000002E-2</v>
      </c>
      <c r="V479" s="270">
        <v>3.5000000000000003E-2</v>
      </c>
      <c r="W479" s="270">
        <v>3.5999999999999997E-2</v>
      </c>
      <c r="X479" s="270">
        <v>3.5999999999999997E-2</v>
      </c>
      <c r="Y479" s="270">
        <v>8.9999999999999993E-3</v>
      </c>
      <c r="Z479" s="270">
        <v>8.9999999999999993E-3</v>
      </c>
      <c r="AA479" s="270">
        <v>8.9999999999999993E-3</v>
      </c>
      <c r="AB479" s="270">
        <v>0.01</v>
      </c>
      <c r="AC479" s="270">
        <v>0.01</v>
      </c>
      <c r="AD479" s="270">
        <v>0</v>
      </c>
      <c r="AE479" s="270">
        <v>0</v>
      </c>
      <c r="AF479" s="270">
        <v>0</v>
      </c>
      <c r="AG479" s="270">
        <v>0</v>
      </c>
      <c r="AH479" s="270">
        <v>0</v>
      </c>
      <c r="AI479" s="270">
        <v>3.0000000000000001E-3</v>
      </c>
      <c r="AJ479" s="270">
        <v>4.0000000000000001E-3</v>
      </c>
      <c r="AK479" s="270">
        <v>4.0000000000000001E-3</v>
      </c>
      <c r="AL479" s="270">
        <v>4.0000000000000001E-3</v>
      </c>
      <c r="AM479" s="270">
        <v>4.0000000000000001E-3</v>
      </c>
      <c r="AN479" s="270">
        <v>8.0000000000000002E-3</v>
      </c>
      <c r="AO479" s="270">
        <v>8.0000000000000002E-3</v>
      </c>
      <c r="AP479" s="270">
        <v>8.9999999999999993E-3</v>
      </c>
      <c r="AQ479" s="270">
        <v>8.9999999999999993E-3</v>
      </c>
      <c r="AR479" s="270">
        <v>0.01</v>
      </c>
      <c r="AS479" s="270">
        <v>2.3E-2</v>
      </c>
      <c r="AT479" s="270">
        <v>2.3900000000000001E-2</v>
      </c>
      <c r="AU479" s="270">
        <v>2.47E-2</v>
      </c>
      <c r="AV479" s="270">
        <v>2.5600000000000001E-2</v>
      </c>
      <c r="AW479" s="270">
        <v>2.5999999999999999E-2</v>
      </c>
      <c r="AX479" s="270">
        <v>0</v>
      </c>
      <c r="AY479" s="270">
        <v>0</v>
      </c>
      <c r="AZ479" s="270">
        <v>0</v>
      </c>
      <c r="BA479" s="270">
        <v>0</v>
      </c>
      <c r="BB479" s="270">
        <v>0</v>
      </c>
      <c r="BC479" s="270">
        <v>0</v>
      </c>
      <c r="BD479" s="270">
        <v>0</v>
      </c>
      <c r="BE479" s="270">
        <v>0</v>
      </c>
      <c r="BF479" s="270">
        <v>0</v>
      </c>
      <c r="BG479" s="270">
        <v>0</v>
      </c>
    </row>
    <row r="480" spans="1:59">
      <c r="A480" s="267" t="s">
        <v>603</v>
      </c>
      <c r="B480" s="268">
        <v>3.2416666666666677E-2</v>
      </c>
      <c r="C480" s="268">
        <v>0.41699999999999998</v>
      </c>
      <c r="D480" s="268">
        <v>0</v>
      </c>
      <c r="E480" s="268"/>
      <c r="F480" s="269">
        <v>610</v>
      </c>
      <c r="G480" s="270">
        <v>2.1999999999999999E-2</v>
      </c>
      <c r="H480" s="270">
        <v>3.0000000000000001E-3</v>
      </c>
      <c r="I480" s="270">
        <v>0</v>
      </c>
      <c r="J480" s="270">
        <v>4.0000000000000001E-3</v>
      </c>
      <c r="K480" s="270">
        <v>1E-3</v>
      </c>
      <c r="L480" s="270">
        <v>2.4166666666666781E-3</v>
      </c>
      <c r="M480" s="271">
        <v>36.065573770491802</v>
      </c>
      <c r="N480" s="269">
        <v>628</v>
      </c>
      <c r="O480" s="269">
        <v>641</v>
      </c>
      <c r="P480" s="269">
        <v>662</v>
      </c>
      <c r="Q480" s="269">
        <v>687</v>
      </c>
      <c r="R480" s="269">
        <v>705</v>
      </c>
      <c r="S480" s="269" t="s">
        <v>152</v>
      </c>
      <c r="T480" s="270">
        <v>2.3E-2</v>
      </c>
      <c r="U480" s="270">
        <v>2.5000000000000001E-2</v>
      </c>
      <c r="V480" s="270">
        <v>2.9000000000000001E-2</v>
      </c>
      <c r="W480" s="270">
        <v>3.3000000000000002E-2</v>
      </c>
      <c r="X480" s="270">
        <v>3.7999999999999999E-2</v>
      </c>
      <c r="Y480" s="270">
        <v>3.0000000000000001E-3</v>
      </c>
      <c r="Z480" s="270">
        <v>3.0000000000000001E-3</v>
      </c>
      <c r="AA480" s="270">
        <v>4.0000000000000001E-3</v>
      </c>
      <c r="AB480" s="270">
        <v>4.0000000000000001E-3</v>
      </c>
      <c r="AC480" s="270">
        <v>5.0000000000000001E-3</v>
      </c>
      <c r="AD480" s="270">
        <v>0</v>
      </c>
      <c r="AE480" s="270">
        <v>0</v>
      </c>
      <c r="AF480" s="270">
        <v>0</v>
      </c>
      <c r="AG480" s="270">
        <v>0</v>
      </c>
      <c r="AH480" s="270">
        <v>0</v>
      </c>
      <c r="AI480" s="270">
        <v>4.0000000000000001E-3</v>
      </c>
      <c r="AJ480" s="270">
        <v>4.0000000000000001E-3</v>
      </c>
      <c r="AK480" s="270">
        <v>5.0000000000000001E-3</v>
      </c>
      <c r="AL480" s="270">
        <v>5.0000000000000001E-3</v>
      </c>
      <c r="AM480" s="270">
        <v>6.0000000000000001E-3</v>
      </c>
      <c r="AN480" s="270">
        <v>1E-3</v>
      </c>
      <c r="AO480" s="270">
        <v>1E-3</v>
      </c>
      <c r="AP480" s="270">
        <v>1E-3</v>
      </c>
      <c r="AQ480" s="270">
        <v>1E-3</v>
      </c>
      <c r="AR480" s="270">
        <v>1E-3</v>
      </c>
      <c r="AS480" s="270">
        <v>3.0000000000000001E-3</v>
      </c>
      <c r="AT480" s="270">
        <v>3.0000000000000001E-3</v>
      </c>
      <c r="AU480" s="270">
        <v>4.0000000000000001E-3</v>
      </c>
      <c r="AV480" s="270">
        <v>4.0000000000000001E-3</v>
      </c>
      <c r="AW480" s="270">
        <v>5.0000000000000001E-3</v>
      </c>
      <c r="AX480" s="270">
        <v>0</v>
      </c>
      <c r="AY480" s="270">
        <v>0</v>
      </c>
      <c r="AZ480" s="270">
        <v>0</v>
      </c>
      <c r="BA480" s="270">
        <v>0</v>
      </c>
      <c r="BB480" s="270">
        <v>0</v>
      </c>
      <c r="BC480" s="270">
        <v>0</v>
      </c>
      <c r="BD480" s="270">
        <v>0</v>
      </c>
      <c r="BE480" s="270">
        <v>0</v>
      </c>
      <c r="BF480" s="270">
        <v>0</v>
      </c>
      <c r="BG480" s="270">
        <v>0</v>
      </c>
    </row>
    <row r="481" spans="1:59">
      <c r="A481" s="267" t="s">
        <v>873</v>
      </c>
      <c r="B481" s="268">
        <v>0.22566666666666671</v>
      </c>
      <c r="C481" s="268">
        <v>1.004</v>
      </c>
      <c r="D481" s="268">
        <v>0</v>
      </c>
      <c r="E481" s="268"/>
      <c r="F481" s="269">
        <v>3100</v>
      </c>
      <c r="G481" s="270">
        <v>0.187</v>
      </c>
      <c r="H481" s="270">
        <v>1.4999999999999999E-2</v>
      </c>
      <c r="I481" s="270">
        <v>0</v>
      </c>
      <c r="J481" s="270">
        <v>7.0000000000000001E-3</v>
      </c>
      <c r="K481" s="270">
        <v>0.01</v>
      </c>
      <c r="L481" s="270">
        <v>6.6666666666666818E-3</v>
      </c>
      <c r="M481" s="271">
        <v>60.322580645161288</v>
      </c>
      <c r="N481" s="269">
        <v>3690</v>
      </c>
      <c r="O481" s="269">
        <v>4169</v>
      </c>
      <c r="P481" s="269">
        <v>4711</v>
      </c>
      <c r="Q481" s="269">
        <v>5324</v>
      </c>
      <c r="R481" s="269">
        <v>6016</v>
      </c>
      <c r="S481" s="269" t="s">
        <v>152</v>
      </c>
      <c r="T481" s="270">
        <v>0.22600000000000001</v>
      </c>
      <c r="U481" s="270">
        <v>0.252</v>
      </c>
      <c r="V481" s="270">
        <v>0.27900000000000003</v>
      </c>
      <c r="W481" s="270">
        <v>0.307</v>
      </c>
      <c r="X481" s="270">
        <v>0.34</v>
      </c>
      <c r="Y481" s="270">
        <v>1.9E-2</v>
      </c>
      <c r="Z481" s="270">
        <v>0.02</v>
      </c>
      <c r="AA481" s="270">
        <v>2.3E-2</v>
      </c>
      <c r="AB481" s="270">
        <v>2.5000000000000001E-2</v>
      </c>
      <c r="AC481" s="270">
        <v>2.7E-2</v>
      </c>
      <c r="AD481" s="270">
        <v>0</v>
      </c>
      <c r="AE481" s="270">
        <v>0</v>
      </c>
      <c r="AF481" s="270">
        <v>0</v>
      </c>
      <c r="AG481" s="270">
        <v>0</v>
      </c>
      <c r="AH481" s="270">
        <v>0</v>
      </c>
      <c r="AI481" s="270">
        <v>8.0000000000000002E-3</v>
      </c>
      <c r="AJ481" s="270">
        <v>8.9999999999999993E-3</v>
      </c>
      <c r="AK481" s="270">
        <v>0.01</v>
      </c>
      <c r="AL481" s="270">
        <v>1.0999999999999999E-2</v>
      </c>
      <c r="AM481" s="270">
        <v>1.2E-2</v>
      </c>
      <c r="AN481" s="270">
        <v>2E-3</v>
      </c>
      <c r="AO481" s="270">
        <v>2E-3</v>
      </c>
      <c r="AP481" s="270">
        <v>2E-3</v>
      </c>
      <c r="AQ481" s="270">
        <v>2E-3</v>
      </c>
      <c r="AR481" s="270">
        <v>2E-3</v>
      </c>
      <c r="AS481" s="270">
        <v>1.2500000000000001E-2</v>
      </c>
      <c r="AT481" s="270">
        <v>1.38E-2</v>
      </c>
      <c r="AU481" s="270">
        <v>1.5299999999999999E-2</v>
      </c>
      <c r="AV481" s="270">
        <v>1.6899999999999998E-2</v>
      </c>
      <c r="AW481" s="270">
        <v>1.8599999999999998E-2</v>
      </c>
      <c r="AX481" s="270">
        <v>0</v>
      </c>
      <c r="AY481" s="270">
        <v>0</v>
      </c>
      <c r="AZ481" s="270">
        <v>0</v>
      </c>
      <c r="BA481" s="270">
        <v>0</v>
      </c>
      <c r="BB481" s="270">
        <v>0</v>
      </c>
      <c r="BC481" s="270">
        <v>0</v>
      </c>
      <c r="BD481" s="270">
        <v>0</v>
      </c>
      <c r="BE481" s="270">
        <v>0</v>
      </c>
      <c r="BF481" s="270">
        <v>0</v>
      </c>
      <c r="BG481" s="270">
        <v>0</v>
      </c>
    </row>
    <row r="482" spans="1:59">
      <c r="A482" s="267" t="s">
        <v>509</v>
      </c>
      <c r="B482" s="268">
        <v>0.14016666666666666</v>
      </c>
      <c r="C482" s="268">
        <v>0.40700000000000003</v>
      </c>
      <c r="D482" s="268">
        <v>3.0000000000000001E-3</v>
      </c>
      <c r="E482" s="268"/>
      <c r="F482" s="269">
        <v>891</v>
      </c>
      <c r="G482" s="270">
        <v>0.04</v>
      </c>
      <c r="H482" s="270">
        <v>7.6999999999999999E-2</v>
      </c>
      <c r="I482" s="270">
        <v>0</v>
      </c>
      <c r="J482" s="270">
        <v>1.0999999999999999E-2</v>
      </c>
      <c r="K482" s="270">
        <v>8.0000000000000002E-3</v>
      </c>
      <c r="L482" s="270">
        <v>1.1666666666666492E-3</v>
      </c>
      <c r="M482" s="271">
        <v>44.893378226711562</v>
      </c>
      <c r="N482" s="269">
        <v>900</v>
      </c>
      <c r="O482" s="269">
        <v>910</v>
      </c>
      <c r="P482" s="269">
        <v>920</v>
      </c>
      <c r="Q482" s="269">
        <v>930</v>
      </c>
      <c r="R482" s="269">
        <v>940</v>
      </c>
      <c r="S482" s="269" t="s">
        <v>137</v>
      </c>
      <c r="T482" s="270">
        <v>4.1000000000000002E-2</v>
      </c>
      <c r="U482" s="270">
        <v>4.1000000000000002E-2</v>
      </c>
      <c r="V482" s="270">
        <v>4.1000000000000002E-2</v>
      </c>
      <c r="W482" s="270">
        <v>4.2000000000000003E-2</v>
      </c>
      <c r="X482" s="270">
        <v>4.2000000000000003E-2</v>
      </c>
      <c r="Y482" s="270">
        <v>8.1000000000000003E-2</v>
      </c>
      <c r="Z482" s="270">
        <v>8.2000000000000003E-2</v>
      </c>
      <c r="AA482" s="270">
        <v>8.3000000000000004E-2</v>
      </c>
      <c r="AB482" s="270">
        <v>8.4000000000000005E-2</v>
      </c>
      <c r="AC482" s="270">
        <v>8.5000000000000006E-2</v>
      </c>
      <c r="AD482" s="270">
        <v>0</v>
      </c>
      <c r="AE482" s="270">
        <v>0</v>
      </c>
      <c r="AF482" s="270">
        <v>0</v>
      </c>
      <c r="AG482" s="270">
        <v>0</v>
      </c>
      <c r="AH482" s="270">
        <v>0</v>
      </c>
      <c r="AI482" s="270">
        <v>1.2E-2</v>
      </c>
      <c r="AJ482" s="270">
        <v>1.2E-2</v>
      </c>
      <c r="AK482" s="270">
        <v>1.2999999999999999E-2</v>
      </c>
      <c r="AL482" s="270">
        <v>1.2999999999999999E-2</v>
      </c>
      <c r="AM482" s="270">
        <v>1.4E-2</v>
      </c>
      <c r="AN482" s="270">
        <v>0.01</v>
      </c>
      <c r="AO482" s="270">
        <v>1.0999999999999999E-2</v>
      </c>
      <c r="AP482" s="270">
        <v>1.2E-2</v>
      </c>
      <c r="AQ482" s="270">
        <v>1.2999999999999999E-2</v>
      </c>
      <c r="AR482" s="270">
        <v>1.4E-2</v>
      </c>
      <c r="AS482" s="270">
        <v>1.6E-2</v>
      </c>
      <c r="AT482" s="270">
        <v>1.7000000000000001E-2</v>
      </c>
      <c r="AU482" s="270">
        <v>1.7999999999999999E-2</v>
      </c>
      <c r="AV482" s="270">
        <v>0.02</v>
      </c>
      <c r="AW482" s="270">
        <v>2.1000000000000001E-2</v>
      </c>
      <c r="AX482" s="270">
        <v>0</v>
      </c>
      <c r="AY482" s="270">
        <v>0</v>
      </c>
      <c r="AZ482" s="270">
        <v>0</v>
      </c>
      <c r="BA482" s="270">
        <v>0</v>
      </c>
      <c r="BB482" s="270">
        <v>0</v>
      </c>
      <c r="BC482" s="270">
        <v>0</v>
      </c>
      <c r="BD482" s="270">
        <v>0</v>
      </c>
      <c r="BE482" s="270">
        <v>0</v>
      </c>
      <c r="BF482" s="270">
        <v>0</v>
      </c>
      <c r="BG482" s="270">
        <v>0</v>
      </c>
    </row>
    <row r="483" spans="1:59">
      <c r="A483" s="267" t="s">
        <v>897</v>
      </c>
      <c r="B483" s="268">
        <v>0.32633333333333331</v>
      </c>
      <c r="C483" s="268">
        <v>1.1519999999999999</v>
      </c>
      <c r="D483" s="268">
        <v>0</v>
      </c>
      <c r="E483" s="268"/>
      <c r="F483" s="269">
        <v>3382</v>
      </c>
      <c r="G483" s="270">
        <v>0.129</v>
      </c>
      <c r="H483" s="270">
        <v>0</v>
      </c>
      <c r="I483" s="270">
        <v>0</v>
      </c>
      <c r="J483" s="270">
        <v>4.5999999999999999E-2</v>
      </c>
      <c r="K483" s="270">
        <v>9.5000000000000001E-2</v>
      </c>
      <c r="L483" s="270">
        <v>5.6333333333333291E-2</v>
      </c>
      <c r="M483" s="271">
        <v>38.143110585452398</v>
      </c>
      <c r="N483" s="269">
        <v>3200</v>
      </c>
      <c r="O483" s="269">
        <v>3200</v>
      </c>
      <c r="P483" s="269">
        <v>3200</v>
      </c>
      <c r="Q483" s="269">
        <v>3200</v>
      </c>
      <c r="R483" s="269">
        <v>3200</v>
      </c>
      <c r="S483" s="269" t="s">
        <v>137</v>
      </c>
      <c r="T483" s="270">
        <v>0.129</v>
      </c>
      <c r="U483" s="270">
        <v>0.129</v>
      </c>
      <c r="V483" s="270">
        <v>0.129</v>
      </c>
      <c r="W483" s="270">
        <v>0.129</v>
      </c>
      <c r="X483" s="270">
        <v>0.129</v>
      </c>
      <c r="Y483" s="270">
        <v>0</v>
      </c>
      <c r="Z483" s="270">
        <v>0</v>
      </c>
      <c r="AA483" s="270">
        <v>0</v>
      </c>
      <c r="AB483" s="270">
        <v>0</v>
      </c>
      <c r="AC483" s="270">
        <v>0</v>
      </c>
      <c r="AD483" s="270">
        <v>0</v>
      </c>
      <c r="AE483" s="270">
        <v>0</v>
      </c>
      <c r="AF483" s="270">
        <v>0</v>
      </c>
      <c r="AG483" s="270">
        <v>0</v>
      </c>
      <c r="AH483" s="270">
        <v>0</v>
      </c>
      <c r="AI483" s="270">
        <v>4.5999999999999999E-2</v>
      </c>
      <c r="AJ483" s="270">
        <v>4.5999999999999999E-2</v>
      </c>
      <c r="AK483" s="270">
        <v>4.5999999999999999E-2</v>
      </c>
      <c r="AL483" s="270">
        <v>4.5999999999999999E-2</v>
      </c>
      <c r="AM483" s="270">
        <v>4.5999999999999999E-2</v>
      </c>
      <c r="AN483" s="270">
        <v>0.11</v>
      </c>
      <c r="AO483" s="270">
        <v>0.11</v>
      </c>
      <c r="AP483" s="270">
        <v>0.11</v>
      </c>
      <c r="AQ483" s="270">
        <v>0.11</v>
      </c>
      <c r="AR483" s="270">
        <v>0.11</v>
      </c>
      <c r="AS483" s="270">
        <v>4.4999999999999998E-2</v>
      </c>
      <c r="AT483" s="270">
        <v>4.4999999999999998E-2</v>
      </c>
      <c r="AU483" s="270">
        <v>4.4999999999999998E-2</v>
      </c>
      <c r="AV483" s="270">
        <v>4.4999999999999998E-2</v>
      </c>
      <c r="AW483" s="270">
        <v>4.4999999999999998E-2</v>
      </c>
      <c r="AX483" s="270">
        <v>0</v>
      </c>
      <c r="AY483" s="270">
        <v>0</v>
      </c>
      <c r="AZ483" s="270">
        <v>0</v>
      </c>
      <c r="BA483" s="270">
        <v>0</v>
      </c>
      <c r="BB483" s="270">
        <v>0</v>
      </c>
      <c r="BC483" s="270">
        <v>0</v>
      </c>
      <c r="BD483" s="270">
        <v>0</v>
      </c>
      <c r="BE483" s="270">
        <v>0</v>
      </c>
      <c r="BF483" s="270">
        <v>0</v>
      </c>
      <c r="BG483" s="270">
        <v>0</v>
      </c>
    </row>
    <row r="484" spans="1:59">
      <c r="A484" s="267" t="s">
        <v>787</v>
      </c>
      <c r="B484" s="268">
        <v>0.33933333333333332</v>
      </c>
      <c r="C484" s="268">
        <v>2.1999999999999997</v>
      </c>
      <c r="D484" s="268">
        <v>0</v>
      </c>
      <c r="E484" s="268"/>
      <c r="F484" s="269">
        <v>3728</v>
      </c>
      <c r="G484" s="270">
        <v>0.13</v>
      </c>
      <c r="H484" s="270">
        <v>7.0999999999999994E-2</v>
      </c>
      <c r="I484" s="270">
        <v>3.0000000000000001E-3</v>
      </c>
      <c r="J484" s="270">
        <v>1.7000000000000001E-2</v>
      </c>
      <c r="K484" s="270">
        <v>1.6E-2</v>
      </c>
      <c r="L484" s="270">
        <v>0.10233333333333328</v>
      </c>
      <c r="M484" s="271">
        <v>34.871244635193136</v>
      </c>
      <c r="N484" s="269">
        <v>3800</v>
      </c>
      <c r="O484" s="269">
        <v>3900</v>
      </c>
      <c r="P484" s="269">
        <v>4000</v>
      </c>
      <c r="Q484" s="269">
        <v>4100</v>
      </c>
      <c r="R484" s="269">
        <v>4200</v>
      </c>
      <c r="S484" s="269" t="s">
        <v>132</v>
      </c>
      <c r="T484" s="270">
        <v>0.155</v>
      </c>
      <c r="U484" s="270">
        <v>0.161</v>
      </c>
      <c r="V484" s="270">
        <v>0.16700000000000001</v>
      </c>
      <c r="W484" s="270">
        <v>0.17199999999999999</v>
      </c>
      <c r="X484" s="270">
        <v>0.17699999999999999</v>
      </c>
      <c r="Y484" s="270">
        <v>9.2999999999999999E-2</v>
      </c>
      <c r="Z484" s="270">
        <v>9.2999999999999999E-2</v>
      </c>
      <c r="AA484" s="270">
        <v>9.2999999999999999E-2</v>
      </c>
      <c r="AB484" s="270">
        <v>9.2999999999999999E-2</v>
      </c>
      <c r="AC484" s="270">
        <v>9.2999999999999999E-2</v>
      </c>
      <c r="AD484" s="270">
        <v>2E-3</v>
      </c>
      <c r="AE484" s="270">
        <v>2E-3</v>
      </c>
      <c r="AF484" s="270">
        <v>2E-3</v>
      </c>
      <c r="AG484" s="270">
        <v>2E-3</v>
      </c>
      <c r="AH484" s="270">
        <v>2E-3</v>
      </c>
      <c r="AI484" s="270">
        <v>4.7E-2</v>
      </c>
      <c r="AJ484" s="270">
        <v>4.7E-2</v>
      </c>
      <c r="AK484" s="270">
        <v>4.7E-2</v>
      </c>
      <c r="AL484" s="270">
        <v>4.7E-2</v>
      </c>
      <c r="AM484" s="270">
        <v>4.7E-2</v>
      </c>
      <c r="AN484" s="270">
        <v>1.2E-2</v>
      </c>
      <c r="AO484" s="270">
        <v>1.4999999999999999E-2</v>
      </c>
      <c r="AP484" s="270">
        <v>1.7999999999999999E-2</v>
      </c>
      <c r="AQ484" s="270">
        <v>0.02</v>
      </c>
      <c r="AR484" s="270">
        <v>2.1999999999999999E-2</v>
      </c>
      <c r="AS484" s="270">
        <v>4.4999999999999998E-2</v>
      </c>
      <c r="AT484" s="270">
        <v>4.4999999999999998E-2</v>
      </c>
      <c r="AU484" s="270">
        <v>4.4999999999999998E-2</v>
      </c>
      <c r="AV484" s="270">
        <v>4.4999999999999998E-2</v>
      </c>
      <c r="AW484" s="270">
        <v>4.4999999999999998E-2</v>
      </c>
      <c r="AX484" s="270">
        <v>0</v>
      </c>
      <c r="AY484" s="270">
        <v>0.25</v>
      </c>
      <c r="AZ484" s="270">
        <v>0</v>
      </c>
      <c r="BA484" s="270">
        <v>0</v>
      </c>
      <c r="BB484" s="270">
        <v>0</v>
      </c>
      <c r="BC484" s="270">
        <v>0</v>
      </c>
      <c r="BD484" s="270">
        <v>0</v>
      </c>
      <c r="BE484" s="270">
        <v>0</v>
      </c>
      <c r="BF484" s="270">
        <v>0</v>
      </c>
      <c r="BG484" s="270">
        <v>0</v>
      </c>
    </row>
    <row r="485" spans="1:59">
      <c r="A485" s="267" t="s">
        <v>814</v>
      </c>
      <c r="B485" s="268">
        <v>2.8416666666666673E-2</v>
      </c>
      <c r="C485" s="268">
        <v>0</v>
      </c>
      <c r="D485" s="268">
        <v>0</v>
      </c>
      <c r="E485" s="268"/>
      <c r="F485" s="269">
        <v>614</v>
      </c>
      <c r="G485" s="270">
        <v>1.6E-2</v>
      </c>
      <c r="H485" s="270">
        <v>2E-3</v>
      </c>
      <c r="I485" s="270">
        <v>0</v>
      </c>
      <c r="J485" s="270">
        <v>2E-3</v>
      </c>
      <c r="K485" s="270">
        <v>1E-3</v>
      </c>
      <c r="L485" s="270">
        <v>7.4166666666666686E-3</v>
      </c>
      <c r="M485" s="271">
        <v>26.058631921824105</v>
      </c>
      <c r="N485" s="269">
        <v>600</v>
      </c>
      <c r="O485" s="269">
        <v>610</v>
      </c>
      <c r="P485" s="269">
        <v>615</v>
      </c>
      <c r="Q485" s="269">
        <v>620</v>
      </c>
      <c r="R485" s="269">
        <v>625</v>
      </c>
      <c r="S485" s="269" t="s">
        <v>132</v>
      </c>
      <c r="T485" s="270">
        <v>1.6E-2</v>
      </c>
      <c r="U485" s="270">
        <v>1.7999999999999999E-2</v>
      </c>
      <c r="V485" s="270">
        <v>0.02</v>
      </c>
      <c r="W485" s="270">
        <v>2.1999999999999999E-2</v>
      </c>
      <c r="X485" s="270">
        <v>2.5000000000000001E-2</v>
      </c>
      <c r="Y485" s="270">
        <v>2E-3</v>
      </c>
      <c r="Z485" s="270">
        <v>2E-3</v>
      </c>
      <c r="AA485" s="270">
        <v>2E-3</v>
      </c>
      <c r="AB485" s="270">
        <v>2E-3</v>
      </c>
      <c r="AC485" s="270">
        <v>2E-3</v>
      </c>
      <c r="AD485" s="270">
        <v>0</v>
      </c>
      <c r="AE485" s="270">
        <v>0</v>
      </c>
      <c r="AF485" s="270">
        <v>0</v>
      </c>
      <c r="AG485" s="270">
        <v>0</v>
      </c>
      <c r="AH485" s="270">
        <v>0</v>
      </c>
      <c r="AI485" s="270">
        <v>4.0000000000000001E-3</v>
      </c>
      <c r="AJ485" s="270">
        <v>4.0000000000000001E-3</v>
      </c>
      <c r="AK485" s="270">
        <v>4.0000000000000001E-3</v>
      </c>
      <c r="AL485" s="270">
        <v>4.0000000000000001E-3</v>
      </c>
      <c r="AM485" s="270">
        <v>5.0000000000000001E-3</v>
      </c>
      <c r="AN485" s="270">
        <v>1E-3</v>
      </c>
      <c r="AO485" s="270">
        <v>1E-3</v>
      </c>
      <c r="AP485" s="270">
        <v>1E-3</v>
      </c>
      <c r="AQ485" s="270">
        <v>1E-3</v>
      </c>
      <c r="AR485" s="270">
        <v>1E-3</v>
      </c>
      <c r="AS485" s="270">
        <v>2.3999999999999998E-3</v>
      </c>
      <c r="AT485" s="270">
        <v>2.5999999999999999E-3</v>
      </c>
      <c r="AU485" s="270">
        <v>2.8E-3</v>
      </c>
      <c r="AV485" s="270">
        <v>3.0000000000000001E-3</v>
      </c>
      <c r="AW485" s="270">
        <v>3.5000000000000001E-3</v>
      </c>
      <c r="AX485" s="270">
        <v>0</v>
      </c>
      <c r="AY485" s="270">
        <v>0</v>
      </c>
      <c r="AZ485" s="270">
        <v>0</v>
      </c>
      <c r="BA485" s="270">
        <v>0</v>
      </c>
      <c r="BB485" s="270">
        <v>0</v>
      </c>
      <c r="BC485" s="270">
        <v>0</v>
      </c>
      <c r="BD485" s="270">
        <v>0</v>
      </c>
      <c r="BE485" s="270">
        <v>0</v>
      </c>
      <c r="BF485" s="270">
        <v>0</v>
      </c>
      <c r="BG485" s="270">
        <v>0</v>
      </c>
    </row>
    <row r="486" spans="1:59">
      <c r="A486" s="267" t="s">
        <v>522</v>
      </c>
      <c r="B486" s="268">
        <v>4.5166666666666661E-2</v>
      </c>
      <c r="C486" s="268">
        <v>0.28400000000000003</v>
      </c>
      <c r="D486" s="268">
        <v>0</v>
      </c>
      <c r="E486" s="268"/>
      <c r="F486" s="269">
        <v>482</v>
      </c>
      <c r="G486" s="270">
        <v>2.8000000000000001E-2</v>
      </c>
      <c r="H486" s="270">
        <v>2E-3</v>
      </c>
      <c r="I486" s="270">
        <v>0</v>
      </c>
      <c r="J486" s="270">
        <v>2E-3</v>
      </c>
      <c r="K486" s="270">
        <v>3.0000000000000001E-3</v>
      </c>
      <c r="L486" s="270">
        <v>1.0166666666666657E-2</v>
      </c>
      <c r="M486" s="271">
        <v>58.091286307053942</v>
      </c>
      <c r="N486" s="269">
        <v>450</v>
      </c>
      <c r="O486" s="269">
        <v>450</v>
      </c>
      <c r="P486" s="269">
        <v>450</v>
      </c>
      <c r="Q486" s="269">
        <v>450</v>
      </c>
      <c r="R486" s="269">
        <v>450</v>
      </c>
      <c r="S486" s="269" t="s">
        <v>132</v>
      </c>
      <c r="T486" s="270">
        <v>2.5000000000000001E-2</v>
      </c>
      <c r="U486" s="270">
        <v>2.5000000000000001E-2</v>
      </c>
      <c r="V486" s="270">
        <v>2.5000000000000001E-2</v>
      </c>
      <c r="W486" s="270">
        <v>2.5000000000000001E-2</v>
      </c>
      <c r="X486" s="270">
        <v>2.5000000000000001E-2</v>
      </c>
      <c r="Y486" s="270">
        <v>5.0000000000000001E-3</v>
      </c>
      <c r="Z486" s="270">
        <v>5.0000000000000001E-3</v>
      </c>
      <c r="AA486" s="270">
        <v>5.0000000000000001E-3</v>
      </c>
      <c r="AB486" s="270">
        <v>5.0000000000000001E-3</v>
      </c>
      <c r="AC486" s="270">
        <v>5.0000000000000001E-3</v>
      </c>
      <c r="AD486" s="270">
        <v>5.0000000000000001E-3</v>
      </c>
      <c r="AE486" s="270">
        <v>5.0000000000000001E-3</v>
      </c>
      <c r="AF486" s="270">
        <v>5.0000000000000001E-3</v>
      </c>
      <c r="AG486" s="270">
        <v>5.0000000000000001E-3</v>
      </c>
      <c r="AH486" s="270">
        <v>5.0000000000000001E-3</v>
      </c>
      <c r="AI486" s="270">
        <v>1E-3</v>
      </c>
      <c r="AJ486" s="270">
        <v>1E-3</v>
      </c>
      <c r="AK486" s="270">
        <v>1E-3</v>
      </c>
      <c r="AL486" s="270">
        <v>1E-3</v>
      </c>
      <c r="AM486" s="270">
        <v>1E-3</v>
      </c>
      <c r="AN486" s="270">
        <v>3.0000000000000001E-3</v>
      </c>
      <c r="AO486" s="270">
        <v>3.0000000000000001E-3</v>
      </c>
      <c r="AP486" s="270">
        <v>3.0000000000000001E-3</v>
      </c>
      <c r="AQ486" s="270">
        <v>3.0000000000000001E-3</v>
      </c>
      <c r="AR486" s="270">
        <v>3.0000000000000001E-3</v>
      </c>
      <c r="AS486" s="270">
        <v>4.0000000000000001E-3</v>
      </c>
      <c r="AT486" s="270">
        <v>4.0000000000000001E-3</v>
      </c>
      <c r="AU486" s="270">
        <v>4.0000000000000001E-3</v>
      </c>
      <c r="AV486" s="270">
        <v>4.0000000000000001E-3</v>
      </c>
      <c r="AW486" s="270">
        <v>4.0000000000000001E-3</v>
      </c>
      <c r="AX486" s="270">
        <v>0</v>
      </c>
      <c r="AY486" s="270">
        <v>0</v>
      </c>
      <c r="AZ486" s="270">
        <v>0</v>
      </c>
      <c r="BA486" s="270">
        <v>0</v>
      </c>
      <c r="BB486" s="270">
        <v>0</v>
      </c>
      <c r="BC486" s="270">
        <v>0</v>
      </c>
      <c r="BD486" s="270">
        <v>0</v>
      </c>
      <c r="BE486" s="270">
        <v>0</v>
      </c>
      <c r="BF486" s="270">
        <v>0</v>
      </c>
      <c r="BG486" s="270">
        <v>0</v>
      </c>
    </row>
    <row r="487" spans="1:59">
      <c r="A487" s="267" t="s">
        <v>915</v>
      </c>
      <c r="B487" s="268">
        <v>0.40700000000000003</v>
      </c>
      <c r="C487" s="268">
        <v>1.113</v>
      </c>
      <c r="D487" s="268">
        <v>7.3890410958904109E-3</v>
      </c>
      <c r="E487" s="268"/>
      <c r="F487" s="269">
        <v>6413</v>
      </c>
      <c r="G487" s="270">
        <v>0.23799999999999999</v>
      </c>
      <c r="H487" s="270">
        <v>0.08</v>
      </c>
      <c r="I487" s="270">
        <v>0</v>
      </c>
      <c r="J487" s="270">
        <v>5.0000000000000001E-3</v>
      </c>
      <c r="K487" s="270">
        <v>1.2E-2</v>
      </c>
      <c r="L487" s="270">
        <v>6.4610958904109617E-2</v>
      </c>
      <c r="M487" s="271">
        <v>37.112116014345858</v>
      </c>
      <c r="N487" s="269">
        <v>6433</v>
      </c>
      <c r="O487" s="269">
        <v>6476</v>
      </c>
      <c r="P487" s="269">
        <v>6500</v>
      </c>
      <c r="Q487" s="269">
        <v>6544</v>
      </c>
      <c r="R487" s="269">
        <v>6592</v>
      </c>
      <c r="S487" s="269" t="s">
        <v>132</v>
      </c>
      <c r="T487" s="270">
        <v>0.24</v>
      </c>
      <c r="U487" s="270">
        <v>0.24399999999999999</v>
      </c>
      <c r="V487" s="270">
        <v>0.254</v>
      </c>
      <c r="W487" s="270">
        <v>0.26800000000000002</v>
      </c>
      <c r="X487" s="270">
        <v>0.27400000000000002</v>
      </c>
      <c r="Y487" s="270">
        <v>8.2000000000000003E-2</v>
      </c>
      <c r="Z487" s="270">
        <v>8.5000000000000006E-2</v>
      </c>
      <c r="AA487" s="270">
        <v>0.09</v>
      </c>
      <c r="AB487" s="270">
        <v>9.5000000000000001E-2</v>
      </c>
      <c r="AC487" s="270">
        <v>0.1</v>
      </c>
      <c r="AD487" s="270">
        <v>0</v>
      </c>
      <c r="AE487" s="270">
        <v>0</v>
      </c>
      <c r="AF487" s="270">
        <v>0</v>
      </c>
      <c r="AG487" s="270">
        <v>0</v>
      </c>
      <c r="AH487" s="270">
        <v>0</v>
      </c>
      <c r="AI487" s="270">
        <v>5.1000000000000004E-3</v>
      </c>
      <c r="AJ487" s="270">
        <v>5.3E-3</v>
      </c>
      <c r="AK487" s="270">
        <v>5.4999999999999997E-3</v>
      </c>
      <c r="AL487" s="270">
        <v>5.7000000000000002E-3</v>
      </c>
      <c r="AM487" s="270">
        <v>5.8999999999999999E-3</v>
      </c>
      <c r="AN487" s="270">
        <v>1.2E-2</v>
      </c>
      <c r="AO487" s="270">
        <v>1.2E-2</v>
      </c>
      <c r="AP487" s="270">
        <v>1.2E-2</v>
      </c>
      <c r="AQ487" s="270">
        <v>1.2E-2</v>
      </c>
      <c r="AR487" s="270">
        <v>1.2E-2</v>
      </c>
      <c r="AS487" s="270">
        <v>0.06</v>
      </c>
      <c r="AT487" s="270">
        <v>0.06</v>
      </c>
      <c r="AU487" s="270">
        <v>0.06</v>
      </c>
      <c r="AV487" s="270">
        <v>0.06</v>
      </c>
      <c r="AW487" s="270">
        <v>0.06</v>
      </c>
      <c r="AX487" s="270">
        <v>0</v>
      </c>
      <c r="AY487" s="270">
        <v>0</v>
      </c>
      <c r="AZ487" s="270">
        <v>0</v>
      </c>
      <c r="BA487" s="270">
        <v>0</v>
      </c>
      <c r="BB487" s="270">
        <v>0</v>
      </c>
      <c r="BC487" s="270">
        <v>0</v>
      </c>
      <c r="BD487" s="270">
        <v>0</v>
      </c>
      <c r="BE487" s="270">
        <v>0</v>
      </c>
      <c r="BF487" s="270">
        <v>0</v>
      </c>
      <c r="BG487" s="270">
        <v>0</v>
      </c>
    </row>
    <row r="488" spans="1:59">
      <c r="A488" s="267" t="s">
        <v>594</v>
      </c>
      <c r="B488" s="268">
        <v>5.1818333333333335</v>
      </c>
      <c r="C488" s="268">
        <v>25.853000000000002</v>
      </c>
      <c r="D488" s="268">
        <v>6.4208219178082185E-2</v>
      </c>
      <c r="E488" s="268"/>
      <c r="F488" s="269">
        <v>34793</v>
      </c>
      <c r="G488" s="270">
        <v>1.3779999999999999</v>
      </c>
      <c r="H488" s="270">
        <v>1.137</v>
      </c>
      <c r="I488" s="270">
        <v>1.101</v>
      </c>
      <c r="J488" s="270">
        <v>0.35899999999999999</v>
      </c>
      <c r="K488" s="270">
        <v>0.69299999999999995</v>
      </c>
      <c r="L488" s="270">
        <v>0.44962511415525164</v>
      </c>
      <c r="M488" s="271">
        <v>39.605667806742737</v>
      </c>
      <c r="N488" s="269">
        <v>41356</v>
      </c>
      <c r="O488" s="269">
        <v>47559</v>
      </c>
      <c r="P488" s="269">
        <v>54698</v>
      </c>
      <c r="Q488" s="269">
        <v>62902</v>
      </c>
      <c r="R488" s="269">
        <v>72337</v>
      </c>
      <c r="S488" s="269" t="s">
        <v>130</v>
      </c>
      <c r="T488" s="270">
        <v>1.6539999999999999</v>
      </c>
      <c r="U488" s="270">
        <v>1.855</v>
      </c>
      <c r="V488" s="270">
        <v>2.0790000000000002</v>
      </c>
      <c r="W488" s="270">
        <v>2.327</v>
      </c>
      <c r="X488" s="270">
        <v>2.6040000000000001</v>
      </c>
      <c r="Y488" s="270">
        <v>1.55</v>
      </c>
      <c r="Z488" s="270">
        <v>1.887</v>
      </c>
      <c r="AA488" s="270">
        <v>2.2789999999999999</v>
      </c>
      <c r="AB488" s="270">
        <v>2.7349999999999999</v>
      </c>
      <c r="AC488" s="270">
        <v>3.2639999999999998</v>
      </c>
      <c r="AD488" s="270">
        <v>1</v>
      </c>
      <c r="AE488" s="270">
        <v>1.05</v>
      </c>
      <c r="AF488" s="270">
        <v>1.1000000000000001</v>
      </c>
      <c r="AG488" s="270">
        <v>1.1499999999999999</v>
      </c>
      <c r="AH488" s="270">
        <v>1.2</v>
      </c>
      <c r="AI488" s="270">
        <v>0.65</v>
      </c>
      <c r="AJ488" s="270">
        <v>0.67500000000000004</v>
      </c>
      <c r="AK488" s="270">
        <v>0.7</v>
      </c>
      <c r="AL488" s="270">
        <v>0.72499999999999998</v>
      </c>
      <c r="AM488" s="270">
        <v>0.75</v>
      </c>
      <c r="AN488" s="270">
        <v>0.6</v>
      </c>
      <c r="AO488" s="270">
        <v>0.6</v>
      </c>
      <c r="AP488" s="270">
        <v>0.6</v>
      </c>
      <c r="AQ488" s="270">
        <v>0.6</v>
      </c>
      <c r="AR488" s="270">
        <v>0.6</v>
      </c>
      <c r="AS488" s="270">
        <v>0.47699999999999998</v>
      </c>
      <c r="AT488" s="270">
        <v>0.54800000000000004</v>
      </c>
      <c r="AU488" s="270">
        <v>0.61699999999999999</v>
      </c>
      <c r="AV488" s="270">
        <v>0.69499999999999995</v>
      </c>
      <c r="AW488" s="270">
        <v>0.78300000000000003</v>
      </c>
      <c r="AX488" s="270">
        <v>0</v>
      </c>
      <c r="AY488" s="270">
        <v>0</v>
      </c>
      <c r="AZ488" s="270">
        <v>0</v>
      </c>
      <c r="BA488" s="270">
        <v>0</v>
      </c>
      <c r="BB488" s="270">
        <v>0</v>
      </c>
      <c r="BC488" s="270">
        <v>0</v>
      </c>
      <c r="BD488" s="270">
        <v>0</v>
      </c>
      <c r="BE488" s="270">
        <v>0</v>
      </c>
      <c r="BF488" s="270">
        <v>0</v>
      </c>
      <c r="BG488" s="270">
        <v>0</v>
      </c>
    </row>
    <row r="489" spans="1:59">
      <c r="A489" s="267" t="s">
        <v>728</v>
      </c>
      <c r="B489" s="268">
        <v>1.1700833333333336</v>
      </c>
      <c r="C489" s="268">
        <v>2.52</v>
      </c>
      <c r="D489" s="268">
        <v>0</v>
      </c>
      <c r="E489" s="268"/>
      <c r="F489" s="269">
        <v>5700</v>
      </c>
      <c r="G489" s="270">
        <v>0.27</v>
      </c>
      <c r="H489" s="270">
        <v>9.6000000000000002E-2</v>
      </c>
      <c r="I489" s="270">
        <v>0.48099999999999998</v>
      </c>
      <c r="J489" s="270">
        <v>2.9000000000000001E-2</v>
      </c>
      <c r="K489" s="270">
        <v>5.1999999999999998E-2</v>
      </c>
      <c r="L489" s="270">
        <v>0.24208333333333354</v>
      </c>
      <c r="M489" s="271">
        <v>47.368421052631582</v>
      </c>
      <c r="N489" s="269">
        <v>6000</v>
      </c>
      <c r="O489" s="269">
        <v>7447</v>
      </c>
      <c r="P489" s="269">
        <v>7800</v>
      </c>
      <c r="Q489" s="269">
        <v>8200</v>
      </c>
      <c r="R489" s="269">
        <v>8620</v>
      </c>
      <c r="S489" s="269" t="s">
        <v>130</v>
      </c>
      <c r="T489" s="270">
        <v>0.3</v>
      </c>
      <c r="U489" s="270">
        <v>0.56799999999999995</v>
      </c>
      <c r="V489" s="270">
        <v>0.59499999999999997</v>
      </c>
      <c r="W489" s="270">
        <v>0.625</v>
      </c>
      <c r="X489" s="270">
        <v>0.65500000000000003</v>
      </c>
      <c r="Y489" s="270">
        <v>0.1</v>
      </c>
      <c r="Z489" s="270">
        <v>0.184</v>
      </c>
      <c r="AA489" s="270">
        <v>0.19500000000000001</v>
      </c>
      <c r="AB489" s="270">
        <v>0.20499999999999999</v>
      </c>
      <c r="AC489" s="270">
        <v>0.215</v>
      </c>
      <c r="AD489" s="270">
        <v>0.5</v>
      </c>
      <c r="AE489" s="270">
        <v>0.52</v>
      </c>
      <c r="AF489" s="270">
        <v>0.54</v>
      </c>
      <c r="AG489" s="270">
        <v>0.56000000000000005</v>
      </c>
      <c r="AH489" s="270">
        <v>0.57999999999999996</v>
      </c>
      <c r="AI489" s="270">
        <v>0.03</v>
      </c>
      <c r="AJ489" s="270">
        <v>1.7000000000000001E-2</v>
      </c>
      <c r="AK489" s="270">
        <v>2.3E-2</v>
      </c>
      <c r="AL489" s="270">
        <v>2.5000000000000001E-2</v>
      </c>
      <c r="AM489" s="270">
        <v>2.9000000000000001E-2</v>
      </c>
      <c r="AN489" s="270">
        <v>0.06</v>
      </c>
      <c r="AO489" s="270">
        <v>6.5000000000000002E-2</v>
      </c>
      <c r="AP489" s="270">
        <v>7.0000000000000007E-2</v>
      </c>
      <c r="AQ489" s="270">
        <v>7.2999999999999995E-2</v>
      </c>
      <c r="AR489" s="270">
        <v>7.4999999999999997E-2</v>
      </c>
      <c r="AS489" s="270">
        <v>0.25990000000000002</v>
      </c>
      <c r="AT489" s="270">
        <v>0.35539999999999999</v>
      </c>
      <c r="AU489" s="270">
        <v>0.3735</v>
      </c>
      <c r="AV489" s="270">
        <v>0.3906</v>
      </c>
      <c r="AW489" s="270">
        <v>0.40789999999999998</v>
      </c>
      <c r="AX489" s="270">
        <v>0</v>
      </c>
      <c r="AY489" s="270">
        <v>0</v>
      </c>
      <c r="AZ489" s="270">
        <v>0</v>
      </c>
      <c r="BA489" s="270">
        <v>0</v>
      </c>
      <c r="BB489" s="270">
        <v>0</v>
      </c>
      <c r="BC489" s="270">
        <v>0</v>
      </c>
      <c r="BD489" s="270">
        <v>0</v>
      </c>
      <c r="BE489" s="270">
        <v>0</v>
      </c>
      <c r="BF489" s="270">
        <v>0</v>
      </c>
      <c r="BG489" s="270">
        <v>0</v>
      </c>
    </row>
    <row r="490" spans="1:59">
      <c r="A490" s="267" t="s">
        <v>586</v>
      </c>
      <c r="B490" s="268">
        <v>0.16491666666666668</v>
      </c>
      <c r="C490" s="268">
        <v>0</v>
      </c>
      <c r="D490" s="268">
        <v>5.3999999999999999E-2</v>
      </c>
      <c r="E490" s="268"/>
      <c r="F490" s="269">
        <v>1261</v>
      </c>
      <c r="G490" s="270">
        <v>9.6000000000000002E-2</v>
      </c>
      <c r="H490" s="270">
        <v>1.0999999999999999E-2</v>
      </c>
      <c r="I490" s="270">
        <v>0</v>
      </c>
      <c r="J490" s="270">
        <v>8.0000000000000002E-3</v>
      </c>
      <c r="K490" s="270">
        <v>2E-3</v>
      </c>
      <c r="L490" s="270">
        <v>-6.0833333333333017E-3</v>
      </c>
      <c r="M490" s="271">
        <v>76.13005551149881</v>
      </c>
      <c r="N490" s="269">
        <v>1324</v>
      </c>
      <c r="O490" s="269">
        <v>1257</v>
      </c>
      <c r="P490" s="269">
        <v>1195</v>
      </c>
      <c r="Q490" s="269">
        <v>1135</v>
      </c>
      <c r="R490" s="269">
        <v>1053</v>
      </c>
      <c r="S490" s="269" t="s">
        <v>130</v>
      </c>
      <c r="T490" s="270">
        <v>8.6999999999999994E-2</v>
      </c>
      <c r="U490" s="270">
        <v>8.3000000000000004E-2</v>
      </c>
      <c r="V490" s="270">
        <v>7.8E-2</v>
      </c>
      <c r="W490" s="270">
        <v>7.4999999999999997E-2</v>
      </c>
      <c r="X490" s="270">
        <v>6.9000000000000006E-2</v>
      </c>
      <c r="Y490" s="270">
        <v>7.0000000000000001E-3</v>
      </c>
      <c r="Z490" s="270">
        <v>7.0000000000000001E-3</v>
      </c>
      <c r="AA490" s="270">
        <v>7.0000000000000001E-3</v>
      </c>
      <c r="AB490" s="270">
        <v>7.0000000000000001E-3</v>
      </c>
      <c r="AC490" s="270">
        <v>7.0000000000000001E-3</v>
      </c>
      <c r="AD490" s="270">
        <v>1E-3</v>
      </c>
      <c r="AE490" s="270">
        <v>1E-3</v>
      </c>
      <c r="AF490" s="270">
        <v>1E-3</v>
      </c>
      <c r="AG490" s="270">
        <v>1E-3</v>
      </c>
      <c r="AH490" s="270">
        <v>1E-3</v>
      </c>
      <c r="AI490" s="270">
        <v>0.02</v>
      </c>
      <c r="AJ490" s="270">
        <v>0.02</v>
      </c>
      <c r="AK490" s="270">
        <v>0.02</v>
      </c>
      <c r="AL490" s="270">
        <v>0.02</v>
      </c>
      <c r="AM490" s="270">
        <v>0.02</v>
      </c>
      <c r="AN490" s="270">
        <v>3.0000000000000001E-3</v>
      </c>
      <c r="AO490" s="270">
        <v>3.0000000000000001E-3</v>
      </c>
      <c r="AP490" s="270">
        <v>3.0000000000000001E-3</v>
      </c>
      <c r="AQ490" s="270">
        <v>3.0000000000000001E-3</v>
      </c>
      <c r="AR490" s="270">
        <v>3.0000000000000001E-3</v>
      </c>
      <c r="AS490" s="270">
        <v>1.0999999999999999E-2</v>
      </c>
      <c r="AT490" s="270">
        <v>1.0999999999999999E-2</v>
      </c>
      <c r="AU490" s="270">
        <v>0.01</v>
      </c>
      <c r="AV490" s="270">
        <v>0.01</v>
      </c>
      <c r="AW490" s="270">
        <v>0.01</v>
      </c>
      <c r="AX490" s="270">
        <v>0.11</v>
      </c>
      <c r="AY490" s="270">
        <v>0</v>
      </c>
      <c r="AZ490" s="270">
        <v>0</v>
      </c>
      <c r="BA490" s="270">
        <v>0</v>
      </c>
      <c r="BB490" s="270">
        <v>0</v>
      </c>
      <c r="BC490" s="270">
        <v>0</v>
      </c>
      <c r="BD490" s="270">
        <v>0</v>
      </c>
      <c r="BE490" s="270">
        <v>0</v>
      </c>
      <c r="BF490" s="270">
        <v>0</v>
      </c>
      <c r="BG490" s="270">
        <v>0</v>
      </c>
    </row>
    <row r="491" spans="1:59">
      <c r="A491" s="267" t="s">
        <v>779</v>
      </c>
      <c r="B491" s="268">
        <v>6.3333333333333353E-2</v>
      </c>
      <c r="C491" s="268">
        <v>0.1</v>
      </c>
      <c r="D491" s="268">
        <v>0</v>
      </c>
      <c r="E491" s="268"/>
      <c r="F491" s="269">
        <v>714</v>
      </c>
      <c r="G491" s="270">
        <v>3.6999999999999998E-2</v>
      </c>
      <c r="H491" s="270">
        <v>8.9999999999999993E-3</v>
      </c>
      <c r="I491" s="270">
        <v>0</v>
      </c>
      <c r="J491" s="270">
        <v>8.9999999999999993E-3</v>
      </c>
      <c r="K491" s="270">
        <v>4.0000000000000002E-4</v>
      </c>
      <c r="L491" s="270">
        <v>7.9333333333333547E-3</v>
      </c>
      <c r="M491" s="271">
        <v>51.820728291316527</v>
      </c>
      <c r="N491" s="269">
        <v>725</v>
      </c>
      <c r="O491" s="269">
        <v>742</v>
      </c>
      <c r="P491" s="269">
        <v>789</v>
      </c>
      <c r="Q491" s="269">
        <v>835</v>
      </c>
      <c r="R491" s="269">
        <v>865</v>
      </c>
      <c r="S491" s="269" t="s">
        <v>130</v>
      </c>
      <c r="T491" s="270">
        <v>3.7999999999999999E-2</v>
      </c>
      <c r="U491" s="270">
        <v>0.04</v>
      </c>
      <c r="V491" s="270">
        <v>4.2000000000000003E-2</v>
      </c>
      <c r="W491" s="270">
        <v>4.3999999999999997E-2</v>
      </c>
      <c r="X491" s="270">
        <v>0.05</v>
      </c>
      <c r="Y491" s="270">
        <v>1.0999999999999999E-2</v>
      </c>
      <c r="Z491" s="270">
        <v>1.0999999999999999E-2</v>
      </c>
      <c r="AA491" s="270">
        <v>1.0999999999999999E-2</v>
      </c>
      <c r="AB491" s="270">
        <v>1.2E-2</v>
      </c>
      <c r="AC491" s="270">
        <v>1.2999999999999999E-2</v>
      </c>
      <c r="AD491" s="270">
        <v>0</v>
      </c>
      <c r="AE491" s="270">
        <v>0</v>
      </c>
      <c r="AF491" s="270">
        <v>0</v>
      </c>
      <c r="AG491" s="270">
        <v>0</v>
      </c>
      <c r="AH491" s="270">
        <v>0</v>
      </c>
      <c r="AI491" s="270">
        <v>8.9999999999999993E-3</v>
      </c>
      <c r="AJ491" s="270">
        <v>0.01</v>
      </c>
      <c r="AK491" s="270">
        <v>0.01</v>
      </c>
      <c r="AL491" s="270">
        <v>1.0999999999999999E-2</v>
      </c>
      <c r="AM491" s="270">
        <v>1.0999999999999999E-2</v>
      </c>
      <c r="AN491" s="270">
        <v>1E-3</v>
      </c>
      <c r="AO491" s="270">
        <v>1E-3</v>
      </c>
      <c r="AP491" s="270">
        <v>1E-3</v>
      </c>
      <c r="AQ491" s="270">
        <v>1E-3</v>
      </c>
      <c r="AR491" s="270">
        <v>1E-3</v>
      </c>
      <c r="AS491" s="270">
        <v>7.9000000000000008E-3</v>
      </c>
      <c r="AT491" s="270">
        <v>8.3999999999999995E-3</v>
      </c>
      <c r="AU491" s="270">
        <v>9.1000000000000004E-3</v>
      </c>
      <c r="AV491" s="270">
        <v>1.0200000000000001E-2</v>
      </c>
      <c r="AW491" s="270">
        <v>1.11E-2</v>
      </c>
      <c r="AX491" s="270">
        <v>0</v>
      </c>
      <c r="AY491" s="270">
        <v>0</v>
      </c>
      <c r="AZ491" s="270">
        <v>0</v>
      </c>
      <c r="BA491" s="270">
        <v>0</v>
      </c>
      <c r="BB491" s="270">
        <v>0</v>
      </c>
      <c r="BC491" s="270">
        <v>0</v>
      </c>
      <c r="BD491" s="270">
        <v>0</v>
      </c>
      <c r="BE491" s="270">
        <v>0</v>
      </c>
      <c r="BF491" s="270">
        <v>0</v>
      </c>
      <c r="BG491" s="270">
        <v>0</v>
      </c>
    </row>
    <row r="492" spans="1:59">
      <c r="A492" s="267" t="s">
        <v>859</v>
      </c>
      <c r="B492" s="268">
        <v>0.55941666666666678</v>
      </c>
      <c r="C492" s="268">
        <v>1.147</v>
      </c>
      <c r="D492" s="268">
        <v>0</v>
      </c>
      <c r="E492" s="268"/>
      <c r="F492" s="269">
        <v>6679</v>
      </c>
      <c r="G492" s="270">
        <v>0.376</v>
      </c>
      <c r="H492" s="270">
        <v>2.4E-2</v>
      </c>
      <c r="I492" s="270">
        <v>0</v>
      </c>
      <c r="J492" s="270">
        <v>8.0000000000000002E-3</v>
      </c>
      <c r="K492" s="270">
        <v>4.2000000000000003E-2</v>
      </c>
      <c r="L492" s="270">
        <v>0.10941666666666677</v>
      </c>
      <c r="M492" s="271">
        <v>56.295852672555775</v>
      </c>
      <c r="N492" s="269">
        <v>7155</v>
      </c>
      <c r="O492" s="269">
        <v>7290</v>
      </c>
      <c r="P492" s="269">
        <v>7325</v>
      </c>
      <c r="Q492" s="269">
        <v>7560</v>
      </c>
      <c r="R492" s="269">
        <v>7795</v>
      </c>
      <c r="S492" s="269" t="s">
        <v>130</v>
      </c>
      <c r="T492" s="270">
        <v>0.377</v>
      </c>
      <c r="U492" s="270">
        <v>0.38800000000000001</v>
      </c>
      <c r="V492" s="270">
        <v>0.41899999999999998</v>
      </c>
      <c r="W492" s="270">
        <v>0.42499999999999999</v>
      </c>
      <c r="X492" s="270">
        <v>0.44500000000000001</v>
      </c>
      <c r="Y492" s="270">
        <v>2.4E-2</v>
      </c>
      <c r="Z492" s="270">
        <v>2.5999999999999999E-2</v>
      </c>
      <c r="AA492" s="270">
        <v>2.7E-2</v>
      </c>
      <c r="AB492" s="270">
        <v>2.8000000000000001E-2</v>
      </c>
      <c r="AC492" s="270">
        <v>0.03</v>
      </c>
      <c r="AD492" s="270">
        <v>0</v>
      </c>
      <c r="AE492" s="270">
        <v>0</v>
      </c>
      <c r="AF492" s="270">
        <v>0</v>
      </c>
      <c r="AG492" s="270">
        <v>0</v>
      </c>
      <c r="AH492" s="270">
        <v>0</v>
      </c>
      <c r="AI492" s="270">
        <v>8.9999999999999993E-3</v>
      </c>
      <c r="AJ492" s="270">
        <v>1.0999999999999999E-2</v>
      </c>
      <c r="AK492" s="270">
        <v>1.2E-2</v>
      </c>
      <c r="AL492" s="270">
        <v>1.2E-2</v>
      </c>
      <c r="AM492" s="270">
        <v>1.4E-2</v>
      </c>
      <c r="AN492" s="270">
        <v>0.04</v>
      </c>
      <c r="AO492" s="270">
        <v>0.04</v>
      </c>
      <c r="AP492" s="270">
        <v>4.8000000000000001E-2</v>
      </c>
      <c r="AQ492" s="270">
        <v>5.3999999999999999E-2</v>
      </c>
      <c r="AR492" s="270">
        <v>0.06</v>
      </c>
      <c r="AS492" s="270">
        <v>0.126</v>
      </c>
      <c r="AT492" s="270">
        <v>0.13</v>
      </c>
      <c r="AU492" s="270">
        <v>0.14199999999999999</v>
      </c>
      <c r="AV492" s="270">
        <v>0.14499999999999999</v>
      </c>
      <c r="AW492" s="270">
        <v>0.154</v>
      </c>
      <c r="AX492" s="270">
        <v>0</v>
      </c>
      <c r="AY492" s="270">
        <v>0</v>
      </c>
      <c r="AZ492" s="270">
        <v>0</v>
      </c>
      <c r="BA492" s="270">
        <v>0</v>
      </c>
      <c r="BB492" s="270">
        <v>0</v>
      </c>
      <c r="BC492" s="270">
        <v>0</v>
      </c>
      <c r="BD492" s="270">
        <v>0</v>
      </c>
      <c r="BE492" s="270">
        <v>0</v>
      </c>
      <c r="BF492" s="270">
        <v>0</v>
      </c>
      <c r="BG492" s="270">
        <v>0</v>
      </c>
    </row>
    <row r="493" spans="1:59">
      <c r="A493" s="267" t="s">
        <v>578</v>
      </c>
      <c r="B493" s="268">
        <v>0.85041666666666671</v>
      </c>
      <c r="C493" s="268">
        <v>1.736</v>
      </c>
      <c r="D493" s="268">
        <v>0</v>
      </c>
      <c r="E493" s="268"/>
      <c r="F493" s="269">
        <v>11850</v>
      </c>
      <c r="G493" s="270">
        <v>0.67</v>
      </c>
      <c r="H493" s="270">
        <v>0.11700000000000001</v>
      </c>
      <c r="I493" s="270">
        <v>0</v>
      </c>
      <c r="J493" s="270">
        <v>0</v>
      </c>
      <c r="K493" s="270">
        <v>0.02</v>
      </c>
      <c r="L493" s="270">
        <v>4.3416666666666659E-2</v>
      </c>
      <c r="M493" s="271">
        <v>56.540084388185655</v>
      </c>
      <c r="N493" s="269">
        <v>13171</v>
      </c>
      <c r="O493" s="269">
        <v>15285</v>
      </c>
      <c r="P493" s="269">
        <v>17738</v>
      </c>
      <c r="Q493" s="269">
        <v>20585</v>
      </c>
      <c r="R493" s="269">
        <v>23889</v>
      </c>
      <c r="S493" s="269" t="s">
        <v>130</v>
      </c>
      <c r="T493" s="270">
        <v>0.73199999999999998</v>
      </c>
      <c r="U493" s="270">
        <v>0.85</v>
      </c>
      <c r="V493" s="270">
        <v>0.98599999999999999</v>
      </c>
      <c r="W493" s="270">
        <v>1.1439999999999999</v>
      </c>
      <c r="X493" s="270">
        <v>1.3280000000000001</v>
      </c>
      <c r="Y493" s="270">
        <v>0.125</v>
      </c>
      <c r="Z493" s="270">
        <v>0.13</v>
      </c>
      <c r="AA493" s="270">
        <v>0.151</v>
      </c>
      <c r="AB493" s="270">
        <v>0.17499999999999999</v>
      </c>
      <c r="AC493" s="270">
        <v>0.20300000000000001</v>
      </c>
      <c r="AD493" s="270">
        <v>0</v>
      </c>
      <c r="AE493" s="270">
        <v>0</v>
      </c>
      <c r="AF493" s="270">
        <v>0</v>
      </c>
      <c r="AG493" s="270">
        <v>0</v>
      </c>
      <c r="AH493" s="270">
        <v>0</v>
      </c>
      <c r="AI493" s="270">
        <v>0</v>
      </c>
      <c r="AJ493" s="270">
        <v>0</v>
      </c>
      <c r="AK493" s="270">
        <v>0</v>
      </c>
      <c r="AL493" s="270">
        <v>0</v>
      </c>
      <c r="AM493" s="270">
        <v>0</v>
      </c>
      <c r="AN493" s="270">
        <v>1.7000000000000001E-2</v>
      </c>
      <c r="AO493" s="270">
        <v>0.02</v>
      </c>
      <c r="AP493" s="270">
        <v>2.3E-2</v>
      </c>
      <c r="AQ493" s="270">
        <v>2.5999999999999999E-2</v>
      </c>
      <c r="AR493" s="270">
        <v>3.1E-2</v>
      </c>
      <c r="AS493" s="270">
        <v>6.0999999999999999E-2</v>
      </c>
      <c r="AT493" s="270">
        <v>7.0000000000000007E-2</v>
      </c>
      <c r="AU493" s="270">
        <v>8.1000000000000003E-2</v>
      </c>
      <c r="AV493" s="270">
        <v>9.4E-2</v>
      </c>
      <c r="AW493" s="270">
        <v>0.109</v>
      </c>
      <c r="AX493" s="270">
        <v>0.19</v>
      </c>
      <c r="AY493" s="270">
        <v>0.4</v>
      </c>
      <c r="AZ493" s="270">
        <v>0</v>
      </c>
      <c r="BA493" s="270">
        <v>0</v>
      </c>
      <c r="BB493" s="270">
        <v>0</v>
      </c>
      <c r="BC493" s="270">
        <v>0</v>
      </c>
      <c r="BD493" s="270">
        <v>0</v>
      </c>
      <c r="BE493" s="270">
        <v>0</v>
      </c>
      <c r="BF493" s="270">
        <v>0</v>
      </c>
      <c r="BG493" s="270">
        <v>0</v>
      </c>
    </row>
    <row r="494" spans="1:59">
      <c r="A494" s="267" t="s">
        <v>917</v>
      </c>
      <c r="B494" s="268">
        <v>3.8866666666666663</v>
      </c>
      <c r="C494" s="268">
        <v>11.093</v>
      </c>
      <c r="D494" s="268">
        <v>0.27008493150684931</v>
      </c>
      <c r="E494" s="268"/>
      <c r="F494" s="269">
        <v>48767</v>
      </c>
      <c r="G494" s="270">
        <v>2.5950000000000002</v>
      </c>
      <c r="H494" s="270">
        <v>0.19700000000000001</v>
      </c>
      <c r="I494" s="270">
        <v>0.32500000000000001</v>
      </c>
      <c r="J494" s="270">
        <v>0</v>
      </c>
      <c r="K494" s="270">
        <v>8.8999999999999996E-2</v>
      </c>
      <c r="L494" s="270">
        <v>0.41058173515981666</v>
      </c>
      <c r="M494" s="271">
        <v>53.212213176943422</v>
      </c>
      <c r="N494" s="269">
        <v>50995</v>
      </c>
      <c r="O494" s="269">
        <v>60070</v>
      </c>
      <c r="P494" s="269">
        <v>70759</v>
      </c>
      <c r="Q494" s="269">
        <v>83350</v>
      </c>
      <c r="R494" s="269">
        <v>98182</v>
      </c>
      <c r="S494" s="269" t="s">
        <v>130</v>
      </c>
      <c r="T494" s="270">
        <v>2.714</v>
      </c>
      <c r="U494" s="270">
        <v>3.1960000000000002</v>
      </c>
      <c r="V494" s="270">
        <v>3.7650000000000001</v>
      </c>
      <c r="W494" s="270">
        <v>4.4349999999999996</v>
      </c>
      <c r="X494" s="270">
        <v>5.2249999999999996</v>
      </c>
      <c r="Y494" s="270">
        <v>0.499</v>
      </c>
      <c r="Z494" s="270">
        <v>0.58799999999999997</v>
      </c>
      <c r="AA494" s="270">
        <v>0.69199999999999995</v>
      </c>
      <c r="AB494" s="270">
        <v>0.81499999999999995</v>
      </c>
      <c r="AC494" s="270">
        <v>0.96</v>
      </c>
      <c r="AD494" s="270">
        <v>0.34</v>
      </c>
      <c r="AE494" s="270">
        <v>0.4</v>
      </c>
      <c r="AF494" s="270">
        <v>0.47199999999999998</v>
      </c>
      <c r="AG494" s="270">
        <v>0.55500000000000005</v>
      </c>
      <c r="AH494" s="270">
        <v>0.65400000000000003</v>
      </c>
      <c r="AI494" s="270">
        <v>0</v>
      </c>
      <c r="AJ494" s="270">
        <v>0</v>
      </c>
      <c r="AK494" s="270">
        <v>0</v>
      </c>
      <c r="AL494" s="270">
        <v>0</v>
      </c>
      <c r="AM494" s="270">
        <v>0</v>
      </c>
      <c r="AN494" s="270">
        <v>9.2999999999999999E-2</v>
      </c>
      <c r="AO494" s="270">
        <v>0.11</v>
      </c>
      <c r="AP494" s="270">
        <v>0.129</v>
      </c>
      <c r="AQ494" s="270">
        <v>0.152</v>
      </c>
      <c r="AR494" s="270">
        <v>0.17899999999999999</v>
      </c>
      <c r="AS494" s="270">
        <v>0.42199999999999999</v>
      </c>
      <c r="AT494" s="270">
        <v>0.497</v>
      </c>
      <c r="AU494" s="270">
        <v>0.58499999999999996</v>
      </c>
      <c r="AV494" s="270">
        <v>0.68899999999999995</v>
      </c>
      <c r="AW494" s="270">
        <v>0.81200000000000006</v>
      </c>
      <c r="AX494" s="270">
        <v>0.48399999999999993</v>
      </c>
      <c r="AY494" s="270">
        <v>0</v>
      </c>
      <c r="AZ494" s="270">
        <v>0</v>
      </c>
      <c r="BA494" s="270">
        <v>0</v>
      </c>
      <c r="BB494" s="270">
        <v>0</v>
      </c>
      <c r="BC494" s="270">
        <v>0</v>
      </c>
      <c r="BD494" s="270">
        <v>0</v>
      </c>
      <c r="BE494" s="270">
        <v>0</v>
      </c>
      <c r="BF494" s="270">
        <v>0</v>
      </c>
      <c r="BG494" s="270">
        <v>0</v>
      </c>
    </row>
    <row r="495" spans="1:59">
      <c r="A495" s="267" t="s">
        <v>909</v>
      </c>
      <c r="B495" s="268">
        <v>6.5416666666666679E-2</v>
      </c>
      <c r="C495" s="268">
        <v>0.15</v>
      </c>
      <c r="D495" s="268">
        <v>0</v>
      </c>
      <c r="E495" s="268"/>
      <c r="F495" s="269">
        <v>900</v>
      </c>
      <c r="G495" s="270">
        <v>4.7E-2</v>
      </c>
      <c r="H495" s="270">
        <v>0.01</v>
      </c>
      <c r="I495" s="270">
        <v>0</v>
      </c>
      <c r="J495" s="270">
        <v>2E-3</v>
      </c>
      <c r="K495" s="270">
        <v>2E-3</v>
      </c>
      <c r="L495" s="270">
        <v>4.4166666666666729E-3</v>
      </c>
      <c r="M495" s="271">
        <v>52.222222222222221</v>
      </c>
      <c r="N495" s="269">
        <v>900</v>
      </c>
      <c r="O495" s="269">
        <v>950</v>
      </c>
      <c r="P495" s="269">
        <v>1000</v>
      </c>
      <c r="Q495" s="269">
        <v>1050</v>
      </c>
      <c r="R495" s="269">
        <v>1075</v>
      </c>
      <c r="S495" s="269" t="s">
        <v>130</v>
      </c>
      <c r="T495" s="270">
        <v>5.8999999999999997E-2</v>
      </c>
      <c r="U495" s="270">
        <v>6.2E-2</v>
      </c>
      <c r="V495" s="270">
        <v>6.5000000000000002E-2</v>
      </c>
      <c r="W495" s="270">
        <v>6.9000000000000006E-2</v>
      </c>
      <c r="X495" s="270">
        <v>7.2999999999999995E-2</v>
      </c>
      <c r="Y495" s="270">
        <v>0.01</v>
      </c>
      <c r="Z495" s="270">
        <v>0.01</v>
      </c>
      <c r="AA495" s="270">
        <v>0.01</v>
      </c>
      <c r="AB495" s="270">
        <v>0.01</v>
      </c>
      <c r="AC495" s="270">
        <v>0.01</v>
      </c>
      <c r="AD495" s="270">
        <v>0</v>
      </c>
      <c r="AE495" s="270">
        <v>0</v>
      </c>
      <c r="AF495" s="270">
        <v>0</v>
      </c>
      <c r="AG495" s="270">
        <v>0</v>
      </c>
      <c r="AH495" s="270">
        <v>0</v>
      </c>
      <c r="AI495" s="270">
        <v>2E-3</v>
      </c>
      <c r="AJ495" s="270">
        <v>2E-3</v>
      </c>
      <c r="AK495" s="270">
        <v>2E-3</v>
      </c>
      <c r="AL495" s="270">
        <v>3.0000000000000001E-3</v>
      </c>
      <c r="AM495" s="270">
        <v>3.0000000000000001E-3</v>
      </c>
      <c r="AN495" s="270">
        <v>2E-3</v>
      </c>
      <c r="AO495" s="270">
        <v>2E-3</v>
      </c>
      <c r="AP495" s="270">
        <v>2E-3</v>
      </c>
      <c r="AQ495" s="270">
        <v>2E-3</v>
      </c>
      <c r="AR495" s="270">
        <v>2E-3</v>
      </c>
      <c r="AS495" s="270">
        <v>8.9999999999999993E-3</v>
      </c>
      <c r="AT495" s="270">
        <v>8.9999999999999993E-3</v>
      </c>
      <c r="AU495" s="270">
        <v>0.01</v>
      </c>
      <c r="AV495" s="270">
        <v>0.01</v>
      </c>
      <c r="AW495" s="270">
        <v>1.0999999999999999E-2</v>
      </c>
      <c r="AX495" s="270">
        <v>0</v>
      </c>
      <c r="AY495" s="270">
        <v>0</v>
      </c>
      <c r="AZ495" s="270">
        <v>0</v>
      </c>
      <c r="BA495" s="270">
        <v>0</v>
      </c>
      <c r="BB495" s="270">
        <v>0</v>
      </c>
      <c r="BC495" s="270">
        <v>0</v>
      </c>
      <c r="BD495" s="270">
        <v>0</v>
      </c>
      <c r="BE495" s="270">
        <v>0</v>
      </c>
      <c r="BF495" s="270">
        <v>0</v>
      </c>
      <c r="BG495" s="270">
        <v>0</v>
      </c>
    </row>
    <row r="496" spans="1:59">
      <c r="A496" s="267" t="s">
        <v>128</v>
      </c>
      <c r="B496" s="268">
        <v>8.6223333333333336</v>
      </c>
      <c r="C496" s="268">
        <v>28.9</v>
      </c>
      <c r="D496" s="268">
        <v>0.3106684931506849</v>
      </c>
      <c r="E496" s="268"/>
      <c r="F496" s="269">
        <v>52500</v>
      </c>
      <c r="G496" s="270">
        <v>2.5779999999999998</v>
      </c>
      <c r="H496" s="270">
        <v>1.0409999999999999</v>
      </c>
      <c r="I496" s="270">
        <v>1.4529999999999998</v>
      </c>
      <c r="J496" s="270">
        <v>0.317</v>
      </c>
      <c r="K496" s="270">
        <v>1.93</v>
      </c>
      <c r="L496" s="270">
        <v>0.99266484018265011</v>
      </c>
      <c r="M496" s="271">
        <v>49.104761904761908</v>
      </c>
      <c r="N496" s="269">
        <v>54000</v>
      </c>
      <c r="O496" s="269">
        <v>58000</v>
      </c>
      <c r="P496" s="269">
        <v>62000</v>
      </c>
      <c r="Q496" s="269">
        <v>67000</v>
      </c>
      <c r="R496" s="269">
        <v>72000</v>
      </c>
      <c r="S496" s="269" t="s">
        <v>128</v>
      </c>
      <c r="T496" s="270">
        <v>2.6349999999999998</v>
      </c>
      <c r="U496" s="270">
        <v>2.7669999999999999</v>
      </c>
      <c r="V496" s="270">
        <v>2.9049999999999998</v>
      </c>
      <c r="W496" s="270">
        <v>3.05</v>
      </c>
      <c r="X496" s="270">
        <v>3.202</v>
      </c>
      <c r="Y496" s="270">
        <v>1.0569999999999999</v>
      </c>
      <c r="Z496" s="270">
        <v>1.1100000000000001</v>
      </c>
      <c r="AA496" s="270">
        <v>1.1659999999999999</v>
      </c>
      <c r="AB496" s="270">
        <v>1.224</v>
      </c>
      <c r="AC496" s="270">
        <v>1.2849999999999999</v>
      </c>
      <c r="AD496" s="270">
        <v>1.542</v>
      </c>
      <c r="AE496" s="270">
        <v>1.619</v>
      </c>
      <c r="AF496" s="270">
        <v>1.7</v>
      </c>
      <c r="AG496" s="270">
        <v>1.7849999999999999</v>
      </c>
      <c r="AH496" s="270">
        <v>1.8740000000000001</v>
      </c>
      <c r="AI496" s="270">
        <v>0.372</v>
      </c>
      <c r="AJ496" s="270">
        <v>0.39100000000000001</v>
      </c>
      <c r="AK496" s="270">
        <v>0.41099999999999998</v>
      </c>
      <c r="AL496" s="270">
        <v>0.432</v>
      </c>
      <c r="AM496" s="270">
        <v>0.45400000000000001</v>
      </c>
      <c r="AN496" s="270">
        <v>1.8280000000000001</v>
      </c>
      <c r="AO496" s="270">
        <v>1.919</v>
      </c>
      <c r="AP496" s="270">
        <v>2.0150000000000001</v>
      </c>
      <c r="AQ496" s="270">
        <v>2.069</v>
      </c>
      <c r="AR496" s="270">
        <v>2.1720000000000002</v>
      </c>
      <c r="AS496" s="270">
        <v>1.202</v>
      </c>
      <c r="AT496" s="270">
        <v>1.238</v>
      </c>
      <c r="AU496" s="270">
        <v>1.2749999999999999</v>
      </c>
      <c r="AV496" s="270">
        <v>1.3129999999999999</v>
      </c>
      <c r="AW496" s="270">
        <v>1.3520000000000001</v>
      </c>
      <c r="AX496" s="270">
        <v>0</v>
      </c>
      <c r="AY496" s="270">
        <v>0</v>
      </c>
      <c r="AZ496" s="270">
        <v>0</v>
      </c>
      <c r="BA496" s="270">
        <v>0</v>
      </c>
      <c r="BB496" s="270">
        <v>0</v>
      </c>
      <c r="BC496" s="270">
        <v>0</v>
      </c>
      <c r="BD496" s="270">
        <v>0</v>
      </c>
      <c r="BE496" s="270">
        <v>0</v>
      </c>
      <c r="BF496" s="270">
        <v>0</v>
      </c>
      <c r="BG496" s="270">
        <v>0</v>
      </c>
    </row>
    <row r="497" spans="1:59">
      <c r="A497" s="267" t="s">
        <v>559</v>
      </c>
      <c r="B497" s="268">
        <v>0.13175000000000001</v>
      </c>
      <c r="C497" s="268">
        <v>0.45200000000000001</v>
      </c>
      <c r="D497" s="268">
        <v>0</v>
      </c>
      <c r="E497" s="268"/>
      <c r="F497" s="269">
        <v>1720</v>
      </c>
      <c r="G497" s="270">
        <v>7.0000000000000007E-2</v>
      </c>
      <c r="H497" s="270">
        <v>2E-3</v>
      </c>
      <c r="I497" s="270">
        <v>0</v>
      </c>
      <c r="J497" s="270">
        <v>1.3000000000000001E-2</v>
      </c>
      <c r="K497" s="270">
        <v>5.0000000000000001E-3</v>
      </c>
      <c r="L497" s="270">
        <v>4.1749999999999995E-2</v>
      </c>
      <c r="M497" s="271">
        <v>40.697674418604649</v>
      </c>
      <c r="N497" s="269">
        <v>1400</v>
      </c>
      <c r="O497" s="269">
        <v>1500</v>
      </c>
      <c r="P497" s="269">
        <v>1525</v>
      </c>
      <c r="Q497" s="269">
        <v>1550</v>
      </c>
      <c r="R497" s="269">
        <v>1575</v>
      </c>
      <c r="S497" s="269" t="s">
        <v>128</v>
      </c>
      <c r="T497" s="270">
        <v>7.1999999999999995E-2</v>
      </c>
      <c r="U497" s="270">
        <v>7.3999999999999996E-2</v>
      </c>
      <c r="V497" s="270">
        <v>7.5999999999999998E-2</v>
      </c>
      <c r="W497" s="270">
        <v>7.8E-2</v>
      </c>
      <c r="X497" s="270">
        <v>0.08</v>
      </c>
      <c r="Y497" s="270">
        <v>3.0000000000000001E-3</v>
      </c>
      <c r="Z497" s="270">
        <v>4.0000000000000001E-3</v>
      </c>
      <c r="AA497" s="270">
        <v>5.0000000000000001E-3</v>
      </c>
      <c r="AB497" s="270">
        <v>6.0000000000000001E-3</v>
      </c>
      <c r="AC497" s="270">
        <v>7.0000000000000001E-3</v>
      </c>
      <c r="AD497" s="270">
        <v>0</v>
      </c>
      <c r="AE497" s="270">
        <v>0</v>
      </c>
      <c r="AF497" s="270">
        <v>0</v>
      </c>
      <c r="AG497" s="270">
        <v>0</v>
      </c>
      <c r="AH497" s="270">
        <v>0</v>
      </c>
      <c r="AI497" s="270">
        <v>1.4999999999999999E-2</v>
      </c>
      <c r="AJ497" s="270">
        <v>1.7000000000000001E-2</v>
      </c>
      <c r="AK497" s="270">
        <v>1.9E-2</v>
      </c>
      <c r="AL497" s="270">
        <v>0.02</v>
      </c>
      <c r="AM497" s="270">
        <v>2.1999999999999999E-2</v>
      </c>
      <c r="AN497" s="270">
        <v>5.0000000000000001E-3</v>
      </c>
      <c r="AO497" s="270">
        <v>5.0000000000000001E-3</v>
      </c>
      <c r="AP497" s="270">
        <v>5.0000000000000001E-3</v>
      </c>
      <c r="AQ497" s="270">
        <v>5.0000000000000001E-3</v>
      </c>
      <c r="AR497" s="270">
        <v>5.0000000000000001E-3</v>
      </c>
      <c r="AS497" s="270">
        <v>4.4299999999999999E-2</v>
      </c>
      <c r="AT497" s="270">
        <v>4.6699999999999998E-2</v>
      </c>
      <c r="AU497" s="270">
        <v>4.9000000000000002E-2</v>
      </c>
      <c r="AV497" s="270">
        <v>5.0900000000000001E-2</v>
      </c>
      <c r="AW497" s="270">
        <v>5.3199999999999997E-2</v>
      </c>
      <c r="AX497" s="270">
        <v>0</v>
      </c>
      <c r="AY497" s="270">
        <v>0</v>
      </c>
      <c r="AZ497" s="270">
        <v>0</v>
      </c>
      <c r="BA497" s="270">
        <v>0</v>
      </c>
      <c r="BB497" s="270">
        <v>0</v>
      </c>
      <c r="BC497" s="270">
        <v>0</v>
      </c>
      <c r="BD497" s="270">
        <v>0</v>
      </c>
      <c r="BE497" s="270">
        <v>0</v>
      </c>
      <c r="BF497" s="270">
        <v>0</v>
      </c>
      <c r="BG497" s="270">
        <v>0</v>
      </c>
    </row>
    <row r="498" spans="1:59">
      <c r="A498" s="267" t="s">
        <v>868</v>
      </c>
      <c r="B498" s="268">
        <v>0.32991666666666669</v>
      </c>
      <c r="C498" s="268">
        <v>0.58500000000000008</v>
      </c>
      <c r="D498" s="268">
        <v>0.22800000000000001</v>
      </c>
      <c r="E498" s="268"/>
      <c r="F498" s="269">
        <v>830</v>
      </c>
      <c r="G498" s="270">
        <v>0.05</v>
      </c>
      <c r="H498" s="270">
        <v>5.0000000000000001E-3</v>
      </c>
      <c r="I498" s="270">
        <v>1.4E-2</v>
      </c>
      <c r="J498" s="270">
        <v>0</v>
      </c>
      <c r="K498" s="270">
        <v>2.6999999999999996E-2</v>
      </c>
      <c r="L498" s="270">
        <v>5.9166666666666812E-3</v>
      </c>
      <c r="M498" s="271">
        <v>60.24096385542169</v>
      </c>
      <c r="N498" s="269">
        <v>840</v>
      </c>
      <c r="O498" s="269">
        <v>850</v>
      </c>
      <c r="P498" s="269">
        <v>860</v>
      </c>
      <c r="Q498" s="269">
        <v>870</v>
      </c>
      <c r="R498" s="269">
        <v>880</v>
      </c>
      <c r="S498" s="269" t="s">
        <v>128</v>
      </c>
      <c r="T498" s="270">
        <v>5.1999999999999998E-2</v>
      </c>
      <c r="U498" s="270">
        <v>5.2999999999999999E-2</v>
      </c>
      <c r="V498" s="270">
        <v>5.3999999999999999E-2</v>
      </c>
      <c r="W498" s="270">
        <v>5.5E-2</v>
      </c>
      <c r="X498" s="270">
        <v>5.6000000000000001E-2</v>
      </c>
      <c r="Y498" s="270">
        <v>6.0000000000000001E-3</v>
      </c>
      <c r="Z498" s="270">
        <v>6.0000000000000001E-3</v>
      </c>
      <c r="AA498" s="270">
        <v>6.0000000000000001E-3</v>
      </c>
      <c r="AB498" s="270">
        <v>7.0000000000000001E-3</v>
      </c>
      <c r="AC498" s="270">
        <v>7.0000000000000001E-3</v>
      </c>
      <c r="AD498" s="270">
        <v>0.01</v>
      </c>
      <c r="AE498" s="270">
        <v>0.01</v>
      </c>
      <c r="AF498" s="270">
        <v>0.01</v>
      </c>
      <c r="AG498" s="270">
        <v>1.0999999999999999E-2</v>
      </c>
      <c r="AH498" s="270">
        <v>1.0999999999999999E-2</v>
      </c>
      <c r="AI498" s="270">
        <v>0</v>
      </c>
      <c r="AJ498" s="270">
        <v>0</v>
      </c>
      <c r="AK498" s="270">
        <v>0</v>
      </c>
      <c r="AL498" s="270">
        <v>0</v>
      </c>
      <c r="AM498" s="270">
        <v>0</v>
      </c>
      <c r="AN498" s="270">
        <v>8.9999999999999993E-3</v>
      </c>
      <c r="AO498" s="270">
        <v>8.9999999999999993E-3</v>
      </c>
      <c r="AP498" s="270">
        <v>8.9999999999999993E-3</v>
      </c>
      <c r="AQ498" s="270">
        <v>0.01</v>
      </c>
      <c r="AR498" s="270">
        <v>0.01</v>
      </c>
      <c r="AS498" s="270">
        <v>2.1999999999999999E-2</v>
      </c>
      <c r="AT498" s="270">
        <v>2.1999999999999999E-2</v>
      </c>
      <c r="AU498" s="270">
        <v>2.1999999999999999E-2</v>
      </c>
      <c r="AV498" s="270">
        <v>2.1999999999999999E-2</v>
      </c>
      <c r="AW498" s="270">
        <v>2.1999999999999999E-2</v>
      </c>
      <c r="AX498" s="270">
        <v>0.08</v>
      </c>
      <c r="AY498" s="270">
        <v>0</v>
      </c>
      <c r="AZ498" s="270">
        <v>0</v>
      </c>
      <c r="BA498" s="270">
        <v>0</v>
      </c>
      <c r="BB498" s="270">
        <v>0</v>
      </c>
      <c r="BC498" s="270">
        <v>0.13600000000000001</v>
      </c>
      <c r="BD498" s="270">
        <v>0</v>
      </c>
      <c r="BE498" s="270">
        <v>0</v>
      </c>
      <c r="BF498" s="270">
        <v>0</v>
      </c>
      <c r="BG498" s="270">
        <v>0</v>
      </c>
    </row>
    <row r="499" spans="1:59">
      <c r="A499" s="267" t="s">
        <v>682</v>
      </c>
      <c r="B499" s="268">
        <v>9.1083333333333336E-2</v>
      </c>
      <c r="C499" s="268">
        <v>0.28700000000000003</v>
      </c>
      <c r="D499" s="268">
        <v>0</v>
      </c>
      <c r="E499" s="268"/>
      <c r="F499" s="269">
        <v>881</v>
      </c>
      <c r="G499" s="270">
        <v>6.5000000000000002E-2</v>
      </c>
      <c r="H499" s="270">
        <v>5.0000000000000001E-3</v>
      </c>
      <c r="I499" s="270">
        <v>0</v>
      </c>
      <c r="J499" s="270">
        <v>5.0000000000000001E-3</v>
      </c>
      <c r="K499" s="270">
        <v>1.4999999999999999E-2</v>
      </c>
      <c r="L499" s="270">
        <v>1.083333333333325E-3</v>
      </c>
      <c r="M499" s="271">
        <v>73.779795686719638</v>
      </c>
      <c r="N499" s="269">
        <v>885</v>
      </c>
      <c r="O499" s="269">
        <v>895</v>
      </c>
      <c r="P499" s="269">
        <v>900</v>
      </c>
      <c r="Q499" s="269">
        <v>900</v>
      </c>
      <c r="R499" s="269">
        <v>900</v>
      </c>
      <c r="S499" s="269" t="s">
        <v>128</v>
      </c>
      <c r="T499" s="270">
        <v>8.5000000000000006E-2</v>
      </c>
      <c r="U499" s="270">
        <v>0.09</v>
      </c>
      <c r="V499" s="270">
        <v>9.4E-2</v>
      </c>
      <c r="W499" s="270">
        <v>9.9000000000000005E-2</v>
      </c>
      <c r="X499" s="270">
        <v>0.1</v>
      </c>
      <c r="Y499" s="270">
        <v>6.0000000000000001E-3</v>
      </c>
      <c r="Z499" s="270">
        <v>8.0000000000000002E-3</v>
      </c>
      <c r="AA499" s="270">
        <v>8.9999999999999993E-3</v>
      </c>
      <c r="AB499" s="270">
        <v>8.9999999999999993E-3</v>
      </c>
      <c r="AC499" s="270">
        <v>0.01</v>
      </c>
      <c r="AD499" s="270">
        <v>0</v>
      </c>
      <c r="AE499" s="270">
        <v>0</v>
      </c>
      <c r="AF499" s="270">
        <v>0</v>
      </c>
      <c r="AG499" s="270">
        <v>0</v>
      </c>
      <c r="AH499" s="270">
        <v>0</v>
      </c>
      <c r="AI499" s="270">
        <v>4.0000000000000001E-3</v>
      </c>
      <c r="AJ499" s="270">
        <v>6.0000000000000001E-3</v>
      </c>
      <c r="AK499" s="270">
        <v>7.0000000000000001E-3</v>
      </c>
      <c r="AL499" s="270">
        <v>8.0000000000000002E-3</v>
      </c>
      <c r="AM499" s="270">
        <v>8.0000000000000002E-3</v>
      </c>
      <c r="AN499" s="270">
        <v>1.4999999999999999E-2</v>
      </c>
      <c r="AO499" s="270">
        <v>1.4999999999999999E-2</v>
      </c>
      <c r="AP499" s="270">
        <v>1.4999999999999999E-2</v>
      </c>
      <c r="AQ499" s="270">
        <v>1.4999999999999999E-2</v>
      </c>
      <c r="AR499" s="270">
        <v>1.4999999999999999E-2</v>
      </c>
      <c r="AS499" s="270">
        <v>1.2E-2</v>
      </c>
      <c r="AT499" s="270">
        <v>1.6E-2</v>
      </c>
      <c r="AU499" s="270">
        <v>1.0999999999999999E-2</v>
      </c>
      <c r="AV499" s="270">
        <v>1.2999999999999999E-2</v>
      </c>
      <c r="AW499" s="270">
        <v>1.6E-2</v>
      </c>
      <c r="AX499" s="270">
        <v>0</v>
      </c>
      <c r="AY499" s="270">
        <v>0</v>
      </c>
      <c r="AZ499" s="270">
        <v>0</v>
      </c>
      <c r="BA499" s="270">
        <v>0</v>
      </c>
      <c r="BB499" s="270">
        <v>0</v>
      </c>
      <c r="BC499" s="270">
        <v>0</v>
      </c>
      <c r="BD499" s="270">
        <v>0</v>
      </c>
      <c r="BE499" s="270">
        <v>0</v>
      </c>
      <c r="BF499" s="270">
        <v>0</v>
      </c>
      <c r="BG499" s="270">
        <v>0</v>
      </c>
    </row>
    <row r="500" spans="1:59">
      <c r="A500" s="267" t="s">
        <v>433</v>
      </c>
      <c r="B500" s="268">
        <v>0.47716666666666668</v>
      </c>
      <c r="C500" s="268">
        <v>1.044</v>
      </c>
      <c r="D500" s="268">
        <v>0.34899999999999998</v>
      </c>
      <c r="E500" s="268"/>
      <c r="F500" s="269">
        <v>1795</v>
      </c>
      <c r="G500" s="270">
        <v>0.106</v>
      </c>
      <c r="H500" s="270">
        <v>0</v>
      </c>
      <c r="I500" s="270">
        <v>0</v>
      </c>
      <c r="J500" s="270">
        <v>0</v>
      </c>
      <c r="K500" s="270">
        <v>6.0000000000000001E-3</v>
      </c>
      <c r="L500" s="270">
        <v>1.6166666666666718E-2</v>
      </c>
      <c r="M500" s="271">
        <v>59.052924791086348</v>
      </c>
      <c r="N500" s="269">
        <v>1800</v>
      </c>
      <c r="O500" s="269">
        <v>1810</v>
      </c>
      <c r="P500" s="269">
        <v>1830</v>
      </c>
      <c r="Q500" s="269">
        <v>1845</v>
      </c>
      <c r="R500" s="269">
        <v>1855</v>
      </c>
      <c r="S500" s="269" t="s">
        <v>128</v>
      </c>
      <c r="T500" s="270">
        <v>0.12</v>
      </c>
      <c r="U500" s="270">
        <v>0.122</v>
      </c>
      <c r="V500" s="270">
        <v>0.128</v>
      </c>
      <c r="W500" s="270">
        <v>0.13500000000000001</v>
      </c>
      <c r="X500" s="270">
        <v>0.13800000000000001</v>
      </c>
      <c r="Y500" s="270">
        <v>0.03</v>
      </c>
      <c r="Z500" s="270">
        <v>0.03</v>
      </c>
      <c r="AA500" s="270">
        <v>0.03</v>
      </c>
      <c r="AB500" s="270">
        <v>0.03</v>
      </c>
      <c r="AC500" s="270">
        <v>0.03</v>
      </c>
      <c r="AD500" s="270">
        <v>0</v>
      </c>
      <c r="AE500" s="270">
        <v>0</v>
      </c>
      <c r="AF500" s="270">
        <v>0</v>
      </c>
      <c r="AG500" s="270">
        <v>0</v>
      </c>
      <c r="AH500" s="270">
        <v>0</v>
      </c>
      <c r="AI500" s="270">
        <v>0</v>
      </c>
      <c r="AJ500" s="270">
        <v>0</v>
      </c>
      <c r="AK500" s="270">
        <v>0</v>
      </c>
      <c r="AL500" s="270">
        <v>0</v>
      </c>
      <c r="AM500" s="270">
        <v>0</v>
      </c>
      <c r="AN500" s="270">
        <v>7.0000000000000001E-3</v>
      </c>
      <c r="AO500" s="270">
        <v>7.0000000000000001E-3</v>
      </c>
      <c r="AP500" s="270">
        <v>7.0000000000000001E-3</v>
      </c>
      <c r="AQ500" s="270">
        <v>7.0000000000000001E-3</v>
      </c>
      <c r="AR500" s="270">
        <v>7.0000000000000001E-3</v>
      </c>
      <c r="AS500" s="270">
        <v>2.5999999999999999E-2</v>
      </c>
      <c r="AT500" s="270">
        <v>2.5999999999999999E-2</v>
      </c>
      <c r="AU500" s="270">
        <v>2.7E-2</v>
      </c>
      <c r="AV500" s="270">
        <v>2.8000000000000001E-2</v>
      </c>
      <c r="AW500" s="270">
        <v>2.9000000000000001E-2</v>
      </c>
      <c r="AX500" s="270">
        <v>0</v>
      </c>
      <c r="AY500" s="270">
        <v>0</v>
      </c>
      <c r="AZ500" s="270">
        <v>0</v>
      </c>
      <c r="BA500" s="270">
        <v>0</v>
      </c>
      <c r="BB500" s="270">
        <v>0</v>
      </c>
      <c r="BC500" s="270">
        <v>0</v>
      </c>
      <c r="BD500" s="270">
        <v>0</v>
      </c>
      <c r="BE500" s="270">
        <v>0</v>
      </c>
      <c r="BF500" s="270">
        <v>0</v>
      </c>
      <c r="BG500" s="270">
        <v>0</v>
      </c>
    </row>
    <row r="501" spans="1:59">
      <c r="A501" s="267" t="s">
        <v>832</v>
      </c>
      <c r="B501" s="268">
        <v>3.7416666666666668E-2</v>
      </c>
      <c r="C501" s="268">
        <v>0.14500000000000002</v>
      </c>
      <c r="D501" s="268">
        <v>0</v>
      </c>
      <c r="E501" s="268"/>
      <c r="F501" s="269">
        <v>410</v>
      </c>
      <c r="G501" s="270">
        <v>4.0000000000000001E-3</v>
      </c>
      <c r="H501" s="270">
        <v>4.0000000000000001E-3</v>
      </c>
      <c r="I501" s="270">
        <v>0</v>
      </c>
      <c r="J501" s="270">
        <v>0</v>
      </c>
      <c r="K501" s="270">
        <v>2.5000000000000001E-2</v>
      </c>
      <c r="L501" s="270">
        <v>4.416666666666666E-3</v>
      </c>
      <c r="M501" s="271">
        <v>9.7560975609756095</v>
      </c>
      <c r="N501" s="269">
        <v>436</v>
      </c>
      <c r="O501" s="269">
        <v>436</v>
      </c>
      <c r="P501" s="269">
        <v>436</v>
      </c>
      <c r="Q501" s="269">
        <v>436</v>
      </c>
      <c r="R501" s="269">
        <v>436</v>
      </c>
      <c r="S501" s="269" t="s">
        <v>128</v>
      </c>
      <c r="T501" s="270">
        <v>2.1999999999999999E-2</v>
      </c>
      <c r="U501" s="270">
        <v>2.1999999999999999E-2</v>
      </c>
      <c r="V501" s="270">
        <v>2.1999999999999999E-2</v>
      </c>
      <c r="W501" s="270">
        <v>2.1999999999999999E-2</v>
      </c>
      <c r="X501" s="270">
        <v>2.1999999999999999E-2</v>
      </c>
      <c r="Y501" s="270">
        <v>0.01</v>
      </c>
      <c r="Z501" s="270">
        <v>0.01</v>
      </c>
      <c r="AA501" s="270">
        <v>0.01</v>
      </c>
      <c r="AB501" s="270">
        <v>0.01</v>
      </c>
      <c r="AC501" s="270">
        <v>0.01</v>
      </c>
      <c r="AD501" s="270">
        <v>0</v>
      </c>
      <c r="AE501" s="270">
        <v>0</v>
      </c>
      <c r="AF501" s="270">
        <v>0</v>
      </c>
      <c r="AG501" s="270">
        <v>0</v>
      </c>
      <c r="AH501" s="270">
        <v>0</v>
      </c>
      <c r="AI501" s="270">
        <v>0</v>
      </c>
      <c r="AJ501" s="270">
        <v>0</v>
      </c>
      <c r="AK501" s="270">
        <v>0</v>
      </c>
      <c r="AL501" s="270">
        <v>0</v>
      </c>
      <c r="AM501" s="270">
        <v>0</v>
      </c>
      <c r="AN501" s="270">
        <v>0.01</v>
      </c>
      <c r="AO501" s="270">
        <v>0.01</v>
      </c>
      <c r="AP501" s="270">
        <v>0.01</v>
      </c>
      <c r="AQ501" s="270">
        <v>0.01</v>
      </c>
      <c r="AR501" s="270">
        <v>0.01</v>
      </c>
      <c r="AS501" s="270">
        <v>3.0000000000000001E-3</v>
      </c>
      <c r="AT501" s="270">
        <v>3.0000000000000001E-3</v>
      </c>
      <c r="AU501" s="270">
        <v>3.0000000000000001E-3</v>
      </c>
      <c r="AV501" s="270">
        <v>3.0000000000000001E-3</v>
      </c>
      <c r="AW501" s="270">
        <v>3.0000000000000001E-3</v>
      </c>
      <c r="AX501" s="270">
        <v>0</v>
      </c>
      <c r="AY501" s="270">
        <v>0</v>
      </c>
      <c r="AZ501" s="270">
        <v>0</v>
      </c>
      <c r="BA501" s="270">
        <v>0</v>
      </c>
      <c r="BB501" s="270">
        <v>0</v>
      </c>
      <c r="BC501" s="270">
        <v>0</v>
      </c>
      <c r="BD501" s="270">
        <v>0</v>
      </c>
      <c r="BE501" s="270">
        <v>0</v>
      </c>
      <c r="BF501" s="270">
        <v>0</v>
      </c>
      <c r="BG501" s="270">
        <v>0</v>
      </c>
    </row>
    <row r="502" spans="1:59">
      <c r="A502" s="267" t="s">
        <v>848</v>
      </c>
      <c r="B502" s="268">
        <v>2.1749999999999995E-2</v>
      </c>
      <c r="C502" s="268">
        <v>8.199999999999999E-2</v>
      </c>
      <c r="D502" s="268">
        <v>0</v>
      </c>
      <c r="E502" s="268"/>
      <c r="F502" s="269">
        <v>317</v>
      </c>
      <c r="G502" s="270">
        <v>1.6E-2</v>
      </c>
      <c r="H502" s="270">
        <v>3.0000000000000001E-3</v>
      </c>
      <c r="I502" s="270">
        <v>0</v>
      </c>
      <c r="J502" s="270">
        <v>1E-3</v>
      </c>
      <c r="K502" s="270">
        <v>1E-3</v>
      </c>
      <c r="L502" s="270">
        <v>7.4999999999999373E-4</v>
      </c>
      <c r="M502" s="271">
        <v>50.473186119873816</v>
      </c>
      <c r="N502" s="269">
        <v>325</v>
      </c>
      <c r="O502" s="269">
        <v>335</v>
      </c>
      <c r="P502" s="269">
        <v>345</v>
      </c>
      <c r="Q502" s="269">
        <v>352</v>
      </c>
      <c r="R502" s="269">
        <v>360</v>
      </c>
      <c r="S502" s="269" t="s">
        <v>128</v>
      </c>
      <c r="T502" s="270">
        <v>1.7000000000000001E-2</v>
      </c>
      <c r="U502" s="270">
        <v>1.9E-2</v>
      </c>
      <c r="V502" s="270">
        <v>0.02</v>
      </c>
      <c r="W502" s="270">
        <v>2.1999999999999999E-2</v>
      </c>
      <c r="X502" s="270">
        <v>2.5000000000000001E-2</v>
      </c>
      <c r="Y502" s="270">
        <v>3.0000000000000001E-3</v>
      </c>
      <c r="Z502" s="270">
        <v>3.0000000000000001E-3</v>
      </c>
      <c r="AA502" s="270">
        <v>3.0000000000000001E-3</v>
      </c>
      <c r="AB502" s="270">
        <v>3.0000000000000001E-3</v>
      </c>
      <c r="AC502" s="270">
        <v>3.0000000000000001E-3</v>
      </c>
      <c r="AD502" s="270">
        <v>0</v>
      </c>
      <c r="AE502" s="270">
        <v>0</v>
      </c>
      <c r="AF502" s="270">
        <v>0</v>
      </c>
      <c r="AG502" s="270">
        <v>0</v>
      </c>
      <c r="AH502" s="270">
        <v>0</v>
      </c>
      <c r="AI502" s="270">
        <v>1E-3</v>
      </c>
      <c r="AJ502" s="270">
        <v>1E-3</v>
      </c>
      <c r="AK502" s="270">
        <v>1E-3</v>
      </c>
      <c r="AL502" s="270">
        <v>1E-3</v>
      </c>
      <c r="AM502" s="270">
        <v>1E-3</v>
      </c>
      <c r="AN502" s="270">
        <v>1E-3</v>
      </c>
      <c r="AO502" s="270">
        <v>1E-3</v>
      </c>
      <c r="AP502" s="270">
        <v>1E-3</v>
      </c>
      <c r="AQ502" s="270">
        <v>1E-3</v>
      </c>
      <c r="AR502" s="270">
        <v>1E-3</v>
      </c>
      <c r="AS502" s="270">
        <v>1.6999999999999999E-3</v>
      </c>
      <c r="AT502" s="270">
        <v>1.8E-3</v>
      </c>
      <c r="AU502" s="270">
        <v>1.9E-3</v>
      </c>
      <c r="AV502" s="270">
        <v>2.0999999999999999E-3</v>
      </c>
      <c r="AW502" s="270">
        <v>2.3E-3</v>
      </c>
      <c r="AX502" s="270">
        <v>0</v>
      </c>
      <c r="AY502" s="270">
        <v>0</v>
      </c>
      <c r="AZ502" s="270">
        <v>0</v>
      </c>
      <c r="BA502" s="270">
        <v>0</v>
      </c>
      <c r="BB502" s="270">
        <v>0</v>
      </c>
      <c r="BC502" s="270">
        <v>0</v>
      </c>
      <c r="BD502" s="270">
        <v>0</v>
      </c>
      <c r="BE502" s="270">
        <v>0</v>
      </c>
      <c r="BF502" s="270">
        <v>0</v>
      </c>
      <c r="BG502" s="270">
        <v>0</v>
      </c>
    </row>
    <row r="503" spans="1:59">
      <c r="A503" s="267" t="s">
        <v>464</v>
      </c>
      <c r="B503" s="268">
        <v>5.4999999999999988E-3</v>
      </c>
      <c r="C503" s="268">
        <v>0.1</v>
      </c>
      <c r="D503" s="268">
        <v>0</v>
      </c>
      <c r="E503" s="268"/>
      <c r="F503" s="269">
        <v>130</v>
      </c>
      <c r="G503" s="270">
        <v>5.0000000000000001E-3</v>
      </c>
      <c r="H503" s="270">
        <v>0</v>
      </c>
      <c r="I503" s="270">
        <v>0</v>
      </c>
      <c r="J503" s="270">
        <v>0</v>
      </c>
      <c r="K503" s="270">
        <v>0</v>
      </c>
      <c r="L503" s="270">
        <v>4.9999999999999871E-4</v>
      </c>
      <c r="M503" s="271">
        <v>38.46153846153846</v>
      </c>
      <c r="N503" s="269">
        <v>135</v>
      </c>
      <c r="O503" s="269">
        <v>140</v>
      </c>
      <c r="P503" s="269">
        <v>145</v>
      </c>
      <c r="Q503" s="269">
        <v>150</v>
      </c>
      <c r="R503" s="269">
        <v>155</v>
      </c>
      <c r="S503" s="269" t="s">
        <v>212</v>
      </c>
      <c r="T503" s="270">
        <v>5.0000000000000001E-3</v>
      </c>
      <c r="U503" s="270">
        <v>5.0000000000000001E-3</v>
      </c>
      <c r="V503" s="270">
        <v>5.0000000000000001E-3</v>
      </c>
      <c r="W503" s="270">
        <v>5.0000000000000001E-3</v>
      </c>
      <c r="X503" s="270">
        <v>4.0000000000000001E-3</v>
      </c>
      <c r="Y503" s="270">
        <v>0</v>
      </c>
      <c r="Z503" s="270">
        <v>0</v>
      </c>
      <c r="AA503" s="270">
        <v>0</v>
      </c>
      <c r="AB503" s="270">
        <v>0</v>
      </c>
      <c r="AC503" s="270">
        <v>0</v>
      </c>
      <c r="AD503" s="270">
        <v>0</v>
      </c>
      <c r="AE503" s="270">
        <v>0</v>
      </c>
      <c r="AF503" s="270">
        <v>0</v>
      </c>
      <c r="AG503" s="270">
        <v>0</v>
      </c>
      <c r="AH503" s="270">
        <v>0</v>
      </c>
      <c r="AI503" s="270">
        <v>0</v>
      </c>
      <c r="AJ503" s="270">
        <v>0</v>
      </c>
      <c r="AK503" s="270">
        <v>0</v>
      </c>
      <c r="AL503" s="270">
        <v>0</v>
      </c>
      <c r="AM503" s="270">
        <v>0</v>
      </c>
      <c r="AN503" s="270">
        <v>0</v>
      </c>
      <c r="AO503" s="270">
        <v>0</v>
      </c>
      <c r="AP503" s="270">
        <v>0</v>
      </c>
      <c r="AQ503" s="270">
        <v>0</v>
      </c>
      <c r="AR503" s="270">
        <v>0</v>
      </c>
      <c r="AS503" s="270">
        <v>0</v>
      </c>
      <c r="AT503" s="270">
        <v>0</v>
      </c>
      <c r="AU503" s="270">
        <v>0</v>
      </c>
      <c r="AV503" s="270">
        <v>0</v>
      </c>
      <c r="AW503" s="270">
        <v>0</v>
      </c>
      <c r="AX503" s="270">
        <v>0</v>
      </c>
      <c r="AY503" s="270">
        <v>0</v>
      </c>
      <c r="AZ503" s="270">
        <v>0</v>
      </c>
      <c r="BA503" s="270">
        <v>0</v>
      </c>
      <c r="BB503" s="270">
        <v>0</v>
      </c>
      <c r="BC503" s="270">
        <v>0</v>
      </c>
      <c r="BD503" s="270">
        <v>0</v>
      </c>
      <c r="BE503" s="270">
        <v>0</v>
      </c>
      <c r="BF503" s="270">
        <v>0</v>
      </c>
      <c r="BG503" s="270">
        <v>0</v>
      </c>
    </row>
    <row r="504" spans="1:59">
      <c r="A504" s="267" t="s">
        <v>1019</v>
      </c>
      <c r="B504" s="268">
        <v>6.7416666666666666E-2</v>
      </c>
      <c r="C504" s="268">
        <v>0.2</v>
      </c>
      <c r="D504" s="268">
        <v>0</v>
      </c>
      <c r="E504" s="268"/>
      <c r="F504" s="269">
        <v>600</v>
      </c>
      <c r="G504" s="270">
        <v>0.03</v>
      </c>
      <c r="H504" s="270">
        <v>3.0000000000000001E-3</v>
      </c>
      <c r="I504" s="270">
        <v>0.01</v>
      </c>
      <c r="J504" s="270">
        <v>1E-3</v>
      </c>
      <c r="K504" s="270">
        <v>1.4999999999999999E-2</v>
      </c>
      <c r="L504" s="270">
        <v>8.4166666666666626E-3</v>
      </c>
      <c r="M504" s="271">
        <v>50</v>
      </c>
      <c r="N504" s="269">
        <v>610</v>
      </c>
      <c r="O504" s="269">
        <v>620</v>
      </c>
      <c r="P504" s="269">
        <v>630</v>
      </c>
      <c r="Q504" s="269">
        <v>640</v>
      </c>
      <c r="R504" s="269">
        <v>650</v>
      </c>
      <c r="S504" s="269" t="s">
        <v>167</v>
      </c>
      <c r="T504" s="270">
        <v>0.03</v>
      </c>
      <c r="U504" s="270">
        <v>3.3000000000000002E-2</v>
      </c>
      <c r="V504" s="270">
        <v>3.5000000000000003E-2</v>
      </c>
      <c r="W504" s="270">
        <v>3.7999999999999999E-2</v>
      </c>
      <c r="X504" s="270">
        <v>0.04</v>
      </c>
      <c r="Y504" s="270">
        <v>3.0000000000000001E-3</v>
      </c>
      <c r="Z504" s="270">
        <v>4.0000000000000001E-3</v>
      </c>
      <c r="AA504" s="270">
        <v>4.0000000000000001E-3</v>
      </c>
      <c r="AB504" s="270">
        <v>4.0000000000000001E-3</v>
      </c>
      <c r="AC504" s="270">
        <v>3.0000000000000001E-3</v>
      </c>
      <c r="AD504" s="270">
        <v>0.01</v>
      </c>
      <c r="AE504" s="270">
        <v>0.01</v>
      </c>
      <c r="AF504" s="270">
        <v>1.4999999999999999E-2</v>
      </c>
      <c r="AG504" s="270">
        <v>1.4999999999999999E-2</v>
      </c>
      <c r="AH504" s="270">
        <v>1.4999999999999999E-2</v>
      </c>
      <c r="AI504" s="270">
        <v>1E-3</v>
      </c>
      <c r="AJ504" s="270">
        <v>1E-3</v>
      </c>
      <c r="AK504" s="270">
        <v>1E-3</v>
      </c>
      <c r="AL504" s="270">
        <v>1E-3</v>
      </c>
      <c r="AM504" s="270">
        <v>1E-3</v>
      </c>
      <c r="AN504" s="270">
        <v>1.4999999999999999E-2</v>
      </c>
      <c r="AO504" s="270">
        <v>1.6E-2</v>
      </c>
      <c r="AP504" s="270">
        <v>1.6E-2</v>
      </c>
      <c r="AQ504" s="270">
        <v>1.7999999999999999E-2</v>
      </c>
      <c r="AR504" s="270">
        <v>0.02</v>
      </c>
      <c r="AS504" s="270">
        <v>8.0000000000000002E-3</v>
      </c>
      <c r="AT504" s="270">
        <v>8.9999999999999993E-3</v>
      </c>
      <c r="AU504" s="270">
        <v>0.01</v>
      </c>
      <c r="AV504" s="270">
        <v>0.01</v>
      </c>
      <c r="AW504" s="270">
        <v>1.0999999999999999E-2</v>
      </c>
      <c r="AX504" s="270">
        <v>0</v>
      </c>
      <c r="AY504" s="270">
        <v>0</v>
      </c>
      <c r="AZ504" s="270">
        <v>0</v>
      </c>
      <c r="BA504" s="270">
        <v>0</v>
      </c>
      <c r="BB504" s="270">
        <v>0</v>
      </c>
      <c r="BC504" s="270">
        <v>0</v>
      </c>
      <c r="BD504" s="270">
        <v>0</v>
      </c>
      <c r="BE504" s="270">
        <v>0</v>
      </c>
      <c r="BF504" s="270">
        <v>0</v>
      </c>
      <c r="BG504" s="270">
        <v>0</v>
      </c>
    </row>
    <row r="505" spans="1:59">
      <c r="A505" s="267" t="s">
        <v>788</v>
      </c>
      <c r="B505" s="268">
        <v>3.0816666666666674</v>
      </c>
      <c r="C505" s="268">
        <v>4.0999999999999996</v>
      </c>
      <c r="D505" s="268">
        <v>2.9209999999999998</v>
      </c>
      <c r="E505" s="268"/>
      <c r="F505" s="269">
        <v>490</v>
      </c>
      <c r="G505" s="270">
        <v>2.1000000000000001E-2</v>
      </c>
      <c r="H505" s="270">
        <v>5.8000000000000003E-2</v>
      </c>
      <c r="I505" s="270">
        <v>0</v>
      </c>
      <c r="J505" s="270">
        <v>1.4E-2</v>
      </c>
      <c r="K505" s="270">
        <v>4.8000000000000001E-2</v>
      </c>
      <c r="L505" s="270">
        <v>1.9666666666667609E-2</v>
      </c>
      <c r="M505" s="271">
        <v>42.857142857142854</v>
      </c>
      <c r="N505" s="269">
        <v>550</v>
      </c>
      <c r="O505" s="269">
        <v>1010</v>
      </c>
      <c r="P505" s="269">
        <v>1470</v>
      </c>
      <c r="Q505" s="269">
        <v>1815</v>
      </c>
      <c r="R505" s="269">
        <v>2160</v>
      </c>
      <c r="S505" s="269" t="s">
        <v>151</v>
      </c>
      <c r="T505" s="270">
        <v>2.4E-2</v>
      </c>
      <c r="U505" s="270">
        <v>4.2999999999999997E-2</v>
      </c>
      <c r="V505" s="270">
        <v>6.3E-2</v>
      </c>
      <c r="W505" s="270">
        <v>7.8E-2</v>
      </c>
      <c r="X505" s="270">
        <v>9.2999999999999999E-2</v>
      </c>
      <c r="Y505" s="270">
        <v>7.3999999999999996E-2</v>
      </c>
      <c r="Z505" s="270">
        <v>7.5999999999999998E-2</v>
      </c>
      <c r="AA505" s="270">
        <v>7.9000000000000001E-2</v>
      </c>
      <c r="AB505" s="270">
        <v>8.8999999999999996E-2</v>
      </c>
      <c r="AC505" s="270">
        <v>9.5000000000000001E-2</v>
      </c>
      <c r="AD505" s="270">
        <v>1E-3</v>
      </c>
      <c r="AE505" s="270">
        <v>2E-3</v>
      </c>
      <c r="AF505" s="270">
        <v>3.0000000000000001E-3</v>
      </c>
      <c r="AG505" s="270">
        <v>4.0000000000000001E-3</v>
      </c>
      <c r="AH505" s="270">
        <v>5.0000000000000001E-3</v>
      </c>
      <c r="AI505" s="270">
        <v>1.4E-2</v>
      </c>
      <c r="AJ505" s="270">
        <v>1.6E-2</v>
      </c>
      <c r="AK505" s="270">
        <v>1.9E-2</v>
      </c>
      <c r="AL505" s="270">
        <v>2.9000000000000001E-2</v>
      </c>
      <c r="AM505" s="270">
        <v>3.5000000000000003E-2</v>
      </c>
      <c r="AN505" s="270">
        <v>1.2999999999999999E-2</v>
      </c>
      <c r="AO505" s="270">
        <v>1.7999999999999999E-2</v>
      </c>
      <c r="AP505" s="270">
        <v>2.1000000000000001E-2</v>
      </c>
      <c r="AQ505" s="270">
        <v>2.5000000000000001E-2</v>
      </c>
      <c r="AR505" s="270">
        <v>2.9000000000000001E-2</v>
      </c>
      <c r="AS505" s="270">
        <v>1.2999999999999999E-2</v>
      </c>
      <c r="AT505" s="270">
        <v>1.4999999999999999E-2</v>
      </c>
      <c r="AU505" s="270">
        <v>1.7999999999999999E-2</v>
      </c>
      <c r="AV505" s="270">
        <v>2.1999999999999999E-2</v>
      </c>
      <c r="AW505" s="270">
        <v>2.5999999999999999E-2</v>
      </c>
      <c r="AX505" s="270">
        <v>0.5</v>
      </c>
      <c r="AY505" s="270">
        <v>8</v>
      </c>
      <c r="AZ505" s="270">
        <v>0</v>
      </c>
      <c r="BA505" s="270">
        <v>6</v>
      </c>
      <c r="BB505" s="270">
        <v>0</v>
      </c>
      <c r="BC505" s="270">
        <v>0</v>
      </c>
      <c r="BD505" s="270">
        <v>0</v>
      </c>
      <c r="BE505" s="270">
        <v>0</v>
      </c>
      <c r="BF505" s="270">
        <v>0</v>
      </c>
      <c r="BG505" s="270">
        <v>0</v>
      </c>
    </row>
    <row r="506" spans="1:59">
      <c r="A506" s="267" t="s">
        <v>856</v>
      </c>
      <c r="B506" s="268">
        <v>0.1970833333333333</v>
      </c>
      <c r="C506" s="268">
        <v>0.5</v>
      </c>
      <c r="D506" s="268">
        <v>0</v>
      </c>
      <c r="E506" s="268"/>
      <c r="F506" s="269">
        <v>1894</v>
      </c>
      <c r="G506" s="270">
        <v>0.14299999999999999</v>
      </c>
      <c r="H506" s="270">
        <v>5.2999999999999999E-2</v>
      </c>
      <c r="I506" s="270">
        <v>0</v>
      </c>
      <c r="J506" s="270">
        <v>0</v>
      </c>
      <c r="K506" s="270">
        <v>1.2999999999999999E-2</v>
      </c>
      <c r="L506" s="270">
        <v>-1.1916666666666687E-2</v>
      </c>
      <c r="M506" s="271">
        <v>75.501583949313627</v>
      </c>
      <c r="N506" s="269">
        <v>2034</v>
      </c>
      <c r="O506" s="269">
        <v>2114</v>
      </c>
      <c r="P506" s="269">
        <v>2204</v>
      </c>
      <c r="Q506" s="269">
        <v>2294</v>
      </c>
      <c r="R506" s="269">
        <v>2394</v>
      </c>
      <c r="S506" s="269" t="s">
        <v>208</v>
      </c>
      <c r="T506" s="270">
        <v>0.14899999999999999</v>
      </c>
      <c r="U506" s="270">
        <v>0.156</v>
      </c>
      <c r="V506" s="270">
        <v>0.16400000000000001</v>
      </c>
      <c r="W506" s="270">
        <v>0.17100000000000001</v>
      </c>
      <c r="X506" s="270">
        <v>0.18</v>
      </c>
      <c r="Y506" s="270">
        <v>5.8000000000000003E-2</v>
      </c>
      <c r="Z506" s="270">
        <v>0.06</v>
      </c>
      <c r="AA506" s="270">
        <v>6.3E-2</v>
      </c>
      <c r="AB506" s="270">
        <v>6.6000000000000003E-2</v>
      </c>
      <c r="AC506" s="270">
        <v>6.9000000000000006E-2</v>
      </c>
      <c r="AD506" s="270">
        <v>0</v>
      </c>
      <c r="AE506" s="270">
        <v>0</v>
      </c>
      <c r="AF506" s="270">
        <v>0</v>
      </c>
      <c r="AG506" s="270">
        <v>0</v>
      </c>
      <c r="AH506" s="270">
        <v>0</v>
      </c>
      <c r="AI506" s="270">
        <v>0</v>
      </c>
      <c r="AJ506" s="270">
        <v>0</v>
      </c>
      <c r="AK506" s="270">
        <v>0</v>
      </c>
      <c r="AL506" s="270">
        <v>0</v>
      </c>
      <c r="AM506" s="270">
        <v>0</v>
      </c>
      <c r="AN506" s="270">
        <v>2.4E-2</v>
      </c>
      <c r="AO506" s="270">
        <v>2.5999999999999999E-2</v>
      </c>
      <c r="AP506" s="270">
        <v>0.03</v>
      </c>
      <c r="AQ506" s="270">
        <v>3.5000000000000003E-2</v>
      </c>
      <c r="AR506" s="270">
        <v>0.04</v>
      </c>
      <c r="AS506" s="270">
        <v>1.4999999999999999E-2</v>
      </c>
      <c r="AT506" s="270">
        <v>1.6E-2</v>
      </c>
      <c r="AU506" s="270">
        <v>1.7000000000000001E-2</v>
      </c>
      <c r="AV506" s="270">
        <v>1.7999999999999999E-2</v>
      </c>
      <c r="AW506" s="270">
        <v>1.9E-2</v>
      </c>
      <c r="AX506" s="270">
        <v>0</v>
      </c>
      <c r="AY506" s="270">
        <v>0</v>
      </c>
      <c r="AZ506" s="270">
        <v>0</v>
      </c>
      <c r="BA506" s="270">
        <v>0</v>
      </c>
      <c r="BB506" s="270">
        <v>0</v>
      </c>
      <c r="BC506" s="270">
        <v>0</v>
      </c>
      <c r="BD506" s="270">
        <v>0</v>
      </c>
      <c r="BE506" s="270">
        <v>0</v>
      </c>
      <c r="BF506" s="270">
        <v>0</v>
      </c>
      <c r="BG506" s="270">
        <v>0</v>
      </c>
    </row>
    <row r="507" spans="1:59">
      <c r="A507" s="267" t="s">
        <v>430</v>
      </c>
      <c r="B507" s="268">
        <v>1.7916666666666668E-2</v>
      </c>
      <c r="C507" s="268">
        <v>0.05</v>
      </c>
      <c r="D507" s="268">
        <v>0</v>
      </c>
      <c r="E507" s="268"/>
      <c r="F507" s="269">
        <v>270</v>
      </c>
      <c r="G507" s="270">
        <v>1.2E-2</v>
      </c>
      <c r="H507" s="270">
        <v>0</v>
      </c>
      <c r="I507" s="270">
        <v>2E-3</v>
      </c>
      <c r="J507" s="270">
        <v>0</v>
      </c>
      <c r="K507" s="270">
        <v>3.0000000000000001E-3</v>
      </c>
      <c r="L507" s="270">
        <v>9.1666666666666632E-4</v>
      </c>
      <c r="M507" s="271">
        <v>44.444444444444443</v>
      </c>
      <c r="N507" s="269">
        <v>357</v>
      </c>
      <c r="O507" s="269">
        <v>410</v>
      </c>
      <c r="P507" s="269">
        <v>410</v>
      </c>
      <c r="Q507" s="269">
        <v>410</v>
      </c>
      <c r="R507" s="269">
        <v>410</v>
      </c>
      <c r="S507" s="269" t="s">
        <v>142</v>
      </c>
      <c r="T507" s="270">
        <v>1.4E-2</v>
      </c>
      <c r="U507" s="270">
        <v>1.6E-2</v>
      </c>
      <c r="V507" s="270">
        <v>1.6E-2</v>
      </c>
      <c r="W507" s="270">
        <v>1.6E-2</v>
      </c>
      <c r="X507" s="270">
        <v>1.6E-2</v>
      </c>
      <c r="Y507" s="270">
        <v>0</v>
      </c>
      <c r="Z507" s="270">
        <v>0</v>
      </c>
      <c r="AA507" s="270">
        <v>0</v>
      </c>
      <c r="AB507" s="270">
        <v>0</v>
      </c>
      <c r="AC507" s="270">
        <v>0</v>
      </c>
      <c r="AD507" s="270">
        <v>3.0000000000000001E-3</v>
      </c>
      <c r="AE507" s="270">
        <v>3.0000000000000001E-3</v>
      </c>
      <c r="AF507" s="270">
        <v>3.0000000000000001E-3</v>
      </c>
      <c r="AG507" s="270">
        <v>3.0000000000000001E-3</v>
      </c>
      <c r="AH507" s="270">
        <v>3.0000000000000001E-3</v>
      </c>
      <c r="AI507" s="270">
        <v>0</v>
      </c>
      <c r="AJ507" s="270">
        <v>0</v>
      </c>
      <c r="AK507" s="270">
        <v>0</v>
      </c>
      <c r="AL507" s="270">
        <v>0</v>
      </c>
      <c r="AM507" s="270">
        <v>0</v>
      </c>
      <c r="AN507" s="270">
        <v>3.0000000000000001E-3</v>
      </c>
      <c r="AO507" s="270">
        <v>3.0000000000000001E-3</v>
      </c>
      <c r="AP507" s="270">
        <v>3.0000000000000001E-3</v>
      </c>
      <c r="AQ507" s="270">
        <v>3.0000000000000001E-3</v>
      </c>
      <c r="AR507" s="270">
        <v>3.0000000000000001E-3</v>
      </c>
      <c r="AS507" s="270">
        <v>1E-3</v>
      </c>
      <c r="AT507" s="270">
        <v>1E-3</v>
      </c>
      <c r="AU507" s="270">
        <v>1E-3</v>
      </c>
      <c r="AV507" s="270">
        <v>1E-3</v>
      </c>
      <c r="AW507" s="270">
        <v>1E-3</v>
      </c>
      <c r="AX507" s="270">
        <v>0</v>
      </c>
      <c r="AY507" s="270">
        <v>0</v>
      </c>
      <c r="AZ507" s="270">
        <v>0</v>
      </c>
      <c r="BA507" s="270">
        <v>0</v>
      </c>
      <c r="BB507" s="270">
        <v>0</v>
      </c>
      <c r="BC507" s="270">
        <v>0</v>
      </c>
      <c r="BD507" s="270">
        <v>0</v>
      </c>
      <c r="BE507" s="270">
        <v>0</v>
      </c>
      <c r="BF507" s="270">
        <v>0</v>
      </c>
      <c r="BG507" s="270">
        <v>0</v>
      </c>
    </row>
    <row r="508" spans="1:59">
      <c r="A508" s="267" t="s">
        <v>789</v>
      </c>
      <c r="B508" s="268">
        <v>2.7583333333333338E-2</v>
      </c>
      <c r="C508" s="268">
        <v>0.05</v>
      </c>
      <c r="D508" s="268">
        <v>0</v>
      </c>
      <c r="E508" s="268"/>
      <c r="F508" s="269">
        <v>476</v>
      </c>
      <c r="G508" s="270">
        <v>1.9E-2</v>
      </c>
      <c r="H508" s="270">
        <v>0</v>
      </c>
      <c r="I508" s="270">
        <v>0</v>
      </c>
      <c r="J508" s="270">
        <v>0</v>
      </c>
      <c r="K508" s="270">
        <v>4.0000000000000001E-3</v>
      </c>
      <c r="L508" s="270">
        <v>4.5833333333333386E-3</v>
      </c>
      <c r="M508" s="271">
        <v>39.915966386554622</v>
      </c>
      <c r="N508" s="269">
        <v>500</v>
      </c>
      <c r="O508" s="269">
        <v>600</v>
      </c>
      <c r="P508" s="269">
        <v>625</v>
      </c>
      <c r="Q508" s="269">
        <v>650</v>
      </c>
      <c r="R508" s="269">
        <v>700</v>
      </c>
      <c r="S508" s="269" t="s">
        <v>142</v>
      </c>
      <c r="T508" s="270">
        <v>0.02</v>
      </c>
      <c r="U508" s="270">
        <v>2.4E-2</v>
      </c>
      <c r="V508" s="270">
        <v>2.5000000000000001E-2</v>
      </c>
      <c r="W508" s="270">
        <v>2.5999999999999999E-2</v>
      </c>
      <c r="X508" s="270">
        <v>2.7E-2</v>
      </c>
      <c r="Y508" s="270">
        <v>1E-3</v>
      </c>
      <c r="Z508" s="270">
        <v>2E-3</v>
      </c>
      <c r="AA508" s="270">
        <v>2E-3</v>
      </c>
      <c r="AB508" s="270">
        <v>2E-3</v>
      </c>
      <c r="AC508" s="270">
        <v>3.0000000000000001E-3</v>
      </c>
      <c r="AD508" s="270">
        <v>0</v>
      </c>
      <c r="AE508" s="270">
        <v>0</v>
      </c>
      <c r="AF508" s="270">
        <v>0</v>
      </c>
      <c r="AG508" s="270">
        <v>0</v>
      </c>
      <c r="AH508" s="270">
        <v>0</v>
      </c>
      <c r="AI508" s="270">
        <v>0</v>
      </c>
      <c r="AJ508" s="270">
        <v>0</v>
      </c>
      <c r="AK508" s="270">
        <v>0</v>
      </c>
      <c r="AL508" s="270">
        <v>0</v>
      </c>
      <c r="AM508" s="270">
        <v>0</v>
      </c>
      <c r="AN508" s="270">
        <v>4.0000000000000001E-3</v>
      </c>
      <c r="AO508" s="270">
        <v>4.0000000000000001E-3</v>
      </c>
      <c r="AP508" s="270">
        <v>4.0000000000000001E-3</v>
      </c>
      <c r="AQ508" s="270">
        <v>4.0000000000000001E-3</v>
      </c>
      <c r="AR508" s="270">
        <v>4.0000000000000001E-3</v>
      </c>
      <c r="AS508" s="270">
        <v>5.0000000000000001E-3</v>
      </c>
      <c r="AT508" s="270">
        <v>5.0000000000000001E-3</v>
      </c>
      <c r="AU508" s="270">
        <v>6.0000000000000001E-3</v>
      </c>
      <c r="AV508" s="270">
        <v>6.0000000000000001E-3</v>
      </c>
      <c r="AW508" s="270">
        <v>6.0000000000000001E-3</v>
      </c>
      <c r="AX508" s="270">
        <v>0</v>
      </c>
      <c r="AY508" s="270">
        <v>0</v>
      </c>
      <c r="AZ508" s="270">
        <v>0</v>
      </c>
      <c r="BA508" s="270">
        <v>0</v>
      </c>
      <c r="BB508" s="270">
        <v>0</v>
      </c>
      <c r="BC508" s="270">
        <v>0</v>
      </c>
      <c r="BD508" s="270">
        <v>0</v>
      </c>
      <c r="BE508" s="270">
        <v>0</v>
      </c>
      <c r="BF508" s="270">
        <v>0</v>
      </c>
      <c r="BG508" s="270">
        <v>0</v>
      </c>
    </row>
    <row r="509" spans="1:59">
      <c r="A509" s="267" t="s">
        <v>880</v>
      </c>
      <c r="B509" s="268">
        <v>0.17433333333333334</v>
      </c>
      <c r="C509" s="268">
        <v>0.3</v>
      </c>
      <c r="D509" s="268">
        <v>0</v>
      </c>
      <c r="E509" s="268"/>
      <c r="F509" s="269">
        <v>1400</v>
      </c>
      <c r="G509" s="270">
        <v>0.11</v>
      </c>
      <c r="H509" s="270">
        <v>1E-3</v>
      </c>
      <c r="I509" s="270">
        <v>1.7000000000000001E-2</v>
      </c>
      <c r="J509" s="270">
        <v>2E-3</v>
      </c>
      <c r="K509" s="270">
        <v>1E-3</v>
      </c>
      <c r="L509" s="270">
        <v>4.3333333333333335E-2</v>
      </c>
      <c r="M509" s="271">
        <v>78.571428571428569</v>
      </c>
      <c r="N509" s="269">
        <v>1463</v>
      </c>
      <c r="O509" s="269">
        <v>1829</v>
      </c>
      <c r="P509" s="269">
        <v>2286</v>
      </c>
      <c r="Q509" s="269">
        <v>2857</v>
      </c>
      <c r="R509" s="269">
        <v>3572</v>
      </c>
      <c r="S509" s="269" t="s">
        <v>225</v>
      </c>
      <c r="T509" s="270">
        <v>0.112</v>
      </c>
      <c r="U509" s="270">
        <v>0.128</v>
      </c>
      <c r="V509" s="270">
        <v>0.14499999999999999</v>
      </c>
      <c r="W509" s="270">
        <v>0.16500000000000001</v>
      </c>
      <c r="X509" s="270">
        <v>0.187</v>
      </c>
      <c r="Y509" s="270">
        <v>1E-3</v>
      </c>
      <c r="Z509" s="270">
        <v>2E-3</v>
      </c>
      <c r="AA509" s="270">
        <v>2E-3</v>
      </c>
      <c r="AB509" s="270">
        <v>2E-3</v>
      </c>
      <c r="AC509" s="270">
        <v>2E-3</v>
      </c>
      <c r="AD509" s="270">
        <v>1.7999999999999999E-2</v>
      </c>
      <c r="AE509" s="270">
        <v>1.9E-2</v>
      </c>
      <c r="AF509" s="270">
        <v>0.02</v>
      </c>
      <c r="AG509" s="270">
        <v>2.1000000000000001E-2</v>
      </c>
      <c r="AH509" s="270">
        <v>2.1999999999999999E-2</v>
      </c>
      <c r="AI509" s="270">
        <v>3.0000000000000001E-3</v>
      </c>
      <c r="AJ509" s="270">
        <v>3.0000000000000001E-3</v>
      </c>
      <c r="AK509" s="270">
        <v>3.0000000000000001E-3</v>
      </c>
      <c r="AL509" s="270">
        <v>3.0000000000000001E-3</v>
      </c>
      <c r="AM509" s="270">
        <v>3.0000000000000001E-3</v>
      </c>
      <c r="AN509" s="270">
        <v>1E-3</v>
      </c>
      <c r="AO509" s="270">
        <v>1E-3</v>
      </c>
      <c r="AP509" s="270">
        <v>1E-3</v>
      </c>
      <c r="AQ509" s="270">
        <v>1E-3</v>
      </c>
      <c r="AR509" s="270">
        <v>2E-3</v>
      </c>
      <c r="AS509" s="270">
        <v>4.3999999999999997E-2</v>
      </c>
      <c r="AT509" s="270">
        <v>0.05</v>
      </c>
      <c r="AU509" s="270">
        <v>5.6000000000000001E-2</v>
      </c>
      <c r="AV509" s="270">
        <v>6.3E-2</v>
      </c>
      <c r="AW509" s="270">
        <v>7.0999999999999994E-2</v>
      </c>
      <c r="AX509" s="270">
        <v>0</v>
      </c>
      <c r="AY509" s="270">
        <v>0</v>
      </c>
      <c r="AZ509" s="270">
        <v>0</v>
      </c>
      <c r="BA509" s="270">
        <v>0</v>
      </c>
      <c r="BB509" s="270">
        <v>0</v>
      </c>
      <c r="BC509" s="270">
        <v>0</v>
      </c>
      <c r="BD509" s="270">
        <v>0</v>
      </c>
      <c r="BE509" s="270">
        <v>0</v>
      </c>
      <c r="BF509" s="270">
        <v>0</v>
      </c>
      <c r="BG509" s="270">
        <v>0</v>
      </c>
    </row>
    <row r="510" spans="1:59">
      <c r="A510" s="267" t="s">
        <v>778</v>
      </c>
      <c r="B510" s="268">
        <v>12.627499999999998</v>
      </c>
      <c r="C510" s="268">
        <v>54</v>
      </c>
      <c r="D510" s="268">
        <v>11.564</v>
      </c>
      <c r="E510" s="268"/>
      <c r="F510" s="269">
        <v>0</v>
      </c>
      <c r="G510" s="270">
        <v>0</v>
      </c>
      <c r="H510" s="270">
        <v>0</v>
      </c>
      <c r="I510" s="270">
        <v>0</v>
      </c>
      <c r="J510" s="270">
        <v>0</v>
      </c>
      <c r="K510" s="270">
        <v>0.60699999999999998</v>
      </c>
      <c r="L510" s="270">
        <v>0.45649999999999835</v>
      </c>
      <c r="M510" s="271" t="s">
        <v>395</v>
      </c>
      <c r="N510" s="269">
        <v>0</v>
      </c>
      <c r="O510" s="269">
        <v>0</v>
      </c>
      <c r="P510" s="269">
        <v>0</v>
      </c>
      <c r="Q510" s="269">
        <v>0</v>
      </c>
      <c r="R510" s="269">
        <v>0</v>
      </c>
      <c r="S510" s="269" t="s">
        <v>185</v>
      </c>
      <c r="T510" s="270">
        <v>0</v>
      </c>
      <c r="U510" s="270">
        <v>0</v>
      </c>
      <c r="V510" s="270">
        <v>0</v>
      </c>
      <c r="W510" s="270">
        <v>0</v>
      </c>
      <c r="X510" s="270">
        <v>0</v>
      </c>
      <c r="Y510" s="270">
        <v>0</v>
      </c>
      <c r="Z510" s="270">
        <v>0</v>
      </c>
      <c r="AA510" s="270">
        <v>0</v>
      </c>
      <c r="AB510" s="270">
        <v>0</v>
      </c>
      <c r="AC510" s="270">
        <v>0</v>
      </c>
      <c r="AD510" s="270">
        <v>0</v>
      </c>
      <c r="AE510" s="270">
        <v>0</v>
      </c>
      <c r="AF510" s="270">
        <v>0</v>
      </c>
      <c r="AG510" s="270">
        <v>0</v>
      </c>
      <c r="AH510" s="270">
        <v>0</v>
      </c>
      <c r="AI510" s="270">
        <v>0</v>
      </c>
      <c r="AJ510" s="270">
        <v>0</v>
      </c>
      <c r="AK510" s="270">
        <v>0</v>
      </c>
      <c r="AL510" s="270">
        <v>0</v>
      </c>
      <c r="AM510" s="270">
        <v>0</v>
      </c>
      <c r="AN510" s="270">
        <v>0.75</v>
      </c>
      <c r="AO510" s="270">
        <v>0.75</v>
      </c>
      <c r="AP510" s="270">
        <v>0.9</v>
      </c>
      <c r="AQ510" s="270">
        <v>1.5</v>
      </c>
      <c r="AR510" s="270">
        <v>1.5</v>
      </c>
      <c r="AS510" s="270">
        <v>0.27</v>
      </c>
      <c r="AT510" s="270">
        <v>0.36</v>
      </c>
      <c r="AU510" s="270">
        <v>0.54</v>
      </c>
      <c r="AV510" s="270">
        <v>0.72</v>
      </c>
      <c r="AW510" s="270">
        <v>0.72</v>
      </c>
      <c r="AX510" s="270">
        <v>0</v>
      </c>
      <c r="AY510" s="270">
        <v>0</v>
      </c>
      <c r="AZ510" s="270">
        <v>0</v>
      </c>
      <c r="BA510" s="270">
        <v>0</v>
      </c>
      <c r="BB510" s="270">
        <v>0</v>
      </c>
      <c r="BC510" s="270">
        <v>0</v>
      </c>
      <c r="BD510" s="270">
        <v>0</v>
      </c>
      <c r="BE510" s="270">
        <v>0</v>
      </c>
      <c r="BF510" s="270">
        <v>0</v>
      </c>
      <c r="BG510" s="270">
        <v>0</v>
      </c>
    </row>
    <row r="511" spans="1:59">
      <c r="A511" s="267" t="s">
        <v>946</v>
      </c>
      <c r="B511" s="268">
        <v>5.8583333333333321E-2</v>
      </c>
      <c r="C511" s="268">
        <v>0.2</v>
      </c>
      <c r="D511" s="268">
        <v>0</v>
      </c>
      <c r="E511" s="268"/>
      <c r="F511" s="269">
        <v>240</v>
      </c>
      <c r="G511" s="270">
        <v>7.0000000000000001E-3</v>
      </c>
      <c r="H511" s="270">
        <v>4.0000000000000001E-3</v>
      </c>
      <c r="I511" s="270">
        <v>6.0000000000000001E-3</v>
      </c>
      <c r="J511" s="270">
        <v>8.0000000000000002E-3</v>
      </c>
      <c r="K511" s="270">
        <v>2.8000000000000001E-2</v>
      </c>
      <c r="L511" s="270">
        <v>5.5833333333333152E-3</v>
      </c>
      <c r="M511" s="271">
        <v>29.166666666666668</v>
      </c>
      <c r="N511" s="269">
        <v>240</v>
      </c>
      <c r="O511" s="269">
        <v>250</v>
      </c>
      <c r="P511" s="269">
        <v>260</v>
      </c>
      <c r="Q511" s="269">
        <v>280</v>
      </c>
      <c r="R511" s="269">
        <v>300</v>
      </c>
      <c r="S511" s="269" t="s">
        <v>127</v>
      </c>
      <c r="T511" s="270">
        <v>8.0000000000000002E-3</v>
      </c>
      <c r="U511" s="270">
        <v>8.9999999999999993E-3</v>
      </c>
      <c r="V511" s="270">
        <v>0.01</v>
      </c>
      <c r="W511" s="270">
        <v>1.0999999999999999E-2</v>
      </c>
      <c r="X511" s="270">
        <v>1.2E-2</v>
      </c>
      <c r="Y511" s="270">
        <v>3.0000000000000001E-3</v>
      </c>
      <c r="Z511" s="270">
        <v>3.0000000000000001E-3</v>
      </c>
      <c r="AA511" s="270">
        <v>4.0000000000000001E-3</v>
      </c>
      <c r="AB511" s="270">
        <v>4.0000000000000001E-3</v>
      </c>
      <c r="AC511" s="270">
        <v>5.0000000000000001E-3</v>
      </c>
      <c r="AD511" s="270">
        <v>0.01</v>
      </c>
      <c r="AE511" s="270">
        <v>1.2E-2</v>
      </c>
      <c r="AF511" s="270">
        <v>1.2999999999999999E-2</v>
      </c>
      <c r="AG511" s="270">
        <v>1.4E-2</v>
      </c>
      <c r="AH511" s="270">
        <v>1.4999999999999999E-2</v>
      </c>
      <c r="AI511" s="270">
        <v>5.0000000000000001E-3</v>
      </c>
      <c r="AJ511" s="270">
        <v>5.0000000000000001E-3</v>
      </c>
      <c r="AK511" s="270">
        <v>5.0000000000000001E-3</v>
      </c>
      <c r="AL511" s="270">
        <v>6.0000000000000001E-3</v>
      </c>
      <c r="AM511" s="270">
        <v>6.0000000000000001E-3</v>
      </c>
      <c r="AN511" s="270">
        <v>1.4999999999999999E-2</v>
      </c>
      <c r="AO511" s="270">
        <v>1.4E-2</v>
      </c>
      <c r="AP511" s="270">
        <v>1.2999999999999999E-2</v>
      </c>
      <c r="AQ511" s="270">
        <v>1.2E-2</v>
      </c>
      <c r="AR511" s="270">
        <v>0.01</v>
      </c>
      <c r="AS511" s="270">
        <v>3.8999999999999998E-3</v>
      </c>
      <c r="AT511" s="270">
        <v>4.1000000000000003E-3</v>
      </c>
      <c r="AU511" s="270">
        <v>4.1999999999999997E-3</v>
      </c>
      <c r="AV511" s="270">
        <v>4.4000000000000003E-3</v>
      </c>
      <c r="AW511" s="270">
        <v>4.4999999999999997E-3</v>
      </c>
      <c r="AX511" s="270">
        <v>0</v>
      </c>
      <c r="AY511" s="270">
        <v>0</v>
      </c>
      <c r="AZ511" s="270">
        <v>0</v>
      </c>
      <c r="BA511" s="270">
        <v>0</v>
      </c>
      <c r="BB511" s="270">
        <v>0</v>
      </c>
      <c r="BC511" s="270">
        <v>0</v>
      </c>
      <c r="BD511" s="270">
        <v>0</v>
      </c>
      <c r="BE511" s="270">
        <v>0</v>
      </c>
      <c r="BF511" s="270">
        <v>0</v>
      </c>
      <c r="BG511" s="270">
        <v>0</v>
      </c>
    </row>
    <row r="512" spans="1:59">
      <c r="A512" s="267" t="s">
        <v>1062</v>
      </c>
      <c r="B512" s="268" t="s">
        <v>395</v>
      </c>
      <c r="C512" s="268">
        <v>0</v>
      </c>
      <c r="D512" s="268">
        <v>0</v>
      </c>
      <c r="E512" s="268"/>
      <c r="F512" s="269" t="e">
        <v>#N/A</v>
      </c>
      <c r="G512" s="270">
        <v>0</v>
      </c>
      <c r="H512" s="270">
        <v>0</v>
      </c>
      <c r="I512" s="270">
        <v>0</v>
      </c>
      <c r="J512" s="270">
        <v>0</v>
      </c>
      <c r="K512" s="270">
        <v>0</v>
      </c>
      <c r="L512" s="270" t="e">
        <v>#VALUE!</v>
      </c>
      <c r="M512" s="271" t="s">
        <v>395</v>
      </c>
      <c r="N512" s="269">
        <v>0</v>
      </c>
      <c r="O512" s="269">
        <v>0</v>
      </c>
      <c r="P512" s="269">
        <v>0</v>
      </c>
      <c r="Q512" s="269">
        <v>0</v>
      </c>
      <c r="R512" s="269">
        <v>0</v>
      </c>
      <c r="S512" s="269" t="s">
        <v>127</v>
      </c>
      <c r="T512" s="270">
        <v>0</v>
      </c>
      <c r="U512" s="270">
        <v>0</v>
      </c>
      <c r="V512" s="270">
        <v>0</v>
      </c>
      <c r="W512" s="270">
        <v>0</v>
      </c>
      <c r="X512" s="270">
        <v>0</v>
      </c>
      <c r="Y512" s="270">
        <v>0</v>
      </c>
      <c r="Z512" s="270">
        <v>0</v>
      </c>
      <c r="AA512" s="270">
        <v>0</v>
      </c>
      <c r="AB512" s="270">
        <v>0</v>
      </c>
      <c r="AC512" s="270">
        <v>0</v>
      </c>
      <c r="AD512" s="270">
        <v>0</v>
      </c>
      <c r="AE512" s="270">
        <v>0</v>
      </c>
      <c r="AF512" s="270">
        <v>0</v>
      </c>
      <c r="AG512" s="270">
        <v>0</v>
      </c>
      <c r="AH512" s="270">
        <v>0</v>
      </c>
      <c r="AI512" s="270">
        <v>0</v>
      </c>
      <c r="AJ512" s="270">
        <v>0</v>
      </c>
      <c r="AK512" s="270">
        <v>0</v>
      </c>
      <c r="AL512" s="270">
        <v>0</v>
      </c>
      <c r="AM512" s="270">
        <v>0</v>
      </c>
      <c r="AN512" s="270">
        <v>0</v>
      </c>
      <c r="AO512" s="270">
        <v>0</v>
      </c>
      <c r="AP512" s="270">
        <v>0</v>
      </c>
      <c r="AQ512" s="270">
        <v>0</v>
      </c>
      <c r="AR512" s="270">
        <v>0</v>
      </c>
      <c r="AS512" s="270">
        <v>0</v>
      </c>
      <c r="AT512" s="270">
        <v>0</v>
      </c>
      <c r="AU512" s="270">
        <v>0</v>
      </c>
      <c r="AV512" s="270">
        <v>0</v>
      </c>
      <c r="AW512" s="270">
        <v>0</v>
      </c>
      <c r="AX512" s="270">
        <v>0</v>
      </c>
      <c r="AY512" s="270">
        <v>0</v>
      </c>
      <c r="AZ512" s="270">
        <v>0</v>
      </c>
      <c r="BA512" s="270">
        <v>0</v>
      </c>
      <c r="BB512" s="270">
        <v>0</v>
      </c>
      <c r="BC512" s="270">
        <v>0</v>
      </c>
      <c r="BD512" s="270">
        <v>0</v>
      </c>
      <c r="BE512" s="270">
        <v>0</v>
      </c>
      <c r="BF512" s="270">
        <v>0</v>
      </c>
      <c r="BG512" s="270">
        <v>0</v>
      </c>
    </row>
    <row r="513" spans="1:59">
      <c r="A513" s="267" t="s">
        <v>489</v>
      </c>
      <c r="B513" s="268">
        <v>0.20100000000000004</v>
      </c>
      <c r="C513" s="268">
        <v>0.4</v>
      </c>
      <c r="D513" s="268">
        <v>0</v>
      </c>
      <c r="E513" s="268"/>
      <c r="F513" s="269">
        <v>1078</v>
      </c>
      <c r="G513" s="270">
        <v>4.8000000000000001E-2</v>
      </c>
      <c r="H513" s="270">
        <v>2E-3</v>
      </c>
      <c r="I513" s="270">
        <v>2.1999999999999999E-2</v>
      </c>
      <c r="J513" s="270">
        <v>2E-3</v>
      </c>
      <c r="K513" s="270">
        <v>9.8000000000000004E-2</v>
      </c>
      <c r="L513" s="270">
        <v>2.9000000000000026E-2</v>
      </c>
      <c r="M513" s="271">
        <v>44.526901669758814</v>
      </c>
      <c r="N513" s="269">
        <v>1181</v>
      </c>
      <c r="O513" s="269">
        <v>1371</v>
      </c>
      <c r="P513" s="269">
        <v>1591</v>
      </c>
      <c r="Q513" s="269">
        <v>1846</v>
      </c>
      <c r="R513" s="269">
        <v>2143</v>
      </c>
      <c r="S513" s="269" t="s">
        <v>207</v>
      </c>
      <c r="T513" s="270">
        <v>4.9000000000000002E-2</v>
      </c>
      <c r="U513" s="270">
        <v>5.7000000000000002E-2</v>
      </c>
      <c r="V513" s="270">
        <v>6.6000000000000003E-2</v>
      </c>
      <c r="W513" s="270">
        <v>7.6999999999999999E-2</v>
      </c>
      <c r="X513" s="270">
        <v>8.8999999999999996E-2</v>
      </c>
      <c r="Y513" s="270">
        <v>3.0000000000000001E-3</v>
      </c>
      <c r="Z513" s="270">
        <v>4.0000000000000001E-3</v>
      </c>
      <c r="AA513" s="270">
        <v>4.0000000000000001E-3</v>
      </c>
      <c r="AB513" s="270">
        <v>5.0000000000000001E-3</v>
      </c>
      <c r="AC513" s="270">
        <v>5.0000000000000001E-3</v>
      </c>
      <c r="AD513" s="270">
        <v>2.1000000000000001E-2</v>
      </c>
      <c r="AE513" s="270">
        <v>2.4E-2</v>
      </c>
      <c r="AF513" s="270">
        <v>2.7E-2</v>
      </c>
      <c r="AG513" s="270">
        <v>0.03</v>
      </c>
      <c r="AH513" s="270">
        <v>3.3000000000000002E-2</v>
      </c>
      <c r="AI513" s="270">
        <v>3.0000000000000001E-3</v>
      </c>
      <c r="AJ513" s="270">
        <v>4.0000000000000001E-3</v>
      </c>
      <c r="AK513" s="270">
        <v>4.0000000000000001E-3</v>
      </c>
      <c r="AL513" s="270">
        <v>5.0000000000000001E-3</v>
      </c>
      <c r="AM513" s="270">
        <v>5.0000000000000001E-3</v>
      </c>
      <c r="AN513" s="270">
        <v>4.3999999999999997E-2</v>
      </c>
      <c r="AO513" s="270">
        <v>4.3999999999999997E-2</v>
      </c>
      <c r="AP513" s="270">
        <v>4.3999999999999997E-2</v>
      </c>
      <c r="AQ513" s="270">
        <v>4.3999999999999997E-2</v>
      </c>
      <c r="AR513" s="270">
        <v>4.3999999999999997E-2</v>
      </c>
      <c r="AS513" s="270">
        <v>2.1999999999999999E-2</v>
      </c>
      <c r="AT513" s="270">
        <v>2.4E-2</v>
      </c>
      <c r="AU513" s="270">
        <v>2.5999999999999999E-2</v>
      </c>
      <c r="AV513" s="270">
        <v>2.9000000000000001E-2</v>
      </c>
      <c r="AW513" s="270">
        <v>3.2000000000000001E-2</v>
      </c>
      <c r="AX513" s="270">
        <v>0</v>
      </c>
      <c r="AY513" s="270">
        <v>0</v>
      </c>
      <c r="AZ513" s="270">
        <v>0</v>
      </c>
      <c r="BA513" s="270">
        <v>0</v>
      </c>
      <c r="BB513" s="270">
        <v>0</v>
      </c>
      <c r="BC513" s="270">
        <v>0</v>
      </c>
      <c r="BD513" s="270">
        <v>0</v>
      </c>
      <c r="BE513" s="270">
        <v>0</v>
      </c>
      <c r="BF513" s="270">
        <v>0</v>
      </c>
      <c r="BG513" s="270">
        <v>0</v>
      </c>
    </row>
    <row r="514" spans="1:59">
      <c r="A514" s="267" t="s">
        <v>982</v>
      </c>
      <c r="B514" s="268" t="s">
        <v>395</v>
      </c>
      <c r="C514" s="268">
        <v>0</v>
      </c>
      <c r="D514" s="268">
        <v>0</v>
      </c>
      <c r="E514" s="268"/>
      <c r="F514" s="269" t="e">
        <v>#N/A</v>
      </c>
      <c r="G514" s="270">
        <v>0</v>
      </c>
      <c r="H514" s="270">
        <v>0</v>
      </c>
      <c r="I514" s="270">
        <v>0</v>
      </c>
      <c r="J514" s="270">
        <v>0</v>
      </c>
      <c r="K514" s="270">
        <v>0</v>
      </c>
      <c r="L514" s="270" t="e">
        <v>#VALUE!</v>
      </c>
      <c r="M514" s="271" t="s">
        <v>395</v>
      </c>
      <c r="N514" s="269">
        <v>0</v>
      </c>
      <c r="O514" s="269">
        <v>0</v>
      </c>
      <c r="P514" s="269">
        <v>0</v>
      </c>
      <c r="Q514" s="269">
        <v>0</v>
      </c>
      <c r="R514" s="269">
        <v>0</v>
      </c>
      <c r="S514" s="269" t="s">
        <v>194</v>
      </c>
      <c r="T514" s="270">
        <v>0</v>
      </c>
      <c r="U514" s="270">
        <v>0</v>
      </c>
      <c r="V514" s="270">
        <v>0</v>
      </c>
      <c r="W514" s="270">
        <v>0</v>
      </c>
      <c r="X514" s="270">
        <v>0</v>
      </c>
      <c r="Y514" s="270">
        <v>0</v>
      </c>
      <c r="Z514" s="270">
        <v>0</v>
      </c>
      <c r="AA514" s="270">
        <v>0</v>
      </c>
      <c r="AB514" s="270">
        <v>0</v>
      </c>
      <c r="AC514" s="270">
        <v>0</v>
      </c>
      <c r="AD514" s="270">
        <v>0</v>
      </c>
      <c r="AE514" s="270">
        <v>0</v>
      </c>
      <c r="AF514" s="270">
        <v>0</v>
      </c>
      <c r="AG514" s="270">
        <v>0</v>
      </c>
      <c r="AH514" s="270">
        <v>0</v>
      </c>
      <c r="AI514" s="270">
        <v>0</v>
      </c>
      <c r="AJ514" s="270">
        <v>0</v>
      </c>
      <c r="AK514" s="270">
        <v>0</v>
      </c>
      <c r="AL514" s="270">
        <v>0</v>
      </c>
      <c r="AM514" s="270">
        <v>0</v>
      </c>
      <c r="AN514" s="270">
        <v>0</v>
      </c>
      <c r="AO514" s="270">
        <v>0</v>
      </c>
      <c r="AP514" s="270">
        <v>0</v>
      </c>
      <c r="AQ514" s="270">
        <v>0</v>
      </c>
      <c r="AR514" s="270">
        <v>0</v>
      </c>
      <c r="AS514" s="270">
        <v>0</v>
      </c>
      <c r="AT514" s="270">
        <v>0</v>
      </c>
      <c r="AU514" s="270">
        <v>0</v>
      </c>
      <c r="AV514" s="270">
        <v>0</v>
      </c>
      <c r="AW514" s="270">
        <v>0</v>
      </c>
      <c r="AX514" s="270">
        <v>0</v>
      </c>
      <c r="AY514" s="270">
        <v>0</v>
      </c>
      <c r="AZ514" s="270">
        <v>0</v>
      </c>
      <c r="BA514" s="270">
        <v>0</v>
      </c>
      <c r="BB514" s="270">
        <v>0</v>
      </c>
      <c r="BC514" s="270">
        <v>0</v>
      </c>
      <c r="BD514" s="270">
        <v>0</v>
      </c>
      <c r="BE514" s="270">
        <v>0</v>
      </c>
      <c r="BF514" s="270">
        <v>0</v>
      </c>
      <c r="BG514" s="270">
        <v>0</v>
      </c>
    </row>
    <row r="515" spans="1:59">
      <c r="A515" s="267" t="s">
        <v>850</v>
      </c>
      <c r="B515" s="268">
        <v>6.7666666666666667E-2</v>
      </c>
      <c r="C515" s="268">
        <v>0</v>
      </c>
      <c r="D515" s="268">
        <v>0</v>
      </c>
      <c r="E515" s="268"/>
      <c r="F515" s="269">
        <v>660</v>
      </c>
      <c r="G515" s="270">
        <v>3.1E-2</v>
      </c>
      <c r="H515" s="270">
        <v>2.7E-2</v>
      </c>
      <c r="I515" s="270">
        <v>0</v>
      </c>
      <c r="J515" s="270">
        <v>1E-3</v>
      </c>
      <c r="K515" s="270">
        <v>4.0000000000000001E-3</v>
      </c>
      <c r="L515" s="270">
        <v>4.6666666666666662E-3</v>
      </c>
      <c r="M515" s="271">
        <v>46.969696969696969</v>
      </c>
      <c r="N515" s="269">
        <v>670</v>
      </c>
      <c r="O515" s="269">
        <v>670</v>
      </c>
      <c r="P515" s="269">
        <v>670</v>
      </c>
      <c r="Q515" s="269">
        <v>670</v>
      </c>
      <c r="R515" s="269">
        <v>670</v>
      </c>
      <c r="S515" s="269" t="s">
        <v>175</v>
      </c>
      <c r="T515" s="270">
        <v>0.04</v>
      </c>
      <c r="U515" s="270">
        <v>0.04</v>
      </c>
      <c r="V515" s="270">
        <v>0.04</v>
      </c>
      <c r="W515" s="270">
        <v>0.04</v>
      </c>
      <c r="X515" s="270">
        <v>0.04</v>
      </c>
      <c r="Y515" s="270">
        <v>2.7E-2</v>
      </c>
      <c r="Z515" s="270">
        <v>2.7E-2</v>
      </c>
      <c r="AA515" s="270">
        <v>2.7E-2</v>
      </c>
      <c r="AB515" s="270">
        <v>2.7E-2</v>
      </c>
      <c r="AC515" s="270">
        <v>2.7E-2</v>
      </c>
      <c r="AD515" s="270">
        <v>0</v>
      </c>
      <c r="AE515" s="270">
        <v>0</v>
      </c>
      <c r="AF515" s="270">
        <v>0</v>
      </c>
      <c r="AG515" s="270">
        <v>0</v>
      </c>
      <c r="AH515" s="270">
        <v>0</v>
      </c>
      <c r="AI515" s="270">
        <v>1E-3</v>
      </c>
      <c r="AJ515" s="270">
        <v>1E-3</v>
      </c>
      <c r="AK515" s="270">
        <v>1E-3</v>
      </c>
      <c r="AL515" s="270">
        <v>1E-3</v>
      </c>
      <c r="AM515" s="270">
        <v>1E-3</v>
      </c>
      <c r="AN515" s="270">
        <v>5.0000000000000001E-3</v>
      </c>
      <c r="AO515" s="270">
        <v>5.0000000000000001E-3</v>
      </c>
      <c r="AP515" s="270">
        <v>5.0000000000000001E-3</v>
      </c>
      <c r="AQ515" s="270">
        <v>5.0000000000000001E-3</v>
      </c>
      <c r="AR515" s="270">
        <v>5.0000000000000001E-3</v>
      </c>
      <c r="AS515" s="270">
        <v>5.0000000000000001E-3</v>
      </c>
      <c r="AT515" s="270">
        <v>5.0000000000000001E-3</v>
      </c>
      <c r="AU515" s="270">
        <v>5.0000000000000001E-3</v>
      </c>
      <c r="AV515" s="270">
        <v>5.0000000000000001E-3</v>
      </c>
      <c r="AW515" s="270">
        <v>5.0000000000000001E-3</v>
      </c>
      <c r="AX515" s="270">
        <v>0.03</v>
      </c>
      <c r="AY515" s="270">
        <v>0</v>
      </c>
      <c r="AZ515" s="270">
        <v>0</v>
      </c>
      <c r="BA515" s="270">
        <v>0</v>
      </c>
      <c r="BB515" s="270">
        <v>0</v>
      </c>
      <c r="BC515" s="270">
        <v>0</v>
      </c>
      <c r="BD515" s="270">
        <v>0</v>
      </c>
      <c r="BE515" s="270">
        <v>0</v>
      </c>
      <c r="BF515" s="270">
        <v>0</v>
      </c>
      <c r="BG515" s="270">
        <v>0</v>
      </c>
    </row>
    <row r="516" spans="1:59">
      <c r="A516" s="267" t="s">
        <v>705</v>
      </c>
      <c r="B516" s="268">
        <v>1.666666666666667E-3</v>
      </c>
      <c r="C516" s="268">
        <v>5.0000000000000001E-3</v>
      </c>
      <c r="D516" s="268">
        <v>0</v>
      </c>
      <c r="E516" s="268"/>
      <c r="F516" s="269">
        <v>40</v>
      </c>
      <c r="G516" s="270">
        <v>2E-3</v>
      </c>
      <c r="H516" s="270">
        <v>0</v>
      </c>
      <c r="I516" s="270">
        <v>0</v>
      </c>
      <c r="J516" s="270">
        <v>0</v>
      </c>
      <c r="K516" s="270">
        <v>0</v>
      </c>
      <c r="L516" s="270">
        <v>-3.3333333333333305E-4</v>
      </c>
      <c r="M516" s="271">
        <v>50</v>
      </c>
      <c r="N516" s="269">
        <v>45</v>
      </c>
      <c r="O516" s="269">
        <v>50</v>
      </c>
      <c r="P516" s="269">
        <v>55</v>
      </c>
      <c r="Q516" s="269">
        <v>65</v>
      </c>
      <c r="R516" s="269">
        <v>75</v>
      </c>
      <c r="S516" s="269" t="s">
        <v>175</v>
      </c>
      <c r="T516" s="270">
        <v>3.0000000000000001E-3</v>
      </c>
      <c r="U516" s="270">
        <v>3.0000000000000001E-3</v>
      </c>
      <c r="V516" s="270">
        <v>3.0000000000000001E-3</v>
      </c>
      <c r="W516" s="270">
        <v>4.0000000000000001E-3</v>
      </c>
      <c r="X516" s="270">
        <v>4.0000000000000001E-3</v>
      </c>
      <c r="Y516" s="270">
        <v>0</v>
      </c>
      <c r="Z516" s="270">
        <v>0</v>
      </c>
      <c r="AA516" s="270">
        <v>0</v>
      </c>
      <c r="AB516" s="270">
        <v>0</v>
      </c>
      <c r="AC516" s="270">
        <v>0</v>
      </c>
      <c r="AD516" s="270">
        <v>0</v>
      </c>
      <c r="AE516" s="270">
        <v>0</v>
      </c>
      <c r="AF516" s="270">
        <v>0</v>
      </c>
      <c r="AG516" s="270">
        <v>0</v>
      </c>
      <c r="AH516" s="270">
        <v>0</v>
      </c>
      <c r="AI516" s="270">
        <v>0</v>
      </c>
      <c r="AJ516" s="270">
        <v>0</v>
      </c>
      <c r="AK516" s="270">
        <v>0</v>
      </c>
      <c r="AL516" s="270">
        <v>0</v>
      </c>
      <c r="AM516" s="270">
        <v>0</v>
      </c>
      <c r="AN516" s="270">
        <v>0</v>
      </c>
      <c r="AO516" s="270">
        <v>0</v>
      </c>
      <c r="AP516" s="270">
        <v>0</v>
      </c>
      <c r="AQ516" s="270">
        <v>0</v>
      </c>
      <c r="AR516" s="270">
        <v>0</v>
      </c>
      <c r="AS516" s="270">
        <v>0</v>
      </c>
      <c r="AT516" s="270">
        <v>0</v>
      </c>
      <c r="AU516" s="270">
        <v>0</v>
      </c>
      <c r="AV516" s="270">
        <v>0</v>
      </c>
      <c r="AW516" s="270">
        <v>0</v>
      </c>
      <c r="AX516" s="270">
        <v>0</v>
      </c>
      <c r="AY516" s="270">
        <v>0</v>
      </c>
      <c r="AZ516" s="270">
        <v>0</v>
      </c>
      <c r="BA516" s="270">
        <v>0</v>
      </c>
      <c r="BB516" s="270">
        <v>0</v>
      </c>
      <c r="BC516" s="270">
        <v>0</v>
      </c>
      <c r="BD516" s="270">
        <v>0</v>
      </c>
      <c r="BE516" s="270">
        <v>0</v>
      </c>
      <c r="BF516" s="270">
        <v>0</v>
      </c>
      <c r="BG516" s="270">
        <v>0</v>
      </c>
    </row>
    <row r="517" spans="1:59">
      <c r="A517" s="267" t="s">
        <v>1058</v>
      </c>
      <c r="B517" s="268">
        <v>0.10365833333333334</v>
      </c>
      <c r="C517" s="268">
        <v>0.5</v>
      </c>
      <c r="D517" s="268">
        <v>0</v>
      </c>
      <c r="E517" s="268"/>
      <c r="F517" s="269">
        <v>642</v>
      </c>
      <c r="G517" s="270">
        <v>3.0099999999999998E-2</v>
      </c>
      <c r="H517" s="270">
        <v>7.3300000000000004E-2</v>
      </c>
      <c r="I517" s="270">
        <v>0</v>
      </c>
      <c r="J517" s="270">
        <v>0</v>
      </c>
      <c r="K517" s="270">
        <v>1E-4</v>
      </c>
      <c r="L517" s="270">
        <v>1.5833333333332977E-4</v>
      </c>
      <c r="M517" s="271">
        <v>46.884735202492209</v>
      </c>
      <c r="N517" s="269">
        <v>642</v>
      </c>
      <c r="O517" s="269">
        <v>642</v>
      </c>
      <c r="P517" s="269">
        <v>642</v>
      </c>
      <c r="Q517" s="269">
        <v>642</v>
      </c>
      <c r="R517" s="269">
        <v>642</v>
      </c>
      <c r="S517" s="269" t="s">
        <v>175</v>
      </c>
      <c r="T517" s="270">
        <v>3.0099999999999998E-2</v>
      </c>
      <c r="U517" s="270">
        <v>3.0200000000000001E-2</v>
      </c>
      <c r="V517" s="270">
        <v>3.0300000000000001E-2</v>
      </c>
      <c r="W517" s="270">
        <v>3.04E-2</v>
      </c>
      <c r="X517" s="270">
        <v>3.0499999999999999E-2</v>
      </c>
      <c r="Y517" s="270">
        <v>7.3300000000000004E-2</v>
      </c>
      <c r="Z517" s="270">
        <v>7.3400000000000007E-2</v>
      </c>
      <c r="AA517" s="270">
        <v>7.3499999999999996E-2</v>
      </c>
      <c r="AB517" s="270">
        <v>7.3599999999999999E-2</v>
      </c>
      <c r="AC517" s="270">
        <v>7.3700000000000002E-2</v>
      </c>
      <c r="AD517" s="270">
        <v>0</v>
      </c>
      <c r="AE517" s="270">
        <v>0</v>
      </c>
      <c r="AF517" s="270">
        <v>0</v>
      </c>
      <c r="AG517" s="270">
        <v>0</v>
      </c>
      <c r="AH517" s="270">
        <v>0</v>
      </c>
      <c r="AI517" s="270">
        <v>0</v>
      </c>
      <c r="AJ517" s="270">
        <v>0</v>
      </c>
      <c r="AK517" s="270">
        <v>0</v>
      </c>
      <c r="AL517" s="270">
        <v>0</v>
      </c>
      <c r="AM517" s="270">
        <v>0</v>
      </c>
      <c r="AN517" s="270">
        <v>0</v>
      </c>
      <c r="AO517" s="270">
        <v>0</v>
      </c>
      <c r="AP517" s="270">
        <v>0</v>
      </c>
      <c r="AQ517" s="270">
        <v>0</v>
      </c>
      <c r="AR517" s="270">
        <v>0</v>
      </c>
      <c r="AS517" s="270">
        <v>2.9999999999999997E-4</v>
      </c>
      <c r="AT517" s="270">
        <v>2.9999999999999997E-4</v>
      </c>
      <c r="AU517" s="270">
        <v>2.9999999999999997E-4</v>
      </c>
      <c r="AV517" s="270">
        <v>2.9999999999999997E-4</v>
      </c>
      <c r="AW517" s="270">
        <v>2.9999999999999997E-4</v>
      </c>
      <c r="AX517" s="270">
        <v>0</v>
      </c>
      <c r="AY517" s="270">
        <v>0</v>
      </c>
      <c r="AZ517" s="270">
        <v>0</v>
      </c>
      <c r="BA517" s="270">
        <v>0</v>
      </c>
      <c r="BB517" s="270">
        <v>0</v>
      </c>
      <c r="BC517" s="270">
        <v>0</v>
      </c>
      <c r="BD517" s="270">
        <v>0</v>
      </c>
      <c r="BE517" s="270">
        <v>0</v>
      </c>
      <c r="BF517" s="270">
        <v>0</v>
      </c>
      <c r="BG517" s="270">
        <v>0</v>
      </c>
    </row>
    <row r="518" spans="1:59">
      <c r="A518" s="267" t="s">
        <v>485</v>
      </c>
      <c r="B518" s="268">
        <v>0.30483333333333335</v>
      </c>
      <c r="C518" s="268">
        <v>0.45</v>
      </c>
      <c r="D518" s="268">
        <v>0</v>
      </c>
      <c r="E518" s="268"/>
      <c r="F518" s="269">
        <v>5455</v>
      </c>
      <c r="G518" s="270">
        <v>0.245</v>
      </c>
      <c r="H518" s="270">
        <v>4.4999999999999998E-2</v>
      </c>
      <c r="I518" s="270">
        <v>0</v>
      </c>
      <c r="J518" s="270">
        <v>0</v>
      </c>
      <c r="K518" s="270">
        <v>1E-3</v>
      </c>
      <c r="L518" s="270">
        <v>1.3833333333333364E-2</v>
      </c>
      <c r="M518" s="271">
        <v>44.912923923006417</v>
      </c>
      <c r="N518" s="269">
        <v>5500</v>
      </c>
      <c r="O518" s="269">
        <v>6700</v>
      </c>
      <c r="P518" s="269">
        <v>8500</v>
      </c>
      <c r="Q518" s="269">
        <v>11000</v>
      </c>
      <c r="R518" s="269">
        <v>14000</v>
      </c>
      <c r="S518" s="269" t="s">
        <v>162</v>
      </c>
      <c r="T518" s="270">
        <v>0.25</v>
      </c>
      <c r="U518" s="270">
        <v>0.27500000000000002</v>
      </c>
      <c r="V518" s="270">
        <v>0.35</v>
      </c>
      <c r="W518" s="270">
        <v>0.45</v>
      </c>
      <c r="X518" s="270">
        <v>0.57499999999999996</v>
      </c>
      <c r="Y518" s="270">
        <v>0.04</v>
      </c>
      <c r="Z518" s="270">
        <v>0.04</v>
      </c>
      <c r="AA518" s="270">
        <v>0.05</v>
      </c>
      <c r="AB518" s="270">
        <v>0.06</v>
      </c>
      <c r="AC518" s="270">
        <v>7.0000000000000007E-2</v>
      </c>
      <c r="AD518" s="270">
        <v>0.01</v>
      </c>
      <c r="AE518" s="270">
        <v>0.2</v>
      </c>
      <c r="AF518" s="270">
        <v>0.25</v>
      </c>
      <c r="AG518" s="270">
        <v>0.3</v>
      </c>
      <c r="AH518" s="270">
        <v>0.35</v>
      </c>
      <c r="AI518" s="270">
        <v>5.0000000000000001E-3</v>
      </c>
      <c r="AJ518" s="270">
        <v>1.4999999999999999E-2</v>
      </c>
      <c r="AK518" s="270">
        <v>0.02</v>
      </c>
      <c r="AL518" s="270">
        <v>0.02</v>
      </c>
      <c r="AM518" s="270">
        <v>2.5000000000000001E-2</v>
      </c>
      <c r="AN518" s="270">
        <v>1E-3</v>
      </c>
      <c r="AO518" s="270">
        <v>5.0000000000000001E-3</v>
      </c>
      <c r="AP518" s="270">
        <v>8.0000000000000002E-3</v>
      </c>
      <c r="AQ518" s="270">
        <v>0.01</v>
      </c>
      <c r="AR518" s="270">
        <v>0.03</v>
      </c>
      <c r="AS518" s="270">
        <v>1.26E-2</v>
      </c>
      <c r="AT518" s="270">
        <v>2.2100000000000002E-2</v>
      </c>
      <c r="AU518" s="270">
        <v>2.8000000000000001E-2</v>
      </c>
      <c r="AV518" s="270">
        <v>3.4599999999999999E-2</v>
      </c>
      <c r="AW518" s="270">
        <v>4.3299999999999998E-2</v>
      </c>
      <c r="AX518" s="270">
        <v>0</v>
      </c>
      <c r="AY518" s="270">
        <v>0</v>
      </c>
      <c r="AZ518" s="270">
        <v>0</v>
      </c>
      <c r="BA518" s="270">
        <v>0</v>
      </c>
      <c r="BB518" s="270">
        <v>0</v>
      </c>
      <c r="BC518" s="270">
        <v>0</v>
      </c>
      <c r="BD518" s="270">
        <v>0</v>
      </c>
      <c r="BE518" s="270">
        <v>0</v>
      </c>
      <c r="BF518" s="270">
        <v>0</v>
      </c>
      <c r="BG518" s="270">
        <v>0</v>
      </c>
    </row>
    <row r="519" spans="1:59">
      <c r="A519" s="267" t="s">
        <v>734</v>
      </c>
      <c r="B519" s="268">
        <v>0.13791666666666666</v>
      </c>
      <c r="C519" s="268">
        <v>0.15</v>
      </c>
      <c r="D519" s="268">
        <v>0</v>
      </c>
      <c r="E519" s="268"/>
      <c r="F519" s="269">
        <v>670</v>
      </c>
      <c r="G519" s="270">
        <v>2.4E-2</v>
      </c>
      <c r="H519" s="270">
        <v>3.0000000000000001E-3</v>
      </c>
      <c r="I519" s="270">
        <v>9.1999999999999998E-2</v>
      </c>
      <c r="J519" s="270">
        <v>0</v>
      </c>
      <c r="K519" s="270">
        <v>5.0000000000000001E-3</v>
      </c>
      <c r="L519" s="270">
        <v>1.3916666666666661E-2</v>
      </c>
      <c r="M519" s="271">
        <v>35.820895522388057</v>
      </c>
      <c r="N519" s="269">
        <v>675</v>
      </c>
      <c r="O519" s="269">
        <v>680</v>
      </c>
      <c r="P519" s="269">
        <v>685</v>
      </c>
      <c r="Q519" s="269">
        <v>690</v>
      </c>
      <c r="R519" s="269">
        <v>700</v>
      </c>
      <c r="S519" s="269" t="s">
        <v>162</v>
      </c>
      <c r="T519" s="270">
        <v>2.4E-2</v>
      </c>
      <c r="U519" s="270">
        <v>2.4E-2</v>
      </c>
      <c r="V519" s="270">
        <v>2.4E-2</v>
      </c>
      <c r="W519" s="270">
        <v>2.5000000000000001E-2</v>
      </c>
      <c r="X519" s="270">
        <v>2.5000000000000001E-2</v>
      </c>
      <c r="Y519" s="270">
        <v>3.0000000000000001E-3</v>
      </c>
      <c r="Z519" s="270">
        <v>3.0000000000000001E-3</v>
      </c>
      <c r="AA519" s="270">
        <v>3.0000000000000001E-3</v>
      </c>
      <c r="AB519" s="270">
        <v>3.0000000000000001E-3</v>
      </c>
      <c r="AC519" s="270">
        <v>4.0000000000000001E-3</v>
      </c>
      <c r="AD519" s="270">
        <v>9.1999999999999998E-2</v>
      </c>
      <c r="AE519" s="270">
        <v>9.5000000000000001E-2</v>
      </c>
      <c r="AF519" s="270">
        <v>9.5000000000000001E-2</v>
      </c>
      <c r="AG519" s="270">
        <v>0.1</v>
      </c>
      <c r="AH519" s="270">
        <v>0.1</v>
      </c>
      <c r="AI519" s="270">
        <v>0</v>
      </c>
      <c r="AJ519" s="270">
        <v>0</v>
      </c>
      <c r="AK519" s="270">
        <v>0</v>
      </c>
      <c r="AL519" s="270">
        <v>0</v>
      </c>
      <c r="AM519" s="270">
        <v>0</v>
      </c>
      <c r="AN519" s="270">
        <v>3.0000000000000001E-3</v>
      </c>
      <c r="AO519" s="270">
        <v>4.0000000000000001E-3</v>
      </c>
      <c r="AP519" s="270">
        <v>4.0000000000000001E-3</v>
      </c>
      <c r="AQ519" s="270">
        <v>5.0000000000000001E-3</v>
      </c>
      <c r="AR519" s="270">
        <v>5.0000000000000001E-3</v>
      </c>
      <c r="AS519" s="270">
        <v>3.0000000000000001E-3</v>
      </c>
      <c r="AT519" s="270">
        <v>4.0000000000000001E-3</v>
      </c>
      <c r="AU519" s="270">
        <v>4.0000000000000001E-3</v>
      </c>
      <c r="AV519" s="270">
        <v>4.0000000000000001E-3</v>
      </c>
      <c r="AW519" s="270">
        <v>4.0000000000000001E-3</v>
      </c>
      <c r="AX519" s="270">
        <v>0</v>
      </c>
      <c r="AY519" s="270">
        <v>0</v>
      </c>
      <c r="AZ519" s="270">
        <v>0</v>
      </c>
      <c r="BA519" s="270">
        <v>0</v>
      </c>
      <c r="BB519" s="270">
        <v>0</v>
      </c>
      <c r="BC519" s="270">
        <v>0</v>
      </c>
      <c r="BD519" s="270">
        <v>0</v>
      </c>
      <c r="BE519" s="270">
        <v>0</v>
      </c>
      <c r="BF519" s="270">
        <v>0</v>
      </c>
      <c r="BG519" s="270">
        <v>0</v>
      </c>
    </row>
    <row r="520" spans="1:59">
      <c r="A520" s="267" t="s">
        <v>1033</v>
      </c>
      <c r="B520" s="268" t="s">
        <v>395</v>
      </c>
      <c r="C520" s="268">
        <v>0</v>
      </c>
      <c r="D520" s="268">
        <v>0</v>
      </c>
      <c r="E520" s="268"/>
      <c r="F520" s="269" t="e">
        <v>#N/A</v>
      </c>
      <c r="G520" s="270">
        <v>0</v>
      </c>
      <c r="H520" s="270">
        <v>0</v>
      </c>
      <c r="I520" s="270">
        <v>0</v>
      </c>
      <c r="J520" s="270">
        <v>0</v>
      </c>
      <c r="K520" s="270">
        <v>0</v>
      </c>
      <c r="L520" s="270" t="e">
        <v>#VALUE!</v>
      </c>
      <c r="M520" s="271" t="s">
        <v>395</v>
      </c>
      <c r="N520" s="269">
        <v>0</v>
      </c>
      <c r="O520" s="269">
        <v>0</v>
      </c>
      <c r="P520" s="269">
        <v>0</v>
      </c>
      <c r="Q520" s="269">
        <v>0</v>
      </c>
      <c r="R520" s="269">
        <v>0</v>
      </c>
      <c r="S520" s="269" t="s">
        <v>162</v>
      </c>
      <c r="T520" s="270">
        <v>0</v>
      </c>
      <c r="U520" s="270">
        <v>0</v>
      </c>
      <c r="V520" s="270">
        <v>0</v>
      </c>
      <c r="W520" s="270">
        <v>0</v>
      </c>
      <c r="X520" s="270">
        <v>0</v>
      </c>
      <c r="Y520" s="270">
        <v>0</v>
      </c>
      <c r="Z520" s="270">
        <v>0</v>
      </c>
      <c r="AA520" s="270">
        <v>0</v>
      </c>
      <c r="AB520" s="270">
        <v>0</v>
      </c>
      <c r="AC520" s="270">
        <v>0</v>
      </c>
      <c r="AD520" s="270">
        <v>0</v>
      </c>
      <c r="AE520" s="270">
        <v>0</v>
      </c>
      <c r="AF520" s="270">
        <v>0</v>
      </c>
      <c r="AG520" s="270">
        <v>0</v>
      </c>
      <c r="AH520" s="270">
        <v>0</v>
      </c>
      <c r="AI520" s="270">
        <v>0</v>
      </c>
      <c r="AJ520" s="270">
        <v>0</v>
      </c>
      <c r="AK520" s="270">
        <v>0</v>
      </c>
      <c r="AL520" s="270">
        <v>0</v>
      </c>
      <c r="AM520" s="270">
        <v>0</v>
      </c>
      <c r="AN520" s="270">
        <v>0</v>
      </c>
      <c r="AO520" s="270">
        <v>0</v>
      </c>
      <c r="AP520" s="270">
        <v>0</v>
      </c>
      <c r="AQ520" s="270">
        <v>0</v>
      </c>
      <c r="AR520" s="270">
        <v>0</v>
      </c>
      <c r="AS520" s="270">
        <v>0</v>
      </c>
      <c r="AT520" s="270">
        <v>0</v>
      </c>
      <c r="AU520" s="270">
        <v>0</v>
      </c>
      <c r="AV520" s="270">
        <v>0</v>
      </c>
      <c r="AW520" s="270">
        <v>0</v>
      </c>
      <c r="AX520" s="270">
        <v>0</v>
      </c>
      <c r="AY520" s="270">
        <v>0</v>
      </c>
      <c r="AZ520" s="270">
        <v>0</v>
      </c>
      <c r="BA520" s="270">
        <v>0</v>
      </c>
      <c r="BB520" s="270">
        <v>0</v>
      </c>
      <c r="BC520" s="270">
        <v>0</v>
      </c>
      <c r="BD520" s="270">
        <v>0</v>
      </c>
      <c r="BE520" s="270">
        <v>0</v>
      </c>
      <c r="BF520" s="270">
        <v>0</v>
      </c>
      <c r="BG520" s="270">
        <v>0</v>
      </c>
    </row>
    <row r="521" spans="1:59">
      <c r="A521" s="267" t="s">
        <v>751</v>
      </c>
      <c r="B521" s="268">
        <v>8.5833333333333352E-3</v>
      </c>
      <c r="C521" s="268">
        <v>1.2500000000000001E-2</v>
      </c>
      <c r="D521" s="268">
        <v>0</v>
      </c>
      <c r="E521" s="268"/>
      <c r="F521" s="269">
        <v>180</v>
      </c>
      <c r="G521" s="270">
        <v>7.7000000000000002E-3</v>
      </c>
      <c r="H521" s="270">
        <v>0</v>
      </c>
      <c r="I521" s="270">
        <v>0</v>
      </c>
      <c r="J521" s="270">
        <v>0</v>
      </c>
      <c r="K521" s="270">
        <v>6.9999999999999999E-4</v>
      </c>
      <c r="L521" s="270">
        <v>1.8333333333333569E-4</v>
      </c>
      <c r="M521" s="271">
        <v>42.777777777777779</v>
      </c>
      <c r="N521" s="269">
        <v>195</v>
      </c>
      <c r="O521" s="269">
        <v>200</v>
      </c>
      <c r="P521" s="269">
        <v>200</v>
      </c>
      <c r="Q521" s="269">
        <v>200</v>
      </c>
      <c r="R521" s="269">
        <v>200</v>
      </c>
      <c r="S521" s="269" t="s">
        <v>160</v>
      </c>
      <c r="T521" s="270">
        <v>8.0000000000000002E-3</v>
      </c>
      <c r="U521" s="270">
        <v>8.0000000000000002E-3</v>
      </c>
      <c r="V521" s="270">
        <v>8.0000000000000002E-3</v>
      </c>
      <c r="W521" s="270">
        <v>8.0000000000000002E-3</v>
      </c>
      <c r="X521" s="270">
        <v>8.0000000000000002E-3</v>
      </c>
      <c r="Y521" s="270">
        <v>0</v>
      </c>
      <c r="Z521" s="270">
        <v>0</v>
      </c>
      <c r="AA521" s="270">
        <v>0</v>
      </c>
      <c r="AB521" s="270">
        <v>0</v>
      </c>
      <c r="AC521" s="270">
        <v>0</v>
      </c>
      <c r="AD521" s="270">
        <v>0</v>
      </c>
      <c r="AE521" s="270">
        <v>0</v>
      </c>
      <c r="AF521" s="270">
        <v>0</v>
      </c>
      <c r="AG521" s="270">
        <v>0</v>
      </c>
      <c r="AH521" s="270">
        <v>0</v>
      </c>
      <c r="AI521" s="270">
        <v>0</v>
      </c>
      <c r="AJ521" s="270">
        <v>0</v>
      </c>
      <c r="AK521" s="270">
        <v>0</v>
      </c>
      <c r="AL521" s="270">
        <v>0</v>
      </c>
      <c r="AM521" s="270">
        <v>0</v>
      </c>
      <c r="AN521" s="270">
        <v>1E-3</v>
      </c>
      <c r="AO521" s="270">
        <v>1E-3</v>
      </c>
      <c r="AP521" s="270">
        <v>1E-3</v>
      </c>
      <c r="AQ521" s="270">
        <v>1E-3</v>
      </c>
      <c r="AR521" s="270">
        <v>1E-3</v>
      </c>
      <c r="AS521" s="270">
        <v>5.9999999999999995E-4</v>
      </c>
      <c r="AT521" s="270">
        <v>5.9999999999999995E-4</v>
      </c>
      <c r="AU521" s="270">
        <v>5.9999999999999995E-4</v>
      </c>
      <c r="AV521" s="270">
        <v>5.9999999999999995E-4</v>
      </c>
      <c r="AW521" s="270">
        <v>5.9999999999999995E-4</v>
      </c>
      <c r="AX521" s="270">
        <v>0</v>
      </c>
      <c r="AY521" s="270">
        <v>0</v>
      </c>
      <c r="AZ521" s="270">
        <v>0</v>
      </c>
      <c r="BA521" s="270">
        <v>0</v>
      </c>
      <c r="BB521" s="270">
        <v>0</v>
      </c>
      <c r="BC521" s="270">
        <v>0</v>
      </c>
      <c r="BD521" s="270">
        <v>0</v>
      </c>
      <c r="BE521" s="270">
        <v>0</v>
      </c>
      <c r="BF521" s="270">
        <v>0</v>
      </c>
      <c r="BG521" s="270">
        <v>0</v>
      </c>
    </row>
    <row r="522" spans="1:59">
      <c r="A522" s="267" t="s">
        <v>753</v>
      </c>
      <c r="B522" s="268">
        <v>1.0833333333333337E-3</v>
      </c>
      <c r="C522" s="268">
        <v>0.05</v>
      </c>
      <c r="D522" s="268">
        <v>0</v>
      </c>
      <c r="E522" s="268"/>
      <c r="F522" s="269">
        <v>33</v>
      </c>
      <c r="G522" s="270">
        <v>1E-3</v>
      </c>
      <c r="H522" s="270">
        <v>0</v>
      </c>
      <c r="I522" s="270">
        <v>0</v>
      </c>
      <c r="J522" s="270">
        <v>0</v>
      </c>
      <c r="K522" s="270">
        <v>0</v>
      </c>
      <c r="L522" s="270">
        <v>8.3333333333333696E-5</v>
      </c>
      <c r="M522" s="271">
        <v>30.303030303030305</v>
      </c>
      <c r="N522" s="269">
        <v>40</v>
      </c>
      <c r="O522" s="269">
        <v>44</v>
      </c>
      <c r="P522" s="269">
        <v>45</v>
      </c>
      <c r="Q522" s="269">
        <v>50</v>
      </c>
      <c r="R522" s="269">
        <v>50</v>
      </c>
      <c r="S522" s="269" t="s">
        <v>160</v>
      </c>
      <c r="T522" s="270">
        <v>1E-3</v>
      </c>
      <c r="U522" s="270">
        <v>1E-3</v>
      </c>
      <c r="V522" s="270">
        <v>2E-3</v>
      </c>
      <c r="W522" s="270">
        <v>2E-3</v>
      </c>
      <c r="X522" s="270">
        <v>2E-3</v>
      </c>
      <c r="Y522" s="270">
        <v>0</v>
      </c>
      <c r="Z522" s="270">
        <v>0</v>
      </c>
      <c r="AA522" s="270">
        <v>0</v>
      </c>
      <c r="AB522" s="270">
        <v>0</v>
      </c>
      <c r="AC522" s="270">
        <v>0</v>
      </c>
      <c r="AD522" s="270">
        <v>0</v>
      </c>
      <c r="AE522" s="270">
        <v>0</v>
      </c>
      <c r="AF522" s="270">
        <v>0</v>
      </c>
      <c r="AG522" s="270">
        <v>0</v>
      </c>
      <c r="AH522" s="270">
        <v>0</v>
      </c>
      <c r="AI522" s="270">
        <v>0</v>
      </c>
      <c r="AJ522" s="270">
        <v>0</v>
      </c>
      <c r="AK522" s="270">
        <v>0</v>
      </c>
      <c r="AL522" s="270">
        <v>0</v>
      </c>
      <c r="AM522" s="270">
        <v>0</v>
      </c>
      <c r="AN522" s="270">
        <v>1E-3</v>
      </c>
      <c r="AO522" s="270">
        <v>1E-3</v>
      </c>
      <c r="AP522" s="270">
        <v>1E-3</v>
      </c>
      <c r="AQ522" s="270">
        <v>1E-3</v>
      </c>
      <c r="AR522" s="270">
        <v>1E-3</v>
      </c>
      <c r="AS522" s="270">
        <v>0</v>
      </c>
      <c r="AT522" s="270">
        <v>0</v>
      </c>
      <c r="AU522" s="270">
        <v>0</v>
      </c>
      <c r="AV522" s="270">
        <v>0</v>
      </c>
      <c r="AW522" s="270">
        <v>0</v>
      </c>
      <c r="AX522" s="270">
        <v>0</v>
      </c>
      <c r="AY522" s="270">
        <v>0</v>
      </c>
      <c r="AZ522" s="270">
        <v>0</v>
      </c>
      <c r="BA522" s="270">
        <v>0</v>
      </c>
      <c r="BB522" s="270">
        <v>0</v>
      </c>
      <c r="BC522" s="270">
        <v>0</v>
      </c>
      <c r="BD522" s="270">
        <v>0</v>
      </c>
      <c r="BE522" s="270">
        <v>0</v>
      </c>
      <c r="BF522" s="270">
        <v>0</v>
      </c>
      <c r="BG522" s="270">
        <v>0</v>
      </c>
    </row>
    <row r="523" spans="1:59">
      <c r="A523" s="267" t="s">
        <v>901</v>
      </c>
      <c r="B523" s="268">
        <v>0.1300833333333333</v>
      </c>
      <c r="C523" s="268">
        <v>0.32500000000000001</v>
      </c>
      <c r="D523" s="268">
        <v>0</v>
      </c>
      <c r="E523" s="268"/>
      <c r="F523" s="269">
        <v>2086</v>
      </c>
      <c r="G523" s="270">
        <v>7.8E-2</v>
      </c>
      <c r="H523" s="270">
        <v>4.0000000000000001E-3</v>
      </c>
      <c r="I523" s="270">
        <v>0</v>
      </c>
      <c r="J523" s="270">
        <v>0</v>
      </c>
      <c r="K523" s="270">
        <v>2.9000000000000001E-2</v>
      </c>
      <c r="L523" s="270">
        <v>1.9083333333333299E-2</v>
      </c>
      <c r="M523" s="271">
        <v>37.392138063279006</v>
      </c>
      <c r="N523" s="269">
        <v>2100</v>
      </c>
      <c r="O523" s="269">
        <v>2150</v>
      </c>
      <c r="P523" s="269">
        <v>2200</v>
      </c>
      <c r="Q523" s="269">
        <v>2250</v>
      </c>
      <c r="R523" s="269">
        <v>2300</v>
      </c>
      <c r="S523" s="269" t="s">
        <v>135</v>
      </c>
      <c r="T523" s="270">
        <v>8.5000000000000006E-2</v>
      </c>
      <c r="U523" s="270">
        <v>0.09</v>
      </c>
      <c r="V523" s="270">
        <v>9.5000000000000001E-2</v>
      </c>
      <c r="W523" s="270">
        <v>0.1</v>
      </c>
      <c r="X523" s="270">
        <v>0.11</v>
      </c>
      <c r="Y523" s="270">
        <v>5.0000000000000001E-3</v>
      </c>
      <c r="Z523" s="270">
        <v>7.0000000000000001E-3</v>
      </c>
      <c r="AA523" s="270">
        <v>8.9999999999999993E-3</v>
      </c>
      <c r="AB523" s="270">
        <v>1.0999999999999999E-2</v>
      </c>
      <c r="AC523" s="270">
        <v>1.2999999999999999E-2</v>
      </c>
      <c r="AD523" s="270">
        <v>0</v>
      </c>
      <c r="AE523" s="270">
        <v>0</v>
      </c>
      <c r="AF523" s="270">
        <v>0</v>
      </c>
      <c r="AG523" s="270">
        <v>0</v>
      </c>
      <c r="AH523" s="270">
        <v>0</v>
      </c>
      <c r="AI523" s="270">
        <v>1E-3</v>
      </c>
      <c r="AJ523" s="270">
        <v>2E-3</v>
      </c>
      <c r="AK523" s="270">
        <v>2E-3</v>
      </c>
      <c r="AL523" s="270">
        <v>2E-3</v>
      </c>
      <c r="AM523" s="270">
        <v>2E-3</v>
      </c>
      <c r="AN523" s="270">
        <v>0.02</v>
      </c>
      <c r="AO523" s="270">
        <v>0.02</v>
      </c>
      <c r="AP523" s="270">
        <v>0.02</v>
      </c>
      <c r="AQ523" s="270">
        <v>0.02</v>
      </c>
      <c r="AR523" s="270">
        <v>0.02</v>
      </c>
      <c r="AS523" s="270">
        <v>1.9E-2</v>
      </c>
      <c r="AT523" s="270">
        <v>0.02</v>
      </c>
      <c r="AU523" s="270">
        <v>2.1999999999999999E-2</v>
      </c>
      <c r="AV523" s="270">
        <v>2.3E-2</v>
      </c>
      <c r="AW523" s="270">
        <v>2.5000000000000001E-2</v>
      </c>
      <c r="AX523" s="270">
        <v>0</v>
      </c>
      <c r="AY523" s="270">
        <v>0</v>
      </c>
      <c r="AZ523" s="270">
        <v>0</v>
      </c>
      <c r="BA523" s="270">
        <v>0</v>
      </c>
      <c r="BB523" s="270">
        <v>0</v>
      </c>
      <c r="BC523" s="270">
        <v>0</v>
      </c>
      <c r="BD523" s="270">
        <v>0</v>
      </c>
      <c r="BE523" s="270">
        <v>0</v>
      </c>
      <c r="BF523" s="270">
        <v>0</v>
      </c>
      <c r="BG523" s="270">
        <v>0</v>
      </c>
    </row>
    <row r="524" spans="1:59">
      <c r="A524" s="267" t="s">
        <v>935</v>
      </c>
      <c r="B524" s="268">
        <v>0.3525833333333333</v>
      </c>
      <c r="C524" s="268">
        <v>0.72100000000000009</v>
      </c>
      <c r="D524" s="268">
        <v>6.7556164383561643E-2</v>
      </c>
      <c r="E524" s="268"/>
      <c r="F524" s="269">
        <v>4398</v>
      </c>
      <c r="G524" s="270">
        <v>0.17699999999999999</v>
      </c>
      <c r="H524" s="270">
        <v>1.4E-2</v>
      </c>
      <c r="I524" s="270">
        <v>2E-3</v>
      </c>
      <c r="J524" s="270">
        <v>2E-3</v>
      </c>
      <c r="K524" s="270">
        <v>2.5000000000000001E-2</v>
      </c>
      <c r="L524" s="270">
        <v>6.5027168949771674E-2</v>
      </c>
      <c r="M524" s="271">
        <v>40.245566166439289</v>
      </c>
      <c r="N524" s="269">
        <v>4499</v>
      </c>
      <c r="O524" s="269">
        <v>4853</v>
      </c>
      <c r="P524" s="269">
        <v>5234</v>
      </c>
      <c r="Q524" s="269">
        <v>5645</v>
      </c>
      <c r="R524" s="269">
        <v>6088</v>
      </c>
      <c r="S524" s="269" t="s">
        <v>128</v>
      </c>
      <c r="T524" s="270">
        <v>0.182</v>
      </c>
      <c r="U524" s="270">
        <v>0.19600000000000001</v>
      </c>
      <c r="V524" s="270">
        <v>0.21099999999999999</v>
      </c>
      <c r="W524" s="270">
        <v>0.22800000000000001</v>
      </c>
      <c r="X524" s="270">
        <v>0.246</v>
      </c>
      <c r="Y524" s="270">
        <v>1.4999999999999999E-2</v>
      </c>
      <c r="Z524" s="270">
        <v>1.6E-2</v>
      </c>
      <c r="AA524" s="270">
        <v>1.7000000000000001E-2</v>
      </c>
      <c r="AB524" s="270">
        <v>1.7999999999999999E-2</v>
      </c>
      <c r="AC524" s="270">
        <v>0.02</v>
      </c>
      <c r="AD524" s="270">
        <v>2E-3</v>
      </c>
      <c r="AE524" s="270">
        <v>2E-3</v>
      </c>
      <c r="AF524" s="270">
        <v>3.0000000000000001E-3</v>
      </c>
      <c r="AG524" s="270">
        <v>3.0000000000000001E-3</v>
      </c>
      <c r="AH524" s="270">
        <v>3.0000000000000001E-3</v>
      </c>
      <c r="AI524" s="270">
        <v>2E-3</v>
      </c>
      <c r="AJ524" s="270">
        <v>2E-3</v>
      </c>
      <c r="AK524" s="270">
        <v>2E-3</v>
      </c>
      <c r="AL524" s="270">
        <v>2E-3</v>
      </c>
      <c r="AM524" s="270">
        <v>3.0000000000000001E-3</v>
      </c>
      <c r="AN524" s="270">
        <v>2.5000000000000001E-2</v>
      </c>
      <c r="AO524" s="270">
        <v>2.5000000000000001E-2</v>
      </c>
      <c r="AP524" s="270">
        <v>2.5000000000000001E-2</v>
      </c>
      <c r="AQ524" s="270">
        <v>2.5000000000000001E-2</v>
      </c>
      <c r="AR524" s="270">
        <v>2.5000000000000001E-2</v>
      </c>
      <c r="AS524" s="270">
        <v>6.4000000000000001E-2</v>
      </c>
      <c r="AT524" s="270">
        <v>6.4000000000000001E-2</v>
      </c>
      <c r="AU524" s="270">
        <v>6.4000000000000001E-2</v>
      </c>
      <c r="AV524" s="270">
        <v>6.4000000000000001E-2</v>
      </c>
      <c r="AW524" s="270">
        <v>6.4000000000000001E-2</v>
      </c>
      <c r="AX524" s="270">
        <v>0</v>
      </c>
      <c r="AY524" s="270">
        <v>0</v>
      </c>
      <c r="AZ524" s="270">
        <v>0</v>
      </c>
      <c r="BA524" s="270">
        <v>0</v>
      </c>
      <c r="BB524" s="270">
        <v>0</v>
      </c>
      <c r="BC524" s="270">
        <v>0</v>
      </c>
      <c r="BD524" s="270">
        <v>0</v>
      </c>
      <c r="BE524" s="270">
        <v>0</v>
      </c>
      <c r="BF524" s="270">
        <v>0</v>
      </c>
      <c r="BG524" s="270">
        <v>0</v>
      </c>
    </row>
    <row r="525" spans="1:59">
      <c r="A525" s="267" t="s">
        <v>934</v>
      </c>
      <c r="B525" s="268">
        <v>0.23041666666666663</v>
      </c>
      <c r="C525" s="268">
        <v>0.32900000000000001</v>
      </c>
      <c r="D525" s="268">
        <v>1.6438356164383562E-4</v>
      </c>
      <c r="E525" s="268"/>
      <c r="F525" s="269">
        <v>3733</v>
      </c>
      <c r="G525" s="270">
        <v>0.16</v>
      </c>
      <c r="H525" s="270">
        <v>1.4E-2</v>
      </c>
      <c r="I525" s="270">
        <v>0</v>
      </c>
      <c r="J525" s="270">
        <v>5.0000000000000001E-3</v>
      </c>
      <c r="K525" s="270">
        <v>1.4999999999999999E-2</v>
      </c>
      <c r="L525" s="270">
        <v>3.6252283105022792E-2</v>
      </c>
      <c r="M525" s="271">
        <v>42.860969729440129</v>
      </c>
      <c r="N525" s="269">
        <v>3819</v>
      </c>
      <c r="O525" s="269">
        <v>4119</v>
      </c>
      <c r="P525" s="269">
        <v>4442</v>
      </c>
      <c r="Q525" s="269">
        <v>4791</v>
      </c>
      <c r="R525" s="269">
        <v>5168</v>
      </c>
      <c r="S525" s="269" t="s">
        <v>128</v>
      </c>
      <c r="T525" s="270">
        <v>0.16400000000000001</v>
      </c>
      <c r="U525" s="270">
        <v>0.17599999999999999</v>
      </c>
      <c r="V525" s="270">
        <v>0.19</v>
      </c>
      <c r="W525" s="270">
        <v>0.20499999999999999</v>
      </c>
      <c r="X525" s="270">
        <v>0.221</v>
      </c>
      <c r="Y525" s="270">
        <v>1.4999999999999999E-2</v>
      </c>
      <c r="Z525" s="270">
        <v>1.6E-2</v>
      </c>
      <c r="AA525" s="270">
        <v>1.7000000000000001E-2</v>
      </c>
      <c r="AB525" s="270">
        <v>1.9E-2</v>
      </c>
      <c r="AC525" s="270">
        <v>0.02</v>
      </c>
      <c r="AD525" s="270">
        <v>0</v>
      </c>
      <c r="AE525" s="270">
        <v>0</v>
      </c>
      <c r="AF525" s="270">
        <v>0</v>
      </c>
      <c r="AG525" s="270">
        <v>0</v>
      </c>
      <c r="AH525" s="270">
        <v>0</v>
      </c>
      <c r="AI525" s="270">
        <v>5.0000000000000001E-3</v>
      </c>
      <c r="AJ525" s="270">
        <v>6.0000000000000001E-3</v>
      </c>
      <c r="AK525" s="270">
        <v>6.0000000000000001E-3</v>
      </c>
      <c r="AL525" s="270">
        <v>6.0000000000000001E-3</v>
      </c>
      <c r="AM525" s="270">
        <v>7.0000000000000001E-3</v>
      </c>
      <c r="AN525" s="270">
        <v>1.4999999999999999E-2</v>
      </c>
      <c r="AO525" s="270">
        <v>1.7000000000000001E-2</v>
      </c>
      <c r="AP525" s="270">
        <v>1.7999999999999999E-2</v>
      </c>
      <c r="AQ525" s="270">
        <v>1.9E-2</v>
      </c>
      <c r="AR525" s="270">
        <v>2.1000000000000001E-2</v>
      </c>
      <c r="AS525" s="270">
        <v>3.6999999999999998E-2</v>
      </c>
      <c r="AT525" s="270">
        <v>0.04</v>
      </c>
      <c r="AU525" s="270">
        <v>4.2999999999999997E-2</v>
      </c>
      <c r="AV525" s="270">
        <v>4.5999999999999999E-2</v>
      </c>
      <c r="AW525" s="270">
        <v>0.05</v>
      </c>
      <c r="AX525" s="270">
        <v>0.161</v>
      </c>
      <c r="AY525" s="270">
        <v>0</v>
      </c>
      <c r="AZ525" s="270">
        <v>0</v>
      </c>
      <c r="BA525" s="270">
        <v>0</v>
      </c>
      <c r="BB525" s="270">
        <v>0</v>
      </c>
      <c r="BC525" s="270">
        <v>0</v>
      </c>
      <c r="BD525" s="270">
        <v>0</v>
      </c>
      <c r="BE525" s="270">
        <v>0</v>
      </c>
      <c r="BF525" s="270">
        <v>0</v>
      </c>
      <c r="BG525" s="270">
        <v>0</v>
      </c>
    </row>
    <row r="526" spans="1:59">
      <c r="A526" s="267" t="s">
        <v>435</v>
      </c>
      <c r="B526" s="268">
        <v>1.6934166666666666</v>
      </c>
      <c r="C526" s="268">
        <v>6</v>
      </c>
      <c r="D526" s="268">
        <v>1.5723835616438357</v>
      </c>
      <c r="E526" s="268"/>
      <c r="F526" s="269">
        <v>4800</v>
      </c>
      <c r="G526" s="270">
        <v>0</v>
      </c>
      <c r="H526" s="270">
        <v>0</v>
      </c>
      <c r="I526" s="270">
        <v>0</v>
      </c>
      <c r="J526" s="270">
        <v>0</v>
      </c>
      <c r="K526" s="270">
        <v>4.7E-2</v>
      </c>
      <c r="L526" s="270">
        <v>7.4033105022830892E-2</v>
      </c>
      <c r="M526" s="271">
        <v>0</v>
      </c>
      <c r="N526" s="269">
        <v>4700</v>
      </c>
      <c r="O526" s="269">
        <v>4700</v>
      </c>
      <c r="P526" s="269">
        <v>4700</v>
      </c>
      <c r="Q526" s="269">
        <v>4700</v>
      </c>
      <c r="R526" s="269">
        <v>4700</v>
      </c>
      <c r="S526" s="269" t="s">
        <v>217</v>
      </c>
      <c r="T526" s="270">
        <v>0</v>
      </c>
      <c r="U526" s="270">
        <v>0</v>
      </c>
      <c r="V526" s="270">
        <v>0</v>
      </c>
      <c r="W526" s="270">
        <v>0</v>
      </c>
      <c r="X526" s="270">
        <v>0</v>
      </c>
      <c r="Y526" s="270">
        <v>0</v>
      </c>
      <c r="Z526" s="270">
        <v>0</v>
      </c>
      <c r="AA526" s="270">
        <v>0</v>
      </c>
      <c r="AB526" s="270">
        <v>0</v>
      </c>
      <c r="AC526" s="270">
        <v>0</v>
      </c>
      <c r="AD526" s="270">
        <v>0</v>
      </c>
      <c r="AE526" s="270">
        <v>0</v>
      </c>
      <c r="AF526" s="270">
        <v>0</v>
      </c>
      <c r="AG526" s="270">
        <v>0</v>
      </c>
      <c r="AH526" s="270">
        <v>0</v>
      </c>
      <c r="AI526" s="270">
        <v>0</v>
      </c>
      <c r="AJ526" s="270">
        <v>0</v>
      </c>
      <c r="AK526" s="270">
        <v>0</v>
      </c>
      <c r="AL526" s="270">
        <v>0</v>
      </c>
      <c r="AM526" s="270">
        <v>0</v>
      </c>
      <c r="AN526" s="270">
        <v>3.9E-2</v>
      </c>
      <c r="AO526" s="270">
        <v>3.9E-2</v>
      </c>
      <c r="AP526" s="270">
        <v>3.9E-2</v>
      </c>
      <c r="AQ526" s="270">
        <v>3.9E-2</v>
      </c>
      <c r="AR526" s="270">
        <v>3.9E-2</v>
      </c>
      <c r="AS526" s="270">
        <v>7.4999999999999997E-2</v>
      </c>
      <c r="AT526" s="270">
        <v>7.4999999999999997E-2</v>
      </c>
      <c r="AU526" s="270">
        <v>7.4999999999999997E-2</v>
      </c>
      <c r="AV526" s="270">
        <v>7.4999999999999997E-2</v>
      </c>
      <c r="AW526" s="270">
        <v>7.4999999999999997E-2</v>
      </c>
      <c r="AX526" s="270">
        <v>0</v>
      </c>
      <c r="AY526" s="270">
        <v>0</v>
      </c>
      <c r="AZ526" s="270">
        <v>0</v>
      </c>
      <c r="BA526" s="270">
        <v>0</v>
      </c>
      <c r="BB526" s="270">
        <v>0</v>
      </c>
      <c r="BC526" s="270">
        <v>0</v>
      </c>
      <c r="BD526" s="270">
        <v>0</v>
      </c>
      <c r="BE526" s="270">
        <v>0</v>
      </c>
      <c r="BF526" s="270">
        <v>0</v>
      </c>
      <c r="BG526" s="270">
        <v>0</v>
      </c>
    </row>
    <row r="527" spans="1:59">
      <c r="A527" s="267" t="s">
        <v>667</v>
      </c>
      <c r="B527" s="268">
        <v>27.007500000000004</v>
      </c>
      <c r="C527" s="268">
        <v>106</v>
      </c>
      <c r="D527" s="268">
        <v>26.662999999999997</v>
      </c>
      <c r="E527" s="268"/>
      <c r="F527" s="269">
        <v>0</v>
      </c>
      <c r="G527" s="270">
        <v>0</v>
      </c>
      <c r="H527" s="270">
        <v>0</v>
      </c>
      <c r="I527" s="270">
        <v>0.38500000000000001</v>
      </c>
      <c r="J527" s="270">
        <v>0</v>
      </c>
      <c r="K527" s="270">
        <v>0</v>
      </c>
      <c r="L527" s="270">
        <v>-4.0499999999994429E-2</v>
      </c>
      <c r="M527" s="271" t="s">
        <v>395</v>
      </c>
      <c r="N527" s="269">
        <v>0</v>
      </c>
      <c r="O527" s="269">
        <v>0</v>
      </c>
      <c r="P527" s="269">
        <v>0</v>
      </c>
      <c r="Q527" s="269">
        <v>0</v>
      </c>
      <c r="R527" s="269">
        <v>0</v>
      </c>
      <c r="S527" s="269" t="s">
        <v>217</v>
      </c>
      <c r="T527" s="270">
        <v>0</v>
      </c>
      <c r="U527" s="270">
        <v>0</v>
      </c>
      <c r="V527" s="270">
        <v>0</v>
      </c>
      <c r="W527" s="270">
        <v>0</v>
      </c>
      <c r="X527" s="270">
        <v>0</v>
      </c>
      <c r="Y527" s="270">
        <v>0</v>
      </c>
      <c r="Z527" s="270">
        <v>0</v>
      </c>
      <c r="AA527" s="270">
        <v>0</v>
      </c>
      <c r="AB527" s="270">
        <v>0</v>
      </c>
      <c r="AC527" s="270">
        <v>0</v>
      </c>
      <c r="AD527" s="270">
        <v>0.38500000000000001</v>
      </c>
      <c r="AE527" s="270">
        <v>0.38500000000000001</v>
      </c>
      <c r="AF527" s="270">
        <v>0.38500000000000001</v>
      </c>
      <c r="AG527" s="270">
        <v>0.38500000000000001</v>
      </c>
      <c r="AH527" s="270">
        <v>0.38500000000000001</v>
      </c>
      <c r="AI527" s="270">
        <v>0</v>
      </c>
      <c r="AJ527" s="270">
        <v>0</v>
      </c>
      <c r="AK527" s="270">
        <v>0</v>
      </c>
      <c r="AL527" s="270">
        <v>0</v>
      </c>
      <c r="AM527" s="270">
        <v>0</v>
      </c>
      <c r="AN527" s="270">
        <v>0</v>
      </c>
      <c r="AO527" s="270">
        <v>0</v>
      </c>
      <c r="AP527" s="270">
        <v>0</v>
      </c>
      <c r="AQ527" s="270">
        <v>0</v>
      </c>
      <c r="AR527" s="270">
        <v>0</v>
      </c>
      <c r="AS527" s="270">
        <v>6.2E-2</v>
      </c>
      <c r="AT527" s="270">
        <v>6.2E-2</v>
      </c>
      <c r="AU527" s="270">
        <v>6.2E-2</v>
      </c>
      <c r="AV527" s="270">
        <v>6.2E-2</v>
      </c>
      <c r="AW527" s="270">
        <v>6.2E-2</v>
      </c>
      <c r="AX527" s="270">
        <v>1</v>
      </c>
      <c r="AY527" s="270">
        <v>0</v>
      </c>
      <c r="AZ527" s="270">
        <v>0</v>
      </c>
      <c r="BA527" s="270">
        <v>0</v>
      </c>
      <c r="BB527" s="270">
        <v>0</v>
      </c>
      <c r="BC527" s="270">
        <v>0</v>
      </c>
      <c r="BD527" s="270">
        <v>40</v>
      </c>
      <c r="BE527" s="270">
        <v>0</v>
      </c>
      <c r="BF527" s="270">
        <v>0</v>
      </c>
      <c r="BG527" s="270">
        <v>0</v>
      </c>
    </row>
    <row r="528" spans="1:59">
      <c r="A528" s="267" t="s">
        <v>761</v>
      </c>
      <c r="B528" s="268">
        <v>3.6705000000000001</v>
      </c>
      <c r="C528" s="268">
        <v>8</v>
      </c>
      <c r="D528" s="268">
        <v>0</v>
      </c>
      <c r="E528" s="268"/>
      <c r="F528" s="269">
        <v>65000</v>
      </c>
      <c r="G528" s="270">
        <v>1.546</v>
      </c>
      <c r="H528" s="270">
        <v>0.23</v>
      </c>
      <c r="I528" s="270">
        <v>1.4939999999999998</v>
      </c>
      <c r="J528" s="270">
        <v>9.6000000000000002E-2</v>
      </c>
      <c r="K528" s="270">
        <v>0.5</v>
      </c>
      <c r="L528" s="270">
        <v>-0.19549999999999956</v>
      </c>
      <c r="M528" s="271">
        <v>23.784615384615385</v>
      </c>
      <c r="N528" s="269">
        <v>65585</v>
      </c>
      <c r="O528" s="269">
        <v>67552</v>
      </c>
      <c r="P528" s="269">
        <v>69579</v>
      </c>
      <c r="Q528" s="269">
        <v>71667</v>
      </c>
      <c r="R528" s="269">
        <v>73816</v>
      </c>
      <c r="S528" s="269" t="s">
        <v>200</v>
      </c>
      <c r="T528" s="270">
        <v>1.56</v>
      </c>
      <c r="U528" s="270">
        <v>1.6067</v>
      </c>
      <c r="V528" s="270">
        <v>1.6549</v>
      </c>
      <c r="W528" s="270">
        <v>1.7045999999999999</v>
      </c>
      <c r="X528" s="270">
        <v>1.7557</v>
      </c>
      <c r="Y528" s="270">
        <v>0.2321</v>
      </c>
      <c r="Z528" s="270">
        <v>0.23899999999999999</v>
      </c>
      <c r="AA528" s="270">
        <v>0.2462</v>
      </c>
      <c r="AB528" s="270">
        <v>0.25359999999999999</v>
      </c>
      <c r="AC528" s="270">
        <v>0.26119999999999999</v>
      </c>
      <c r="AD528" s="270">
        <v>1.6160000000000001</v>
      </c>
      <c r="AE528" s="270">
        <v>1.6559999999999999</v>
      </c>
      <c r="AF528" s="270">
        <v>1.6970000000000001</v>
      </c>
      <c r="AG528" s="270">
        <v>1.7390000000000001</v>
      </c>
      <c r="AH528" s="270">
        <v>1.782</v>
      </c>
      <c r="AI528" s="270">
        <v>9.69E-2</v>
      </c>
      <c r="AJ528" s="270">
        <v>9.98E-2</v>
      </c>
      <c r="AK528" s="270">
        <v>0.1027</v>
      </c>
      <c r="AL528" s="270">
        <v>0.10580000000000001</v>
      </c>
      <c r="AM528" s="270">
        <v>0.109</v>
      </c>
      <c r="AN528" s="270">
        <v>0.26</v>
      </c>
      <c r="AO528" s="270">
        <v>0.27</v>
      </c>
      <c r="AP528" s="270">
        <v>0.28000000000000003</v>
      </c>
      <c r="AQ528" s="270">
        <v>0.28999999999999998</v>
      </c>
      <c r="AR528" s="270">
        <v>0.3</v>
      </c>
      <c r="AS528" s="270">
        <v>0.23100000000000001</v>
      </c>
      <c r="AT528" s="270">
        <v>0.23599999999999999</v>
      </c>
      <c r="AU528" s="270">
        <v>0.24199999999999999</v>
      </c>
      <c r="AV528" s="270">
        <v>0.248</v>
      </c>
      <c r="AW528" s="270">
        <v>0.254</v>
      </c>
      <c r="AX528" s="270">
        <v>12</v>
      </c>
      <c r="AY528" s="270">
        <v>0</v>
      </c>
      <c r="AZ528" s="270">
        <v>0</v>
      </c>
      <c r="BA528" s="270">
        <v>0</v>
      </c>
      <c r="BB528" s="270">
        <v>0</v>
      </c>
      <c r="BC528" s="270">
        <v>0</v>
      </c>
      <c r="BD528" s="270">
        <v>0</v>
      </c>
      <c r="BE528" s="270">
        <v>0</v>
      </c>
      <c r="BF528" s="270">
        <v>0</v>
      </c>
      <c r="BG528" s="270">
        <v>0</v>
      </c>
    </row>
    <row r="529" spans="1:59">
      <c r="A529" s="267" t="s">
        <v>549</v>
      </c>
      <c r="B529" s="268">
        <v>0.42291666666666666</v>
      </c>
      <c r="C529" s="268">
        <v>1</v>
      </c>
      <c r="D529" s="268">
        <v>0</v>
      </c>
      <c r="E529" s="268"/>
      <c r="F529" s="269">
        <v>6500</v>
      </c>
      <c r="G529" s="270">
        <v>0.30499999999999999</v>
      </c>
      <c r="H529" s="270">
        <v>4.3999999999999997E-2</v>
      </c>
      <c r="I529" s="270">
        <v>0</v>
      </c>
      <c r="J529" s="270">
        <v>0.01</v>
      </c>
      <c r="K529" s="270">
        <v>2E-3</v>
      </c>
      <c r="L529" s="270">
        <v>6.1916666666666675E-2</v>
      </c>
      <c r="M529" s="271">
        <v>46.92307692307692</v>
      </c>
      <c r="N529" s="269">
        <v>6400</v>
      </c>
      <c r="O529" s="269">
        <v>6500</v>
      </c>
      <c r="P529" s="269">
        <v>6600</v>
      </c>
      <c r="Q529" s="269">
        <v>6700</v>
      </c>
      <c r="R529" s="269">
        <v>6800</v>
      </c>
      <c r="S529" s="269" t="s">
        <v>200</v>
      </c>
      <c r="T529" s="270">
        <v>0.315</v>
      </c>
      <c r="U529" s="270">
        <v>0.32</v>
      </c>
      <c r="V529" s="270">
        <v>0.33</v>
      </c>
      <c r="W529" s="270">
        <v>0.34</v>
      </c>
      <c r="X529" s="270">
        <v>0.35</v>
      </c>
      <c r="Y529" s="270">
        <v>4.5999999999999999E-2</v>
      </c>
      <c r="Z529" s="270">
        <v>4.8000000000000001E-2</v>
      </c>
      <c r="AA529" s="270">
        <v>0.05</v>
      </c>
      <c r="AB529" s="270">
        <v>5.1999999999999998E-2</v>
      </c>
      <c r="AC529" s="270">
        <v>5.3999999999999999E-2</v>
      </c>
      <c r="AD529" s="270">
        <v>0</v>
      </c>
      <c r="AE529" s="270">
        <v>0</v>
      </c>
      <c r="AF529" s="270">
        <v>0</v>
      </c>
      <c r="AG529" s="270">
        <v>0</v>
      </c>
      <c r="AH529" s="270">
        <v>0</v>
      </c>
      <c r="AI529" s="270">
        <v>1.2999999999999999E-2</v>
      </c>
      <c r="AJ529" s="270">
        <v>1.4E-2</v>
      </c>
      <c r="AK529" s="270">
        <v>1.4999999999999999E-2</v>
      </c>
      <c r="AL529" s="270">
        <v>1.6E-2</v>
      </c>
      <c r="AM529" s="270">
        <v>1.7000000000000001E-2</v>
      </c>
      <c r="AN529" s="270">
        <v>2E-3</v>
      </c>
      <c r="AO529" s="270">
        <v>2E-3</v>
      </c>
      <c r="AP529" s="270">
        <v>2E-3</v>
      </c>
      <c r="AQ529" s="270">
        <v>2E-3</v>
      </c>
      <c r="AR529" s="270">
        <v>2E-3</v>
      </c>
      <c r="AS529" s="270">
        <v>6.5000000000000002E-2</v>
      </c>
      <c r="AT529" s="270">
        <v>6.6000000000000003E-2</v>
      </c>
      <c r="AU529" s="270">
        <v>6.8000000000000005E-2</v>
      </c>
      <c r="AV529" s="270">
        <v>7.0000000000000007E-2</v>
      </c>
      <c r="AW529" s="270">
        <v>7.2999999999999995E-2</v>
      </c>
      <c r="AX529" s="270">
        <v>0</v>
      </c>
      <c r="AY529" s="270">
        <v>0</v>
      </c>
      <c r="AZ529" s="270">
        <v>0</v>
      </c>
      <c r="BA529" s="270">
        <v>0</v>
      </c>
      <c r="BB529" s="270">
        <v>0</v>
      </c>
      <c r="BC529" s="270">
        <v>0</v>
      </c>
      <c r="BD529" s="270">
        <v>0</v>
      </c>
      <c r="BE529" s="270">
        <v>0</v>
      </c>
      <c r="BF529" s="270">
        <v>0</v>
      </c>
      <c r="BG529" s="270">
        <v>0</v>
      </c>
    </row>
    <row r="530" spans="1:59">
      <c r="A530" s="267" t="s">
        <v>546</v>
      </c>
      <c r="B530" s="268">
        <v>1.0078333333333334</v>
      </c>
      <c r="C530" s="268">
        <v>3</v>
      </c>
      <c r="D530" s="268">
        <v>0.64300000000000002</v>
      </c>
      <c r="E530" s="268"/>
      <c r="F530" s="269">
        <v>6750</v>
      </c>
      <c r="G530" s="270">
        <v>0.32500000000000001</v>
      </c>
      <c r="H530" s="270">
        <v>7.0000000000000001E-3</v>
      </c>
      <c r="I530" s="270">
        <v>0</v>
      </c>
      <c r="J530" s="270">
        <v>0</v>
      </c>
      <c r="K530" s="270">
        <v>8.0000000000000002E-3</v>
      </c>
      <c r="L530" s="270">
        <v>2.4833333333333263E-2</v>
      </c>
      <c r="M530" s="271">
        <v>48.148148148148145</v>
      </c>
      <c r="N530" s="269">
        <v>6800</v>
      </c>
      <c r="O530" s="269">
        <v>6947</v>
      </c>
      <c r="P530" s="269">
        <v>7080</v>
      </c>
      <c r="Q530" s="269">
        <v>7227</v>
      </c>
      <c r="R530" s="269">
        <v>7480</v>
      </c>
      <c r="S530" s="269" t="s">
        <v>163</v>
      </c>
      <c r="T530" s="270">
        <v>0.33</v>
      </c>
      <c r="U530" s="270">
        <v>0.35</v>
      </c>
      <c r="V530" s="270">
        <v>0.375</v>
      </c>
      <c r="W530" s="270">
        <v>0.4</v>
      </c>
      <c r="X530" s="270">
        <v>0.42499999999999999</v>
      </c>
      <c r="Y530" s="270">
        <v>8.0000000000000002E-3</v>
      </c>
      <c r="Z530" s="270">
        <v>8.9999999999999993E-3</v>
      </c>
      <c r="AA530" s="270">
        <v>0.01</v>
      </c>
      <c r="AB530" s="270">
        <v>1.0999999999999999E-2</v>
      </c>
      <c r="AC530" s="270">
        <v>1.2E-2</v>
      </c>
      <c r="AD530" s="270">
        <v>0</v>
      </c>
      <c r="AE530" s="270">
        <v>0</v>
      </c>
      <c r="AF530" s="270">
        <v>0</v>
      </c>
      <c r="AG530" s="270">
        <v>0</v>
      </c>
      <c r="AH530" s="270">
        <v>0</v>
      </c>
      <c r="AI530" s="270">
        <v>4.0000000000000001E-3</v>
      </c>
      <c r="AJ530" s="270">
        <v>4.0000000000000001E-3</v>
      </c>
      <c r="AK530" s="270">
        <v>5.0000000000000001E-3</v>
      </c>
      <c r="AL530" s="270">
        <v>6.0000000000000001E-3</v>
      </c>
      <c r="AM530" s="270">
        <v>7.0000000000000001E-3</v>
      </c>
      <c r="AN530" s="270">
        <v>0.01</v>
      </c>
      <c r="AO530" s="270">
        <v>0.01</v>
      </c>
      <c r="AP530" s="270">
        <v>0.01</v>
      </c>
      <c r="AQ530" s="270">
        <v>0.01</v>
      </c>
      <c r="AR530" s="270">
        <v>0.01</v>
      </c>
      <c r="AS530" s="270">
        <v>1.2999999999999999E-2</v>
      </c>
      <c r="AT530" s="270">
        <v>1.2999999999999999E-2</v>
      </c>
      <c r="AU530" s="270">
        <v>1.2999999999999999E-2</v>
      </c>
      <c r="AV530" s="270">
        <v>1.2999999999999999E-2</v>
      </c>
      <c r="AW530" s="270">
        <v>1.4E-2</v>
      </c>
      <c r="AX530" s="270">
        <v>0</v>
      </c>
      <c r="AY530" s="270">
        <v>0</v>
      </c>
      <c r="AZ530" s="270">
        <v>0</v>
      </c>
      <c r="BA530" s="270">
        <v>0</v>
      </c>
      <c r="BB530" s="270">
        <v>0</v>
      </c>
      <c r="BC530" s="270">
        <v>0</v>
      </c>
      <c r="BD530" s="270">
        <v>0</v>
      </c>
      <c r="BE530" s="270">
        <v>0</v>
      </c>
      <c r="BF530" s="270">
        <v>0</v>
      </c>
      <c r="BG530" s="270">
        <v>0</v>
      </c>
    </row>
    <row r="531" spans="1:59">
      <c r="A531" s="267" t="s">
        <v>713</v>
      </c>
      <c r="B531" s="268">
        <v>1.3083333333333336E-2</v>
      </c>
      <c r="C531" s="268">
        <v>2.5000000000000001E-2</v>
      </c>
      <c r="D531" s="268">
        <v>0</v>
      </c>
      <c r="E531" s="268"/>
      <c r="F531" s="269">
        <v>322</v>
      </c>
      <c r="G531" s="270">
        <v>1E-3</v>
      </c>
      <c r="H531" s="270">
        <v>0</v>
      </c>
      <c r="I531" s="270">
        <v>0</v>
      </c>
      <c r="J531" s="270">
        <v>1E-3</v>
      </c>
      <c r="K531" s="270">
        <v>8.9999999999999993E-3</v>
      </c>
      <c r="L531" s="270">
        <v>2.0833333333333363E-3</v>
      </c>
      <c r="M531" s="271">
        <v>3.1055900621118013</v>
      </c>
      <c r="N531" s="269">
        <v>330</v>
      </c>
      <c r="O531" s="269">
        <v>340</v>
      </c>
      <c r="P531" s="269">
        <v>350</v>
      </c>
      <c r="Q531" s="269">
        <v>365</v>
      </c>
      <c r="R531" s="269">
        <v>400</v>
      </c>
      <c r="S531" s="269" t="s">
        <v>163</v>
      </c>
      <c r="T531" s="270">
        <v>1E-3</v>
      </c>
      <c r="U531" s="270">
        <v>1E-3</v>
      </c>
      <c r="V531" s="270">
        <v>1E-3</v>
      </c>
      <c r="W531" s="270">
        <v>1E-3</v>
      </c>
      <c r="X531" s="270">
        <v>2E-3</v>
      </c>
      <c r="Y531" s="270">
        <v>0</v>
      </c>
      <c r="Z531" s="270">
        <v>0</v>
      </c>
      <c r="AA531" s="270">
        <v>0</v>
      </c>
      <c r="AB531" s="270">
        <v>0</v>
      </c>
      <c r="AC531" s="270">
        <v>0</v>
      </c>
      <c r="AD531" s="270">
        <v>0</v>
      </c>
      <c r="AE531" s="270">
        <v>0</v>
      </c>
      <c r="AF531" s="270">
        <v>0</v>
      </c>
      <c r="AG531" s="270">
        <v>0</v>
      </c>
      <c r="AH531" s="270">
        <v>0</v>
      </c>
      <c r="AI531" s="270">
        <v>1E-3</v>
      </c>
      <c r="AJ531" s="270">
        <v>1E-3</v>
      </c>
      <c r="AK531" s="270">
        <v>1E-3</v>
      </c>
      <c r="AL531" s="270">
        <v>1E-3</v>
      </c>
      <c r="AM531" s="270">
        <v>2E-3</v>
      </c>
      <c r="AN531" s="270">
        <v>5.0000000000000001E-3</v>
      </c>
      <c r="AO531" s="270">
        <v>5.0000000000000001E-3</v>
      </c>
      <c r="AP531" s="270">
        <v>4.0000000000000001E-3</v>
      </c>
      <c r="AQ531" s="270">
        <v>4.0000000000000001E-3</v>
      </c>
      <c r="AR531" s="270">
        <v>3.0000000000000001E-3</v>
      </c>
      <c r="AS531" s="270">
        <v>1E-3</v>
      </c>
      <c r="AT531" s="270">
        <v>1E-3</v>
      </c>
      <c r="AU531" s="270">
        <v>1E-3</v>
      </c>
      <c r="AV531" s="270">
        <v>1E-3</v>
      </c>
      <c r="AW531" s="270">
        <v>1E-3</v>
      </c>
      <c r="AX531" s="270">
        <v>0</v>
      </c>
      <c r="AY531" s="270">
        <v>0</v>
      </c>
      <c r="AZ531" s="270">
        <v>0</v>
      </c>
      <c r="BA531" s="270">
        <v>0</v>
      </c>
      <c r="BB531" s="270">
        <v>0</v>
      </c>
      <c r="BC531" s="270">
        <v>0</v>
      </c>
      <c r="BD531" s="270">
        <v>0</v>
      </c>
      <c r="BE531" s="270">
        <v>0</v>
      </c>
      <c r="BF531" s="270">
        <v>0</v>
      </c>
      <c r="BG531" s="270">
        <v>0</v>
      </c>
    </row>
    <row r="532" spans="1:59">
      <c r="A532" s="267" t="s">
        <v>1050</v>
      </c>
      <c r="B532" s="268" t="s">
        <v>395</v>
      </c>
      <c r="C532" s="268">
        <v>0</v>
      </c>
      <c r="D532" s="268">
        <v>0</v>
      </c>
      <c r="E532" s="268"/>
      <c r="F532" s="269" t="e">
        <v>#N/A</v>
      </c>
      <c r="G532" s="270">
        <v>0</v>
      </c>
      <c r="H532" s="270">
        <v>0</v>
      </c>
      <c r="I532" s="270">
        <v>0</v>
      </c>
      <c r="J532" s="270">
        <v>0</v>
      </c>
      <c r="K532" s="270">
        <v>0</v>
      </c>
      <c r="L532" s="270" t="e">
        <v>#VALUE!</v>
      </c>
      <c r="M532" s="271" t="s">
        <v>395</v>
      </c>
      <c r="N532" s="269">
        <v>0</v>
      </c>
      <c r="O532" s="269">
        <v>0</v>
      </c>
      <c r="P532" s="269">
        <v>0</v>
      </c>
      <c r="Q532" s="269">
        <v>0</v>
      </c>
      <c r="R532" s="269">
        <v>0</v>
      </c>
      <c r="S532" s="269" t="s">
        <v>144</v>
      </c>
      <c r="T532" s="270">
        <v>0</v>
      </c>
      <c r="U532" s="270">
        <v>0</v>
      </c>
      <c r="V532" s="270">
        <v>0</v>
      </c>
      <c r="W532" s="270">
        <v>0</v>
      </c>
      <c r="X532" s="270">
        <v>0</v>
      </c>
      <c r="Y532" s="270">
        <v>0</v>
      </c>
      <c r="Z532" s="270">
        <v>0</v>
      </c>
      <c r="AA532" s="270">
        <v>0</v>
      </c>
      <c r="AB532" s="270">
        <v>0</v>
      </c>
      <c r="AC532" s="270">
        <v>0</v>
      </c>
      <c r="AD532" s="270">
        <v>0</v>
      </c>
      <c r="AE532" s="270">
        <v>0</v>
      </c>
      <c r="AF532" s="270">
        <v>0</v>
      </c>
      <c r="AG532" s="270">
        <v>0</v>
      </c>
      <c r="AH532" s="270">
        <v>0</v>
      </c>
      <c r="AI532" s="270">
        <v>0</v>
      </c>
      <c r="AJ532" s="270">
        <v>0</v>
      </c>
      <c r="AK532" s="270">
        <v>0</v>
      </c>
      <c r="AL532" s="270">
        <v>0</v>
      </c>
      <c r="AM532" s="270">
        <v>0</v>
      </c>
      <c r="AN532" s="270">
        <v>0</v>
      </c>
      <c r="AO532" s="270">
        <v>0</v>
      </c>
      <c r="AP532" s="270">
        <v>0</v>
      </c>
      <c r="AQ532" s="270">
        <v>0</v>
      </c>
      <c r="AR532" s="270">
        <v>0</v>
      </c>
      <c r="AS532" s="270">
        <v>0</v>
      </c>
      <c r="AT532" s="270">
        <v>0</v>
      </c>
      <c r="AU532" s="270">
        <v>0</v>
      </c>
      <c r="AV532" s="270">
        <v>0</v>
      </c>
      <c r="AW532" s="270">
        <v>0</v>
      </c>
      <c r="AX532" s="270">
        <v>0</v>
      </c>
      <c r="AY532" s="270">
        <v>0</v>
      </c>
      <c r="AZ532" s="270">
        <v>0</v>
      </c>
      <c r="BA532" s="270">
        <v>0</v>
      </c>
      <c r="BB532" s="270">
        <v>0</v>
      </c>
      <c r="BC532" s="270">
        <v>0</v>
      </c>
      <c r="BD532" s="270">
        <v>0</v>
      </c>
      <c r="BE532" s="270">
        <v>0</v>
      </c>
      <c r="BF532" s="270">
        <v>0</v>
      </c>
      <c r="BG532" s="270">
        <v>0</v>
      </c>
    </row>
    <row r="533" spans="1:59">
      <c r="A533" s="267" t="s">
        <v>1052</v>
      </c>
      <c r="B533" s="268" t="s">
        <v>395</v>
      </c>
      <c r="C533" s="268">
        <v>0</v>
      </c>
      <c r="D533" s="268">
        <v>0</v>
      </c>
      <c r="E533" s="268"/>
      <c r="F533" s="269" t="e">
        <v>#N/A</v>
      </c>
      <c r="G533" s="270">
        <v>0</v>
      </c>
      <c r="H533" s="270">
        <v>0</v>
      </c>
      <c r="I533" s="270">
        <v>0</v>
      </c>
      <c r="J533" s="270">
        <v>0</v>
      </c>
      <c r="K533" s="270">
        <v>0</v>
      </c>
      <c r="L533" s="270" t="e">
        <v>#VALUE!</v>
      </c>
      <c r="M533" s="271" t="s">
        <v>395</v>
      </c>
      <c r="N533" s="269">
        <v>0</v>
      </c>
      <c r="O533" s="269">
        <v>0</v>
      </c>
      <c r="P533" s="269">
        <v>0</v>
      </c>
      <c r="Q533" s="269">
        <v>0</v>
      </c>
      <c r="R533" s="269">
        <v>0</v>
      </c>
      <c r="S533" s="269" t="s">
        <v>143</v>
      </c>
      <c r="T533" s="270">
        <v>0</v>
      </c>
      <c r="U533" s="270">
        <v>0</v>
      </c>
      <c r="V533" s="270">
        <v>0</v>
      </c>
      <c r="W533" s="270">
        <v>0</v>
      </c>
      <c r="X533" s="270">
        <v>0</v>
      </c>
      <c r="Y533" s="270">
        <v>0</v>
      </c>
      <c r="Z533" s="270">
        <v>0</v>
      </c>
      <c r="AA533" s="270">
        <v>0</v>
      </c>
      <c r="AB533" s="270">
        <v>0</v>
      </c>
      <c r="AC533" s="270">
        <v>0</v>
      </c>
      <c r="AD533" s="270">
        <v>0</v>
      </c>
      <c r="AE533" s="270">
        <v>0</v>
      </c>
      <c r="AF533" s="270">
        <v>0</v>
      </c>
      <c r="AG533" s="270">
        <v>0</v>
      </c>
      <c r="AH533" s="270">
        <v>0</v>
      </c>
      <c r="AI533" s="270">
        <v>0</v>
      </c>
      <c r="AJ533" s="270">
        <v>0</v>
      </c>
      <c r="AK533" s="270">
        <v>0</v>
      </c>
      <c r="AL533" s="270">
        <v>0</v>
      </c>
      <c r="AM533" s="270">
        <v>0</v>
      </c>
      <c r="AN533" s="270">
        <v>0</v>
      </c>
      <c r="AO533" s="270">
        <v>0</v>
      </c>
      <c r="AP533" s="270">
        <v>0</v>
      </c>
      <c r="AQ533" s="270">
        <v>0</v>
      </c>
      <c r="AR533" s="270">
        <v>0</v>
      </c>
      <c r="AS533" s="270">
        <v>0</v>
      </c>
      <c r="AT533" s="270">
        <v>0</v>
      </c>
      <c r="AU533" s="270">
        <v>0</v>
      </c>
      <c r="AV533" s="270">
        <v>0</v>
      </c>
      <c r="AW533" s="270">
        <v>0</v>
      </c>
      <c r="AX533" s="270">
        <v>0</v>
      </c>
      <c r="AY533" s="270">
        <v>0</v>
      </c>
      <c r="AZ533" s="270">
        <v>0</v>
      </c>
      <c r="BA533" s="270">
        <v>0</v>
      </c>
      <c r="BB533" s="270">
        <v>0</v>
      </c>
      <c r="BC533" s="270">
        <v>0</v>
      </c>
      <c r="BD533" s="270">
        <v>0</v>
      </c>
      <c r="BE533" s="270">
        <v>0</v>
      </c>
      <c r="BF533" s="270">
        <v>0</v>
      </c>
      <c r="BG533" s="270">
        <v>0</v>
      </c>
    </row>
    <row r="534" spans="1:59">
      <c r="A534" s="267" t="s">
        <v>1054</v>
      </c>
      <c r="B534" s="268" t="s">
        <v>395</v>
      </c>
      <c r="C534" s="268">
        <v>0</v>
      </c>
      <c r="D534" s="268">
        <v>0</v>
      </c>
      <c r="E534" s="268"/>
      <c r="F534" s="269" t="e">
        <v>#N/A</v>
      </c>
      <c r="G534" s="270">
        <v>0</v>
      </c>
      <c r="H534" s="270">
        <v>0</v>
      </c>
      <c r="I534" s="270">
        <v>0</v>
      </c>
      <c r="J534" s="270">
        <v>0</v>
      </c>
      <c r="K534" s="270">
        <v>0</v>
      </c>
      <c r="L534" s="270" t="e">
        <v>#VALUE!</v>
      </c>
      <c r="M534" s="271" t="s">
        <v>395</v>
      </c>
      <c r="N534" s="269">
        <v>0</v>
      </c>
      <c r="O534" s="269">
        <v>0</v>
      </c>
      <c r="P534" s="269">
        <v>0</v>
      </c>
      <c r="Q534" s="269">
        <v>0</v>
      </c>
      <c r="R534" s="269">
        <v>0</v>
      </c>
      <c r="S534" s="269" t="s">
        <v>143</v>
      </c>
      <c r="T534" s="270">
        <v>0</v>
      </c>
      <c r="U534" s="270">
        <v>0</v>
      </c>
      <c r="V534" s="270">
        <v>0</v>
      </c>
      <c r="W534" s="270">
        <v>0</v>
      </c>
      <c r="X534" s="270">
        <v>0</v>
      </c>
      <c r="Y534" s="270">
        <v>0</v>
      </c>
      <c r="Z534" s="270">
        <v>0</v>
      </c>
      <c r="AA534" s="270">
        <v>0</v>
      </c>
      <c r="AB534" s="270">
        <v>0</v>
      </c>
      <c r="AC534" s="270">
        <v>0</v>
      </c>
      <c r="AD534" s="270">
        <v>0</v>
      </c>
      <c r="AE534" s="270">
        <v>0</v>
      </c>
      <c r="AF534" s="270">
        <v>0</v>
      </c>
      <c r="AG534" s="270">
        <v>0</v>
      </c>
      <c r="AH534" s="270">
        <v>0</v>
      </c>
      <c r="AI534" s="270">
        <v>0</v>
      </c>
      <c r="AJ534" s="270">
        <v>0</v>
      </c>
      <c r="AK534" s="270">
        <v>0</v>
      </c>
      <c r="AL534" s="270">
        <v>0</v>
      </c>
      <c r="AM534" s="270">
        <v>0</v>
      </c>
      <c r="AN534" s="270">
        <v>0</v>
      </c>
      <c r="AO534" s="270">
        <v>0</v>
      </c>
      <c r="AP534" s="270">
        <v>0</v>
      </c>
      <c r="AQ534" s="270">
        <v>0</v>
      </c>
      <c r="AR534" s="270">
        <v>0</v>
      </c>
      <c r="AS534" s="270">
        <v>0</v>
      </c>
      <c r="AT534" s="270">
        <v>0</v>
      </c>
      <c r="AU534" s="270">
        <v>0</v>
      </c>
      <c r="AV534" s="270">
        <v>0</v>
      </c>
      <c r="AW534" s="270">
        <v>0</v>
      </c>
      <c r="AX534" s="270">
        <v>0</v>
      </c>
      <c r="AY534" s="270">
        <v>0</v>
      </c>
      <c r="AZ534" s="270">
        <v>0</v>
      </c>
      <c r="BA534" s="270">
        <v>0</v>
      </c>
      <c r="BB534" s="270">
        <v>0</v>
      </c>
      <c r="BC534" s="270">
        <v>0</v>
      </c>
      <c r="BD534" s="270">
        <v>0</v>
      </c>
      <c r="BE534" s="270">
        <v>0</v>
      </c>
      <c r="BF534" s="270">
        <v>0</v>
      </c>
      <c r="BG534" s="270">
        <v>0</v>
      </c>
    </row>
    <row r="535" spans="1:59">
      <c r="A535" s="267" t="s">
        <v>1053</v>
      </c>
      <c r="B535" s="268" t="s">
        <v>395</v>
      </c>
      <c r="C535" s="268">
        <v>0</v>
      </c>
      <c r="D535" s="268">
        <v>0</v>
      </c>
      <c r="E535" s="268"/>
      <c r="F535" s="269" t="e">
        <v>#N/A</v>
      </c>
      <c r="G535" s="270">
        <v>0</v>
      </c>
      <c r="H535" s="270">
        <v>0</v>
      </c>
      <c r="I535" s="270">
        <v>0</v>
      </c>
      <c r="J535" s="270">
        <v>0</v>
      </c>
      <c r="K535" s="270">
        <v>0</v>
      </c>
      <c r="L535" s="270" t="e">
        <v>#VALUE!</v>
      </c>
      <c r="M535" s="271" t="s">
        <v>395</v>
      </c>
      <c r="N535" s="269">
        <v>0</v>
      </c>
      <c r="O535" s="269">
        <v>0</v>
      </c>
      <c r="P535" s="269">
        <v>0</v>
      </c>
      <c r="Q535" s="269">
        <v>0</v>
      </c>
      <c r="R535" s="269">
        <v>0</v>
      </c>
      <c r="S535" s="269" t="s">
        <v>143</v>
      </c>
      <c r="T535" s="270">
        <v>0</v>
      </c>
      <c r="U535" s="270">
        <v>0</v>
      </c>
      <c r="V535" s="270">
        <v>0</v>
      </c>
      <c r="W535" s="270">
        <v>0</v>
      </c>
      <c r="X535" s="270">
        <v>0</v>
      </c>
      <c r="Y535" s="270">
        <v>0</v>
      </c>
      <c r="Z535" s="270">
        <v>0</v>
      </c>
      <c r="AA535" s="270">
        <v>0</v>
      </c>
      <c r="AB535" s="270">
        <v>0</v>
      </c>
      <c r="AC535" s="270">
        <v>0</v>
      </c>
      <c r="AD535" s="270">
        <v>0</v>
      </c>
      <c r="AE535" s="270">
        <v>0</v>
      </c>
      <c r="AF535" s="270">
        <v>0</v>
      </c>
      <c r="AG535" s="270">
        <v>0</v>
      </c>
      <c r="AH535" s="270">
        <v>0</v>
      </c>
      <c r="AI535" s="270">
        <v>0</v>
      </c>
      <c r="AJ535" s="270">
        <v>0</v>
      </c>
      <c r="AK535" s="270">
        <v>0</v>
      </c>
      <c r="AL535" s="270">
        <v>0</v>
      </c>
      <c r="AM535" s="270">
        <v>0</v>
      </c>
      <c r="AN535" s="270">
        <v>0</v>
      </c>
      <c r="AO535" s="270">
        <v>0</v>
      </c>
      <c r="AP535" s="270">
        <v>0</v>
      </c>
      <c r="AQ535" s="270">
        <v>0</v>
      </c>
      <c r="AR535" s="270">
        <v>0</v>
      </c>
      <c r="AS535" s="270">
        <v>0</v>
      </c>
      <c r="AT535" s="270">
        <v>0</v>
      </c>
      <c r="AU535" s="270">
        <v>0</v>
      </c>
      <c r="AV535" s="270">
        <v>0</v>
      </c>
      <c r="AW535" s="270">
        <v>0</v>
      </c>
      <c r="AX535" s="270">
        <v>0</v>
      </c>
      <c r="AY535" s="270">
        <v>0</v>
      </c>
      <c r="AZ535" s="270">
        <v>0</v>
      </c>
      <c r="BA535" s="270">
        <v>0</v>
      </c>
      <c r="BB535" s="270">
        <v>0</v>
      </c>
      <c r="BC535" s="270">
        <v>0</v>
      </c>
      <c r="BD535" s="270">
        <v>0</v>
      </c>
      <c r="BE535" s="270">
        <v>0</v>
      </c>
      <c r="BF535" s="270">
        <v>0</v>
      </c>
      <c r="BG535" s="270">
        <v>0</v>
      </c>
    </row>
    <row r="536" spans="1:59">
      <c r="A536" s="267" t="s">
        <v>1055</v>
      </c>
      <c r="B536" s="268" t="s">
        <v>395</v>
      </c>
      <c r="C536" s="268">
        <v>0</v>
      </c>
      <c r="D536" s="268">
        <v>0</v>
      </c>
      <c r="E536" s="268"/>
      <c r="F536" s="269" t="e">
        <v>#N/A</v>
      </c>
      <c r="G536" s="270">
        <v>0</v>
      </c>
      <c r="H536" s="270">
        <v>0</v>
      </c>
      <c r="I536" s="270">
        <v>0</v>
      </c>
      <c r="J536" s="270">
        <v>0</v>
      </c>
      <c r="K536" s="270">
        <v>0</v>
      </c>
      <c r="L536" s="270" t="e">
        <v>#VALUE!</v>
      </c>
      <c r="M536" s="271" t="s">
        <v>395</v>
      </c>
      <c r="N536" s="269">
        <v>0</v>
      </c>
      <c r="O536" s="269">
        <v>0</v>
      </c>
      <c r="P536" s="269">
        <v>0</v>
      </c>
      <c r="Q536" s="269">
        <v>0</v>
      </c>
      <c r="R536" s="269">
        <v>0</v>
      </c>
      <c r="S536" s="269" t="s">
        <v>143</v>
      </c>
      <c r="T536" s="270">
        <v>0</v>
      </c>
      <c r="U536" s="270">
        <v>0</v>
      </c>
      <c r="V536" s="270">
        <v>0</v>
      </c>
      <c r="W536" s="270">
        <v>0</v>
      </c>
      <c r="X536" s="270">
        <v>0</v>
      </c>
      <c r="Y536" s="270">
        <v>0</v>
      </c>
      <c r="Z536" s="270">
        <v>0</v>
      </c>
      <c r="AA536" s="270">
        <v>0</v>
      </c>
      <c r="AB536" s="270">
        <v>0</v>
      </c>
      <c r="AC536" s="270">
        <v>0</v>
      </c>
      <c r="AD536" s="270">
        <v>0</v>
      </c>
      <c r="AE536" s="270">
        <v>0</v>
      </c>
      <c r="AF536" s="270">
        <v>0</v>
      </c>
      <c r="AG536" s="270">
        <v>0</v>
      </c>
      <c r="AH536" s="270">
        <v>0</v>
      </c>
      <c r="AI536" s="270">
        <v>0</v>
      </c>
      <c r="AJ536" s="270">
        <v>0</v>
      </c>
      <c r="AK536" s="270">
        <v>0</v>
      </c>
      <c r="AL536" s="270">
        <v>0</v>
      </c>
      <c r="AM536" s="270">
        <v>0</v>
      </c>
      <c r="AN536" s="270">
        <v>0</v>
      </c>
      <c r="AO536" s="270">
        <v>0</v>
      </c>
      <c r="AP536" s="270">
        <v>0</v>
      </c>
      <c r="AQ536" s="270">
        <v>0</v>
      </c>
      <c r="AR536" s="270">
        <v>0</v>
      </c>
      <c r="AS536" s="270">
        <v>0</v>
      </c>
      <c r="AT536" s="270">
        <v>0</v>
      </c>
      <c r="AU536" s="270">
        <v>0</v>
      </c>
      <c r="AV536" s="270">
        <v>0</v>
      </c>
      <c r="AW536" s="270">
        <v>0</v>
      </c>
      <c r="AX536" s="270">
        <v>0</v>
      </c>
      <c r="AY536" s="270">
        <v>0</v>
      </c>
      <c r="AZ536" s="270">
        <v>0</v>
      </c>
      <c r="BA536" s="270">
        <v>0</v>
      </c>
      <c r="BB536" s="270">
        <v>0</v>
      </c>
      <c r="BC536" s="270">
        <v>0</v>
      </c>
      <c r="BD536" s="270">
        <v>0</v>
      </c>
      <c r="BE536" s="270">
        <v>0</v>
      </c>
      <c r="BF536" s="270">
        <v>0</v>
      </c>
      <c r="BG536" s="270">
        <v>0</v>
      </c>
    </row>
    <row r="537" spans="1:59">
      <c r="A537" s="267" t="s">
        <v>1056</v>
      </c>
      <c r="B537" s="268" t="s">
        <v>395</v>
      </c>
      <c r="C537" s="268">
        <v>0</v>
      </c>
      <c r="D537" s="268">
        <v>0</v>
      </c>
      <c r="E537" s="268"/>
      <c r="F537" s="269" t="e">
        <v>#N/A</v>
      </c>
      <c r="G537" s="270">
        <v>0</v>
      </c>
      <c r="H537" s="270">
        <v>0</v>
      </c>
      <c r="I537" s="270">
        <v>0</v>
      </c>
      <c r="J537" s="270">
        <v>0</v>
      </c>
      <c r="K537" s="270">
        <v>0</v>
      </c>
      <c r="L537" s="270" t="e">
        <v>#VALUE!</v>
      </c>
      <c r="M537" s="271" t="s">
        <v>395</v>
      </c>
      <c r="N537" s="269">
        <v>0</v>
      </c>
      <c r="O537" s="269">
        <v>0</v>
      </c>
      <c r="P537" s="269">
        <v>0</v>
      </c>
      <c r="Q537" s="269">
        <v>0</v>
      </c>
      <c r="R537" s="269">
        <v>0</v>
      </c>
      <c r="S537" s="269" t="s">
        <v>143</v>
      </c>
      <c r="T537" s="270">
        <v>0</v>
      </c>
      <c r="U537" s="270">
        <v>0</v>
      </c>
      <c r="V537" s="270">
        <v>0</v>
      </c>
      <c r="W537" s="270">
        <v>0</v>
      </c>
      <c r="X537" s="270">
        <v>0</v>
      </c>
      <c r="Y537" s="270">
        <v>0</v>
      </c>
      <c r="Z537" s="270">
        <v>0</v>
      </c>
      <c r="AA537" s="270">
        <v>0</v>
      </c>
      <c r="AB537" s="270">
        <v>0</v>
      </c>
      <c r="AC537" s="270">
        <v>0</v>
      </c>
      <c r="AD537" s="270">
        <v>0</v>
      </c>
      <c r="AE537" s="270">
        <v>0</v>
      </c>
      <c r="AF537" s="270">
        <v>0</v>
      </c>
      <c r="AG537" s="270">
        <v>0</v>
      </c>
      <c r="AH537" s="270">
        <v>0</v>
      </c>
      <c r="AI537" s="270">
        <v>0</v>
      </c>
      <c r="AJ537" s="270">
        <v>0</v>
      </c>
      <c r="AK537" s="270">
        <v>0</v>
      </c>
      <c r="AL537" s="270">
        <v>0</v>
      </c>
      <c r="AM537" s="270">
        <v>0</v>
      </c>
      <c r="AN537" s="270">
        <v>0</v>
      </c>
      <c r="AO537" s="270">
        <v>0</v>
      </c>
      <c r="AP537" s="270">
        <v>0</v>
      </c>
      <c r="AQ537" s="270">
        <v>0</v>
      </c>
      <c r="AR537" s="270">
        <v>0</v>
      </c>
      <c r="AS537" s="270">
        <v>0</v>
      </c>
      <c r="AT537" s="270">
        <v>0</v>
      </c>
      <c r="AU537" s="270">
        <v>0</v>
      </c>
      <c r="AV537" s="270">
        <v>0</v>
      </c>
      <c r="AW537" s="270">
        <v>0</v>
      </c>
      <c r="AX537" s="270">
        <v>0</v>
      </c>
      <c r="AY537" s="270">
        <v>0</v>
      </c>
      <c r="AZ537" s="270">
        <v>0</v>
      </c>
      <c r="BA537" s="270">
        <v>0</v>
      </c>
      <c r="BB537" s="270">
        <v>0</v>
      </c>
      <c r="BC537" s="270">
        <v>0</v>
      </c>
      <c r="BD537" s="270">
        <v>0</v>
      </c>
      <c r="BE537" s="270">
        <v>0</v>
      </c>
      <c r="BF537" s="270">
        <v>0</v>
      </c>
      <c r="BG537" s="270">
        <v>0</v>
      </c>
    </row>
    <row r="538" spans="1:59">
      <c r="A538" s="267" t="s">
        <v>1059</v>
      </c>
      <c r="B538" s="268" t="s">
        <v>395</v>
      </c>
      <c r="C538" s="268">
        <v>0</v>
      </c>
      <c r="D538" s="268">
        <v>0</v>
      </c>
      <c r="E538" s="268"/>
      <c r="F538" s="269" t="e">
        <v>#N/A</v>
      </c>
      <c r="G538" s="270">
        <v>0</v>
      </c>
      <c r="H538" s="270">
        <v>0</v>
      </c>
      <c r="I538" s="270">
        <v>0</v>
      </c>
      <c r="J538" s="270">
        <v>0</v>
      </c>
      <c r="K538" s="270">
        <v>0</v>
      </c>
      <c r="L538" s="270" t="e">
        <v>#VALUE!</v>
      </c>
      <c r="M538" s="271" t="s">
        <v>395</v>
      </c>
      <c r="N538" s="269">
        <v>0</v>
      </c>
      <c r="O538" s="269">
        <v>0</v>
      </c>
      <c r="P538" s="269">
        <v>0</v>
      </c>
      <c r="Q538" s="269">
        <v>0</v>
      </c>
      <c r="R538" s="269">
        <v>0</v>
      </c>
      <c r="S538" s="269" t="s">
        <v>211</v>
      </c>
      <c r="T538" s="270">
        <v>0</v>
      </c>
      <c r="U538" s="270">
        <v>0</v>
      </c>
      <c r="V538" s="270">
        <v>0</v>
      </c>
      <c r="W538" s="270">
        <v>0</v>
      </c>
      <c r="X538" s="270">
        <v>0</v>
      </c>
      <c r="Y538" s="270">
        <v>0</v>
      </c>
      <c r="Z538" s="270">
        <v>0</v>
      </c>
      <c r="AA538" s="270">
        <v>0</v>
      </c>
      <c r="AB538" s="270">
        <v>0</v>
      </c>
      <c r="AC538" s="270">
        <v>0</v>
      </c>
      <c r="AD538" s="270">
        <v>0</v>
      </c>
      <c r="AE538" s="270">
        <v>0</v>
      </c>
      <c r="AF538" s="270">
        <v>0</v>
      </c>
      <c r="AG538" s="270">
        <v>0</v>
      </c>
      <c r="AH538" s="270">
        <v>0</v>
      </c>
      <c r="AI538" s="270">
        <v>0</v>
      </c>
      <c r="AJ538" s="270">
        <v>0</v>
      </c>
      <c r="AK538" s="270">
        <v>0</v>
      </c>
      <c r="AL538" s="270">
        <v>0</v>
      </c>
      <c r="AM538" s="270">
        <v>0</v>
      </c>
      <c r="AN538" s="270">
        <v>0</v>
      </c>
      <c r="AO538" s="270">
        <v>0</v>
      </c>
      <c r="AP538" s="270">
        <v>0</v>
      </c>
      <c r="AQ538" s="270">
        <v>0</v>
      </c>
      <c r="AR538" s="270">
        <v>0</v>
      </c>
      <c r="AS538" s="270">
        <v>0</v>
      </c>
      <c r="AT538" s="270">
        <v>0</v>
      </c>
      <c r="AU538" s="270">
        <v>0</v>
      </c>
      <c r="AV538" s="270">
        <v>0</v>
      </c>
      <c r="AW538" s="270">
        <v>0</v>
      </c>
      <c r="AX538" s="270">
        <v>0</v>
      </c>
      <c r="AY538" s="270">
        <v>0</v>
      </c>
      <c r="AZ538" s="270">
        <v>0</v>
      </c>
      <c r="BA538" s="270">
        <v>0</v>
      </c>
      <c r="BB538" s="270">
        <v>0</v>
      </c>
      <c r="BC538" s="270">
        <v>0</v>
      </c>
      <c r="BD538" s="270">
        <v>0</v>
      </c>
      <c r="BE538" s="270">
        <v>0</v>
      </c>
      <c r="BF538" s="270">
        <v>0</v>
      </c>
      <c r="BG538" s="270">
        <v>0</v>
      </c>
    </row>
    <row r="539" spans="1:59">
      <c r="A539" s="267" t="s">
        <v>857</v>
      </c>
      <c r="B539" s="268">
        <v>1.758</v>
      </c>
      <c r="C539" s="268">
        <v>3.0389999999999984</v>
      </c>
      <c r="D539" s="268">
        <v>0.16800000000000001</v>
      </c>
      <c r="E539" s="268"/>
      <c r="F539" s="269">
        <v>600</v>
      </c>
      <c r="G539" s="270">
        <v>0.873</v>
      </c>
      <c r="H539" s="270">
        <v>9.1999999999999998E-2</v>
      </c>
      <c r="I539" s="270">
        <v>0</v>
      </c>
      <c r="J539" s="270">
        <v>0</v>
      </c>
      <c r="K539" s="270">
        <v>0.47599999999999998</v>
      </c>
      <c r="L539" s="270">
        <v>0.14900000000000024</v>
      </c>
      <c r="M539" s="271">
        <v>1455</v>
      </c>
      <c r="N539" s="269">
        <v>618</v>
      </c>
      <c r="O539" s="269">
        <v>680</v>
      </c>
      <c r="P539" s="269">
        <v>748</v>
      </c>
      <c r="Q539" s="269">
        <v>823</v>
      </c>
      <c r="R539" s="269">
        <v>905</v>
      </c>
      <c r="S539" s="269" t="s">
        <v>199</v>
      </c>
      <c r="T539" s="270">
        <v>0.85899999999999999</v>
      </c>
      <c r="U539" s="270">
        <v>0.94520000000000004</v>
      </c>
      <c r="V539" s="270">
        <v>1.0397000000000001</v>
      </c>
      <c r="W539" s="270">
        <v>1.1439999999999999</v>
      </c>
      <c r="X539" s="270">
        <v>1.258</v>
      </c>
      <c r="Y539" s="270">
        <v>0.106</v>
      </c>
      <c r="Z539" s="270">
        <v>0.11700000000000001</v>
      </c>
      <c r="AA539" s="270">
        <v>0.128</v>
      </c>
      <c r="AB539" s="270">
        <v>0.14099999999999999</v>
      </c>
      <c r="AC539" s="270">
        <v>0.155</v>
      </c>
      <c r="AD539" s="270">
        <v>0</v>
      </c>
      <c r="AE539" s="270">
        <v>0</v>
      </c>
      <c r="AF539" s="270">
        <v>0</v>
      </c>
      <c r="AG539" s="270">
        <v>0</v>
      </c>
      <c r="AH539" s="270">
        <v>0</v>
      </c>
      <c r="AI539" s="270">
        <v>0</v>
      </c>
      <c r="AJ539" s="270">
        <v>0</v>
      </c>
      <c r="AK539" s="270">
        <v>0</v>
      </c>
      <c r="AL539" s="270">
        <v>0</v>
      </c>
      <c r="AM539" s="270">
        <v>0</v>
      </c>
      <c r="AN539" s="270">
        <v>0.51500000000000001</v>
      </c>
      <c r="AO539" s="270">
        <v>0.56699999999999995</v>
      </c>
      <c r="AP539" s="270">
        <v>0.623</v>
      </c>
      <c r="AQ539" s="270">
        <v>0.68600000000000005</v>
      </c>
      <c r="AR539" s="270">
        <v>0.754</v>
      </c>
      <c r="AS539" s="270">
        <v>0.15310000000000001</v>
      </c>
      <c r="AT539" s="270">
        <v>0.1686</v>
      </c>
      <c r="AU539" s="270">
        <v>0.18529999999999999</v>
      </c>
      <c r="AV539" s="270">
        <v>0.2039</v>
      </c>
      <c r="AW539" s="270">
        <v>0.22420000000000001</v>
      </c>
      <c r="AX539" s="270">
        <v>0</v>
      </c>
      <c r="AY539" s="270">
        <v>0</v>
      </c>
      <c r="AZ539" s="270">
        <v>0</v>
      </c>
      <c r="BA539" s="270">
        <v>0</v>
      </c>
      <c r="BB539" s="270">
        <v>0</v>
      </c>
      <c r="BC539" s="270">
        <v>0</v>
      </c>
      <c r="BD539" s="270">
        <v>0</v>
      </c>
      <c r="BE539" s="270">
        <v>0</v>
      </c>
      <c r="BF539" s="270">
        <v>0</v>
      </c>
      <c r="BG539" s="270">
        <v>0</v>
      </c>
    </row>
    <row r="540" spans="1:59">
      <c r="A540" s="267" t="s">
        <v>877</v>
      </c>
      <c r="B540" s="268">
        <v>1.9599999999999996E-2</v>
      </c>
      <c r="C540" s="268">
        <v>9.9000000000000005E-2</v>
      </c>
      <c r="D540" s="268">
        <v>0</v>
      </c>
      <c r="E540" s="268"/>
      <c r="F540" s="269">
        <v>107</v>
      </c>
      <c r="G540" s="270">
        <v>8.3000000000000001E-3</v>
      </c>
      <c r="H540" s="270">
        <v>7.1000000000000004E-3</v>
      </c>
      <c r="I540" s="270">
        <v>0</v>
      </c>
      <c r="J540" s="270">
        <v>0</v>
      </c>
      <c r="K540" s="270">
        <v>1.8E-3</v>
      </c>
      <c r="L540" s="270">
        <v>2.3999999999999959E-3</v>
      </c>
      <c r="M540" s="271">
        <v>77.570093457943926</v>
      </c>
      <c r="N540" s="269">
        <v>110</v>
      </c>
      <c r="O540" s="269">
        <v>115</v>
      </c>
      <c r="P540" s="269">
        <v>121</v>
      </c>
      <c r="Q540" s="269">
        <v>127</v>
      </c>
      <c r="R540" s="269">
        <v>133</v>
      </c>
      <c r="S540" s="269" t="s">
        <v>198</v>
      </c>
      <c r="T540" s="270">
        <v>8.5000000000000006E-3</v>
      </c>
      <c r="U540" s="270">
        <v>8.8999999999999999E-3</v>
      </c>
      <c r="V540" s="270">
        <v>9.4000000000000004E-3</v>
      </c>
      <c r="W540" s="270">
        <v>9.9000000000000008E-3</v>
      </c>
      <c r="X540" s="270">
        <v>1.03E-2</v>
      </c>
      <c r="Y540" s="270">
        <v>7.3000000000000001E-3</v>
      </c>
      <c r="Z540" s="270">
        <v>7.6E-3</v>
      </c>
      <c r="AA540" s="270">
        <v>8.0000000000000002E-3</v>
      </c>
      <c r="AB540" s="270">
        <v>8.3999999999999995E-3</v>
      </c>
      <c r="AC540" s="270">
        <v>8.8000000000000005E-3</v>
      </c>
      <c r="AD540" s="270">
        <v>0</v>
      </c>
      <c r="AE540" s="270">
        <v>0</v>
      </c>
      <c r="AF540" s="270">
        <v>0</v>
      </c>
      <c r="AG540" s="270">
        <v>0</v>
      </c>
      <c r="AH540" s="270">
        <v>0</v>
      </c>
      <c r="AI540" s="270">
        <v>0</v>
      </c>
      <c r="AJ540" s="270">
        <v>0</v>
      </c>
      <c r="AK540" s="270">
        <v>0</v>
      </c>
      <c r="AL540" s="270">
        <v>0</v>
      </c>
      <c r="AM540" s="270">
        <v>0</v>
      </c>
      <c r="AN540" s="270">
        <v>1.8E-3</v>
      </c>
      <c r="AO540" s="270">
        <v>1.9E-3</v>
      </c>
      <c r="AP540" s="270">
        <v>2E-3</v>
      </c>
      <c r="AQ540" s="270">
        <v>2.0999999999999999E-3</v>
      </c>
      <c r="AR540" s="270">
        <v>2.2000000000000001E-3</v>
      </c>
      <c r="AS540" s="270">
        <v>2.7000000000000001E-3</v>
      </c>
      <c r="AT540" s="270">
        <v>2.8E-3</v>
      </c>
      <c r="AU540" s="270">
        <v>2.8999999999999998E-3</v>
      </c>
      <c r="AV540" s="270">
        <v>3.0999999999999999E-3</v>
      </c>
      <c r="AW540" s="270">
        <v>3.2000000000000002E-3</v>
      </c>
      <c r="AX540" s="270">
        <v>0</v>
      </c>
      <c r="AY540" s="270">
        <v>0</v>
      </c>
      <c r="AZ540" s="270">
        <v>0</v>
      </c>
      <c r="BA540" s="270">
        <v>0</v>
      </c>
      <c r="BB540" s="270">
        <v>0</v>
      </c>
      <c r="BC540" s="270">
        <v>0</v>
      </c>
      <c r="BD540" s="270">
        <v>0</v>
      </c>
      <c r="BE540" s="270">
        <v>0</v>
      </c>
      <c r="BF540" s="270">
        <v>0</v>
      </c>
      <c r="BG540" s="270">
        <v>0</v>
      </c>
    </row>
    <row r="541" spans="1:59">
      <c r="A541" s="267" t="s">
        <v>738</v>
      </c>
      <c r="B541" s="268">
        <v>7.9959999999999987</v>
      </c>
      <c r="C541" s="268">
        <v>15</v>
      </c>
      <c r="D541" s="268">
        <v>7.0278739726027402</v>
      </c>
      <c r="E541" s="268"/>
      <c r="F541" s="269">
        <v>93250</v>
      </c>
      <c r="G541" s="270">
        <v>0</v>
      </c>
      <c r="H541" s="270">
        <v>0</v>
      </c>
      <c r="I541" s="270">
        <v>0</v>
      </c>
      <c r="J541" s="270">
        <v>0</v>
      </c>
      <c r="K541" s="270">
        <v>0.39700000000000002</v>
      </c>
      <c r="L541" s="270">
        <v>0.57112602739725826</v>
      </c>
      <c r="M541" s="271">
        <v>0</v>
      </c>
      <c r="N541" s="269">
        <v>95198</v>
      </c>
      <c r="O541" s="269">
        <v>98349</v>
      </c>
      <c r="P541" s="269">
        <v>102045</v>
      </c>
      <c r="Q541" s="269">
        <v>106339</v>
      </c>
      <c r="R541" s="269">
        <v>110592</v>
      </c>
      <c r="S541" s="269" t="s">
        <v>172</v>
      </c>
      <c r="T541" s="270">
        <v>0</v>
      </c>
      <c r="U541" s="270">
        <v>0</v>
      </c>
      <c r="V541" s="270">
        <v>0</v>
      </c>
      <c r="W541" s="270">
        <v>0</v>
      </c>
      <c r="X541" s="270">
        <v>0</v>
      </c>
      <c r="Y541" s="270">
        <v>0</v>
      </c>
      <c r="Z541" s="270">
        <v>0</v>
      </c>
      <c r="AA541" s="270">
        <v>0</v>
      </c>
      <c r="AB541" s="270">
        <v>0</v>
      </c>
      <c r="AC541" s="270">
        <v>0</v>
      </c>
      <c r="AD541" s="270">
        <v>0</v>
      </c>
      <c r="AE541" s="270">
        <v>0</v>
      </c>
      <c r="AF541" s="270">
        <v>0</v>
      </c>
      <c r="AG541" s="270">
        <v>0</v>
      </c>
      <c r="AH541" s="270">
        <v>0</v>
      </c>
      <c r="AI541" s="270">
        <v>0</v>
      </c>
      <c r="AJ541" s="270">
        <v>0</v>
      </c>
      <c r="AK541" s="270">
        <v>0</v>
      </c>
      <c r="AL541" s="270">
        <v>0</v>
      </c>
      <c r="AM541" s="270">
        <v>0</v>
      </c>
      <c r="AN541" s="270">
        <v>1</v>
      </c>
      <c r="AO541" s="270">
        <v>1</v>
      </c>
      <c r="AP541" s="270">
        <v>1</v>
      </c>
      <c r="AQ541" s="270">
        <v>1</v>
      </c>
      <c r="AR541" s="270">
        <v>1</v>
      </c>
      <c r="AS541" s="270">
        <v>1.4550000000000001</v>
      </c>
      <c r="AT541" s="270">
        <v>1.4550000000000001</v>
      </c>
      <c r="AU541" s="270">
        <v>1.4550000000000001</v>
      </c>
      <c r="AV541" s="270">
        <v>1.4550000000000001</v>
      </c>
      <c r="AW541" s="270">
        <v>1.4550000000000001</v>
      </c>
      <c r="AX541" s="270">
        <v>0</v>
      </c>
      <c r="AY541" s="270">
        <v>0</v>
      </c>
      <c r="AZ541" s="270">
        <v>0</v>
      </c>
      <c r="BA541" s="270">
        <v>0</v>
      </c>
      <c r="BB541" s="270">
        <v>0</v>
      </c>
      <c r="BC541" s="270">
        <v>0</v>
      </c>
      <c r="BD541" s="270">
        <v>0</v>
      </c>
      <c r="BE541" s="270">
        <v>0</v>
      </c>
      <c r="BF541" s="270">
        <v>0</v>
      </c>
      <c r="BG541" s="270">
        <v>0</v>
      </c>
    </row>
    <row r="542" spans="1:59">
      <c r="A542" s="267" t="s">
        <v>694</v>
      </c>
      <c r="B542" s="268">
        <v>0.13658333333333333</v>
      </c>
      <c r="C542" s="268">
        <v>0.48699999999999999</v>
      </c>
      <c r="D542" s="268">
        <v>0</v>
      </c>
      <c r="E542" s="268"/>
      <c r="F542" s="269">
        <v>2103</v>
      </c>
      <c r="G542" s="270">
        <v>8.3000000000000004E-2</v>
      </c>
      <c r="H542" s="270">
        <v>8.0000000000000002E-3</v>
      </c>
      <c r="I542" s="270">
        <v>0</v>
      </c>
      <c r="J542" s="270">
        <v>1E-3</v>
      </c>
      <c r="K542" s="270">
        <v>1.4999999999999999E-2</v>
      </c>
      <c r="L542" s="270">
        <v>2.9583333333333336E-2</v>
      </c>
      <c r="M542" s="271">
        <v>39.467427484545887</v>
      </c>
      <c r="N542" s="269">
        <v>2280</v>
      </c>
      <c r="O542" s="269">
        <v>2189</v>
      </c>
      <c r="P542" s="269">
        <v>2101</v>
      </c>
      <c r="Q542" s="269">
        <v>2017</v>
      </c>
      <c r="R542" s="269">
        <v>1937</v>
      </c>
      <c r="S542" s="269" t="s">
        <v>168</v>
      </c>
      <c r="T542" s="270">
        <v>9.4E-2</v>
      </c>
      <c r="U542" s="270">
        <v>0.09</v>
      </c>
      <c r="V542" s="270">
        <v>8.6999999999999994E-2</v>
      </c>
      <c r="W542" s="270">
        <v>8.4000000000000005E-2</v>
      </c>
      <c r="X542" s="270">
        <v>8.1000000000000003E-2</v>
      </c>
      <c r="Y542" s="270">
        <v>0.01</v>
      </c>
      <c r="Z542" s="270">
        <v>8.9999999999999993E-3</v>
      </c>
      <c r="AA542" s="270">
        <v>8.9999999999999993E-3</v>
      </c>
      <c r="AB542" s="270">
        <v>8.9999999999999993E-3</v>
      </c>
      <c r="AC542" s="270">
        <v>8.9999999999999993E-3</v>
      </c>
      <c r="AD542" s="270">
        <v>0</v>
      </c>
      <c r="AE542" s="270">
        <v>0</v>
      </c>
      <c r="AF542" s="270">
        <v>0</v>
      </c>
      <c r="AG542" s="270">
        <v>0</v>
      </c>
      <c r="AH542" s="270">
        <v>0</v>
      </c>
      <c r="AI542" s="270">
        <v>2E-3</v>
      </c>
      <c r="AJ542" s="270">
        <v>2E-3</v>
      </c>
      <c r="AK542" s="270">
        <v>2E-3</v>
      </c>
      <c r="AL542" s="270">
        <v>2E-3</v>
      </c>
      <c r="AM542" s="270">
        <v>2E-3</v>
      </c>
      <c r="AN542" s="270">
        <v>1.4999999999999999E-2</v>
      </c>
      <c r="AO542" s="270">
        <v>1.4999999999999999E-2</v>
      </c>
      <c r="AP542" s="270">
        <v>1.4999999999999999E-2</v>
      </c>
      <c r="AQ542" s="270">
        <v>1.4999999999999999E-2</v>
      </c>
      <c r="AR542" s="270">
        <v>1.4999999999999999E-2</v>
      </c>
      <c r="AS542" s="270">
        <v>3.4000000000000002E-2</v>
      </c>
      <c r="AT542" s="270">
        <v>3.3000000000000002E-2</v>
      </c>
      <c r="AU542" s="270">
        <v>3.2000000000000001E-2</v>
      </c>
      <c r="AV542" s="270">
        <v>3.1E-2</v>
      </c>
      <c r="AW542" s="270">
        <v>0.03</v>
      </c>
      <c r="AX542" s="270">
        <v>0</v>
      </c>
      <c r="AY542" s="270">
        <v>0</v>
      </c>
      <c r="AZ542" s="270">
        <v>0</v>
      </c>
      <c r="BA542" s="270">
        <v>0</v>
      </c>
      <c r="BB542" s="270">
        <v>0</v>
      </c>
      <c r="BC542" s="270">
        <v>0</v>
      </c>
      <c r="BD542" s="270">
        <v>0</v>
      </c>
      <c r="BE542" s="270">
        <v>0</v>
      </c>
      <c r="BF542" s="270">
        <v>0</v>
      </c>
      <c r="BG542" s="270">
        <v>0</v>
      </c>
    </row>
    <row r="543" spans="1:59">
      <c r="A543" s="267" t="s">
        <v>695</v>
      </c>
      <c r="B543" s="268">
        <v>0.12808333333333335</v>
      </c>
      <c r="C543" s="268">
        <v>0.55899999999999994</v>
      </c>
      <c r="D543" s="268">
        <v>0</v>
      </c>
      <c r="E543" s="268"/>
      <c r="F543" s="269">
        <v>2408</v>
      </c>
      <c r="G543" s="270">
        <v>9.5000000000000001E-2</v>
      </c>
      <c r="H543" s="270">
        <v>4.0000000000000001E-3</v>
      </c>
      <c r="I543" s="270">
        <v>0</v>
      </c>
      <c r="J543" s="270">
        <v>1.4E-2</v>
      </c>
      <c r="K543" s="270">
        <v>0.01</v>
      </c>
      <c r="L543" s="270">
        <v>5.0833333333333564E-3</v>
      </c>
      <c r="M543" s="271">
        <v>39.451827242524914</v>
      </c>
      <c r="N543" s="269">
        <v>2613</v>
      </c>
      <c r="O543" s="269">
        <v>2863</v>
      </c>
      <c r="P543" s="269">
        <v>3113</v>
      </c>
      <c r="Q543" s="269">
        <v>3363</v>
      </c>
      <c r="R543" s="269">
        <v>3613</v>
      </c>
      <c r="S543" s="269" t="s">
        <v>168</v>
      </c>
      <c r="T543" s="270">
        <v>0.11</v>
      </c>
      <c r="U543" s="270">
        <v>0.12</v>
      </c>
      <c r="V543" s="270">
        <v>0.13100000000000001</v>
      </c>
      <c r="W543" s="270">
        <v>0.13900000000000001</v>
      </c>
      <c r="X543" s="270">
        <v>0.14799999999999999</v>
      </c>
      <c r="Y543" s="270">
        <v>4.0000000000000001E-3</v>
      </c>
      <c r="Z543" s="270">
        <v>4.0000000000000001E-3</v>
      </c>
      <c r="AA543" s="270">
        <v>5.0000000000000001E-3</v>
      </c>
      <c r="AB543" s="270">
        <v>6.0000000000000001E-3</v>
      </c>
      <c r="AC543" s="270">
        <v>7.0000000000000001E-3</v>
      </c>
      <c r="AD543" s="270">
        <v>0</v>
      </c>
      <c r="AE543" s="270">
        <v>0</v>
      </c>
      <c r="AF543" s="270">
        <v>0</v>
      </c>
      <c r="AG543" s="270">
        <v>0</v>
      </c>
      <c r="AH543" s="270">
        <v>0</v>
      </c>
      <c r="AI543" s="270">
        <v>5.0000000000000001E-3</v>
      </c>
      <c r="AJ543" s="270">
        <v>5.0000000000000001E-3</v>
      </c>
      <c r="AK543" s="270">
        <v>6.0000000000000001E-3</v>
      </c>
      <c r="AL543" s="270">
        <v>7.0000000000000001E-3</v>
      </c>
      <c r="AM543" s="270">
        <v>8.0000000000000002E-3</v>
      </c>
      <c r="AN543" s="270">
        <v>0.01</v>
      </c>
      <c r="AO543" s="270">
        <v>0.01</v>
      </c>
      <c r="AP543" s="270">
        <v>0.01</v>
      </c>
      <c r="AQ543" s="270">
        <v>0.01</v>
      </c>
      <c r="AR543" s="270">
        <v>0.01</v>
      </c>
      <c r="AS543" s="270">
        <v>1.2999999999999999E-2</v>
      </c>
      <c r="AT543" s="270">
        <v>1.4E-2</v>
      </c>
      <c r="AU543" s="270">
        <v>1.4999999999999999E-2</v>
      </c>
      <c r="AV543" s="270">
        <v>1.6E-2</v>
      </c>
      <c r="AW543" s="270">
        <v>1.7000000000000001E-2</v>
      </c>
      <c r="AX543" s="270">
        <v>0</v>
      </c>
      <c r="AY543" s="270">
        <v>0</v>
      </c>
      <c r="AZ543" s="270">
        <v>0</v>
      </c>
      <c r="BA543" s="270">
        <v>0</v>
      </c>
      <c r="BB543" s="270">
        <v>0</v>
      </c>
      <c r="BC543" s="270">
        <v>0</v>
      </c>
      <c r="BD543" s="270">
        <v>0</v>
      </c>
      <c r="BE543" s="270">
        <v>0</v>
      </c>
      <c r="BF543" s="270">
        <v>0</v>
      </c>
      <c r="BG543" s="270">
        <v>0</v>
      </c>
    </row>
    <row r="544" spans="1:59">
      <c r="A544" s="267" t="s">
        <v>693</v>
      </c>
      <c r="B544" s="268">
        <v>1.0365</v>
      </c>
      <c r="C544" s="268">
        <v>128.19999999999999</v>
      </c>
      <c r="D544" s="268">
        <v>0.73418904109589034</v>
      </c>
      <c r="E544" s="268"/>
      <c r="F544" s="269">
        <v>0</v>
      </c>
      <c r="G544" s="270">
        <v>0</v>
      </c>
      <c r="H544" s="270">
        <v>0</v>
      </c>
      <c r="I544" s="270">
        <v>0</v>
      </c>
      <c r="J544" s="270">
        <v>0</v>
      </c>
      <c r="K544" s="270">
        <v>0.17499999999999999</v>
      </c>
      <c r="L544" s="270">
        <v>0.12731095890410971</v>
      </c>
      <c r="M544" s="271" t="s">
        <v>395</v>
      </c>
      <c r="N544" s="269">
        <v>0</v>
      </c>
      <c r="O544" s="269">
        <v>0</v>
      </c>
      <c r="P544" s="269">
        <v>0</v>
      </c>
      <c r="Q544" s="269">
        <v>0</v>
      </c>
      <c r="R544" s="269">
        <v>0</v>
      </c>
      <c r="S544" s="269" t="s">
        <v>168</v>
      </c>
      <c r="T544" s="270">
        <v>0</v>
      </c>
      <c r="U544" s="270">
        <v>0</v>
      </c>
      <c r="V544" s="270">
        <v>0</v>
      </c>
      <c r="W544" s="270">
        <v>0</v>
      </c>
      <c r="X544" s="270">
        <v>0</v>
      </c>
      <c r="Y544" s="270">
        <v>0</v>
      </c>
      <c r="Z544" s="270">
        <v>0</v>
      </c>
      <c r="AA544" s="270">
        <v>0</v>
      </c>
      <c r="AB544" s="270">
        <v>0</v>
      </c>
      <c r="AC544" s="270">
        <v>0</v>
      </c>
      <c r="AD544" s="270">
        <v>0</v>
      </c>
      <c r="AE544" s="270">
        <v>0</v>
      </c>
      <c r="AF544" s="270">
        <v>0</v>
      </c>
      <c r="AG544" s="270">
        <v>0</v>
      </c>
      <c r="AH544" s="270">
        <v>0</v>
      </c>
      <c r="AI544" s="270">
        <v>0</v>
      </c>
      <c r="AJ544" s="270">
        <v>0</v>
      </c>
      <c r="AK544" s="270">
        <v>0</v>
      </c>
      <c r="AL544" s="270">
        <v>0</v>
      </c>
      <c r="AM544" s="270">
        <v>0</v>
      </c>
      <c r="AN544" s="270">
        <v>0.2</v>
      </c>
      <c r="AO544" s="270">
        <v>0.2</v>
      </c>
      <c r="AP544" s="270">
        <v>0.2</v>
      </c>
      <c r="AQ544" s="270">
        <v>0.2</v>
      </c>
      <c r="AR544" s="270">
        <v>0.2</v>
      </c>
      <c r="AS544" s="270">
        <v>0.14499999999999999</v>
      </c>
      <c r="AT544" s="270">
        <v>0.14499999999999999</v>
      </c>
      <c r="AU544" s="270">
        <v>0.14499999999999999</v>
      </c>
      <c r="AV544" s="270">
        <v>0.14499999999999999</v>
      </c>
      <c r="AW544" s="270">
        <v>0.14499999999999999</v>
      </c>
      <c r="AX544" s="270">
        <v>0</v>
      </c>
      <c r="AY544" s="270">
        <v>0</v>
      </c>
      <c r="AZ544" s="270">
        <v>0</v>
      </c>
      <c r="BA544" s="270">
        <v>0</v>
      </c>
      <c r="BB544" s="270">
        <v>0</v>
      </c>
      <c r="BC544" s="270">
        <v>0</v>
      </c>
      <c r="BD544" s="270">
        <v>0</v>
      </c>
      <c r="BE544" s="270">
        <v>0</v>
      </c>
      <c r="BF544" s="270">
        <v>0</v>
      </c>
      <c r="BG544" s="270">
        <v>0</v>
      </c>
    </row>
    <row r="545" spans="1:59">
      <c r="A545" s="267" t="s">
        <v>1017</v>
      </c>
      <c r="B545" s="268" t="s">
        <v>395</v>
      </c>
      <c r="C545" s="268">
        <v>0</v>
      </c>
      <c r="D545" s="268">
        <v>0</v>
      </c>
      <c r="E545" s="268"/>
      <c r="F545" s="269" t="e">
        <v>#N/A</v>
      </c>
      <c r="G545" s="270">
        <v>0</v>
      </c>
      <c r="H545" s="270">
        <v>0</v>
      </c>
      <c r="I545" s="270">
        <v>0</v>
      </c>
      <c r="J545" s="270">
        <v>0</v>
      </c>
      <c r="K545" s="270">
        <v>0</v>
      </c>
      <c r="L545" s="270" t="e">
        <v>#VALUE!</v>
      </c>
      <c r="M545" s="271" t="s">
        <v>395</v>
      </c>
      <c r="N545" s="269">
        <v>0</v>
      </c>
      <c r="O545" s="269">
        <v>0</v>
      </c>
      <c r="P545" s="269">
        <v>0</v>
      </c>
      <c r="Q545" s="269">
        <v>0</v>
      </c>
      <c r="R545" s="269">
        <v>0</v>
      </c>
      <c r="S545" s="269" t="s">
        <v>168</v>
      </c>
      <c r="T545" s="270">
        <v>0</v>
      </c>
      <c r="U545" s="270">
        <v>0</v>
      </c>
      <c r="V545" s="270">
        <v>0</v>
      </c>
      <c r="W545" s="270">
        <v>0</v>
      </c>
      <c r="X545" s="270">
        <v>0</v>
      </c>
      <c r="Y545" s="270">
        <v>0</v>
      </c>
      <c r="Z545" s="270">
        <v>0</v>
      </c>
      <c r="AA545" s="270">
        <v>0</v>
      </c>
      <c r="AB545" s="270">
        <v>0</v>
      </c>
      <c r="AC545" s="270">
        <v>0</v>
      </c>
      <c r="AD545" s="270">
        <v>0</v>
      </c>
      <c r="AE545" s="270">
        <v>0</v>
      </c>
      <c r="AF545" s="270">
        <v>0</v>
      </c>
      <c r="AG545" s="270">
        <v>0</v>
      </c>
      <c r="AH545" s="270">
        <v>0</v>
      </c>
      <c r="AI545" s="270">
        <v>0</v>
      </c>
      <c r="AJ545" s="270">
        <v>0</v>
      </c>
      <c r="AK545" s="270">
        <v>0</v>
      </c>
      <c r="AL545" s="270">
        <v>0</v>
      </c>
      <c r="AM545" s="270">
        <v>0</v>
      </c>
      <c r="AN545" s="270">
        <v>0</v>
      </c>
      <c r="AO545" s="270">
        <v>0</v>
      </c>
      <c r="AP545" s="270">
        <v>0</v>
      </c>
      <c r="AQ545" s="270">
        <v>0</v>
      </c>
      <c r="AR545" s="270">
        <v>0</v>
      </c>
      <c r="AS545" s="270">
        <v>0</v>
      </c>
      <c r="AT545" s="270">
        <v>0</v>
      </c>
      <c r="AU545" s="270">
        <v>0</v>
      </c>
      <c r="AV545" s="270">
        <v>0</v>
      </c>
      <c r="AW545" s="270">
        <v>0</v>
      </c>
      <c r="AX545" s="270">
        <v>0</v>
      </c>
      <c r="AY545" s="270">
        <v>0</v>
      </c>
      <c r="AZ545" s="270">
        <v>0</v>
      </c>
      <c r="BA545" s="270">
        <v>0</v>
      </c>
      <c r="BB545" s="270">
        <v>0</v>
      </c>
      <c r="BC545" s="270">
        <v>0</v>
      </c>
      <c r="BD545" s="270">
        <v>0</v>
      </c>
      <c r="BE545" s="270">
        <v>0</v>
      </c>
      <c r="BF545" s="270">
        <v>0</v>
      </c>
      <c r="BG545" s="270">
        <v>0</v>
      </c>
    </row>
    <row r="546" spans="1:59">
      <c r="A546" s="267" t="s">
        <v>772</v>
      </c>
      <c r="B546" s="268">
        <v>1.1845000000000001</v>
      </c>
      <c r="C546" s="268">
        <v>2.6640000000000001</v>
      </c>
      <c r="D546" s="268">
        <v>0.24</v>
      </c>
      <c r="E546" s="268"/>
      <c r="F546" s="269">
        <v>8000</v>
      </c>
      <c r="G546" s="270">
        <v>0.33700000000000002</v>
      </c>
      <c r="H546" s="270">
        <v>0.128</v>
      </c>
      <c r="I546" s="270">
        <v>0</v>
      </c>
      <c r="J546" s="270">
        <v>0.10299999999999999</v>
      </c>
      <c r="K546" s="270">
        <v>0.32300000000000001</v>
      </c>
      <c r="L546" s="270">
        <v>5.3500000000000103E-2</v>
      </c>
      <c r="M546" s="271">
        <v>42.125</v>
      </c>
      <c r="N546" s="269">
        <v>8200</v>
      </c>
      <c r="O546" s="269">
        <v>8300</v>
      </c>
      <c r="P546" s="269">
        <v>8400</v>
      </c>
      <c r="Q546" s="269">
        <v>8500</v>
      </c>
      <c r="R546" s="269">
        <v>8600</v>
      </c>
      <c r="S546" s="269" t="s">
        <v>156</v>
      </c>
      <c r="T546" s="270">
        <v>0.34399999999999997</v>
      </c>
      <c r="U546" s="270">
        <v>0.34899999999999998</v>
      </c>
      <c r="V546" s="270">
        <v>0.35299999999999998</v>
      </c>
      <c r="W546" s="270">
        <v>0.35699999999999998</v>
      </c>
      <c r="X546" s="270">
        <v>0.36099999999999999</v>
      </c>
      <c r="Y546" s="270">
        <v>0.13</v>
      </c>
      <c r="Z546" s="270">
        <v>0.13800000000000001</v>
      </c>
      <c r="AA546" s="270">
        <v>0.151</v>
      </c>
      <c r="AB546" s="270">
        <v>0.16600000000000001</v>
      </c>
      <c r="AC546" s="270">
        <v>0.183</v>
      </c>
      <c r="AD546" s="270">
        <v>0</v>
      </c>
      <c r="AE546" s="270">
        <v>0</v>
      </c>
      <c r="AF546" s="270">
        <v>0</v>
      </c>
      <c r="AG546" s="270">
        <v>0</v>
      </c>
      <c r="AH546" s="270">
        <v>0</v>
      </c>
      <c r="AI546" s="270">
        <v>0.106</v>
      </c>
      <c r="AJ546" s="270">
        <v>0.11700000000000001</v>
      </c>
      <c r="AK546" s="270">
        <v>0.128</v>
      </c>
      <c r="AL546" s="270">
        <v>0.14099999999999999</v>
      </c>
      <c r="AM546" s="270">
        <v>0.155</v>
      </c>
      <c r="AN546" s="270">
        <v>0.33</v>
      </c>
      <c r="AO546" s="270">
        <v>0.34</v>
      </c>
      <c r="AP546" s="270">
        <v>0.35</v>
      </c>
      <c r="AQ546" s="270">
        <v>0.36</v>
      </c>
      <c r="AR546" s="270">
        <v>0.37</v>
      </c>
      <c r="AS546" s="270">
        <v>7.0000000000000007E-2</v>
      </c>
      <c r="AT546" s="270">
        <v>7.4999999999999997E-2</v>
      </c>
      <c r="AU546" s="270">
        <v>8.5000000000000006E-2</v>
      </c>
      <c r="AV546" s="270">
        <v>0.09</v>
      </c>
      <c r="AW546" s="270">
        <v>0.1</v>
      </c>
      <c r="AX546" s="270">
        <v>0</v>
      </c>
      <c r="AY546" s="270">
        <v>0</v>
      </c>
      <c r="AZ546" s="270">
        <v>0</v>
      </c>
      <c r="BA546" s="270">
        <v>0</v>
      </c>
      <c r="BB546" s="270">
        <v>0</v>
      </c>
      <c r="BC546" s="270">
        <v>0</v>
      </c>
      <c r="BD546" s="270">
        <v>0</v>
      </c>
      <c r="BE546" s="270">
        <v>0</v>
      </c>
      <c r="BF546" s="270">
        <v>0</v>
      </c>
      <c r="BG546" s="270">
        <v>0</v>
      </c>
    </row>
    <row r="547" spans="1:59">
      <c r="A547" s="267" t="s">
        <v>1061</v>
      </c>
      <c r="B547" s="268" t="s">
        <v>395</v>
      </c>
      <c r="C547" s="268">
        <v>0</v>
      </c>
      <c r="D547" s="268">
        <v>0</v>
      </c>
      <c r="E547" s="268"/>
      <c r="F547" s="269">
        <v>0</v>
      </c>
      <c r="G547" s="270">
        <v>0</v>
      </c>
      <c r="H547" s="270">
        <v>0</v>
      </c>
      <c r="I547" s="270">
        <v>0</v>
      </c>
      <c r="J547" s="270">
        <v>0</v>
      </c>
      <c r="K547" s="270">
        <v>0</v>
      </c>
      <c r="L547" s="270" t="e">
        <v>#VALUE!</v>
      </c>
      <c r="M547" s="271" t="s">
        <v>395</v>
      </c>
      <c r="N547" s="269">
        <v>0</v>
      </c>
      <c r="O547" s="269">
        <v>0</v>
      </c>
      <c r="P547" s="269">
        <v>0</v>
      </c>
      <c r="Q547" s="269">
        <v>0</v>
      </c>
      <c r="R547" s="269">
        <v>0</v>
      </c>
      <c r="S547" s="269" t="s">
        <v>130</v>
      </c>
      <c r="T547" s="270">
        <v>0</v>
      </c>
      <c r="U547" s="270">
        <v>0</v>
      </c>
      <c r="V547" s="270">
        <v>0</v>
      </c>
      <c r="W547" s="270">
        <v>0</v>
      </c>
      <c r="X547" s="270">
        <v>0</v>
      </c>
      <c r="Y547" s="270">
        <v>0</v>
      </c>
      <c r="Z547" s="270">
        <v>0</v>
      </c>
      <c r="AA547" s="270">
        <v>0</v>
      </c>
      <c r="AB547" s="270">
        <v>0</v>
      </c>
      <c r="AC547" s="270">
        <v>0</v>
      </c>
      <c r="AD547" s="270">
        <v>0</v>
      </c>
      <c r="AE547" s="270">
        <v>0</v>
      </c>
      <c r="AF547" s="270">
        <v>0</v>
      </c>
      <c r="AG547" s="270">
        <v>0</v>
      </c>
      <c r="AH547" s="270">
        <v>0</v>
      </c>
      <c r="AI547" s="270">
        <v>0</v>
      </c>
      <c r="AJ547" s="270">
        <v>0</v>
      </c>
      <c r="AK547" s="270">
        <v>0</v>
      </c>
      <c r="AL547" s="270">
        <v>0</v>
      </c>
      <c r="AM547" s="270">
        <v>0</v>
      </c>
      <c r="AN547" s="270">
        <v>0</v>
      </c>
      <c r="AO547" s="270">
        <v>0</v>
      </c>
      <c r="AP547" s="270">
        <v>0</v>
      </c>
      <c r="AQ547" s="270">
        <v>0</v>
      </c>
      <c r="AR547" s="270">
        <v>0</v>
      </c>
      <c r="AS547" s="270">
        <v>0</v>
      </c>
      <c r="AT547" s="270">
        <v>0</v>
      </c>
      <c r="AU547" s="270">
        <v>0</v>
      </c>
      <c r="AV547" s="270">
        <v>0</v>
      </c>
      <c r="AW547" s="270">
        <v>0</v>
      </c>
      <c r="AX547" s="270">
        <v>0</v>
      </c>
      <c r="AY547" s="270">
        <v>0</v>
      </c>
      <c r="AZ547" s="270">
        <v>0</v>
      </c>
      <c r="BA547" s="270">
        <v>0</v>
      </c>
      <c r="BB547" s="270">
        <v>0</v>
      </c>
      <c r="BC547" s="270">
        <v>0</v>
      </c>
      <c r="BD547" s="270">
        <v>0</v>
      </c>
      <c r="BE547" s="270">
        <v>0</v>
      </c>
      <c r="BF547" s="270">
        <v>0</v>
      </c>
      <c r="BG547" s="270">
        <v>0</v>
      </c>
    </row>
    <row r="548" spans="1:59">
      <c r="A548" s="267" t="s">
        <v>991</v>
      </c>
      <c r="B548" s="268" t="s">
        <v>395</v>
      </c>
      <c r="C548" s="268">
        <v>0</v>
      </c>
      <c r="D548" s="268">
        <v>0</v>
      </c>
      <c r="E548" s="268"/>
      <c r="F548" s="269" t="e">
        <v>#N/A</v>
      </c>
      <c r="G548" s="270">
        <v>0</v>
      </c>
      <c r="H548" s="270">
        <v>0</v>
      </c>
      <c r="I548" s="270">
        <v>0</v>
      </c>
      <c r="J548" s="270">
        <v>0</v>
      </c>
      <c r="K548" s="270">
        <v>0</v>
      </c>
      <c r="L548" s="270" t="e">
        <v>#VALUE!</v>
      </c>
      <c r="M548" s="271" t="s">
        <v>395</v>
      </c>
      <c r="N548" s="269">
        <v>0</v>
      </c>
      <c r="O548" s="269">
        <v>0</v>
      </c>
      <c r="P548" s="269">
        <v>0</v>
      </c>
      <c r="Q548" s="269">
        <v>0</v>
      </c>
      <c r="R548" s="269">
        <v>0</v>
      </c>
      <c r="S548" s="269" t="s">
        <v>130</v>
      </c>
      <c r="T548" s="270">
        <v>0</v>
      </c>
      <c r="U548" s="270">
        <v>0</v>
      </c>
      <c r="V548" s="270">
        <v>0</v>
      </c>
      <c r="W548" s="270">
        <v>0</v>
      </c>
      <c r="X548" s="270">
        <v>0</v>
      </c>
      <c r="Y548" s="270">
        <v>0</v>
      </c>
      <c r="Z548" s="270">
        <v>0</v>
      </c>
      <c r="AA548" s="270">
        <v>0</v>
      </c>
      <c r="AB548" s="270">
        <v>0</v>
      </c>
      <c r="AC548" s="270">
        <v>0</v>
      </c>
      <c r="AD548" s="270">
        <v>0</v>
      </c>
      <c r="AE548" s="270">
        <v>0</v>
      </c>
      <c r="AF548" s="270">
        <v>0</v>
      </c>
      <c r="AG548" s="270">
        <v>0</v>
      </c>
      <c r="AH548" s="270">
        <v>0</v>
      </c>
      <c r="AI548" s="270">
        <v>0</v>
      </c>
      <c r="AJ548" s="270">
        <v>0</v>
      </c>
      <c r="AK548" s="270">
        <v>0</v>
      </c>
      <c r="AL548" s="270">
        <v>0</v>
      </c>
      <c r="AM548" s="270">
        <v>0</v>
      </c>
      <c r="AN548" s="270">
        <v>0</v>
      </c>
      <c r="AO548" s="270">
        <v>0</v>
      </c>
      <c r="AP548" s="270">
        <v>0</v>
      </c>
      <c r="AQ548" s="270">
        <v>0</v>
      </c>
      <c r="AR548" s="270">
        <v>0</v>
      </c>
      <c r="AS548" s="270">
        <v>0</v>
      </c>
      <c r="AT548" s="270">
        <v>0</v>
      </c>
      <c r="AU548" s="270">
        <v>0</v>
      </c>
      <c r="AV548" s="270">
        <v>0</v>
      </c>
      <c r="AW548" s="270">
        <v>0</v>
      </c>
      <c r="AX548" s="270">
        <v>0</v>
      </c>
      <c r="AY548" s="270">
        <v>0</v>
      </c>
      <c r="AZ548" s="270">
        <v>0</v>
      </c>
      <c r="BA548" s="270">
        <v>0</v>
      </c>
      <c r="BB548" s="270">
        <v>0</v>
      </c>
      <c r="BC548" s="270">
        <v>0</v>
      </c>
      <c r="BD548" s="270">
        <v>0</v>
      </c>
      <c r="BE548" s="270">
        <v>0</v>
      </c>
      <c r="BF548" s="270">
        <v>0</v>
      </c>
      <c r="BG548" s="270">
        <v>0</v>
      </c>
    </row>
    <row r="549" spans="1:59">
      <c r="A549" s="267" t="s">
        <v>511</v>
      </c>
      <c r="B549" s="268">
        <v>0.62333333333333341</v>
      </c>
      <c r="C549" s="268">
        <v>0.64800000000000002</v>
      </c>
      <c r="D549" s="268">
        <v>0</v>
      </c>
      <c r="E549" s="268"/>
      <c r="F549" s="269">
        <v>4408</v>
      </c>
      <c r="G549" s="270">
        <v>0.216</v>
      </c>
      <c r="H549" s="270">
        <v>3.0000000000000001E-3</v>
      </c>
      <c r="I549" s="270">
        <v>2E-3</v>
      </c>
      <c r="J549" s="270">
        <v>4.0000000000000001E-3</v>
      </c>
      <c r="K549" s="270">
        <v>7.0000000000000001E-3</v>
      </c>
      <c r="L549" s="270">
        <v>0.39133333333333342</v>
      </c>
      <c r="M549" s="271">
        <v>49.001814882032669</v>
      </c>
      <c r="N549" s="269">
        <v>4475</v>
      </c>
      <c r="O549" s="269">
        <v>4525</v>
      </c>
      <c r="P549" s="269">
        <v>4585</v>
      </c>
      <c r="Q549" s="269">
        <v>4615</v>
      </c>
      <c r="R549" s="269">
        <v>4675</v>
      </c>
      <c r="S549" s="269" t="s">
        <v>202</v>
      </c>
      <c r="T549" s="270">
        <v>0.22</v>
      </c>
      <c r="U549" s="270">
        <v>0.222</v>
      </c>
      <c r="V549" s="270">
        <v>0.22500000000000001</v>
      </c>
      <c r="W549" s="270">
        <v>0.22600000000000001</v>
      </c>
      <c r="X549" s="270">
        <v>0.22900000000000001</v>
      </c>
      <c r="Y549" s="270">
        <v>3.0000000000000001E-3</v>
      </c>
      <c r="Z549" s="270">
        <v>4.0000000000000001E-3</v>
      </c>
      <c r="AA549" s="270">
        <v>4.0000000000000001E-3</v>
      </c>
      <c r="AB549" s="270">
        <v>5.0000000000000001E-3</v>
      </c>
      <c r="AC549" s="270">
        <v>5.0000000000000001E-3</v>
      </c>
      <c r="AD549" s="270">
        <v>2E-3</v>
      </c>
      <c r="AE549" s="270">
        <v>3.0000000000000001E-3</v>
      </c>
      <c r="AF549" s="270">
        <v>3.0000000000000001E-3</v>
      </c>
      <c r="AG549" s="270">
        <v>4.0000000000000001E-3</v>
      </c>
      <c r="AH549" s="270">
        <v>4.0000000000000001E-3</v>
      </c>
      <c r="AI549" s="270">
        <v>4.0000000000000001E-3</v>
      </c>
      <c r="AJ549" s="270">
        <v>5.0000000000000001E-3</v>
      </c>
      <c r="AK549" s="270">
        <v>5.0000000000000001E-3</v>
      </c>
      <c r="AL549" s="270">
        <v>6.0000000000000001E-3</v>
      </c>
      <c r="AM549" s="270">
        <v>6.0000000000000001E-3</v>
      </c>
      <c r="AN549" s="270">
        <v>7.0000000000000001E-3</v>
      </c>
      <c r="AO549" s="270">
        <v>8.0000000000000002E-3</v>
      </c>
      <c r="AP549" s="270">
        <v>8.0000000000000002E-3</v>
      </c>
      <c r="AQ549" s="270">
        <v>8.9999999999999993E-3</v>
      </c>
      <c r="AR549" s="270">
        <v>8.9999999999999993E-3</v>
      </c>
      <c r="AS549" s="270">
        <v>1.2999999999999999E-2</v>
      </c>
      <c r="AT549" s="270">
        <v>1.4E-2</v>
      </c>
      <c r="AU549" s="270">
        <v>1.4E-2</v>
      </c>
      <c r="AV549" s="270">
        <v>1.4999999999999999E-2</v>
      </c>
      <c r="AW549" s="270">
        <v>1.4999999999999999E-2</v>
      </c>
      <c r="AX549" s="270">
        <v>0</v>
      </c>
      <c r="AY549" s="270">
        <v>0</v>
      </c>
      <c r="AZ549" s="270">
        <v>0</v>
      </c>
      <c r="BA549" s="270">
        <v>0</v>
      </c>
      <c r="BB549" s="270">
        <v>0</v>
      </c>
      <c r="BC549" s="270">
        <v>0</v>
      </c>
      <c r="BD549" s="270">
        <v>0</v>
      </c>
      <c r="BE549" s="270">
        <v>0</v>
      </c>
      <c r="BF549" s="270">
        <v>0</v>
      </c>
      <c r="BG549" s="270">
        <v>0</v>
      </c>
    </row>
    <row r="550" spans="1:59">
      <c r="A550" s="267" t="s">
        <v>512</v>
      </c>
      <c r="B550" s="268">
        <v>0.19691666666666671</v>
      </c>
      <c r="C550" s="268">
        <v>0.64800000000000002</v>
      </c>
      <c r="D550" s="268">
        <v>0</v>
      </c>
      <c r="E550" s="268"/>
      <c r="F550" s="269">
        <v>3105</v>
      </c>
      <c r="G550" s="270">
        <v>0.17</v>
      </c>
      <c r="H550" s="270">
        <v>8.0000000000000002E-3</v>
      </c>
      <c r="I550" s="270">
        <v>5.0000000000000001E-3</v>
      </c>
      <c r="J550" s="270">
        <v>0</v>
      </c>
      <c r="K550" s="270">
        <v>8.0000000000000002E-3</v>
      </c>
      <c r="L550" s="270">
        <v>5.9166666666666812E-3</v>
      </c>
      <c r="M550" s="271">
        <v>54.750402576489535</v>
      </c>
      <c r="N550" s="269">
        <v>3165</v>
      </c>
      <c r="O550" s="269">
        <v>3220</v>
      </c>
      <c r="P550" s="269">
        <v>3275</v>
      </c>
      <c r="Q550" s="269">
        <v>3315</v>
      </c>
      <c r="R550" s="269">
        <v>3387</v>
      </c>
      <c r="S550" s="269" t="s">
        <v>202</v>
      </c>
      <c r="T550" s="270">
        <v>0.17299999999999999</v>
      </c>
      <c r="U550" s="270">
        <v>0.17799999999999999</v>
      </c>
      <c r="V550" s="270">
        <v>0.18</v>
      </c>
      <c r="W550" s="270">
        <v>0.182</v>
      </c>
      <c r="X550" s="270">
        <v>0.186</v>
      </c>
      <c r="Y550" s="270">
        <v>7.0000000000000001E-3</v>
      </c>
      <c r="Z550" s="270">
        <v>8.0000000000000002E-3</v>
      </c>
      <c r="AA550" s="270">
        <v>8.0000000000000002E-3</v>
      </c>
      <c r="AB550" s="270">
        <v>8.9999999999999993E-3</v>
      </c>
      <c r="AC550" s="270">
        <v>8.9999999999999993E-3</v>
      </c>
      <c r="AD550" s="270">
        <v>4.0000000000000001E-3</v>
      </c>
      <c r="AE550" s="270">
        <v>5.0000000000000001E-3</v>
      </c>
      <c r="AF550" s="270">
        <v>5.0000000000000001E-3</v>
      </c>
      <c r="AG550" s="270">
        <v>6.0000000000000001E-3</v>
      </c>
      <c r="AH550" s="270">
        <v>6.0000000000000001E-3</v>
      </c>
      <c r="AI550" s="270">
        <v>1E-3</v>
      </c>
      <c r="AJ550" s="270">
        <v>1E-3</v>
      </c>
      <c r="AK550" s="270">
        <v>2E-3</v>
      </c>
      <c r="AL550" s="270">
        <v>2E-3</v>
      </c>
      <c r="AM550" s="270">
        <v>3.0000000000000001E-3</v>
      </c>
      <c r="AN550" s="270">
        <v>8.9999999999999993E-3</v>
      </c>
      <c r="AO550" s="270">
        <v>0.01</v>
      </c>
      <c r="AP550" s="270">
        <v>0.01</v>
      </c>
      <c r="AQ550" s="270">
        <v>1.0999999999999999E-2</v>
      </c>
      <c r="AR550" s="270">
        <v>1.0999999999999999E-2</v>
      </c>
      <c r="AS550" s="270">
        <v>2.1999999999999999E-2</v>
      </c>
      <c r="AT550" s="270">
        <v>2.1999999999999999E-2</v>
      </c>
      <c r="AU550" s="270">
        <v>2.3E-2</v>
      </c>
      <c r="AV550" s="270">
        <v>2.4E-2</v>
      </c>
      <c r="AW550" s="270">
        <v>2.4E-2</v>
      </c>
      <c r="AX550" s="270">
        <v>0</v>
      </c>
      <c r="AY550" s="270">
        <v>0</v>
      </c>
      <c r="AZ550" s="270">
        <v>0</v>
      </c>
      <c r="BA550" s="270">
        <v>0</v>
      </c>
      <c r="BB550" s="270">
        <v>0</v>
      </c>
      <c r="BC550" s="270">
        <v>0</v>
      </c>
      <c r="BD550" s="270">
        <v>0</v>
      </c>
      <c r="BE550" s="270">
        <v>0</v>
      </c>
      <c r="BF550" s="270">
        <v>0</v>
      </c>
      <c r="BG550" s="270">
        <v>0</v>
      </c>
    </row>
    <row r="551" spans="1:59">
      <c r="A551" s="267" t="s">
        <v>513</v>
      </c>
      <c r="B551" s="268">
        <v>0.14183333333333334</v>
      </c>
      <c r="C551" s="268">
        <v>0.38500000000000001</v>
      </c>
      <c r="D551" s="268">
        <v>0</v>
      </c>
      <c r="E551" s="268"/>
      <c r="F551" s="269">
        <v>2307</v>
      </c>
      <c r="G551" s="270">
        <v>9.8000000000000004E-2</v>
      </c>
      <c r="H551" s="270">
        <v>4.0000000000000001E-3</v>
      </c>
      <c r="I551" s="270">
        <v>2.4E-2</v>
      </c>
      <c r="J551" s="270">
        <v>4.0000000000000001E-3</v>
      </c>
      <c r="K551" s="270">
        <v>6.0000000000000001E-3</v>
      </c>
      <c r="L551" s="270">
        <v>5.8333333333333293E-3</v>
      </c>
      <c r="M551" s="271">
        <v>42.47941048981361</v>
      </c>
      <c r="N551" s="269">
        <v>2347</v>
      </c>
      <c r="O551" s="269">
        <v>2383</v>
      </c>
      <c r="P551" s="269">
        <v>2425</v>
      </c>
      <c r="Q551" s="269">
        <v>2467</v>
      </c>
      <c r="R551" s="269">
        <v>2503</v>
      </c>
      <c r="S551" s="269" t="s">
        <v>202</v>
      </c>
      <c r="T551" s="270">
        <v>9.4E-2</v>
      </c>
      <c r="U551" s="270">
        <v>9.5299999999999996E-2</v>
      </c>
      <c r="V551" s="270">
        <v>9.7000000000000003E-2</v>
      </c>
      <c r="W551" s="270">
        <v>9.8699999999999996E-2</v>
      </c>
      <c r="X551" s="270">
        <v>0.10009999999999999</v>
      </c>
      <c r="Y551" s="270">
        <v>4.0000000000000001E-3</v>
      </c>
      <c r="Z551" s="270">
        <v>4.4999999999999997E-3</v>
      </c>
      <c r="AA551" s="270">
        <v>5.0000000000000001E-3</v>
      </c>
      <c r="AB551" s="270">
        <v>5.4999999999999997E-3</v>
      </c>
      <c r="AC551" s="270">
        <v>6.0000000000000001E-3</v>
      </c>
      <c r="AD551" s="270">
        <v>2.4E-2</v>
      </c>
      <c r="AE551" s="270">
        <v>2.4500000000000001E-2</v>
      </c>
      <c r="AF551" s="270">
        <v>2.5000000000000001E-2</v>
      </c>
      <c r="AG551" s="270">
        <v>2.5499999999999998E-2</v>
      </c>
      <c r="AH551" s="270">
        <v>2.5999999999999999E-2</v>
      </c>
      <c r="AI551" s="270">
        <v>4.0000000000000001E-3</v>
      </c>
      <c r="AJ551" s="270">
        <v>4.4999999999999997E-3</v>
      </c>
      <c r="AK551" s="270">
        <v>5.0000000000000001E-3</v>
      </c>
      <c r="AL551" s="270">
        <v>5.4999999999999997E-3</v>
      </c>
      <c r="AM551" s="270">
        <v>6.0000000000000001E-3</v>
      </c>
      <c r="AN551" s="270">
        <v>6.0000000000000001E-3</v>
      </c>
      <c r="AO551" s="270">
        <v>6.4999999999999997E-3</v>
      </c>
      <c r="AP551" s="270">
        <v>7.0000000000000001E-3</v>
      </c>
      <c r="AQ551" s="270">
        <v>7.4999999999999997E-3</v>
      </c>
      <c r="AR551" s="270">
        <v>8.0000000000000002E-3</v>
      </c>
      <c r="AS551" s="270">
        <v>6.0000000000000001E-3</v>
      </c>
      <c r="AT551" s="270">
        <v>6.4999999999999997E-3</v>
      </c>
      <c r="AU551" s="270">
        <v>7.0000000000000001E-3</v>
      </c>
      <c r="AV551" s="270">
        <v>7.4999999999999997E-3</v>
      </c>
      <c r="AW551" s="270">
        <v>8.0000000000000002E-3</v>
      </c>
      <c r="AX551" s="270">
        <v>0</v>
      </c>
      <c r="AY551" s="270">
        <v>0</v>
      </c>
      <c r="AZ551" s="270">
        <v>0</v>
      </c>
      <c r="BA551" s="270">
        <v>0</v>
      </c>
      <c r="BB551" s="270">
        <v>0</v>
      </c>
      <c r="BC551" s="270">
        <v>0</v>
      </c>
      <c r="BD551" s="270">
        <v>0</v>
      </c>
      <c r="BE551" s="270">
        <v>0</v>
      </c>
      <c r="BF551" s="270">
        <v>0</v>
      </c>
      <c r="BG551" s="270">
        <v>0</v>
      </c>
    </row>
    <row r="552" spans="1:59">
      <c r="A552" s="267" t="s">
        <v>830</v>
      </c>
      <c r="B552" s="268">
        <v>1.3333333333333334E-2</v>
      </c>
      <c r="C552" s="268">
        <v>0.03</v>
      </c>
      <c r="D552" s="268">
        <v>0</v>
      </c>
      <c r="E552" s="268"/>
      <c r="F552" s="269">
        <v>455</v>
      </c>
      <c r="G552" s="270">
        <v>1.2E-2</v>
      </c>
      <c r="H552" s="270">
        <v>0</v>
      </c>
      <c r="I552" s="270">
        <v>0</v>
      </c>
      <c r="J552" s="270">
        <v>0</v>
      </c>
      <c r="K552" s="270">
        <v>0</v>
      </c>
      <c r="L552" s="270">
        <v>1.3333333333333339E-3</v>
      </c>
      <c r="M552" s="271">
        <v>26.373626373626372</v>
      </c>
      <c r="N552" s="269">
        <v>464</v>
      </c>
      <c r="O552" s="269">
        <v>494</v>
      </c>
      <c r="P552" s="269">
        <v>524</v>
      </c>
      <c r="Q552" s="269">
        <v>554</v>
      </c>
      <c r="R552" s="269">
        <v>584</v>
      </c>
      <c r="S552" s="269" t="s">
        <v>202</v>
      </c>
      <c r="T552" s="270">
        <v>1.21E-2</v>
      </c>
      <c r="U552" s="270">
        <v>1.2800000000000001E-2</v>
      </c>
      <c r="V552" s="270">
        <v>1.3599999999999999E-2</v>
      </c>
      <c r="W552" s="270">
        <v>1.44E-2</v>
      </c>
      <c r="X552" s="270">
        <v>1.52E-2</v>
      </c>
      <c r="Y552" s="270">
        <v>0</v>
      </c>
      <c r="Z552" s="270">
        <v>0</v>
      </c>
      <c r="AA552" s="270">
        <v>0</v>
      </c>
      <c r="AB552" s="270">
        <v>0</v>
      </c>
      <c r="AC552" s="270">
        <v>0</v>
      </c>
      <c r="AD552" s="270">
        <v>0</v>
      </c>
      <c r="AE552" s="270">
        <v>0</v>
      </c>
      <c r="AF552" s="270">
        <v>0</v>
      </c>
      <c r="AG552" s="270">
        <v>0</v>
      </c>
      <c r="AH552" s="270">
        <v>0</v>
      </c>
      <c r="AI552" s="270">
        <v>0</v>
      </c>
      <c r="AJ552" s="270">
        <v>0</v>
      </c>
      <c r="AK552" s="270">
        <v>0</v>
      </c>
      <c r="AL552" s="270">
        <v>0</v>
      </c>
      <c r="AM552" s="270">
        <v>0</v>
      </c>
      <c r="AN552" s="270">
        <v>1E-3</v>
      </c>
      <c r="AO552" s="270">
        <v>1E-3</v>
      </c>
      <c r="AP552" s="270">
        <v>1E-3</v>
      </c>
      <c r="AQ552" s="270">
        <v>1E-3</v>
      </c>
      <c r="AR552" s="270">
        <v>1E-3</v>
      </c>
      <c r="AS552" s="270">
        <v>1E-3</v>
      </c>
      <c r="AT552" s="270">
        <v>1E-3</v>
      </c>
      <c r="AU552" s="270">
        <v>1E-3</v>
      </c>
      <c r="AV552" s="270">
        <v>1E-3</v>
      </c>
      <c r="AW552" s="270">
        <v>1E-3</v>
      </c>
      <c r="AX552" s="270">
        <v>0</v>
      </c>
      <c r="AY552" s="270">
        <v>0</v>
      </c>
      <c r="AZ552" s="270">
        <v>0</v>
      </c>
      <c r="BA552" s="270">
        <v>0</v>
      </c>
      <c r="BB552" s="270">
        <v>0</v>
      </c>
      <c r="BC552" s="270">
        <v>0</v>
      </c>
      <c r="BD552" s="270">
        <v>0</v>
      </c>
      <c r="BE552" s="270">
        <v>0</v>
      </c>
      <c r="BF552" s="270">
        <v>0</v>
      </c>
      <c r="BG552" s="270">
        <v>0</v>
      </c>
    </row>
    <row r="553" spans="1:59">
      <c r="A553" s="267" t="s">
        <v>775</v>
      </c>
      <c r="B553" s="268">
        <v>1.2735833333333335</v>
      </c>
      <c r="C553" s="268">
        <v>6.1</v>
      </c>
      <c r="D553" s="268">
        <v>0</v>
      </c>
      <c r="E553" s="268"/>
      <c r="F553" s="269">
        <v>17031</v>
      </c>
      <c r="G553" s="270">
        <v>0.84599999999999997</v>
      </c>
      <c r="H553" s="270">
        <v>0.14499999999999999</v>
      </c>
      <c r="I553" s="270">
        <v>3.0000000000000001E-3</v>
      </c>
      <c r="J553" s="270">
        <v>1.2999999999999999E-2</v>
      </c>
      <c r="K553" s="270">
        <v>0.2</v>
      </c>
      <c r="L553" s="270">
        <v>6.6583333333333661E-2</v>
      </c>
      <c r="M553" s="271">
        <v>49.67412365686102</v>
      </c>
      <c r="N553" s="269">
        <v>32500</v>
      </c>
      <c r="O553" s="269">
        <v>52500</v>
      </c>
      <c r="P553" s="269">
        <v>82500</v>
      </c>
      <c r="Q553" s="269">
        <v>117500</v>
      </c>
      <c r="R553" s="269">
        <v>145000</v>
      </c>
      <c r="S553" s="269" t="s">
        <v>155</v>
      </c>
      <c r="T553" s="270">
        <v>1.3</v>
      </c>
      <c r="U553" s="270">
        <v>2.1</v>
      </c>
      <c r="V553" s="270">
        <v>3.3</v>
      </c>
      <c r="W553" s="270">
        <v>4.7</v>
      </c>
      <c r="X553" s="270">
        <v>5.8</v>
      </c>
      <c r="Y553" s="270">
        <v>0.3</v>
      </c>
      <c r="Z553" s="270">
        <v>0.4</v>
      </c>
      <c r="AA553" s="270">
        <v>0.6</v>
      </c>
      <c r="AB553" s="270">
        <v>1</v>
      </c>
      <c r="AC553" s="270">
        <v>1.2</v>
      </c>
      <c r="AD553" s="270">
        <v>0.1</v>
      </c>
      <c r="AE553" s="270">
        <v>0.5</v>
      </c>
      <c r="AF553" s="270">
        <v>0.8</v>
      </c>
      <c r="AG553" s="270">
        <v>1</v>
      </c>
      <c r="AH553" s="270">
        <v>1.3</v>
      </c>
      <c r="AI553" s="270">
        <v>1.2999999999999999E-2</v>
      </c>
      <c r="AJ553" s="270">
        <v>1.2999999999999999E-2</v>
      </c>
      <c r="AK553" s="270">
        <v>1.2999999999999999E-2</v>
      </c>
      <c r="AL553" s="270">
        <v>1.2999999999999999E-2</v>
      </c>
      <c r="AM553" s="270">
        <v>1.2999999999999999E-2</v>
      </c>
      <c r="AN553" s="270">
        <v>0.2</v>
      </c>
      <c r="AO553" s="270">
        <v>0.3</v>
      </c>
      <c r="AP553" s="270">
        <v>0.5</v>
      </c>
      <c r="AQ553" s="270">
        <v>0.7</v>
      </c>
      <c r="AR553" s="270">
        <v>0.8</v>
      </c>
      <c r="AS553" s="270">
        <v>0.1</v>
      </c>
      <c r="AT553" s="270">
        <v>0.1</v>
      </c>
      <c r="AU553" s="270">
        <v>0.2</v>
      </c>
      <c r="AV553" s="270">
        <v>0.3</v>
      </c>
      <c r="AW553" s="270">
        <v>0.4</v>
      </c>
      <c r="AX553" s="270">
        <v>0</v>
      </c>
      <c r="AY553" s="270">
        <v>0</v>
      </c>
      <c r="AZ553" s="270">
        <v>6</v>
      </c>
      <c r="BA553" s="270">
        <v>0</v>
      </c>
      <c r="BB553" s="270">
        <v>0</v>
      </c>
      <c r="BC553" s="270">
        <v>0</v>
      </c>
      <c r="BD553" s="270">
        <v>0.6</v>
      </c>
      <c r="BE553" s="270">
        <v>1.0999999999999999</v>
      </c>
      <c r="BF553" s="270">
        <v>-0.19999999999999996</v>
      </c>
      <c r="BG553" s="270">
        <v>0</v>
      </c>
    </row>
    <row r="554" spans="1:59">
      <c r="A554" s="267">
        <v>0</v>
      </c>
      <c r="B554" s="268" t="e">
        <v>#N/A</v>
      </c>
      <c r="C554" s="268" t="e">
        <v>#N/A</v>
      </c>
      <c r="D554" s="268" t="e">
        <v>#N/A</v>
      </c>
      <c r="E554" s="268"/>
      <c r="F554" s="269" t="e">
        <v>#N/A</v>
      </c>
      <c r="G554" s="270" t="e">
        <v>#N/A</v>
      </c>
      <c r="H554" s="270" t="e">
        <v>#N/A</v>
      </c>
      <c r="I554" s="270" t="e">
        <v>#N/A</v>
      </c>
      <c r="J554" s="270" t="e">
        <v>#N/A</v>
      </c>
      <c r="K554" s="270" t="e">
        <v>#N/A</v>
      </c>
      <c r="L554" s="270" t="e">
        <v>#N/A</v>
      </c>
      <c r="M554" s="271" t="e">
        <v>#N/A</v>
      </c>
      <c r="N554" s="269" t="e">
        <v>#N/A</v>
      </c>
      <c r="O554" s="269" t="e">
        <v>#N/A</v>
      </c>
      <c r="P554" s="269" t="e">
        <v>#N/A</v>
      </c>
      <c r="Q554" s="269" t="e">
        <v>#N/A</v>
      </c>
      <c r="R554" s="269" t="e">
        <v>#N/A</v>
      </c>
      <c r="S554" s="269" t="e">
        <v>#N/A</v>
      </c>
      <c r="T554" s="270" t="e">
        <v>#N/A</v>
      </c>
      <c r="U554" s="270" t="e">
        <v>#N/A</v>
      </c>
      <c r="V554" s="270" t="e">
        <v>#N/A</v>
      </c>
      <c r="W554" s="270" t="e">
        <v>#N/A</v>
      </c>
      <c r="X554" s="270" t="e">
        <v>#N/A</v>
      </c>
      <c r="Y554" s="270" t="e">
        <v>#N/A</v>
      </c>
      <c r="Z554" s="270" t="e">
        <v>#N/A</v>
      </c>
      <c r="AA554" s="270" t="e">
        <v>#N/A</v>
      </c>
      <c r="AB554" s="270" t="e">
        <v>#N/A</v>
      </c>
      <c r="AC554" s="270" t="e">
        <v>#N/A</v>
      </c>
      <c r="AD554" s="270" t="e">
        <v>#N/A</v>
      </c>
      <c r="AE554" s="270" t="e">
        <v>#N/A</v>
      </c>
      <c r="AF554" s="270" t="e">
        <v>#N/A</v>
      </c>
      <c r="AG554" s="270" t="e">
        <v>#N/A</v>
      </c>
      <c r="AH554" s="270" t="e">
        <v>#N/A</v>
      </c>
      <c r="AI554" s="270" t="e">
        <v>#N/A</v>
      </c>
      <c r="AJ554" s="270" t="e">
        <v>#N/A</v>
      </c>
      <c r="AK554" s="270" t="e">
        <v>#N/A</v>
      </c>
      <c r="AL554" s="270" t="e">
        <v>#N/A</v>
      </c>
      <c r="AM554" s="270" t="e">
        <v>#N/A</v>
      </c>
      <c r="AN554" s="270" t="e">
        <v>#N/A</v>
      </c>
      <c r="AO554" s="270" t="e">
        <v>#N/A</v>
      </c>
      <c r="AP554" s="270" t="e">
        <v>#N/A</v>
      </c>
      <c r="AQ554" s="270" t="e">
        <v>#N/A</v>
      </c>
      <c r="AR554" s="270" t="e">
        <v>#N/A</v>
      </c>
      <c r="AS554" s="270" t="e">
        <v>#N/A</v>
      </c>
      <c r="AT554" s="270" t="e">
        <v>#N/A</v>
      </c>
      <c r="AU554" s="270" t="e">
        <v>#N/A</v>
      </c>
      <c r="AV554" s="270" t="e">
        <v>#N/A</v>
      </c>
      <c r="AW554" s="270" t="e">
        <v>#N/A</v>
      </c>
      <c r="AX554" s="270" t="e">
        <v>#N/A</v>
      </c>
      <c r="AY554" s="270" t="e">
        <v>#N/A</v>
      </c>
      <c r="AZ554" s="270" t="e">
        <v>#N/A</v>
      </c>
      <c r="BA554" s="270" t="e">
        <v>#N/A</v>
      </c>
      <c r="BB554" s="270" t="e">
        <v>#N/A</v>
      </c>
      <c r="BC554" s="270" t="e">
        <v>#N/A</v>
      </c>
      <c r="BD554" s="270" t="e">
        <v>#N/A</v>
      </c>
      <c r="BE554" s="270" t="e">
        <v>#N/A</v>
      </c>
      <c r="BF554" s="270" t="e">
        <v>#N/A</v>
      </c>
      <c r="BG554" s="270" t="e">
        <v>#N/A</v>
      </c>
    </row>
    <row r="555" spans="1:59">
      <c r="A555" s="267">
        <v>0</v>
      </c>
      <c r="B555" s="268" t="e">
        <v>#N/A</v>
      </c>
      <c r="C555" s="268" t="e">
        <v>#N/A</v>
      </c>
      <c r="D555" s="268" t="e">
        <v>#N/A</v>
      </c>
      <c r="E555" s="268"/>
      <c r="F555" s="269" t="e">
        <v>#N/A</v>
      </c>
      <c r="G555" s="270" t="e">
        <v>#N/A</v>
      </c>
      <c r="H555" s="270" t="e">
        <v>#N/A</v>
      </c>
      <c r="I555" s="270" t="e">
        <v>#N/A</v>
      </c>
      <c r="J555" s="270" t="e">
        <v>#N/A</v>
      </c>
      <c r="K555" s="270" t="e">
        <v>#N/A</v>
      </c>
      <c r="L555" s="270" t="e">
        <v>#N/A</v>
      </c>
      <c r="M555" s="271" t="e">
        <v>#N/A</v>
      </c>
      <c r="N555" s="269" t="e">
        <v>#N/A</v>
      </c>
      <c r="O555" s="269" t="e">
        <v>#N/A</v>
      </c>
      <c r="P555" s="269" t="e">
        <v>#N/A</v>
      </c>
      <c r="Q555" s="269" t="e">
        <v>#N/A</v>
      </c>
      <c r="R555" s="269" t="e">
        <v>#N/A</v>
      </c>
      <c r="S555" s="269" t="e">
        <v>#N/A</v>
      </c>
      <c r="T555" s="270" t="e">
        <v>#N/A</v>
      </c>
      <c r="U555" s="270" t="e">
        <v>#N/A</v>
      </c>
      <c r="V555" s="270" t="e">
        <v>#N/A</v>
      </c>
      <c r="W555" s="270" t="e">
        <v>#N/A</v>
      </c>
      <c r="X555" s="270" t="e">
        <v>#N/A</v>
      </c>
      <c r="Y555" s="270" t="e">
        <v>#N/A</v>
      </c>
      <c r="Z555" s="270" t="e">
        <v>#N/A</v>
      </c>
      <c r="AA555" s="270" t="e">
        <v>#N/A</v>
      </c>
      <c r="AB555" s="270" t="e">
        <v>#N/A</v>
      </c>
      <c r="AC555" s="270" t="e">
        <v>#N/A</v>
      </c>
      <c r="AD555" s="270" t="e">
        <v>#N/A</v>
      </c>
      <c r="AE555" s="270" t="e">
        <v>#N/A</v>
      </c>
      <c r="AF555" s="270" t="e">
        <v>#N/A</v>
      </c>
      <c r="AG555" s="270" t="e">
        <v>#N/A</v>
      </c>
      <c r="AH555" s="270" t="e">
        <v>#N/A</v>
      </c>
      <c r="AI555" s="270" t="e">
        <v>#N/A</v>
      </c>
      <c r="AJ555" s="270" t="e">
        <v>#N/A</v>
      </c>
      <c r="AK555" s="270" t="e">
        <v>#N/A</v>
      </c>
      <c r="AL555" s="270" t="e">
        <v>#N/A</v>
      </c>
      <c r="AM555" s="270" t="e">
        <v>#N/A</v>
      </c>
      <c r="AN555" s="270" t="e">
        <v>#N/A</v>
      </c>
      <c r="AO555" s="270" t="e">
        <v>#N/A</v>
      </c>
      <c r="AP555" s="270" t="e">
        <v>#N/A</v>
      </c>
      <c r="AQ555" s="270" t="e">
        <v>#N/A</v>
      </c>
      <c r="AR555" s="270" t="e">
        <v>#N/A</v>
      </c>
      <c r="AS555" s="270" t="e">
        <v>#N/A</v>
      </c>
      <c r="AT555" s="270" t="e">
        <v>#N/A</v>
      </c>
      <c r="AU555" s="270" t="e">
        <v>#N/A</v>
      </c>
      <c r="AV555" s="270" t="e">
        <v>#N/A</v>
      </c>
      <c r="AW555" s="270" t="e">
        <v>#N/A</v>
      </c>
      <c r="AX555" s="270" t="e">
        <v>#N/A</v>
      </c>
      <c r="AY555" s="270" t="e">
        <v>#N/A</v>
      </c>
      <c r="AZ555" s="270" t="e">
        <v>#N/A</v>
      </c>
      <c r="BA555" s="270" t="e">
        <v>#N/A</v>
      </c>
      <c r="BB555" s="270" t="e">
        <v>#N/A</v>
      </c>
      <c r="BC555" s="270" t="e">
        <v>#N/A</v>
      </c>
      <c r="BD555" s="270" t="e">
        <v>#N/A</v>
      </c>
      <c r="BE555" s="270" t="e">
        <v>#N/A</v>
      </c>
      <c r="BF555" s="270" t="e">
        <v>#N/A</v>
      </c>
      <c r="BG555" s="270" t="e">
        <v>#N/A</v>
      </c>
    </row>
    <row r="556" spans="1:59">
      <c r="A556" s="267">
        <v>0</v>
      </c>
      <c r="B556" s="268" t="e">
        <v>#N/A</v>
      </c>
      <c r="C556" s="268" t="e">
        <v>#N/A</v>
      </c>
      <c r="D556" s="268" t="e">
        <v>#N/A</v>
      </c>
      <c r="E556" s="268"/>
      <c r="F556" s="269" t="e">
        <v>#N/A</v>
      </c>
      <c r="G556" s="270" t="e">
        <v>#N/A</v>
      </c>
      <c r="H556" s="270" t="e">
        <v>#N/A</v>
      </c>
      <c r="I556" s="270" t="e">
        <v>#N/A</v>
      </c>
      <c r="J556" s="270" t="e">
        <v>#N/A</v>
      </c>
      <c r="K556" s="270" t="e">
        <v>#N/A</v>
      </c>
      <c r="L556" s="270" t="e">
        <v>#N/A</v>
      </c>
      <c r="M556" s="271" t="e">
        <v>#N/A</v>
      </c>
      <c r="N556" s="269" t="e">
        <v>#N/A</v>
      </c>
      <c r="O556" s="269" t="e">
        <v>#N/A</v>
      </c>
      <c r="P556" s="269" t="e">
        <v>#N/A</v>
      </c>
      <c r="Q556" s="269" t="e">
        <v>#N/A</v>
      </c>
      <c r="R556" s="269" t="e">
        <v>#N/A</v>
      </c>
      <c r="S556" s="269" t="e">
        <v>#N/A</v>
      </c>
      <c r="T556" s="270" t="e">
        <v>#N/A</v>
      </c>
      <c r="U556" s="270" t="e">
        <v>#N/A</v>
      </c>
      <c r="V556" s="270" t="e">
        <v>#N/A</v>
      </c>
      <c r="W556" s="270" t="e">
        <v>#N/A</v>
      </c>
      <c r="X556" s="270" t="e">
        <v>#N/A</v>
      </c>
      <c r="Y556" s="270" t="e">
        <v>#N/A</v>
      </c>
      <c r="Z556" s="270" t="e">
        <v>#N/A</v>
      </c>
      <c r="AA556" s="270" t="e">
        <v>#N/A</v>
      </c>
      <c r="AB556" s="270" t="e">
        <v>#N/A</v>
      </c>
      <c r="AC556" s="270" t="e">
        <v>#N/A</v>
      </c>
      <c r="AD556" s="270" t="e">
        <v>#N/A</v>
      </c>
      <c r="AE556" s="270" t="e">
        <v>#N/A</v>
      </c>
      <c r="AF556" s="270" t="e">
        <v>#N/A</v>
      </c>
      <c r="AG556" s="270" t="e">
        <v>#N/A</v>
      </c>
      <c r="AH556" s="270" t="e">
        <v>#N/A</v>
      </c>
      <c r="AI556" s="270" t="e">
        <v>#N/A</v>
      </c>
      <c r="AJ556" s="270" t="e">
        <v>#N/A</v>
      </c>
      <c r="AK556" s="270" t="e">
        <v>#N/A</v>
      </c>
      <c r="AL556" s="270" t="e">
        <v>#N/A</v>
      </c>
      <c r="AM556" s="270" t="e">
        <v>#N/A</v>
      </c>
      <c r="AN556" s="270" t="e">
        <v>#N/A</v>
      </c>
      <c r="AO556" s="270" t="e">
        <v>#N/A</v>
      </c>
      <c r="AP556" s="270" t="e">
        <v>#N/A</v>
      </c>
      <c r="AQ556" s="270" t="e">
        <v>#N/A</v>
      </c>
      <c r="AR556" s="270" t="e">
        <v>#N/A</v>
      </c>
      <c r="AS556" s="270" t="e">
        <v>#N/A</v>
      </c>
      <c r="AT556" s="270" t="e">
        <v>#N/A</v>
      </c>
      <c r="AU556" s="270" t="e">
        <v>#N/A</v>
      </c>
      <c r="AV556" s="270" t="e">
        <v>#N/A</v>
      </c>
      <c r="AW556" s="270" t="e">
        <v>#N/A</v>
      </c>
      <c r="AX556" s="270" t="e">
        <v>#N/A</v>
      </c>
      <c r="AY556" s="270" t="e">
        <v>#N/A</v>
      </c>
      <c r="AZ556" s="270" t="e">
        <v>#N/A</v>
      </c>
      <c r="BA556" s="270" t="e">
        <v>#N/A</v>
      </c>
      <c r="BB556" s="270" t="e">
        <v>#N/A</v>
      </c>
      <c r="BC556" s="270" t="e">
        <v>#N/A</v>
      </c>
      <c r="BD556" s="270" t="e">
        <v>#N/A</v>
      </c>
      <c r="BE556" s="270" t="e">
        <v>#N/A</v>
      </c>
      <c r="BF556" s="270" t="e">
        <v>#N/A</v>
      </c>
      <c r="BG556" s="270" t="e">
        <v>#N/A</v>
      </c>
    </row>
    <row r="557" spans="1:59">
      <c r="A557" s="267">
        <v>0</v>
      </c>
      <c r="B557" s="268" t="e">
        <v>#N/A</v>
      </c>
      <c r="C557" s="268" t="e">
        <v>#N/A</v>
      </c>
      <c r="D557" s="268" t="e">
        <v>#N/A</v>
      </c>
      <c r="E557" s="268"/>
      <c r="F557" s="269" t="e">
        <v>#N/A</v>
      </c>
      <c r="G557" s="270" t="e">
        <v>#N/A</v>
      </c>
      <c r="H557" s="270" t="e">
        <v>#N/A</v>
      </c>
      <c r="I557" s="270" t="e">
        <v>#N/A</v>
      </c>
      <c r="J557" s="270" t="e">
        <v>#N/A</v>
      </c>
      <c r="K557" s="270" t="e">
        <v>#N/A</v>
      </c>
      <c r="L557" s="270" t="e">
        <v>#N/A</v>
      </c>
      <c r="M557" s="271" t="e">
        <v>#N/A</v>
      </c>
      <c r="N557" s="269" t="e">
        <v>#N/A</v>
      </c>
      <c r="O557" s="269" t="e">
        <v>#N/A</v>
      </c>
      <c r="P557" s="269" t="e">
        <v>#N/A</v>
      </c>
      <c r="Q557" s="269" t="e">
        <v>#N/A</v>
      </c>
      <c r="R557" s="269" t="e">
        <v>#N/A</v>
      </c>
      <c r="S557" s="269" t="e">
        <v>#N/A</v>
      </c>
      <c r="T557" s="270" t="e">
        <v>#N/A</v>
      </c>
      <c r="U557" s="270" t="e">
        <v>#N/A</v>
      </c>
      <c r="V557" s="270" t="e">
        <v>#N/A</v>
      </c>
      <c r="W557" s="270" t="e">
        <v>#N/A</v>
      </c>
      <c r="X557" s="270" t="e">
        <v>#N/A</v>
      </c>
      <c r="Y557" s="270" t="e">
        <v>#N/A</v>
      </c>
      <c r="Z557" s="270" t="e">
        <v>#N/A</v>
      </c>
      <c r="AA557" s="270" t="e">
        <v>#N/A</v>
      </c>
      <c r="AB557" s="270" t="e">
        <v>#N/A</v>
      </c>
      <c r="AC557" s="270" t="e">
        <v>#N/A</v>
      </c>
      <c r="AD557" s="270" t="e">
        <v>#N/A</v>
      </c>
      <c r="AE557" s="270" t="e">
        <v>#N/A</v>
      </c>
      <c r="AF557" s="270" t="e">
        <v>#N/A</v>
      </c>
      <c r="AG557" s="270" t="e">
        <v>#N/A</v>
      </c>
      <c r="AH557" s="270" t="e">
        <v>#N/A</v>
      </c>
      <c r="AI557" s="270" t="e">
        <v>#N/A</v>
      </c>
      <c r="AJ557" s="270" t="e">
        <v>#N/A</v>
      </c>
      <c r="AK557" s="270" t="e">
        <v>#N/A</v>
      </c>
      <c r="AL557" s="270" t="e">
        <v>#N/A</v>
      </c>
      <c r="AM557" s="270" t="e">
        <v>#N/A</v>
      </c>
      <c r="AN557" s="270" t="e">
        <v>#N/A</v>
      </c>
      <c r="AO557" s="270" t="e">
        <v>#N/A</v>
      </c>
      <c r="AP557" s="270" t="e">
        <v>#N/A</v>
      </c>
      <c r="AQ557" s="270" t="e">
        <v>#N/A</v>
      </c>
      <c r="AR557" s="270" t="e">
        <v>#N/A</v>
      </c>
      <c r="AS557" s="270" t="e">
        <v>#N/A</v>
      </c>
      <c r="AT557" s="270" t="e">
        <v>#N/A</v>
      </c>
      <c r="AU557" s="270" t="e">
        <v>#N/A</v>
      </c>
      <c r="AV557" s="270" t="e">
        <v>#N/A</v>
      </c>
      <c r="AW557" s="270" t="e">
        <v>#N/A</v>
      </c>
      <c r="AX557" s="270" t="e">
        <v>#N/A</v>
      </c>
      <c r="AY557" s="270" t="e">
        <v>#N/A</v>
      </c>
      <c r="AZ557" s="270" t="e">
        <v>#N/A</v>
      </c>
      <c r="BA557" s="270" t="e">
        <v>#N/A</v>
      </c>
      <c r="BB557" s="270" t="e">
        <v>#N/A</v>
      </c>
      <c r="BC557" s="270" t="e">
        <v>#N/A</v>
      </c>
      <c r="BD557" s="270" t="e">
        <v>#N/A</v>
      </c>
      <c r="BE557" s="270" t="e">
        <v>#N/A</v>
      </c>
      <c r="BF557" s="270" t="e">
        <v>#N/A</v>
      </c>
      <c r="BG557" s="270" t="e">
        <v>#N/A</v>
      </c>
    </row>
    <row r="558" spans="1:59">
      <c r="A558" s="267">
        <v>0</v>
      </c>
      <c r="B558" s="268" t="e">
        <v>#N/A</v>
      </c>
      <c r="C558" s="268" t="e">
        <v>#N/A</v>
      </c>
      <c r="D558" s="268" t="e">
        <v>#N/A</v>
      </c>
      <c r="E558" s="268"/>
      <c r="F558" s="269" t="e">
        <v>#N/A</v>
      </c>
      <c r="G558" s="270" t="e">
        <v>#N/A</v>
      </c>
      <c r="H558" s="270" t="e">
        <v>#N/A</v>
      </c>
      <c r="I558" s="270" t="e">
        <v>#N/A</v>
      </c>
      <c r="J558" s="270" t="e">
        <v>#N/A</v>
      </c>
      <c r="K558" s="270" t="e">
        <v>#N/A</v>
      </c>
      <c r="L558" s="270" t="e">
        <v>#N/A</v>
      </c>
      <c r="M558" s="271" t="e">
        <v>#N/A</v>
      </c>
      <c r="N558" s="269" t="e">
        <v>#N/A</v>
      </c>
      <c r="O558" s="269" t="e">
        <v>#N/A</v>
      </c>
      <c r="P558" s="269" t="e">
        <v>#N/A</v>
      </c>
      <c r="Q558" s="269" t="e">
        <v>#N/A</v>
      </c>
      <c r="R558" s="269" t="e">
        <v>#N/A</v>
      </c>
      <c r="S558" s="269" t="e">
        <v>#N/A</v>
      </c>
      <c r="T558" s="270" t="e">
        <v>#N/A</v>
      </c>
      <c r="U558" s="270" t="e">
        <v>#N/A</v>
      </c>
      <c r="V558" s="270" t="e">
        <v>#N/A</v>
      </c>
      <c r="W558" s="270" t="e">
        <v>#N/A</v>
      </c>
      <c r="X558" s="270" t="e">
        <v>#N/A</v>
      </c>
      <c r="Y558" s="270" t="e">
        <v>#N/A</v>
      </c>
      <c r="Z558" s="270" t="e">
        <v>#N/A</v>
      </c>
      <c r="AA558" s="270" t="e">
        <v>#N/A</v>
      </c>
      <c r="AB558" s="270" t="e">
        <v>#N/A</v>
      </c>
      <c r="AC558" s="270" t="e">
        <v>#N/A</v>
      </c>
      <c r="AD558" s="270" t="e">
        <v>#N/A</v>
      </c>
      <c r="AE558" s="270" t="e">
        <v>#N/A</v>
      </c>
      <c r="AF558" s="270" t="e">
        <v>#N/A</v>
      </c>
      <c r="AG558" s="270" t="e">
        <v>#N/A</v>
      </c>
      <c r="AH558" s="270" t="e">
        <v>#N/A</v>
      </c>
      <c r="AI558" s="270" t="e">
        <v>#N/A</v>
      </c>
      <c r="AJ558" s="270" t="e">
        <v>#N/A</v>
      </c>
      <c r="AK558" s="270" t="e">
        <v>#N/A</v>
      </c>
      <c r="AL558" s="270" t="e">
        <v>#N/A</v>
      </c>
      <c r="AM558" s="270" t="e">
        <v>#N/A</v>
      </c>
      <c r="AN558" s="270" t="e">
        <v>#N/A</v>
      </c>
      <c r="AO558" s="270" t="e">
        <v>#N/A</v>
      </c>
      <c r="AP558" s="270" t="e">
        <v>#N/A</v>
      </c>
      <c r="AQ558" s="270" t="e">
        <v>#N/A</v>
      </c>
      <c r="AR558" s="270" t="e">
        <v>#N/A</v>
      </c>
      <c r="AS558" s="270" t="e">
        <v>#N/A</v>
      </c>
      <c r="AT558" s="270" t="e">
        <v>#N/A</v>
      </c>
      <c r="AU558" s="270" t="e">
        <v>#N/A</v>
      </c>
      <c r="AV558" s="270" t="e">
        <v>#N/A</v>
      </c>
      <c r="AW558" s="270" t="e">
        <v>#N/A</v>
      </c>
      <c r="AX558" s="270" t="e">
        <v>#N/A</v>
      </c>
      <c r="AY558" s="270" t="e">
        <v>#N/A</v>
      </c>
      <c r="AZ558" s="270" t="e">
        <v>#N/A</v>
      </c>
      <c r="BA558" s="270" t="e">
        <v>#N/A</v>
      </c>
      <c r="BB558" s="270" t="e">
        <v>#N/A</v>
      </c>
      <c r="BC558" s="270" t="e">
        <v>#N/A</v>
      </c>
      <c r="BD558" s="270" t="e">
        <v>#N/A</v>
      </c>
      <c r="BE558" s="270" t="e">
        <v>#N/A</v>
      </c>
      <c r="BF558" s="270" t="e">
        <v>#N/A</v>
      </c>
      <c r="BG558" s="270" t="e">
        <v>#N/A</v>
      </c>
    </row>
    <row r="559" spans="1:59">
      <c r="A559" s="267">
        <v>0</v>
      </c>
      <c r="B559" s="268" t="e">
        <v>#N/A</v>
      </c>
      <c r="C559" s="268" t="e">
        <v>#N/A</v>
      </c>
      <c r="D559" s="268" t="e">
        <v>#N/A</v>
      </c>
      <c r="E559" s="268"/>
      <c r="F559" s="269" t="e">
        <v>#N/A</v>
      </c>
      <c r="G559" s="270" t="e">
        <v>#N/A</v>
      </c>
      <c r="H559" s="270" t="e">
        <v>#N/A</v>
      </c>
      <c r="I559" s="270" t="e">
        <v>#N/A</v>
      </c>
      <c r="J559" s="270" t="e">
        <v>#N/A</v>
      </c>
      <c r="K559" s="270" t="e">
        <v>#N/A</v>
      </c>
      <c r="L559" s="270" t="e">
        <v>#N/A</v>
      </c>
      <c r="M559" s="271" t="e">
        <v>#N/A</v>
      </c>
      <c r="N559" s="269" t="e">
        <v>#N/A</v>
      </c>
      <c r="O559" s="269" t="e">
        <v>#N/A</v>
      </c>
      <c r="P559" s="269" t="e">
        <v>#N/A</v>
      </c>
      <c r="Q559" s="269" t="e">
        <v>#N/A</v>
      </c>
      <c r="R559" s="269" t="e">
        <v>#N/A</v>
      </c>
      <c r="S559" s="269" t="e">
        <v>#N/A</v>
      </c>
      <c r="T559" s="270" t="e">
        <v>#N/A</v>
      </c>
      <c r="U559" s="270" t="e">
        <v>#N/A</v>
      </c>
      <c r="V559" s="270" t="e">
        <v>#N/A</v>
      </c>
      <c r="W559" s="270" t="e">
        <v>#N/A</v>
      </c>
      <c r="X559" s="270" t="e">
        <v>#N/A</v>
      </c>
      <c r="Y559" s="270" t="e">
        <v>#N/A</v>
      </c>
      <c r="Z559" s="270" t="e">
        <v>#N/A</v>
      </c>
      <c r="AA559" s="270" t="e">
        <v>#N/A</v>
      </c>
      <c r="AB559" s="270" t="e">
        <v>#N/A</v>
      </c>
      <c r="AC559" s="270" t="e">
        <v>#N/A</v>
      </c>
      <c r="AD559" s="270" t="e">
        <v>#N/A</v>
      </c>
      <c r="AE559" s="270" t="e">
        <v>#N/A</v>
      </c>
      <c r="AF559" s="270" t="e">
        <v>#N/A</v>
      </c>
      <c r="AG559" s="270" t="e">
        <v>#N/A</v>
      </c>
      <c r="AH559" s="270" t="e">
        <v>#N/A</v>
      </c>
      <c r="AI559" s="270" t="e">
        <v>#N/A</v>
      </c>
      <c r="AJ559" s="270" t="e">
        <v>#N/A</v>
      </c>
      <c r="AK559" s="270" t="e">
        <v>#N/A</v>
      </c>
      <c r="AL559" s="270" t="e">
        <v>#N/A</v>
      </c>
      <c r="AM559" s="270" t="e">
        <v>#N/A</v>
      </c>
      <c r="AN559" s="270" t="e">
        <v>#N/A</v>
      </c>
      <c r="AO559" s="270" t="e">
        <v>#N/A</v>
      </c>
      <c r="AP559" s="270" t="e">
        <v>#N/A</v>
      </c>
      <c r="AQ559" s="270" t="e">
        <v>#N/A</v>
      </c>
      <c r="AR559" s="270" t="e">
        <v>#N/A</v>
      </c>
      <c r="AS559" s="270" t="e">
        <v>#N/A</v>
      </c>
      <c r="AT559" s="270" t="e">
        <v>#N/A</v>
      </c>
      <c r="AU559" s="270" t="e">
        <v>#N/A</v>
      </c>
      <c r="AV559" s="270" t="e">
        <v>#N/A</v>
      </c>
      <c r="AW559" s="270" t="e">
        <v>#N/A</v>
      </c>
      <c r="AX559" s="270" t="e">
        <v>#N/A</v>
      </c>
      <c r="AY559" s="270" t="e">
        <v>#N/A</v>
      </c>
      <c r="AZ559" s="270" t="e">
        <v>#N/A</v>
      </c>
      <c r="BA559" s="270" t="e">
        <v>#N/A</v>
      </c>
      <c r="BB559" s="270" t="e">
        <v>#N/A</v>
      </c>
      <c r="BC559" s="270" t="e">
        <v>#N/A</v>
      </c>
      <c r="BD559" s="270" t="e">
        <v>#N/A</v>
      </c>
      <c r="BE559" s="270" t="e">
        <v>#N/A</v>
      </c>
      <c r="BF559" s="270" t="e">
        <v>#N/A</v>
      </c>
      <c r="BG559" s="270" t="e">
        <v>#N/A</v>
      </c>
    </row>
    <row r="560" spans="1:59">
      <c r="A560" s="267">
        <v>0</v>
      </c>
      <c r="B560" s="268" t="e">
        <v>#N/A</v>
      </c>
      <c r="C560" s="268" t="e">
        <v>#N/A</v>
      </c>
      <c r="D560" s="268" t="e">
        <v>#N/A</v>
      </c>
      <c r="E560" s="268"/>
      <c r="F560" s="269" t="e">
        <v>#N/A</v>
      </c>
      <c r="G560" s="270" t="e">
        <v>#N/A</v>
      </c>
      <c r="H560" s="270" t="e">
        <v>#N/A</v>
      </c>
      <c r="I560" s="270" t="e">
        <v>#N/A</v>
      </c>
      <c r="J560" s="270" t="e">
        <v>#N/A</v>
      </c>
      <c r="K560" s="270" t="e">
        <v>#N/A</v>
      </c>
      <c r="L560" s="270" t="e">
        <v>#N/A</v>
      </c>
      <c r="M560" s="271" t="e">
        <v>#N/A</v>
      </c>
      <c r="N560" s="269" t="e">
        <v>#N/A</v>
      </c>
      <c r="O560" s="269" t="e">
        <v>#N/A</v>
      </c>
      <c r="P560" s="269" t="e">
        <v>#N/A</v>
      </c>
      <c r="Q560" s="269" t="e">
        <v>#N/A</v>
      </c>
      <c r="R560" s="269" t="e">
        <v>#N/A</v>
      </c>
      <c r="S560" s="269" t="e">
        <v>#N/A</v>
      </c>
      <c r="T560" s="270" t="e">
        <v>#N/A</v>
      </c>
      <c r="U560" s="270" t="e">
        <v>#N/A</v>
      </c>
      <c r="V560" s="270" t="e">
        <v>#N/A</v>
      </c>
      <c r="W560" s="270" t="e">
        <v>#N/A</v>
      </c>
      <c r="X560" s="270" t="e">
        <v>#N/A</v>
      </c>
      <c r="Y560" s="270" t="e">
        <v>#N/A</v>
      </c>
      <c r="Z560" s="270" t="e">
        <v>#N/A</v>
      </c>
      <c r="AA560" s="270" t="e">
        <v>#N/A</v>
      </c>
      <c r="AB560" s="270" t="e">
        <v>#N/A</v>
      </c>
      <c r="AC560" s="270" t="e">
        <v>#N/A</v>
      </c>
      <c r="AD560" s="270" t="e">
        <v>#N/A</v>
      </c>
      <c r="AE560" s="270" t="e">
        <v>#N/A</v>
      </c>
      <c r="AF560" s="270" t="e">
        <v>#N/A</v>
      </c>
      <c r="AG560" s="270" t="e">
        <v>#N/A</v>
      </c>
      <c r="AH560" s="270" t="e">
        <v>#N/A</v>
      </c>
      <c r="AI560" s="270" t="e">
        <v>#N/A</v>
      </c>
      <c r="AJ560" s="270" t="e">
        <v>#N/A</v>
      </c>
      <c r="AK560" s="270" t="e">
        <v>#N/A</v>
      </c>
      <c r="AL560" s="270" t="e">
        <v>#N/A</v>
      </c>
      <c r="AM560" s="270" t="e">
        <v>#N/A</v>
      </c>
      <c r="AN560" s="270" t="e">
        <v>#N/A</v>
      </c>
      <c r="AO560" s="270" t="e">
        <v>#N/A</v>
      </c>
      <c r="AP560" s="270" t="e">
        <v>#N/A</v>
      </c>
      <c r="AQ560" s="270" t="e">
        <v>#N/A</v>
      </c>
      <c r="AR560" s="270" t="e">
        <v>#N/A</v>
      </c>
      <c r="AS560" s="270" t="e">
        <v>#N/A</v>
      </c>
      <c r="AT560" s="270" t="e">
        <v>#N/A</v>
      </c>
      <c r="AU560" s="270" t="e">
        <v>#N/A</v>
      </c>
      <c r="AV560" s="270" t="e">
        <v>#N/A</v>
      </c>
      <c r="AW560" s="270" t="e">
        <v>#N/A</v>
      </c>
      <c r="AX560" s="270" t="e">
        <v>#N/A</v>
      </c>
      <c r="AY560" s="270" t="e">
        <v>#N/A</v>
      </c>
      <c r="AZ560" s="270" t="e">
        <v>#N/A</v>
      </c>
      <c r="BA560" s="270" t="e">
        <v>#N/A</v>
      </c>
      <c r="BB560" s="270" t="e">
        <v>#N/A</v>
      </c>
      <c r="BC560" s="270" t="e">
        <v>#N/A</v>
      </c>
      <c r="BD560" s="270" t="e">
        <v>#N/A</v>
      </c>
      <c r="BE560" s="270" t="e">
        <v>#N/A</v>
      </c>
      <c r="BF560" s="270" t="e">
        <v>#N/A</v>
      </c>
      <c r="BG560" s="270" t="e">
        <v>#N/A</v>
      </c>
    </row>
    <row r="561" spans="1:59">
      <c r="A561" s="267">
        <v>0</v>
      </c>
      <c r="B561" s="268" t="e">
        <v>#N/A</v>
      </c>
      <c r="C561" s="268" t="e">
        <v>#N/A</v>
      </c>
      <c r="D561" s="268" t="e">
        <v>#N/A</v>
      </c>
      <c r="E561" s="268"/>
      <c r="F561" s="269" t="e">
        <v>#N/A</v>
      </c>
      <c r="G561" s="270" t="e">
        <v>#N/A</v>
      </c>
      <c r="H561" s="270" t="e">
        <v>#N/A</v>
      </c>
      <c r="I561" s="270" t="e">
        <v>#N/A</v>
      </c>
      <c r="J561" s="270" t="e">
        <v>#N/A</v>
      </c>
      <c r="K561" s="270" t="e">
        <v>#N/A</v>
      </c>
      <c r="L561" s="270" t="e">
        <v>#N/A</v>
      </c>
      <c r="M561" s="271" t="e">
        <v>#N/A</v>
      </c>
      <c r="N561" s="269" t="e">
        <v>#N/A</v>
      </c>
      <c r="O561" s="269" t="e">
        <v>#N/A</v>
      </c>
      <c r="P561" s="269" t="e">
        <v>#N/A</v>
      </c>
      <c r="Q561" s="269" t="e">
        <v>#N/A</v>
      </c>
      <c r="R561" s="269" t="e">
        <v>#N/A</v>
      </c>
      <c r="S561" s="269" t="e">
        <v>#N/A</v>
      </c>
      <c r="T561" s="270" t="e">
        <v>#N/A</v>
      </c>
      <c r="U561" s="270" t="e">
        <v>#N/A</v>
      </c>
      <c r="V561" s="270" t="e">
        <v>#N/A</v>
      </c>
      <c r="W561" s="270" t="e">
        <v>#N/A</v>
      </c>
      <c r="X561" s="270" t="e">
        <v>#N/A</v>
      </c>
      <c r="Y561" s="270" t="e">
        <v>#N/A</v>
      </c>
      <c r="Z561" s="270" t="e">
        <v>#N/A</v>
      </c>
      <c r="AA561" s="270" t="e">
        <v>#N/A</v>
      </c>
      <c r="AB561" s="270" t="e">
        <v>#N/A</v>
      </c>
      <c r="AC561" s="270" t="e">
        <v>#N/A</v>
      </c>
      <c r="AD561" s="270" t="e">
        <v>#N/A</v>
      </c>
      <c r="AE561" s="270" t="e">
        <v>#N/A</v>
      </c>
      <c r="AF561" s="270" t="e">
        <v>#N/A</v>
      </c>
      <c r="AG561" s="270" t="e">
        <v>#N/A</v>
      </c>
      <c r="AH561" s="270" t="e">
        <v>#N/A</v>
      </c>
      <c r="AI561" s="270" t="e">
        <v>#N/A</v>
      </c>
      <c r="AJ561" s="270" t="e">
        <v>#N/A</v>
      </c>
      <c r="AK561" s="270" t="e">
        <v>#N/A</v>
      </c>
      <c r="AL561" s="270" t="e">
        <v>#N/A</v>
      </c>
      <c r="AM561" s="270" t="e">
        <v>#N/A</v>
      </c>
      <c r="AN561" s="270" t="e">
        <v>#N/A</v>
      </c>
      <c r="AO561" s="270" t="e">
        <v>#N/A</v>
      </c>
      <c r="AP561" s="270" t="e">
        <v>#N/A</v>
      </c>
      <c r="AQ561" s="270" t="e">
        <v>#N/A</v>
      </c>
      <c r="AR561" s="270" t="e">
        <v>#N/A</v>
      </c>
      <c r="AS561" s="270" t="e">
        <v>#N/A</v>
      </c>
      <c r="AT561" s="270" t="e">
        <v>#N/A</v>
      </c>
      <c r="AU561" s="270" t="e">
        <v>#N/A</v>
      </c>
      <c r="AV561" s="270" t="e">
        <v>#N/A</v>
      </c>
      <c r="AW561" s="270" t="e">
        <v>#N/A</v>
      </c>
      <c r="AX561" s="270" t="e">
        <v>#N/A</v>
      </c>
      <c r="AY561" s="270" t="e">
        <v>#N/A</v>
      </c>
      <c r="AZ561" s="270" t="e">
        <v>#N/A</v>
      </c>
      <c r="BA561" s="270" t="e">
        <v>#N/A</v>
      </c>
      <c r="BB561" s="270" t="e">
        <v>#N/A</v>
      </c>
      <c r="BC561" s="270" t="e">
        <v>#N/A</v>
      </c>
      <c r="BD561" s="270" t="e">
        <v>#N/A</v>
      </c>
      <c r="BE561" s="270" t="e">
        <v>#N/A</v>
      </c>
      <c r="BF561" s="270" t="e">
        <v>#N/A</v>
      </c>
      <c r="BG561" s="270" t="e">
        <v>#N/A</v>
      </c>
    </row>
    <row r="562" spans="1:59">
      <c r="A562" s="267">
        <v>0</v>
      </c>
      <c r="B562" s="268" t="e">
        <v>#N/A</v>
      </c>
      <c r="C562" s="268" t="e">
        <v>#N/A</v>
      </c>
      <c r="D562" s="268" t="e">
        <v>#N/A</v>
      </c>
      <c r="E562" s="268"/>
      <c r="F562" s="269" t="e">
        <v>#N/A</v>
      </c>
      <c r="G562" s="270" t="e">
        <v>#N/A</v>
      </c>
      <c r="H562" s="270" t="e">
        <v>#N/A</v>
      </c>
      <c r="I562" s="270" t="e">
        <v>#N/A</v>
      </c>
      <c r="J562" s="270" t="e">
        <v>#N/A</v>
      </c>
      <c r="K562" s="270" t="e">
        <v>#N/A</v>
      </c>
      <c r="L562" s="270" t="e">
        <v>#N/A</v>
      </c>
      <c r="M562" s="271" t="e">
        <v>#N/A</v>
      </c>
      <c r="N562" s="269" t="e">
        <v>#N/A</v>
      </c>
      <c r="O562" s="269" t="e">
        <v>#N/A</v>
      </c>
      <c r="P562" s="269" t="e">
        <v>#N/A</v>
      </c>
      <c r="Q562" s="269" t="e">
        <v>#N/A</v>
      </c>
      <c r="R562" s="269" t="e">
        <v>#N/A</v>
      </c>
      <c r="S562" s="269" t="e">
        <v>#N/A</v>
      </c>
      <c r="T562" s="270" t="e">
        <v>#N/A</v>
      </c>
      <c r="U562" s="270" t="e">
        <v>#N/A</v>
      </c>
      <c r="V562" s="270" t="e">
        <v>#N/A</v>
      </c>
      <c r="W562" s="270" t="e">
        <v>#N/A</v>
      </c>
      <c r="X562" s="270" t="e">
        <v>#N/A</v>
      </c>
      <c r="Y562" s="270" t="e">
        <v>#N/A</v>
      </c>
      <c r="Z562" s="270" t="e">
        <v>#N/A</v>
      </c>
      <c r="AA562" s="270" t="e">
        <v>#N/A</v>
      </c>
      <c r="AB562" s="270" t="e">
        <v>#N/A</v>
      </c>
      <c r="AC562" s="270" t="e">
        <v>#N/A</v>
      </c>
      <c r="AD562" s="270" t="e">
        <v>#N/A</v>
      </c>
      <c r="AE562" s="270" t="e">
        <v>#N/A</v>
      </c>
      <c r="AF562" s="270" t="e">
        <v>#N/A</v>
      </c>
      <c r="AG562" s="270" t="e">
        <v>#N/A</v>
      </c>
      <c r="AH562" s="270" t="e">
        <v>#N/A</v>
      </c>
      <c r="AI562" s="270" t="e">
        <v>#N/A</v>
      </c>
      <c r="AJ562" s="270" t="e">
        <v>#N/A</v>
      </c>
      <c r="AK562" s="270" t="e">
        <v>#N/A</v>
      </c>
      <c r="AL562" s="270" t="e">
        <v>#N/A</v>
      </c>
      <c r="AM562" s="270" t="e">
        <v>#N/A</v>
      </c>
      <c r="AN562" s="270" t="e">
        <v>#N/A</v>
      </c>
      <c r="AO562" s="270" t="e">
        <v>#N/A</v>
      </c>
      <c r="AP562" s="270" t="e">
        <v>#N/A</v>
      </c>
      <c r="AQ562" s="270" t="e">
        <v>#N/A</v>
      </c>
      <c r="AR562" s="270" t="e">
        <v>#N/A</v>
      </c>
      <c r="AS562" s="270" t="e">
        <v>#N/A</v>
      </c>
      <c r="AT562" s="270" t="e">
        <v>#N/A</v>
      </c>
      <c r="AU562" s="270" t="e">
        <v>#N/A</v>
      </c>
      <c r="AV562" s="270" t="e">
        <v>#N/A</v>
      </c>
      <c r="AW562" s="270" t="e">
        <v>#N/A</v>
      </c>
      <c r="AX562" s="270" t="e">
        <v>#N/A</v>
      </c>
      <c r="AY562" s="270" t="e">
        <v>#N/A</v>
      </c>
      <c r="AZ562" s="270" t="e">
        <v>#N/A</v>
      </c>
      <c r="BA562" s="270" t="e">
        <v>#N/A</v>
      </c>
      <c r="BB562" s="270" t="e">
        <v>#N/A</v>
      </c>
      <c r="BC562" s="270" t="e">
        <v>#N/A</v>
      </c>
      <c r="BD562" s="270" t="e">
        <v>#N/A</v>
      </c>
      <c r="BE562" s="270" t="e">
        <v>#N/A</v>
      </c>
      <c r="BF562" s="270" t="e">
        <v>#N/A</v>
      </c>
      <c r="BG562" s="270" t="e">
        <v>#N/A</v>
      </c>
    </row>
    <row r="563" spans="1:59">
      <c r="A563" s="267">
        <v>0</v>
      </c>
      <c r="B563" s="268" t="e">
        <v>#N/A</v>
      </c>
      <c r="C563" s="268" t="e">
        <v>#N/A</v>
      </c>
      <c r="D563" s="268" t="e">
        <v>#N/A</v>
      </c>
      <c r="E563" s="268"/>
      <c r="F563" s="269" t="e">
        <v>#N/A</v>
      </c>
      <c r="G563" s="270" t="e">
        <v>#N/A</v>
      </c>
      <c r="H563" s="270" t="e">
        <v>#N/A</v>
      </c>
      <c r="I563" s="270" t="e">
        <v>#N/A</v>
      </c>
      <c r="J563" s="270" t="e">
        <v>#N/A</v>
      </c>
      <c r="K563" s="270" t="e">
        <v>#N/A</v>
      </c>
      <c r="L563" s="270" t="e">
        <v>#N/A</v>
      </c>
      <c r="M563" s="271" t="e">
        <v>#N/A</v>
      </c>
      <c r="N563" s="269" t="e">
        <v>#N/A</v>
      </c>
      <c r="O563" s="269" t="e">
        <v>#N/A</v>
      </c>
      <c r="P563" s="269" t="e">
        <v>#N/A</v>
      </c>
      <c r="Q563" s="269" t="e">
        <v>#N/A</v>
      </c>
      <c r="R563" s="269" t="e">
        <v>#N/A</v>
      </c>
      <c r="S563" s="269" t="e">
        <v>#N/A</v>
      </c>
      <c r="T563" s="270" t="e">
        <v>#N/A</v>
      </c>
      <c r="U563" s="270" t="e">
        <v>#N/A</v>
      </c>
      <c r="V563" s="270" t="e">
        <v>#N/A</v>
      </c>
      <c r="W563" s="270" t="e">
        <v>#N/A</v>
      </c>
      <c r="X563" s="270" t="e">
        <v>#N/A</v>
      </c>
      <c r="Y563" s="270" t="e">
        <v>#N/A</v>
      </c>
      <c r="Z563" s="270" t="e">
        <v>#N/A</v>
      </c>
      <c r="AA563" s="270" t="e">
        <v>#N/A</v>
      </c>
      <c r="AB563" s="270" t="e">
        <v>#N/A</v>
      </c>
      <c r="AC563" s="270" t="e">
        <v>#N/A</v>
      </c>
      <c r="AD563" s="270" t="e">
        <v>#N/A</v>
      </c>
      <c r="AE563" s="270" t="e">
        <v>#N/A</v>
      </c>
      <c r="AF563" s="270" t="e">
        <v>#N/A</v>
      </c>
      <c r="AG563" s="270" t="e">
        <v>#N/A</v>
      </c>
      <c r="AH563" s="270" t="e">
        <v>#N/A</v>
      </c>
      <c r="AI563" s="270" t="e">
        <v>#N/A</v>
      </c>
      <c r="AJ563" s="270" t="e">
        <v>#N/A</v>
      </c>
      <c r="AK563" s="270" t="e">
        <v>#N/A</v>
      </c>
      <c r="AL563" s="270" t="e">
        <v>#N/A</v>
      </c>
      <c r="AM563" s="270" t="e">
        <v>#N/A</v>
      </c>
      <c r="AN563" s="270" t="e">
        <v>#N/A</v>
      </c>
      <c r="AO563" s="270" t="e">
        <v>#N/A</v>
      </c>
      <c r="AP563" s="270" t="e">
        <v>#N/A</v>
      </c>
      <c r="AQ563" s="270" t="e">
        <v>#N/A</v>
      </c>
      <c r="AR563" s="270" t="e">
        <v>#N/A</v>
      </c>
      <c r="AS563" s="270" t="e">
        <v>#N/A</v>
      </c>
      <c r="AT563" s="270" t="e">
        <v>#N/A</v>
      </c>
      <c r="AU563" s="270" t="e">
        <v>#N/A</v>
      </c>
      <c r="AV563" s="270" t="e">
        <v>#N/A</v>
      </c>
      <c r="AW563" s="270" t="e">
        <v>#N/A</v>
      </c>
      <c r="AX563" s="270" t="e">
        <v>#N/A</v>
      </c>
      <c r="AY563" s="270" t="e">
        <v>#N/A</v>
      </c>
      <c r="AZ563" s="270" t="e">
        <v>#N/A</v>
      </c>
      <c r="BA563" s="270" t="e">
        <v>#N/A</v>
      </c>
      <c r="BB563" s="270" t="e">
        <v>#N/A</v>
      </c>
      <c r="BC563" s="270" t="e">
        <v>#N/A</v>
      </c>
      <c r="BD563" s="270" t="e">
        <v>#N/A</v>
      </c>
      <c r="BE563" s="270" t="e">
        <v>#N/A</v>
      </c>
      <c r="BF563" s="270" t="e">
        <v>#N/A</v>
      </c>
      <c r="BG563" s="270" t="e">
        <v>#N/A</v>
      </c>
    </row>
    <row r="564" spans="1:59">
      <c r="A564" s="267">
        <v>0</v>
      </c>
      <c r="B564" s="268" t="e">
        <v>#N/A</v>
      </c>
      <c r="C564" s="268" t="e">
        <v>#N/A</v>
      </c>
      <c r="D564" s="268" t="e">
        <v>#N/A</v>
      </c>
      <c r="E564" s="268"/>
      <c r="F564" s="269" t="e">
        <v>#N/A</v>
      </c>
      <c r="G564" s="270" t="e">
        <v>#N/A</v>
      </c>
      <c r="H564" s="270" t="e">
        <v>#N/A</v>
      </c>
      <c r="I564" s="270" t="e">
        <v>#N/A</v>
      </c>
      <c r="J564" s="270" t="e">
        <v>#N/A</v>
      </c>
      <c r="K564" s="270" t="e">
        <v>#N/A</v>
      </c>
      <c r="L564" s="270" t="e">
        <v>#N/A</v>
      </c>
      <c r="M564" s="271" t="e">
        <v>#N/A</v>
      </c>
      <c r="N564" s="269" t="e">
        <v>#N/A</v>
      </c>
      <c r="O564" s="269" t="e">
        <v>#N/A</v>
      </c>
      <c r="P564" s="269" t="e">
        <v>#N/A</v>
      </c>
      <c r="Q564" s="269" t="e">
        <v>#N/A</v>
      </c>
      <c r="R564" s="269" t="e">
        <v>#N/A</v>
      </c>
      <c r="S564" s="269" t="e">
        <v>#N/A</v>
      </c>
      <c r="T564" s="270" t="e">
        <v>#N/A</v>
      </c>
      <c r="U564" s="270" t="e">
        <v>#N/A</v>
      </c>
      <c r="V564" s="270" t="e">
        <v>#N/A</v>
      </c>
      <c r="W564" s="270" t="e">
        <v>#N/A</v>
      </c>
      <c r="X564" s="270" t="e">
        <v>#N/A</v>
      </c>
      <c r="Y564" s="270" t="e">
        <v>#N/A</v>
      </c>
      <c r="Z564" s="270" t="e">
        <v>#N/A</v>
      </c>
      <c r="AA564" s="270" t="e">
        <v>#N/A</v>
      </c>
      <c r="AB564" s="270" t="e">
        <v>#N/A</v>
      </c>
      <c r="AC564" s="270" t="e">
        <v>#N/A</v>
      </c>
      <c r="AD564" s="270" t="e">
        <v>#N/A</v>
      </c>
      <c r="AE564" s="270" t="e">
        <v>#N/A</v>
      </c>
      <c r="AF564" s="270" t="e">
        <v>#N/A</v>
      </c>
      <c r="AG564" s="270" t="e">
        <v>#N/A</v>
      </c>
      <c r="AH564" s="270" t="e">
        <v>#N/A</v>
      </c>
      <c r="AI564" s="270" t="e">
        <v>#N/A</v>
      </c>
      <c r="AJ564" s="270" t="e">
        <v>#N/A</v>
      </c>
      <c r="AK564" s="270" t="e">
        <v>#N/A</v>
      </c>
      <c r="AL564" s="270" t="e">
        <v>#N/A</v>
      </c>
      <c r="AM564" s="270" t="e">
        <v>#N/A</v>
      </c>
      <c r="AN564" s="270" t="e">
        <v>#N/A</v>
      </c>
      <c r="AO564" s="270" t="e">
        <v>#N/A</v>
      </c>
      <c r="AP564" s="270" t="e">
        <v>#N/A</v>
      </c>
      <c r="AQ564" s="270" t="e">
        <v>#N/A</v>
      </c>
      <c r="AR564" s="270" t="e">
        <v>#N/A</v>
      </c>
      <c r="AS564" s="270" t="e">
        <v>#N/A</v>
      </c>
      <c r="AT564" s="270" t="e">
        <v>#N/A</v>
      </c>
      <c r="AU564" s="270" t="e">
        <v>#N/A</v>
      </c>
      <c r="AV564" s="270" t="e">
        <v>#N/A</v>
      </c>
      <c r="AW564" s="270" t="e">
        <v>#N/A</v>
      </c>
      <c r="AX564" s="270" t="e">
        <v>#N/A</v>
      </c>
      <c r="AY564" s="270" t="e">
        <v>#N/A</v>
      </c>
      <c r="AZ564" s="270" t="e">
        <v>#N/A</v>
      </c>
      <c r="BA564" s="270" t="e">
        <v>#N/A</v>
      </c>
      <c r="BB564" s="270" t="e">
        <v>#N/A</v>
      </c>
      <c r="BC564" s="270" t="e">
        <v>#N/A</v>
      </c>
      <c r="BD564" s="270" t="e">
        <v>#N/A</v>
      </c>
      <c r="BE564" s="270" t="e">
        <v>#N/A</v>
      </c>
      <c r="BF564" s="270" t="e">
        <v>#N/A</v>
      </c>
      <c r="BG564" s="270" t="e">
        <v>#N/A</v>
      </c>
    </row>
    <row r="565" spans="1:59">
      <c r="A565" s="267">
        <v>0</v>
      </c>
      <c r="B565" s="268" t="e">
        <v>#N/A</v>
      </c>
      <c r="C565" s="268" t="e">
        <v>#N/A</v>
      </c>
      <c r="D565" s="268" t="e">
        <v>#N/A</v>
      </c>
      <c r="E565" s="268"/>
      <c r="F565" s="269" t="e">
        <v>#N/A</v>
      </c>
      <c r="G565" s="270" t="e">
        <v>#N/A</v>
      </c>
      <c r="H565" s="270" t="e">
        <v>#N/A</v>
      </c>
      <c r="I565" s="270" t="e">
        <v>#N/A</v>
      </c>
      <c r="J565" s="270" t="e">
        <v>#N/A</v>
      </c>
      <c r="K565" s="270" t="e">
        <v>#N/A</v>
      </c>
      <c r="L565" s="270" t="e">
        <v>#N/A</v>
      </c>
      <c r="M565" s="271" t="e">
        <v>#N/A</v>
      </c>
      <c r="N565" s="269" t="e">
        <v>#N/A</v>
      </c>
      <c r="O565" s="269" t="e">
        <v>#N/A</v>
      </c>
      <c r="P565" s="269" t="e">
        <v>#N/A</v>
      </c>
      <c r="Q565" s="269" t="e">
        <v>#N/A</v>
      </c>
      <c r="R565" s="269" t="e">
        <v>#N/A</v>
      </c>
      <c r="S565" s="269" t="e">
        <v>#N/A</v>
      </c>
      <c r="T565" s="270" t="e">
        <v>#N/A</v>
      </c>
      <c r="U565" s="270" t="e">
        <v>#N/A</v>
      </c>
      <c r="V565" s="270" t="e">
        <v>#N/A</v>
      </c>
      <c r="W565" s="270" t="e">
        <v>#N/A</v>
      </c>
      <c r="X565" s="270" t="e">
        <v>#N/A</v>
      </c>
      <c r="Y565" s="270" t="e">
        <v>#N/A</v>
      </c>
      <c r="Z565" s="270" t="e">
        <v>#N/A</v>
      </c>
      <c r="AA565" s="270" t="e">
        <v>#N/A</v>
      </c>
      <c r="AB565" s="270" t="e">
        <v>#N/A</v>
      </c>
      <c r="AC565" s="270" t="e">
        <v>#N/A</v>
      </c>
      <c r="AD565" s="270" t="e">
        <v>#N/A</v>
      </c>
      <c r="AE565" s="270" t="e">
        <v>#N/A</v>
      </c>
      <c r="AF565" s="270" t="e">
        <v>#N/A</v>
      </c>
      <c r="AG565" s="270" t="e">
        <v>#N/A</v>
      </c>
      <c r="AH565" s="270" t="e">
        <v>#N/A</v>
      </c>
      <c r="AI565" s="270" t="e">
        <v>#N/A</v>
      </c>
      <c r="AJ565" s="270" t="e">
        <v>#N/A</v>
      </c>
      <c r="AK565" s="270" t="e">
        <v>#N/A</v>
      </c>
      <c r="AL565" s="270" t="e">
        <v>#N/A</v>
      </c>
      <c r="AM565" s="270" t="e">
        <v>#N/A</v>
      </c>
      <c r="AN565" s="270" t="e">
        <v>#N/A</v>
      </c>
      <c r="AO565" s="270" t="e">
        <v>#N/A</v>
      </c>
      <c r="AP565" s="270" t="e">
        <v>#N/A</v>
      </c>
      <c r="AQ565" s="270" t="e">
        <v>#N/A</v>
      </c>
      <c r="AR565" s="270" t="e">
        <v>#N/A</v>
      </c>
      <c r="AS565" s="270" t="e">
        <v>#N/A</v>
      </c>
      <c r="AT565" s="270" t="e">
        <v>#N/A</v>
      </c>
      <c r="AU565" s="270" t="e">
        <v>#N/A</v>
      </c>
      <c r="AV565" s="270" t="e">
        <v>#N/A</v>
      </c>
      <c r="AW565" s="270" t="e">
        <v>#N/A</v>
      </c>
      <c r="AX565" s="270" t="e">
        <v>#N/A</v>
      </c>
      <c r="AY565" s="270" t="e">
        <v>#N/A</v>
      </c>
      <c r="AZ565" s="270" t="e">
        <v>#N/A</v>
      </c>
      <c r="BA565" s="270" t="e">
        <v>#N/A</v>
      </c>
      <c r="BB565" s="270" t="e">
        <v>#N/A</v>
      </c>
      <c r="BC565" s="270" t="e">
        <v>#N/A</v>
      </c>
      <c r="BD565" s="270" t="e">
        <v>#N/A</v>
      </c>
      <c r="BE565" s="270" t="e">
        <v>#N/A</v>
      </c>
      <c r="BF565" s="270" t="e">
        <v>#N/A</v>
      </c>
      <c r="BG565" s="270" t="e">
        <v>#N/A</v>
      </c>
    </row>
    <row r="566" spans="1:59">
      <c r="A566" s="267">
        <v>0</v>
      </c>
      <c r="B566" s="268" t="e">
        <v>#N/A</v>
      </c>
      <c r="C566" s="268" t="e">
        <v>#N/A</v>
      </c>
      <c r="D566" s="268" t="e">
        <v>#N/A</v>
      </c>
      <c r="E566" s="268"/>
      <c r="F566" s="269" t="e">
        <v>#N/A</v>
      </c>
      <c r="G566" s="270" t="e">
        <v>#N/A</v>
      </c>
      <c r="H566" s="270" t="e">
        <v>#N/A</v>
      </c>
      <c r="I566" s="270" t="e">
        <v>#N/A</v>
      </c>
      <c r="J566" s="270" t="e">
        <v>#N/A</v>
      </c>
      <c r="K566" s="270" t="e">
        <v>#N/A</v>
      </c>
      <c r="L566" s="270" t="e">
        <v>#N/A</v>
      </c>
      <c r="M566" s="271" t="e">
        <v>#N/A</v>
      </c>
      <c r="N566" s="269" t="e">
        <v>#N/A</v>
      </c>
      <c r="O566" s="269" t="e">
        <v>#N/A</v>
      </c>
      <c r="P566" s="269" t="e">
        <v>#N/A</v>
      </c>
      <c r="Q566" s="269" t="e">
        <v>#N/A</v>
      </c>
      <c r="R566" s="269" t="e">
        <v>#N/A</v>
      </c>
      <c r="S566" s="269" t="e">
        <v>#N/A</v>
      </c>
      <c r="T566" s="270" t="e">
        <v>#N/A</v>
      </c>
      <c r="U566" s="270" t="e">
        <v>#N/A</v>
      </c>
      <c r="V566" s="270" t="e">
        <v>#N/A</v>
      </c>
      <c r="W566" s="270" t="e">
        <v>#N/A</v>
      </c>
      <c r="X566" s="270" t="e">
        <v>#N/A</v>
      </c>
      <c r="Y566" s="270" t="e">
        <v>#N/A</v>
      </c>
      <c r="Z566" s="270" t="e">
        <v>#N/A</v>
      </c>
      <c r="AA566" s="270" t="e">
        <v>#N/A</v>
      </c>
      <c r="AB566" s="270" t="e">
        <v>#N/A</v>
      </c>
      <c r="AC566" s="270" t="e">
        <v>#N/A</v>
      </c>
      <c r="AD566" s="270" t="e">
        <v>#N/A</v>
      </c>
      <c r="AE566" s="270" t="e">
        <v>#N/A</v>
      </c>
      <c r="AF566" s="270" t="e">
        <v>#N/A</v>
      </c>
      <c r="AG566" s="270" t="e">
        <v>#N/A</v>
      </c>
      <c r="AH566" s="270" t="e">
        <v>#N/A</v>
      </c>
      <c r="AI566" s="270" t="e">
        <v>#N/A</v>
      </c>
      <c r="AJ566" s="270" t="e">
        <v>#N/A</v>
      </c>
      <c r="AK566" s="270" t="e">
        <v>#N/A</v>
      </c>
      <c r="AL566" s="270" t="e">
        <v>#N/A</v>
      </c>
      <c r="AM566" s="270" t="e">
        <v>#N/A</v>
      </c>
      <c r="AN566" s="270" t="e">
        <v>#N/A</v>
      </c>
      <c r="AO566" s="270" t="e">
        <v>#N/A</v>
      </c>
      <c r="AP566" s="270" t="e">
        <v>#N/A</v>
      </c>
      <c r="AQ566" s="270" t="e">
        <v>#N/A</v>
      </c>
      <c r="AR566" s="270" t="e">
        <v>#N/A</v>
      </c>
      <c r="AS566" s="270" t="e">
        <v>#N/A</v>
      </c>
      <c r="AT566" s="270" t="e">
        <v>#N/A</v>
      </c>
      <c r="AU566" s="270" t="e">
        <v>#N/A</v>
      </c>
      <c r="AV566" s="270" t="e">
        <v>#N/A</v>
      </c>
      <c r="AW566" s="270" t="e">
        <v>#N/A</v>
      </c>
      <c r="AX566" s="270" t="e">
        <v>#N/A</v>
      </c>
      <c r="AY566" s="270" t="e">
        <v>#N/A</v>
      </c>
      <c r="AZ566" s="270" t="e">
        <v>#N/A</v>
      </c>
      <c r="BA566" s="270" t="e">
        <v>#N/A</v>
      </c>
      <c r="BB566" s="270" t="e">
        <v>#N/A</v>
      </c>
      <c r="BC566" s="270" t="e">
        <v>#N/A</v>
      </c>
      <c r="BD566" s="270" t="e">
        <v>#N/A</v>
      </c>
      <c r="BE566" s="270" t="e">
        <v>#N/A</v>
      </c>
      <c r="BF566" s="270" t="e">
        <v>#N/A</v>
      </c>
      <c r="BG566" s="270" t="e">
        <v>#N/A</v>
      </c>
    </row>
    <row r="567" spans="1:59">
      <c r="A567" s="267">
        <v>0</v>
      </c>
      <c r="B567" s="268" t="e">
        <v>#N/A</v>
      </c>
      <c r="C567" s="268" t="e">
        <v>#N/A</v>
      </c>
      <c r="D567" s="268" t="e">
        <v>#N/A</v>
      </c>
      <c r="E567" s="268"/>
      <c r="F567" s="269" t="e">
        <v>#N/A</v>
      </c>
      <c r="G567" s="270" t="e">
        <v>#N/A</v>
      </c>
      <c r="H567" s="270" t="e">
        <v>#N/A</v>
      </c>
      <c r="I567" s="270" t="e">
        <v>#N/A</v>
      </c>
      <c r="J567" s="270" t="e">
        <v>#N/A</v>
      </c>
      <c r="K567" s="270" t="e">
        <v>#N/A</v>
      </c>
      <c r="L567" s="270" t="e">
        <v>#N/A</v>
      </c>
      <c r="M567" s="271" t="e">
        <v>#N/A</v>
      </c>
      <c r="N567" s="269" t="e">
        <v>#N/A</v>
      </c>
      <c r="O567" s="269" t="e">
        <v>#N/A</v>
      </c>
      <c r="P567" s="269" t="e">
        <v>#N/A</v>
      </c>
      <c r="Q567" s="269" t="e">
        <v>#N/A</v>
      </c>
      <c r="R567" s="269" t="e">
        <v>#N/A</v>
      </c>
      <c r="S567" s="269" t="e">
        <v>#N/A</v>
      </c>
      <c r="T567" s="270" t="e">
        <v>#N/A</v>
      </c>
      <c r="U567" s="270" t="e">
        <v>#N/A</v>
      </c>
      <c r="V567" s="270" t="e">
        <v>#N/A</v>
      </c>
      <c r="W567" s="270" t="e">
        <v>#N/A</v>
      </c>
      <c r="X567" s="270" t="e">
        <v>#N/A</v>
      </c>
      <c r="Y567" s="270" t="e">
        <v>#N/A</v>
      </c>
      <c r="Z567" s="270" t="e">
        <v>#N/A</v>
      </c>
      <c r="AA567" s="270" t="e">
        <v>#N/A</v>
      </c>
      <c r="AB567" s="270" t="e">
        <v>#N/A</v>
      </c>
      <c r="AC567" s="270" t="e">
        <v>#N/A</v>
      </c>
      <c r="AD567" s="270" t="e">
        <v>#N/A</v>
      </c>
      <c r="AE567" s="270" t="e">
        <v>#N/A</v>
      </c>
      <c r="AF567" s="270" t="e">
        <v>#N/A</v>
      </c>
      <c r="AG567" s="270" t="e">
        <v>#N/A</v>
      </c>
      <c r="AH567" s="270" t="e">
        <v>#N/A</v>
      </c>
      <c r="AI567" s="270" t="e">
        <v>#N/A</v>
      </c>
      <c r="AJ567" s="270" t="e">
        <v>#N/A</v>
      </c>
      <c r="AK567" s="270" t="e">
        <v>#N/A</v>
      </c>
      <c r="AL567" s="270" t="e">
        <v>#N/A</v>
      </c>
      <c r="AM567" s="270" t="e">
        <v>#N/A</v>
      </c>
      <c r="AN567" s="270" t="e">
        <v>#N/A</v>
      </c>
      <c r="AO567" s="270" t="e">
        <v>#N/A</v>
      </c>
      <c r="AP567" s="270" t="e">
        <v>#N/A</v>
      </c>
      <c r="AQ567" s="270" t="e">
        <v>#N/A</v>
      </c>
      <c r="AR567" s="270" t="e">
        <v>#N/A</v>
      </c>
      <c r="AS567" s="270" t="e">
        <v>#N/A</v>
      </c>
      <c r="AT567" s="270" t="e">
        <v>#N/A</v>
      </c>
      <c r="AU567" s="270" t="e">
        <v>#N/A</v>
      </c>
      <c r="AV567" s="270" t="e">
        <v>#N/A</v>
      </c>
      <c r="AW567" s="270" t="e">
        <v>#N/A</v>
      </c>
      <c r="AX567" s="270" t="e">
        <v>#N/A</v>
      </c>
      <c r="AY567" s="270" t="e">
        <v>#N/A</v>
      </c>
      <c r="AZ567" s="270" t="e">
        <v>#N/A</v>
      </c>
      <c r="BA567" s="270" t="e">
        <v>#N/A</v>
      </c>
      <c r="BB567" s="270" t="e">
        <v>#N/A</v>
      </c>
      <c r="BC567" s="270" t="e">
        <v>#N/A</v>
      </c>
      <c r="BD567" s="270" t="e">
        <v>#N/A</v>
      </c>
      <c r="BE567" s="270" t="e">
        <v>#N/A</v>
      </c>
      <c r="BF567" s="270" t="e">
        <v>#N/A</v>
      </c>
      <c r="BG567" s="270" t="e">
        <v>#N/A</v>
      </c>
    </row>
    <row r="568" spans="1:59">
      <c r="A568" s="267">
        <v>0</v>
      </c>
      <c r="B568" s="268" t="e">
        <v>#N/A</v>
      </c>
      <c r="C568" s="268" t="e">
        <v>#N/A</v>
      </c>
      <c r="D568" s="268" t="e">
        <v>#N/A</v>
      </c>
      <c r="E568" s="268"/>
      <c r="F568" s="269" t="e">
        <v>#N/A</v>
      </c>
      <c r="G568" s="270" t="e">
        <v>#N/A</v>
      </c>
      <c r="H568" s="270" t="e">
        <v>#N/A</v>
      </c>
      <c r="I568" s="270" t="e">
        <v>#N/A</v>
      </c>
      <c r="J568" s="270" t="e">
        <v>#N/A</v>
      </c>
      <c r="K568" s="270" t="e">
        <v>#N/A</v>
      </c>
      <c r="L568" s="270" t="e">
        <v>#N/A</v>
      </c>
      <c r="M568" s="271" t="e">
        <v>#N/A</v>
      </c>
      <c r="N568" s="269" t="e">
        <v>#N/A</v>
      </c>
      <c r="O568" s="269" t="e">
        <v>#N/A</v>
      </c>
      <c r="P568" s="269" t="e">
        <v>#N/A</v>
      </c>
      <c r="Q568" s="269" t="e">
        <v>#N/A</v>
      </c>
      <c r="R568" s="269" t="e">
        <v>#N/A</v>
      </c>
      <c r="S568" s="269" t="e">
        <v>#N/A</v>
      </c>
      <c r="T568" s="270" t="e">
        <v>#N/A</v>
      </c>
      <c r="U568" s="270" t="e">
        <v>#N/A</v>
      </c>
      <c r="V568" s="270" t="e">
        <v>#N/A</v>
      </c>
      <c r="W568" s="270" t="e">
        <v>#N/A</v>
      </c>
      <c r="X568" s="270" t="e">
        <v>#N/A</v>
      </c>
      <c r="Y568" s="270" t="e">
        <v>#N/A</v>
      </c>
      <c r="Z568" s="270" t="e">
        <v>#N/A</v>
      </c>
      <c r="AA568" s="270" t="e">
        <v>#N/A</v>
      </c>
      <c r="AB568" s="270" t="e">
        <v>#N/A</v>
      </c>
      <c r="AC568" s="270" t="e">
        <v>#N/A</v>
      </c>
      <c r="AD568" s="270" t="e">
        <v>#N/A</v>
      </c>
      <c r="AE568" s="270" t="e">
        <v>#N/A</v>
      </c>
      <c r="AF568" s="270" t="e">
        <v>#N/A</v>
      </c>
      <c r="AG568" s="270" t="e">
        <v>#N/A</v>
      </c>
      <c r="AH568" s="270" t="e">
        <v>#N/A</v>
      </c>
      <c r="AI568" s="270" t="e">
        <v>#N/A</v>
      </c>
      <c r="AJ568" s="270" t="e">
        <v>#N/A</v>
      </c>
      <c r="AK568" s="270" t="e">
        <v>#N/A</v>
      </c>
      <c r="AL568" s="270" t="e">
        <v>#N/A</v>
      </c>
      <c r="AM568" s="270" t="e">
        <v>#N/A</v>
      </c>
      <c r="AN568" s="270" t="e">
        <v>#N/A</v>
      </c>
      <c r="AO568" s="270" t="e">
        <v>#N/A</v>
      </c>
      <c r="AP568" s="270" t="e">
        <v>#N/A</v>
      </c>
      <c r="AQ568" s="270" t="e">
        <v>#N/A</v>
      </c>
      <c r="AR568" s="270" t="e">
        <v>#N/A</v>
      </c>
      <c r="AS568" s="270" t="e">
        <v>#N/A</v>
      </c>
      <c r="AT568" s="270" t="e">
        <v>#N/A</v>
      </c>
      <c r="AU568" s="270" t="e">
        <v>#N/A</v>
      </c>
      <c r="AV568" s="270" t="e">
        <v>#N/A</v>
      </c>
      <c r="AW568" s="270" t="e">
        <v>#N/A</v>
      </c>
      <c r="AX568" s="270" t="e">
        <v>#N/A</v>
      </c>
      <c r="AY568" s="270" t="e">
        <v>#N/A</v>
      </c>
      <c r="AZ568" s="270" t="e">
        <v>#N/A</v>
      </c>
      <c r="BA568" s="270" t="e">
        <v>#N/A</v>
      </c>
      <c r="BB568" s="270" t="e">
        <v>#N/A</v>
      </c>
      <c r="BC568" s="270" t="e">
        <v>#N/A</v>
      </c>
      <c r="BD568" s="270" t="e">
        <v>#N/A</v>
      </c>
      <c r="BE568" s="270" t="e">
        <v>#N/A</v>
      </c>
      <c r="BF568" s="270" t="e">
        <v>#N/A</v>
      </c>
      <c r="BG568" s="270" t="e">
        <v>#N/A</v>
      </c>
    </row>
    <row r="569" spans="1:59">
      <c r="A569" s="267">
        <v>0</v>
      </c>
      <c r="B569" s="268" t="e">
        <v>#N/A</v>
      </c>
      <c r="C569" s="268" t="e">
        <v>#N/A</v>
      </c>
      <c r="D569" s="268" t="e">
        <v>#N/A</v>
      </c>
      <c r="E569" s="268"/>
      <c r="F569" s="269" t="e">
        <v>#N/A</v>
      </c>
      <c r="G569" s="270" t="e">
        <v>#N/A</v>
      </c>
      <c r="H569" s="270" t="e">
        <v>#N/A</v>
      </c>
      <c r="I569" s="270" t="e">
        <v>#N/A</v>
      </c>
      <c r="J569" s="270" t="e">
        <v>#N/A</v>
      </c>
      <c r="K569" s="270" t="e">
        <v>#N/A</v>
      </c>
      <c r="L569" s="270" t="e">
        <v>#N/A</v>
      </c>
      <c r="M569" s="271" t="e">
        <v>#N/A</v>
      </c>
      <c r="N569" s="269" t="e">
        <v>#N/A</v>
      </c>
      <c r="O569" s="269" t="e">
        <v>#N/A</v>
      </c>
      <c r="P569" s="269" t="e">
        <v>#N/A</v>
      </c>
      <c r="Q569" s="269" t="e">
        <v>#N/A</v>
      </c>
      <c r="R569" s="269" t="e">
        <v>#N/A</v>
      </c>
      <c r="S569" s="269" t="e">
        <v>#N/A</v>
      </c>
      <c r="T569" s="270" t="e">
        <v>#N/A</v>
      </c>
      <c r="U569" s="270" t="e">
        <v>#N/A</v>
      </c>
      <c r="V569" s="270" t="e">
        <v>#N/A</v>
      </c>
      <c r="W569" s="270" t="e">
        <v>#N/A</v>
      </c>
      <c r="X569" s="270" t="e">
        <v>#N/A</v>
      </c>
      <c r="Y569" s="270" t="e">
        <v>#N/A</v>
      </c>
      <c r="Z569" s="270" t="e">
        <v>#N/A</v>
      </c>
      <c r="AA569" s="270" t="e">
        <v>#N/A</v>
      </c>
      <c r="AB569" s="270" t="e">
        <v>#N/A</v>
      </c>
      <c r="AC569" s="270" t="e">
        <v>#N/A</v>
      </c>
      <c r="AD569" s="270" t="e">
        <v>#N/A</v>
      </c>
      <c r="AE569" s="270" t="e">
        <v>#N/A</v>
      </c>
      <c r="AF569" s="270" t="e">
        <v>#N/A</v>
      </c>
      <c r="AG569" s="270" t="e">
        <v>#N/A</v>
      </c>
      <c r="AH569" s="270" t="e">
        <v>#N/A</v>
      </c>
      <c r="AI569" s="270" t="e">
        <v>#N/A</v>
      </c>
      <c r="AJ569" s="270" t="e">
        <v>#N/A</v>
      </c>
      <c r="AK569" s="270" t="e">
        <v>#N/A</v>
      </c>
      <c r="AL569" s="270" t="e">
        <v>#N/A</v>
      </c>
      <c r="AM569" s="270" t="e">
        <v>#N/A</v>
      </c>
      <c r="AN569" s="270" t="e">
        <v>#N/A</v>
      </c>
      <c r="AO569" s="270" t="e">
        <v>#N/A</v>
      </c>
      <c r="AP569" s="270" t="e">
        <v>#N/A</v>
      </c>
      <c r="AQ569" s="270" t="e">
        <v>#N/A</v>
      </c>
      <c r="AR569" s="270" t="e">
        <v>#N/A</v>
      </c>
      <c r="AS569" s="270" t="e">
        <v>#N/A</v>
      </c>
      <c r="AT569" s="270" t="e">
        <v>#N/A</v>
      </c>
      <c r="AU569" s="270" t="e">
        <v>#N/A</v>
      </c>
      <c r="AV569" s="270" t="e">
        <v>#N/A</v>
      </c>
      <c r="AW569" s="270" t="e">
        <v>#N/A</v>
      </c>
      <c r="AX569" s="270" t="e">
        <v>#N/A</v>
      </c>
      <c r="AY569" s="270" t="e">
        <v>#N/A</v>
      </c>
      <c r="AZ569" s="270" t="e">
        <v>#N/A</v>
      </c>
      <c r="BA569" s="270" t="e">
        <v>#N/A</v>
      </c>
      <c r="BB569" s="270" t="e">
        <v>#N/A</v>
      </c>
      <c r="BC569" s="270" t="e">
        <v>#N/A</v>
      </c>
      <c r="BD569" s="270" t="e">
        <v>#N/A</v>
      </c>
      <c r="BE569" s="270" t="e">
        <v>#N/A</v>
      </c>
      <c r="BF569" s="270" t="e">
        <v>#N/A</v>
      </c>
      <c r="BG569" s="270" t="e">
        <v>#N/A</v>
      </c>
    </row>
    <row r="570" spans="1:59">
      <c r="A570" s="267">
        <v>0</v>
      </c>
      <c r="B570" s="268" t="e">
        <v>#N/A</v>
      </c>
      <c r="C570" s="268" t="e">
        <v>#N/A</v>
      </c>
      <c r="D570" s="268" t="e">
        <v>#N/A</v>
      </c>
      <c r="E570" s="268"/>
      <c r="F570" s="269" t="e">
        <v>#N/A</v>
      </c>
      <c r="G570" s="270" t="e">
        <v>#N/A</v>
      </c>
      <c r="H570" s="270" t="e">
        <v>#N/A</v>
      </c>
      <c r="I570" s="270" t="e">
        <v>#N/A</v>
      </c>
      <c r="J570" s="270" t="e">
        <v>#N/A</v>
      </c>
      <c r="K570" s="270" t="e">
        <v>#N/A</v>
      </c>
      <c r="L570" s="270" t="e">
        <v>#N/A</v>
      </c>
      <c r="M570" s="271" t="e">
        <v>#N/A</v>
      </c>
      <c r="N570" s="269" t="e">
        <v>#N/A</v>
      </c>
      <c r="O570" s="269" t="e">
        <v>#N/A</v>
      </c>
      <c r="P570" s="269" t="e">
        <v>#N/A</v>
      </c>
      <c r="Q570" s="269" t="e">
        <v>#N/A</v>
      </c>
      <c r="R570" s="269" t="e">
        <v>#N/A</v>
      </c>
      <c r="S570" s="269" t="e">
        <v>#N/A</v>
      </c>
      <c r="T570" s="270" t="e">
        <v>#N/A</v>
      </c>
      <c r="U570" s="270" t="e">
        <v>#N/A</v>
      </c>
      <c r="V570" s="270" t="e">
        <v>#N/A</v>
      </c>
      <c r="W570" s="270" t="e">
        <v>#N/A</v>
      </c>
      <c r="X570" s="270" t="e">
        <v>#N/A</v>
      </c>
      <c r="Y570" s="270" t="e">
        <v>#N/A</v>
      </c>
      <c r="Z570" s="270" t="e">
        <v>#N/A</v>
      </c>
      <c r="AA570" s="270" t="e">
        <v>#N/A</v>
      </c>
      <c r="AB570" s="270" t="e">
        <v>#N/A</v>
      </c>
      <c r="AC570" s="270" t="e">
        <v>#N/A</v>
      </c>
      <c r="AD570" s="270" t="e">
        <v>#N/A</v>
      </c>
      <c r="AE570" s="270" t="e">
        <v>#N/A</v>
      </c>
      <c r="AF570" s="270" t="e">
        <v>#N/A</v>
      </c>
      <c r="AG570" s="270" t="e">
        <v>#N/A</v>
      </c>
      <c r="AH570" s="270" t="e">
        <v>#N/A</v>
      </c>
      <c r="AI570" s="270" t="e">
        <v>#N/A</v>
      </c>
      <c r="AJ570" s="270" t="e">
        <v>#N/A</v>
      </c>
      <c r="AK570" s="270" t="e">
        <v>#N/A</v>
      </c>
      <c r="AL570" s="270" t="e">
        <v>#N/A</v>
      </c>
      <c r="AM570" s="270" t="e">
        <v>#N/A</v>
      </c>
      <c r="AN570" s="270" t="e">
        <v>#N/A</v>
      </c>
      <c r="AO570" s="270" t="e">
        <v>#N/A</v>
      </c>
      <c r="AP570" s="270" t="e">
        <v>#N/A</v>
      </c>
      <c r="AQ570" s="270" t="e">
        <v>#N/A</v>
      </c>
      <c r="AR570" s="270" t="e">
        <v>#N/A</v>
      </c>
      <c r="AS570" s="270" t="e">
        <v>#N/A</v>
      </c>
      <c r="AT570" s="270" t="e">
        <v>#N/A</v>
      </c>
      <c r="AU570" s="270" t="e">
        <v>#N/A</v>
      </c>
      <c r="AV570" s="270" t="e">
        <v>#N/A</v>
      </c>
      <c r="AW570" s="270" t="e">
        <v>#N/A</v>
      </c>
      <c r="AX570" s="270" t="e">
        <v>#N/A</v>
      </c>
      <c r="AY570" s="270" t="e">
        <v>#N/A</v>
      </c>
      <c r="AZ570" s="270" t="e">
        <v>#N/A</v>
      </c>
      <c r="BA570" s="270" t="e">
        <v>#N/A</v>
      </c>
      <c r="BB570" s="270" t="e">
        <v>#N/A</v>
      </c>
      <c r="BC570" s="270" t="e">
        <v>#N/A</v>
      </c>
      <c r="BD570" s="270" t="e">
        <v>#N/A</v>
      </c>
      <c r="BE570" s="270" t="e">
        <v>#N/A</v>
      </c>
      <c r="BF570" s="270" t="e">
        <v>#N/A</v>
      </c>
      <c r="BG570" s="270" t="e">
        <v>#N/A</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BG572"/>
  <sheetViews>
    <sheetView workbookViewId="0">
      <pane ySplit="2" topLeftCell="A528" activePane="bottomLeft" state="frozen"/>
      <selection pane="bottomLeft" activeCell="A574" sqref="A574"/>
    </sheetView>
  </sheetViews>
  <sheetFormatPr defaultRowHeight="15"/>
  <cols>
    <col min="1" max="1" width="44.140625" style="264" customWidth="1"/>
    <col min="2" max="2" width="33.7109375" style="264" customWidth="1"/>
    <col min="3" max="3" width="36.28515625" style="264" customWidth="1"/>
    <col min="4" max="4" width="12.85546875" style="264" customWidth="1"/>
    <col min="5" max="5" width="21.85546875" style="264" customWidth="1"/>
    <col min="6" max="6" width="15.7109375" style="264" customWidth="1"/>
    <col min="7" max="7" width="17" style="264" customWidth="1"/>
    <col min="8" max="12" width="18.7109375" style="264" customWidth="1"/>
    <col min="13" max="13" width="10.7109375" style="264" customWidth="1"/>
    <col min="14" max="88" width="20.7109375" style="264" customWidth="1"/>
    <col min="89" max="16384" width="9.140625" style="264"/>
  </cols>
  <sheetData>
    <row r="1" spans="1:59">
      <c r="A1" s="261" t="s">
        <v>232</v>
      </c>
      <c r="B1" s="262">
        <v>2020</v>
      </c>
      <c r="C1" s="261" t="s">
        <v>256</v>
      </c>
      <c r="D1" s="262">
        <v>2016</v>
      </c>
      <c r="E1" s="261" t="s">
        <v>257</v>
      </c>
      <c r="F1" s="263">
        <f>D1-5</f>
        <v>2011</v>
      </c>
    </row>
    <row r="2" spans="1:59">
      <c r="A2" s="265" t="s">
        <v>234</v>
      </c>
      <c r="B2" s="266" t="s">
        <v>235</v>
      </c>
      <c r="C2" s="266" t="s">
        <v>236</v>
      </c>
      <c r="D2" s="266" t="s">
        <v>237</v>
      </c>
      <c r="E2" s="266" t="s">
        <v>238</v>
      </c>
      <c r="F2" s="266" t="s">
        <v>239</v>
      </c>
      <c r="G2" s="266" t="s">
        <v>240</v>
      </c>
      <c r="H2" s="266" t="s">
        <v>241</v>
      </c>
      <c r="I2" s="266" t="s">
        <v>242</v>
      </c>
      <c r="J2" s="266" t="s">
        <v>243</v>
      </c>
      <c r="K2" s="266" t="s">
        <v>244</v>
      </c>
      <c r="L2" s="266" t="s">
        <v>245</v>
      </c>
      <c r="M2" s="266" t="s">
        <v>246</v>
      </c>
      <c r="N2" s="266" t="s">
        <v>346</v>
      </c>
      <c r="O2" s="266" t="s">
        <v>347</v>
      </c>
      <c r="P2" s="266" t="s">
        <v>348</v>
      </c>
      <c r="Q2" s="266" t="s">
        <v>349</v>
      </c>
      <c r="R2" s="266" t="s">
        <v>350</v>
      </c>
      <c r="S2" s="266" t="s">
        <v>24</v>
      </c>
      <c r="T2" s="266" t="s">
        <v>351</v>
      </c>
      <c r="U2" s="266" t="s">
        <v>352</v>
      </c>
      <c r="V2" s="266" t="s">
        <v>353</v>
      </c>
      <c r="W2" s="266" t="s">
        <v>354</v>
      </c>
      <c r="X2" s="266" t="s">
        <v>355</v>
      </c>
      <c r="Y2" s="266" t="s">
        <v>356</v>
      </c>
      <c r="Z2" s="266" t="s">
        <v>357</v>
      </c>
      <c r="AA2" s="266" t="s">
        <v>358</v>
      </c>
      <c r="AB2" s="266" t="s">
        <v>359</v>
      </c>
      <c r="AC2" s="266" t="s">
        <v>360</v>
      </c>
      <c r="AD2" s="266" t="s">
        <v>361</v>
      </c>
      <c r="AE2" s="266" t="s">
        <v>362</v>
      </c>
      <c r="AF2" s="266" t="s">
        <v>363</v>
      </c>
      <c r="AG2" s="266" t="s">
        <v>364</v>
      </c>
      <c r="AH2" s="266" t="s">
        <v>365</v>
      </c>
      <c r="AI2" s="266" t="s">
        <v>366</v>
      </c>
      <c r="AJ2" s="266" t="s">
        <v>367</v>
      </c>
      <c r="AK2" s="266" t="s">
        <v>368</v>
      </c>
      <c r="AL2" s="266" t="s">
        <v>369</v>
      </c>
      <c r="AM2" s="266" t="s">
        <v>370</v>
      </c>
      <c r="AN2" s="266" t="s">
        <v>371</v>
      </c>
      <c r="AO2" s="266" t="s">
        <v>372</v>
      </c>
      <c r="AP2" s="266" t="s">
        <v>373</v>
      </c>
      <c r="AQ2" s="266" t="s">
        <v>374</v>
      </c>
      <c r="AR2" s="266" t="s">
        <v>375</v>
      </c>
      <c r="AS2" s="266" t="s">
        <v>376</v>
      </c>
      <c r="AT2" s="266" t="s">
        <v>377</v>
      </c>
      <c r="AU2" s="266" t="s">
        <v>378</v>
      </c>
      <c r="AV2" s="266" t="s">
        <v>379</v>
      </c>
      <c r="AW2" s="266" t="s">
        <v>380</v>
      </c>
      <c r="AX2" s="266" t="s">
        <v>381</v>
      </c>
      <c r="AY2" s="266" t="s">
        <v>382</v>
      </c>
      <c r="AZ2" s="266" t="s">
        <v>383</v>
      </c>
      <c r="BA2" s="266" t="s">
        <v>384</v>
      </c>
      <c r="BB2" s="266" t="s">
        <v>385</v>
      </c>
      <c r="BC2" s="266" t="s">
        <v>386</v>
      </c>
      <c r="BD2" s="266" t="s">
        <v>387</v>
      </c>
      <c r="BE2" s="266" t="s">
        <v>388</v>
      </c>
      <c r="BF2" s="266" t="s">
        <v>389</v>
      </c>
      <c r="BG2" s="266" t="s">
        <v>390</v>
      </c>
    </row>
    <row r="3" spans="1:59">
      <c r="A3" s="267" t="s">
        <v>949</v>
      </c>
      <c r="B3" s="268" t="s">
        <v>395</v>
      </c>
      <c r="C3" s="268">
        <v>50</v>
      </c>
      <c r="D3" s="268">
        <v>0</v>
      </c>
      <c r="E3" s="268"/>
      <c r="F3" s="269" t="e">
        <v>#N/A</v>
      </c>
      <c r="G3" s="270">
        <v>0</v>
      </c>
      <c r="H3" s="270">
        <v>0</v>
      </c>
      <c r="I3" s="270">
        <v>0</v>
      </c>
      <c r="J3" s="270">
        <v>0</v>
      </c>
      <c r="K3" s="270">
        <v>0</v>
      </c>
      <c r="L3" s="270" t="e">
        <v>#VALUE!</v>
      </c>
      <c r="M3" s="271" t="s">
        <v>395</v>
      </c>
      <c r="N3" s="269">
        <v>49000</v>
      </c>
      <c r="O3" s="269">
        <v>69000</v>
      </c>
      <c r="P3" s="269">
        <v>70000</v>
      </c>
      <c r="Q3" s="269">
        <v>71000</v>
      </c>
      <c r="R3" s="269">
        <v>73000</v>
      </c>
      <c r="S3" s="269" t="s">
        <v>225</v>
      </c>
      <c r="T3" s="270">
        <v>3.5</v>
      </c>
      <c r="U3" s="270">
        <v>5</v>
      </c>
      <c r="V3" s="270" t="e">
        <v>#N/A</v>
      </c>
      <c r="W3" s="270">
        <v>5.6</v>
      </c>
      <c r="X3" s="270">
        <v>6.7</v>
      </c>
      <c r="Y3" s="270">
        <v>1.25</v>
      </c>
      <c r="Z3" s="270">
        <v>1.6</v>
      </c>
      <c r="AA3" s="270">
        <v>1.64</v>
      </c>
      <c r="AB3" s="270">
        <v>1.67</v>
      </c>
      <c r="AC3" s="270">
        <v>1.7</v>
      </c>
      <c r="AD3" s="270">
        <v>2</v>
      </c>
      <c r="AE3" s="270">
        <v>2.2000000000000002</v>
      </c>
      <c r="AF3" s="270">
        <v>2.5</v>
      </c>
      <c r="AG3" s="270">
        <v>2.7</v>
      </c>
      <c r="AH3" s="270">
        <v>2.9</v>
      </c>
      <c r="AI3" s="270">
        <v>1.1000000000000001</v>
      </c>
      <c r="AJ3" s="270">
        <v>1.2</v>
      </c>
      <c r="AK3" s="270">
        <v>1.3</v>
      </c>
      <c r="AL3" s="270">
        <v>1.45</v>
      </c>
      <c r="AM3" s="270">
        <v>1.6</v>
      </c>
      <c r="AN3" s="270">
        <v>0.7</v>
      </c>
      <c r="AO3" s="270">
        <v>0.9</v>
      </c>
      <c r="AP3" s="270">
        <v>0.98</v>
      </c>
      <c r="AQ3" s="270">
        <v>1</v>
      </c>
      <c r="AR3" s="270">
        <v>1.08</v>
      </c>
      <c r="AS3" s="270">
        <v>2.1139999999999999</v>
      </c>
      <c r="AT3" s="270">
        <v>2.6960000000000002</v>
      </c>
      <c r="AU3" s="270">
        <v>2.948</v>
      </c>
      <c r="AV3" s="270">
        <v>3.0720000000000001</v>
      </c>
      <c r="AW3" s="270">
        <v>3.4569999999999999</v>
      </c>
      <c r="AX3" s="270">
        <v>0</v>
      </c>
      <c r="AY3" s="270">
        <v>0</v>
      </c>
      <c r="AZ3" s="270">
        <v>0</v>
      </c>
      <c r="BA3" s="270">
        <v>0</v>
      </c>
      <c r="BB3" s="270">
        <v>0</v>
      </c>
      <c r="BC3" s="270">
        <v>0</v>
      </c>
      <c r="BD3" s="270">
        <v>0</v>
      </c>
      <c r="BE3" s="270">
        <v>0</v>
      </c>
      <c r="BF3" s="270">
        <v>0</v>
      </c>
      <c r="BG3" s="270">
        <v>0</v>
      </c>
    </row>
    <row r="4" spans="1:59">
      <c r="A4" s="267" t="s">
        <v>391</v>
      </c>
      <c r="B4" s="268">
        <v>1.2052499999999999</v>
      </c>
      <c r="C4" s="268">
        <v>1.9599999999999997</v>
      </c>
      <c r="D4" s="268">
        <v>0.31669863013698629</v>
      </c>
      <c r="E4" s="268"/>
      <c r="F4" s="269">
        <v>7350</v>
      </c>
      <c r="G4" s="270">
        <v>0.50900000000000001</v>
      </c>
      <c r="H4" s="270">
        <v>0.24199999999999999</v>
      </c>
      <c r="I4" s="270">
        <v>3.5999999999999997E-2</v>
      </c>
      <c r="J4" s="270">
        <v>3.9E-2</v>
      </c>
      <c r="K4" s="270">
        <v>0</v>
      </c>
      <c r="L4" s="270">
        <v>6.2551369863013573E-2</v>
      </c>
      <c r="M4" s="271">
        <v>69.251700680272108</v>
      </c>
      <c r="N4" s="269">
        <v>7840</v>
      </c>
      <c r="O4" s="269">
        <v>8782</v>
      </c>
      <c r="P4" s="269">
        <v>9835</v>
      </c>
      <c r="Q4" s="269">
        <v>11015</v>
      </c>
      <c r="R4" s="269">
        <v>13219</v>
      </c>
      <c r="S4" s="269" t="s">
        <v>163</v>
      </c>
      <c r="T4" s="270">
        <v>0.58499999999999996</v>
      </c>
      <c r="U4" s="270">
        <v>0.65500000000000003</v>
      </c>
      <c r="V4" s="270">
        <v>0.73299999999999998</v>
      </c>
      <c r="W4" s="270">
        <v>0.82099999999999995</v>
      </c>
      <c r="X4" s="270">
        <v>0.9</v>
      </c>
      <c r="Y4" s="270">
        <v>0.23</v>
      </c>
      <c r="Z4" s="270">
        <v>0.34399999999999997</v>
      </c>
      <c r="AA4" s="270">
        <v>0.53</v>
      </c>
      <c r="AB4" s="270">
        <v>0.71599999999999997</v>
      </c>
      <c r="AC4" s="270">
        <v>0.91</v>
      </c>
      <c r="AD4" s="270">
        <v>5.0999999999999997E-2</v>
      </c>
      <c r="AE4" s="270">
        <v>7.0999999999999994E-2</v>
      </c>
      <c r="AF4" s="270">
        <v>0.1</v>
      </c>
      <c r="AG4" s="270">
        <v>0.12</v>
      </c>
      <c r="AH4" s="270">
        <v>0.15</v>
      </c>
      <c r="AI4" s="270">
        <v>6.0999999999999999E-2</v>
      </c>
      <c r="AJ4" s="270">
        <v>6.6000000000000003E-2</v>
      </c>
      <c r="AK4" s="270">
        <v>6.9000000000000006E-2</v>
      </c>
      <c r="AL4" s="270">
        <v>7.8E-2</v>
      </c>
      <c r="AM4" s="270">
        <v>8.3000000000000004E-2</v>
      </c>
      <c r="AN4" s="270">
        <v>2.3E-2</v>
      </c>
      <c r="AO4" s="270">
        <v>3.2000000000000001E-2</v>
      </c>
      <c r="AP4" s="270">
        <v>3.5999999999999997E-2</v>
      </c>
      <c r="AQ4" s="270">
        <v>4.7E-2</v>
      </c>
      <c r="AR4" s="270">
        <v>5.5E-2</v>
      </c>
      <c r="AS4" s="270">
        <v>0.14699999999999999</v>
      </c>
      <c r="AT4" s="270">
        <v>0.18</v>
      </c>
      <c r="AU4" s="270">
        <v>0.22900000000000001</v>
      </c>
      <c r="AV4" s="270">
        <v>0.29099999999999998</v>
      </c>
      <c r="AW4" s="270">
        <v>0.36099999999999999</v>
      </c>
      <c r="AX4" s="270">
        <v>0.6</v>
      </c>
      <c r="AY4" s="270">
        <v>0.3</v>
      </c>
      <c r="AZ4" s="270">
        <v>0.3</v>
      </c>
      <c r="BA4" s="270">
        <v>0.3</v>
      </c>
      <c r="BB4" s="270">
        <v>0</v>
      </c>
      <c r="BC4" s="270">
        <v>0</v>
      </c>
      <c r="BD4" s="270">
        <v>0</v>
      </c>
      <c r="BE4" s="270">
        <v>0</v>
      </c>
      <c r="BF4" s="270">
        <v>0</v>
      </c>
      <c r="BG4" s="270">
        <v>0</v>
      </c>
    </row>
    <row r="5" spans="1:59">
      <c r="A5" s="267" t="s">
        <v>392</v>
      </c>
      <c r="B5" s="268">
        <v>0.69674999999999987</v>
      </c>
      <c r="C5" s="268">
        <v>2.0049999999999999</v>
      </c>
      <c r="D5" s="268">
        <v>0</v>
      </c>
      <c r="E5" s="268"/>
      <c r="F5" s="269">
        <v>5000</v>
      </c>
      <c r="G5" s="270">
        <v>0.5</v>
      </c>
      <c r="H5" s="270">
        <v>0.2</v>
      </c>
      <c r="I5" s="270">
        <v>0</v>
      </c>
      <c r="J5" s="270">
        <v>0</v>
      </c>
      <c r="K5" s="270">
        <v>0</v>
      </c>
      <c r="L5" s="270">
        <v>-3.2500000000000862E-3</v>
      </c>
      <c r="M5" s="271">
        <v>100</v>
      </c>
      <c r="N5" s="269">
        <v>5150</v>
      </c>
      <c r="O5" s="269">
        <v>5300</v>
      </c>
      <c r="P5" s="269">
        <v>5500</v>
      </c>
      <c r="Q5" s="269">
        <v>5700</v>
      </c>
      <c r="R5" s="269">
        <v>5900</v>
      </c>
      <c r="S5" s="269" t="s">
        <v>180</v>
      </c>
      <c r="T5" s="270">
        <v>0.47</v>
      </c>
      <c r="U5" s="270">
        <v>0.47899999999999998</v>
      </c>
      <c r="V5" s="270">
        <v>0.53</v>
      </c>
      <c r="W5" s="270">
        <v>0.58899999999999997</v>
      </c>
      <c r="X5" s="270">
        <v>0.7</v>
      </c>
      <c r="Y5" s="270">
        <v>7.0999999999999994E-2</v>
      </c>
      <c r="Z5" s="270">
        <v>7.1999999999999995E-2</v>
      </c>
      <c r="AA5" s="270">
        <v>7.3999999999999996E-2</v>
      </c>
      <c r="AB5" s="270">
        <v>8.1000000000000003E-2</v>
      </c>
      <c r="AC5" s="270">
        <v>0.1</v>
      </c>
      <c r="AD5" s="270">
        <v>2.3E-2</v>
      </c>
      <c r="AE5" s="270">
        <v>2.3E-2</v>
      </c>
      <c r="AF5" s="270">
        <v>0.03</v>
      </c>
      <c r="AG5" s="270">
        <v>0.04</v>
      </c>
      <c r="AH5" s="270">
        <v>0.05</v>
      </c>
      <c r="AI5" s="270">
        <v>4.5999999999999999E-2</v>
      </c>
      <c r="AJ5" s="270">
        <v>4.7E-2</v>
      </c>
      <c r="AK5" s="270">
        <v>4.9000000000000002E-2</v>
      </c>
      <c r="AL5" s="270">
        <v>4.1000000000000002E-2</v>
      </c>
      <c r="AM5" s="270">
        <v>0.05</v>
      </c>
      <c r="AN5" s="270">
        <v>0.03</v>
      </c>
      <c r="AO5" s="270">
        <v>0.03</v>
      </c>
      <c r="AP5" s="270">
        <v>0.03</v>
      </c>
      <c r="AQ5" s="270">
        <v>0.03</v>
      </c>
      <c r="AR5" s="270">
        <v>0.03</v>
      </c>
      <c r="AS5" s="270">
        <v>2.4E-2</v>
      </c>
      <c r="AT5" s="270">
        <v>2.5000000000000001E-2</v>
      </c>
      <c r="AU5" s="270">
        <v>2.7E-2</v>
      </c>
      <c r="AV5" s="270">
        <v>2.9000000000000001E-2</v>
      </c>
      <c r="AW5" s="270">
        <v>4.9000000000000002E-2</v>
      </c>
      <c r="AX5" s="270">
        <v>0</v>
      </c>
      <c r="AY5" s="270">
        <v>0</v>
      </c>
      <c r="AZ5" s="270">
        <v>0</v>
      </c>
      <c r="BA5" s="270">
        <v>0</v>
      </c>
      <c r="BB5" s="270">
        <v>0</v>
      </c>
      <c r="BC5" s="270">
        <v>0</v>
      </c>
      <c r="BD5" s="270">
        <v>0</v>
      </c>
      <c r="BE5" s="270">
        <v>0</v>
      </c>
      <c r="BF5" s="270">
        <v>0</v>
      </c>
      <c r="BG5" s="270">
        <v>0</v>
      </c>
    </row>
    <row r="6" spans="1:59">
      <c r="A6" s="267" t="s">
        <v>225</v>
      </c>
      <c r="B6" s="268">
        <v>6.0416666666666674E-2</v>
      </c>
      <c r="C6" s="268">
        <v>0.5</v>
      </c>
      <c r="D6" s="268">
        <v>0</v>
      </c>
      <c r="E6" s="268"/>
      <c r="F6" s="269">
        <v>1000</v>
      </c>
      <c r="G6" s="270">
        <v>4.9000000000000002E-2</v>
      </c>
      <c r="H6" s="270">
        <v>3.0000000000000001E-3</v>
      </c>
      <c r="I6" s="270">
        <v>1E-3</v>
      </c>
      <c r="J6" s="270">
        <v>3.0000000000000001E-3</v>
      </c>
      <c r="K6" s="270">
        <v>0</v>
      </c>
      <c r="L6" s="270">
        <v>4.416666666666666E-3</v>
      </c>
      <c r="M6" s="271">
        <v>49</v>
      </c>
      <c r="N6" s="269">
        <v>1100</v>
      </c>
      <c r="O6" s="269">
        <v>1200</v>
      </c>
      <c r="P6" s="269">
        <v>1320</v>
      </c>
      <c r="Q6" s="269">
        <v>1450</v>
      </c>
      <c r="R6" s="269">
        <v>1600</v>
      </c>
      <c r="S6" s="269" t="s">
        <v>225</v>
      </c>
      <c r="T6" s="270">
        <v>6.3E-2</v>
      </c>
      <c r="U6" s="270">
        <v>6.8000000000000005E-2</v>
      </c>
      <c r="V6" s="270">
        <v>7.4999999999999997E-2</v>
      </c>
      <c r="W6" s="270">
        <v>8.3000000000000004E-2</v>
      </c>
      <c r="X6" s="270">
        <v>9.0999999999999998E-2</v>
      </c>
      <c r="Y6" s="270">
        <v>3.0000000000000001E-3</v>
      </c>
      <c r="Z6" s="270">
        <v>4.0000000000000001E-3</v>
      </c>
      <c r="AA6" s="270">
        <v>4.0000000000000001E-3</v>
      </c>
      <c r="AB6" s="270">
        <v>5.0000000000000001E-3</v>
      </c>
      <c r="AC6" s="270">
        <v>5.0000000000000001E-3</v>
      </c>
      <c r="AD6" s="270">
        <v>3.0000000000000001E-3</v>
      </c>
      <c r="AE6" s="270">
        <v>3.0000000000000001E-3</v>
      </c>
      <c r="AF6" s="270">
        <v>3.0000000000000001E-3</v>
      </c>
      <c r="AG6" s="270">
        <v>4.0000000000000001E-3</v>
      </c>
      <c r="AH6" s="270">
        <v>4.0000000000000001E-3</v>
      </c>
      <c r="AI6" s="270">
        <v>5.0000000000000001E-3</v>
      </c>
      <c r="AJ6" s="270">
        <v>5.0000000000000001E-3</v>
      </c>
      <c r="AK6" s="270">
        <v>6.0000000000000001E-3</v>
      </c>
      <c r="AL6" s="270">
        <v>6.0000000000000001E-3</v>
      </c>
      <c r="AM6" s="270">
        <v>6.0000000000000001E-3</v>
      </c>
      <c r="AN6" s="270">
        <v>0</v>
      </c>
      <c r="AO6" s="270">
        <v>0</v>
      </c>
      <c r="AP6" s="270">
        <v>0</v>
      </c>
      <c r="AQ6" s="270">
        <v>0</v>
      </c>
      <c r="AR6" s="270">
        <v>0</v>
      </c>
      <c r="AS6" s="270">
        <v>3.0000000000000001E-3</v>
      </c>
      <c r="AT6" s="270">
        <v>3.0000000000000001E-3</v>
      </c>
      <c r="AU6" s="270">
        <v>4.0000000000000001E-3</v>
      </c>
      <c r="AV6" s="270">
        <v>4.0000000000000001E-3</v>
      </c>
      <c r="AW6" s="270">
        <v>4.0000000000000001E-3</v>
      </c>
      <c r="AX6" s="270">
        <v>0</v>
      </c>
      <c r="AY6" s="270">
        <v>0</v>
      </c>
      <c r="AZ6" s="270">
        <v>0</v>
      </c>
      <c r="BA6" s="270">
        <v>0</v>
      </c>
      <c r="BB6" s="270">
        <v>0</v>
      </c>
      <c r="BC6" s="270">
        <v>0</v>
      </c>
      <c r="BD6" s="270">
        <v>0</v>
      </c>
      <c r="BE6" s="270">
        <v>0</v>
      </c>
      <c r="BF6" s="270">
        <v>0</v>
      </c>
      <c r="BG6" s="270">
        <v>0</v>
      </c>
    </row>
    <row r="7" spans="1:59">
      <c r="A7" s="267" t="s">
        <v>393</v>
      </c>
      <c r="B7" s="268">
        <v>7.182500000000001</v>
      </c>
      <c r="C7" s="268">
        <v>18</v>
      </c>
      <c r="D7" s="268">
        <v>2.46</v>
      </c>
      <c r="E7" s="268"/>
      <c r="F7" s="269">
        <v>16000</v>
      </c>
      <c r="G7" s="270">
        <v>0.67</v>
      </c>
      <c r="H7" s="270">
        <v>2.15</v>
      </c>
      <c r="I7" s="270">
        <v>1.1100000000000001</v>
      </c>
      <c r="J7" s="270">
        <v>0</v>
      </c>
      <c r="K7" s="270">
        <v>0.06</v>
      </c>
      <c r="L7" s="270">
        <v>0.73250000000000171</v>
      </c>
      <c r="M7" s="271">
        <v>41.875</v>
      </c>
      <c r="N7" s="269">
        <v>17000</v>
      </c>
      <c r="O7" s="269">
        <v>19000</v>
      </c>
      <c r="P7" s="269">
        <v>21000</v>
      </c>
      <c r="Q7" s="269">
        <v>23000</v>
      </c>
      <c r="R7" s="269">
        <v>25000</v>
      </c>
      <c r="S7" s="269" t="s">
        <v>142</v>
      </c>
      <c r="T7" s="270">
        <v>0.9</v>
      </c>
      <c r="U7" s="270">
        <v>1</v>
      </c>
      <c r="V7" s="270">
        <v>1.1000000000000001</v>
      </c>
      <c r="W7" s="270">
        <v>1.2</v>
      </c>
      <c r="X7" s="270">
        <v>1.4</v>
      </c>
      <c r="Y7" s="270">
        <v>0.99</v>
      </c>
      <c r="Z7" s="270">
        <v>1.1000000000000001</v>
      </c>
      <c r="AA7" s="270">
        <v>1.2</v>
      </c>
      <c r="AB7" s="270">
        <v>1.4</v>
      </c>
      <c r="AC7" s="270">
        <v>1.5</v>
      </c>
      <c r="AD7" s="270">
        <v>1.36</v>
      </c>
      <c r="AE7" s="270">
        <v>1.5</v>
      </c>
      <c r="AF7" s="270">
        <v>1.7</v>
      </c>
      <c r="AG7" s="270">
        <v>1.9</v>
      </c>
      <c r="AH7" s="270">
        <v>2.1</v>
      </c>
      <c r="AI7" s="270">
        <v>0.06</v>
      </c>
      <c r="AJ7" s="270">
        <v>7.0000000000000007E-2</v>
      </c>
      <c r="AK7" s="270">
        <v>0.08</v>
      </c>
      <c r="AL7" s="270">
        <v>0.09</v>
      </c>
      <c r="AM7" s="270">
        <v>0.1</v>
      </c>
      <c r="AN7" s="270">
        <v>0.36</v>
      </c>
      <c r="AO7" s="270">
        <v>0.39</v>
      </c>
      <c r="AP7" s="270">
        <v>0.43</v>
      </c>
      <c r="AQ7" s="270">
        <v>0.47</v>
      </c>
      <c r="AR7" s="270">
        <v>0.51</v>
      </c>
      <c r="AS7" s="270">
        <v>0.47799999999999998</v>
      </c>
      <c r="AT7" s="270">
        <v>0.52900000000000003</v>
      </c>
      <c r="AU7" s="270">
        <v>0.58799999999999997</v>
      </c>
      <c r="AV7" s="270">
        <v>0.65900000000000003</v>
      </c>
      <c r="AW7" s="270">
        <v>0.73099999999999998</v>
      </c>
      <c r="AX7" s="270">
        <v>0</v>
      </c>
      <c r="AY7" s="270">
        <v>0</v>
      </c>
      <c r="AZ7" s="270">
        <v>0</v>
      </c>
      <c r="BA7" s="270">
        <v>0</v>
      </c>
      <c r="BB7" s="270">
        <v>0</v>
      </c>
      <c r="BC7" s="270">
        <v>0</v>
      </c>
      <c r="BD7" s="270">
        <v>0</v>
      </c>
      <c r="BE7" s="270">
        <v>0</v>
      </c>
      <c r="BF7" s="270">
        <v>0</v>
      </c>
      <c r="BG7" s="270">
        <v>0</v>
      </c>
    </row>
    <row r="8" spans="1:59">
      <c r="A8" s="267" t="s">
        <v>396</v>
      </c>
      <c r="B8" s="268">
        <v>0.90549999999999997</v>
      </c>
      <c r="C8" s="268">
        <v>2</v>
      </c>
      <c r="D8" s="268">
        <v>1E-3</v>
      </c>
      <c r="E8" s="268"/>
      <c r="F8" s="269">
        <v>11138</v>
      </c>
      <c r="G8" s="270">
        <v>0.63800000000000001</v>
      </c>
      <c r="H8" s="270">
        <v>0.28599999999999998</v>
      </c>
      <c r="I8" s="270">
        <v>0</v>
      </c>
      <c r="J8" s="270">
        <v>0</v>
      </c>
      <c r="K8" s="270">
        <v>8.3000000000000004E-2</v>
      </c>
      <c r="L8" s="270">
        <v>-0.10249999999999981</v>
      </c>
      <c r="M8" s="271">
        <v>57.281379062668343</v>
      </c>
      <c r="N8" s="269">
        <v>11957</v>
      </c>
      <c r="O8" s="269">
        <v>12315</v>
      </c>
      <c r="P8" s="269">
        <v>12684</v>
      </c>
      <c r="Q8" s="269">
        <v>13064</v>
      </c>
      <c r="R8" s="269">
        <v>13455</v>
      </c>
      <c r="S8" s="269" t="s">
        <v>224</v>
      </c>
      <c r="T8" s="270">
        <v>0.63300000000000001</v>
      </c>
      <c r="U8" s="270">
        <v>0.65300000000000002</v>
      </c>
      <c r="V8" s="270">
        <v>0.67200000000000004</v>
      </c>
      <c r="W8" s="270">
        <v>0.69199999999999995</v>
      </c>
      <c r="X8" s="270">
        <v>0.71299999999999997</v>
      </c>
      <c r="Y8" s="270">
        <v>0.24</v>
      </c>
      <c r="Z8" s="270">
        <v>0.247</v>
      </c>
      <c r="AA8" s="270">
        <v>0.255</v>
      </c>
      <c r="AB8" s="270">
        <v>0.26200000000000001</v>
      </c>
      <c r="AC8" s="270">
        <v>0.27</v>
      </c>
      <c r="AD8" s="270">
        <v>0</v>
      </c>
      <c r="AE8" s="270">
        <v>0</v>
      </c>
      <c r="AF8" s="270">
        <v>0</v>
      </c>
      <c r="AG8" s="270">
        <v>0</v>
      </c>
      <c r="AH8" s="270">
        <v>0</v>
      </c>
      <c r="AI8" s="270">
        <v>0</v>
      </c>
      <c r="AJ8" s="270">
        <v>0</v>
      </c>
      <c r="AK8" s="270">
        <v>0</v>
      </c>
      <c r="AL8" s="270">
        <v>0</v>
      </c>
      <c r="AM8" s="270">
        <v>0</v>
      </c>
      <c r="AN8" s="270">
        <v>8.4000000000000005E-2</v>
      </c>
      <c r="AO8" s="270">
        <v>8.6999999999999994E-2</v>
      </c>
      <c r="AP8" s="270">
        <v>8.8999999999999996E-2</v>
      </c>
      <c r="AQ8" s="270">
        <v>9.1999999999999998E-2</v>
      </c>
      <c r="AR8" s="270">
        <v>9.5000000000000001E-2</v>
      </c>
      <c r="AS8" s="270">
        <v>0.10299999999999999</v>
      </c>
      <c r="AT8" s="270">
        <v>0.106</v>
      </c>
      <c r="AU8" s="270">
        <v>0.109</v>
      </c>
      <c r="AV8" s="270">
        <v>0.113</v>
      </c>
      <c r="AW8" s="270">
        <v>0.11600000000000001</v>
      </c>
      <c r="AX8" s="270">
        <v>0</v>
      </c>
      <c r="AY8" s="270">
        <v>0</v>
      </c>
      <c r="AZ8" s="270">
        <v>0</v>
      </c>
      <c r="BA8" s="270">
        <v>0</v>
      </c>
      <c r="BB8" s="270">
        <v>0</v>
      </c>
      <c r="BC8" s="270">
        <v>0</v>
      </c>
      <c r="BD8" s="270">
        <v>0</v>
      </c>
      <c r="BE8" s="270">
        <v>0</v>
      </c>
      <c r="BF8" s="270">
        <v>0</v>
      </c>
      <c r="BG8" s="270">
        <v>0</v>
      </c>
    </row>
    <row r="9" spans="1:59">
      <c r="A9" s="267" t="s">
        <v>397</v>
      </c>
      <c r="B9" s="268">
        <v>0.72716666666666674</v>
      </c>
      <c r="C9" s="268">
        <v>1.6</v>
      </c>
      <c r="D9" s="268">
        <v>0</v>
      </c>
      <c r="E9" s="268"/>
      <c r="F9" s="269">
        <v>3359</v>
      </c>
      <c r="G9" s="270">
        <v>0.26800000000000002</v>
      </c>
      <c r="H9" s="270">
        <v>0.13</v>
      </c>
      <c r="I9" s="270">
        <v>0.06</v>
      </c>
      <c r="J9" s="270">
        <v>0.01</v>
      </c>
      <c r="K9" s="270">
        <v>0.06</v>
      </c>
      <c r="L9" s="270">
        <v>0.19916666666666671</v>
      </c>
      <c r="M9" s="271">
        <v>79.785650491217623</v>
      </c>
      <c r="N9" s="269">
        <v>4533</v>
      </c>
      <c r="O9" s="269">
        <v>4902</v>
      </c>
      <c r="P9" s="269">
        <v>5328</v>
      </c>
      <c r="Q9" s="269">
        <v>5791</v>
      </c>
      <c r="R9" s="269">
        <v>6210</v>
      </c>
      <c r="S9" s="269" t="s">
        <v>206</v>
      </c>
      <c r="T9" s="270">
        <v>0.45</v>
      </c>
      <c r="U9" s="270">
        <v>0.49</v>
      </c>
      <c r="V9" s="270">
        <v>0.53</v>
      </c>
      <c r="W9" s="270">
        <v>0.57999999999999996</v>
      </c>
      <c r="X9" s="270">
        <v>0.62</v>
      </c>
      <c r="Y9" s="270">
        <v>0.13500000000000001</v>
      </c>
      <c r="Z9" s="270">
        <v>0.15</v>
      </c>
      <c r="AA9" s="270">
        <v>0.16500000000000001</v>
      </c>
      <c r="AB9" s="270">
        <v>0.18</v>
      </c>
      <c r="AC9" s="270">
        <v>0.19500000000000001</v>
      </c>
      <c r="AD9" s="270">
        <v>3.6999999999999998E-2</v>
      </c>
      <c r="AE9" s="270">
        <v>0.04</v>
      </c>
      <c r="AF9" s="270">
        <v>4.4999999999999998E-2</v>
      </c>
      <c r="AG9" s="270">
        <v>4.9000000000000002E-2</v>
      </c>
      <c r="AH9" s="270">
        <v>5.5E-2</v>
      </c>
      <c r="AI9" s="270">
        <v>4.0000000000000001E-3</v>
      </c>
      <c r="AJ9" s="270">
        <v>4.0000000000000001E-3</v>
      </c>
      <c r="AK9" s="270">
        <v>4.0000000000000001E-3</v>
      </c>
      <c r="AL9" s="270">
        <v>5.0000000000000001E-3</v>
      </c>
      <c r="AM9" s="270">
        <v>5.0000000000000001E-3</v>
      </c>
      <c r="AN9" s="270">
        <v>9.5000000000000001E-2</v>
      </c>
      <c r="AO9" s="270">
        <v>0.1</v>
      </c>
      <c r="AP9" s="270">
        <v>0.1</v>
      </c>
      <c r="AQ9" s="270">
        <v>0.1</v>
      </c>
      <c r="AR9" s="270">
        <v>0.1</v>
      </c>
      <c r="AS9" s="270">
        <v>5.1999999999999998E-2</v>
      </c>
      <c r="AT9" s="270">
        <v>5.6000000000000001E-2</v>
      </c>
      <c r="AU9" s="270">
        <v>0.06</v>
      </c>
      <c r="AV9" s="270">
        <v>6.5000000000000002E-2</v>
      </c>
      <c r="AW9" s="270">
        <v>7.0000000000000007E-2</v>
      </c>
      <c r="AX9" s="270">
        <v>0</v>
      </c>
      <c r="AY9" s="270">
        <v>0</v>
      </c>
      <c r="AZ9" s="270">
        <v>0</v>
      </c>
      <c r="BA9" s="270">
        <v>0</v>
      </c>
      <c r="BB9" s="270">
        <v>0</v>
      </c>
      <c r="BC9" s="270">
        <v>0</v>
      </c>
      <c r="BD9" s="270">
        <v>0</v>
      </c>
      <c r="BE9" s="270">
        <v>0</v>
      </c>
      <c r="BF9" s="270">
        <v>0</v>
      </c>
      <c r="BG9" s="270">
        <v>0</v>
      </c>
    </row>
    <row r="10" spans="1:59">
      <c r="A10" s="267" t="s">
        <v>398</v>
      </c>
      <c r="B10" s="268">
        <v>0.49766666666666665</v>
      </c>
      <c r="C10" s="268">
        <v>2.02</v>
      </c>
      <c r="D10" s="268">
        <v>0</v>
      </c>
      <c r="E10" s="268"/>
      <c r="F10" s="269">
        <v>6360</v>
      </c>
      <c r="G10" s="270">
        <v>0.28999999999999998</v>
      </c>
      <c r="H10" s="270">
        <v>4.2000000000000003E-2</v>
      </c>
      <c r="I10" s="270">
        <v>6.0000000000000001E-3</v>
      </c>
      <c r="J10" s="270">
        <v>1.4999999999999999E-2</v>
      </c>
      <c r="K10" s="270">
        <v>0.08</v>
      </c>
      <c r="L10" s="270">
        <v>6.466666666666665E-2</v>
      </c>
      <c r="M10" s="271">
        <v>45.59748427672956</v>
      </c>
      <c r="N10" s="269">
        <v>8000</v>
      </c>
      <c r="O10" s="269">
        <v>10000</v>
      </c>
      <c r="P10" s="269">
        <v>15000</v>
      </c>
      <c r="Q10" s="269">
        <v>20000</v>
      </c>
      <c r="R10" s="269">
        <v>25000</v>
      </c>
      <c r="S10" s="269" t="s">
        <v>183</v>
      </c>
      <c r="T10" s="270">
        <v>0.4</v>
      </c>
      <c r="U10" s="270">
        <v>0.48699999999999999</v>
      </c>
      <c r="V10" s="270">
        <v>0.73099999999999998</v>
      </c>
      <c r="W10" s="270">
        <v>0.97399999999999998</v>
      </c>
      <c r="X10" s="270">
        <v>1.2</v>
      </c>
      <c r="Y10" s="270">
        <v>6.0999999999999999E-2</v>
      </c>
      <c r="Z10" s="270">
        <v>8.5000000000000006E-2</v>
      </c>
      <c r="AA10" s="270">
        <v>0.1</v>
      </c>
      <c r="AB10" s="270">
        <v>0.125</v>
      </c>
      <c r="AC10" s="270">
        <v>0.15</v>
      </c>
      <c r="AD10" s="270">
        <v>6.0000000000000001E-3</v>
      </c>
      <c r="AE10" s="270">
        <v>0.01</v>
      </c>
      <c r="AF10" s="270">
        <v>1.2999999999999999E-2</v>
      </c>
      <c r="AG10" s="270">
        <v>1.6E-2</v>
      </c>
      <c r="AH10" s="270">
        <v>1.9E-2</v>
      </c>
      <c r="AI10" s="270">
        <v>6.0000000000000001E-3</v>
      </c>
      <c r="AJ10" s="270">
        <v>0.01</v>
      </c>
      <c r="AK10" s="270">
        <v>1.2E-2</v>
      </c>
      <c r="AL10" s="270">
        <v>1.4999999999999999E-2</v>
      </c>
      <c r="AM10" s="270">
        <v>1.7999999999999999E-2</v>
      </c>
      <c r="AN10" s="270">
        <v>6.0000000000000001E-3</v>
      </c>
      <c r="AO10" s="270">
        <v>8.0000000000000002E-3</v>
      </c>
      <c r="AP10" s="270">
        <v>8.9999999999999993E-3</v>
      </c>
      <c r="AQ10" s="270">
        <v>0.01</v>
      </c>
      <c r="AR10" s="270">
        <v>1.0999999999999999E-2</v>
      </c>
      <c r="AS10" s="270">
        <v>7.6999999999999999E-2</v>
      </c>
      <c r="AT10" s="270">
        <v>0.12</v>
      </c>
      <c r="AU10" s="270">
        <v>0.14799999999999999</v>
      </c>
      <c r="AV10" s="270">
        <v>0.23</v>
      </c>
      <c r="AW10" s="270">
        <v>0.24</v>
      </c>
      <c r="AX10" s="270">
        <v>0</v>
      </c>
      <c r="AY10" s="270">
        <v>0</v>
      </c>
      <c r="AZ10" s="270">
        <v>0</v>
      </c>
      <c r="BA10" s="270">
        <v>0</v>
      </c>
      <c r="BB10" s="270">
        <v>0</v>
      </c>
      <c r="BC10" s="270">
        <v>0</v>
      </c>
      <c r="BD10" s="270">
        <v>0</v>
      </c>
      <c r="BE10" s="270">
        <v>0</v>
      </c>
      <c r="BF10" s="270">
        <v>0</v>
      </c>
      <c r="BG10" s="270">
        <v>0</v>
      </c>
    </row>
    <row r="11" spans="1:59">
      <c r="A11" s="267" t="s">
        <v>399</v>
      </c>
      <c r="B11" s="268">
        <v>7.682083333333332</v>
      </c>
      <c r="C11" s="268">
        <v>16</v>
      </c>
      <c r="D11" s="268">
        <v>4.3017534246575337</v>
      </c>
      <c r="E11" s="268"/>
      <c r="F11" s="269">
        <v>26161</v>
      </c>
      <c r="G11" s="270">
        <v>0.76800000000000002</v>
      </c>
      <c r="H11" s="270">
        <v>0.29199999999999998</v>
      </c>
      <c r="I11" s="270">
        <v>0.433</v>
      </c>
      <c r="J11" s="270">
        <v>0.313</v>
      </c>
      <c r="K11" s="270">
        <v>0.77</v>
      </c>
      <c r="L11" s="270">
        <v>0.80432990867579779</v>
      </c>
      <c r="M11" s="271">
        <v>29.356675968044033</v>
      </c>
      <c r="N11" s="269">
        <v>24909</v>
      </c>
      <c r="O11" s="269">
        <v>24094</v>
      </c>
      <c r="P11" s="269">
        <v>24500</v>
      </c>
      <c r="Q11" s="269">
        <v>25000</v>
      </c>
      <c r="R11" s="269">
        <v>25500</v>
      </c>
      <c r="S11" s="269" t="s">
        <v>222</v>
      </c>
      <c r="T11" s="270">
        <v>0.8</v>
      </c>
      <c r="U11" s="270">
        <v>0.83</v>
      </c>
      <c r="V11" s="270">
        <v>0.86</v>
      </c>
      <c r="W11" s="270">
        <v>0.93</v>
      </c>
      <c r="X11" s="270">
        <v>0.97</v>
      </c>
      <c r="Y11" s="270">
        <v>0.32</v>
      </c>
      <c r="Z11" s="270">
        <v>0.35</v>
      </c>
      <c r="AA11" s="270">
        <v>0.38</v>
      </c>
      <c r="AB11" s="270">
        <v>0.41</v>
      </c>
      <c r="AC11" s="270">
        <v>0.44</v>
      </c>
      <c r="AD11" s="270">
        <v>0.42099999999999999</v>
      </c>
      <c r="AE11" s="270">
        <v>0.42399999999999999</v>
      </c>
      <c r="AF11" s="270">
        <v>0.42699999999999999</v>
      </c>
      <c r="AG11" s="270">
        <v>0.43</v>
      </c>
      <c r="AH11" s="270">
        <v>0.433</v>
      </c>
      <c r="AI11" s="270">
        <v>0.3</v>
      </c>
      <c r="AJ11" s="270">
        <v>0.3</v>
      </c>
      <c r="AK11" s="270">
        <v>0.32</v>
      </c>
      <c r="AL11" s="270">
        <v>0.35</v>
      </c>
      <c r="AM11" s="270">
        <v>0.37</v>
      </c>
      <c r="AN11" s="270">
        <v>0.72</v>
      </c>
      <c r="AO11" s="270">
        <v>0.79</v>
      </c>
      <c r="AP11" s="270">
        <v>0.8</v>
      </c>
      <c r="AQ11" s="270">
        <v>0.82</v>
      </c>
      <c r="AR11" s="270">
        <v>0.86</v>
      </c>
      <c r="AS11" s="270">
        <v>0.83199999999999996</v>
      </c>
      <c r="AT11" s="270">
        <v>0.875</v>
      </c>
      <c r="AU11" s="270">
        <v>0.88600000000000001</v>
      </c>
      <c r="AV11" s="270">
        <v>0.95499999999999996</v>
      </c>
      <c r="AW11" s="270">
        <v>0.998</v>
      </c>
      <c r="AX11" s="270">
        <v>0</v>
      </c>
      <c r="AY11" s="270">
        <v>0</v>
      </c>
      <c r="AZ11" s="270">
        <v>0</v>
      </c>
      <c r="BA11" s="270">
        <v>0</v>
      </c>
      <c r="BB11" s="270">
        <v>0</v>
      </c>
      <c r="BC11" s="270">
        <v>0</v>
      </c>
      <c r="BD11" s="270">
        <v>0</v>
      </c>
      <c r="BE11" s="270">
        <v>0</v>
      </c>
      <c r="BF11" s="270">
        <v>0</v>
      </c>
      <c r="BG11" s="270">
        <v>0</v>
      </c>
    </row>
    <row r="12" spans="1:59">
      <c r="A12" s="267" t="s">
        <v>400</v>
      </c>
      <c r="B12" s="268">
        <v>0.14166666666666666</v>
      </c>
      <c r="C12" s="268">
        <v>0.2</v>
      </c>
      <c r="D12" s="268">
        <v>0</v>
      </c>
      <c r="E12" s="268"/>
      <c r="F12" s="269">
        <v>1123</v>
      </c>
      <c r="G12" s="270">
        <v>5.8000000000000003E-2</v>
      </c>
      <c r="H12" s="270">
        <v>4.8000000000000001E-2</v>
      </c>
      <c r="I12" s="270">
        <v>0</v>
      </c>
      <c r="J12" s="270">
        <v>0</v>
      </c>
      <c r="K12" s="270">
        <v>8.9999999999999993E-3</v>
      </c>
      <c r="L12" s="270">
        <v>2.6666666666666658E-2</v>
      </c>
      <c r="M12" s="271">
        <v>51.647373107747107</v>
      </c>
      <c r="N12" s="269">
        <v>1164</v>
      </c>
      <c r="O12" s="269">
        <v>1222</v>
      </c>
      <c r="P12" s="269">
        <v>1283</v>
      </c>
      <c r="Q12" s="269">
        <v>1347</v>
      </c>
      <c r="R12" s="269">
        <v>1414</v>
      </c>
      <c r="S12" s="269" t="s">
        <v>222</v>
      </c>
      <c r="T12" s="270">
        <v>6.2E-2</v>
      </c>
      <c r="U12" s="270">
        <v>6.2E-2</v>
      </c>
      <c r="V12" s="270">
        <v>6.3E-2</v>
      </c>
      <c r="W12" s="270">
        <v>6.4000000000000001E-2</v>
      </c>
      <c r="X12" s="270">
        <v>6.6000000000000003E-2</v>
      </c>
      <c r="Y12" s="270">
        <v>5.8000000000000003E-2</v>
      </c>
      <c r="Z12" s="270">
        <v>5.8000000000000003E-2</v>
      </c>
      <c r="AA12" s="270">
        <v>0.06</v>
      </c>
      <c r="AB12" s="270">
        <v>0.06</v>
      </c>
      <c r="AC12" s="270">
        <v>6.0999999999999999E-2</v>
      </c>
      <c r="AD12" s="270">
        <v>0</v>
      </c>
      <c r="AE12" s="270">
        <v>0</v>
      </c>
      <c r="AF12" s="270">
        <v>0</v>
      </c>
      <c r="AG12" s="270">
        <v>0</v>
      </c>
      <c r="AH12" s="270">
        <v>0</v>
      </c>
      <c r="AI12" s="270">
        <v>0</v>
      </c>
      <c r="AJ12" s="270">
        <v>0</v>
      </c>
      <c r="AK12" s="270">
        <v>0</v>
      </c>
      <c r="AL12" s="270">
        <v>0</v>
      </c>
      <c r="AM12" s="270">
        <v>0</v>
      </c>
      <c r="AN12" s="270">
        <v>8.9999999999999993E-3</v>
      </c>
      <c r="AO12" s="270">
        <v>8.9999999999999993E-3</v>
      </c>
      <c r="AP12" s="270">
        <v>8.9999999999999993E-3</v>
      </c>
      <c r="AQ12" s="270">
        <v>8.9999999999999993E-3</v>
      </c>
      <c r="AR12" s="270">
        <v>8.9999999999999993E-3</v>
      </c>
      <c r="AS12" s="270">
        <v>2.1000000000000001E-2</v>
      </c>
      <c r="AT12" s="270">
        <v>2.1000000000000001E-2</v>
      </c>
      <c r="AU12" s="270">
        <v>2.1999999999999999E-2</v>
      </c>
      <c r="AV12" s="270">
        <v>2.1999999999999999E-2</v>
      </c>
      <c r="AW12" s="270">
        <v>2.1999999999999999E-2</v>
      </c>
      <c r="AX12" s="270">
        <v>0</v>
      </c>
      <c r="AY12" s="270">
        <v>0</v>
      </c>
      <c r="AZ12" s="270">
        <v>0</v>
      </c>
      <c r="BA12" s="270">
        <v>0</v>
      </c>
      <c r="BB12" s="270">
        <v>0</v>
      </c>
      <c r="BC12" s="270">
        <v>0</v>
      </c>
      <c r="BD12" s="270">
        <v>0</v>
      </c>
      <c r="BE12" s="270">
        <v>0</v>
      </c>
      <c r="BF12" s="270">
        <v>0</v>
      </c>
      <c r="BG12" s="270">
        <v>0</v>
      </c>
    </row>
    <row r="13" spans="1:59">
      <c r="A13" s="267" t="s">
        <v>401</v>
      </c>
      <c r="B13" s="268">
        <v>4.2858333333333336</v>
      </c>
      <c r="C13" s="268">
        <v>8.5</v>
      </c>
      <c r="D13" s="268">
        <v>9.0246575342465742E-3</v>
      </c>
      <c r="E13" s="268"/>
      <c r="F13" s="269">
        <v>46362</v>
      </c>
      <c r="G13" s="270">
        <v>2.2130000000000001</v>
      </c>
      <c r="H13" s="270">
        <v>0.89600000000000002</v>
      </c>
      <c r="I13" s="270">
        <v>0</v>
      </c>
      <c r="J13" s="270">
        <v>0</v>
      </c>
      <c r="K13" s="270">
        <v>0.8</v>
      </c>
      <c r="L13" s="270">
        <v>0.36780867579908705</v>
      </c>
      <c r="M13" s="271">
        <v>47.733057245157674</v>
      </c>
      <c r="N13" s="269">
        <v>57562</v>
      </c>
      <c r="O13" s="269">
        <v>89392</v>
      </c>
      <c r="P13" s="269">
        <v>100470</v>
      </c>
      <c r="Q13" s="269">
        <v>109190</v>
      </c>
      <c r="R13" s="269">
        <v>112240</v>
      </c>
      <c r="S13" s="269" t="s">
        <v>134</v>
      </c>
      <c r="T13" s="270">
        <v>3.2</v>
      </c>
      <c r="U13" s="270">
        <v>4.5</v>
      </c>
      <c r="V13" s="270">
        <v>6</v>
      </c>
      <c r="W13" s="270">
        <v>6.6</v>
      </c>
      <c r="X13" s="270">
        <v>6.7</v>
      </c>
      <c r="Y13" s="270">
        <v>0.9</v>
      </c>
      <c r="Z13" s="270">
        <v>1.1000000000000001</v>
      </c>
      <c r="AA13" s="270">
        <v>1.3</v>
      </c>
      <c r="AB13" s="270">
        <v>1.5</v>
      </c>
      <c r="AC13" s="270">
        <v>1.7</v>
      </c>
      <c r="AD13" s="270">
        <v>0.1</v>
      </c>
      <c r="AE13" s="270">
        <v>0.2</v>
      </c>
      <c r="AF13" s="270">
        <v>0.3</v>
      </c>
      <c r="AG13" s="270">
        <v>0.3</v>
      </c>
      <c r="AH13" s="270">
        <v>0.3</v>
      </c>
      <c r="AI13" s="270">
        <v>0.1</v>
      </c>
      <c r="AJ13" s="270">
        <v>0.1</v>
      </c>
      <c r="AK13" s="270">
        <v>0.2</v>
      </c>
      <c r="AL13" s="270">
        <v>0.2</v>
      </c>
      <c r="AM13" s="270">
        <v>0.2</v>
      </c>
      <c r="AN13" s="270">
        <v>0.8</v>
      </c>
      <c r="AO13" s="270">
        <v>1.1000000000000001</v>
      </c>
      <c r="AP13" s="270">
        <v>1.4</v>
      </c>
      <c r="AQ13" s="270">
        <v>1.6</v>
      </c>
      <c r="AR13" s="270">
        <v>1.7</v>
      </c>
      <c r="AS13" s="270">
        <v>0.48499999999999999</v>
      </c>
      <c r="AT13" s="270">
        <v>0.66600000000000004</v>
      </c>
      <c r="AU13" s="270">
        <v>0.876</v>
      </c>
      <c r="AV13" s="270">
        <v>0.97099999999999997</v>
      </c>
      <c r="AW13" s="270">
        <v>1.0089999999999999</v>
      </c>
      <c r="AX13" s="270">
        <v>2.1</v>
      </c>
      <c r="AY13" s="270">
        <v>1.1000000000000001</v>
      </c>
      <c r="AZ13" s="270">
        <v>0</v>
      </c>
      <c r="BA13" s="270">
        <v>0</v>
      </c>
      <c r="BB13" s="270">
        <v>0</v>
      </c>
      <c r="BC13" s="270">
        <v>0</v>
      </c>
      <c r="BD13" s="270">
        <v>0</v>
      </c>
      <c r="BE13" s="270">
        <v>0</v>
      </c>
      <c r="BF13" s="270">
        <v>0</v>
      </c>
      <c r="BG13" s="270">
        <v>0</v>
      </c>
    </row>
    <row r="14" spans="1:59">
      <c r="A14" s="267" t="s">
        <v>402</v>
      </c>
      <c r="B14" s="268">
        <v>0.32224999999999993</v>
      </c>
      <c r="C14" s="268">
        <v>2</v>
      </c>
      <c r="D14" s="268">
        <v>0</v>
      </c>
      <c r="E14" s="268"/>
      <c r="F14" s="269">
        <v>11150</v>
      </c>
      <c r="G14" s="270">
        <v>0</v>
      </c>
      <c r="H14" s="270">
        <v>0</v>
      </c>
      <c r="I14" s="270">
        <v>0</v>
      </c>
      <c r="J14" s="270">
        <v>0.23599999999999999</v>
      </c>
      <c r="K14" s="270">
        <v>1.2E-2</v>
      </c>
      <c r="L14" s="270">
        <v>7.4249999999999927E-2</v>
      </c>
      <c r="M14" s="271">
        <v>0</v>
      </c>
      <c r="N14" s="269">
        <v>15000</v>
      </c>
      <c r="O14" s="269">
        <v>17000</v>
      </c>
      <c r="P14" s="269">
        <v>19000</v>
      </c>
      <c r="Q14" s="269">
        <v>20000</v>
      </c>
      <c r="R14" s="269">
        <v>20000</v>
      </c>
      <c r="S14" s="269" t="s">
        <v>131</v>
      </c>
      <c r="T14" s="270">
        <v>0</v>
      </c>
      <c r="U14" s="270">
        <v>0</v>
      </c>
      <c r="V14" s="270">
        <v>0</v>
      </c>
      <c r="W14" s="270">
        <v>0</v>
      </c>
      <c r="X14" s="270">
        <v>0</v>
      </c>
      <c r="Y14" s="270">
        <v>0</v>
      </c>
      <c r="Z14" s="270">
        <v>0</v>
      </c>
      <c r="AA14" s="270">
        <v>0</v>
      </c>
      <c r="AB14" s="270">
        <v>0</v>
      </c>
      <c r="AC14" s="270">
        <v>0</v>
      </c>
      <c r="AD14" s="270">
        <v>0</v>
      </c>
      <c r="AE14" s="270">
        <v>0</v>
      </c>
      <c r="AF14" s="270">
        <v>0</v>
      </c>
      <c r="AG14" s="270">
        <v>0</v>
      </c>
      <c r="AH14" s="270">
        <v>0</v>
      </c>
      <c r="AI14" s="270">
        <v>0.35</v>
      </c>
      <c r="AJ14" s="270">
        <v>0.38</v>
      </c>
      <c r="AK14" s="270">
        <v>0.42</v>
      </c>
      <c r="AL14" s="270">
        <v>0.45</v>
      </c>
      <c r="AM14" s="270">
        <v>0.5</v>
      </c>
      <c r="AN14" s="270">
        <v>0.01</v>
      </c>
      <c r="AO14" s="270">
        <v>0.01</v>
      </c>
      <c r="AP14" s="270">
        <v>0.01</v>
      </c>
      <c r="AQ14" s="270">
        <v>0.01</v>
      </c>
      <c r="AR14" s="270">
        <v>0.01</v>
      </c>
      <c r="AS14" s="270">
        <v>0.08</v>
      </c>
      <c r="AT14" s="270">
        <v>0.08</v>
      </c>
      <c r="AU14" s="270">
        <v>0.08</v>
      </c>
      <c r="AV14" s="270">
        <v>0.08</v>
      </c>
      <c r="AW14" s="270">
        <v>0.08</v>
      </c>
      <c r="AX14" s="270">
        <v>0</v>
      </c>
      <c r="AY14" s="270">
        <v>0</v>
      </c>
      <c r="AZ14" s="270">
        <v>0</v>
      </c>
      <c r="BA14" s="270">
        <v>0</v>
      </c>
      <c r="BB14" s="270">
        <v>0</v>
      </c>
      <c r="BC14" s="270">
        <v>0</v>
      </c>
      <c r="BD14" s="270">
        <v>0</v>
      </c>
      <c r="BE14" s="270">
        <v>0</v>
      </c>
      <c r="BF14" s="270">
        <v>0</v>
      </c>
      <c r="BG14" s="270">
        <v>0</v>
      </c>
    </row>
    <row r="15" spans="1:59">
      <c r="A15" s="267" t="s">
        <v>403</v>
      </c>
      <c r="B15" s="268">
        <v>0.84799999999999986</v>
      </c>
      <c r="C15" s="268">
        <v>1.5589999999999999</v>
      </c>
      <c r="D15" s="268">
        <v>3.7260273972602743E-4</v>
      </c>
      <c r="E15" s="268"/>
      <c r="F15" s="269">
        <v>11415</v>
      </c>
      <c r="G15" s="270">
        <v>0.51</v>
      </c>
      <c r="H15" s="270">
        <v>0.11600000000000001</v>
      </c>
      <c r="I15" s="270">
        <v>1.6E-2</v>
      </c>
      <c r="J15" s="270">
        <v>3.4000000000000002E-2</v>
      </c>
      <c r="K15" s="270">
        <v>0.01</v>
      </c>
      <c r="L15" s="270">
        <v>0.16162739726027375</v>
      </c>
      <c r="M15" s="271">
        <v>44.678055190538764</v>
      </c>
      <c r="N15" s="269">
        <v>13000</v>
      </c>
      <c r="O15" s="269">
        <v>14000</v>
      </c>
      <c r="P15" s="269">
        <v>15000</v>
      </c>
      <c r="Q15" s="269">
        <v>16000</v>
      </c>
      <c r="R15" s="269">
        <v>17000</v>
      </c>
      <c r="S15" s="269" t="s">
        <v>150</v>
      </c>
      <c r="T15" s="270">
        <v>0.69</v>
      </c>
      <c r="U15" s="270">
        <v>0.7</v>
      </c>
      <c r="V15" s="270">
        <v>0.70499999999999996</v>
      </c>
      <c r="W15" s="270">
        <v>0.71499999999999997</v>
      </c>
      <c r="X15" s="270">
        <v>0.72</v>
      </c>
      <c r="Y15" s="270">
        <v>0.155</v>
      </c>
      <c r="Z15" s="270">
        <v>0.16</v>
      </c>
      <c r="AA15" s="270">
        <v>0.16500000000000001</v>
      </c>
      <c r="AB15" s="270">
        <v>0.17</v>
      </c>
      <c r="AC15" s="270">
        <v>0.17499999999999999</v>
      </c>
      <c r="AD15" s="270">
        <v>3.5000000000000003E-2</v>
      </c>
      <c r="AE15" s="270">
        <v>3.5000000000000003E-2</v>
      </c>
      <c r="AF15" s="270">
        <v>3.5000000000000003E-2</v>
      </c>
      <c r="AG15" s="270">
        <v>3.5000000000000003E-2</v>
      </c>
      <c r="AH15" s="270">
        <v>3.5000000000000003E-2</v>
      </c>
      <c r="AI15" s="270">
        <v>0.04</v>
      </c>
      <c r="AJ15" s="270">
        <v>4.2000000000000003E-2</v>
      </c>
      <c r="AK15" s="270">
        <v>4.3999999999999997E-2</v>
      </c>
      <c r="AL15" s="270">
        <v>4.4999999999999998E-2</v>
      </c>
      <c r="AM15" s="270">
        <v>4.4999999999999998E-2</v>
      </c>
      <c r="AN15" s="270">
        <v>7.0000000000000001E-3</v>
      </c>
      <c r="AO15" s="270">
        <v>7.0000000000000001E-3</v>
      </c>
      <c r="AP15" s="270">
        <v>7.0000000000000001E-3</v>
      </c>
      <c r="AQ15" s="270">
        <v>7.0000000000000001E-3</v>
      </c>
      <c r="AR15" s="270">
        <v>7.0000000000000001E-3</v>
      </c>
      <c r="AS15" s="270">
        <v>0.18</v>
      </c>
      <c r="AT15" s="270">
        <v>0.184</v>
      </c>
      <c r="AU15" s="270">
        <v>0.19</v>
      </c>
      <c r="AV15" s="270">
        <v>0.19500000000000001</v>
      </c>
      <c r="AW15" s="270">
        <v>0.2</v>
      </c>
      <c r="AX15" s="270">
        <v>0</v>
      </c>
      <c r="AY15" s="270">
        <v>0</v>
      </c>
      <c r="AZ15" s="270">
        <v>0</v>
      </c>
      <c r="BA15" s="270">
        <v>0</v>
      </c>
      <c r="BB15" s="270">
        <v>0</v>
      </c>
      <c r="BC15" s="270">
        <v>0</v>
      </c>
      <c r="BD15" s="270">
        <v>0</v>
      </c>
      <c r="BE15" s="270">
        <v>0</v>
      </c>
      <c r="BF15" s="270">
        <v>0</v>
      </c>
      <c r="BG15" s="270">
        <v>0</v>
      </c>
    </row>
    <row r="16" spans="1:59">
      <c r="A16" s="267" t="s">
        <v>404</v>
      </c>
      <c r="B16" s="268">
        <v>4.6985833333333336</v>
      </c>
      <c r="C16" s="268">
        <v>19.5</v>
      </c>
      <c r="D16" s="268">
        <v>0.24366575342465754</v>
      </c>
      <c r="E16" s="268"/>
      <c r="F16" s="269">
        <v>25740</v>
      </c>
      <c r="G16" s="270">
        <v>1.645</v>
      </c>
      <c r="H16" s="270">
        <v>0.56399999999999995</v>
      </c>
      <c r="I16" s="270">
        <v>1.5740000000000001</v>
      </c>
      <c r="J16" s="270">
        <v>0.21099999999999999</v>
      </c>
      <c r="K16" s="270">
        <v>0.21</v>
      </c>
      <c r="L16" s="270">
        <v>0.25091757990867514</v>
      </c>
      <c r="M16" s="271">
        <v>63.908313908313907</v>
      </c>
      <c r="N16" s="269">
        <v>30689</v>
      </c>
      <c r="O16" s="269">
        <v>34128</v>
      </c>
      <c r="P16" s="269">
        <v>37878</v>
      </c>
      <c r="Q16" s="269">
        <v>41627</v>
      </c>
      <c r="R16" s="269">
        <v>45000</v>
      </c>
      <c r="S16" s="269" t="s">
        <v>150</v>
      </c>
      <c r="T16" s="270">
        <v>2.5470000000000002</v>
      </c>
      <c r="U16" s="270">
        <v>2.8330000000000002</v>
      </c>
      <c r="V16" s="270">
        <v>3.1440000000000001</v>
      </c>
      <c r="W16" s="270">
        <v>3.4550000000000001</v>
      </c>
      <c r="X16" s="270">
        <v>3.7</v>
      </c>
      <c r="Y16" s="270">
        <v>1.865</v>
      </c>
      <c r="Z16" s="270">
        <v>2.1440000000000001</v>
      </c>
      <c r="AA16" s="270">
        <v>2.4660000000000002</v>
      </c>
      <c r="AB16" s="270">
        <v>2.8359999999999999</v>
      </c>
      <c r="AC16" s="270">
        <v>3.2</v>
      </c>
      <c r="AD16" s="270">
        <v>1.8720000000000001</v>
      </c>
      <c r="AE16" s="270">
        <v>2.2469999999999999</v>
      </c>
      <c r="AF16" s="270">
        <v>2.6970000000000001</v>
      </c>
      <c r="AG16" s="270">
        <v>3.2349999999999999</v>
      </c>
      <c r="AH16" s="270">
        <v>3.5</v>
      </c>
      <c r="AI16" s="270">
        <v>0.317</v>
      </c>
      <c r="AJ16" s="270">
        <v>0.34899999999999998</v>
      </c>
      <c r="AK16" s="270">
        <v>0.38400000000000001</v>
      </c>
      <c r="AL16" s="270">
        <v>0.42199999999999999</v>
      </c>
      <c r="AM16" s="270">
        <v>0.5</v>
      </c>
      <c r="AN16" s="270">
        <v>0.18</v>
      </c>
      <c r="AO16" s="270">
        <v>0.19</v>
      </c>
      <c r="AP16" s="270">
        <v>0.2</v>
      </c>
      <c r="AQ16" s="270">
        <v>0.21</v>
      </c>
      <c r="AR16" s="270">
        <v>0.22</v>
      </c>
      <c r="AS16" s="270">
        <v>0.40600000000000003</v>
      </c>
      <c r="AT16" s="270">
        <v>0.46500000000000002</v>
      </c>
      <c r="AU16" s="270">
        <v>0.53300000000000003</v>
      </c>
      <c r="AV16" s="270">
        <v>0.60899999999999999</v>
      </c>
      <c r="AW16" s="270">
        <v>0.66700000000000004</v>
      </c>
      <c r="AX16" s="270">
        <v>0</v>
      </c>
      <c r="AY16" s="270">
        <v>0</v>
      </c>
      <c r="AZ16" s="270">
        <v>0</v>
      </c>
      <c r="BA16" s="270">
        <v>0</v>
      </c>
      <c r="BB16" s="270">
        <v>0</v>
      </c>
      <c r="BC16" s="270">
        <v>0</v>
      </c>
      <c r="BD16" s="270">
        <v>0</v>
      </c>
      <c r="BE16" s="270">
        <v>0</v>
      </c>
      <c r="BF16" s="270">
        <v>0</v>
      </c>
      <c r="BG16" s="270">
        <v>0</v>
      </c>
    </row>
    <row r="17" spans="1:59">
      <c r="A17" s="267" t="s">
        <v>405</v>
      </c>
      <c r="B17" s="268">
        <v>20.089166666666667</v>
      </c>
      <c r="C17" s="268">
        <v>43.5</v>
      </c>
      <c r="D17" s="268">
        <v>0.74403287671232876</v>
      </c>
      <c r="E17" s="268"/>
      <c r="F17" s="269">
        <v>125000</v>
      </c>
      <c r="G17" s="270">
        <v>8.5500000000000007</v>
      </c>
      <c r="H17" s="270">
        <v>3.819</v>
      </c>
      <c r="I17" s="270">
        <v>0.68799999999999994</v>
      </c>
      <c r="J17" s="270">
        <v>1.8919999999999999</v>
      </c>
      <c r="K17" s="270">
        <v>0.97499999999999998</v>
      </c>
      <c r="L17" s="270">
        <v>3.4211337899543395</v>
      </c>
      <c r="M17" s="271">
        <v>68.400000000000006</v>
      </c>
      <c r="N17" s="269">
        <v>135357</v>
      </c>
      <c r="O17" s="269">
        <v>149518</v>
      </c>
      <c r="P17" s="269">
        <v>165161</v>
      </c>
      <c r="Q17" s="269">
        <v>182441</v>
      </c>
      <c r="R17" s="269">
        <v>201528</v>
      </c>
      <c r="S17" s="269" t="s">
        <v>215</v>
      </c>
      <c r="T17" s="270">
        <v>9.2579999999999991</v>
      </c>
      <c r="U17" s="270">
        <v>10.227</v>
      </c>
      <c r="V17" s="270">
        <v>11.297000000000001</v>
      </c>
      <c r="W17" s="270">
        <v>12.478999999999999</v>
      </c>
      <c r="X17" s="270">
        <v>13.785</v>
      </c>
      <c r="Y17" s="270">
        <v>4.1349999999999998</v>
      </c>
      <c r="Z17" s="270">
        <v>4.5679999999999996</v>
      </c>
      <c r="AA17" s="270">
        <v>5.0460000000000003</v>
      </c>
      <c r="AB17" s="270">
        <v>5.5739999999999998</v>
      </c>
      <c r="AC17" s="270">
        <v>6.157</v>
      </c>
      <c r="AD17" s="270">
        <v>0.71599999999999997</v>
      </c>
      <c r="AE17" s="270">
        <v>0.753</v>
      </c>
      <c r="AF17" s="270">
        <v>0.79100000000000004</v>
      </c>
      <c r="AG17" s="270">
        <v>0.83199999999999996</v>
      </c>
      <c r="AH17" s="270">
        <v>0.874</v>
      </c>
      <c r="AI17" s="270">
        <v>2.0489999999999999</v>
      </c>
      <c r="AJ17" s="270">
        <v>2.2629999999999999</v>
      </c>
      <c r="AK17" s="270">
        <v>2.5</v>
      </c>
      <c r="AL17" s="270">
        <v>2.7610000000000001</v>
      </c>
      <c r="AM17" s="270">
        <v>3.05</v>
      </c>
      <c r="AN17" s="270">
        <v>1.056</v>
      </c>
      <c r="AO17" s="270">
        <v>1.1659999999999999</v>
      </c>
      <c r="AP17" s="270">
        <v>1.288</v>
      </c>
      <c r="AQ17" s="270">
        <v>1.423</v>
      </c>
      <c r="AR17" s="270">
        <v>1.5720000000000001</v>
      </c>
      <c r="AS17" s="270">
        <v>5.8840000000000003</v>
      </c>
      <c r="AT17" s="270">
        <v>6.1849999999999996</v>
      </c>
      <c r="AU17" s="270">
        <v>6.5010000000000003</v>
      </c>
      <c r="AV17" s="270">
        <v>6.8339999999999996</v>
      </c>
      <c r="AW17" s="270">
        <v>7.1829999999999998</v>
      </c>
      <c r="AX17" s="270">
        <v>0</v>
      </c>
      <c r="AY17" s="270">
        <v>0</v>
      </c>
      <c r="AZ17" s="270">
        <v>0</v>
      </c>
      <c r="BA17" s="270">
        <v>0</v>
      </c>
      <c r="BB17" s="270">
        <v>0</v>
      </c>
      <c r="BC17" s="270">
        <v>0.75</v>
      </c>
      <c r="BD17" s="270">
        <v>0</v>
      </c>
      <c r="BE17" s="270">
        <v>0</v>
      </c>
      <c r="BF17" s="270">
        <v>0</v>
      </c>
      <c r="BG17" s="270">
        <v>0</v>
      </c>
    </row>
    <row r="18" spans="1:59">
      <c r="A18" s="267" t="s">
        <v>406</v>
      </c>
      <c r="B18" s="268">
        <v>0.65125</v>
      </c>
      <c r="C18" s="268">
        <v>1.74</v>
      </c>
      <c r="D18" s="268">
        <v>0</v>
      </c>
      <c r="E18" s="268"/>
      <c r="F18" s="269">
        <v>6380</v>
      </c>
      <c r="G18" s="270">
        <v>0.48899999999999999</v>
      </c>
      <c r="H18" s="270">
        <v>8.1000000000000003E-2</v>
      </c>
      <c r="I18" s="270">
        <v>0</v>
      </c>
      <c r="J18" s="270">
        <v>6.0000000000000001E-3</v>
      </c>
      <c r="K18" s="270">
        <v>0.05</v>
      </c>
      <c r="L18" s="270">
        <v>2.5249999999999995E-2</v>
      </c>
      <c r="M18" s="271">
        <v>76.645768025078368</v>
      </c>
      <c r="N18" s="269">
        <v>6444</v>
      </c>
      <c r="O18" s="269">
        <v>6540</v>
      </c>
      <c r="P18" s="269">
        <v>6670</v>
      </c>
      <c r="Q18" s="269">
        <v>6736</v>
      </c>
      <c r="R18" s="269">
        <v>6940</v>
      </c>
      <c r="S18" s="269" t="s">
        <v>210</v>
      </c>
      <c r="T18" s="270">
        <v>0.47199999999999998</v>
      </c>
      <c r="U18" s="270">
        <v>0.498</v>
      </c>
      <c r="V18" s="270">
        <v>0.52700000000000002</v>
      </c>
      <c r="W18" s="270">
        <v>0.55200000000000005</v>
      </c>
      <c r="X18" s="270">
        <v>0.58399999999999996</v>
      </c>
      <c r="Y18" s="270">
        <v>9.4E-2</v>
      </c>
      <c r="Z18" s="270">
        <v>9.5000000000000001E-2</v>
      </c>
      <c r="AA18" s="270">
        <v>9.6000000000000002E-2</v>
      </c>
      <c r="AB18" s="270">
        <v>9.9000000000000005E-2</v>
      </c>
      <c r="AC18" s="270">
        <v>0.10199999999999999</v>
      </c>
      <c r="AD18" s="270">
        <v>0</v>
      </c>
      <c r="AE18" s="270">
        <v>0</v>
      </c>
      <c r="AF18" s="270">
        <v>0</v>
      </c>
      <c r="AG18" s="270">
        <v>0</v>
      </c>
      <c r="AH18" s="270">
        <v>0</v>
      </c>
      <c r="AI18" s="270">
        <v>7.0000000000000001E-3</v>
      </c>
      <c r="AJ18" s="270">
        <v>7.0000000000000001E-3</v>
      </c>
      <c r="AK18" s="270">
        <v>7.0000000000000001E-3</v>
      </c>
      <c r="AL18" s="270">
        <v>0.01</v>
      </c>
      <c r="AM18" s="270">
        <v>1.2E-2</v>
      </c>
      <c r="AN18" s="270">
        <v>2.5000000000000001E-2</v>
      </c>
      <c r="AO18" s="270">
        <v>2.5000000000000001E-2</v>
      </c>
      <c r="AP18" s="270">
        <v>2.5000000000000001E-2</v>
      </c>
      <c r="AQ18" s="270">
        <v>2.5000000000000001E-2</v>
      </c>
      <c r="AR18" s="270">
        <v>2.8000000000000001E-2</v>
      </c>
      <c r="AS18" s="270">
        <v>6.2E-2</v>
      </c>
      <c r="AT18" s="270">
        <v>6.9000000000000006E-2</v>
      </c>
      <c r="AU18" s="270">
        <v>7.0000000000000007E-2</v>
      </c>
      <c r="AV18" s="270">
        <v>7.2999999999999995E-2</v>
      </c>
      <c r="AW18" s="270">
        <v>7.4999999999999997E-2</v>
      </c>
      <c r="AX18" s="270">
        <v>0</v>
      </c>
      <c r="AY18" s="270">
        <v>0</v>
      </c>
      <c r="AZ18" s="270">
        <v>0</v>
      </c>
      <c r="BA18" s="270">
        <v>0</v>
      </c>
      <c r="BB18" s="270">
        <v>0</v>
      </c>
      <c r="BC18" s="270">
        <v>0</v>
      </c>
      <c r="BD18" s="270">
        <v>0</v>
      </c>
      <c r="BE18" s="270">
        <v>0</v>
      </c>
      <c r="BF18" s="270">
        <v>0</v>
      </c>
      <c r="BG18" s="270">
        <v>0</v>
      </c>
    </row>
    <row r="19" spans="1:59">
      <c r="A19" s="267" t="s">
        <v>407</v>
      </c>
      <c r="B19" s="268">
        <v>7.1250000000000022E-2</v>
      </c>
      <c r="C19" s="268">
        <v>0.504</v>
      </c>
      <c r="D19" s="268">
        <v>0</v>
      </c>
      <c r="E19" s="268"/>
      <c r="F19" s="269">
        <v>1438</v>
      </c>
      <c r="G19" s="270">
        <v>2.7E-2</v>
      </c>
      <c r="H19" s="270">
        <v>3.0000000000000001E-3</v>
      </c>
      <c r="I19" s="270">
        <v>2E-3</v>
      </c>
      <c r="J19" s="270">
        <v>2E-3</v>
      </c>
      <c r="K19" s="270">
        <v>5.0000000000000001E-3</v>
      </c>
      <c r="L19" s="270">
        <v>3.2250000000000022E-2</v>
      </c>
      <c r="M19" s="271">
        <v>18.776077885952713</v>
      </c>
      <c r="N19" s="269">
        <v>1375</v>
      </c>
      <c r="O19" s="269">
        <v>1325</v>
      </c>
      <c r="P19" s="269">
        <v>1250</v>
      </c>
      <c r="Q19" s="269">
        <v>1200</v>
      </c>
      <c r="R19" s="269">
        <v>1150</v>
      </c>
      <c r="S19" s="269" t="s">
        <v>218</v>
      </c>
      <c r="T19" s="270">
        <v>8.3000000000000004E-2</v>
      </c>
      <c r="U19" s="270">
        <v>0.08</v>
      </c>
      <c r="V19" s="270">
        <v>7.4999999999999997E-2</v>
      </c>
      <c r="W19" s="270">
        <v>7.1999999999999995E-2</v>
      </c>
      <c r="X19" s="270">
        <v>7.0000000000000007E-2</v>
      </c>
      <c r="Y19" s="270">
        <v>4.0000000000000001E-3</v>
      </c>
      <c r="Z19" s="270">
        <v>4.0000000000000001E-3</v>
      </c>
      <c r="AA19" s="270">
        <v>4.0000000000000001E-3</v>
      </c>
      <c r="AB19" s="270">
        <v>4.0000000000000001E-3</v>
      </c>
      <c r="AC19" s="270">
        <v>4.0000000000000001E-3</v>
      </c>
      <c r="AD19" s="270">
        <v>4.0000000000000001E-3</v>
      </c>
      <c r="AE19" s="270">
        <v>4.0000000000000001E-3</v>
      </c>
      <c r="AF19" s="270">
        <v>4.0000000000000001E-3</v>
      </c>
      <c r="AG19" s="270">
        <v>4.0000000000000001E-3</v>
      </c>
      <c r="AH19" s="270">
        <v>4.0000000000000001E-3</v>
      </c>
      <c r="AI19" s="270">
        <v>2E-3</v>
      </c>
      <c r="AJ19" s="270">
        <v>2E-3</v>
      </c>
      <c r="AK19" s="270">
        <v>2E-3</v>
      </c>
      <c r="AL19" s="270">
        <v>2E-3</v>
      </c>
      <c r="AM19" s="270">
        <v>2E-3</v>
      </c>
      <c r="AN19" s="270">
        <v>0</v>
      </c>
      <c r="AO19" s="270">
        <v>0</v>
      </c>
      <c r="AP19" s="270">
        <v>0</v>
      </c>
      <c r="AQ19" s="270">
        <v>0</v>
      </c>
      <c r="AR19" s="270">
        <v>0</v>
      </c>
      <c r="AS19" s="270">
        <v>2.3E-2</v>
      </c>
      <c r="AT19" s="270">
        <v>2.1999999999999999E-2</v>
      </c>
      <c r="AU19" s="270">
        <v>2.1000000000000001E-2</v>
      </c>
      <c r="AV19" s="270">
        <v>0.02</v>
      </c>
      <c r="AW19" s="270">
        <v>1.9E-2</v>
      </c>
      <c r="AX19" s="270">
        <v>0</v>
      </c>
      <c r="AY19" s="270">
        <v>0</v>
      </c>
      <c r="AZ19" s="270">
        <v>0</v>
      </c>
      <c r="BA19" s="270">
        <v>0</v>
      </c>
      <c r="BB19" s="270">
        <v>0</v>
      </c>
      <c r="BC19" s="270">
        <v>0</v>
      </c>
      <c r="BD19" s="270">
        <v>0</v>
      </c>
      <c r="BE19" s="270">
        <v>0</v>
      </c>
      <c r="BF19" s="270">
        <v>0</v>
      </c>
      <c r="BG19" s="270">
        <v>0</v>
      </c>
    </row>
    <row r="20" spans="1:59">
      <c r="A20" s="267" t="s">
        <v>408</v>
      </c>
      <c r="B20" s="268">
        <v>4.5583333333333337E-2</v>
      </c>
      <c r="C20" s="268">
        <v>0.36</v>
      </c>
      <c r="D20" s="268">
        <v>0</v>
      </c>
      <c r="E20" s="268"/>
      <c r="F20" s="269">
        <v>505</v>
      </c>
      <c r="G20" s="270">
        <v>0.02</v>
      </c>
      <c r="H20" s="270">
        <v>1.2999999999999999E-2</v>
      </c>
      <c r="I20" s="270">
        <v>0</v>
      </c>
      <c r="J20" s="270">
        <v>1E-3</v>
      </c>
      <c r="K20" s="270">
        <v>0</v>
      </c>
      <c r="L20" s="270">
        <v>1.1583333333333334E-2</v>
      </c>
      <c r="M20" s="271">
        <v>39.603960396039604</v>
      </c>
      <c r="N20" s="269">
        <v>610</v>
      </c>
      <c r="O20" s="269">
        <v>625</v>
      </c>
      <c r="P20" s="269">
        <v>640</v>
      </c>
      <c r="Q20" s="269">
        <v>650</v>
      </c>
      <c r="R20" s="269">
        <v>650</v>
      </c>
      <c r="S20" s="269" t="s">
        <v>219</v>
      </c>
      <c r="T20" s="270">
        <v>3.2000000000000001E-2</v>
      </c>
      <c r="U20" s="270">
        <v>3.2000000000000001E-2</v>
      </c>
      <c r="V20" s="270">
        <v>3.5000000000000003E-2</v>
      </c>
      <c r="W20" s="270">
        <v>3.6999999999999998E-2</v>
      </c>
      <c r="X20" s="270">
        <v>3.6999999999999998E-2</v>
      </c>
      <c r="Y20" s="270">
        <v>1.0999999999999999E-2</v>
      </c>
      <c r="Z20" s="270">
        <v>1.2999999999999999E-2</v>
      </c>
      <c r="AA20" s="270">
        <v>1.4E-2</v>
      </c>
      <c r="AB20" s="270">
        <v>1.4999999999999999E-2</v>
      </c>
      <c r="AC20" s="270">
        <v>1.7000000000000001E-2</v>
      </c>
      <c r="AD20" s="270">
        <v>0</v>
      </c>
      <c r="AE20" s="270">
        <v>0</v>
      </c>
      <c r="AF20" s="270">
        <v>0</v>
      </c>
      <c r="AG20" s="270">
        <v>0</v>
      </c>
      <c r="AH20" s="270">
        <v>0</v>
      </c>
      <c r="AI20" s="270">
        <v>3.0000000000000001E-3</v>
      </c>
      <c r="AJ20" s="270">
        <v>3.0000000000000001E-3</v>
      </c>
      <c r="AK20" s="270">
        <v>3.0000000000000001E-3</v>
      </c>
      <c r="AL20" s="270">
        <v>3.0000000000000001E-3</v>
      </c>
      <c r="AM20" s="270">
        <v>3.0000000000000001E-3</v>
      </c>
      <c r="AN20" s="270">
        <v>4.0000000000000001E-3</v>
      </c>
      <c r="AO20" s="270">
        <v>4.0000000000000001E-3</v>
      </c>
      <c r="AP20" s="270">
        <v>4.0000000000000001E-3</v>
      </c>
      <c r="AQ20" s="270">
        <v>4.0000000000000001E-3</v>
      </c>
      <c r="AR20" s="270">
        <v>4.0000000000000001E-3</v>
      </c>
      <c r="AS20" s="270">
        <v>8.9999999999999993E-3</v>
      </c>
      <c r="AT20" s="270">
        <v>8.9999999999999993E-3</v>
      </c>
      <c r="AU20" s="270">
        <v>0.01</v>
      </c>
      <c r="AV20" s="270">
        <v>0.01</v>
      </c>
      <c r="AW20" s="270">
        <v>1.0999999999999999E-2</v>
      </c>
      <c r="AX20" s="270">
        <v>0</v>
      </c>
      <c r="AY20" s="270">
        <v>0</v>
      </c>
      <c r="AZ20" s="270">
        <v>0</v>
      </c>
      <c r="BA20" s="270">
        <v>0</v>
      </c>
      <c r="BB20" s="270">
        <v>0</v>
      </c>
      <c r="BC20" s="270">
        <v>0</v>
      </c>
      <c r="BD20" s="270">
        <v>0</v>
      </c>
      <c r="BE20" s="270">
        <v>0</v>
      </c>
      <c r="BF20" s="270">
        <v>0</v>
      </c>
      <c r="BG20" s="270">
        <v>0</v>
      </c>
    </row>
    <row r="21" spans="1:59">
      <c r="A21" s="267" t="s">
        <v>409</v>
      </c>
      <c r="B21" s="268">
        <v>2.7500000000000007E-2</v>
      </c>
      <c r="C21" s="268">
        <v>6.5000000000000002E-2</v>
      </c>
      <c r="D21" s="268">
        <v>2E-3</v>
      </c>
      <c r="E21" s="268"/>
      <c r="F21" s="269">
        <v>253</v>
      </c>
      <c r="G21" s="270">
        <v>0.01</v>
      </c>
      <c r="H21" s="270">
        <v>0.01</v>
      </c>
      <c r="I21" s="270">
        <v>0</v>
      </c>
      <c r="J21" s="270">
        <v>0</v>
      </c>
      <c r="K21" s="270">
        <v>0</v>
      </c>
      <c r="L21" s="270">
        <v>5.5000000000000084E-3</v>
      </c>
      <c r="M21" s="271">
        <v>39.525691699604742</v>
      </c>
      <c r="N21" s="269">
        <v>466</v>
      </c>
      <c r="O21" s="269">
        <v>480</v>
      </c>
      <c r="P21" s="269">
        <v>490</v>
      </c>
      <c r="Q21" s="269">
        <v>500</v>
      </c>
      <c r="R21" s="269">
        <v>520</v>
      </c>
      <c r="S21" s="269" t="s">
        <v>144</v>
      </c>
      <c r="T21" s="270">
        <v>2.1999999999999999E-2</v>
      </c>
      <c r="U21" s="270">
        <v>2.5000000000000001E-2</v>
      </c>
      <c r="V21" s="270">
        <v>2.7E-2</v>
      </c>
      <c r="W21" s="270">
        <v>2.8000000000000001E-2</v>
      </c>
      <c r="X21" s="270">
        <v>2.9000000000000001E-2</v>
      </c>
      <c r="Y21" s="270">
        <v>1E-3</v>
      </c>
      <c r="Z21" s="270">
        <v>4.0000000000000001E-3</v>
      </c>
      <c r="AA21" s="270">
        <v>5.0000000000000001E-3</v>
      </c>
      <c r="AB21" s="270">
        <v>6.0000000000000001E-3</v>
      </c>
      <c r="AC21" s="270">
        <v>7.0000000000000001E-3</v>
      </c>
      <c r="AD21" s="270">
        <v>0</v>
      </c>
      <c r="AE21" s="270">
        <v>0</v>
      </c>
      <c r="AF21" s="270">
        <v>0</v>
      </c>
      <c r="AG21" s="270">
        <v>0</v>
      </c>
      <c r="AH21" s="270">
        <v>0</v>
      </c>
      <c r="AI21" s="270">
        <v>0</v>
      </c>
      <c r="AJ21" s="270">
        <v>1E-3</v>
      </c>
      <c r="AK21" s="270">
        <v>1E-3</v>
      </c>
      <c r="AL21" s="270">
        <v>1E-3</v>
      </c>
      <c r="AM21" s="270">
        <v>1E-3</v>
      </c>
      <c r="AN21" s="270">
        <v>1E-3</v>
      </c>
      <c r="AO21" s="270">
        <v>1E-3</v>
      </c>
      <c r="AP21" s="270">
        <v>1E-3</v>
      </c>
      <c r="AQ21" s="270">
        <v>1E-3</v>
      </c>
      <c r="AR21" s="270">
        <v>1E-3</v>
      </c>
      <c r="AS21" s="270">
        <v>7.0000000000000001E-3</v>
      </c>
      <c r="AT21" s="270">
        <v>8.9999999999999993E-3</v>
      </c>
      <c r="AU21" s="270">
        <v>0.01</v>
      </c>
      <c r="AV21" s="270">
        <v>1.0999999999999999E-2</v>
      </c>
      <c r="AW21" s="270">
        <v>1.0999999999999999E-2</v>
      </c>
      <c r="AX21" s="270">
        <v>0</v>
      </c>
      <c r="AY21" s="270">
        <v>0</v>
      </c>
      <c r="AZ21" s="270">
        <v>0</v>
      </c>
      <c r="BA21" s="270">
        <v>0</v>
      </c>
      <c r="BB21" s="270">
        <v>0</v>
      </c>
      <c r="BC21" s="270">
        <v>0</v>
      </c>
      <c r="BD21" s="270">
        <v>0</v>
      </c>
      <c r="BE21" s="270">
        <v>0</v>
      </c>
      <c r="BF21" s="270">
        <v>0</v>
      </c>
      <c r="BG21" s="270">
        <v>0</v>
      </c>
    </row>
    <row r="22" spans="1:59">
      <c r="A22" s="267" t="s">
        <v>410</v>
      </c>
      <c r="B22" s="268">
        <v>0.48633333333333328</v>
      </c>
      <c r="C22" s="268">
        <v>1.1709999999999998</v>
      </c>
      <c r="D22" s="268">
        <v>0</v>
      </c>
      <c r="E22" s="268"/>
      <c r="F22" s="269">
        <v>5018</v>
      </c>
      <c r="G22" s="270">
        <v>0.23899999999999999</v>
      </c>
      <c r="H22" s="270">
        <v>5.8000000000000003E-2</v>
      </c>
      <c r="I22" s="270">
        <v>1.6E-2</v>
      </c>
      <c r="J22" s="270">
        <v>1.9E-2</v>
      </c>
      <c r="K22" s="270">
        <v>8.9999999999999993E-3</v>
      </c>
      <c r="L22" s="270">
        <v>0.14533333333333326</v>
      </c>
      <c r="M22" s="271">
        <v>47.628537265842965</v>
      </c>
      <c r="N22" s="269">
        <v>5202</v>
      </c>
      <c r="O22" s="269">
        <v>5373</v>
      </c>
      <c r="P22" s="269">
        <v>5500</v>
      </c>
      <c r="Q22" s="269">
        <v>5790</v>
      </c>
      <c r="R22" s="269">
        <v>6090</v>
      </c>
      <c r="S22" s="269" t="s">
        <v>152</v>
      </c>
      <c r="T22" s="270">
        <v>0.24099999999999999</v>
      </c>
      <c r="U22" s="270">
        <v>0.245</v>
      </c>
      <c r="V22" s="270" t="e">
        <v>#N/A</v>
      </c>
      <c r="W22" s="270">
        <v>0.26700000000000002</v>
      </c>
      <c r="X22" s="270">
        <v>0.27100000000000002</v>
      </c>
      <c r="Y22" s="270">
        <v>5.8000000000000003E-2</v>
      </c>
      <c r="Z22" s="270">
        <v>0.06</v>
      </c>
      <c r="AA22" s="270">
        <v>6.2E-2</v>
      </c>
      <c r="AB22" s="270">
        <v>6.4000000000000001E-2</v>
      </c>
      <c r="AC22" s="270">
        <v>6.9000000000000006E-2</v>
      </c>
      <c r="AD22" s="270">
        <v>1.7999999999999999E-2</v>
      </c>
      <c r="AE22" s="270">
        <v>0.02</v>
      </c>
      <c r="AF22" s="270">
        <v>2.3E-2</v>
      </c>
      <c r="AG22" s="270">
        <v>2.5999999999999999E-2</v>
      </c>
      <c r="AH22" s="270">
        <v>2.9000000000000001E-2</v>
      </c>
      <c r="AI22" s="270">
        <v>2.1000000000000001E-2</v>
      </c>
      <c r="AJ22" s="270">
        <v>2.3E-2</v>
      </c>
      <c r="AK22" s="270">
        <v>2.5000000000000001E-2</v>
      </c>
      <c r="AL22" s="270">
        <v>2.8000000000000001E-2</v>
      </c>
      <c r="AM22" s="270">
        <v>3.4000000000000002E-2</v>
      </c>
      <c r="AN22" s="270">
        <v>0.01</v>
      </c>
      <c r="AO22" s="270">
        <v>0.01</v>
      </c>
      <c r="AP22" s="270">
        <v>0.01</v>
      </c>
      <c r="AQ22" s="270">
        <v>0.01</v>
      </c>
      <c r="AR22" s="270">
        <v>0.01</v>
      </c>
      <c r="AS22" s="270">
        <v>7.2999999999999995E-2</v>
      </c>
      <c r="AT22" s="270">
        <v>7.4999999999999997E-2</v>
      </c>
      <c r="AU22" s="270">
        <v>7.4999999999999997E-2</v>
      </c>
      <c r="AV22" s="270">
        <v>7.4999999999999997E-2</v>
      </c>
      <c r="AW22" s="270">
        <v>7.4999999999999997E-2</v>
      </c>
      <c r="AX22" s="270">
        <v>4.4999999999999998E-2</v>
      </c>
      <c r="AY22" s="270">
        <v>0</v>
      </c>
      <c r="AZ22" s="270">
        <v>0</v>
      </c>
      <c r="BA22" s="270">
        <v>0</v>
      </c>
      <c r="BB22" s="270">
        <v>0</v>
      </c>
      <c r="BC22" s="270">
        <v>5.3999999999999999E-2</v>
      </c>
      <c r="BD22" s="270">
        <v>0</v>
      </c>
      <c r="BE22" s="270">
        <v>0</v>
      </c>
      <c r="BF22" s="270">
        <v>0</v>
      </c>
      <c r="BG22" s="270">
        <v>0</v>
      </c>
    </row>
    <row r="23" spans="1:59">
      <c r="A23" s="267" t="s">
        <v>411</v>
      </c>
      <c r="B23" s="268">
        <v>6.5833333333333327E-2</v>
      </c>
      <c r="C23" s="268">
        <v>6.8000000000000005E-2</v>
      </c>
      <c r="D23" s="268">
        <v>0</v>
      </c>
      <c r="E23" s="268"/>
      <c r="F23" s="269">
        <v>300</v>
      </c>
      <c r="G23" s="270">
        <v>0.05</v>
      </c>
      <c r="H23" s="270">
        <v>0</v>
      </c>
      <c r="I23" s="270">
        <v>0</v>
      </c>
      <c r="J23" s="270">
        <v>0</v>
      </c>
      <c r="K23" s="270">
        <v>0</v>
      </c>
      <c r="L23" s="270">
        <v>1.5833333333333324E-2</v>
      </c>
      <c r="M23" s="271">
        <v>166.66666666666666</v>
      </c>
      <c r="N23" s="269">
        <v>350</v>
      </c>
      <c r="O23" s="269">
        <v>400</v>
      </c>
      <c r="P23" s="269">
        <v>425</v>
      </c>
      <c r="Q23" s="269">
        <v>450</v>
      </c>
      <c r="R23" s="269">
        <v>500</v>
      </c>
      <c r="S23" s="269" t="s">
        <v>164</v>
      </c>
      <c r="T23" s="270">
        <v>0.05</v>
      </c>
      <c r="U23" s="270">
        <v>0.05</v>
      </c>
      <c r="V23" s="270">
        <v>0.05</v>
      </c>
      <c r="W23" s="270">
        <v>0.05</v>
      </c>
      <c r="X23" s="270">
        <v>0.05</v>
      </c>
      <c r="Y23" s="270">
        <v>0</v>
      </c>
      <c r="Z23" s="270">
        <v>0</v>
      </c>
      <c r="AA23" s="270">
        <v>0</v>
      </c>
      <c r="AB23" s="270">
        <v>0</v>
      </c>
      <c r="AC23" s="270">
        <v>0</v>
      </c>
      <c r="AD23" s="270">
        <v>0</v>
      </c>
      <c r="AE23" s="270">
        <v>0</v>
      </c>
      <c r="AF23" s="270">
        <v>0</v>
      </c>
      <c r="AG23" s="270">
        <v>0</v>
      </c>
      <c r="AH23" s="270">
        <v>0</v>
      </c>
      <c r="AI23" s="270">
        <v>0</v>
      </c>
      <c r="AJ23" s="270">
        <v>0</v>
      </c>
      <c r="AK23" s="270">
        <v>0</v>
      </c>
      <c r="AL23" s="270">
        <v>0</v>
      </c>
      <c r="AM23" s="270">
        <v>0</v>
      </c>
      <c r="AN23" s="270">
        <v>0</v>
      </c>
      <c r="AO23" s="270">
        <v>0</v>
      </c>
      <c r="AP23" s="270">
        <v>0</v>
      </c>
      <c r="AQ23" s="270">
        <v>0</v>
      </c>
      <c r="AR23" s="270">
        <v>0</v>
      </c>
      <c r="AS23" s="270">
        <v>0.01</v>
      </c>
      <c r="AT23" s="270">
        <v>0.01</v>
      </c>
      <c r="AU23" s="270">
        <v>0.01</v>
      </c>
      <c r="AV23" s="270">
        <v>0.01</v>
      </c>
      <c r="AW23" s="270">
        <v>0.01</v>
      </c>
      <c r="AX23" s="270">
        <v>0</v>
      </c>
      <c r="AY23" s="270">
        <v>0</v>
      </c>
      <c r="AZ23" s="270">
        <v>0</v>
      </c>
      <c r="BA23" s="270">
        <v>0</v>
      </c>
      <c r="BB23" s="270">
        <v>0</v>
      </c>
      <c r="BC23" s="270">
        <v>0</v>
      </c>
      <c r="BD23" s="270">
        <v>0</v>
      </c>
      <c r="BE23" s="270">
        <v>0</v>
      </c>
      <c r="BF23" s="270">
        <v>0</v>
      </c>
      <c r="BG23" s="270">
        <v>0</v>
      </c>
    </row>
    <row r="24" spans="1:59">
      <c r="A24" s="267" t="s">
        <v>412</v>
      </c>
      <c r="B24" s="268">
        <v>4.8749999999999995E-2</v>
      </c>
      <c r="C24" s="268">
        <v>0.29499999999999998</v>
      </c>
      <c r="D24" s="268">
        <v>0</v>
      </c>
      <c r="E24" s="268"/>
      <c r="F24" s="269">
        <v>545</v>
      </c>
      <c r="G24" s="270">
        <v>2.8000000000000001E-2</v>
      </c>
      <c r="H24" s="270">
        <v>7.0000000000000001E-3</v>
      </c>
      <c r="I24" s="270">
        <v>0</v>
      </c>
      <c r="J24" s="270">
        <v>3.0000000000000001E-3</v>
      </c>
      <c r="K24" s="270">
        <v>5.0000000000000001E-3</v>
      </c>
      <c r="L24" s="270">
        <v>5.7499999999999912E-3</v>
      </c>
      <c r="M24" s="271">
        <v>51.376146788990823</v>
      </c>
      <c r="N24" s="269">
        <v>600</v>
      </c>
      <c r="O24" s="269">
        <v>600</v>
      </c>
      <c r="P24" s="269">
        <v>600</v>
      </c>
      <c r="Q24" s="269">
        <v>600</v>
      </c>
      <c r="R24" s="269">
        <v>600</v>
      </c>
      <c r="S24" s="269" t="s">
        <v>162</v>
      </c>
      <c r="T24" s="270">
        <v>2.9000000000000001E-2</v>
      </c>
      <c r="U24" s="270">
        <v>3.1E-2</v>
      </c>
      <c r="V24" s="270">
        <v>3.3000000000000002E-2</v>
      </c>
      <c r="W24" s="270">
        <v>3.5000000000000003E-2</v>
      </c>
      <c r="X24" s="270">
        <v>3.6999999999999998E-2</v>
      </c>
      <c r="Y24" s="270">
        <v>8.0000000000000002E-3</v>
      </c>
      <c r="Z24" s="270">
        <v>8.9999999999999993E-3</v>
      </c>
      <c r="AA24" s="270">
        <v>0.01</v>
      </c>
      <c r="AB24" s="270">
        <v>1.0999999999999999E-2</v>
      </c>
      <c r="AC24" s="270">
        <v>1.2E-2</v>
      </c>
      <c r="AD24" s="270">
        <v>0</v>
      </c>
      <c r="AE24" s="270">
        <v>0</v>
      </c>
      <c r="AF24" s="270">
        <v>0</v>
      </c>
      <c r="AG24" s="270">
        <v>0</v>
      </c>
      <c r="AH24" s="270">
        <v>0</v>
      </c>
      <c r="AI24" s="270">
        <v>4.0000000000000001E-3</v>
      </c>
      <c r="AJ24" s="270">
        <v>4.0000000000000001E-3</v>
      </c>
      <c r="AK24" s="270">
        <v>4.0000000000000001E-3</v>
      </c>
      <c r="AL24" s="270">
        <v>4.0000000000000001E-3</v>
      </c>
      <c r="AM24" s="270">
        <v>4.0000000000000001E-3</v>
      </c>
      <c r="AN24" s="270">
        <v>5.0000000000000001E-3</v>
      </c>
      <c r="AO24" s="270">
        <v>6.0000000000000001E-3</v>
      </c>
      <c r="AP24" s="270">
        <v>6.0000000000000001E-3</v>
      </c>
      <c r="AQ24" s="270">
        <v>6.0000000000000001E-3</v>
      </c>
      <c r="AR24" s="270">
        <v>6.0000000000000001E-3</v>
      </c>
      <c r="AS24" s="270">
        <v>6.0000000000000001E-3</v>
      </c>
      <c r="AT24" s="270">
        <v>7.0000000000000001E-3</v>
      </c>
      <c r="AU24" s="270">
        <v>7.0000000000000001E-3</v>
      </c>
      <c r="AV24" s="270">
        <v>8.0000000000000002E-3</v>
      </c>
      <c r="AW24" s="270">
        <v>8.0000000000000002E-3</v>
      </c>
      <c r="AX24" s="270">
        <v>0</v>
      </c>
      <c r="AY24" s="270">
        <v>0</v>
      </c>
      <c r="AZ24" s="270">
        <v>0</v>
      </c>
      <c r="BA24" s="270">
        <v>0</v>
      </c>
      <c r="BB24" s="270">
        <v>0</v>
      </c>
      <c r="BC24" s="270">
        <v>0</v>
      </c>
      <c r="BD24" s="270">
        <v>0</v>
      </c>
      <c r="BE24" s="270">
        <v>0</v>
      </c>
      <c r="BF24" s="270">
        <v>0</v>
      </c>
      <c r="BG24" s="270">
        <v>0</v>
      </c>
    </row>
    <row r="25" spans="1:59">
      <c r="A25" s="267" t="s">
        <v>413</v>
      </c>
      <c r="B25" s="268">
        <v>6.8583333333333329E-2</v>
      </c>
      <c r="C25" s="268">
        <v>6.6000000000000003E-2</v>
      </c>
      <c r="D25" s="268">
        <v>0</v>
      </c>
      <c r="E25" s="268"/>
      <c r="F25" s="269">
        <v>464</v>
      </c>
      <c r="G25" s="270">
        <v>2.5000000000000001E-2</v>
      </c>
      <c r="H25" s="270">
        <v>1.4999999999999999E-2</v>
      </c>
      <c r="I25" s="270">
        <v>0</v>
      </c>
      <c r="J25" s="270">
        <v>5.0000000000000001E-3</v>
      </c>
      <c r="K25" s="270">
        <v>1E-3</v>
      </c>
      <c r="L25" s="270">
        <v>2.258333333333333E-2</v>
      </c>
      <c r="M25" s="271">
        <v>53.879310344827587</v>
      </c>
      <c r="N25" s="269">
        <v>484</v>
      </c>
      <c r="O25" s="269">
        <v>504</v>
      </c>
      <c r="P25" s="269">
        <v>524</v>
      </c>
      <c r="Q25" s="269">
        <v>544</v>
      </c>
      <c r="R25" s="269">
        <v>564</v>
      </c>
      <c r="S25" s="269" t="s">
        <v>165</v>
      </c>
      <c r="T25" s="270">
        <v>2.7E-2</v>
      </c>
      <c r="U25" s="270">
        <v>2.9000000000000001E-2</v>
      </c>
      <c r="V25" s="270">
        <v>3.1E-2</v>
      </c>
      <c r="W25" s="270">
        <v>3.3000000000000002E-2</v>
      </c>
      <c r="X25" s="270">
        <v>3.5000000000000003E-2</v>
      </c>
      <c r="Y25" s="270">
        <v>1.0999999999999999E-2</v>
      </c>
      <c r="Z25" s="270">
        <v>1.2E-2</v>
      </c>
      <c r="AA25" s="270">
        <v>1.2999999999999999E-2</v>
      </c>
      <c r="AB25" s="270">
        <v>1.4E-2</v>
      </c>
      <c r="AC25" s="270">
        <v>1.4999999999999999E-2</v>
      </c>
      <c r="AD25" s="270">
        <v>0</v>
      </c>
      <c r="AE25" s="270">
        <v>0</v>
      </c>
      <c r="AF25" s="270">
        <v>0</v>
      </c>
      <c r="AG25" s="270">
        <v>0</v>
      </c>
      <c r="AH25" s="270">
        <v>0</v>
      </c>
      <c r="AI25" s="270">
        <v>5.0000000000000001E-3</v>
      </c>
      <c r="AJ25" s="270">
        <v>6.0000000000000001E-3</v>
      </c>
      <c r="AK25" s="270">
        <v>7.0000000000000001E-3</v>
      </c>
      <c r="AL25" s="270">
        <v>8.0000000000000002E-3</v>
      </c>
      <c r="AM25" s="270">
        <v>8.9999999999999993E-3</v>
      </c>
      <c r="AN25" s="270">
        <v>0</v>
      </c>
      <c r="AO25" s="270">
        <v>0</v>
      </c>
      <c r="AP25" s="270">
        <v>0</v>
      </c>
      <c r="AQ25" s="270">
        <v>0</v>
      </c>
      <c r="AR25" s="270">
        <v>0</v>
      </c>
      <c r="AS25" s="270">
        <v>1.6E-2</v>
      </c>
      <c r="AT25" s="270">
        <v>1.7000000000000001E-2</v>
      </c>
      <c r="AU25" s="270">
        <v>1.9E-2</v>
      </c>
      <c r="AV25" s="270">
        <v>0.02</v>
      </c>
      <c r="AW25" s="270">
        <v>2.1999999999999999E-2</v>
      </c>
      <c r="AX25" s="270">
        <v>2.9000000000000001E-2</v>
      </c>
      <c r="AY25" s="270">
        <v>0</v>
      </c>
      <c r="AZ25" s="270">
        <v>0</v>
      </c>
      <c r="BA25" s="270">
        <v>0</v>
      </c>
      <c r="BB25" s="270">
        <v>0</v>
      </c>
      <c r="BC25" s="270">
        <v>0</v>
      </c>
      <c r="BD25" s="270">
        <v>0</v>
      </c>
      <c r="BE25" s="270">
        <v>0</v>
      </c>
      <c r="BF25" s="270">
        <v>0</v>
      </c>
      <c r="BG25" s="270">
        <v>0</v>
      </c>
    </row>
    <row r="26" spans="1:59">
      <c r="A26" s="267" t="s">
        <v>952</v>
      </c>
      <c r="B26" s="268">
        <v>0.22949999999999995</v>
      </c>
      <c r="C26" s="268">
        <v>0.92300000000000015</v>
      </c>
      <c r="D26" s="268">
        <v>0</v>
      </c>
      <c r="E26" s="268"/>
      <c r="F26" s="269">
        <v>210</v>
      </c>
      <c r="G26" s="270">
        <v>0.13800000000000001</v>
      </c>
      <c r="H26" s="270">
        <v>3.7999999999999999E-2</v>
      </c>
      <c r="I26" s="270">
        <v>0</v>
      </c>
      <c r="J26" s="270">
        <v>0</v>
      </c>
      <c r="K26" s="270">
        <v>3.7999999999999999E-2</v>
      </c>
      <c r="L26" s="270">
        <v>1.5499999999999931E-2</v>
      </c>
      <c r="M26" s="271">
        <v>657.14285714285711</v>
      </c>
      <c r="N26" s="269">
        <v>220</v>
      </c>
      <c r="O26" s="269">
        <v>230</v>
      </c>
      <c r="P26" s="269">
        <v>240</v>
      </c>
      <c r="Q26" s="269">
        <v>250</v>
      </c>
      <c r="R26" s="269">
        <v>260</v>
      </c>
      <c r="S26" s="269" t="s">
        <v>216</v>
      </c>
      <c r="T26" s="270">
        <v>0.13300000000000001</v>
      </c>
      <c r="U26" s="270">
        <v>0.14399999999999999</v>
      </c>
      <c r="V26" s="270">
        <v>0.155</v>
      </c>
      <c r="W26" s="270">
        <v>0.16600000000000001</v>
      </c>
      <c r="X26" s="270">
        <v>0.17699999999999999</v>
      </c>
      <c r="Y26" s="270">
        <v>0.05</v>
      </c>
      <c r="Z26" s="270">
        <v>5.0999999999999997E-2</v>
      </c>
      <c r="AA26" s="270">
        <v>5.1999999999999998E-2</v>
      </c>
      <c r="AB26" s="270">
        <v>5.2999999999999999E-2</v>
      </c>
      <c r="AC26" s="270">
        <v>5.3999999999999999E-2</v>
      </c>
      <c r="AD26" s="270">
        <v>0</v>
      </c>
      <c r="AE26" s="270">
        <v>0</v>
      </c>
      <c r="AF26" s="270">
        <v>0</v>
      </c>
      <c r="AG26" s="270">
        <v>0</v>
      </c>
      <c r="AH26" s="270">
        <v>0</v>
      </c>
      <c r="AI26" s="270">
        <v>0</v>
      </c>
      <c r="AJ26" s="270">
        <v>0</v>
      </c>
      <c r="AK26" s="270">
        <v>0</v>
      </c>
      <c r="AL26" s="270">
        <v>0</v>
      </c>
      <c r="AM26" s="270">
        <v>0</v>
      </c>
      <c r="AN26" s="270">
        <v>0.03</v>
      </c>
      <c r="AO26" s="270">
        <v>0.03</v>
      </c>
      <c r="AP26" s="270">
        <v>0.03</v>
      </c>
      <c r="AQ26" s="270">
        <v>0.03</v>
      </c>
      <c r="AR26" s="270">
        <v>0.03</v>
      </c>
      <c r="AS26" s="270">
        <v>0.03</v>
      </c>
      <c r="AT26" s="270">
        <v>3.1E-2</v>
      </c>
      <c r="AU26" s="270">
        <v>3.3000000000000002E-2</v>
      </c>
      <c r="AV26" s="270">
        <v>3.5000000000000003E-2</v>
      </c>
      <c r="AW26" s="270">
        <v>3.5999999999999997E-2</v>
      </c>
      <c r="AX26" s="270">
        <v>0.112</v>
      </c>
      <c r="AY26" s="270">
        <v>0</v>
      </c>
      <c r="AZ26" s="270">
        <v>0</v>
      </c>
      <c r="BA26" s="270">
        <v>0</v>
      </c>
      <c r="BB26" s="270">
        <v>0</v>
      </c>
      <c r="BC26" s="270">
        <v>0</v>
      </c>
      <c r="BD26" s="270">
        <v>0</v>
      </c>
      <c r="BE26" s="270">
        <v>0</v>
      </c>
      <c r="BF26" s="270">
        <v>0</v>
      </c>
      <c r="BG26" s="270">
        <v>0</v>
      </c>
    </row>
    <row r="27" spans="1:59">
      <c r="A27" s="267" t="s">
        <v>414</v>
      </c>
      <c r="B27" s="268">
        <v>0.22508333333333333</v>
      </c>
      <c r="C27" s="268">
        <v>0.36599999999999999</v>
      </c>
      <c r="D27" s="268">
        <v>2.8284931506849315E-2</v>
      </c>
      <c r="E27" s="268"/>
      <c r="F27" s="269">
        <v>1075</v>
      </c>
      <c r="G27" s="270">
        <v>3.9E-2</v>
      </c>
      <c r="H27" s="270">
        <v>2.5999999999999999E-2</v>
      </c>
      <c r="I27" s="270">
        <v>0</v>
      </c>
      <c r="J27" s="270">
        <v>1E-3</v>
      </c>
      <c r="K27" s="270">
        <v>1E-3</v>
      </c>
      <c r="L27" s="270">
        <v>0.129798401826484</v>
      </c>
      <c r="M27" s="271">
        <v>36.279069767441861</v>
      </c>
      <c r="N27" s="269">
        <v>1082</v>
      </c>
      <c r="O27" s="269">
        <v>1121</v>
      </c>
      <c r="P27" s="269">
        <v>1160</v>
      </c>
      <c r="Q27" s="269">
        <v>1202</v>
      </c>
      <c r="R27" s="269">
        <v>1244</v>
      </c>
      <c r="S27" s="269" t="s">
        <v>220</v>
      </c>
      <c r="T27" s="270">
        <v>4.7E-2</v>
      </c>
      <c r="U27" s="270">
        <v>4.8000000000000001E-2</v>
      </c>
      <c r="V27" s="270">
        <v>0.05</v>
      </c>
      <c r="W27" s="270">
        <v>5.1999999999999998E-2</v>
      </c>
      <c r="X27" s="270">
        <v>5.3999999999999999E-2</v>
      </c>
      <c r="Y27" s="270">
        <v>2.5999999999999999E-2</v>
      </c>
      <c r="Z27" s="270">
        <v>2.7E-2</v>
      </c>
      <c r="AA27" s="270">
        <v>2.8000000000000001E-2</v>
      </c>
      <c r="AB27" s="270">
        <v>2.9000000000000001E-2</v>
      </c>
      <c r="AC27" s="270">
        <v>0.03</v>
      </c>
      <c r="AD27" s="270">
        <v>0</v>
      </c>
      <c r="AE27" s="270">
        <v>0</v>
      </c>
      <c r="AF27" s="270">
        <v>0</v>
      </c>
      <c r="AG27" s="270">
        <v>0</v>
      </c>
      <c r="AH27" s="270">
        <v>0</v>
      </c>
      <c r="AI27" s="270">
        <v>2E-3</v>
      </c>
      <c r="AJ27" s="270">
        <v>2E-3</v>
      </c>
      <c r="AK27" s="270">
        <v>2E-3</v>
      </c>
      <c r="AL27" s="270">
        <v>2E-3</v>
      </c>
      <c r="AM27" s="270">
        <v>2E-3</v>
      </c>
      <c r="AN27" s="270">
        <v>2E-3</v>
      </c>
      <c r="AO27" s="270">
        <v>2E-3</v>
      </c>
      <c r="AP27" s="270">
        <v>2E-3</v>
      </c>
      <c r="AQ27" s="270">
        <v>2E-3</v>
      </c>
      <c r="AR27" s="270">
        <v>2E-3</v>
      </c>
      <c r="AS27" s="270">
        <v>0.14799999999999999</v>
      </c>
      <c r="AT27" s="270">
        <v>0.152</v>
      </c>
      <c r="AU27" s="270">
        <v>0.158</v>
      </c>
      <c r="AV27" s="270">
        <v>0.16400000000000001</v>
      </c>
      <c r="AW27" s="270">
        <v>0.16900000000000001</v>
      </c>
      <c r="AX27" s="270">
        <v>0</v>
      </c>
      <c r="AY27" s="270">
        <v>0</v>
      </c>
      <c r="AZ27" s="270">
        <v>0</v>
      </c>
      <c r="BA27" s="270">
        <v>0</v>
      </c>
      <c r="BB27" s="270">
        <v>0</v>
      </c>
      <c r="BC27" s="270">
        <v>0</v>
      </c>
      <c r="BD27" s="270">
        <v>0</v>
      </c>
      <c r="BE27" s="270">
        <v>0</v>
      </c>
      <c r="BF27" s="270">
        <v>0</v>
      </c>
      <c r="BG27" s="270">
        <v>0</v>
      </c>
    </row>
    <row r="28" spans="1:59">
      <c r="A28" s="267" t="s">
        <v>415</v>
      </c>
      <c r="B28" s="268">
        <v>2.0083333333333332E-2</v>
      </c>
      <c r="C28" s="268">
        <v>0.16600000000000001</v>
      </c>
      <c r="D28" s="268">
        <v>0</v>
      </c>
      <c r="E28" s="268"/>
      <c r="F28" s="269">
        <v>290</v>
      </c>
      <c r="G28" s="270">
        <v>0.01</v>
      </c>
      <c r="H28" s="270">
        <v>2E-3</v>
      </c>
      <c r="I28" s="270">
        <v>0</v>
      </c>
      <c r="J28" s="270">
        <v>6.0000000000000001E-3</v>
      </c>
      <c r="K28" s="270">
        <v>1E-3</v>
      </c>
      <c r="L28" s="270">
        <v>1.0833333333333285E-3</v>
      </c>
      <c r="M28" s="271">
        <v>34.482758620689658</v>
      </c>
      <c r="N28" s="269">
        <v>320</v>
      </c>
      <c r="O28" s="269">
        <v>330</v>
      </c>
      <c r="P28" s="269">
        <v>340</v>
      </c>
      <c r="Q28" s="269">
        <v>350</v>
      </c>
      <c r="R28" s="269">
        <v>360</v>
      </c>
      <c r="S28" s="269" t="s">
        <v>219</v>
      </c>
      <c r="T28" s="270">
        <v>1.4999999999999999E-2</v>
      </c>
      <c r="U28" s="270">
        <v>1.6E-2</v>
      </c>
      <c r="V28" s="270">
        <v>1.7999999999999999E-2</v>
      </c>
      <c r="W28" s="270">
        <v>0.02</v>
      </c>
      <c r="X28" s="270">
        <v>2.1999999999999999E-2</v>
      </c>
      <c r="Y28" s="270">
        <v>3.0000000000000001E-3</v>
      </c>
      <c r="Z28" s="270">
        <v>4.0000000000000001E-3</v>
      </c>
      <c r="AA28" s="270">
        <v>5.0000000000000001E-3</v>
      </c>
      <c r="AB28" s="270">
        <v>6.0000000000000001E-3</v>
      </c>
      <c r="AC28" s="270">
        <v>7.0000000000000001E-3</v>
      </c>
      <c r="AD28" s="270">
        <v>0</v>
      </c>
      <c r="AE28" s="270">
        <v>0</v>
      </c>
      <c r="AF28" s="270">
        <v>0</v>
      </c>
      <c r="AG28" s="270">
        <v>0</v>
      </c>
      <c r="AH28" s="270">
        <v>0</v>
      </c>
      <c r="AI28" s="270">
        <v>4.0000000000000001E-3</v>
      </c>
      <c r="AJ28" s="270">
        <v>4.0000000000000001E-3</v>
      </c>
      <c r="AK28" s="270">
        <v>4.0000000000000001E-3</v>
      </c>
      <c r="AL28" s="270">
        <v>5.0000000000000001E-3</v>
      </c>
      <c r="AM28" s="270">
        <v>5.0000000000000001E-3</v>
      </c>
      <c r="AN28" s="270">
        <v>1E-3</v>
      </c>
      <c r="AO28" s="270">
        <v>1E-3</v>
      </c>
      <c r="AP28" s="270">
        <v>1E-3</v>
      </c>
      <c r="AQ28" s="270">
        <v>1E-3</v>
      </c>
      <c r="AR28" s="270">
        <v>1E-3</v>
      </c>
      <c r="AS28" s="270">
        <v>1E-3</v>
      </c>
      <c r="AT28" s="270">
        <v>1E-3</v>
      </c>
      <c r="AU28" s="270">
        <v>1E-3</v>
      </c>
      <c r="AV28" s="270">
        <v>2E-3</v>
      </c>
      <c r="AW28" s="270">
        <v>2E-3</v>
      </c>
      <c r="AX28" s="270">
        <v>0</v>
      </c>
      <c r="AY28" s="270">
        <v>0</v>
      </c>
      <c r="AZ28" s="270">
        <v>0</v>
      </c>
      <c r="BA28" s="270">
        <v>0</v>
      </c>
      <c r="BB28" s="270">
        <v>0</v>
      </c>
      <c r="BC28" s="270">
        <v>0</v>
      </c>
      <c r="BD28" s="270">
        <v>0</v>
      </c>
      <c r="BE28" s="270">
        <v>0</v>
      </c>
      <c r="BF28" s="270">
        <v>0</v>
      </c>
      <c r="BG28" s="270">
        <v>0</v>
      </c>
    </row>
    <row r="29" spans="1:59">
      <c r="A29" s="267" t="s">
        <v>953</v>
      </c>
      <c r="B29" s="268">
        <v>0.5132500000000001</v>
      </c>
      <c r="C29" s="268">
        <v>0.33300000000000002</v>
      </c>
      <c r="D29" s="268">
        <v>1.0027397260273973E-2</v>
      </c>
      <c r="E29" s="268"/>
      <c r="F29" s="269">
        <v>6311</v>
      </c>
      <c r="G29" s="270">
        <v>0.371</v>
      </c>
      <c r="H29" s="270">
        <v>1.6E-2</v>
      </c>
      <c r="I29" s="270">
        <v>3.0000000000000001E-3</v>
      </c>
      <c r="J29" s="270">
        <v>1.4999999999999999E-2</v>
      </c>
      <c r="K29" s="270">
        <v>8.0000000000000002E-3</v>
      </c>
      <c r="L29" s="270">
        <v>9.0222602739726099E-2</v>
      </c>
      <c r="M29" s="271">
        <v>58.786246236729518</v>
      </c>
      <c r="N29" s="269">
        <v>6361</v>
      </c>
      <c r="O29" s="269">
        <v>6488</v>
      </c>
      <c r="P29" s="269">
        <v>6618</v>
      </c>
      <c r="Q29" s="269">
        <v>6750</v>
      </c>
      <c r="R29" s="269">
        <v>6885</v>
      </c>
      <c r="S29" s="269" t="s">
        <v>212</v>
      </c>
      <c r="T29" s="270">
        <v>0.373</v>
      </c>
      <c r="U29" s="270">
        <v>0.38</v>
      </c>
      <c r="V29" s="270">
        <v>0.38700000000000001</v>
      </c>
      <c r="W29" s="270">
        <v>0.39400000000000002</v>
      </c>
      <c r="X29" s="270">
        <v>0.40100000000000002</v>
      </c>
      <c r="Y29" s="270">
        <v>1.6E-2</v>
      </c>
      <c r="Z29" s="270">
        <v>1.6E-2</v>
      </c>
      <c r="AA29" s="270">
        <v>1.6E-2</v>
      </c>
      <c r="AB29" s="270">
        <v>1.6E-2</v>
      </c>
      <c r="AC29" s="270">
        <v>1.6E-2</v>
      </c>
      <c r="AD29" s="270">
        <v>3.0000000000000001E-3</v>
      </c>
      <c r="AE29" s="270">
        <v>3.0000000000000001E-3</v>
      </c>
      <c r="AF29" s="270">
        <v>3.0000000000000001E-3</v>
      </c>
      <c r="AG29" s="270">
        <v>3.0000000000000001E-3</v>
      </c>
      <c r="AH29" s="270">
        <v>3.0000000000000001E-3</v>
      </c>
      <c r="AI29" s="270">
        <v>1.4999999999999999E-2</v>
      </c>
      <c r="AJ29" s="270">
        <v>1.4999999999999999E-2</v>
      </c>
      <c r="AK29" s="270">
        <v>1.4999999999999999E-2</v>
      </c>
      <c r="AL29" s="270">
        <v>1.4999999999999999E-2</v>
      </c>
      <c r="AM29" s="270">
        <v>1.4999999999999999E-2</v>
      </c>
      <c r="AN29" s="270">
        <v>7.0000000000000001E-3</v>
      </c>
      <c r="AO29" s="270">
        <v>7.0000000000000001E-3</v>
      </c>
      <c r="AP29" s="270">
        <v>7.0000000000000001E-3</v>
      </c>
      <c r="AQ29" s="270">
        <v>6.0000000000000001E-3</v>
      </c>
      <c r="AR29" s="270">
        <v>6.0000000000000001E-3</v>
      </c>
      <c r="AS29" s="270">
        <v>0.09</v>
      </c>
      <c r="AT29" s="270">
        <v>9.1999999999999998E-2</v>
      </c>
      <c r="AU29" s="270">
        <v>9.2999999999999999E-2</v>
      </c>
      <c r="AV29" s="270">
        <v>9.5000000000000001E-2</v>
      </c>
      <c r="AW29" s="270">
        <v>9.6000000000000002E-2</v>
      </c>
      <c r="AX29" s="270">
        <v>0.68</v>
      </c>
      <c r="AY29" s="270">
        <v>0</v>
      </c>
      <c r="AZ29" s="270">
        <v>0</v>
      </c>
      <c r="BA29" s="270">
        <v>0</v>
      </c>
      <c r="BB29" s="270">
        <v>0</v>
      </c>
      <c r="BC29" s="270">
        <v>0</v>
      </c>
      <c r="BD29" s="270">
        <v>0</v>
      </c>
      <c r="BE29" s="270">
        <v>0</v>
      </c>
      <c r="BF29" s="270">
        <v>0</v>
      </c>
      <c r="BG29" s="270">
        <v>0</v>
      </c>
    </row>
    <row r="30" spans="1:59">
      <c r="A30" s="267" t="s">
        <v>417</v>
      </c>
      <c r="B30" s="268">
        <v>1.6855833333333334</v>
      </c>
      <c r="C30" s="268">
        <v>3.9109999999999991</v>
      </c>
      <c r="D30" s="268">
        <v>0</v>
      </c>
      <c r="E30" s="268"/>
      <c r="F30" s="269">
        <v>14578</v>
      </c>
      <c r="G30" s="270">
        <v>1.4079999999999999</v>
      </c>
      <c r="H30" s="270">
        <v>5.5E-2</v>
      </c>
      <c r="I30" s="270">
        <v>0</v>
      </c>
      <c r="J30" s="270">
        <v>0</v>
      </c>
      <c r="K30" s="270">
        <v>2.1000000000000001E-2</v>
      </c>
      <c r="L30" s="270">
        <v>0.20158333333333367</v>
      </c>
      <c r="M30" s="271">
        <v>96.583893538208258</v>
      </c>
      <c r="N30" s="269">
        <v>15458</v>
      </c>
      <c r="O30" s="269">
        <v>15858</v>
      </c>
      <c r="P30" s="269">
        <v>16175</v>
      </c>
      <c r="Q30" s="269">
        <v>16498</v>
      </c>
      <c r="R30" s="269">
        <v>16828</v>
      </c>
      <c r="S30" s="269" t="s">
        <v>134</v>
      </c>
      <c r="T30" s="270">
        <v>1.5269999999999999</v>
      </c>
      <c r="U30" s="270">
        <v>1.5669999999999999</v>
      </c>
      <c r="V30" s="270">
        <v>1.5980000000000001</v>
      </c>
      <c r="W30" s="270">
        <v>1.63</v>
      </c>
      <c r="X30" s="270">
        <v>1.663</v>
      </c>
      <c r="Y30" s="270">
        <v>5.8000000000000003E-2</v>
      </c>
      <c r="Z30" s="270">
        <v>0.06</v>
      </c>
      <c r="AA30" s="270">
        <v>6.5000000000000002E-2</v>
      </c>
      <c r="AB30" s="270">
        <v>7.0000000000000007E-2</v>
      </c>
      <c r="AC30" s="270">
        <v>7.4999999999999997E-2</v>
      </c>
      <c r="AD30" s="270">
        <v>0</v>
      </c>
      <c r="AE30" s="270">
        <v>0</v>
      </c>
      <c r="AF30" s="270">
        <v>0</v>
      </c>
      <c r="AG30" s="270">
        <v>0</v>
      </c>
      <c r="AH30" s="270">
        <v>0</v>
      </c>
      <c r="AI30" s="270">
        <v>0</v>
      </c>
      <c r="AJ30" s="270">
        <v>0</v>
      </c>
      <c r="AK30" s="270">
        <v>0</v>
      </c>
      <c r="AL30" s="270">
        <v>0</v>
      </c>
      <c r="AM30" s="270">
        <v>0</v>
      </c>
      <c r="AN30" s="270">
        <v>0</v>
      </c>
      <c r="AO30" s="270">
        <v>0</v>
      </c>
      <c r="AP30" s="270">
        <v>0</v>
      </c>
      <c r="AQ30" s="270">
        <v>0</v>
      </c>
      <c r="AR30" s="270">
        <v>0</v>
      </c>
      <c r="AS30" s="270">
        <v>0.67400000000000004</v>
      </c>
      <c r="AT30" s="270">
        <v>0.69199999999999995</v>
      </c>
      <c r="AU30" s="270">
        <v>0.70699999999999996</v>
      </c>
      <c r="AV30" s="270">
        <v>0.72299999999999998</v>
      </c>
      <c r="AW30" s="270">
        <v>0.73899999999999999</v>
      </c>
      <c r="AX30" s="270">
        <v>0</v>
      </c>
      <c r="AY30" s="270">
        <v>0</v>
      </c>
      <c r="AZ30" s="270">
        <v>0</v>
      </c>
      <c r="BA30" s="270">
        <v>0</v>
      </c>
      <c r="BB30" s="270">
        <v>0</v>
      </c>
      <c r="BC30" s="270">
        <v>0</v>
      </c>
      <c r="BD30" s="270">
        <v>0</v>
      </c>
      <c r="BE30" s="270">
        <v>0</v>
      </c>
      <c r="BF30" s="270">
        <v>0</v>
      </c>
      <c r="BG30" s="270">
        <v>0</v>
      </c>
    </row>
    <row r="31" spans="1:59">
      <c r="A31" s="267" t="s">
        <v>219</v>
      </c>
      <c r="B31" s="268">
        <v>0.46558333333333329</v>
      </c>
      <c r="C31" s="268">
        <v>1.4939999999999998</v>
      </c>
      <c r="D31" s="268">
        <v>1.0958904109589042E-3</v>
      </c>
      <c r="E31" s="268"/>
      <c r="F31" s="269">
        <v>4539</v>
      </c>
      <c r="G31" s="270">
        <v>0.29099999999999998</v>
      </c>
      <c r="H31" s="270">
        <v>9.7000000000000003E-2</v>
      </c>
      <c r="I31" s="270">
        <v>5.0000000000000001E-3</v>
      </c>
      <c r="J31" s="270">
        <v>1.6E-2</v>
      </c>
      <c r="K31" s="270">
        <v>2.4E-2</v>
      </c>
      <c r="L31" s="270">
        <v>3.148744292237432E-2</v>
      </c>
      <c r="M31" s="271">
        <v>64.111037673496369</v>
      </c>
      <c r="N31" s="269">
        <v>4500</v>
      </c>
      <c r="O31" s="269">
        <v>4815</v>
      </c>
      <c r="P31" s="269">
        <v>5152</v>
      </c>
      <c r="Q31" s="269">
        <v>5515</v>
      </c>
      <c r="R31" s="269">
        <v>5900</v>
      </c>
      <c r="S31" s="269" t="s">
        <v>210</v>
      </c>
      <c r="T31" s="270">
        <v>0.28899999999999998</v>
      </c>
      <c r="U31" s="270">
        <v>0.31</v>
      </c>
      <c r="V31" s="270">
        <v>0.33</v>
      </c>
      <c r="W31" s="270">
        <v>0.35399999999999998</v>
      </c>
      <c r="X31" s="270">
        <v>0.38</v>
      </c>
      <c r="Y31" s="270">
        <v>7.4999999999999997E-2</v>
      </c>
      <c r="Z31" s="270">
        <v>0.08</v>
      </c>
      <c r="AA31" s="270">
        <v>0.09</v>
      </c>
      <c r="AB31" s="270">
        <v>0.1</v>
      </c>
      <c r="AC31" s="270">
        <v>0.11</v>
      </c>
      <c r="AD31" s="270">
        <v>0</v>
      </c>
      <c r="AE31" s="270">
        <v>0</v>
      </c>
      <c r="AF31" s="270">
        <v>0</v>
      </c>
      <c r="AG31" s="270">
        <v>0</v>
      </c>
      <c r="AH31" s="270">
        <v>0</v>
      </c>
      <c r="AI31" s="270">
        <v>0.02</v>
      </c>
      <c r="AJ31" s="270">
        <v>2.3E-2</v>
      </c>
      <c r="AK31" s="270">
        <v>2.5000000000000001E-2</v>
      </c>
      <c r="AL31" s="270">
        <v>0.03</v>
      </c>
      <c r="AM31" s="270">
        <v>3.2000000000000001E-2</v>
      </c>
      <c r="AN31" s="270">
        <v>0.04</v>
      </c>
      <c r="AO31" s="270">
        <v>4.1000000000000002E-2</v>
      </c>
      <c r="AP31" s="270">
        <v>5.3999999999999999E-2</v>
      </c>
      <c r="AQ31" s="270">
        <v>6.7000000000000004E-2</v>
      </c>
      <c r="AR31" s="270">
        <v>0.08</v>
      </c>
      <c r="AS31" s="270">
        <v>3.7999999999999999E-2</v>
      </c>
      <c r="AT31" s="270">
        <v>4.1000000000000002E-2</v>
      </c>
      <c r="AU31" s="270">
        <v>5.3999999999999999E-2</v>
      </c>
      <c r="AV31" s="270">
        <v>6.7000000000000004E-2</v>
      </c>
      <c r="AW31" s="270">
        <v>0.08</v>
      </c>
      <c r="AX31" s="270">
        <v>0</v>
      </c>
      <c r="AY31" s="270">
        <v>0</v>
      </c>
      <c r="AZ31" s="270">
        <v>0</v>
      </c>
      <c r="BA31" s="270">
        <v>0</v>
      </c>
      <c r="BB31" s="270">
        <v>0</v>
      </c>
      <c r="BC31" s="270">
        <v>0</v>
      </c>
      <c r="BD31" s="270">
        <v>0</v>
      </c>
      <c r="BE31" s="270">
        <v>0</v>
      </c>
      <c r="BF31" s="270">
        <v>0</v>
      </c>
      <c r="BG31" s="270">
        <v>0</v>
      </c>
    </row>
    <row r="32" spans="1:59">
      <c r="A32" s="267" t="s">
        <v>418</v>
      </c>
      <c r="B32" s="268">
        <v>1.2429166666666667</v>
      </c>
      <c r="C32" s="268">
        <v>1.6479999999999999</v>
      </c>
      <c r="D32" s="268">
        <v>1.5671232876712327E-3</v>
      </c>
      <c r="E32" s="268"/>
      <c r="F32" s="269">
        <v>22812</v>
      </c>
      <c r="G32" s="270">
        <v>0.96199999999999997</v>
      </c>
      <c r="H32" s="270">
        <v>0.04</v>
      </c>
      <c r="I32" s="270">
        <v>0</v>
      </c>
      <c r="J32" s="270">
        <v>0</v>
      </c>
      <c r="K32" s="270">
        <v>0.156</v>
      </c>
      <c r="L32" s="270">
        <v>8.3349543378995472E-2</v>
      </c>
      <c r="M32" s="271">
        <v>42.170787304927231</v>
      </c>
      <c r="N32" s="269">
        <v>23320</v>
      </c>
      <c r="O32" s="269">
        <v>24590</v>
      </c>
      <c r="P32" s="269">
        <v>25860</v>
      </c>
      <c r="Q32" s="269">
        <v>27130</v>
      </c>
      <c r="R32" s="269">
        <v>28400</v>
      </c>
      <c r="S32" s="269" t="s">
        <v>219</v>
      </c>
      <c r="T32" s="270">
        <v>0.999</v>
      </c>
      <c r="U32" s="270">
        <v>1.0189999999999999</v>
      </c>
      <c r="V32" s="270">
        <v>1.0389999999999999</v>
      </c>
      <c r="W32" s="270">
        <v>1.0589999999999999</v>
      </c>
      <c r="X32" s="270">
        <v>1.079</v>
      </c>
      <c r="Y32" s="270">
        <v>0.04</v>
      </c>
      <c r="Z32" s="270">
        <v>4.1000000000000002E-2</v>
      </c>
      <c r="AA32" s="270">
        <v>4.2000000000000003E-2</v>
      </c>
      <c r="AB32" s="270">
        <v>4.2999999999999997E-2</v>
      </c>
      <c r="AC32" s="270">
        <v>4.3999999999999997E-2</v>
      </c>
      <c r="AD32" s="270">
        <v>0</v>
      </c>
      <c r="AE32" s="270">
        <v>0</v>
      </c>
      <c r="AF32" s="270">
        <v>0</v>
      </c>
      <c r="AG32" s="270">
        <v>0</v>
      </c>
      <c r="AH32" s="270">
        <v>0</v>
      </c>
      <c r="AI32" s="270">
        <v>0</v>
      </c>
      <c r="AJ32" s="270">
        <v>0</v>
      </c>
      <c r="AK32" s="270">
        <v>0</v>
      </c>
      <c r="AL32" s="270">
        <v>0</v>
      </c>
      <c r="AM32" s="270">
        <v>0</v>
      </c>
      <c r="AN32" s="270">
        <v>0.18099999999999999</v>
      </c>
      <c r="AO32" s="270">
        <v>0.183</v>
      </c>
      <c r="AP32" s="270">
        <v>0.185</v>
      </c>
      <c r="AQ32" s="270">
        <v>0.187</v>
      </c>
      <c r="AR32" s="270">
        <v>0.189</v>
      </c>
      <c r="AS32" s="270">
        <v>8.5999999999999993E-2</v>
      </c>
      <c r="AT32" s="270">
        <v>8.7999999999999995E-2</v>
      </c>
      <c r="AU32" s="270">
        <v>0.09</v>
      </c>
      <c r="AV32" s="270">
        <v>9.0999999999999998E-2</v>
      </c>
      <c r="AW32" s="270">
        <v>9.2999999999999999E-2</v>
      </c>
      <c r="AX32" s="270">
        <v>0</v>
      </c>
      <c r="AY32" s="270">
        <v>0</v>
      </c>
      <c r="AZ32" s="270">
        <v>0</v>
      </c>
      <c r="BA32" s="270">
        <v>0</v>
      </c>
      <c r="BB32" s="270">
        <v>0</v>
      </c>
      <c r="BC32" s="270">
        <v>0</v>
      </c>
      <c r="BD32" s="270">
        <v>0</v>
      </c>
      <c r="BE32" s="270">
        <v>0</v>
      </c>
      <c r="BF32" s="270">
        <v>0</v>
      </c>
      <c r="BG32" s="270">
        <v>0</v>
      </c>
    </row>
    <row r="33" spans="1:59">
      <c r="A33" s="267" t="s">
        <v>419</v>
      </c>
      <c r="B33" s="268">
        <v>0.78724999999999978</v>
      </c>
      <c r="C33" s="268">
        <v>2.52</v>
      </c>
      <c r="D33" s="268">
        <v>0.14083561643835615</v>
      </c>
      <c r="E33" s="268"/>
      <c r="F33" s="269">
        <v>9398</v>
      </c>
      <c r="G33" s="270">
        <v>0.374</v>
      </c>
      <c r="H33" s="270">
        <v>6.0000000000000001E-3</v>
      </c>
      <c r="I33" s="270">
        <v>0.04</v>
      </c>
      <c r="J33" s="270">
        <v>0</v>
      </c>
      <c r="K33" s="270">
        <v>0.14000000000000001</v>
      </c>
      <c r="L33" s="270">
        <v>8.6414383561643549E-2</v>
      </c>
      <c r="M33" s="271">
        <v>39.795701213024046</v>
      </c>
      <c r="N33" s="269">
        <v>10000</v>
      </c>
      <c r="O33" s="269">
        <v>10100</v>
      </c>
      <c r="P33" s="269">
        <v>10200</v>
      </c>
      <c r="Q33" s="269">
        <v>10300</v>
      </c>
      <c r="R33" s="269">
        <v>10400</v>
      </c>
      <c r="S33" s="269" t="s">
        <v>219</v>
      </c>
      <c r="T33" s="270">
        <v>0.45</v>
      </c>
      <c r="U33" s="270">
        <v>0.45500000000000002</v>
      </c>
      <c r="V33" s="270">
        <v>0.46</v>
      </c>
      <c r="W33" s="270">
        <v>0.46500000000000002</v>
      </c>
      <c r="X33" s="270">
        <v>0.47</v>
      </c>
      <c r="Y33" s="270">
        <v>0.01</v>
      </c>
      <c r="Z33" s="270">
        <v>0.01</v>
      </c>
      <c r="AA33" s="270">
        <v>0.01</v>
      </c>
      <c r="AB33" s="270">
        <v>0.01</v>
      </c>
      <c r="AC33" s="270">
        <v>0.01</v>
      </c>
      <c r="AD33" s="270">
        <v>4.4999999999999998E-2</v>
      </c>
      <c r="AE33" s="270">
        <v>4.5999999999999999E-2</v>
      </c>
      <c r="AF33" s="270">
        <v>4.7E-2</v>
      </c>
      <c r="AG33" s="270">
        <v>4.8000000000000001E-2</v>
      </c>
      <c r="AH33" s="270">
        <v>4.9000000000000002E-2</v>
      </c>
      <c r="AI33" s="270">
        <v>0</v>
      </c>
      <c r="AJ33" s="270">
        <v>0</v>
      </c>
      <c r="AK33" s="270">
        <v>0</v>
      </c>
      <c r="AL33" s="270">
        <v>0</v>
      </c>
      <c r="AM33" s="270">
        <v>0</v>
      </c>
      <c r="AN33" s="270">
        <v>0.154</v>
      </c>
      <c r="AO33" s="270">
        <v>0.156</v>
      </c>
      <c r="AP33" s="270">
        <v>0.158</v>
      </c>
      <c r="AQ33" s="270">
        <v>0.16</v>
      </c>
      <c r="AR33" s="270">
        <v>0.16200000000000001</v>
      </c>
      <c r="AS33" s="270">
        <v>0.104</v>
      </c>
      <c r="AT33" s="270">
        <v>0.105</v>
      </c>
      <c r="AU33" s="270">
        <v>0.106</v>
      </c>
      <c r="AV33" s="270">
        <v>0.107</v>
      </c>
      <c r="AW33" s="270">
        <v>0.109</v>
      </c>
      <c r="AX33" s="270">
        <v>0.72</v>
      </c>
      <c r="AY33" s="270">
        <v>0</v>
      </c>
      <c r="AZ33" s="270">
        <v>0</v>
      </c>
      <c r="BA33" s="270">
        <v>0</v>
      </c>
      <c r="BB33" s="270">
        <v>0</v>
      </c>
      <c r="BC33" s="270">
        <v>0</v>
      </c>
      <c r="BD33" s="270">
        <v>0</v>
      </c>
      <c r="BE33" s="270">
        <v>0</v>
      </c>
      <c r="BF33" s="270">
        <v>0</v>
      </c>
      <c r="BG33" s="270">
        <v>0</v>
      </c>
    </row>
    <row r="34" spans="1:59">
      <c r="A34" s="267" t="s">
        <v>420</v>
      </c>
      <c r="B34" s="268">
        <v>0.34841666666666665</v>
      </c>
      <c r="C34" s="268">
        <v>0.3</v>
      </c>
      <c r="D34" s="268">
        <v>0</v>
      </c>
      <c r="E34" s="268"/>
      <c r="F34" s="269">
        <v>340</v>
      </c>
      <c r="G34" s="270">
        <v>9.6000000000000002E-2</v>
      </c>
      <c r="H34" s="270">
        <v>1.9E-2</v>
      </c>
      <c r="I34" s="270">
        <v>0</v>
      </c>
      <c r="J34" s="270">
        <v>0</v>
      </c>
      <c r="K34" s="270">
        <v>4.1000000000000002E-2</v>
      </c>
      <c r="L34" s="270">
        <v>0.19241666666666665</v>
      </c>
      <c r="M34" s="271">
        <v>282.35294117647061</v>
      </c>
      <c r="N34" s="269">
        <v>382</v>
      </c>
      <c r="O34" s="269">
        <v>487</v>
      </c>
      <c r="P34" s="269">
        <v>592</v>
      </c>
      <c r="Q34" s="269">
        <v>697</v>
      </c>
      <c r="R34" s="269">
        <v>802</v>
      </c>
      <c r="S34" s="269" t="s">
        <v>131</v>
      </c>
      <c r="T34" s="270">
        <v>1.7999999999999999E-2</v>
      </c>
      <c r="U34" s="270">
        <v>2.3E-2</v>
      </c>
      <c r="V34" s="270">
        <v>2.7E-2</v>
      </c>
      <c r="W34" s="270">
        <v>3.2000000000000001E-2</v>
      </c>
      <c r="X34" s="270">
        <v>3.5999999999999997E-2</v>
      </c>
      <c r="Y34" s="270">
        <v>0.121</v>
      </c>
      <c r="Z34" s="270">
        <v>0.151</v>
      </c>
      <c r="AA34" s="270">
        <v>0.182</v>
      </c>
      <c r="AB34" s="270">
        <v>0.21199999999999999</v>
      </c>
      <c r="AC34" s="270">
        <v>0.24299999999999999</v>
      </c>
      <c r="AD34" s="270">
        <v>0</v>
      </c>
      <c r="AE34" s="270">
        <v>0</v>
      </c>
      <c r="AF34" s="270">
        <v>0</v>
      </c>
      <c r="AG34" s="270">
        <v>0</v>
      </c>
      <c r="AH34" s="270">
        <v>0</v>
      </c>
      <c r="AI34" s="270">
        <v>2E-3</v>
      </c>
      <c r="AJ34" s="270">
        <v>2E-3</v>
      </c>
      <c r="AK34" s="270">
        <v>2E-3</v>
      </c>
      <c r="AL34" s="270">
        <v>2E-3</v>
      </c>
      <c r="AM34" s="270">
        <v>2E-3</v>
      </c>
      <c r="AN34" s="270">
        <v>0.03</v>
      </c>
      <c r="AO34" s="270">
        <v>0.03</v>
      </c>
      <c r="AP34" s="270">
        <v>0.03</v>
      </c>
      <c r="AQ34" s="270">
        <v>0.03</v>
      </c>
      <c r="AR34" s="270">
        <v>0.03</v>
      </c>
      <c r="AS34" s="270">
        <v>0.187</v>
      </c>
      <c r="AT34" s="270">
        <v>0.17699999999999999</v>
      </c>
      <c r="AU34" s="270">
        <v>0.16700000000000001</v>
      </c>
      <c r="AV34" s="270">
        <v>0.157</v>
      </c>
      <c r="AW34" s="270">
        <v>0.14699999999999999</v>
      </c>
      <c r="AX34" s="270">
        <v>2</v>
      </c>
      <c r="AY34" s="270">
        <v>0</v>
      </c>
      <c r="AZ34" s="270">
        <v>0</v>
      </c>
      <c r="BA34" s="270">
        <v>0</v>
      </c>
      <c r="BB34" s="270">
        <v>0</v>
      </c>
      <c r="BC34" s="270">
        <v>1.8</v>
      </c>
      <c r="BD34" s="270">
        <v>0</v>
      </c>
      <c r="BE34" s="270">
        <v>0</v>
      </c>
      <c r="BF34" s="270">
        <v>0</v>
      </c>
      <c r="BG34" s="270">
        <v>0</v>
      </c>
    </row>
    <row r="35" spans="1:59">
      <c r="A35" s="267" t="s">
        <v>421</v>
      </c>
      <c r="B35" s="268">
        <v>0.15300000000000002</v>
      </c>
      <c r="C35" s="268">
        <v>0.44799999999999995</v>
      </c>
      <c r="D35" s="268">
        <v>0</v>
      </c>
      <c r="E35" s="268"/>
      <c r="F35" s="269">
        <v>1568</v>
      </c>
      <c r="G35" s="270">
        <v>6.3E-2</v>
      </c>
      <c r="H35" s="270">
        <v>2.1999999999999999E-2</v>
      </c>
      <c r="I35" s="270">
        <v>0</v>
      </c>
      <c r="J35" s="270">
        <v>5.0000000000000001E-3</v>
      </c>
      <c r="K35" s="270">
        <v>3.1E-2</v>
      </c>
      <c r="L35" s="270">
        <v>3.2000000000000028E-2</v>
      </c>
      <c r="M35" s="271">
        <v>40.178571428571431</v>
      </c>
      <c r="N35" s="269">
        <v>1800</v>
      </c>
      <c r="O35" s="269">
        <v>1836</v>
      </c>
      <c r="P35" s="269">
        <v>1891</v>
      </c>
      <c r="Q35" s="269">
        <v>1985</v>
      </c>
      <c r="R35" s="269">
        <v>2144</v>
      </c>
      <c r="S35" s="269" t="s">
        <v>219</v>
      </c>
      <c r="T35" s="270">
        <v>0.06</v>
      </c>
      <c r="U35" s="270">
        <v>6.5000000000000002E-2</v>
      </c>
      <c r="V35" s="270">
        <v>6.9000000000000006E-2</v>
      </c>
      <c r="W35" s="270">
        <v>7.2999999999999995E-2</v>
      </c>
      <c r="X35" s="270">
        <v>7.4999999999999997E-2</v>
      </c>
      <c r="Y35" s="270">
        <v>2.4E-2</v>
      </c>
      <c r="Z35" s="270">
        <v>2.5000000000000001E-2</v>
      </c>
      <c r="AA35" s="270">
        <v>2.7E-2</v>
      </c>
      <c r="AB35" s="270">
        <v>2.9000000000000001E-2</v>
      </c>
      <c r="AC35" s="270">
        <v>1.6E-2</v>
      </c>
      <c r="AD35" s="270">
        <v>0</v>
      </c>
      <c r="AE35" s="270">
        <v>0</v>
      </c>
      <c r="AF35" s="270">
        <v>0</v>
      </c>
      <c r="AG35" s="270">
        <v>0</v>
      </c>
      <c r="AH35" s="270">
        <v>0</v>
      </c>
      <c r="AI35" s="270">
        <v>6.0000000000000001E-3</v>
      </c>
      <c r="AJ35" s="270">
        <v>6.0000000000000001E-3</v>
      </c>
      <c r="AK35" s="270">
        <v>7.0000000000000001E-3</v>
      </c>
      <c r="AL35" s="270">
        <v>8.0000000000000002E-3</v>
      </c>
      <c r="AM35" s="270">
        <v>8.0000000000000002E-3</v>
      </c>
      <c r="AN35" s="270">
        <v>3.7999999999999999E-2</v>
      </c>
      <c r="AO35" s="270">
        <v>3.7999999999999999E-2</v>
      </c>
      <c r="AP35" s="270">
        <v>3.9E-2</v>
      </c>
      <c r="AQ35" s="270">
        <v>3.9E-2</v>
      </c>
      <c r="AR35" s="270">
        <v>0.04</v>
      </c>
      <c r="AS35" s="270">
        <v>3.2000000000000001E-2</v>
      </c>
      <c r="AT35" s="270">
        <v>3.4000000000000002E-2</v>
      </c>
      <c r="AU35" s="270">
        <v>3.5999999999999997E-2</v>
      </c>
      <c r="AV35" s="270">
        <v>3.6999999999999998E-2</v>
      </c>
      <c r="AW35" s="270">
        <v>3.5000000000000003E-2</v>
      </c>
      <c r="AX35" s="270">
        <v>0</v>
      </c>
      <c r="AY35" s="270">
        <v>0</v>
      </c>
      <c r="AZ35" s="270">
        <v>0</v>
      </c>
      <c r="BA35" s="270">
        <v>0</v>
      </c>
      <c r="BB35" s="270">
        <v>0</v>
      </c>
      <c r="BC35" s="270">
        <v>0</v>
      </c>
      <c r="BD35" s="270">
        <v>0</v>
      </c>
      <c r="BE35" s="270">
        <v>0</v>
      </c>
      <c r="BF35" s="270">
        <v>0</v>
      </c>
      <c r="BG35" s="270">
        <v>0</v>
      </c>
    </row>
    <row r="36" spans="1:59">
      <c r="A36" s="267" t="s">
        <v>422</v>
      </c>
      <c r="B36" s="268">
        <v>0.58858333333333335</v>
      </c>
      <c r="C36" s="268">
        <v>2.2090000000000001</v>
      </c>
      <c r="D36" s="268">
        <v>0</v>
      </c>
      <c r="E36" s="268"/>
      <c r="F36" s="269">
        <v>9700</v>
      </c>
      <c r="G36" s="270">
        <v>0.5</v>
      </c>
      <c r="H36" s="270">
        <v>2E-3</v>
      </c>
      <c r="I36" s="270">
        <v>0</v>
      </c>
      <c r="J36" s="270">
        <v>1E-3</v>
      </c>
      <c r="K36" s="270">
        <v>2.4E-2</v>
      </c>
      <c r="L36" s="270">
        <v>6.1583333333333323E-2</v>
      </c>
      <c r="M36" s="271">
        <v>51.546391752577321</v>
      </c>
      <c r="N36" s="269">
        <v>9800</v>
      </c>
      <c r="O36" s="269">
        <v>9900</v>
      </c>
      <c r="P36" s="269">
        <v>10000</v>
      </c>
      <c r="Q36" s="269">
        <v>10500</v>
      </c>
      <c r="R36" s="269">
        <v>10550</v>
      </c>
      <c r="S36" s="269" t="s">
        <v>152</v>
      </c>
      <c r="T36" s="270">
        <v>0.505</v>
      </c>
      <c r="U36" s="270">
        <v>0.51</v>
      </c>
      <c r="V36" s="270" t="e">
        <v>#N/A</v>
      </c>
      <c r="W36" s="270">
        <v>0.54</v>
      </c>
      <c r="X36" s="270">
        <v>0.55000000000000004</v>
      </c>
      <c r="Y36" s="270">
        <v>2E-3</v>
      </c>
      <c r="Z36" s="270">
        <v>2E-3</v>
      </c>
      <c r="AA36" s="270">
        <v>3.0000000000000001E-3</v>
      </c>
      <c r="AB36" s="270">
        <v>3.0000000000000001E-3</v>
      </c>
      <c r="AC36" s="270">
        <v>4.0000000000000001E-3</v>
      </c>
      <c r="AD36" s="270">
        <v>0</v>
      </c>
      <c r="AE36" s="270">
        <v>0</v>
      </c>
      <c r="AF36" s="270">
        <v>0</v>
      </c>
      <c r="AG36" s="270">
        <v>0</v>
      </c>
      <c r="AH36" s="270">
        <v>0</v>
      </c>
      <c r="AI36" s="270">
        <v>1E-3</v>
      </c>
      <c r="AJ36" s="270">
        <v>2E-3</v>
      </c>
      <c r="AK36" s="270">
        <v>2E-3</v>
      </c>
      <c r="AL36" s="270">
        <v>3.0000000000000001E-3</v>
      </c>
      <c r="AM36" s="270">
        <v>3.0000000000000001E-3</v>
      </c>
      <c r="AN36" s="270">
        <v>0.04</v>
      </c>
      <c r="AO36" s="270">
        <v>4.4999999999999998E-2</v>
      </c>
      <c r="AP36" s="270">
        <v>0.05</v>
      </c>
      <c r="AQ36" s="270">
        <v>5.5E-2</v>
      </c>
      <c r="AR36" s="270">
        <v>0.06</v>
      </c>
      <c r="AS36" s="270">
        <v>6.6000000000000003E-2</v>
      </c>
      <c r="AT36" s="270">
        <v>6.7000000000000004E-2</v>
      </c>
      <c r="AU36" s="270">
        <v>6.9000000000000006E-2</v>
      </c>
      <c r="AV36" s="270">
        <v>7.1999999999999995E-2</v>
      </c>
      <c r="AW36" s="270">
        <v>7.3999999999999996E-2</v>
      </c>
      <c r="AX36" s="270">
        <v>0</v>
      </c>
      <c r="AY36" s="270">
        <v>0</v>
      </c>
      <c r="AZ36" s="270">
        <v>0</v>
      </c>
      <c r="BA36" s="270">
        <v>0</v>
      </c>
      <c r="BB36" s="270">
        <v>0</v>
      </c>
      <c r="BC36" s="270">
        <v>0</v>
      </c>
      <c r="BD36" s="270">
        <v>0</v>
      </c>
      <c r="BE36" s="270">
        <v>0</v>
      </c>
      <c r="BF36" s="270">
        <v>0</v>
      </c>
      <c r="BG36" s="270">
        <v>0</v>
      </c>
    </row>
    <row r="37" spans="1:59">
      <c r="A37" s="267" t="s">
        <v>423</v>
      </c>
      <c r="B37" s="268">
        <v>2.2828333333333335</v>
      </c>
      <c r="C37" s="268">
        <v>10</v>
      </c>
      <c r="D37" s="268">
        <v>0</v>
      </c>
      <c r="E37" s="268"/>
      <c r="F37" s="269">
        <v>10076</v>
      </c>
      <c r="G37" s="270">
        <v>0.69099999999999995</v>
      </c>
      <c r="H37" s="270">
        <v>0.20699999999999999</v>
      </c>
      <c r="I37" s="270">
        <v>0.32800000000000001</v>
      </c>
      <c r="J37" s="270">
        <v>0.27700000000000002</v>
      </c>
      <c r="K37" s="270">
        <v>0.21299999999999999</v>
      </c>
      <c r="L37" s="270">
        <v>0.5668333333333333</v>
      </c>
      <c r="M37" s="271">
        <v>68.57880111155221</v>
      </c>
      <c r="N37" s="269">
        <v>11819</v>
      </c>
      <c r="O37" s="269">
        <v>13717</v>
      </c>
      <c r="P37" s="269">
        <v>15919</v>
      </c>
      <c r="Q37" s="269">
        <v>18474</v>
      </c>
      <c r="R37" s="269">
        <v>21440</v>
      </c>
      <c r="S37" s="269" t="s">
        <v>190</v>
      </c>
      <c r="T37" s="270">
        <v>0.745</v>
      </c>
      <c r="U37" s="270">
        <v>0.90800000000000003</v>
      </c>
      <c r="V37" s="270">
        <v>1.107</v>
      </c>
      <c r="W37" s="270">
        <v>1.35</v>
      </c>
      <c r="X37" s="270">
        <v>1.645</v>
      </c>
      <c r="Y37" s="270">
        <v>0.214</v>
      </c>
      <c r="Z37" s="270">
        <v>0.26100000000000001</v>
      </c>
      <c r="AA37" s="270">
        <v>0.31900000000000001</v>
      </c>
      <c r="AB37" s="270">
        <v>0.38800000000000001</v>
      </c>
      <c r="AC37" s="270">
        <v>0.47299999999999998</v>
      </c>
      <c r="AD37" s="270">
        <v>0.38300000000000001</v>
      </c>
      <c r="AE37" s="270">
        <v>0.46700000000000003</v>
      </c>
      <c r="AF37" s="270">
        <v>0.56899999999999995</v>
      </c>
      <c r="AG37" s="270">
        <v>0.69399999999999995</v>
      </c>
      <c r="AH37" s="270">
        <v>0.84599999999999997</v>
      </c>
      <c r="AI37" s="270">
        <v>0.17799999999999999</v>
      </c>
      <c r="AJ37" s="270">
        <v>0.217</v>
      </c>
      <c r="AK37" s="270">
        <v>0.26500000000000001</v>
      </c>
      <c r="AL37" s="270">
        <v>0.32300000000000001</v>
      </c>
      <c r="AM37" s="270">
        <v>0.39300000000000002</v>
      </c>
      <c r="AN37" s="270">
        <v>0.191</v>
      </c>
      <c r="AO37" s="270">
        <v>0.23300000000000001</v>
      </c>
      <c r="AP37" s="270">
        <v>0.28399999999999997</v>
      </c>
      <c r="AQ37" s="270">
        <v>0.34599999999999997</v>
      </c>
      <c r="AR37" s="270">
        <v>0.34599999999999997</v>
      </c>
      <c r="AS37" s="270">
        <v>0.30499999999999999</v>
      </c>
      <c r="AT37" s="270">
        <v>0.372</v>
      </c>
      <c r="AU37" s="270">
        <v>0.45400000000000001</v>
      </c>
      <c r="AV37" s="270">
        <v>0.55400000000000005</v>
      </c>
      <c r="AW37" s="270">
        <v>0.66100000000000003</v>
      </c>
      <c r="AX37" s="270">
        <v>0</v>
      </c>
      <c r="AY37" s="270">
        <v>0</v>
      </c>
      <c r="AZ37" s="270">
        <v>0</v>
      </c>
      <c r="BA37" s="270">
        <v>0</v>
      </c>
      <c r="BB37" s="270">
        <v>0</v>
      </c>
      <c r="BC37" s="270">
        <v>0</v>
      </c>
      <c r="BD37" s="270">
        <v>0</v>
      </c>
      <c r="BE37" s="270">
        <v>0</v>
      </c>
      <c r="BF37" s="270">
        <v>0</v>
      </c>
      <c r="BG37" s="270">
        <v>0</v>
      </c>
    </row>
    <row r="38" spans="1:59">
      <c r="A38" s="267" t="s">
        <v>424</v>
      </c>
      <c r="B38" s="268">
        <v>0.20258333333333331</v>
      </c>
      <c r="C38" s="268">
        <v>0.33500000000000002</v>
      </c>
      <c r="D38" s="268">
        <v>0</v>
      </c>
      <c r="E38" s="268"/>
      <c r="F38" s="269">
        <v>3145</v>
      </c>
      <c r="G38" s="270">
        <v>0.187</v>
      </c>
      <c r="H38" s="270">
        <v>2E-3</v>
      </c>
      <c r="I38" s="270">
        <v>0</v>
      </c>
      <c r="J38" s="270">
        <v>0</v>
      </c>
      <c r="K38" s="270">
        <v>5.0000000000000001E-3</v>
      </c>
      <c r="L38" s="270">
        <v>8.5833333333333039E-3</v>
      </c>
      <c r="M38" s="271">
        <v>59.45945945945946</v>
      </c>
      <c r="N38" s="269">
        <v>3200</v>
      </c>
      <c r="O38" s="269">
        <v>3200</v>
      </c>
      <c r="P38" s="269">
        <v>3200</v>
      </c>
      <c r="Q38" s="269">
        <v>3200</v>
      </c>
      <c r="R38" s="269">
        <v>3200</v>
      </c>
      <c r="S38" s="269" t="s">
        <v>155</v>
      </c>
      <c r="T38" s="270">
        <v>0.30099999999999999</v>
      </c>
      <c r="U38" s="270">
        <v>0.30099999999999999</v>
      </c>
      <c r="V38" s="270" t="e">
        <v>#N/A</v>
      </c>
      <c r="W38" s="270">
        <v>0.30099999999999999</v>
      </c>
      <c r="X38" s="270">
        <v>0.30099999999999999</v>
      </c>
      <c r="Y38" s="270">
        <v>2E-3</v>
      </c>
      <c r="Z38" s="270">
        <v>2E-3</v>
      </c>
      <c r="AA38" s="270">
        <v>2E-3</v>
      </c>
      <c r="AB38" s="270">
        <v>2E-3</v>
      </c>
      <c r="AC38" s="270">
        <v>2E-3</v>
      </c>
      <c r="AD38" s="270">
        <v>0</v>
      </c>
      <c r="AE38" s="270">
        <v>0</v>
      </c>
      <c r="AF38" s="270">
        <v>0</v>
      </c>
      <c r="AG38" s="270">
        <v>0</v>
      </c>
      <c r="AH38" s="270">
        <v>0</v>
      </c>
      <c r="AI38" s="270">
        <v>0</v>
      </c>
      <c r="AJ38" s="270">
        <v>0</v>
      </c>
      <c r="AK38" s="270">
        <v>0</v>
      </c>
      <c r="AL38" s="270">
        <v>0</v>
      </c>
      <c r="AM38" s="270">
        <v>0</v>
      </c>
      <c r="AN38" s="270">
        <v>8.9999999999999993E-3</v>
      </c>
      <c r="AO38" s="270">
        <v>8.9999999999999993E-3</v>
      </c>
      <c r="AP38" s="270">
        <v>8.9999999999999993E-3</v>
      </c>
      <c r="AQ38" s="270">
        <v>8.9999999999999993E-3</v>
      </c>
      <c r="AR38" s="270">
        <v>8.9999999999999993E-3</v>
      </c>
      <c r="AS38" s="270">
        <v>1.4E-2</v>
      </c>
      <c r="AT38" s="270">
        <v>1.4E-2</v>
      </c>
      <c r="AU38" s="270">
        <v>1.4E-2</v>
      </c>
      <c r="AV38" s="270">
        <v>1.4E-2</v>
      </c>
      <c r="AW38" s="270">
        <v>1.4E-2</v>
      </c>
      <c r="AX38" s="270">
        <v>0.14399999999999999</v>
      </c>
      <c r="AY38" s="270">
        <v>0.2</v>
      </c>
      <c r="AZ38" s="270">
        <v>9.9999999999999978E-2</v>
      </c>
      <c r="BA38" s="270">
        <v>0</v>
      </c>
      <c r="BB38" s="270">
        <v>0</v>
      </c>
      <c r="BC38" s="270">
        <v>0</v>
      </c>
      <c r="BD38" s="270">
        <v>0</v>
      </c>
      <c r="BE38" s="270">
        <v>0</v>
      </c>
      <c r="BF38" s="270">
        <v>0</v>
      </c>
      <c r="BG38" s="270">
        <v>0</v>
      </c>
    </row>
    <row r="39" spans="1:59">
      <c r="A39" s="267" t="s">
        <v>425</v>
      </c>
      <c r="B39" s="268">
        <v>0.91574999999999995</v>
      </c>
      <c r="C39" s="268">
        <v>1.04</v>
      </c>
      <c r="D39" s="268">
        <v>3.0082191780821921E-3</v>
      </c>
      <c r="E39" s="268"/>
      <c r="F39" s="269">
        <v>3435</v>
      </c>
      <c r="G39" s="270">
        <v>0.191</v>
      </c>
      <c r="H39" s="270">
        <v>8.7999999999999995E-2</v>
      </c>
      <c r="I39" s="270">
        <v>0.38500000000000001</v>
      </c>
      <c r="J39" s="270">
        <v>1.0999999999999999E-2</v>
      </c>
      <c r="K39" s="270">
        <v>1.4999999999999999E-2</v>
      </c>
      <c r="L39" s="270">
        <v>0.22274178082191776</v>
      </c>
      <c r="M39" s="271">
        <v>55.604075691411936</v>
      </c>
      <c r="N39" s="269">
        <v>4755</v>
      </c>
      <c r="O39" s="269">
        <v>4795</v>
      </c>
      <c r="P39" s="269">
        <v>4853</v>
      </c>
      <c r="Q39" s="269">
        <v>4897</v>
      </c>
      <c r="R39" s="269">
        <v>4955</v>
      </c>
      <c r="S39" s="269" t="s">
        <v>175</v>
      </c>
      <c r="T39" s="270">
        <v>0.34200000000000003</v>
      </c>
      <c r="U39" s="270">
        <v>0.34799999999999998</v>
      </c>
      <c r="V39" s="270">
        <v>0.35299999999999998</v>
      </c>
      <c r="W39" s="270">
        <v>0.35699999999999998</v>
      </c>
      <c r="X39" s="270">
        <v>0.36</v>
      </c>
      <c r="Y39" s="270">
        <v>0.115</v>
      </c>
      <c r="Z39" s="270">
        <v>0.11799999999999999</v>
      </c>
      <c r="AA39" s="270">
        <v>0.12</v>
      </c>
      <c r="AB39" s="270">
        <v>0.121</v>
      </c>
      <c r="AC39" s="270">
        <v>0.122</v>
      </c>
      <c r="AD39" s="270">
        <v>0.14499999999999999</v>
      </c>
      <c r="AE39" s="270">
        <v>0.14699999999999999</v>
      </c>
      <c r="AF39" s="270">
        <v>0.15</v>
      </c>
      <c r="AG39" s="270">
        <v>0.155</v>
      </c>
      <c r="AH39" s="270">
        <v>0.16500000000000001</v>
      </c>
      <c r="AI39" s="270">
        <v>0.05</v>
      </c>
      <c r="AJ39" s="270">
        <v>5.1999999999999998E-2</v>
      </c>
      <c r="AK39" s="270">
        <v>5.3999999999999999E-2</v>
      </c>
      <c r="AL39" s="270">
        <v>5.8000000000000003E-2</v>
      </c>
      <c r="AM39" s="270">
        <v>0.06</v>
      </c>
      <c r="AN39" s="270">
        <v>1.4999999999999999E-2</v>
      </c>
      <c r="AO39" s="270">
        <v>1.4999999999999999E-2</v>
      </c>
      <c r="AP39" s="270">
        <v>1.4999999999999999E-2</v>
      </c>
      <c r="AQ39" s="270">
        <v>1.4999999999999999E-2</v>
      </c>
      <c r="AR39" s="270">
        <v>1.4999999999999999E-2</v>
      </c>
      <c r="AS39" s="270">
        <v>9.5000000000000001E-2</v>
      </c>
      <c r="AT39" s="270">
        <v>9.5000000000000001E-2</v>
      </c>
      <c r="AU39" s="270">
        <v>0.1</v>
      </c>
      <c r="AV39" s="270">
        <v>0.1</v>
      </c>
      <c r="AW39" s="270">
        <v>0.1</v>
      </c>
      <c r="AX39" s="270">
        <v>0.25</v>
      </c>
      <c r="AY39" s="270">
        <v>0</v>
      </c>
      <c r="AZ39" s="270">
        <v>0</v>
      </c>
      <c r="BA39" s="270">
        <v>0</v>
      </c>
      <c r="BB39" s="270">
        <v>0</v>
      </c>
      <c r="BC39" s="270">
        <v>0</v>
      </c>
      <c r="BD39" s="270">
        <v>0</v>
      </c>
      <c r="BE39" s="270">
        <v>0</v>
      </c>
      <c r="BF39" s="270">
        <v>0</v>
      </c>
      <c r="BG39" s="270">
        <v>0</v>
      </c>
    </row>
    <row r="40" spans="1:59">
      <c r="A40" s="267" t="s">
        <v>426</v>
      </c>
      <c r="B40" s="268">
        <v>0.34549999999999997</v>
      </c>
      <c r="C40" s="268">
        <v>2.5630000000000006</v>
      </c>
      <c r="D40" s="268">
        <v>2.0054794520547943E-3</v>
      </c>
      <c r="E40" s="268"/>
      <c r="F40" s="269">
        <v>17081</v>
      </c>
      <c r="G40" s="270">
        <v>0.67</v>
      </c>
      <c r="H40" s="270">
        <v>0.02</v>
      </c>
      <c r="I40" s="270">
        <v>0.11700000000000001</v>
      </c>
      <c r="J40" s="270">
        <v>0.123</v>
      </c>
      <c r="K40" s="270">
        <v>5.0000000000000001E-3</v>
      </c>
      <c r="L40" s="270">
        <v>-0.59150547945205489</v>
      </c>
      <c r="M40" s="271">
        <v>39.224869738305721</v>
      </c>
      <c r="N40" s="269">
        <v>16400</v>
      </c>
      <c r="O40" s="269">
        <v>15575</v>
      </c>
      <c r="P40" s="269">
        <v>15100</v>
      </c>
      <c r="Q40" s="269">
        <v>14650</v>
      </c>
      <c r="R40" s="269">
        <v>14200</v>
      </c>
      <c r="S40" s="269" t="s">
        <v>218</v>
      </c>
      <c r="T40" s="270">
        <v>0.64</v>
      </c>
      <c r="U40" s="270">
        <v>0.61</v>
      </c>
      <c r="V40" s="270">
        <v>0.59</v>
      </c>
      <c r="W40" s="270">
        <v>0.56999999999999995</v>
      </c>
      <c r="X40" s="270">
        <v>0.56000000000000005</v>
      </c>
      <c r="Y40" s="270">
        <v>2.3E-2</v>
      </c>
      <c r="Z40" s="270">
        <v>2.1999999999999999E-2</v>
      </c>
      <c r="AA40" s="270">
        <v>2.1999999999999999E-2</v>
      </c>
      <c r="AB40" s="270">
        <v>2.1000000000000001E-2</v>
      </c>
      <c r="AC40" s="270">
        <v>2.1000000000000001E-2</v>
      </c>
      <c r="AD40" s="270">
        <v>0.20300000000000001</v>
      </c>
      <c r="AE40" s="270">
        <v>0.20499999999999999</v>
      </c>
      <c r="AF40" s="270">
        <v>0.20699999999999999</v>
      </c>
      <c r="AG40" s="270">
        <v>0.20899999999999999</v>
      </c>
      <c r="AH40" s="270">
        <v>0.21099999999999999</v>
      </c>
      <c r="AI40" s="270">
        <v>0.09</v>
      </c>
      <c r="AJ40" s="270">
        <v>0.09</v>
      </c>
      <c r="AK40" s="270">
        <v>0.09</v>
      </c>
      <c r="AL40" s="270">
        <v>0.09</v>
      </c>
      <c r="AM40" s="270">
        <v>0.09</v>
      </c>
      <c r="AN40" s="270">
        <v>1E-3</v>
      </c>
      <c r="AO40" s="270">
        <v>1E-3</v>
      </c>
      <c r="AP40" s="270">
        <v>1E-3</v>
      </c>
      <c r="AQ40" s="270">
        <v>1E-3</v>
      </c>
      <c r="AR40" s="270">
        <v>1E-3</v>
      </c>
      <c r="AS40" s="270">
        <v>7.0000000000000007E-2</v>
      </c>
      <c r="AT40" s="270">
        <v>6.7000000000000004E-2</v>
      </c>
      <c r="AU40" s="270">
        <v>6.6000000000000003E-2</v>
      </c>
      <c r="AV40" s="270">
        <v>6.5000000000000002E-2</v>
      </c>
      <c r="AW40" s="270">
        <v>6.4000000000000001E-2</v>
      </c>
      <c r="AX40" s="270">
        <v>0</v>
      </c>
      <c r="AY40" s="270">
        <v>0</v>
      </c>
      <c r="AZ40" s="270">
        <v>0</v>
      </c>
      <c r="BA40" s="270">
        <v>0</v>
      </c>
      <c r="BB40" s="270">
        <v>0</v>
      </c>
      <c r="BC40" s="270">
        <v>0</v>
      </c>
      <c r="BD40" s="270">
        <v>0</v>
      </c>
      <c r="BE40" s="270">
        <v>0</v>
      </c>
      <c r="BF40" s="270">
        <v>0</v>
      </c>
      <c r="BG40" s="270">
        <v>0</v>
      </c>
    </row>
    <row r="41" spans="1:59">
      <c r="A41" s="267" t="s">
        <v>427</v>
      </c>
      <c r="B41" s="268">
        <v>1.1636666666666666</v>
      </c>
      <c r="C41" s="268">
        <v>4.0309999999999997</v>
      </c>
      <c r="D41" s="268">
        <v>0</v>
      </c>
      <c r="E41" s="268"/>
      <c r="F41" s="269">
        <v>5484</v>
      </c>
      <c r="G41" s="270">
        <v>0.26300000000000001</v>
      </c>
      <c r="H41" s="270">
        <v>4.4999999999999998E-2</v>
      </c>
      <c r="I41" s="270">
        <v>0.69299999999999995</v>
      </c>
      <c r="J41" s="270">
        <v>2.1999999999999999E-2</v>
      </c>
      <c r="K41" s="270">
        <v>3.3000000000000002E-2</v>
      </c>
      <c r="L41" s="270">
        <v>0.1076666666666668</v>
      </c>
      <c r="M41" s="271">
        <v>47.957695113056161</v>
      </c>
      <c r="N41" s="269">
        <v>5500</v>
      </c>
      <c r="O41" s="269">
        <v>5600</v>
      </c>
      <c r="P41" s="269">
        <v>5700</v>
      </c>
      <c r="Q41" s="269">
        <v>5800</v>
      </c>
      <c r="R41" s="269">
        <v>5900</v>
      </c>
      <c r="S41" s="269" t="s">
        <v>190</v>
      </c>
      <c r="T41" s="270">
        <v>0.27500000000000002</v>
      </c>
      <c r="U41" s="270">
        <v>0.28499999999999998</v>
      </c>
      <c r="V41" s="270">
        <v>0.29499999999999998</v>
      </c>
      <c r="W41" s="270">
        <v>0.30499999999999999</v>
      </c>
      <c r="X41" s="270">
        <v>0.315</v>
      </c>
      <c r="Y41" s="270">
        <v>3.5000000000000003E-2</v>
      </c>
      <c r="Z41" s="270">
        <v>0.04</v>
      </c>
      <c r="AA41" s="270">
        <v>4.4999999999999998E-2</v>
      </c>
      <c r="AB41" s="270">
        <v>0.05</v>
      </c>
      <c r="AC41" s="270">
        <v>5.5E-2</v>
      </c>
      <c r="AD41" s="270">
        <v>0.72</v>
      </c>
      <c r="AE41" s="270">
        <v>0.83</v>
      </c>
      <c r="AF41" s="270">
        <v>0.84</v>
      </c>
      <c r="AG41" s="270">
        <v>0.85</v>
      </c>
      <c r="AH41" s="270">
        <v>0.86</v>
      </c>
      <c r="AI41" s="270">
        <v>2.1000000000000001E-2</v>
      </c>
      <c r="AJ41" s="270">
        <v>2.3E-2</v>
      </c>
      <c r="AK41" s="270">
        <v>2.5000000000000001E-2</v>
      </c>
      <c r="AL41" s="270">
        <v>2.8000000000000001E-2</v>
      </c>
      <c r="AM41" s="270">
        <v>0.03</v>
      </c>
      <c r="AN41" s="270">
        <v>3.5000000000000003E-2</v>
      </c>
      <c r="AO41" s="270">
        <v>0.04</v>
      </c>
      <c r="AP41" s="270">
        <v>4.4999999999999998E-2</v>
      </c>
      <c r="AQ41" s="270">
        <v>0.05</v>
      </c>
      <c r="AR41" s="270">
        <v>5.5E-2</v>
      </c>
      <c r="AS41" s="270">
        <v>5.6000000000000001E-2</v>
      </c>
      <c r="AT41" s="270">
        <v>6.3E-2</v>
      </c>
      <c r="AU41" s="270">
        <v>6.4000000000000001E-2</v>
      </c>
      <c r="AV41" s="270">
        <v>6.6000000000000003E-2</v>
      </c>
      <c r="AW41" s="270">
        <v>6.8000000000000005E-2</v>
      </c>
      <c r="AX41" s="270">
        <v>0</v>
      </c>
      <c r="AY41" s="270">
        <v>0</v>
      </c>
      <c r="AZ41" s="270">
        <v>0</v>
      </c>
      <c r="BA41" s="270">
        <v>0</v>
      </c>
      <c r="BB41" s="270">
        <v>0</v>
      </c>
      <c r="BC41" s="270">
        <v>0</v>
      </c>
      <c r="BD41" s="270">
        <v>0</v>
      </c>
      <c r="BE41" s="270">
        <v>0</v>
      </c>
      <c r="BF41" s="270">
        <v>0</v>
      </c>
      <c r="BG41" s="270">
        <v>0</v>
      </c>
    </row>
    <row r="42" spans="1:59">
      <c r="A42" s="267" t="s">
        <v>429</v>
      </c>
      <c r="B42" s="268">
        <v>0.12025000000000001</v>
      </c>
      <c r="C42" s="268">
        <v>0.36</v>
      </c>
      <c r="D42" s="268">
        <v>0</v>
      </c>
      <c r="E42" s="268"/>
      <c r="F42" s="269">
        <v>1345</v>
      </c>
      <c r="G42" s="270">
        <v>5.6000000000000001E-2</v>
      </c>
      <c r="H42" s="270">
        <v>2.8000000000000001E-2</v>
      </c>
      <c r="I42" s="270">
        <v>1.2E-2</v>
      </c>
      <c r="J42" s="270">
        <v>7.0000000000000001E-3</v>
      </c>
      <c r="K42" s="270">
        <v>6.0000000000000001E-3</v>
      </c>
      <c r="L42" s="270">
        <v>1.1249999999999996E-2</v>
      </c>
      <c r="M42" s="271">
        <v>41.635687732342006</v>
      </c>
      <c r="N42" s="269">
        <v>1400</v>
      </c>
      <c r="O42" s="269">
        <v>1475</v>
      </c>
      <c r="P42" s="269">
        <v>1550</v>
      </c>
      <c r="Q42" s="269">
        <v>1700</v>
      </c>
      <c r="R42" s="269">
        <v>1800</v>
      </c>
      <c r="S42" s="269" t="s">
        <v>195</v>
      </c>
      <c r="T42" s="270">
        <v>6.5000000000000002E-2</v>
      </c>
      <c r="U42" s="270">
        <v>7.0000000000000007E-2</v>
      </c>
      <c r="V42" s="270">
        <v>7.4999999999999997E-2</v>
      </c>
      <c r="W42" s="270">
        <v>7.4999999999999997E-2</v>
      </c>
      <c r="X42" s="270">
        <v>0.08</v>
      </c>
      <c r="Y42" s="270">
        <v>0.03</v>
      </c>
      <c r="Z42" s="270">
        <v>3.5000000000000003E-2</v>
      </c>
      <c r="AA42" s="270">
        <v>3.5000000000000003E-2</v>
      </c>
      <c r="AB42" s="270">
        <v>3.9E-2</v>
      </c>
      <c r="AC42" s="270">
        <v>3.9E-2</v>
      </c>
      <c r="AD42" s="270">
        <v>1.2E-2</v>
      </c>
      <c r="AE42" s="270">
        <v>1.2999999999999999E-2</v>
      </c>
      <c r="AF42" s="270">
        <v>1.2999999999999999E-2</v>
      </c>
      <c r="AG42" s="270">
        <v>1.4E-2</v>
      </c>
      <c r="AH42" s="270">
        <v>1.4999999999999999E-2</v>
      </c>
      <c r="AI42" s="270">
        <v>8.9999999999999993E-3</v>
      </c>
      <c r="AJ42" s="270">
        <v>1.0999999999999999E-2</v>
      </c>
      <c r="AK42" s="270">
        <v>1.2999999999999999E-2</v>
      </c>
      <c r="AL42" s="270">
        <v>1.4999999999999999E-2</v>
      </c>
      <c r="AM42" s="270">
        <v>1.7000000000000001E-2</v>
      </c>
      <c r="AN42" s="270">
        <v>0.01</v>
      </c>
      <c r="AO42" s="270">
        <v>0.01</v>
      </c>
      <c r="AP42" s="270">
        <v>1.4999999999999999E-2</v>
      </c>
      <c r="AQ42" s="270">
        <v>1.4999999999999999E-2</v>
      </c>
      <c r="AR42" s="270">
        <v>0.02</v>
      </c>
      <c r="AS42" s="270">
        <v>1.4999999999999999E-2</v>
      </c>
      <c r="AT42" s="270">
        <v>1.6E-2</v>
      </c>
      <c r="AU42" s="270">
        <v>1.7000000000000001E-2</v>
      </c>
      <c r="AV42" s="270">
        <v>1.7000000000000001E-2</v>
      </c>
      <c r="AW42" s="270">
        <v>1.7999999999999999E-2</v>
      </c>
      <c r="AX42" s="270">
        <v>0</v>
      </c>
      <c r="AY42" s="270">
        <v>0</v>
      </c>
      <c r="AZ42" s="270">
        <v>0</v>
      </c>
      <c r="BA42" s="270">
        <v>0</v>
      </c>
      <c r="BB42" s="270">
        <v>0</v>
      </c>
      <c r="BC42" s="270">
        <v>0</v>
      </c>
      <c r="BD42" s="270">
        <v>0</v>
      </c>
      <c r="BE42" s="270">
        <v>0</v>
      </c>
      <c r="BF42" s="270">
        <v>0</v>
      </c>
      <c r="BG42" s="270">
        <v>0</v>
      </c>
    </row>
    <row r="43" spans="1:59">
      <c r="A43" s="267" t="s">
        <v>430</v>
      </c>
      <c r="B43" s="268">
        <v>1.9416666666666669E-2</v>
      </c>
      <c r="C43" s="268">
        <v>0.05</v>
      </c>
      <c r="D43" s="268">
        <v>0</v>
      </c>
      <c r="E43" s="268"/>
      <c r="F43" s="269">
        <v>260</v>
      </c>
      <c r="G43" s="270">
        <v>1.2E-2</v>
      </c>
      <c r="H43" s="270">
        <v>0</v>
      </c>
      <c r="I43" s="270">
        <v>4.0000000000000001E-3</v>
      </c>
      <c r="J43" s="270">
        <v>0</v>
      </c>
      <c r="K43" s="270">
        <v>3.0000000000000001E-3</v>
      </c>
      <c r="L43" s="270">
        <v>4.1666666666666935E-4</v>
      </c>
      <c r="M43" s="271">
        <v>46.153846153846153</v>
      </c>
      <c r="N43" s="269">
        <v>357</v>
      </c>
      <c r="O43" s="269">
        <v>410</v>
      </c>
      <c r="P43" s="269">
        <v>410</v>
      </c>
      <c r="Q43" s="269">
        <v>410</v>
      </c>
      <c r="R43" s="269">
        <v>410</v>
      </c>
      <c r="S43" s="269" t="s">
        <v>142</v>
      </c>
      <c r="T43" s="270">
        <v>1.4E-2</v>
      </c>
      <c r="U43" s="270">
        <v>1.6E-2</v>
      </c>
      <c r="V43" s="270" t="e">
        <v>#N/A</v>
      </c>
      <c r="W43" s="270">
        <v>1.6E-2</v>
      </c>
      <c r="X43" s="270">
        <v>1.6E-2</v>
      </c>
      <c r="Y43" s="270">
        <v>0</v>
      </c>
      <c r="Z43" s="270">
        <v>0</v>
      </c>
      <c r="AA43" s="270">
        <v>0</v>
      </c>
      <c r="AB43" s="270">
        <v>0</v>
      </c>
      <c r="AC43" s="270">
        <v>0</v>
      </c>
      <c r="AD43" s="270">
        <v>3.0000000000000001E-3</v>
      </c>
      <c r="AE43" s="270">
        <v>3.0000000000000001E-3</v>
      </c>
      <c r="AF43" s="270">
        <v>3.0000000000000001E-3</v>
      </c>
      <c r="AG43" s="270">
        <v>3.0000000000000001E-3</v>
      </c>
      <c r="AH43" s="270">
        <v>3.0000000000000001E-3</v>
      </c>
      <c r="AI43" s="270">
        <v>0</v>
      </c>
      <c r="AJ43" s="270">
        <v>0</v>
      </c>
      <c r="AK43" s="270">
        <v>0</v>
      </c>
      <c r="AL43" s="270">
        <v>0</v>
      </c>
      <c r="AM43" s="270">
        <v>0</v>
      </c>
      <c r="AN43" s="270">
        <v>3.0000000000000001E-3</v>
      </c>
      <c r="AO43" s="270">
        <v>3.0000000000000001E-3</v>
      </c>
      <c r="AP43" s="270">
        <v>3.0000000000000001E-3</v>
      </c>
      <c r="AQ43" s="270">
        <v>3.0000000000000001E-3</v>
      </c>
      <c r="AR43" s="270">
        <v>3.0000000000000001E-3</v>
      </c>
      <c r="AS43" s="270">
        <v>2E-3</v>
      </c>
      <c r="AT43" s="270">
        <v>2E-3</v>
      </c>
      <c r="AU43" s="270">
        <v>2E-3</v>
      </c>
      <c r="AV43" s="270">
        <v>2E-3</v>
      </c>
      <c r="AW43" s="270">
        <v>2E-3</v>
      </c>
      <c r="AX43" s="270">
        <v>0</v>
      </c>
      <c r="AY43" s="270">
        <v>0</v>
      </c>
      <c r="AZ43" s="270">
        <v>0</v>
      </c>
      <c r="BA43" s="270">
        <v>0</v>
      </c>
      <c r="BB43" s="270">
        <v>0</v>
      </c>
      <c r="BC43" s="270">
        <v>0</v>
      </c>
      <c r="BD43" s="270">
        <v>0</v>
      </c>
      <c r="BE43" s="270">
        <v>0</v>
      </c>
      <c r="BF43" s="270">
        <v>0</v>
      </c>
      <c r="BG43" s="270">
        <v>0</v>
      </c>
    </row>
    <row r="44" spans="1:59">
      <c r="A44" s="267" t="s">
        <v>431</v>
      </c>
      <c r="B44" s="268">
        <v>0.18508333333333329</v>
      </c>
      <c r="C44" s="268">
        <v>0.35</v>
      </c>
      <c r="D44" s="268">
        <v>0</v>
      </c>
      <c r="E44" s="268"/>
      <c r="F44" s="269">
        <v>1526</v>
      </c>
      <c r="G44" s="270">
        <v>0.14299999999999999</v>
      </c>
      <c r="H44" s="270">
        <v>1.9E-2</v>
      </c>
      <c r="I44" s="270">
        <v>0</v>
      </c>
      <c r="J44" s="270">
        <v>6.0000000000000001E-3</v>
      </c>
      <c r="K44" s="270">
        <v>0</v>
      </c>
      <c r="L44" s="270">
        <v>1.7083333333333311E-2</v>
      </c>
      <c r="M44" s="271">
        <v>93.709043250327653</v>
      </c>
      <c r="N44" s="269">
        <v>1610</v>
      </c>
      <c r="O44" s="269">
        <v>1650</v>
      </c>
      <c r="P44" s="269">
        <v>1710</v>
      </c>
      <c r="Q44" s="269">
        <v>1760</v>
      </c>
      <c r="R44" s="269">
        <v>1810</v>
      </c>
      <c r="S44" s="269" t="s">
        <v>215</v>
      </c>
      <c r="T44" s="270">
        <v>0.17</v>
      </c>
      <c r="U44" s="270">
        <v>0.19800000000000001</v>
      </c>
      <c r="V44" s="270">
        <v>0.2</v>
      </c>
      <c r="W44" s="270">
        <v>0.21</v>
      </c>
      <c r="X44" s="270">
        <v>0.22</v>
      </c>
      <c r="Y44" s="270">
        <v>0.02</v>
      </c>
      <c r="Z44" s="270">
        <v>2.1000000000000001E-2</v>
      </c>
      <c r="AA44" s="270">
        <v>2.4E-2</v>
      </c>
      <c r="AB44" s="270">
        <v>2.7E-2</v>
      </c>
      <c r="AC44" s="270">
        <v>0.03</v>
      </c>
      <c r="AD44" s="270">
        <v>0</v>
      </c>
      <c r="AE44" s="270">
        <v>0</v>
      </c>
      <c r="AF44" s="270">
        <v>0</v>
      </c>
      <c r="AG44" s="270">
        <v>0</v>
      </c>
      <c r="AH44" s="270">
        <v>0</v>
      </c>
      <c r="AI44" s="270">
        <v>7.0000000000000001E-3</v>
      </c>
      <c r="AJ44" s="270">
        <v>8.0000000000000002E-3</v>
      </c>
      <c r="AK44" s="270">
        <v>0.01</v>
      </c>
      <c r="AL44" s="270">
        <v>1.2E-2</v>
      </c>
      <c r="AM44" s="270">
        <v>1.4E-2</v>
      </c>
      <c r="AN44" s="270">
        <v>0</v>
      </c>
      <c r="AO44" s="270">
        <v>0</v>
      </c>
      <c r="AP44" s="270">
        <v>0</v>
      </c>
      <c r="AQ44" s="270">
        <v>0</v>
      </c>
      <c r="AR44" s="270">
        <v>0</v>
      </c>
      <c r="AS44" s="270">
        <v>1.9E-2</v>
      </c>
      <c r="AT44" s="270">
        <v>2.1999999999999999E-2</v>
      </c>
      <c r="AU44" s="270">
        <v>2.1999999999999999E-2</v>
      </c>
      <c r="AV44" s="270">
        <v>2.4E-2</v>
      </c>
      <c r="AW44" s="270">
        <v>2.5000000000000001E-2</v>
      </c>
      <c r="AX44" s="270">
        <v>0</v>
      </c>
      <c r="AY44" s="270">
        <v>0</v>
      </c>
      <c r="AZ44" s="270">
        <v>0</v>
      </c>
      <c r="BA44" s="270">
        <v>0</v>
      </c>
      <c r="BB44" s="270">
        <v>0</v>
      </c>
      <c r="BC44" s="270">
        <v>0</v>
      </c>
      <c r="BD44" s="270">
        <v>0</v>
      </c>
      <c r="BE44" s="270">
        <v>0</v>
      </c>
      <c r="BF44" s="270">
        <v>0</v>
      </c>
      <c r="BG44" s="270">
        <v>0</v>
      </c>
    </row>
    <row r="45" spans="1:59">
      <c r="A45" s="267" t="s">
        <v>432</v>
      </c>
      <c r="B45" s="268">
        <v>0.31916666666666665</v>
      </c>
      <c r="C45" s="268">
        <v>0.9</v>
      </c>
      <c r="D45" s="268">
        <v>0</v>
      </c>
      <c r="E45" s="268"/>
      <c r="F45" s="269">
        <v>1352</v>
      </c>
      <c r="G45" s="270">
        <v>0.09</v>
      </c>
      <c r="H45" s="270">
        <v>0.08</v>
      </c>
      <c r="I45" s="270">
        <v>0.06</v>
      </c>
      <c r="J45" s="270">
        <v>0.01</v>
      </c>
      <c r="K45" s="270">
        <v>6.0000000000000001E-3</v>
      </c>
      <c r="L45" s="270">
        <v>7.3166666666666658E-2</v>
      </c>
      <c r="M45" s="271">
        <v>66.568047337278102</v>
      </c>
      <c r="N45" s="269">
        <v>2104</v>
      </c>
      <c r="O45" s="269">
        <v>2336</v>
      </c>
      <c r="P45" s="269">
        <v>2617</v>
      </c>
      <c r="Q45" s="269">
        <v>2930</v>
      </c>
      <c r="R45" s="269">
        <v>3230</v>
      </c>
      <c r="S45" s="269" t="s">
        <v>164</v>
      </c>
      <c r="T45" s="270">
        <v>0.11</v>
      </c>
      <c r="U45" s="270">
        <v>0.12</v>
      </c>
      <c r="V45" s="270">
        <v>0.16</v>
      </c>
      <c r="W45" s="270">
        <v>0.17899999999999999</v>
      </c>
      <c r="X45" s="270">
        <v>0.19700000000000001</v>
      </c>
      <c r="Y45" s="270">
        <v>0.04</v>
      </c>
      <c r="Z45" s="270">
        <v>6.9000000000000006E-2</v>
      </c>
      <c r="AA45" s="270">
        <v>8.5000000000000006E-2</v>
      </c>
      <c r="AB45" s="270">
        <v>0.104</v>
      </c>
      <c r="AC45" s="270">
        <v>0.12</v>
      </c>
      <c r="AD45" s="270">
        <v>5.6000000000000001E-2</v>
      </c>
      <c r="AE45" s="270">
        <v>0.26300000000000001</v>
      </c>
      <c r="AF45" s="270">
        <v>0.29399999999999998</v>
      </c>
      <c r="AG45" s="270">
        <v>0.32800000000000001</v>
      </c>
      <c r="AH45" s="270">
        <v>0.36099999999999999</v>
      </c>
      <c r="AI45" s="270">
        <v>0.02</v>
      </c>
      <c r="AJ45" s="270">
        <v>6.0000000000000001E-3</v>
      </c>
      <c r="AK45" s="270">
        <v>6.0000000000000001E-3</v>
      </c>
      <c r="AL45" s="270">
        <v>6.0000000000000001E-3</v>
      </c>
      <c r="AM45" s="270">
        <v>6.0000000000000001E-3</v>
      </c>
      <c r="AN45" s="270">
        <v>0</v>
      </c>
      <c r="AO45" s="270">
        <v>0</v>
      </c>
      <c r="AP45" s="270">
        <v>0</v>
      </c>
      <c r="AQ45" s="270">
        <v>0</v>
      </c>
      <c r="AR45" s="270">
        <v>0</v>
      </c>
      <c r="AS45" s="270">
        <v>1.9E-2</v>
      </c>
      <c r="AT45" s="270">
        <v>3.9E-2</v>
      </c>
      <c r="AU45" s="270">
        <v>4.5999999999999999E-2</v>
      </c>
      <c r="AV45" s="270">
        <v>5.1999999999999998E-2</v>
      </c>
      <c r="AW45" s="270">
        <v>5.8000000000000003E-2</v>
      </c>
      <c r="AX45" s="270">
        <v>0</v>
      </c>
      <c r="AY45" s="270">
        <v>0</v>
      </c>
      <c r="AZ45" s="270">
        <v>0</v>
      </c>
      <c r="BA45" s="270">
        <v>0</v>
      </c>
      <c r="BB45" s="270">
        <v>0</v>
      </c>
      <c r="BC45" s="270">
        <v>0</v>
      </c>
      <c r="BD45" s="270">
        <v>0</v>
      </c>
      <c r="BE45" s="270">
        <v>0</v>
      </c>
      <c r="BF45" s="270">
        <v>0</v>
      </c>
      <c r="BG45" s="270">
        <v>0</v>
      </c>
    </row>
    <row r="46" spans="1:59">
      <c r="A46" s="267" t="s">
        <v>433</v>
      </c>
      <c r="B46" s="268">
        <v>0.47591666666666671</v>
      </c>
      <c r="C46" s="268">
        <v>1.044</v>
      </c>
      <c r="D46" s="268">
        <v>0.34399999999999997</v>
      </c>
      <c r="E46" s="268"/>
      <c r="F46" s="269">
        <v>1795</v>
      </c>
      <c r="G46" s="270">
        <v>0.115</v>
      </c>
      <c r="H46" s="270">
        <v>0</v>
      </c>
      <c r="I46" s="270">
        <v>0</v>
      </c>
      <c r="J46" s="270">
        <v>0</v>
      </c>
      <c r="K46" s="270">
        <v>7.0000000000000001E-3</v>
      </c>
      <c r="L46" s="270">
        <v>9.9166666666667402E-3</v>
      </c>
      <c r="M46" s="271">
        <v>64.066852367688028</v>
      </c>
      <c r="N46" s="269">
        <v>1800</v>
      </c>
      <c r="O46" s="269">
        <v>1810</v>
      </c>
      <c r="P46" s="269">
        <v>1830</v>
      </c>
      <c r="Q46" s="269">
        <v>1845</v>
      </c>
      <c r="R46" s="269">
        <v>1855</v>
      </c>
      <c r="S46" s="269" t="s">
        <v>128</v>
      </c>
      <c r="T46" s="270">
        <v>0.12</v>
      </c>
      <c r="U46" s="270">
        <v>0.122</v>
      </c>
      <c r="V46" s="270" t="e">
        <v>#N/A</v>
      </c>
      <c r="W46" s="270">
        <v>0.13500000000000001</v>
      </c>
      <c r="X46" s="270">
        <v>0.13800000000000001</v>
      </c>
      <c r="Y46" s="270">
        <v>0.03</v>
      </c>
      <c r="Z46" s="270">
        <v>0.03</v>
      </c>
      <c r="AA46" s="270">
        <v>0.03</v>
      </c>
      <c r="AB46" s="270">
        <v>0.03</v>
      </c>
      <c r="AC46" s="270">
        <v>0.03</v>
      </c>
      <c r="AD46" s="270">
        <v>0</v>
      </c>
      <c r="AE46" s="270">
        <v>0</v>
      </c>
      <c r="AF46" s="270">
        <v>0</v>
      </c>
      <c r="AG46" s="270">
        <v>0</v>
      </c>
      <c r="AH46" s="270">
        <v>0</v>
      </c>
      <c r="AI46" s="270">
        <v>0</v>
      </c>
      <c r="AJ46" s="270">
        <v>0</v>
      </c>
      <c r="AK46" s="270">
        <v>0</v>
      </c>
      <c r="AL46" s="270">
        <v>0</v>
      </c>
      <c r="AM46" s="270">
        <v>0</v>
      </c>
      <c r="AN46" s="270">
        <v>7.0000000000000001E-3</v>
      </c>
      <c r="AO46" s="270">
        <v>7.0000000000000001E-3</v>
      </c>
      <c r="AP46" s="270">
        <v>7.0000000000000001E-3</v>
      </c>
      <c r="AQ46" s="270">
        <v>7.0000000000000001E-3</v>
      </c>
      <c r="AR46" s="270">
        <v>7.0000000000000001E-3</v>
      </c>
      <c r="AS46" s="270">
        <v>2.5999999999999999E-2</v>
      </c>
      <c r="AT46" s="270">
        <v>2.5999999999999999E-2</v>
      </c>
      <c r="AU46" s="270">
        <v>2.7E-2</v>
      </c>
      <c r="AV46" s="270">
        <v>2.8000000000000001E-2</v>
      </c>
      <c r="AW46" s="270">
        <v>2.9000000000000001E-2</v>
      </c>
      <c r="AX46" s="270">
        <v>0</v>
      </c>
      <c r="AY46" s="270">
        <v>0</v>
      </c>
      <c r="AZ46" s="270">
        <v>0</v>
      </c>
      <c r="BA46" s="270">
        <v>0</v>
      </c>
      <c r="BB46" s="270">
        <v>0</v>
      </c>
      <c r="BC46" s="270">
        <v>0</v>
      </c>
      <c r="BD46" s="270">
        <v>0</v>
      </c>
      <c r="BE46" s="270">
        <v>0</v>
      </c>
      <c r="BF46" s="270">
        <v>0</v>
      </c>
      <c r="BG46" s="270">
        <v>0</v>
      </c>
    </row>
    <row r="47" spans="1:59">
      <c r="A47" s="267" t="s">
        <v>434</v>
      </c>
      <c r="B47" s="268">
        <v>0.69833333333333325</v>
      </c>
      <c r="C47" s="268">
        <v>1.3380000000000001</v>
      </c>
      <c r="D47" s="268">
        <v>0</v>
      </c>
      <c r="E47" s="268"/>
      <c r="F47" s="269">
        <v>8369</v>
      </c>
      <c r="G47" s="270">
        <v>0.29599999999999999</v>
      </c>
      <c r="H47" s="270">
        <v>0.11799999999999999</v>
      </c>
      <c r="I47" s="270">
        <v>0</v>
      </c>
      <c r="J47" s="270">
        <v>0</v>
      </c>
      <c r="K47" s="270">
        <v>0</v>
      </c>
      <c r="L47" s="270">
        <v>0.28433333333333327</v>
      </c>
      <c r="M47" s="271">
        <v>35.368622296570678</v>
      </c>
      <c r="N47" s="269">
        <v>10239</v>
      </c>
      <c r="O47" s="269">
        <v>11480</v>
      </c>
      <c r="P47" s="269">
        <v>12871</v>
      </c>
      <c r="Q47" s="269">
        <v>14430</v>
      </c>
      <c r="R47" s="269">
        <v>15005</v>
      </c>
      <c r="S47" s="269" t="s">
        <v>215</v>
      </c>
      <c r="T47" s="270">
        <v>0.626</v>
      </c>
      <c r="U47" s="270">
        <v>0.70099999999999996</v>
      </c>
      <c r="V47" s="270">
        <v>0.78600000000000003</v>
      </c>
      <c r="W47" s="270">
        <v>0.88800000000000001</v>
      </c>
      <c r="X47" s="270">
        <v>0.996</v>
      </c>
      <c r="Y47" s="270">
        <v>0.157</v>
      </c>
      <c r="Z47" s="270">
        <v>0.17699999999999999</v>
      </c>
      <c r="AA47" s="270">
        <v>0.19800000000000001</v>
      </c>
      <c r="AB47" s="270">
        <v>0.222</v>
      </c>
      <c r="AC47" s="270">
        <v>0.246</v>
      </c>
      <c r="AD47" s="270">
        <v>0</v>
      </c>
      <c r="AE47" s="270">
        <v>0</v>
      </c>
      <c r="AF47" s="270">
        <v>0</v>
      </c>
      <c r="AG47" s="270">
        <v>0</v>
      </c>
      <c r="AH47" s="270">
        <v>0</v>
      </c>
      <c r="AI47" s="270">
        <v>0</v>
      </c>
      <c r="AJ47" s="270">
        <v>0</v>
      </c>
      <c r="AK47" s="270">
        <v>0</v>
      </c>
      <c r="AL47" s="270">
        <v>0</v>
      </c>
      <c r="AM47" s="270">
        <v>0</v>
      </c>
      <c r="AN47" s="270">
        <v>0</v>
      </c>
      <c r="AO47" s="270">
        <v>0</v>
      </c>
      <c r="AP47" s="270">
        <v>0</v>
      </c>
      <c r="AQ47" s="270">
        <v>0</v>
      </c>
      <c r="AR47" s="270">
        <v>0</v>
      </c>
      <c r="AS47" s="270">
        <v>5.8999999999999997E-2</v>
      </c>
      <c r="AT47" s="270">
        <v>6.6000000000000003E-2</v>
      </c>
      <c r="AU47" s="270">
        <v>7.3999999999999996E-2</v>
      </c>
      <c r="AV47" s="270">
        <v>8.3000000000000004E-2</v>
      </c>
      <c r="AW47" s="270">
        <v>9.2999999999999999E-2</v>
      </c>
      <c r="AX47" s="270">
        <v>0.75</v>
      </c>
      <c r="AY47" s="270">
        <v>0</v>
      </c>
      <c r="AZ47" s="270">
        <v>0</v>
      </c>
      <c r="BA47" s="270">
        <v>0</v>
      </c>
      <c r="BB47" s="270">
        <v>0</v>
      </c>
      <c r="BC47" s="270">
        <v>0</v>
      </c>
      <c r="BD47" s="270">
        <v>0</v>
      </c>
      <c r="BE47" s="270">
        <v>0</v>
      </c>
      <c r="BF47" s="270">
        <v>0</v>
      </c>
      <c r="BG47" s="270">
        <v>0</v>
      </c>
    </row>
    <row r="48" spans="1:59">
      <c r="A48" s="267" t="s">
        <v>435</v>
      </c>
      <c r="B48" s="268">
        <v>1.3665</v>
      </c>
      <c r="C48" s="268">
        <v>6</v>
      </c>
      <c r="D48" s="268">
        <v>1.2324712328767125</v>
      </c>
      <c r="E48" s="268"/>
      <c r="F48" s="269">
        <v>4700</v>
      </c>
      <c r="G48" s="270">
        <v>0</v>
      </c>
      <c r="H48" s="270">
        <v>0</v>
      </c>
      <c r="I48" s="270">
        <v>0</v>
      </c>
      <c r="J48" s="270">
        <v>0</v>
      </c>
      <c r="K48" s="270">
        <v>4.4999999999999998E-2</v>
      </c>
      <c r="L48" s="270">
        <v>8.9028767123287667E-2</v>
      </c>
      <c r="M48" s="271">
        <v>0</v>
      </c>
      <c r="N48" s="269">
        <v>4700</v>
      </c>
      <c r="O48" s="269">
        <v>4700</v>
      </c>
      <c r="P48" s="269">
        <v>4700</v>
      </c>
      <c r="Q48" s="269">
        <v>4700</v>
      </c>
      <c r="R48" s="269">
        <v>4700</v>
      </c>
      <c r="S48" s="269" t="s">
        <v>217</v>
      </c>
      <c r="T48" s="270">
        <v>0</v>
      </c>
      <c r="U48" s="270">
        <v>0</v>
      </c>
      <c r="V48" s="270" t="e">
        <v>#N/A</v>
      </c>
      <c r="W48" s="270">
        <v>0</v>
      </c>
      <c r="X48" s="270">
        <v>0</v>
      </c>
      <c r="Y48" s="270">
        <v>0</v>
      </c>
      <c r="Z48" s="270">
        <v>0</v>
      </c>
      <c r="AA48" s="270">
        <v>0</v>
      </c>
      <c r="AB48" s="270">
        <v>0</v>
      </c>
      <c r="AC48" s="270">
        <v>0</v>
      </c>
      <c r="AD48" s="270">
        <v>0</v>
      </c>
      <c r="AE48" s="270">
        <v>0</v>
      </c>
      <c r="AF48" s="270">
        <v>0</v>
      </c>
      <c r="AG48" s="270">
        <v>0</v>
      </c>
      <c r="AH48" s="270">
        <v>0</v>
      </c>
      <c r="AI48" s="270">
        <v>0</v>
      </c>
      <c r="AJ48" s="270">
        <v>0</v>
      </c>
      <c r="AK48" s="270">
        <v>0</v>
      </c>
      <c r="AL48" s="270">
        <v>0</v>
      </c>
      <c r="AM48" s="270">
        <v>0</v>
      </c>
      <c r="AN48" s="270">
        <v>3.9E-2</v>
      </c>
      <c r="AO48" s="270">
        <v>3.9E-2</v>
      </c>
      <c r="AP48" s="270">
        <v>3.9E-2</v>
      </c>
      <c r="AQ48" s="270">
        <v>3.9E-2</v>
      </c>
      <c r="AR48" s="270">
        <v>3.9E-2</v>
      </c>
      <c r="AS48" s="270">
        <v>7.4999999999999997E-2</v>
      </c>
      <c r="AT48" s="270">
        <v>7.4999999999999997E-2</v>
      </c>
      <c r="AU48" s="270">
        <v>7.4999999999999997E-2</v>
      </c>
      <c r="AV48" s="270">
        <v>7.4999999999999997E-2</v>
      </c>
      <c r="AW48" s="270">
        <v>7.4999999999999997E-2</v>
      </c>
      <c r="AX48" s="270">
        <v>0</v>
      </c>
      <c r="AY48" s="270">
        <v>0</v>
      </c>
      <c r="AZ48" s="270">
        <v>0</v>
      </c>
      <c r="BA48" s="270">
        <v>0</v>
      </c>
      <c r="BB48" s="270">
        <v>0</v>
      </c>
      <c r="BC48" s="270">
        <v>0</v>
      </c>
      <c r="BD48" s="270">
        <v>0</v>
      </c>
      <c r="BE48" s="270">
        <v>0</v>
      </c>
      <c r="BF48" s="270">
        <v>0</v>
      </c>
      <c r="BG48" s="270">
        <v>0</v>
      </c>
    </row>
    <row r="49" spans="1:59">
      <c r="A49" s="267" t="s">
        <v>436</v>
      </c>
      <c r="B49" s="268">
        <v>0.24383333333333335</v>
      </c>
      <c r="C49" s="268">
        <v>0.60699999999999998</v>
      </c>
      <c r="D49" s="268">
        <v>0</v>
      </c>
      <c r="E49" s="268"/>
      <c r="F49" s="269">
        <v>1476</v>
      </c>
      <c r="G49" s="270">
        <v>0.17</v>
      </c>
      <c r="H49" s="270">
        <v>0.02</v>
      </c>
      <c r="I49" s="270">
        <v>0</v>
      </c>
      <c r="J49" s="270">
        <v>0</v>
      </c>
      <c r="K49" s="270">
        <v>0</v>
      </c>
      <c r="L49" s="270">
        <v>5.3833333333333344E-2</v>
      </c>
      <c r="M49" s="271">
        <v>115.17615176151762</v>
      </c>
      <c r="N49" s="269">
        <v>1500</v>
      </c>
      <c r="O49" s="269">
        <v>1550</v>
      </c>
      <c r="P49" s="269">
        <v>1600</v>
      </c>
      <c r="Q49" s="269">
        <v>1650</v>
      </c>
      <c r="R49" s="269">
        <v>1700</v>
      </c>
      <c r="S49" s="269" t="s">
        <v>217</v>
      </c>
      <c r="T49" s="270">
        <v>0.15</v>
      </c>
      <c r="U49" s="270">
        <v>0.15</v>
      </c>
      <c r="V49" s="270">
        <v>0.15</v>
      </c>
      <c r="W49" s="270">
        <v>0.15</v>
      </c>
      <c r="X49" s="270">
        <v>0.15</v>
      </c>
      <c r="Y49" s="270">
        <v>0.02</v>
      </c>
      <c r="Z49" s="270">
        <v>0.02</v>
      </c>
      <c r="AA49" s="270">
        <v>0.02</v>
      </c>
      <c r="AB49" s="270">
        <v>0.02</v>
      </c>
      <c r="AC49" s="270">
        <v>0.02</v>
      </c>
      <c r="AD49" s="270">
        <v>0</v>
      </c>
      <c r="AE49" s="270">
        <v>0</v>
      </c>
      <c r="AF49" s="270">
        <v>0</v>
      </c>
      <c r="AG49" s="270">
        <v>0</v>
      </c>
      <c r="AH49" s="270">
        <v>0</v>
      </c>
      <c r="AI49" s="270">
        <v>0</v>
      </c>
      <c r="AJ49" s="270">
        <v>0</v>
      </c>
      <c r="AK49" s="270">
        <v>0</v>
      </c>
      <c r="AL49" s="270">
        <v>0</v>
      </c>
      <c r="AM49" s="270">
        <v>0</v>
      </c>
      <c r="AN49" s="270">
        <v>0</v>
      </c>
      <c r="AO49" s="270">
        <v>0</v>
      </c>
      <c r="AP49" s="270">
        <v>0</v>
      </c>
      <c r="AQ49" s="270">
        <v>0</v>
      </c>
      <c r="AR49" s="270">
        <v>0</v>
      </c>
      <c r="AS49" s="270">
        <v>1.4999999999999999E-2</v>
      </c>
      <c r="AT49" s="270">
        <v>1.4999999999999999E-2</v>
      </c>
      <c r="AU49" s="270">
        <v>1.4999999999999999E-2</v>
      </c>
      <c r="AV49" s="270">
        <v>1.4999999999999999E-2</v>
      </c>
      <c r="AW49" s="270">
        <v>1.4999999999999999E-2</v>
      </c>
      <c r="AX49" s="270">
        <v>0</v>
      </c>
      <c r="AY49" s="270">
        <v>0</v>
      </c>
      <c r="AZ49" s="270">
        <v>0</v>
      </c>
      <c r="BA49" s="270">
        <v>0</v>
      </c>
      <c r="BB49" s="270">
        <v>0</v>
      </c>
      <c r="BC49" s="270">
        <v>0</v>
      </c>
      <c r="BD49" s="270">
        <v>0</v>
      </c>
      <c r="BE49" s="270">
        <v>0</v>
      </c>
      <c r="BF49" s="270">
        <v>0</v>
      </c>
      <c r="BG49" s="270">
        <v>0</v>
      </c>
    </row>
    <row r="50" spans="1:59">
      <c r="A50" s="267" t="s">
        <v>437</v>
      </c>
      <c r="B50" s="268">
        <v>0.84583333333333321</v>
      </c>
      <c r="C50" s="268">
        <v>1.5940000000000001</v>
      </c>
      <c r="D50" s="268">
        <v>1.2328767123287671E-2</v>
      </c>
      <c r="E50" s="268"/>
      <c r="F50" s="269">
        <v>4443</v>
      </c>
      <c r="G50" s="270">
        <v>1.94</v>
      </c>
      <c r="H50" s="270">
        <v>7.0000000000000007E-2</v>
      </c>
      <c r="I50" s="270">
        <v>0.02</v>
      </c>
      <c r="J50" s="270">
        <v>0</v>
      </c>
      <c r="K50" s="270">
        <v>0.02</v>
      </c>
      <c r="L50" s="270">
        <v>-1.2164954337899543</v>
      </c>
      <c r="M50" s="271">
        <v>436.64190862030159</v>
      </c>
      <c r="N50" s="269">
        <v>4493</v>
      </c>
      <c r="O50" s="269">
        <v>4543</v>
      </c>
      <c r="P50" s="269">
        <v>4593</v>
      </c>
      <c r="Q50" s="269">
        <v>4643</v>
      </c>
      <c r="R50" s="269">
        <v>4693</v>
      </c>
      <c r="S50" s="269" t="s">
        <v>217</v>
      </c>
      <c r="T50" s="270">
        <v>0.55600000000000005</v>
      </c>
      <c r="U50" s="270">
        <v>0.57299999999999995</v>
      </c>
      <c r="V50" s="270">
        <v>0.59099999999999997</v>
      </c>
      <c r="W50" s="270">
        <v>0.60899999999999999</v>
      </c>
      <c r="X50" s="270">
        <v>0.628</v>
      </c>
      <c r="Y50" s="270">
        <v>3.7999999999999999E-2</v>
      </c>
      <c r="Z50" s="270">
        <v>4.2000000000000003E-2</v>
      </c>
      <c r="AA50" s="270">
        <v>4.5999999999999999E-2</v>
      </c>
      <c r="AB50" s="270">
        <v>5.0999999999999997E-2</v>
      </c>
      <c r="AC50" s="270">
        <v>5.6000000000000001E-2</v>
      </c>
      <c r="AD50" s="270">
        <v>0.02</v>
      </c>
      <c r="AE50" s="270">
        <v>2.1000000000000001E-2</v>
      </c>
      <c r="AF50" s="270">
        <v>2.1000000000000001E-2</v>
      </c>
      <c r="AG50" s="270">
        <v>2.1999999999999999E-2</v>
      </c>
      <c r="AH50" s="270">
        <v>2.1999999999999999E-2</v>
      </c>
      <c r="AI50" s="270">
        <v>0</v>
      </c>
      <c r="AJ50" s="270">
        <v>0</v>
      </c>
      <c r="AK50" s="270">
        <v>0</v>
      </c>
      <c r="AL50" s="270">
        <v>0</v>
      </c>
      <c r="AM50" s="270">
        <v>0</v>
      </c>
      <c r="AN50" s="270">
        <v>1E-3</v>
      </c>
      <c r="AO50" s="270">
        <v>1E-3</v>
      </c>
      <c r="AP50" s="270">
        <v>1E-3</v>
      </c>
      <c r="AQ50" s="270">
        <v>1E-3</v>
      </c>
      <c r="AR50" s="270">
        <v>2E-3</v>
      </c>
      <c r="AS50" s="270">
        <v>0.17399999999999999</v>
      </c>
      <c r="AT50" s="270">
        <v>0.18099999999999999</v>
      </c>
      <c r="AU50" s="270">
        <v>0.187</v>
      </c>
      <c r="AV50" s="270">
        <v>0.19400000000000001</v>
      </c>
      <c r="AW50" s="270">
        <v>0.20100000000000001</v>
      </c>
      <c r="AX50" s="270">
        <v>0</v>
      </c>
      <c r="AY50" s="270">
        <v>0</v>
      </c>
      <c r="AZ50" s="270">
        <v>0</v>
      </c>
      <c r="BA50" s="270">
        <v>0</v>
      </c>
      <c r="BB50" s="270">
        <v>0</v>
      </c>
      <c r="BC50" s="270">
        <v>0</v>
      </c>
      <c r="BD50" s="270">
        <v>0</v>
      </c>
      <c r="BE50" s="270">
        <v>0</v>
      </c>
      <c r="BF50" s="270">
        <v>0</v>
      </c>
      <c r="BG50" s="270">
        <v>0</v>
      </c>
    </row>
    <row r="51" spans="1:59">
      <c r="A51" s="267" t="s">
        <v>438</v>
      </c>
      <c r="B51" s="268">
        <v>0.17441666666666666</v>
      </c>
      <c r="C51" s="268">
        <v>0.73599999999999999</v>
      </c>
      <c r="D51" s="268">
        <v>0</v>
      </c>
      <c r="E51" s="268"/>
      <c r="F51" s="269">
        <v>1780</v>
      </c>
      <c r="G51" s="270">
        <v>0.123</v>
      </c>
      <c r="H51" s="270">
        <v>8.9999999999999993E-3</v>
      </c>
      <c r="I51" s="270">
        <v>7.0000000000000001E-3</v>
      </c>
      <c r="J51" s="270">
        <v>3.0000000000000001E-3</v>
      </c>
      <c r="K51" s="270">
        <v>1E-3</v>
      </c>
      <c r="L51" s="270">
        <v>3.1416666666666648E-2</v>
      </c>
      <c r="M51" s="271">
        <v>69.101123595505612</v>
      </c>
      <c r="N51" s="269">
        <v>1800</v>
      </c>
      <c r="O51" s="269">
        <v>1850</v>
      </c>
      <c r="P51" s="269">
        <v>1900</v>
      </c>
      <c r="Q51" s="269">
        <v>1950</v>
      </c>
      <c r="R51" s="269">
        <v>2000</v>
      </c>
      <c r="S51" s="269" t="s">
        <v>217</v>
      </c>
      <c r="T51" s="270">
        <v>0.13200000000000001</v>
      </c>
      <c r="U51" s="270">
        <v>0.13300000000000001</v>
      </c>
      <c r="V51" s="270">
        <v>0.13400000000000001</v>
      </c>
      <c r="W51" s="270">
        <v>0.13500000000000001</v>
      </c>
      <c r="X51" s="270">
        <v>0.13600000000000001</v>
      </c>
      <c r="Y51" s="270">
        <v>1.2E-2</v>
      </c>
      <c r="Z51" s="270">
        <v>1.2E-2</v>
      </c>
      <c r="AA51" s="270">
        <v>1.2999999999999999E-2</v>
      </c>
      <c r="AB51" s="270">
        <v>1.4E-2</v>
      </c>
      <c r="AC51" s="270">
        <v>1.4E-2</v>
      </c>
      <c r="AD51" s="270">
        <v>7.0000000000000001E-3</v>
      </c>
      <c r="AE51" s="270">
        <v>7.0000000000000001E-3</v>
      </c>
      <c r="AF51" s="270">
        <v>7.0000000000000001E-3</v>
      </c>
      <c r="AG51" s="270">
        <v>7.0000000000000001E-3</v>
      </c>
      <c r="AH51" s="270">
        <v>8.0000000000000002E-3</v>
      </c>
      <c r="AI51" s="270">
        <v>4.0000000000000001E-3</v>
      </c>
      <c r="AJ51" s="270">
        <v>5.0000000000000001E-3</v>
      </c>
      <c r="AK51" s="270">
        <v>5.0000000000000001E-3</v>
      </c>
      <c r="AL51" s="270">
        <v>6.0000000000000001E-3</v>
      </c>
      <c r="AM51" s="270">
        <v>6.0000000000000001E-3</v>
      </c>
      <c r="AN51" s="270">
        <v>4.0000000000000001E-3</v>
      </c>
      <c r="AO51" s="270">
        <v>4.0000000000000001E-3</v>
      </c>
      <c r="AP51" s="270">
        <v>5.0000000000000001E-3</v>
      </c>
      <c r="AQ51" s="270">
        <v>5.0000000000000001E-3</v>
      </c>
      <c r="AR51" s="270">
        <v>6.0000000000000001E-3</v>
      </c>
      <c r="AS51" s="270">
        <v>5.0000000000000001E-3</v>
      </c>
      <c r="AT51" s="270">
        <v>5.0000000000000001E-3</v>
      </c>
      <c r="AU51" s="270">
        <v>5.0000000000000001E-3</v>
      </c>
      <c r="AV51" s="270">
        <v>6.0000000000000001E-3</v>
      </c>
      <c r="AW51" s="270">
        <v>6.0000000000000001E-3</v>
      </c>
      <c r="AX51" s="270">
        <v>0</v>
      </c>
      <c r="AY51" s="270">
        <v>0</v>
      </c>
      <c r="AZ51" s="270">
        <v>0</v>
      </c>
      <c r="BA51" s="270">
        <v>0</v>
      </c>
      <c r="BB51" s="270">
        <v>0</v>
      </c>
      <c r="BC51" s="270">
        <v>0</v>
      </c>
      <c r="BD51" s="270">
        <v>0</v>
      </c>
      <c r="BE51" s="270">
        <v>0</v>
      </c>
      <c r="BF51" s="270">
        <v>0</v>
      </c>
      <c r="BG51" s="270">
        <v>0</v>
      </c>
    </row>
    <row r="52" spans="1:59">
      <c r="A52" s="267" t="s">
        <v>439</v>
      </c>
      <c r="B52" s="268">
        <v>0.38783333333333331</v>
      </c>
      <c r="C52" s="268">
        <v>0.4</v>
      </c>
      <c r="D52" s="268">
        <v>0</v>
      </c>
      <c r="E52" s="268"/>
      <c r="F52" s="269">
        <v>1300</v>
      </c>
      <c r="G52" s="270">
        <v>0.127</v>
      </c>
      <c r="H52" s="270">
        <v>0.10100000000000001</v>
      </c>
      <c r="I52" s="270">
        <v>0</v>
      </c>
      <c r="J52" s="270">
        <v>0</v>
      </c>
      <c r="K52" s="270">
        <v>1.7000000000000001E-2</v>
      </c>
      <c r="L52" s="270">
        <v>0.14283333333333331</v>
      </c>
      <c r="M52" s="271">
        <v>97.692307692307693</v>
      </c>
      <c r="N52" s="269">
        <v>1303</v>
      </c>
      <c r="O52" s="269">
        <v>1368</v>
      </c>
      <c r="P52" s="269">
        <v>1436</v>
      </c>
      <c r="Q52" s="269">
        <v>1508</v>
      </c>
      <c r="R52" s="269">
        <v>1583</v>
      </c>
      <c r="S52" s="269" t="s">
        <v>131</v>
      </c>
      <c r="T52" s="270">
        <v>0.13800000000000001</v>
      </c>
      <c r="U52" s="270">
        <v>0.14499999999999999</v>
      </c>
      <c r="V52" s="270">
        <v>0.152</v>
      </c>
      <c r="W52" s="270">
        <v>0.16</v>
      </c>
      <c r="X52" s="270">
        <v>0.16800000000000001</v>
      </c>
      <c r="Y52" s="270">
        <v>0.11700000000000001</v>
      </c>
      <c r="Z52" s="270">
        <v>0.123</v>
      </c>
      <c r="AA52" s="270">
        <v>0.129</v>
      </c>
      <c r="AB52" s="270">
        <v>0.13600000000000001</v>
      </c>
      <c r="AC52" s="270">
        <v>0.14199999999999999</v>
      </c>
      <c r="AD52" s="270">
        <v>0</v>
      </c>
      <c r="AE52" s="270">
        <v>0</v>
      </c>
      <c r="AF52" s="270">
        <v>0</v>
      </c>
      <c r="AG52" s="270">
        <v>0</v>
      </c>
      <c r="AH52" s="270">
        <v>0</v>
      </c>
      <c r="AI52" s="270">
        <v>0</v>
      </c>
      <c r="AJ52" s="270">
        <v>0</v>
      </c>
      <c r="AK52" s="270">
        <v>0</v>
      </c>
      <c r="AL52" s="270">
        <v>0</v>
      </c>
      <c r="AM52" s="270">
        <v>0</v>
      </c>
      <c r="AN52" s="270">
        <v>1.4999999999999999E-2</v>
      </c>
      <c r="AO52" s="270">
        <v>1.6E-2</v>
      </c>
      <c r="AP52" s="270">
        <v>1.7000000000000001E-2</v>
      </c>
      <c r="AQ52" s="270">
        <v>1.7999999999999999E-2</v>
      </c>
      <c r="AR52" s="270">
        <v>1.9E-2</v>
      </c>
      <c r="AS52" s="270">
        <v>0.156</v>
      </c>
      <c r="AT52" s="270">
        <v>0.16500000000000001</v>
      </c>
      <c r="AU52" s="270">
        <v>0.17299999999999999</v>
      </c>
      <c r="AV52" s="270">
        <v>0.182</v>
      </c>
      <c r="AW52" s="270">
        <v>0.191</v>
      </c>
      <c r="AX52" s="270">
        <v>0.2</v>
      </c>
      <c r="AY52" s="270">
        <v>0</v>
      </c>
      <c r="AZ52" s="270">
        <v>0</v>
      </c>
      <c r="BA52" s="270">
        <v>0</v>
      </c>
      <c r="BB52" s="270">
        <v>0</v>
      </c>
      <c r="BC52" s="270">
        <v>0</v>
      </c>
      <c r="BD52" s="270">
        <v>0</v>
      </c>
      <c r="BE52" s="270">
        <v>0</v>
      </c>
      <c r="BF52" s="270">
        <v>0</v>
      </c>
      <c r="BG52" s="270">
        <v>0</v>
      </c>
    </row>
    <row r="53" spans="1:59">
      <c r="A53" s="267" t="s">
        <v>440</v>
      </c>
      <c r="B53" s="268">
        <v>0.67849999999999999</v>
      </c>
      <c r="C53" s="268">
        <v>1</v>
      </c>
      <c r="D53" s="268">
        <v>0</v>
      </c>
      <c r="E53" s="268"/>
      <c r="F53" s="269">
        <v>7862</v>
      </c>
      <c r="G53" s="270">
        <v>0.38900000000000001</v>
      </c>
      <c r="H53" s="270">
        <v>0.128</v>
      </c>
      <c r="I53" s="270">
        <v>5.0999999999999997E-2</v>
      </c>
      <c r="J53" s="270">
        <v>0.01</v>
      </c>
      <c r="K53" s="270">
        <v>1E-3</v>
      </c>
      <c r="L53" s="270">
        <v>9.9499999999999922E-2</v>
      </c>
      <c r="M53" s="271">
        <v>49.478504197405243</v>
      </c>
      <c r="N53" s="269">
        <v>7893</v>
      </c>
      <c r="O53" s="269">
        <v>7972</v>
      </c>
      <c r="P53" s="269">
        <v>8052</v>
      </c>
      <c r="Q53" s="269">
        <v>8132</v>
      </c>
      <c r="R53" s="269">
        <v>8213</v>
      </c>
      <c r="S53" s="269" t="s">
        <v>129</v>
      </c>
      <c r="T53" s="270">
        <v>0.39</v>
      </c>
      <c r="U53" s="270">
        <v>0.39300000000000002</v>
      </c>
      <c r="V53" s="270">
        <v>0.39600000000000002</v>
      </c>
      <c r="W53" s="270">
        <v>0.39900000000000002</v>
      </c>
      <c r="X53" s="270">
        <v>0.40200000000000002</v>
      </c>
      <c r="Y53" s="270">
        <v>0.13</v>
      </c>
      <c r="Z53" s="270">
        <v>0.13</v>
      </c>
      <c r="AA53" s="270">
        <v>0.13</v>
      </c>
      <c r="AB53" s="270">
        <v>0.13100000000000001</v>
      </c>
      <c r="AC53" s="270">
        <v>0.13200000000000001</v>
      </c>
      <c r="AD53" s="270">
        <v>5.0999999999999997E-2</v>
      </c>
      <c r="AE53" s="270">
        <v>5.0999999999999997E-2</v>
      </c>
      <c r="AF53" s="270">
        <v>5.0999999999999997E-2</v>
      </c>
      <c r="AG53" s="270">
        <v>5.1999999999999998E-2</v>
      </c>
      <c r="AH53" s="270">
        <v>5.1999999999999998E-2</v>
      </c>
      <c r="AI53" s="270">
        <v>0.01</v>
      </c>
      <c r="AJ53" s="270">
        <v>0.01</v>
      </c>
      <c r="AK53" s="270">
        <v>0.01</v>
      </c>
      <c r="AL53" s="270">
        <v>0.01</v>
      </c>
      <c r="AM53" s="270">
        <v>0.01</v>
      </c>
      <c r="AN53" s="270">
        <v>1E-3</v>
      </c>
      <c r="AO53" s="270">
        <v>1E-3</v>
      </c>
      <c r="AP53" s="270">
        <v>1E-3</v>
      </c>
      <c r="AQ53" s="270">
        <v>1E-3</v>
      </c>
      <c r="AR53" s="270">
        <v>1E-3</v>
      </c>
      <c r="AS53" s="270">
        <v>3.6999999999999998E-2</v>
      </c>
      <c r="AT53" s="270">
        <v>3.9E-2</v>
      </c>
      <c r="AU53" s="270">
        <v>4.1000000000000002E-2</v>
      </c>
      <c r="AV53" s="270">
        <v>4.2999999999999997E-2</v>
      </c>
      <c r="AW53" s="270">
        <v>4.5999999999999999E-2</v>
      </c>
      <c r="AX53" s="270">
        <v>0</v>
      </c>
      <c r="AY53" s="270">
        <v>0</v>
      </c>
      <c r="AZ53" s="270">
        <v>0</v>
      </c>
      <c r="BA53" s="270">
        <v>0</v>
      </c>
      <c r="BB53" s="270">
        <v>0</v>
      </c>
      <c r="BC53" s="270">
        <v>0</v>
      </c>
      <c r="BD53" s="270">
        <v>0</v>
      </c>
      <c r="BE53" s="270">
        <v>0</v>
      </c>
      <c r="BF53" s="270">
        <v>0</v>
      </c>
      <c r="BG53" s="270">
        <v>0</v>
      </c>
    </row>
    <row r="54" spans="1:59">
      <c r="A54" s="267" t="s">
        <v>441</v>
      </c>
      <c r="B54" s="268">
        <v>6.9166666666666682E-3</v>
      </c>
      <c r="C54" s="268">
        <v>1.4999999999999999E-2</v>
      </c>
      <c r="D54" s="268">
        <v>0</v>
      </c>
      <c r="E54" s="268"/>
      <c r="F54" s="269">
        <v>155</v>
      </c>
      <c r="G54" s="270">
        <v>7.0000000000000001E-3</v>
      </c>
      <c r="H54" s="270">
        <v>2E-3</v>
      </c>
      <c r="I54" s="270">
        <v>0</v>
      </c>
      <c r="J54" s="270">
        <v>0</v>
      </c>
      <c r="K54" s="270">
        <v>0</v>
      </c>
      <c r="L54" s="270">
        <v>-2.0833333333333329E-3</v>
      </c>
      <c r="M54" s="271">
        <v>45.161290322580648</v>
      </c>
      <c r="N54" s="269">
        <v>175</v>
      </c>
      <c r="O54" s="269">
        <v>200</v>
      </c>
      <c r="P54" s="269">
        <v>200</v>
      </c>
      <c r="Q54" s="269">
        <v>200</v>
      </c>
      <c r="R54" s="269">
        <v>200</v>
      </c>
      <c r="S54" s="269" t="s">
        <v>202</v>
      </c>
      <c r="T54" s="270">
        <v>8.0000000000000002E-3</v>
      </c>
      <c r="U54" s="270">
        <v>8.9999999999999993E-3</v>
      </c>
      <c r="V54" s="270">
        <v>8.9999999999999993E-3</v>
      </c>
      <c r="W54" s="270">
        <v>8.9999999999999993E-3</v>
      </c>
      <c r="X54" s="270">
        <v>8.9999999999999993E-3</v>
      </c>
      <c r="Y54" s="270">
        <v>2E-3</v>
      </c>
      <c r="Z54" s="270">
        <v>2E-3</v>
      </c>
      <c r="AA54" s="270">
        <v>2E-3</v>
      </c>
      <c r="AB54" s="270">
        <v>2E-3</v>
      </c>
      <c r="AC54" s="270">
        <v>2E-3</v>
      </c>
      <c r="AD54" s="270">
        <v>0</v>
      </c>
      <c r="AE54" s="270">
        <v>0</v>
      </c>
      <c r="AF54" s="270">
        <v>0</v>
      </c>
      <c r="AG54" s="270">
        <v>0</v>
      </c>
      <c r="AH54" s="270">
        <v>0</v>
      </c>
      <c r="AI54" s="270">
        <v>0</v>
      </c>
      <c r="AJ54" s="270">
        <v>0</v>
      </c>
      <c r="AK54" s="270">
        <v>0</v>
      </c>
      <c r="AL54" s="270">
        <v>0</v>
      </c>
      <c r="AM54" s="270">
        <v>0</v>
      </c>
      <c r="AN54" s="270">
        <v>0</v>
      </c>
      <c r="AO54" s="270">
        <v>0</v>
      </c>
      <c r="AP54" s="270">
        <v>0</v>
      </c>
      <c r="AQ54" s="270">
        <v>0</v>
      </c>
      <c r="AR54" s="270">
        <v>0</v>
      </c>
      <c r="AS54" s="270">
        <v>1E-3</v>
      </c>
      <c r="AT54" s="270">
        <v>1E-3</v>
      </c>
      <c r="AU54" s="270">
        <v>1E-3</v>
      </c>
      <c r="AV54" s="270">
        <v>1E-3</v>
      </c>
      <c r="AW54" s="270">
        <v>1E-3</v>
      </c>
      <c r="AX54" s="270">
        <v>0</v>
      </c>
      <c r="AY54" s="270">
        <v>0</v>
      </c>
      <c r="AZ54" s="270">
        <v>0</v>
      </c>
      <c r="BA54" s="270">
        <v>0</v>
      </c>
      <c r="BB54" s="270">
        <v>0</v>
      </c>
      <c r="BC54" s="270">
        <v>0</v>
      </c>
      <c r="BD54" s="270">
        <v>0</v>
      </c>
      <c r="BE54" s="270">
        <v>0</v>
      </c>
      <c r="BF54" s="270">
        <v>0</v>
      </c>
      <c r="BG54" s="270">
        <v>0</v>
      </c>
    </row>
    <row r="55" spans="1:59">
      <c r="A55" s="267" t="s">
        <v>442</v>
      </c>
      <c r="B55" s="268">
        <v>1.9821666666666669</v>
      </c>
      <c r="C55" s="268">
        <v>5.2430000000000003</v>
      </c>
      <c r="D55" s="268">
        <v>0</v>
      </c>
      <c r="E55" s="268"/>
      <c r="F55" s="269">
        <v>4995</v>
      </c>
      <c r="G55" s="270">
        <v>1.25</v>
      </c>
      <c r="H55" s="270">
        <v>0.18</v>
      </c>
      <c r="I55" s="270">
        <v>0</v>
      </c>
      <c r="J55" s="270">
        <v>0</v>
      </c>
      <c r="K55" s="270">
        <v>0.23400000000000001</v>
      </c>
      <c r="L55" s="270">
        <v>0.31816666666666693</v>
      </c>
      <c r="M55" s="271">
        <v>250.25025025025025</v>
      </c>
      <c r="N55" s="269">
        <v>5100</v>
      </c>
      <c r="O55" s="269">
        <v>5200</v>
      </c>
      <c r="P55" s="269">
        <v>5300</v>
      </c>
      <c r="Q55" s="269">
        <v>5400</v>
      </c>
      <c r="R55" s="269">
        <v>5500</v>
      </c>
      <c r="S55" s="269" t="s">
        <v>210</v>
      </c>
      <c r="T55" s="270">
        <v>1.26</v>
      </c>
      <c r="U55" s="270">
        <v>1.27</v>
      </c>
      <c r="V55" s="270">
        <v>1.28</v>
      </c>
      <c r="W55" s="270">
        <v>1.29</v>
      </c>
      <c r="X55" s="270">
        <v>1.3</v>
      </c>
      <c r="Y55" s="270">
        <v>0.18</v>
      </c>
      <c r="Z55" s="270">
        <v>0.185</v>
      </c>
      <c r="AA55" s="270">
        <v>0.19</v>
      </c>
      <c r="AB55" s="270">
        <v>0.19500000000000001</v>
      </c>
      <c r="AC55" s="270">
        <v>0.2</v>
      </c>
      <c r="AD55" s="270">
        <v>0</v>
      </c>
      <c r="AE55" s="270">
        <v>0</v>
      </c>
      <c r="AF55" s="270">
        <v>0</v>
      </c>
      <c r="AG55" s="270">
        <v>0</v>
      </c>
      <c r="AH55" s="270">
        <v>0</v>
      </c>
      <c r="AI55" s="270">
        <v>0</v>
      </c>
      <c r="AJ55" s="270">
        <v>0</v>
      </c>
      <c r="AK55" s="270">
        <v>0</v>
      </c>
      <c r="AL55" s="270">
        <v>0</v>
      </c>
      <c r="AM55" s="270">
        <v>0</v>
      </c>
      <c r="AN55" s="270">
        <v>0.24</v>
      </c>
      <c r="AO55" s="270">
        <v>0.245</v>
      </c>
      <c r="AP55" s="270">
        <v>0.25</v>
      </c>
      <c r="AQ55" s="270">
        <v>0.255</v>
      </c>
      <c r="AR55" s="270">
        <v>0.26</v>
      </c>
      <c r="AS55" s="270">
        <v>0.11899999999999999</v>
      </c>
      <c r="AT55" s="270">
        <v>0.121</v>
      </c>
      <c r="AU55" s="270">
        <v>0.122</v>
      </c>
      <c r="AV55" s="270">
        <v>0.123</v>
      </c>
      <c r="AW55" s="270">
        <v>0.125</v>
      </c>
      <c r="AX55" s="270">
        <v>0</v>
      </c>
      <c r="AY55" s="270">
        <v>2</v>
      </c>
      <c r="AZ55" s="270">
        <v>0</v>
      </c>
      <c r="BA55" s="270">
        <v>0</v>
      </c>
      <c r="BB55" s="270">
        <v>0</v>
      </c>
      <c r="BC55" s="270">
        <v>0</v>
      </c>
      <c r="BD55" s="270">
        <v>0</v>
      </c>
      <c r="BE55" s="270">
        <v>0</v>
      </c>
      <c r="BF55" s="270">
        <v>0</v>
      </c>
      <c r="BG55" s="270">
        <v>0</v>
      </c>
    </row>
    <row r="56" spans="1:59">
      <c r="A56" s="267" t="s">
        <v>443</v>
      </c>
      <c r="B56" s="268">
        <v>0.39650000000000002</v>
      </c>
      <c r="C56" s="268">
        <v>1</v>
      </c>
      <c r="D56" s="268">
        <v>0</v>
      </c>
      <c r="E56" s="268"/>
      <c r="F56" s="269">
        <v>4790</v>
      </c>
      <c r="G56" s="270">
        <v>0.17</v>
      </c>
      <c r="H56" s="270">
        <v>5.8999999999999997E-2</v>
      </c>
      <c r="I56" s="270">
        <v>8.9999999999999993E-3</v>
      </c>
      <c r="J56" s="270">
        <v>0.114</v>
      </c>
      <c r="K56" s="270">
        <v>1.4999999999999999E-2</v>
      </c>
      <c r="L56" s="270">
        <v>2.9499999999999971E-2</v>
      </c>
      <c r="M56" s="271">
        <v>35.490605427974948</v>
      </c>
      <c r="N56" s="269">
        <v>4850</v>
      </c>
      <c r="O56" s="269">
        <v>5000</v>
      </c>
      <c r="P56" s="269">
        <v>5300</v>
      </c>
      <c r="Q56" s="269">
        <v>5600</v>
      </c>
      <c r="R56" s="269">
        <v>5900</v>
      </c>
      <c r="S56" s="269" t="s">
        <v>203</v>
      </c>
      <c r="T56" s="270">
        <v>0.185</v>
      </c>
      <c r="U56" s="270">
        <v>0.19500000000000001</v>
      </c>
      <c r="V56" s="270">
        <v>0.20499999999999999</v>
      </c>
      <c r="W56" s="270">
        <v>0.21</v>
      </c>
      <c r="X56" s="270">
        <v>0.255</v>
      </c>
      <c r="Y56" s="270">
        <v>6.5000000000000002E-2</v>
      </c>
      <c r="Z56" s="270">
        <v>7.0000000000000007E-2</v>
      </c>
      <c r="AA56" s="270">
        <v>0.08</v>
      </c>
      <c r="AB56" s="270">
        <v>8.5000000000000006E-2</v>
      </c>
      <c r="AC56" s="270">
        <v>0.09</v>
      </c>
      <c r="AD56" s="270">
        <v>1.2E-2</v>
      </c>
      <c r="AE56" s="270">
        <v>1.2999999999999999E-2</v>
      </c>
      <c r="AF56" s="270">
        <v>1.4E-2</v>
      </c>
      <c r="AG56" s="270">
        <v>1.4999999999999999E-2</v>
      </c>
      <c r="AH56" s="270">
        <v>1.6E-2</v>
      </c>
      <c r="AI56" s="270">
        <v>0.11600000000000001</v>
      </c>
      <c r="AJ56" s="270">
        <v>0.11799999999999999</v>
      </c>
      <c r="AK56" s="270">
        <v>0.123</v>
      </c>
      <c r="AL56" s="270">
        <v>0.128</v>
      </c>
      <c r="AM56" s="270">
        <v>0.13200000000000001</v>
      </c>
      <c r="AN56" s="270">
        <v>1.6E-2</v>
      </c>
      <c r="AO56" s="270">
        <v>1.7000000000000001E-2</v>
      </c>
      <c r="AP56" s="270">
        <v>1.7999999999999999E-2</v>
      </c>
      <c r="AQ56" s="270">
        <v>1.9E-2</v>
      </c>
      <c r="AR56" s="270">
        <v>0.02</v>
      </c>
      <c r="AS56" s="270">
        <v>3.1E-2</v>
      </c>
      <c r="AT56" s="270">
        <v>3.3000000000000002E-2</v>
      </c>
      <c r="AU56" s="270">
        <v>3.5000000000000003E-2</v>
      </c>
      <c r="AV56" s="270">
        <v>3.5999999999999997E-2</v>
      </c>
      <c r="AW56" s="270">
        <v>4.1000000000000002E-2</v>
      </c>
      <c r="AX56" s="270">
        <v>0</v>
      </c>
      <c r="AY56" s="270">
        <v>0</v>
      </c>
      <c r="AZ56" s="270">
        <v>0</v>
      </c>
      <c r="BA56" s="270">
        <v>0</v>
      </c>
      <c r="BB56" s="270">
        <v>0</v>
      </c>
      <c r="BC56" s="270">
        <v>0</v>
      </c>
      <c r="BD56" s="270">
        <v>0</v>
      </c>
      <c r="BE56" s="270">
        <v>0</v>
      </c>
      <c r="BF56" s="270">
        <v>0</v>
      </c>
      <c r="BG56" s="270">
        <v>0</v>
      </c>
    </row>
    <row r="57" spans="1:59">
      <c r="A57" s="267" t="s">
        <v>444</v>
      </c>
      <c r="B57" s="268">
        <v>9.9083333333333343E-2</v>
      </c>
      <c r="C57" s="268">
        <v>0.4</v>
      </c>
      <c r="D57" s="268">
        <v>0</v>
      </c>
      <c r="E57" s="268"/>
      <c r="F57" s="269">
        <v>694</v>
      </c>
      <c r="G57" s="270">
        <v>2.3E-2</v>
      </c>
      <c r="H57" s="270">
        <v>0</v>
      </c>
      <c r="I57" s="270">
        <v>0</v>
      </c>
      <c r="J57" s="270">
        <v>0</v>
      </c>
      <c r="K57" s="270">
        <v>1E-3</v>
      </c>
      <c r="L57" s="270">
        <v>7.5083333333333335E-2</v>
      </c>
      <c r="M57" s="271">
        <v>33.141210374639769</v>
      </c>
      <c r="N57" s="269">
        <v>696</v>
      </c>
      <c r="O57" s="269">
        <v>698</v>
      </c>
      <c r="P57" s="269">
        <v>700</v>
      </c>
      <c r="Q57" s="269">
        <v>702</v>
      </c>
      <c r="R57" s="269">
        <v>704</v>
      </c>
      <c r="S57" s="269" t="s">
        <v>202</v>
      </c>
      <c r="T57" s="270">
        <v>2.3E-2</v>
      </c>
      <c r="U57" s="270">
        <v>2.3E-2</v>
      </c>
      <c r="V57" s="270">
        <v>2.3E-2</v>
      </c>
      <c r="W57" s="270">
        <v>2.3E-2</v>
      </c>
      <c r="X57" s="270">
        <v>2.3E-2</v>
      </c>
      <c r="Y57" s="270">
        <v>0</v>
      </c>
      <c r="Z57" s="270">
        <v>0</v>
      </c>
      <c r="AA57" s="270">
        <v>0</v>
      </c>
      <c r="AB57" s="270">
        <v>0</v>
      </c>
      <c r="AC57" s="270">
        <v>0</v>
      </c>
      <c r="AD57" s="270">
        <v>0</v>
      </c>
      <c r="AE57" s="270">
        <v>0</v>
      </c>
      <c r="AF57" s="270">
        <v>0</v>
      </c>
      <c r="AG57" s="270">
        <v>0</v>
      </c>
      <c r="AH57" s="270">
        <v>0</v>
      </c>
      <c r="AI57" s="270">
        <v>0</v>
      </c>
      <c r="AJ57" s="270">
        <v>0</v>
      </c>
      <c r="AK57" s="270">
        <v>0</v>
      </c>
      <c r="AL57" s="270">
        <v>0</v>
      </c>
      <c r="AM57" s="270">
        <v>0</v>
      </c>
      <c r="AN57" s="270">
        <v>1E-3</v>
      </c>
      <c r="AO57" s="270">
        <v>1E-3</v>
      </c>
      <c r="AP57" s="270">
        <v>1E-3</v>
      </c>
      <c r="AQ57" s="270">
        <v>1E-3</v>
      </c>
      <c r="AR57" s="270">
        <v>1E-3</v>
      </c>
      <c r="AS57" s="270">
        <v>7.4999999999999997E-2</v>
      </c>
      <c r="AT57" s="270">
        <v>7.4999999999999997E-2</v>
      </c>
      <c r="AU57" s="270">
        <v>7.4999999999999997E-2</v>
      </c>
      <c r="AV57" s="270">
        <v>7.4999999999999997E-2</v>
      </c>
      <c r="AW57" s="270">
        <v>7.4999999999999997E-2</v>
      </c>
      <c r="AX57" s="270">
        <v>0</v>
      </c>
      <c r="AY57" s="270">
        <v>0</v>
      </c>
      <c r="AZ57" s="270">
        <v>0</v>
      </c>
      <c r="BA57" s="270">
        <v>0</v>
      </c>
      <c r="BB57" s="270">
        <v>0</v>
      </c>
      <c r="BC57" s="270">
        <v>0</v>
      </c>
      <c r="BD57" s="270">
        <v>0</v>
      </c>
      <c r="BE57" s="270">
        <v>0</v>
      </c>
      <c r="BF57" s="270">
        <v>0</v>
      </c>
      <c r="BG57" s="270">
        <v>0</v>
      </c>
    </row>
    <row r="58" spans="1:59">
      <c r="A58" s="267" t="s">
        <v>445</v>
      </c>
      <c r="B58" s="268">
        <v>1.7030000000000003</v>
      </c>
      <c r="C58" s="268">
        <v>3</v>
      </c>
      <c r="D58" s="268">
        <v>0</v>
      </c>
      <c r="E58" s="268"/>
      <c r="F58" s="269">
        <v>18553</v>
      </c>
      <c r="G58" s="270">
        <v>0.40899999999999997</v>
      </c>
      <c r="H58" s="270">
        <v>0.51500000000000001</v>
      </c>
      <c r="I58" s="270">
        <v>5.5E-2</v>
      </c>
      <c r="J58" s="270">
        <v>7.6999999999999999E-2</v>
      </c>
      <c r="K58" s="270">
        <v>0.16</v>
      </c>
      <c r="L58" s="270">
        <v>0.48700000000000032</v>
      </c>
      <c r="M58" s="271">
        <v>22.044952298819599</v>
      </c>
      <c r="N58" s="269">
        <v>18875</v>
      </c>
      <c r="O58" s="269">
        <v>20483</v>
      </c>
      <c r="P58" s="269">
        <v>23146</v>
      </c>
      <c r="Q58" s="269">
        <v>26155</v>
      </c>
      <c r="R58" s="269">
        <v>28247</v>
      </c>
      <c r="S58" s="269" t="s">
        <v>131</v>
      </c>
      <c r="T58" s="270">
        <v>0.87</v>
      </c>
      <c r="U58" s="270">
        <v>1.05</v>
      </c>
      <c r="V58" s="270">
        <v>1.165</v>
      </c>
      <c r="W58" s="270">
        <v>1.294</v>
      </c>
      <c r="X58" s="270">
        <v>1.4</v>
      </c>
      <c r="Y58" s="270">
        <v>0.78400000000000003</v>
      </c>
      <c r="Z58" s="270">
        <v>1</v>
      </c>
      <c r="AA58" s="270">
        <v>1.08</v>
      </c>
      <c r="AB58" s="270">
        <v>1.1399999999999999</v>
      </c>
      <c r="AC58" s="270">
        <v>1.23</v>
      </c>
      <c r="AD58" s="270">
        <v>6.4000000000000001E-2</v>
      </c>
      <c r="AE58" s="270">
        <v>0.08</v>
      </c>
      <c r="AF58" s="270">
        <v>8.5000000000000006E-2</v>
      </c>
      <c r="AG58" s="270">
        <v>0.09</v>
      </c>
      <c r="AH58" s="270">
        <v>9.7000000000000003E-2</v>
      </c>
      <c r="AI58" s="270">
        <v>0.21299999999999999</v>
      </c>
      <c r="AJ58" s="270">
        <v>0.33</v>
      </c>
      <c r="AK58" s="270">
        <v>0.4</v>
      </c>
      <c r="AL58" s="270">
        <v>0.45</v>
      </c>
      <c r="AM58" s="270">
        <v>0.5</v>
      </c>
      <c r="AN58" s="270">
        <v>0.16500000000000001</v>
      </c>
      <c r="AO58" s="270">
        <v>0.17</v>
      </c>
      <c r="AP58" s="270">
        <v>0.17499999999999999</v>
      </c>
      <c r="AQ58" s="270">
        <v>0.18</v>
      </c>
      <c r="AR58" s="270">
        <v>0.185</v>
      </c>
      <c r="AS58" s="270">
        <v>0.60199999999999998</v>
      </c>
      <c r="AT58" s="270">
        <v>0.65700000000000003</v>
      </c>
      <c r="AU58" s="270">
        <v>0.63600000000000001</v>
      </c>
      <c r="AV58" s="270">
        <v>0.69199999999999995</v>
      </c>
      <c r="AW58" s="270">
        <v>0.75</v>
      </c>
      <c r="AX58" s="270">
        <v>4</v>
      </c>
      <c r="AY58" s="270">
        <v>0</v>
      </c>
      <c r="AZ58" s="270">
        <v>0</v>
      </c>
      <c r="BA58" s="270">
        <v>0</v>
      </c>
      <c r="BB58" s="270">
        <v>0</v>
      </c>
      <c r="BC58" s="270">
        <v>0</v>
      </c>
      <c r="BD58" s="270">
        <v>0</v>
      </c>
      <c r="BE58" s="270">
        <v>0</v>
      </c>
      <c r="BF58" s="270">
        <v>0</v>
      </c>
      <c r="BG58" s="270">
        <v>0</v>
      </c>
    </row>
    <row r="59" spans="1:59">
      <c r="A59" s="267" t="s">
        <v>446</v>
      </c>
      <c r="B59" s="268">
        <v>0.13641666666666666</v>
      </c>
      <c r="C59" s="268">
        <v>0.35299999999999998</v>
      </c>
      <c r="D59" s="268">
        <v>0</v>
      </c>
      <c r="E59" s="268"/>
      <c r="F59" s="269">
        <v>1204</v>
      </c>
      <c r="G59" s="270">
        <v>5.8000000000000003E-2</v>
      </c>
      <c r="H59" s="270">
        <v>3.7999999999999999E-2</v>
      </c>
      <c r="I59" s="270">
        <v>0</v>
      </c>
      <c r="J59" s="270">
        <v>1.4E-2</v>
      </c>
      <c r="K59" s="270">
        <v>1E-3</v>
      </c>
      <c r="L59" s="270">
        <v>2.5416666666666657E-2</v>
      </c>
      <c r="M59" s="271">
        <v>48.17275747508306</v>
      </c>
      <c r="N59" s="269">
        <v>1209</v>
      </c>
      <c r="O59" s="269">
        <v>1221</v>
      </c>
      <c r="P59" s="269">
        <v>1233</v>
      </c>
      <c r="Q59" s="269">
        <v>1245</v>
      </c>
      <c r="R59" s="269">
        <v>1257</v>
      </c>
      <c r="S59" s="269" t="s">
        <v>127</v>
      </c>
      <c r="T59" s="270">
        <v>5.8000000000000003E-2</v>
      </c>
      <c r="U59" s="270">
        <v>5.8000000000000003E-2</v>
      </c>
      <c r="V59" s="270">
        <v>5.8000000000000003E-2</v>
      </c>
      <c r="W59" s="270">
        <v>5.8000000000000003E-2</v>
      </c>
      <c r="X59" s="270">
        <v>5.8999999999999997E-2</v>
      </c>
      <c r="Y59" s="270">
        <v>3.7999999999999999E-2</v>
      </c>
      <c r="Z59" s="270">
        <v>3.7999999999999999E-2</v>
      </c>
      <c r="AA59" s="270">
        <v>3.7999999999999999E-2</v>
      </c>
      <c r="AB59" s="270">
        <v>3.7999999999999999E-2</v>
      </c>
      <c r="AC59" s="270">
        <v>3.9E-2</v>
      </c>
      <c r="AD59" s="270">
        <v>0</v>
      </c>
      <c r="AE59" s="270">
        <v>0</v>
      </c>
      <c r="AF59" s="270">
        <v>0</v>
      </c>
      <c r="AG59" s="270">
        <v>0</v>
      </c>
      <c r="AH59" s="270">
        <v>0</v>
      </c>
      <c r="AI59" s="270">
        <v>1.4E-2</v>
      </c>
      <c r="AJ59" s="270">
        <v>1.4E-2</v>
      </c>
      <c r="AK59" s="270">
        <v>1.4E-2</v>
      </c>
      <c r="AL59" s="270">
        <v>1.4E-2</v>
      </c>
      <c r="AM59" s="270">
        <v>1.4999999999999999E-2</v>
      </c>
      <c r="AN59" s="270">
        <v>1E-3</v>
      </c>
      <c r="AO59" s="270">
        <v>1E-3</v>
      </c>
      <c r="AP59" s="270">
        <v>1E-3</v>
      </c>
      <c r="AQ59" s="270">
        <v>1E-3</v>
      </c>
      <c r="AR59" s="270">
        <v>1E-3</v>
      </c>
      <c r="AS59" s="270">
        <v>2.5000000000000001E-2</v>
      </c>
      <c r="AT59" s="270">
        <v>2.5000000000000001E-2</v>
      </c>
      <c r="AU59" s="270">
        <v>2.5000000000000001E-2</v>
      </c>
      <c r="AV59" s="270">
        <v>2.5000000000000001E-2</v>
      </c>
      <c r="AW59" s="270">
        <v>2.5999999999999999E-2</v>
      </c>
      <c r="AX59" s="270">
        <v>0</v>
      </c>
      <c r="AY59" s="270">
        <v>0</v>
      </c>
      <c r="AZ59" s="270">
        <v>0</v>
      </c>
      <c r="BA59" s="270">
        <v>0</v>
      </c>
      <c r="BB59" s="270">
        <v>0</v>
      </c>
      <c r="BC59" s="270">
        <v>0</v>
      </c>
      <c r="BD59" s="270">
        <v>0</v>
      </c>
      <c r="BE59" s="270">
        <v>0</v>
      </c>
      <c r="BF59" s="270">
        <v>0</v>
      </c>
      <c r="BG59" s="270">
        <v>0</v>
      </c>
    </row>
    <row r="60" spans="1:59">
      <c r="A60" s="267" t="s">
        <v>447</v>
      </c>
      <c r="B60" s="268">
        <v>6.7333333333333342E-2</v>
      </c>
      <c r="C60" s="268">
        <v>0.33</v>
      </c>
      <c r="D60" s="268">
        <v>5.0000000000000001E-3</v>
      </c>
      <c r="E60" s="268"/>
      <c r="F60" s="269">
        <v>850</v>
      </c>
      <c r="G60" s="270">
        <v>4.5999999999999999E-2</v>
      </c>
      <c r="H60" s="270">
        <v>0</v>
      </c>
      <c r="I60" s="270">
        <v>0</v>
      </c>
      <c r="J60" s="270">
        <v>0</v>
      </c>
      <c r="K60" s="270">
        <v>3.0000000000000001E-3</v>
      </c>
      <c r="L60" s="270">
        <v>1.3333333333333343E-2</v>
      </c>
      <c r="M60" s="271">
        <v>54.117647058823529</v>
      </c>
      <c r="N60" s="269">
        <v>916</v>
      </c>
      <c r="O60" s="269">
        <v>1064</v>
      </c>
      <c r="P60" s="269">
        <v>1230</v>
      </c>
      <c r="Q60" s="269">
        <v>1430</v>
      </c>
      <c r="R60" s="269">
        <v>1660</v>
      </c>
      <c r="S60" s="269" t="s">
        <v>145</v>
      </c>
      <c r="T60" s="270">
        <v>0.05</v>
      </c>
      <c r="U60" s="270">
        <v>5.5E-2</v>
      </c>
      <c r="V60" s="270">
        <v>6.3E-2</v>
      </c>
      <c r="W60" s="270">
        <v>7.3999999999999996E-2</v>
      </c>
      <c r="X60" s="270">
        <v>8.5000000000000006E-2</v>
      </c>
      <c r="Y60" s="270">
        <v>0</v>
      </c>
      <c r="Z60" s="270">
        <v>0</v>
      </c>
      <c r="AA60" s="270">
        <v>0</v>
      </c>
      <c r="AB60" s="270">
        <v>0</v>
      </c>
      <c r="AC60" s="270">
        <v>0</v>
      </c>
      <c r="AD60" s="270">
        <v>0</v>
      </c>
      <c r="AE60" s="270">
        <v>0</v>
      </c>
      <c r="AF60" s="270">
        <v>0</v>
      </c>
      <c r="AG60" s="270">
        <v>0</v>
      </c>
      <c r="AH60" s="270">
        <v>0</v>
      </c>
      <c r="AI60" s="270">
        <v>0</v>
      </c>
      <c r="AJ60" s="270">
        <v>0</v>
      </c>
      <c r="AK60" s="270">
        <v>0</v>
      </c>
      <c r="AL60" s="270">
        <v>0</v>
      </c>
      <c r="AM60" s="270">
        <v>0</v>
      </c>
      <c r="AN60" s="270">
        <v>1E-3</v>
      </c>
      <c r="AO60" s="270">
        <v>2E-3</v>
      </c>
      <c r="AP60" s="270">
        <v>2E-3</v>
      </c>
      <c r="AQ60" s="270">
        <v>3.0000000000000001E-3</v>
      </c>
      <c r="AR60" s="270">
        <v>3.0000000000000001E-3</v>
      </c>
      <c r="AS60" s="270">
        <v>0.01</v>
      </c>
      <c r="AT60" s="270">
        <v>1.2E-2</v>
      </c>
      <c r="AU60" s="270">
        <v>1.4E-2</v>
      </c>
      <c r="AV60" s="270">
        <v>1.6E-2</v>
      </c>
      <c r="AW60" s="270">
        <v>1.7999999999999999E-2</v>
      </c>
      <c r="AX60" s="270">
        <v>0</v>
      </c>
      <c r="AY60" s="270">
        <v>0</v>
      </c>
      <c r="AZ60" s="270">
        <v>0</v>
      </c>
      <c r="BA60" s="270">
        <v>0</v>
      </c>
      <c r="BB60" s="270">
        <v>0</v>
      </c>
      <c r="BC60" s="270">
        <v>0</v>
      </c>
      <c r="BD60" s="270">
        <v>0</v>
      </c>
      <c r="BE60" s="270">
        <v>0</v>
      </c>
      <c r="BF60" s="270">
        <v>0</v>
      </c>
      <c r="BG60" s="270">
        <v>0</v>
      </c>
    </row>
    <row r="61" spans="1:59">
      <c r="A61" s="267" t="s">
        <v>962</v>
      </c>
      <c r="B61" s="268">
        <v>0.17533333333333331</v>
      </c>
      <c r="C61" s="268">
        <v>0.433</v>
      </c>
      <c r="D61" s="268">
        <v>0</v>
      </c>
      <c r="E61" s="268"/>
      <c r="F61" s="269">
        <v>2747</v>
      </c>
      <c r="G61" s="270">
        <v>0.16700000000000001</v>
      </c>
      <c r="H61" s="270">
        <v>2E-3</v>
      </c>
      <c r="I61" s="270">
        <v>0</v>
      </c>
      <c r="J61" s="270">
        <v>0</v>
      </c>
      <c r="K61" s="270">
        <v>3.0000000000000001E-3</v>
      </c>
      <c r="L61" s="270">
        <v>3.3333333333332993E-3</v>
      </c>
      <c r="M61" s="271">
        <v>60.793593010556968</v>
      </c>
      <c r="N61" s="269">
        <v>2814</v>
      </c>
      <c r="O61" s="269">
        <v>2920</v>
      </c>
      <c r="P61" s="269">
        <v>2920</v>
      </c>
      <c r="Q61" s="269">
        <v>2920</v>
      </c>
      <c r="R61" s="269">
        <v>2920</v>
      </c>
      <c r="S61" s="269" t="s">
        <v>166</v>
      </c>
      <c r="T61" s="270">
        <v>0.191</v>
      </c>
      <c r="U61" s="270">
        <v>0.19700000000000001</v>
      </c>
      <c r="V61" s="270">
        <v>0.19600000000000001</v>
      </c>
      <c r="W61" s="270">
        <v>0.19500000000000001</v>
      </c>
      <c r="X61" s="270">
        <v>0.19400000000000001</v>
      </c>
      <c r="Y61" s="270">
        <v>2E-3</v>
      </c>
      <c r="Z61" s="270">
        <v>3.0000000000000001E-3</v>
      </c>
      <c r="AA61" s="270">
        <v>3.0000000000000001E-3</v>
      </c>
      <c r="AB61" s="270">
        <v>3.0000000000000001E-3</v>
      </c>
      <c r="AC61" s="270">
        <v>2E-3</v>
      </c>
      <c r="AD61" s="270">
        <v>0</v>
      </c>
      <c r="AE61" s="270">
        <v>0</v>
      </c>
      <c r="AF61" s="270">
        <v>0</v>
      </c>
      <c r="AG61" s="270">
        <v>0</v>
      </c>
      <c r="AH61" s="270">
        <v>0</v>
      </c>
      <c r="AI61" s="270">
        <v>0</v>
      </c>
      <c r="AJ61" s="270">
        <v>0</v>
      </c>
      <c r="AK61" s="270">
        <v>0</v>
      </c>
      <c r="AL61" s="270">
        <v>0</v>
      </c>
      <c r="AM61" s="270">
        <v>0</v>
      </c>
      <c r="AN61" s="270">
        <v>3.0000000000000001E-3</v>
      </c>
      <c r="AO61" s="270">
        <v>3.0000000000000001E-3</v>
      </c>
      <c r="AP61" s="270">
        <v>3.0000000000000001E-3</v>
      </c>
      <c r="AQ61" s="270">
        <v>3.0000000000000001E-3</v>
      </c>
      <c r="AR61" s="270">
        <v>3.0000000000000001E-3</v>
      </c>
      <c r="AS61" s="270">
        <v>5.0000000000000001E-3</v>
      </c>
      <c r="AT61" s="270">
        <v>5.0000000000000001E-3</v>
      </c>
      <c r="AU61" s="270">
        <v>5.0000000000000001E-3</v>
      </c>
      <c r="AV61" s="270">
        <v>5.0000000000000001E-3</v>
      </c>
      <c r="AW61" s="270">
        <v>5.0000000000000001E-3</v>
      </c>
      <c r="AX61" s="270">
        <v>0</v>
      </c>
      <c r="AY61" s="270">
        <v>0</v>
      </c>
      <c r="AZ61" s="270">
        <v>0</v>
      </c>
      <c r="BA61" s="270">
        <v>0</v>
      </c>
      <c r="BB61" s="270">
        <v>0</v>
      </c>
      <c r="BC61" s="270">
        <v>0</v>
      </c>
      <c r="BD61" s="270">
        <v>0</v>
      </c>
      <c r="BE61" s="270">
        <v>0</v>
      </c>
      <c r="BF61" s="270">
        <v>0</v>
      </c>
      <c r="BG61" s="270">
        <v>0</v>
      </c>
    </row>
    <row r="62" spans="1:59">
      <c r="A62" s="267" t="s">
        <v>449</v>
      </c>
      <c r="B62" s="268">
        <v>0.38266666666666665</v>
      </c>
      <c r="C62" s="268">
        <v>0.65</v>
      </c>
      <c r="D62" s="268">
        <v>0</v>
      </c>
      <c r="E62" s="268"/>
      <c r="F62" s="269">
        <v>5400</v>
      </c>
      <c r="G62" s="270">
        <v>0.31</v>
      </c>
      <c r="H62" s="270">
        <v>8.9999999999999993E-3</v>
      </c>
      <c r="I62" s="270">
        <v>0</v>
      </c>
      <c r="J62" s="270">
        <v>3.0000000000000001E-3</v>
      </c>
      <c r="K62" s="270">
        <v>0.02</v>
      </c>
      <c r="L62" s="270">
        <v>4.0666666666666629E-2</v>
      </c>
      <c r="M62" s="271">
        <v>57.407407407407405</v>
      </c>
      <c r="N62" s="269">
        <v>5420</v>
      </c>
      <c r="O62" s="269">
        <v>5470</v>
      </c>
      <c r="P62" s="269">
        <v>5520</v>
      </c>
      <c r="Q62" s="269">
        <v>5570</v>
      </c>
      <c r="R62" s="269">
        <v>5620</v>
      </c>
      <c r="S62" s="269" t="s">
        <v>214</v>
      </c>
      <c r="T62" s="270">
        <v>0.315</v>
      </c>
      <c r="U62" s="270">
        <v>0.33</v>
      </c>
      <c r="V62" s="270">
        <v>0.34499999999999997</v>
      </c>
      <c r="W62" s="270">
        <v>0.36</v>
      </c>
      <c r="X62" s="270">
        <v>0.375</v>
      </c>
      <c r="Y62" s="270">
        <v>8.9999999999999993E-3</v>
      </c>
      <c r="Z62" s="270">
        <v>8.9999999999999993E-3</v>
      </c>
      <c r="AA62" s="270">
        <v>8.9999999999999993E-3</v>
      </c>
      <c r="AB62" s="270">
        <v>8.9999999999999993E-3</v>
      </c>
      <c r="AC62" s="270">
        <v>8.9999999999999993E-3</v>
      </c>
      <c r="AD62" s="270">
        <v>0</v>
      </c>
      <c r="AE62" s="270">
        <v>0</v>
      </c>
      <c r="AF62" s="270">
        <v>0</v>
      </c>
      <c r="AG62" s="270">
        <v>0</v>
      </c>
      <c r="AH62" s="270">
        <v>0</v>
      </c>
      <c r="AI62" s="270">
        <v>3.0000000000000001E-3</v>
      </c>
      <c r="AJ62" s="270">
        <v>3.0000000000000001E-3</v>
      </c>
      <c r="AK62" s="270">
        <v>3.0000000000000001E-3</v>
      </c>
      <c r="AL62" s="270">
        <v>3.0000000000000001E-3</v>
      </c>
      <c r="AM62" s="270">
        <v>3.0000000000000001E-3</v>
      </c>
      <c r="AN62" s="270">
        <v>2.7E-2</v>
      </c>
      <c r="AO62" s="270">
        <v>2.7E-2</v>
      </c>
      <c r="AP62" s="270">
        <v>2.7E-2</v>
      </c>
      <c r="AQ62" s="270">
        <v>2.7E-2</v>
      </c>
      <c r="AR62" s="270">
        <v>2.7E-2</v>
      </c>
      <c r="AS62" s="270">
        <v>3.3000000000000002E-2</v>
      </c>
      <c r="AT62" s="270">
        <v>3.5000000000000003E-2</v>
      </c>
      <c r="AU62" s="270">
        <v>3.5999999999999997E-2</v>
      </c>
      <c r="AV62" s="270">
        <v>3.6999999999999998E-2</v>
      </c>
      <c r="AW62" s="270">
        <v>3.9E-2</v>
      </c>
      <c r="AX62" s="270">
        <v>0</v>
      </c>
      <c r="AY62" s="270">
        <v>0</v>
      </c>
      <c r="AZ62" s="270">
        <v>0</v>
      </c>
      <c r="BA62" s="270">
        <v>0</v>
      </c>
      <c r="BB62" s="270">
        <v>0</v>
      </c>
      <c r="BC62" s="270">
        <v>0</v>
      </c>
      <c r="BD62" s="270">
        <v>0</v>
      </c>
      <c r="BE62" s="270">
        <v>0</v>
      </c>
      <c r="BF62" s="270">
        <v>0</v>
      </c>
      <c r="BG62" s="270">
        <v>0</v>
      </c>
    </row>
    <row r="63" spans="1:59">
      <c r="A63" s="267" t="s">
        <v>450</v>
      </c>
      <c r="B63" s="268">
        <v>0.38533333333333331</v>
      </c>
      <c r="C63" s="268">
        <v>0.65</v>
      </c>
      <c r="D63" s="268">
        <v>0</v>
      </c>
      <c r="E63" s="268"/>
      <c r="F63" s="269">
        <v>5400</v>
      </c>
      <c r="G63" s="270">
        <v>0.30199999999999999</v>
      </c>
      <c r="H63" s="270">
        <v>8.9999999999999993E-3</v>
      </c>
      <c r="I63" s="270">
        <v>8.0000000000000002E-3</v>
      </c>
      <c r="J63" s="270">
        <v>3.0000000000000001E-3</v>
      </c>
      <c r="K63" s="270">
        <v>0.02</v>
      </c>
      <c r="L63" s="270">
        <v>4.3333333333333279E-2</v>
      </c>
      <c r="M63" s="271">
        <v>55.925925925925924</v>
      </c>
      <c r="N63" s="269">
        <v>5420</v>
      </c>
      <c r="O63" s="269">
        <v>5470</v>
      </c>
      <c r="P63" s="269">
        <v>5520</v>
      </c>
      <c r="Q63" s="269">
        <v>5570</v>
      </c>
      <c r="R63" s="269">
        <v>5620</v>
      </c>
      <c r="S63" s="269" t="s">
        <v>214</v>
      </c>
      <c r="T63" s="270">
        <v>0.31</v>
      </c>
      <c r="U63" s="270">
        <v>0.32500000000000001</v>
      </c>
      <c r="V63" s="270">
        <v>0.34</v>
      </c>
      <c r="W63" s="270">
        <v>0.35499999999999998</v>
      </c>
      <c r="X63" s="270">
        <v>0.37</v>
      </c>
      <c r="Y63" s="270">
        <v>8.9999999999999993E-3</v>
      </c>
      <c r="Z63" s="270">
        <v>8.9999999999999993E-3</v>
      </c>
      <c r="AA63" s="270">
        <v>8.9999999999999993E-3</v>
      </c>
      <c r="AB63" s="270">
        <v>8.9999999999999993E-3</v>
      </c>
      <c r="AC63" s="270">
        <v>8.9999999999999993E-3</v>
      </c>
      <c r="AD63" s="270">
        <v>8.0000000000000002E-3</v>
      </c>
      <c r="AE63" s="270">
        <v>8.0000000000000002E-3</v>
      </c>
      <c r="AF63" s="270">
        <v>8.0000000000000002E-3</v>
      </c>
      <c r="AG63" s="270">
        <v>8.0000000000000002E-3</v>
      </c>
      <c r="AH63" s="270">
        <v>8.0000000000000002E-3</v>
      </c>
      <c r="AI63" s="270">
        <v>3.0000000000000001E-3</v>
      </c>
      <c r="AJ63" s="270">
        <v>3.0000000000000001E-3</v>
      </c>
      <c r="AK63" s="270">
        <v>3.0000000000000001E-3</v>
      </c>
      <c r="AL63" s="270">
        <v>3.0000000000000001E-3</v>
      </c>
      <c r="AM63" s="270">
        <v>3.0000000000000001E-3</v>
      </c>
      <c r="AN63" s="270">
        <v>2.7E-2</v>
      </c>
      <c r="AO63" s="270">
        <v>2.7E-2</v>
      </c>
      <c r="AP63" s="270">
        <v>2.7E-2</v>
      </c>
      <c r="AQ63" s="270">
        <v>2.7E-2</v>
      </c>
      <c r="AR63" s="270">
        <v>2.7E-2</v>
      </c>
      <c r="AS63" s="270">
        <v>3.3000000000000002E-2</v>
      </c>
      <c r="AT63" s="270">
        <v>3.5000000000000003E-2</v>
      </c>
      <c r="AU63" s="270">
        <v>3.5999999999999997E-2</v>
      </c>
      <c r="AV63" s="270">
        <v>3.7999999999999999E-2</v>
      </c>
      <c r="AW63" s="270">
        <v>3.9E-2</v>
      </c>
      <c r="AX63" s="270">
        <v>0</v>
      </c>
      <c r="AY63" s="270">
        <v>0</v>
      </c>
      <c r="AZ63" s="270">
        <v>0</v>
      </c>
      <c r="BA63" s="270">
        <v>0</v>
      </c>
      <c r="BB63" s="270">
        <v>0</v>
      </c>
      <c r="BC63" s="270">
        <v>0</v>
      </c>
      <c r="BD63" s="270">
        <v>0</v>
      </c>
      <c r="BE63" s="270">
        <v>0</v>
      </c>
      <c r="BF63" s="270">
        <v>0</v>
      </c>
      <c r="BG63" s="270">
        <v>0</v>
      </c>
    </row>
    <row r="64" spans="1:59">
      <c r="A64" s="267" t="s">
        <v>451</v>
      </c>
      <c r="B64" s="268">
        <v>1.2083333333333333</v>
      </c>
      <c r="C64" s="268">
        <v>2.6</v>
      </c>
      <c r="D64" s="268">
        <v>0</v>
      </c>
      <c r="E64" s="268"/>
      <c r="F64" s="269">
        <v>8700</v>
      </c>
      <c r="G64" s="270">
        <v>0.35199999999999998</v>
      </c>
      <c r="H64" s="270">
        <v>0.189</v>
      </c>
      <c r="I64" s="270">
        <v>2.7E-2</v>
      </c>
      <c r="J64" s="270">
        <v>1.4E-2</v>
      </c>
      <c r="K64" s="270">
        <v>0.05</v>
      </c>
      <c r="L64" s="270">
        <v>0.57633333333333325</v>
      </c>
      <c r="M64" s="271">
        <v>40.459770114942529</v>
      </c>
      <c r="N64" s="269">
        <v>11000</v>
      </c>
      <c r="O64" s="269">
        <v>13709</v>
      </c>
      <c r="P64" s="269">
        <v>15439</v>
      </c>
      <c r="Q64" s="269">
        <v>18000</v>
      </c>
      <c r="R64" s="269">
        <v>20500</v>
      </c>
      <c r="S64" s="269" t="s">
        <v>138</v>
      </c>
      <c r="T64" s="270">
        <v>0.36799999999999999</v>
      </c>
      <c r="U64" s="270">
        <v>0.41</v>
      </c>
      <c r="V64" s="270">
        <v>0.46100000000000002</v>
      </c>
      <c r="W64" s="270">
        <v>0.52300000000000002</v>
      </c>
      <c r="X64" s="270">
        <v>0.59399999999999997</v>
      </c>
      <c r="Y64" s="270">
        <v>0.21199999999999999</v>
      </c>
      <c r="Z64" s="270">
        <v>0.23699999999999999</v>
      </c>
      <c r="AA64" s="270">
        <v>0.26600000000000001</v>
      </c>
      <c r="AB64" s="270">
        <v>0.30199999999999999</v>
      </c>
      <c r="AC64" s="270">
        <v>0.34300000000000003</v>
      </c>
      <c r="AD64" s="270">
        <v>3.7999999999999999E-2</v>
      </c>
      <c r="AE64" s="270">
        <v>0.121</v>
      </c>
      <c r="AF64" s="270">
        <v>0.224</v>
      </c>
      <c r="AG64" s="270">
        <v>0.32700000000000001</v>
      </c>
      <c r="AH64" s="270">
        <v>0.43099999999999999</v>
      </c>
      <c r="AI64" s="270">
        <v>0.129</v>
      </c>
      <c r="AJ64" s="270">
        <v>0.14399999999999999</v>
      </c>
      <c r="AK64" s="270">
        <v>0.16200000000000001</v>
      </c>
      <c r="AL64" s="270">
        <v>0.183</v>
      </c>
      <c r="AM64" s="270">
        <v>0.20799999999999999</v>
      </c>
      <c r="AN64" s="270">
        <v>0.05</v>
      </c>
      <c r="AO64" s="270">
        <v>5.5E-2</v>
      </c>
      <c r="AP64" s="270">
        <v>0.06</v>
      </c>
      <c r="AQ64" s="270">
        <v>7.0000000000000007E-2</v>
      </c>
      <c r="AR64" s="270">
        <v>7.4999999999999997E-2</v>
      </c>
      <c r="AS64" s="270">
        <v>0.39</v>
      </c>
      <c r="AT64" s="270">
        <v>0.434</v>
      </c>
      <c r="AU64" s="270">
        <v>0.48899999999999999</v>
      </c>
      <c r="AV64" s="270">
        <v>0.55400000000000005</v>
      </c>
      <c r="AW64" s="270">
        <v>0.63</v>
      </c>
      <c r="AX64" s="270">
        <v>0</v>
      </c>
      <c r="AY64" s="270">
        <v>0</v>
      </c>
      <c r="AZ64" s="270">
        <v>0</v>
      </c>
      <c r="BA64" s="270">
        <v>0</v>
      </c>
      <c r="BB64" s="270">
        <v>0</v>
      </c>
      <c r="BC64" s="270">
        <v>0</v>
      </c>
      <c r="BD64" s="270">
        <v>0</v>
      </c>
      <c r="BE64" s="270">
        <v>0</v>
      </c>
      <c r="BF64" s="270">
        <v>0</v>
      </c>
      <c r="BG64" s="270">
        <v>0</v>
      </c>
    </row>
    <row r="65" spans="1:59">
      <c r="A65" s="267" t="s">
        <v>452</v>
      </c>
      <c r="B65" s="268">
        <v>6.2352500000000006</v>
      </c>
      <c r="C65" s="268">
        <v>13</v>
      </c>
      <c r="D65" s="268">
        <v>4.4190000000000005</v>
      </c>
      <c r="E65" s="268"/>
      <c r="F65" s="269">
        <v>16525</v>
      </c>
      <c r="G65" s="270">
        <v>0.77300000000000002</v>
      </c>
      <c r="H65" s="270">
        <v>0.11799999999999999</v>
      </c>
      <c r="I65" s="270">
        <v>0.19400000000000001</v>
      </c>
      <c r="J65" s="270">
        <v>0.13800000000000001</v>
      </c>
      <c r="K65" s="270">
        <v>0.15</v>
      </c>
      <c r="L65" s="270">
        <v>0.44325000000000081</v>
      </c>
      <c r="M65" s="271">
        <v>46.777609682299548</v>
      </c>
      <c r="N65" s="269">
        <v>16890</v>
      </c>
      <c r="O65" s="269">
        <v>17840</v>
      </c>
      <c r="P65" s="269">
        <v>18780</v>
      </c>
      <c r="Q65" s="269">
        <v>19750</v>
      </c>
      <c r="R65" s="269">
        <v>20720</v>
      </c>
      <c r="S65" s="269" t="s">
        <v>145</v>
      </c>
      <c r="T65" s="270">
        <v>0.76400000000000001</v>
      </c>
      <c r="U65" s="270">
        <v>0.76</v>
      </c>
      <c r="V65" s="270">
        <v>0.751</v>
      </c>
      <c r="W65" s="270">
        <v>0.74</v>
      </c>
      <c r="X65" s="270">
        <v>0.72599999999999998</v>
      </c>
      <c r="Y65" s="270">
        <v>0.126</v>
      </c>
      <c r="Z65" s="270">
        <v>0.1</v>
      </c>
      <c r="AA65" s="270">
        <v>8.8999999999999996E-2</v>
      </c>
      <c r="AB65" s="270">
        <v>8.4000000000000005E-2</v>
      </c>
      <c r="AC65" s="270">
        <v>7.9000000000000001E-2</v>
      </c>
      <c r="AD65" s="270">
        <v>0.183</v>
      </c>
      <c r="AE65" s="270">
        <v>0.129</v>
      </c>
      <c r="AF65" s="270">
        <v>0.113</v>
      </c>
      <c r="AG65" s="270">
        <v>0.10299999999999999</v>
      </c>
      <c r="AH65" s="270">
        <v>9.2999999999999999E-2</v>
      </c>
      <c r="AI65" s="270">
        <v>0.13200000000000001</v>
      </c>
      <c r="AJ65" s="270">
        <v>0.11</v>
      </c>
      <c r="AK65" s="270">
        <v>9.9000000000000005E-2</v>
      </c>
      <c r="AL65" s="270">
        <v>9.4E-2</v>
      </c>
      <c r="AM65" s="270">
        <v>8.8999999999999996E-2</v>
      </c>
      <c r="AN65" s="270">
        <v>0.16800000000000001</v>
      </c>
      <c r="AO65" s="270">
        <v>0.17399999999999999</v>
      </c>
      <c r="AP65" s="270">
        <v>0.17599999999999999</v>
      </c>
      <c r="AQ65" s="270">
        <v>0.17899999999999999</v>
      </c>
      <c r="AR65" s="270">
        <v>0.18099999999999999</v>
      </c>
      <c r="AS65" s="270">
        <v>0.42599999999999999</v>
      </c>
      <c r="AT65" s="270">
        <v>0.41399999999999998</v>
      </c>
      <c r="AU65" s="270">
        <v>0.39800000000000002</v>
      </c>
      <c r="AV65" s="270">
        <v>0.38700000000000001</v>
      </c>
      <c r="AW65" s="270">
        <v>0.376</v>
      </c>
      <c r="AX65" s="270">
        <v>0</v>
      </c>
      <c r="AY65" s="270">
        <v>0</v>
      </c>
      <c r="AZ65" s="270">
        <v>0</v>
      </c>
      <c r="BA65" s="270">
        <v>0</v>
      </c>
      <c r="BB65" s="270">
        <v>0</v>
      </c>
      <c r="BC65" s="270">
        <v>0</v>
      </c>
      <c r="BD65" s="270">
        <v>0</v>
      </c>
      <c r="BE65" s="270">
        <v>0</v>
      </c>
      <c r="BF65" s="270">
        <v>0</v>
      </c>
      <c r="BG65" s="270">
        <v>0</v>
      </c>
    </row>
    <row r="66" spans="1:59">
      <c r="A66" s="267" t="s">
        <v>453</v>
      </c>
      <c r="B66" s="268">
        <v>8.7749999999999995E-2</v>
      </c>
      <c r="C66" s="268">
        <v>0.3</v>
      </c>
      <c r="D66" s="268">
        <v>0</v>
      </c>
      <c r="E66" s="268"/>
      <c r="F66" s="269">
        <v>1654</v>
      </c>
      <c r="G66" s="270">
        <v>7.0999999999999994E-2</v>
      </c>
      <c r="H66" s="270">
        <v>8.9999999999999993E-3</v>
      </c>
      <c r="I66" s="270">
        <v>0</v>
      </c>
      <c r="J66" s="270">
        <v>5.0000000000000001E-3</v>
      </c>
      <c r="K66" s="270">
        <v>1E-3</v>
      </c>
      <c r="L66" s="270">
        <v>1.7500000000000016E-3</v>
      </c>
      <c r="M66" s="271">
        <v>42.926239419588875</v>
      </c>
      <c r="N66" s="269">
        <v>1848</v>
      </c>
      <c r="O66" s="269">
        <v>2113</v>
      </c>
      <c r="P66" s="269">
        <v>2430</v>
      </c>
      <c r="Q66" s="269">
        <v>2795</v>
      </c>
      <c r="R66" s="269">
        <v>3186</v>
      </c>
      <c r="S66" s="269" t="s">
        <v>173</v>
      </c>
      <c r="T66" s="270">
        <v>8.5999999999999993E-2</v>
      </c>
      <c r="U66" s="270">
        <v>9.9000000000000005E-2</v>
      </c>
      <c r="V66" s="270">
        <v>0.114</v>
      </c>
      <c r="W66" s="270">
        <v>0.13100000000000001</v>
      </c>
      <c r="X66" s="270">
        <v>0.152</v>
      </c>
      <c r="Y66" s="270">
        <v>1.4999999999999999E-2</v>
      </c>
      <c r="Z66" s="270">
        <v>2.4E-2</v>
      </c>
      <c r="AA66" s="270">
        <v>2.8000000000000001E-2</v>
      </c>
      <c r="AB66" s="270">
        <v>3.2000000000000001E-2</v>
      </c>
      <c r="AC66" s="270">
        <v>3.5000000000000003E-2</v>
      </c>
      <c r="AD66" s="270">
        <v>0</v>
      </c>
      <c r="AE66" s="270">
        <v>0</v>
      </c>
      <c r="AF66" s="270">
        <v>0</v>
      </c>
      <c r="AG66" s="270">
        <v>0</v>
      </c>
      <c r="AH66" s="270">
        <v>1E-3</v>
      </c>
      <c r="AI66" s="270">
        <v>6.0000000000000001E-3</v>
      </c>
      <c r="AJ66" s="270">
        <v>7.0000000000000001E-3</v>
      </c>
      <c r="AK66" s="270">
        <v>8.0000000000000002E-3</v>
      </c>
      <c r="AL66" s="270">
        <v>8.9999999999999993E-3</v>
      </c>
      <c r="AM66" s="270">
        <v>0.01</v>
      </c>
      <c r="AN66" s="270">
        <v>0</v>
      </c>
      <c r="AO66" s="270">
        <v>0</v>
      </c>
      <c r="AP66" s="270">
        <v>0</v>
      </c>
      <c r="AQ66" s="270">
        <v>0</v>
      </c>
      <c r="AR66" s="270">
        <v>0</v>
      </c>
      <c r="AS66" s="270">
        <v>1.0999999999999999E-2</v>
      </c>
      <c r="AT66" s="270">
        <v>1.0999999999999999E-2</v>
      </c>
      <c r="AU66" s="270">
        <v>1.0999999999999999E-2</v>
      </c>
      <c r="AV66" s="270">
        <v>1.0999999999999999E-2</v>
      </c>
      <c r="AW66" s="270">
        <v>1.0999999999999999E-2</v>
      </c>
      <c r="AX66" s="270">
        <v>0</v>
      </c>
      <c r="AY66" s="270">
        <v>0</v>
      </c>
      <c r="AZ66" s="270">
        <v>0</v>
      </c>
      <c r="BA66" s="270">
        <v>0</v>
      </c>
      <c r="BB66" s="270">
        <v>0</v>
      </c>
      <c r="BC66" s="270">
        <v>0</v>
      </c>
      <c r="BD66" s="270">
        <v>0</v>
      </c>
      <c r="BE66" s="270">
        <v>0</v>
      </c>
      <c r="BF66" s="270">
        <v>0</v>
      </c>
      <c r="BG66" s="270">
        <v>0</v>
      </c>
    </row>
    <row r="67" spans="1:59">
      <c r="A67" s="267" t="s">
        <v>454</v>
      </c>
      <c r="B67" s="268">
        <v>0.19875000000000001</v>
      </c>
      <c r="C67" s="268">
        <v>0</v>
      </c>
      <c r="D67" s="268">
        <v>0</v>
      </c>
      <c r="E67" s="268"/>
      <c r="F67" s="269">
        <v>3600</v>
      </c>
      <c r="G67" s="270">
        <v>0.17</v>
      </c>
      <c r="H67" s="270">
        <v>0.01</v>
      </c>
      <c r="I67" s="270">
        <v>0</v>
      </c>
      <c r="J67" s="270">
        <v>0.01</v>
      </c>
      <c r="K67" s="270">
        <v>0</v>
      </c>
      <c r="L67" s="270">
        <v>8.74999999999998E-3</v>
      </c>
      <c r="M67" s="271">
        <v>47.222222222222221</v>
      </c>
      <c r="N67" s="269">
        <v>3600</v>
      </c>
      <c r="O67" s="269">
        <v>3700</v>
      </c>
      <c r="P67" s="269">
        <v>3800</v>
      </c>
      <c r="Q67" s="269">
        <v>3900</v>
      </c>
      <c r="R67" s="269">
        <v>4000</v>
      </c>
      <c r="S67" s="269" t="s">
        <v>129</v>
      </c>
      <c r="T67" s="270">
        <v>0.17499999999999999</v>
      </c>
      <c r="U67" s="270">
        <v>0.17899999999999999</v>
      </c>
      <c r="V67" s="270">
        <v>0.183</v>
      </c>
      <c r="W67" s="270">
        <v>0.187</v>
      </c>
      <c r="X67" s="270">
        <v>0.192</v>
      </c>
      <c r="Y67" s="270">
        <v>0.02</v>
      </c>
      <c r="Z67" s="270">
        <v>0.02</v>
      </c>
      <c r="AA67" s="270">
        <v>0.02</v>
      </c>
      <c r="AB67" s="270">
        <v>0.02</v>
      </c>
      <c r="AC67" s="270">
        <v>0.02</v>
      </c>
      <c r="AD67" s="270">
        <v>0</v>
      </c>
      <c r="AE67" s="270">
        <v>0</v>
      </c>
      <c r="AF67" s="270">
        <v>0</v>
      </c>
      <c r="AG67" s="270">
        <v>0</v>
      </c>
      <c r="AH67" s="270">
        <v>0</v>
      </c>
      <c r="AI67" s="270">
        <v>0.02</v>
      </c>
      <c r="AJ67" s="270">
        <v>0.02</v>
      </c>
      <c r="AK67" s="270">
        <v>0.02</v>
      </c>
      <c r="AL67" s="270">
        <v>0.02</v>
      </c>
      <c r="AM67" s="270">
        <v>0.02</v>
      </c>
      <c r="AN67" s="270">
        <v>0</v>
      </c>
      <c r="AO67" s="270">
        <v>0</v>
      </c>
      <c r="AP67" s="270">
        <v>0</v>
      </c>
      <c r="AQ67" s="270">
        <v>0</v>
      </c>
      <c r="AR67" s="270">
        <v>0</v>
      </c>
      <c r="AS67" s="270">
        <v>0.02</v>
      </c>
      <c r="AT67" s="270">
        <v>0.02</v>
      </c>
      <c r="AU67" s="270">
        <v>2.1000000000000001E-2</v>
      </c>
      <c r="AV67" s="270">
        <v>2.1000000000000001E-2</v>
      </c>
      <c r="AW67" s="270">
        <v>2.1000000000000001E-2</v>
      </c>
      <c r="AX67" s="270">
        <v>0.5</v>
      </c>
      <c r="AY67" s="270">
        <v>0</v>
      </c>
      <c r="AZ67" s="270">
        <v>0</v>
      </c>
      <c r="BA67" s="270">
        <v>0</v>
      </c>
      <c r="BB67" s="270">
        <v>0</v>
      </c>
      <c r="BC67" s="270">
        <v>0</v>
      </c>
      <c r="BD67" s="270">
        <v>0</v>
      </c>
      <c r="BE67" s="270">
        <v>0</v>
      </c>
      <c r="BF67" s="270">
        <v>0</v>
      </c>
      <c r="BG67" s="270">
        <v>0</v>
      </c>
    </row>
    <row r="68" spans="1:59">
      <c r="A68" s="267" t="s">
        <v>455</v>
      </c>
      <c r="B68" s="268" t="s">
        <v>395</v>
      </c>
      <c r="C68" s="268">
        <v>1.1919999999999999</v>
      </c>
      <c r="D68" s="268">
        <v>0</v>
      </c>
      <c r="E68" s="268"/>
      <c r="F68" s="269">
        <v>0</v>
      </c>
      <c r="G68" s="270">
        <v>0</v>
      </c>
      <c r="H68" s="270">
        <v>0</v>
      </c>
      <c r="I68" s="270">
        <v>0</v>
      </c>
      <c r="J68" s="270">
        <v>0</v>
      </c>
      <c r="K68" s="270">
        <v>0</v>
      </c>
      <c r="L68" s="270" t="e">
        <v>#VALUE!</v>
      </c>
      <c r="M68" s="271" t="s">
        <v>395</v>
      </c>
      <c r="N68" s="269">
        <v>16800</v>
      </c>
      <c r="O68" s="269">
        <v>16750</v>
      </c>
      <c r="P68" s="269">
        <v>16700</v>
      </c>
      <c r="Q68" s="269">
        <v>16650</v>
      </c>
      <c r="R68" s="269">
        <v>16600</v>
      </c>
      <c r="S68" s="269" t="s">
        <v>200</v>
      </c>
      <c r="T68" s="270">
        <v>1.05</v>
      </c>
      <c r="U68" s="270">
        <v>1</v>
      </c>
      <c r="V68" s="270">
        <v>0.95</v>
      </c>
      <c r="W68" s="270">
        <v>0.9</v>
      </c>
      <c r="X68" s="270">
        <v>0.85</v>
      </c>
      <c r="Y68" s="270">
        <v>6.8000000000000005E-2</v>
      </c>
      <c r="Z68" s="270">
        <v>6.5000000000000002E-2</v>
      </c>
      <c r="AA68" s="270">
        <v>6.3E-2</v>
      </c>
      <c r="AB68" s="270">
        <v>0.06</v>
      </c>
      <c r="AC68" s="270">
        <v>5.5E-2</v>
      </c>
      <c r="AD68" s="270">
        <v>0</v>
      </c>
      <c r="AE68" s="270">
        <v>0</v>
      </c>
      <c r="AF68" s="270">
        <v>0</v>
      </c>
      <c r="AG68" s="270">
        <v>0</v>
      </c>
      <c r="AH68" s="270">
        <v>0</v>
      </c>
      <c r="AI68" s="270">
        <v>0</v>
      </c>
      <c r="AJ68" s="270">
        <v>0</v>
      </c>
      <c r="AK68" s="270">
        <v>0</v>
      </c>
      <c r="AL68" s="270">
        <v>0</v>
      </c>
      <c r="AM68" s="270">
        <v>0</v>
      </c>
      <c r="AN68" s="270">
        <v>0</v>
      </c>
      <c r="AO68" s="270">
        <v>0</v>
      </c>
      <c r="AP68" s="270">
        <v>0</v>
      </c>
      <c r="AQ68" s="270">
        <v>0</v>
      </c>
      <c r="AR68" s="270">
        <v>0</v>
      </c>
      <c r="AS68" s="270">
        <v>3.2000000000000001E-2</v>
      </c>
      <c r="AT68" s="270">
        <v>3.1E-2</v>
      </c>
      <c r="AU68" s="270">
        <v>2.9000000000000001E-2</v>
      </c>
      <c r="AV68" s="270">
        <v>2.8000000000000001E-2</v>
      </c>
      <c r="AW68" s="270">
        <v>2.5999999999999999E-2</v>
      </c>
      <c r="AX68" s="270">
        <v>0</v>
      </c>
      <c r="AY68" s="270">
        <v>0</v>
      </c>
      <c r="AZ68" s="270">
        <v>0</v>
      </c>
      <c r="BA68" s="270">
        <v>0</v>
      </c>
      <c r="BB68" s="270">
        <v>0</v>
      </c>
      <c r="BC68" s="270">
        <v>0</v>
      </c>
      <c r="BD68" s="270">
        <v>0</v>
      </c>
      <c r="BE68" s="270">
        <v>0</v>
      </c>
      <c r="BF68" s="270">
        <v>0</v>
      </c>
      <c r="BG68" s="270">
        <v>0</v>
      </c>
    </row>
    <row r="69" spans="1:59">
      <c r="A69" s="267" t="s">
        <v>216</v>
      </c>
      <c r="B69" s="268">
        <v>3.833333333333333E-2</v>
      </c>
      <c r="C69" s="268">
        <v>0.19700000000000001</v>
      </c>
      <c r="D69" s="268">
        <v>0</v>
      </c>
      <c r="E69" s="268"/>
      <c r="F69" s="269">
        <v>415</v>
      </c>
      <c r="G69" s="270">
        <v>2.8000000000000001E-2</v>
      </c>
      <c r="H69" s="270">
        <v>3.0000000000000001E-3</v>
      </c>
      <c r="I69" s="270">
        <v>0</v>
      </c>
      <c r="J69" s="270">
        <v>0</v>
      </c>
      <c r="K69" s="270">
        <v>2E-3</v>
      </c>
      <c r="L69" s="270">
        <v>5.3333333333333288E-3</v>
      </c>
      <c r="M69" s="271">
        <v>67.46987951807229</v>
      </c>
      <c r="N69" s="269">
        <v>450</v>
      </c>
      <c r="O69" s="269">
        <v>500</v>
      </c>
      <c r="P69" s="269">
        <v>550</v>
      </c>
      <c r="Q69" s="269">
        <v>600</v>
      </c>
      <c r="R69" s="269">
        <v>650</v>
      </c>
      <c r="S69" s="269" t="s">
        <v>202</v>
      </c>
      <c r="T69" s="270">
        <v>3.1E-2</v>
      </c>
      <c r="U69" s="270">
        <v>3.1E-2</v>
      </c>
      <c r="V69" s="270">
        <v>3.2000000000000001E-2</v>
      </c>
      <c r="W69" s="270">
        <v>3.2000000000000001E-2</v>
      </c>
      <c r="X69" s="270">
        <v>3.3000000000000002E-2</v>
      </c>
      <c r="Y69" s="270">
        <v>5.0000000000000001E-3</v>
      </c>
      <c r="Z69" s="270">
        <v>6.0000000000000001E-3</v>
      </c>
      <c r="AA69" s="270">
        <v>6.0000000000000001E-3</v>
      </c>
      <c r="AB69" s="270">
        <v>6.0000000000000001E-3</v>
      </c>
      <c r="AC69" s="270">
        <v>6.0000000000000001E-3</v>
      </c>
      <c r="AD69" s="270">
        <v>0</v>
      </c>
      <c r="AE69" s="270">
        <v>0</v>
      </c>
      <c r="AF69" s="270">
        <v>0</v>
      </c>
      <c r="AG69" s="270">
        <v>0</v>
      </c>
      <c r="AH69" s="270">
        <v>0</v>
      </c>
      <c r="AI69" s="270">
        <v>0</v>
      </c>
      <c r="AJ69" s="270">
        <v>0</v>
      </c>
      <c r="AK69" s="270">
        <v>0</v>
      </c>
      <c r="AL69" s="270">
        <v>0</v>
      </c>
      <c r="AM69" s="270">
        <v>0</v>
      </c>
      <c r="AN69" s="270">
        <v>2E-3</v>
      </c>
      <c r="AO69" s="270">
        <v>2E-3</v>
      </c>
      <c r="AP69" s="270">
        <v>2E-3</v>
      </c>
      <c r="AQ69" s="270">
        <v>2E-3</v>
      </c>
      <c r="AR69" s="270">
        <v>3.0000000000000001E-3</v>
      </c>
      <c r="AS69" s="270">
        <v>2E-3</v>
      </c>
      <c r="AT69" s="270">
        <v>2E-3</v>
      </c>
      <c r="AU69" s="270">
        <v>2E-3</v>
      </c>
      <c r="AV69" s="270">
        <v>2E-3</v>
      </c>
      <c r="AW69" s="270">
        <v>3.0000000000000001E-3</v>
      </c>
      <c r="AX69" s="270">
        <v>0</v>
      </c>
      <c r="AY69" s="270">
        <v>0</v>
      </c>
      <c r="AZ69" s="270">
        <v>0</v>
      </c>
      <c r="BA69" s="270">
        <v>0</v>
      </c>
      <c r="BB69" s="270">
        <v>0</v>
      </c>
      <c r="BC69" s="270">
        <v>0</v>
      </c>
      <c r="BD69" s="270">
        <v>0</v>
      </c>
      <c r="BE69" s="270">
        <v>0</v>
      </c>
      <c r="BF69" s="270">
        <v>0</v>
      </c>
      <c r="BG69" s="270">
        <v>0</v>
      </c>
    </row>
    <row r="70" spans="1:59">
      <c r="A70" s="267" t="s">
        <v>456</v>
      </c>
      <c r="B70" s="268">
        <v>14.839333333333331</v>
      </c>
      <c r="C70" s="268">
        <v>32.878999999999998</v>
      </c>
      <c r="D70" s="268">
        <v>4.7284657534246577</v>
      </c>
      <c r="E70" s="268"/>
      <c r="F70" s="269">
        <v>91466</v>
      </c>
      <c r="G70" s="270">
        <v>6.1849999999999996</v>
      </c>
      <c r="H70" s="270">
        <v>0</v>
      </c>
      <c r="I70" s="270">
        <v>1.6140000000000001</v>
      </c>
      <c r="J70" s="270">
        <v>0</v>
      </c>
      <c r="K70" s="270">
        <v>0.9</v>
      </c>
      <c r="L70" s="270">
        <v>1.4118675799086731</v>
      </c>
      <c r="M70" s="271">
        <v>67.62075525331818</v>
      </c>
      <c r="N70" s="269">
        <v>96374</v>
      </c>
      <c r="O70" s="269">
        <v>117025</v>
      </c>
      <c r="P70" s="269">
        <v>138790</v>
      </c>
      <c r="Q70" s="269">
        <v>158803</v>
      </c>
      <c r="R70" s="269">
        <v>182622</v>
      </c>
      <c r="S70" s="269" t="s">
        <v>216</v>
      </c>
      <c r="T70" s="270">
        <v>6.5</v>
      </c>
      <c r="U70" s="270">
        <v>7.5</v>
      </c>
      <c r="V70" s="270">
        <v>8.5</v>
      </c>
      <c r="W70" s="270">
        <v>9.5</v>
      </c>
      <c r="X70" s="270">
        <v>10.5</v>
      </c>
      <c r="Y70" s="270">
        <v>0</v>
      </c>
      <c r="Z70" s="270">
        <v>0</v>
      </c>
      <c r="AA70" s="270">
        <v>0</v>
      </c>
      <c r="AB70" s="270">
        <v>0</v>
      </c>
      <c r="AC70" s="270">
        <v>0</v>
      </c>
      <c r="AD70" s="270">
        <v>1.8</v>
      </c>
      <c r="AE70" s="270">
        <v>2.1930000000000001</v>
      </c>
      <c r="AF70" s="270">
        <v>2.1930000000000001</v>
      </c>
      <c r="AG70" s="270">
        <v>2.1930000000000001</v>
      </c>
      <c r="AH70" s="270">
        <v>2.1930000000000001</v>
      </c>
      <c r="AI70" s="270">
        <v>0</v>
      </c>
      <c r="AJ70" s="270">
        <v>0</v>
      </c>
      <c r="AK70" s="270">
        <v>0</v>
      </c>
      <c r="AL70" s="270">
        <v>0</v>
      </c>
      <c r="AM70" s="270">
        <v>0</v>
      </c>
      <c r="AN70" s="270">
        <v>1</v>
      </c>
      <c r="AO70" s="270">
        <v>1.5</v>
      </c>
      <c r="AP70" s="270">
        <v>1.5</v>
      </c>
      <c r="AQ70" s="270">
        <v>1.5</v>
      </c>
      <c r="AR70" s="270">
        <v>1.5</v>
      </c>
      <c r="AS70" s="270">
        <v>1.611</v>
      </c>
      <c r="AT70" s="270">
        <v>1.9390000000000001</v>
      </c>
      <c r="AU70" s="270">
        <v>2.1120000000000001</v>
      </c>
      <c r="AV70" s="270">
        <v>2.286</v>
      </c>
      <c r="AW70" s="270">
        <v>2.4590000000000001</v>
      </c>
      <c r="AX70" s="270">
        <v>12</v>
      </c>
      <c r="AY70" s="270">
        <v>0</v>
      </c>
      <c r="AZ70" s="270">
        <v>0</v>
      </c>
      <c r="BA70" s="270">
        <v>0</v>
      </c>
      <c r="BB70" s="270">
        <v>0</v>
      </c>
      <c r="BC70" s="270">
        <v>0</v>
      </c>
      <c r="BD70" s="270">
        <v>0</v>
      </c>
      <c r="BE70" s="270">
        <v>0</v>
      </c>
      <c r="BF70" s="270">
        <v>0</v>
      </c>
      <c r="BG70" s="270">
        <v>0</v>
      </c>
    </row>
    <row r="71" spans="1:59">
      <c r="A71" s="267" t="s">
        <v>457</v>
      </c>
      <c r="B71" s="268">
        <v>1.666666666666667</v>
      </c>
      <c r="C71" s="268">
        <v>2</v>
      </c>
      <c r="D71" s="268">
        <v>0</v>
      </c>
      <c r="E71" s="268"/>
      <c r="F71" s="269">
        <v>23340</v>
      </c>
      <c r="G71" s="270">
        <v>1.05</v>
      </c>
      <c r="H71" s="270">
        <v>0.16600000000000001</v>
      </c>
      <c r="I71" s="270">
        <v>0</v>
      </c>
      <c r="J71" s="270">
        <v>0.04</v>
      </c>
      <c r="K71" s="270">
        <v>0.27500000000000002</v>
      </c>
      <c r="L71" s="270">
        <v>0.13566666666666682</v>
      </c>
      <c r="M71" s="271">
        <v>44.987146529562985</v>
      </c>
      <c r="N71" s="269">
        <v>25320</v>
      </c>
      <c r="O71" s="269">
        <v>31853</v>
      </c>
      <c r="P71" s="269">
        <v>41664</v>
      </c>
      <c r="Q71" s="269">
        <v>49996</v>
      </c>
      <c r="R71" s="269">
        <v>59995</v>
      </c>
      <c r="S71" s="269" t="s">
        <v>216</v>
      </c>
      <c r="T71" s="270">
        <v>1.3919999999999999</v>
      </c>
      <c r="U71" s="270">
        <v>1.694</v>
      </c>
      <c r="V71" s="270">
        <v>2.0219999999999998</v>
      </c>
      <c r="W71" s="270">
        <v>2.0619999999999998</v>
      </c>
      <c r="X71" s="270">
        <v>2.1030000000000002</v>
      </c>
      <c r="Y71" s="270">
        <v>0.17699999999999999</v>
      </c>
      <c r="Z71" s="270">
        <v>0.215</v>
      </c>
      <c r="AA71" s="270">
        <v>0.25600000000000001</v>
      </c>
      <c r="AB71" s="270">
        <v>0.26100000000000001</v>
      </c>
      <c r="AC71" s="270">
        <v>0.313</v>
      </c>
      <c r="AD71" s="270">
        <v>0</v>
      </c>
      <c r="AE71" s="270">
        <v>0</v>
      </c>
      <c r="AF71" s="270">
        <v>0</v>
      </c>
      <c r="AG71" s="270">
        <v>0</v>
      </c>
      <c r="AH71" s="270">
        <v>0</v>
      </c>
      <c r="AI71" s="270">
        <v>6.8000000000000005E-2</v>
      </c>
      <c r="AJ71" s="270">
        <v>0.06</v>
      </c>
      <c r="AK71" s="270">
        <v>7.1999999999999995E-2</v>
      </c>
      <c r="AL71" s="270">
        <v>7.2999999999999995E-2</v>
      </c>
      <c r="AM71" s="270">
        <v>8.6999999999999994E-2</v>
      </c>
      <c r="AN71" s="270">
        <v>0.3</v>
      </c>
      <c r="AO71" s="270">
        <v>0.3</v>
      </c>
      <c r="AP71" s="270">
        <v>0.3</v>
      </c>
      <c r="AQ71" s="270">
        <v>0.3</v>
      </c>
      <c r="AR71" s="270">
        <v>0.3</v>
      </c>
      <c r="AS71" s="270">
        <v>0.183</v>
      </c>
      <c r="AT71" s="270">
        <v>0.311</v>
      </c>
      <c r="AU71" s="270">
        <v>0.54300000000000004</v>
      </c>
      <c r="AV71" s="270">
        <v>0.65100000000000002</v>
      </c>
      <c r="AW71" s="270">
        <v>0.78100000000000003</v>
      </c>
      <c r="AX71" s="270">
        <v>4</v>
      </c>
      <c r="AY71" s="270">
        <v>0</v>
      </c>
      <c r="AZ71" s="270">
        <v>0</v>
      </c>
      <c r="BA71" s="270">
        <v>0</v>
      </c>
      <c r="BB71" s="270">
        <v>0</v>
      </c>
      <c r="BC71" s="270">
        <v>0</v>
      </c>
      <c r="BD71" s="270">
        <v>0</v>
      </c>
      <c r="BE71" s="270">
        <v>0</v>
      </c>
      <c r="BF71" s="270">
        <v>0</v>
      </c>
      <c r="BG71" s="270">
        <v>0</v>
      </c>
    </row>
    <row r="72" spans="1:59">
      <c r="A72" s="267" t="s">
        <v>966</v>
      </c>
      <c r="B72" s="268">
        <v>0.48391666666666672</v>
      </c>
      <c r="C72" s="268">
        <v>2</v>
      </c>
      <c r="D72" s="268">
        <v>0</v>
      </c>
      <c r="E72" s="268"/>
      <c r="F72" s="269">
        <v>3943</v>
      </c>
      <c r="G72" s="270">
        <v>0.13400000000000001</v>
      </c>
      <c r="H72" s="270">
        <v>0.151</v>
      </c>
      <c r="I72" s="270">
        <v>0.01</v>
      </c>
      <c r="J72" s="270">
        <v>0</v>
      </c>
      <c r="K72" s="270">
        <v>8.0000000000000002E-3</v>
      </c>
      <c r="L72" s="270">
        <v>0.18091666666666667</v>
      </c>
      <c r="M72" s="271">
        <v>33.984275932031451</v>
      </c>
      <c r="N72" s="269">
        <v>4207</v>
      </c>
      <c r="O72" s="269">
        <v>4417</v>
      </c>
      <c r="P72" s="269">
        <v>4637</v>
      </c>
      <c r="Q72" s="269">
        <v>4868</v>
      </c>
      <c r="R72" s="269">
        <v>5111</v>
      </c>
      <c r="S72" s="269" t="s">
        <v>139</v>
      </c>
      <c r="T72" s="270">
        <v>0.13700000000000001</v>
      </c>
      <c r="U72" s="270">
        <v>0.14000000000000001</v>
      </c>
      <c r="V72" s="270">
        <v>0.14299999999999999</v>
      </c>
      <c r="W72" s="270">
        <v>0.14499999999999999</v>
      </c>
      <c r="X72" s="270">
        <v>0.14799999999999999</v>
      </c>
      <c r="Y72" s="270">
        <v>0.154</v>
      </c>
      <c r="Z72" s="270">
        <v>0.157</v>
      </c>
      <c r="AA72" s="270">
        <v>0.16</v>
      </c>
      <c r="AB72" s="270">
        <v>0.16300000000000001</v>
      </c>
      <c r="AC72" s="270">
        <v>0.16700000000000001</v>
      </c>
      <c r="AD72" s="270">
        <v>0.01</v>
      </c>
      <c r="AE72" s="270">
        <v>0.01</v>
      </c>
      <c r="AF72" s="270">
        <v>0.01</v>
      </c>
      <c r="AG72" s="270">
        <v>0.01</v>
      </c>
      <c r="AH72" s="270">
        <v>0.01</v>
      </c>
      <c r="AI72" s="270">
        <v>0</v>
      </c>
      <c r="AJ72" s="270">
        <v>0</v>
      </c>
      <c r="AK72" s="270">
        <v>0</v>
      </c>
      <c r="AL72" s="270">
        <v>0</v>
      </c>
      <c r="AM72" s="270">
        <v>0</v>
      </c>
      <c r="AN72" s="270">
        <v>8.0000000000000002E-3</v>
      </c>
      <c r="AO72" s="270">
        <v>8.0000000000000002E-3</v>
      </c>
      <c r="AP72" s="270">
        <v>8.9999999999999993E-3</v>
      </c>
      <c r="AQ72" s="270">
        <v>8.9999999999999993E-3</v>
      </c>
      <c r="AR72" s="270">
        <v>8.9999999999999993E-3</v>
      </c>
      <c r="AS72" s="270">
        <v>0.184</v>
      </c>
      <c r="AT72" s="270">
        <v>0.187</v>
      </c>
      <c r="AU72" s="270">
        <v>0.191</v>
      </c>
      <c r="AV72" s="270">
        <v>0.19400000000000001</v>
      </c>
      <c r="AW72" s="270">
        <v>0.19800000000000001</v>
      </c>
      <c r="AX72" s="270">
        <v>0</v>
      </c>
      <c r="AY72" s="270">
        <v>0</v>
      </c>
      <c r="AZ72" s="270">
        <v>0</v>
      </c>
      <c r="BA72" s="270">
        <v>0</v>
      </c>
      <c r="BB72" s="270">
        <v>0</v>
      </c>
      <c r="BC72" s="270">
        <v>0</v>
      </c>
      <c r="BD72" s="270">
        <v>0</v>
      </c>
      <c r="BE72" s="270">
        <v>0</v>
      </c>
      <c r="BF72" s="270">
        <v>0</v>
      </c>
      <c r="BG72" s="270">
        <v>0</v>
      </c>
    </row>
    <row r="73" spans="1:59">
      <c r="A73" s="267" t="s">
        <v>459</v>
      </c>
      <c r="B73" s="268" t="s">
        <v>395</v>
      </c>
      <c r="C73" s="268">
        <v>0</v>
      </c>
      <c r="D73" s="268">
        <v>0</v>
      </c>
      <c r="E73" s="268"/>
      <c r="F73" s="269" t="e">
        <v>#N/A</v>
      </c>
      <c r="G73" s="270">
        <v>0</v>
      </c>
      <c r="H73" s="270">
        <v>0</v>
      </c>
      <c r="I73" s="270">
        <v>0</v>
      </c>
      <c r="J73" s="270">
        <v>0</v>
      </c>
      <c r="K73" s="270">
        <v>0</v>
      </c>
      <c r="L73" s="270" t="e">
        <v>#VALUE!</v>
      </c>
      <c r="M73" s="271" t="s">
        <v>395</v>
      </c>
      <c r="N73" s="269">
        <v>0</v>
      </c>
      <c r="O73" s="269">
        <v>0</v>
      </c>
      <c r="P73" s="269">
        <v>0</v>
      </c>
      <c r="Q73" s="269">
        <v>0</v>
      </c>
      <c r="R73" s="269">
        <v>0</v>
      </c>
      <c r="S73" s="269" t="s">
        <v>191</v>
      </c>
      <c r="T73" s="270">
        <v>0</v>
      </c>
      <c r="U73" s="270">
        <v>0</v>
      </c>
      <c r="V73" s="270">
        <v>0</v>
      </c>
      <c r="W73" s="270">
        <v>0</v>
      </c>
      <c r="X73" s="270">
        <v>0</v>
      </c>
      <c r="Y73" s="270">
        <v>0</v>
      </c>
      <c r="Z73" s="270">
        <v>0</v>
      </c>
      <c r="AA73" s="270">
        <v>0</v>
      </c>
      <c r="AB73" s="270">
        <v>0</v>
      </c>
      <c r="AC73" s="270">
        <v>0</v>
      </c>
      <c r="AD73" s="270">
        <v>0</v>
      </c>
      <c r="AE73" s="270">
        <v>0</v>
      </c>
      <c r="AF73" s="270">
        <v>0</v>
      </c>
      <c r="AG73" s="270">
        <v>0</v>
      </c>
      <c r="AH73" s="270">
        <v>0</v>
      </c>
      <c r="AI73" s="270">
        <v>0</v>
      </c>
      <c r="AJ73" s="270">
        <v>0</v>
      </c>
      <c r="AK73" s="270">
        <v>0</v>
      </c>
      <c r="AL73" s="270">
        <v>0</v>
      </c>
      <c r="AM73" s="270">
        <v>0</v>
      </c>
      <c r="AN73" s="270">
        <v>0</v>
      </c>
      <c r="AO73" s="270">
        <v>0</v>
      </c>
      <c r="AP73" s="270">
        <v>0</v>
      </c>
      <c r="AQ73" s="270">
        <v>0</v>
      </c>
      <c r="AR73" s="270">
        <v>0</v>
      </c>
      <c r="AS73" s="270">
        <v>0</v>
      </c>
      <c r="AT73" s="270">
        <v>0</v>
      </c>
      <c r="AU73" s="270">
        <v>0</v>
      </c>
      <c r="AV73" s="270">
        <v>0</v>
      </c>
      <c r="AW73" s="270">
        <v>0</v>
      </c>
      <c r="AX73" s="270">
        <v>0</v>
      </c>
      <c r="AY73" s="270">
        <v>0</v>
      </c>
      <c r="AZ73" s="270">
        <v>0</v>
      </c>
      <c r="BA73" s="270">
        <v>0</v>
      </c>
      <c r="BB73" s="270">
        <v>0</v>
      </c>
      <c r="BC73" s="270">
        <v>0</v>
      </c>
      <c r="BD73" s="270">
        <v>0</v>
      </c>
      <c r="BE73" s="270">
        <v>0</v>
      </c>
      <c r="BF73" s="270">
        <v>0</v>
      </c>
      <c r="BG73" s="270">
        <v>0</v>
      </c>
    </row>
    <row r="74" spans="1:59">
      <c r="A74" s="267" t="s">
        <v>460</v>
      </c>
      <c r="B74" s="268">
        <v>0.40791666666666665</v>
      </c>
      <c r="C74" s="268">
        <v>0.92399999999999993</v>
      </c>
      <c r="D74" s="268">
        <v>0</v>
      </c>
      <c r="E74" s="268"/>
      <c r="F74" s="269">
        <v>4250</v>
      </c>
      <c r="G74" s="270">
        <v>0.1</v>
      </c>
      <c r="H74" s="270">
        <v>0.13600000000000001</v>
      </c>
      <c r="I74" s="270">
        <v>2.1999999999999999E-2</v>
      </c>
      <c r="J74" s="270">
        <v>7.0000000000000007E-2</v>
      </c>
      <c r="K74" s="270">
        <v>0.02</v>
      </c>
      <c r="L74" s="270">
        <v>5.9916666666666618E-2</v>
      </c>
      <c r="M74" s="271">
        <v>23.529411764705884</v>
      </c>
      <c r="N74" s="269">
        <v>4356</v>
      </c>
      <c r="O74" s="269">
        <v>4868</v>
      </c>
      <c r="P74" s="269">
        <v>5380</v>
      </c>
      <c r="Q74" s="269">
        <v>5892</v>
      </c>
      <c r="R74" s="269">
        <v>6404</v>
      </c>
      <c r="S74" s="269" t="s">
        <v>155</v>
      </c>
      <c r="T74" s="270">
        <v>0.128</v>
      </c>
      <c r="U74" s="270">
        <v>0.158</v>
      </c>
      <c r="V74" s="270" t="e">
        <v>#N/A</v>
      </c>
      <c r="W74" s="270">
        <v>0.219</v>
      </c>
      <c r="X74" s="270">
        <v>0.25</v>
      </c>
      <c r="Y74" s="270">
        <v>0.13700000000000001</v>
      </c>
      <c r="Z74" s="270">
        <v>0.14000000000000001</v>
      </c>
      <c r="AA74" s="270">
        <v>0.14199999999999999</v>
      </c>
      <c r="AB74" s="270">
        <v>0.14499999999999999</v>
      </c>
      <c r="AC74" s="270">
        <v>0.14699999999999999</v>
      </c>
      <c r="AD74" s="270">
        <v>2.1999999999999999E-2</v>
      </c>
      <c r="AE74" s="270">
        <v>2.3E-2</v>
      </c>
      <c r="AF74" s="270">
        <v>2.3E-2</v>
      </c>
      <c r="AG74" s="270">
        <v>2.5999999999999999E-2</v>
      </c>
      <c r="AH74" s="270">
        <v>2.5999999999999999E-2</v>
      </c>
      <c r="AI74" s="270">
        <v>7.4999999999999997E-2</v>
      </c>
      <c r="AJ74" s="270">
        <v>7.5999999999999998E-2</v>
      </c>
      <c r="AK74" s="270">
        <v>7.6999999999999999E-2</v>
      </c>
      <c r="AL74" s="270">
        <v>1.7999999999999999E-2</v>
      </c>
      <c r="AM74" s="270">
        <v>1.9E-2</v>
      </c>
      <c r="AN74" s="270">
        <v>2.8000000000000001E-2</v>
      </c>
      <c r="AO74" s="270">
        <v>3.3000000000000002E-2</v>
      </c>
      <c r="AP74" s="270">
        <v>3.7999999999999999E-2</v>
      </c>
      <c r="AQ74" s="270">
        <v>4.2999999999999997E-2</v>
      </c>
      <c r="AR74" s="270">
        <v>4.8000000000000001E-2</v>
      </c>
      <c r="AS74" s="270">
        <v>2.1999999999999999E-2</v>
      </c>
      <c r="AT74" s="270">
        <v>2.5000000000000001E-2</v>
      </c>
      <c r="AU74" s="270">
        <v>2.7E-2</v>
      </c>
      <c r="AV74" s="270">
        <v>2.5999999999999999E-2</v>
      </c>
      <c r="AW74" s="270">
        <v>2.8000000000000001E-2</v>
      </c>
      <c r="AX74" s="270">
        <v>0</v>
      </c>
      <c r="AY74" s="270">
        <v>0.1</v>
      </c>
      <c r="AZ74" s="270">
        <v>0.6</v>
      </c>
      <c r="BA74" s="270">
        <v>0</v>
      </c>
      <c r="BB74" s="270">
        <v>0</v>
      </c>
      <c r="BC74" s="270">
        <v>0</v>
      </c>
      <c r="BD74" s="270">
        <v>0</v>
      </c>
      <c r="BE74" s="270">
        <v>0</v>
      </c>
      <c r="BF74" s="270">
        <v>0</v>
      </c>
      <c r="BG74" s="270">
        <v>0</v>
      </c>
    </row>
    <row r="75" spans="1:59">
      <c r="A75" s="267" t="s">
        <v>461</v>
      </c>
      <c r="B75" s="268">
        <v>0.42058333333333331</v>
      </c>
      <c r="C75" s="268">
        <v>1.1000000000000001</v>
      </c>
      <c r="D75" s="268">
        <v>4.0000000000000001E-3</v>
      </c>
      <c r="E75" s="268"/>
      <c r="F75" s="269">
        <v>4700</v>
      </c>
      <c r="G75" s="270">
        <v>0.23899999999999999</v>
      </c>
      <c r="H75" s="270">
        <v>8.9999999999999993E-3</v>
      </c>
      <c r="I75" s="270">
        <v>4.7E-2</v>
      </c>
      <c r="J75" s="270">
        <v>6.0000000000000001E-3</v>
      </c>
      <c r="K75" s="270">
        <v>6.5000000000000002E-2</v>
      </c>
      <c r="L75" s="270">
        <v>5.0583333333333313E-2</v>
      </c>
      <c r="M75" s="271">
        <v>50.851063829787236</v>
      </c>
      <c r="N75" s="269">
        <v>4850</v>
      </c>
      <c r="O75" s="269">
        <v>4950</v>
      </c>
      <c r="P75" s="269">
        <v>5100</v>
      </c>
      <c r="Q75" s="269">
        <v>5360</v>
      </c>
      <c r="R75" s="269">
        <v>5628</v>
      </c>
      <c r="S75" s="269" t="s">
        <v>214</v>
      </c>
      <c r="T75" s="270">
        <v>0.28199999999999997</v>
      </c>
      <c r="U75" s="270">
        <v>0.30599999999999999</v>
      </c>
      <c r="V75" s="270">
        <v>0.33200000000000002</v>
      </c>
      <c r="W75" s="270">
        <v>0.35399999999999998</v>
      </c>
      <c r="X75" s="270">
        <v>0.372</v>
      </c>
      <c r="Y75" s="270">
        <v>2.7E-2</v>
      </c>
      <c r="Z75" s="270">
        <v>2.9000000000000001E-2</v>
      </c>
      <c r="AA75" s="270">
        <v>0.03</v>
      </c>
      <c r="AB75" s="270">
        <v>3.2000000000000001E-2</v>
      </c>
      <c r="AC75" s="270">
        <v>3.5999999999999997E-2</v>
      </c>
      <c r="AD75" s="270">
        <v>4.7E-2</v>
      </c>
      <c r="AE75" s="270">
        <v>0.05</v>
      </c>
      <c r="AF75" s="270">
        <v>5.1999999999999998E-2</v>
      </c>
      <c r="AG75" s="270">
        <v>5.5E-2</v>
      </c>
      <c r="AH75" s="270">
        <v>5.7000000000000002E-2</v>
      </c>
      <c r="AI75" s="270">
        <v>2.7E-2</v>
      </c>
      <c r="AJ75" s="270">
        <v>2.9000000000000001E-2</v>
      </c>
      <c r="AK75" s="270">
        <v>0.03</v>
      </c>
      <c r="AL75" s="270">
        <v>3.2000000000000001E-2</v>
      </c>
      <c r="AM75" s="270">
        <v>3.4000000000000002E-2</v>
      </c>
      <c r="AN75" s="270">
        <v>1.2E-2</v>
      </c>
      <c r="AO75" s="270">
        <v>1.2999999999999999E-2</v>
      </c>
      <c r="AP75" s="270">
        <v>1.4E-2</v>
      </c>
      <c r="AQ75" s="270">
        <v>1.4999999999999999E-2</v>
      </c>
      <c r="AR75" s="270">
        <v>1.6E-2</v>
      </c>
      <c r="AS75" s="270">
        <v>5.7000000000000002E-2</v>
      </c>
      <c r="AT75" s="270">
        <v>5.8000000000000003E-2</v>
      </c>
      <c r="AU75" s="270">
        <v>0.06</v>
      </c>
      <c r="AV75" s="270">
        <v>6.0999999999999999E-2</v>
      </c>
      <c r="AW75" s="270">
        <v>7.1999999999999995E-2</v>
      </c>
      <c r="AX75" s="270">
        <v>0</v>
      </c>
      <c r="AY75" s="270">
        <v>0</v>
      </c>
      <c r="AZ75" s="270">
        <v>0</v>
      </c>
      <c r="BA75" s="270">
        <v>0</v>
      </c>
      <c r="BB75" s="270">
        <v>0</v>
      </c>
      <c r="BC75" s="270">
        <v>0</v>
      </c>
      <c r="BD75" s="270">
        <v>0</v>
      </c>
      <c r="BE75" s="270">
        <v>0</v>
      </c>
      <c r="BF75" s="270">
        <v>0</v>
      </c>
      <c r="BG75" s="270">
        <v>0</v>
      </c>
    </row>
    <row r="76" spans="1:59">
      <c r="A76" s="267" t="s">
        <v>462</v>
      </c>
      <c r="B76" s="268">
        <v>12.843000000000002</v>
      </c>
      <c r="C76" s="268">
        <v>50.2</v>
      </c>
      <c r="D76" s="268">
        <v>3.7934301369863013</v>
      </c>
      <c r="E76" s="268"/>
      <c r="F76" s="269">
        <v>52240</v>
      </c>
      <c r="G76" s="270">
        <v>3.3580000000000001</v>
      </c>
      <c r="H76" s="270">
        <v>4.25</v>
      </c>
      <c r="I76" s="270">
        <v>0</v>
      </c>
      <c r="J76" s="270">
        <v>0</v>
      </c>
      <c r="K76" s="270">
        <v>0.443</v>
      </c>
      <c r="L76" s="270">
        <v>0.99856986301370121</v>
      </c>
      <c r="M76" s="271">
        <v>64.280245022970902</v>
      </c>
      <c r="N76" s="269">
        <v>56100</v>
      </c>
      <c r="O76" s="269">
        <v>62896</v>
      </c>
      <c r="P76" s="269">
        <v>70500</v>
      </c>
      <c r="Q76" s="269">
        <v>79000</v>
      </c>
      <c r="R76" s="269">
        <v>88600</v>
      </c>
      <c r="S76" s="269" t="s">
        <v>225</v>
      </c>
      <c r="T76" s="270">
        <v>2.9</v>
      </c>
      <c r="U76" s="270">
        <v>3.2509999999999999</v>
      </c>
      <c r="V76" s="270">
        <v>3.645</v>
      </c>
      <c r="W76" s="270">
        <v>4.0860000000000003</v>
      </c>
      <c r="X76" s="270">
        <v>4.5810000000000004</v>
      </c>
      <c r="Y76" s="270">
        <v>3.7280000000000002</v>
      </c>
      <c r="Z76" s="270">
        <v>4.1790000000000003</v>
      </c>
      <c r="AA76" s="270">
        <v>4.6859999999999999</v>
      </c>
      <c r="AB76" s="270">
        <v>5.2530000000000001</v>
      </c>
      <c r="AC76" s="270">
        <v>5.89</v>
      </c>
      <c r="AD76" s="270">
        <v>0</v>
      </c>
      <c r="AE76" s="270">
        <v>0</v>
      </c>
      <c r="AF76" s="270">
        <v>0</v>
      </c>
      <c r="AG76" s="270">
        <v>0</v>
      </c>
      <c r="AH76" s="270">
        <v>0</v>
      </c>
      <c r="AI76" s="270">
        <v>0</v>
      </c>
      <c r="AJ76" s="270">
        <v>0</v>
      </c>
      <c r="AK76" s="270">
        <v>0</v>
      </c>
      <c r="AL76" s="270">
        <v>0</v>
      </c>
      <c r="AM76" s="270">
        <v>0</v>
      </c>
      <c r="AN76" s="270">
        <v>0.379</v>
      </c>
      <c r="AO76" s="270">
        <v>0.42499999999999999</v>
      </c>
      <c r="AP76" s="270">
        <v>0.47599999999999998</v>
      </c>
      <c r="AQ76" s="270">
        <v>0.53400000000000003</v>
      </c>
      <c r="AR76" s="270">
        <v>0.59899999999999998</v>
      </c>
      <c r="AS76" s="270">
        <v>0.876</v>
      </c>
      <c r="AT76" s="270">
        <v>0.98199999999999998</v>
      </c>
      <c r="AU76" s="270">
        <v>1.1020000000000001</v>
      </c>
      <c r="AV76" s="270">
        <v>1.2350000000000001</v>
      </c>
      <c r="AW76" s="270">
        <v>1.385</v>
      </c>
      <c r="AX76" s="270">
        <v>0</v>
      </c>
      <c r="AY76" s="270">
        <v>0</v>
      </c>
      <c r="AZ76" s="270">
        <v>0</v>
      </c>
      <c r="BA76" s="270">
        <v>0</v>
      </c>
      <c r="BB76" s="270">
        <v>0</v>
      </c>
      <c r="BC76" s="270">
        <v>0</v>
      </c>
      <c r="BD76" s="270">
        <v>0</v>
      </c>
      <c r="BE76" s="270">
        <v>0</v>
      </c>
      <c r="BF76" s="270">
        <v>0</v>
      </c>
      <c r="BG76" s="270">
        <v>0</v>
      </c>
    </row>
    <row r="77" spans="1:59">
      <c r="A77" s="267" t="s">
        <v>463</v>
      </c>
      <c r="B77" s="268">
        <v>0.52883333333333327</v>
      </c>
      <c r="C77" s="268">
        <v>1.48</v>
      </c>
      <c r="D77" s="268">
        <v>0</v>
      </c>
      <c r="E77" s="268"/>
      <c r="F77" s="269">
        <v>3850</v>
      </c>
      <c r="G77" s="270">
        <v>0.17499999999999999</v>
      </c>
      <c r="H77" s="270">
        <v>0.123</v>
      </c>
      <c r="I77" s="270">
        <v>0.10199999999999999</v>
      </c>
      <c r="J77" s="270">
        <v>5.7000000000000002E-2</v>
      </c>
      <c r="K77" s="270">
        <v>3.5000000000000003E-2</v>
      </c>
      <c r="L77" s="270">
        <v>3.6833333333333274E-2</v>
      </c>
      <c r="M77" s="271">
        <v>45.454545454545453</v>
      </c>
      <c r="N77" s="269">
        <v>3989</v>
      </c>
      <c r="O77" s="269">
        <v>4054</v>
      </c>
      <c r="P77" s="269">
        <v>4069</v>
      </c>
      <c r="Q77" s="269">
        <v>4150</v>
      </c>
      <c r="R77" s="269">
        <v>4200</v>
      </c>
      <c r="S77" s="269" t="s">
        <v>126</v>
      </c>
      <c r="T77" s="270">
        <v>0.17299999999999999</v>
      </c>
      <c r="U77" s="270">
        <v>0.17499999999999999</v>
      </c>
      <c r="V77" s="270">
        <v>0.17699999999999999</v>
      </c>
      <c r="W77" s="270">
        <v>0.17899999999999999</v>
      </c>
      <c r="X77" s="270">
        <v>0.18099999999999999</v>
      </c>
      <c r="Y77" s="270">
        <v>0.108</v>
      </c>
      <c r="Z77" s="270">
        <v>0.112</v>
      </c>
      <c r="AA77" s="270">
        <v>0.11600000000000001</v>
      </c>
      <c r="AB77" s="270">
        <v>0.12</v>
      </c>
      <c r="AC77" s="270">
        <v>0.122</v>
      </c>
      <c r="AD77" s="270">
        <v>0.09</v>
      </c>
      <c r="AE77" s="270">
        <v>9.1999999999999998E-2</v>
      </c>
      <c r="AF77" s="270">
        <v>9.4E-2</v>
      </c>
      <c r="AG77" s="270">
        <v>9.6000000000000002E-2</v>
      </c>
      <c r="AH77" s="270">
        <v>9.8000000000000004E-2</v>
      </c>
      <c r="AI77" s="270">
        <v>3.5999999999999997E-2</v>
      </c>
      <c r="AJ77" s="270">
        <v>3.6999999999999998E-2</v>
      </c>
      <c r="AK77" s="270">
        <v>3.7999999999999999E-2</v>
      </c>
      <c r="AL77" s="270">
        <v>3.9E-2</v>
      </c>
      <c r="AM77" s="270">
        <v>0.04</v>
      </c>
      <c r="AN77" s="270">
        <v>4.4999999999999998E-2</v>
      </c>
      <c r="AO77" s="270">
        <v>4.4999999999999998E-2</v>
      </c>
      <c r="AP77" s="270">
        <v>4.4999999999999998E-2</v>
      </c>
      <c r="AQ77" s="270">
        <v>4.4999999999999998E-2</v>
      </c>
      <c r="AR77" s="270">
        <v>4.4999999999999998E-2</v>
      </c>
      <c r="AS77" s="270">
        <v>7.6999999999999999E-2</v>
      </c>
      <c r="AT77" s="270">
        <v>7.8E-2</v>
      </c>
      <c r="AU77" s="270">
        <v>0.08</v>
      </c>
      <c r="AV77" s="270">
        <v>8.1000000000000003E-2</v>
      </c>
      <c r="AW77" s="270">
        <v>8.2000000000000003E-2</v>
      </c>
      <c r="AX77" s="270">
        <v>0</v>
      </c>
      <c r="AY77" s="270">
        <v>0</v>
      </c>
      <c r="AZ77" s="270">
        <v>0</v>
      </c>
      <c r="BA77" s="270">
        <v>0</v>
      </c>
      <c r="BB77" s="270">
        <v>0</v>
      </c>
      <c r="BC77" s="270">
        <v>0</v>
      </c>
      <c r="BD77" s="270">
        <v>0</v>
      </c>
      <c r="BE77" s="270">
        <v>0</v>
      </c>
      <c r="BF77" s="270">
        <v>0</v>
      </c>
      <c r="BG77" s="270">
        <v>0</v>
      </c>
    </row>
    <row r="78" spans="1:59">
      <c r="A78" s="267" t="s">
        <v>464</v>
      </c>
      <c r="B78" s="268">
        <v>5.4999999999999988E-3</v>
      </c>
      <c r="C78" s="268">
        <v>0.1</v>
      </c>
      <c r="D78" s="268">
        <v>0</v>
      </c>
      <c r="E78" s="268"/>
      <c r="F78" s="269">
        <v>130</v>
      </c>
      <c r="G78" s="270">
        <v>5.0000000000000001E-3</v>
      </c>
      <c r="H78" s="270">
        <v>0</v>
      </c>
      <c r="I78" s="270">
        <v>0</v>
      </c>
      <c r="J78" s="270">
        <v>0</v>
      </c>
      <c r="K78" s="270">
        <v>0</v>
      </c>
      <c r="L78" s="270">
        <v>4.9999999999999871E-4</v>
      </c>
      <c r="M78" s="271">
        <v>38.46153846153846</v>
      </c>
      <c r="N78" s="269">
        <v>135</v>
      </c>
      <c r="O78" s="269">
        <v>140</v>
      </c>
      <c r="P78" s="269">
        <v>145</v>
      </c>
      <c r="Q78" s="269">
        <v>150</v>
      </c>
      <c r="R78" s="269">
        <v>155</v>
      </c>
      <c r="S78" s="269" t="s">
        <v>212</v>
      </c>
      <c r="T78" s="270">
        <v>5.0000000000000001E-3</v>
      </c>
      <c r="U78" s="270">
        <v>5.0000000000000001E-3</v>
      </c>
      <c r="V78" s="270" t="e">
        <v>#N/A</v>
      </c>
      <c r="W78" s="270">
        <v>5.0000000000000001E-3</v>
      </c>
      <c r="X78" s="270">
        <v>4.0000000000000001E-3</v>
      </c>
      <c r="Y78" s="270">
        <v>0</v>
      </c>
      <c r="Z78" s="270">
        <v>0</v>
      </c>
      <c r="AA78" s="270">
        <v>0</v>
      </c>
      <c r="AB78" s="270">
        <v>0</v>
      </c>
      <c r="AC78" s="270">
        <v>0</v>
      </c>
      <c r="AD78" s="270">
        <v>0</v>
      </c>
      <c r="AE78" s="270">
        <v>0</v>
      </c>
      <c r="AF78" s="270">
        <v>0</v>
      </c>
      <c r="AG78" s="270">
        <v>0</v>
      </c>
      <c r="AH78" s="270">
        <v>0</v>
      </c>
      <c r="AI78" s="270">
        <v>0</v>
      </c>
      <c r="AJ78" s="270">
        <v>0</v>
      </c>
      <c r="AK78" s="270">
        <v>0</v>
      </c>
      <c r="AL78" s="270">
        <v>0</v>
      </c>
      <c r="AM78" s="270">
        <v>0</v>
      </c>
      <c r="AN78" s="270">
        <v>0</v>
      </c>
      <c r="AO78" s="270">
        <v>0</v>
      </c>
      <c r="AP78" s="270">
        <v>0</v>
      </c>
      <c r="AQ78" s="270">
        <v>0</v>
      </c>
      <c r="AR78" s="270">
        <v>0</v>
      </c>
      <c r="AS78" s="270">
        <v>0</v>
      </c>
      <c r="AT78" s="270">
        <v>0</v>
      </c>
      <c r="AU78" s="270">
        <v>0</v>
      </c>
      <c r="AV78" s="270">
        <v>0</v>
      </c>
      <c r="AW78" s="270">
        <v>0</v>
      </c>
      <c r="AX78" s="270">
        <v>0</v>
      </c>
      <c r="AY78" s="270">
        <v>0</v>
      </c>
      <c r="AZ78" s="270">
        <v>0</v>
      </c>
      <c r="BA78" s="270">
        <v>0</v>
      </c>
      <c r="BB78" s="270">
        <v>0</v>
      </c>
      <c r="BC78" s="270">
        <v>0</v>
      </c>
      <c r="BD78" s="270">
        <v>0</v>
      </c>
      <c r="BE78" s="270">
        <v>0</v>
      </c>
      <c r="BF78" s="270">
        <v>0</v>
      </c>
      <c r="BG78" s="270">
        <v>0</v>
      </c>
    </row>
    <row r="79" spans="1:59">
      <c r="A79" s="267" t="s">
        <v>465</v>
      </c>
      <c r="B79" s="268">
        <v>3.4666666666666679E-2</v>
      </c>
      <c r="C79" s="268">
        <v>1.35</v>
      </c>
      <c r="D79" s="268">
        <v>0</v>
      </c>
      <c r="E79" s="268"/>
      <c r="F79" s="269">
        <v>240</v>
      </c>
      <c r="G79" s="270">
        <v>7.0000000000000001E-3</v>
      </c>
      <c r="H79" s="270">
        <v>1E-3</v>
      </c>
      <c r="I79" s="270">
        <v>2.5000000000000001E-2</v>
      </c>
      <c r="J79" s="270">
        <v>1E-3</v>
      </c>
      <c r="K79" s="270">
        <v>0</v>
      </c>
      <c r="L79" s="270">
        <v>6.6666666666667651E-4</v>
      </c>
      <c r="M79" s="271">
        <v>29.166666666666668</v>
      </c>
      <c r="N79" s="269">
        <v>240</v>
      </c>
      <c r="O79" s="269">
        <v>240</v>
      </c>
      <c r="P79" s="269">
        <v>245</v>
      </c>
      <c r="Q79" s="269">
        <v>250</v>
      </c>
      <c r="R79" s="269">
        <v>255</v>
      </c>
      <c r="S79" s="269" t="s">
        <v>212</v>
      </c>
      <c r="T79" s="270">
        <v>7.0000000000000001E-3</v>
      </c>
      <c r="U79" s="270">
        <v>7.0000000000000001E-3</v>
      </c>
      <c r="V79" s="270">
        <v>7.0000000000000001E-3</v>
      </c>
      <c r="W79" s="270">
        <v>6.0000000000000001E-3</v>
      </c>
      <c r="X79" s="270">
        <v>6.0000000000000001E-3</v>
      </c>
      <c r="Y79" s="270">
        <v>1E-3</v>
      </c>
      <c r="Z79" s="270">
        <v>1E-3</v>
      </c>
      <c r="AA79" s="270">
        <v>1E-3</v>
      </c>
      <c r="AB79" s="270">
        <v>1E-3</v>
      </c>
      <c r="AC79" s="270">
        <v>1E-3</v>
      </c>
      <c r="AD79" s="270">
        <v>2.5999999999999999E-2</v>
      </c>
      <c r="AE79" s="270">
        <v>2.5999999999999999E-2</v>
      </c>
      <c r="AF79" s="270">
        <v>2.5000000000000001E-2</v>
      </c>
      <c r="AG79" s="270">
        <v>2.5000000000000001E-2</v>
      </c>
      <c r="AH79" s="270">
        <v>2.4E-2</v>
      </c>
      <c r="AI79" s="270">
        <v>1E-3</v>
      </c>
      <c r="AJ79" s="270">
        <v>1E-3</v>
      </c>
      <c r="AK79" s="270">
        <v>1E-3</v>
      </c>
      <c r="AL79" s="270">
        <v>1E-3</v>
      </c>
      <c r="AM79" s="270">
        <v>1E-3</v>
      </c>
      <c r="AN79" s="270">
        <v>0</v>
      </c>
      <c r="AO79" s="270">
        <v>0</v>
      </c>
      <c r="AP79" s="270">
        <v>0</v>
      </c>
      <c r="AQ79" s="270">
        <v>0</v>
      </c>
      <c r="AR79" s="270">
        <v>0</v>
      </c>
      <c r="AS79" s="270">
        <v>0</v>
      </c>
      <c r="AT79" s="270">
        <v>0</v>
      </c>
      <c r="AU79" s="270">
        <v>0</v>
      </c>
      <c r="AV79" s="270">
        <v>0</v>
      </c>
      <c r="AW79" s="270">
        <v>0</v>
      </c>
      <c r="AX79" s="270">
        <v>0</v>
      </c>
      <c r="AY79" s="270">
        <v>0</v>
      </c>
      <c r="AZ79" s="270">
        <v>0</v>
      </c>
      <c r="BA79" s="270">
        <v>0</v>
      </c>
      <c r="BB79" s="270">
        <v>0</v>
      </c>
      <c r="BC79" s="270">
        <v>0</v>
      </c>
      <c r="BD79" s="270">
        <v>0</v>
      </c>
      <c r="BE79" s="270">
        <v>0</v>
      </c>
      <c r="BF79" s="270">
        <v>0</v>
      </c>
      <c r="BG79" s="270">
        <v>0</v>
      </c>
    </row>
    <row r="80" spans="1:59">
      <c r="A80" s="267" t="s">
        <v>466</v>
      </c>
      <c r="B80" s="268">
        <v>1.0482500000000001</v>
      </c>
      <c r="C80" s="268">
        <v>1.9000000000000001</v>
      </c>
      <c r="D80" s="268">
        <v>5.2999999999999999E-2</v>
      </c>
      <c r="E80" s="268"/>
      <c r="F80" s="269">
        <v>14300</v>
      </c>
      <c r="G80" s="270">
        <v>0.78100000000000003</v>
      </c>
      <c r="H80" s="270">
        <v>3.5999999999999997E-2</v>
      </c>
      <c r="I80" s="270">
        <v>7.8E-2</v>
      </c>
      <c r="J80" s="270">
        <v>1.4999999999999999E-2</v>
      </c>
      <c r="K80" s="270">
        <v>1E-3</v>
      </c>
      <c r="L80" s="270">
        <v>8.4250000000000047E-2</v>
      </c>
      <c r="M80" s="271">
        <v>54.615384615384613</v>
      </c>
      <c r="N80" s="269">
        <v>14253</v>
      </c>
      <c r="O80" s="269">
        <v>14353</v>
      </c>
      <c r="P80" s="269">
        <v>14453</v>
      </c>
      <c r="Q80" s="269">
        <v>14553</v>
      </c>
      <c r="R80" s="269">
        <v>14653</v>
      </c>
      <c r="S80" s="269" t="s">
        <v>212</v>
      </c>
      <c r="T80" s="270">
        <v>0.753</v>
      </c>
      <c r="U80" s="270">
        <v>0.753</v>
      </c>
      <c r="V80" s="270">
        <v>0.752</v>
      </c>
      <c r="W80" s="270">
        <v>0.752</v>
      </c>
      <c r="X80" s="270">
        <v>0.751</v>
      </c>
      <c r="Y80" s="270">
        <v>3.5000000000000003E-2</v>
      </c>
      <c r="Z80" s="270">
        <v>3.5000000000000003E-2</v>
      </c>
      <c r="AA80" s="270">
        <v>3.4000000000000002E-2</v>
      </c>
      <c r="AB80" s="270">
        <v>3.4000000000000002E-2</v>
      </c>
      <c r="AC80" s="270">
        <v>3.3000000000000002E-2</v>
      </c>
      <c r="AD80" s="270">
        <v>7.5999999999999998E-2</v>
      </c>
      <c r="AE80" s="270">
        <v>7.5999999999999998E-2</v>
      </c>
      <c r="AF80" s="270">
        <v>7.5999999999999998E-2</v>
      </c>
      <c r="AG80" s="270">
        <v>7.4999999999999997E-2</v>
      </c>
      <c r="AH80" s="270">
        <v>7.4999999999999997E-2</v>
      </c>
      <c r="AI80" s="270">
        <v>1.2E-2</v>
      </c>
      <c r="AJ80" s="270">
        <v>1.2E-2</v>
      </c>
      <c r="AK80" s="270">
        <v>1.0999999999999999E-2</v>
      </c>
      <c r="AL80" s="270">
        <v>1.0999999999999999E-2</v>
      </c>
      <c r="AM80" s="270">
        <v>0.01</v>
      </c>
      <c r="AN80" s="270">
        <v>1E-3</v>
      </c>
      <c r="AO80" s="270">
        <v>1E-3</v>
      </c>
      <c r="AP80" s="270">
        <v>1E-3</v>
      </c>
      <c r="AQ80" s="270">
        <v>1E-3</v>
      </c>
      <c r="AR80" s="270">
        <v>1E-3</v>
      </c>
      <c r="AS80" s="270">
        <v>8.3000000000000004E-2</v>
      </c>
      <c r="AT80" s="270">
        <v>8.3000000000000004E-2</v>
      </c>
      <c r="AU80" s="270">
        <v>8.3000000000000004E-2</v>
      </c>
      <c r="AV80" s="270">
        <v>8.2000000000000003E-2</v>
      </c>
      <c r="AW80" s="270">
        <v>8.2000000000000003E-2</v>
      </c>
      <c r="AX80" s="270">
        <v>0</v>
      </c>
      <c r="AY80" s="270">
        <v>0</v>
      </c>
      <c r="AZ80" s="270">
        <v>0</v>
      </c>
      <c r="BA80" s="270">
        <v>0</v>
      </c>
      <c r="BB80" s="270">
        <v>0</v>
      </c>
      <c r="BC80" s="270">
        <v>0</v>
      </c>
      <c r="BD80" s="270">
        <v>0</v>
      </c>
      <c r="BE80" s="270">
        <v>0</v>
      </c>
      <c r="BF80" s="270">
        <v>0</v>
      </c>
      <c r="BG80" s="270">
        <v>0</v>
      </c>
    </row>
    <row r="81" spans="1:59">
      <c r="A81" s="267" t="s">
        <v>467</v>
      </c>
      <c r="B81" s="268">
        <v>0.60124999999999995</v>
      </c>
      <c r="C81" s="268">
        <v>1.35</v>
      </c>
      <c r="D81" s="268">
        <v>0</v>
      </c>
      <c r="E81" s="268"/>
      <c r="F81" s="269">
        <v>8170</v>
      </c>
      <c r="G81" s="270">
        <v>0.378</v>
      </c>
      <c r="H81" s="270">
        <v>4.3999999999999997E-2</v>
      </c>
      <c r="I81" s="270">
        <v>3.5000000000000003E-2</v>
      </c>
      <c r="J81" s="270">
        <v>4.9000000000000002E-2</v>
      </c>
      <c r="K81" s="270">
        <v>1E-3</v>
      </c>
      <c r="L81" s="270">
        <v>9.4249999999999945E-2</v>
      </c>
      <c r="M81" s="271">
        <v>46.266829865361075</v>
      </c>
      <c r="N81" s="269">
        <v>8200</v>
      </c>
      <c r="O81" s="269">
        <v>8250</v>
      </c>
      <c r="P81" s="269">
        <v>8300</v>
      </c>
      <c r="Q81" s="269">
        <v>8350</v>
      </c>
      <c r="R81" s="269">
        <v>8400</v>
      </c>
      <c r="S81" s="269" t="s">
        <v>212</v>
      </c>
      <c r="T81" s="270">
        <v>0.378</v>
      </c>
      <c r="U81" s="270">
        <v>0.377</v>
      </c>
      <c r="V81" s="270">
        <v>0.377</v>
      </c>
      <c r="W81" s="270">
        <v>0.376</v>
      </c>
      <c r="X81" s="270">
        <v>0.375</v>
      </c>
      <c r="Y81" s="270">
        <v>4.2999999999999997E-2</v>
      </c>
      <c r="Z81" s="270">
        <v>4.2999999999999997E-2</v>
      </c>
      <c r="AA81" s="270">
        <v>4.2999999999999997E-2</v>
      </c>
      <c r="AB81" s="270">
        <v>4.2000000000000003E-2</v>
      </c>
      <c r="AC81" s="270">
        <v>4.1000000000000002E-2</v>
      </c>
      <c r="AD81" s="270">
        <v>3.1E-2</v>
      </c>
      <c r="AE81" s="270">
        <v>3.1E-2</v>
      </c>
      <c r="AF81" s="270">
        <v>3.1E-2</v>
      </c>
      <c r="AG81" s="270">
        <v>0.03</v>
      </c>
      <c r="AH81" s="270">
        <v>2.9000000000000001E-2</v>
      </c>
      <c r="AI81" s="270">
        <v>4.9000000000000002E-2</v>
      </c>
      <c r="AJ81" s="270">
        <v>4.9000000000000002E-2</v>
      </c>
      <c r="AK81" s="270">
        <v>4.9000000000000002E-2</v>
      </c>
      <c r="AL81" s="270">
        <v>4.8000000000000001E-2</v>
      </c>
      <c r="AM81" s="270">
        <v>4.7E-2</v>
      </c>
      <c r="AN81" s="270">
        <v>1E-3</v>
      </c>
      <c r="AO81" s="270">
        <v>1E-3</v>
      </c>
      <c r="AP81" s="270">
        <v>1E-3</v>
      </c>
      <c r="AQ81" s="270">
        <v>1E-3</v>
      </c>
      <c r="AR81" s="270">
        <v>1E-3</v>
      </c>
      <c r="AS81" s="270">
        <v>9.0999999999999998E-2</v>
      </c>
      <c r="AT81" s="270">
        <v>9.0999999999999998E-2</v>
      </c>
      <c r="AU81" s="270">
        <v>9.0999999999999998E-2</v>
      </c>
      <c r="AV81" s="270">
        <v>0.09</v>
      </c>
      <c r="AW81" s="270">
        <v>8.8999999999999996E-2</v>
      </c>
      <c r="AX81" s="270">
        <v>0</v>
      </c>
      <c r="AY81" s="270">
        <v>0</v>
      </c>
      <c r="AZ81" s="270">
        <v>0</v>
      </c>
      <c r="BA81" s="270">
        <v>0</v>
      </c>
      <c r="BB81" s="270">
        <v>0</v>
      </c>
      <c r="BC81" s="270">
        <v>0</v>
      </c>
      <c r="BD81" s="270">
        <v>0</v>
      </c>
      <c r="BE81" s="270">
        <v>0</v>
      </c>
      <c r="BF81" s="270">
        <v>0</v>
      </c>
      <c r="BG81" s="270">
        <v>0</v>
      </c>
    </row>
    <row r="82" spans="1:59">
      <c r="A82" s="267" t="s">
        <v>468</v>
      </c>
      <c r="B82" s="268">
        <v>0.13200000000000001</v>
      </c>
      <c r="C82" s="268">
        <v>0.42499999999999999</v>
      </c>
      <c r="D82" s="268">
        <v>7.0191780821917803E-3</v>
      </c>
      <c r="E82" s="268"/>
      <c r="F82" s="269">
        <v>638</v>
      </c>
      <c r="G82" s="270">
        <v>3.1E-2</v>
      </c>
      <c r="H82" s="270">
        <v>6.0000000000000001E-3</v>
      </c>
      <c r="I82" s="270">
        <v>3.7999999999999999E-2</v>
      </c>
      <c r="J82" s="270">
        <v>8.9999999999999993E-3</v>
      </c>
      <c r="K82" s="270">
        <v>3.0000000000000001E-3</v>
      </c>
      <c r="L82" s="270">
        <v>3.798082191780823E-2</v>
      </c>
      <c r="M82" s="271">
        <v>48.589341692789972</v>
      </c>
      <c r="N82" s="269">
        <v>662</v>
      </c>
      <c r="O82" s="269">
        <v>754</v>
      </c>
      <c r="P82" s="269">
        <v>765</v>
      </c>
      <c r="Q82" s="269">
        <v>845</v>
      </c>
      <c r="R82" s="269">
        <v>845</v>
      </c>
      <c r="S82" s="269" t="s">
        <v>195</v>
      </c>
      <c r="T82" s="270">
        <v>3.2000000000000001E-2</v>
      </c>
      <c r="U82" s="270">
        <v>3.4000000000000002E-2</v>
      </c>
      <c r="V82" s="270">
        <v>3.6999999999999998E-2</v>
      </c>
      <c r="W82" s="270">
        <v>4.1000000000000002E-2</v>
      </c>
      <c r="X82" s="270">
        <v>4.4999999999999998E-2</v>
      </c>
      <c r="Y82" s="270">
        <v>6.0000000000000001E-3</v>
      </c>
      <c r="Z82" s="270">
        <v>7.0000000000000001E-3</v>
      </c>
      <c r="AA82" s="270">
        <v>8.0000000000000002E-3</v>
      </c>
      <c r="AB82" s="270">
        <v>8.9999999999999993E-3</v>
      </c>
      <c r="AC82" s="270">
        <v>0.01</v>
      </c>
      <c r="AD82" s="270">
        <v>3.7999999999999999E-2</v>
      </c>
      <c r="AE82" s="270">
        <v>3.9E-2</v>
      </c>
      <c r="AF82" s="270">
        <v>0.04</v>
      </c>
      <c r="AG82" s="270">
        <v>4.1000000000000002E-2</v>
      </c>
      <c r="AH82" s="270">
        <v>4.2000000000000003E-2</v>
      </c>
      <c r="AI82" s="270">
        <v>8.9999999999999993E-3</v>
      </c>
      <c r="AJ82" s="270">
        <v>8.9999999999999993E-3</v>
      </c>
      <c r="AK82" s="270">
        <v>8.9999999999999993E-3</v>
      </c>
      <c r="AL82" s="270">
        <v>0.01</v>
      </c>
      <c r="AM82" s="270">
        <v>0.01</v>
      </c>
      <c r="AN82" s="270">
        <v>3.0000000000000001E-3</v>
      </c>
      <c r="AO82" s="270">
        <v>3.0000000000000001E-3</v>
      </c>
      <c r="AP82" s="270">
        <v>3.0000000000000001E-3</v>
      </c>
      <c r="AQ82" s="270">
        <v>3.0000000000000001E-3</v>
      </c>
      <c r="AR82" s="270">
        <v>3.0000000000000001E-3</v>
      </c>
      <c r="AS82" s="270">
        <v>1.0999999999999999E-2</v>
      </c>
      <c r="AT82" s="270">
        <v>1.2E-2</v>
      </c>
      <c r="AU82" s="270">
        <v>1.2E-2</v>
      </c>
      <c r="AV82" s="270">
        <v>1.2999999999999999E-2</v>
      </c>
      <c r="AW82" s="270">
        <v>1.4E-2</v>
      </c>
      <c r="AX82" s="270">
        <v>0</v>
      </c>
      <c r="AY82" s="270">
        <v>0</v>
      </c>
      <c r="AZ82" s="270">
        <v>0</v>
      </c>
      <c r="BA82" s="270">
        <v>0</v>
      </c>
      <c r="BB82" s="270">
        <v>0</v>
      </c>
      <c r="BC82" s="270">
        <v>0</v>
      </c>
      <c r="BD82" s="270">
        <v>0</v>
      </c>
      <c r="BE82" s="270">
        <v>0</v>
      </c>
      <c r="BF82" s="270">
        <v>0</v>
      </c>
      <c r="BG82" s="270">
        <v>0</v>
      </c>
    </row>
    <row r="83" spans="1:59">
      <c r="A83" s="267" t="s">
        <v>469</v>
      </c>
      <c r="B83" s="268">
        <v>3.85E-2</v>
      </c>
      <c r="C83" s="268">
        <v>8.299999999999999E-2</v>
      </c>
      <c r="D83" s="268">
        <v>0</v>
      </c>
      <c r="E83" s="268"/>
      <c r="F83" s="269">
        <v>490</v>
      </c>
      <c r="G83" s="270">
        <v>0.01</v>
      </c>
      <c r="H83" s="270">
        <v>6.0000000000000001E-3</v>
      </c>
      <c r="I83" s="270">
        <v>0</v>
      </c>
      <c r="J83" s="270">
        <v>8.0000000000000002E-3</v>
      </c>
      <c r="K83" s="270">
        <v>5.0000000000000001E-3</v>
      </c>
      <c r="L83" s="270">
        <v>9.499999999999998E-3</v>
      </c>
      <c r="M83" s="271">
        <v>20.408163265306122</v>
      </c>
      <c r="N83" s="269">
        <v>573</v>
      </c>
      <c r="O83" s="269">
        <v>630</v>
      </c>
      <c r="P83" s="269">
        <v>693</v>
      </c>
      <c r="Q83" s="269">
        <v>762</v>
      </c>
      <c r="R83" s="269">
        <v>831</v>
      </c>
      <c r="S83" s="269" t="s">
        <v>163</v>
      </c>
      <c r="T83" s="270">
        <v>2.9000000000000001E-2</v>
      </c>
      <c r="U83" s="270">
        <v>3.1E-2</v>
      </c>
      <c r="V83" s="270">
        <v>3.3000000000000002E-2</v>
      </c>
      <c r="W83" s="270">
        <v>3.5000000000000003E-2</v>
      </c>
      <c r="X83" s="270">
        <v>3.6999999999999998E-2</v>
      </c>
      <c r="Y83" s="270">
        <v>2E-3</v>
      </c>
      <c r="Z83" s="270">
        <v>2E-3</v>
      </c>
      <c r="AA83" s="270">
        <v>2E-3</v>
      </c>
      <c r="AB83" s="270">
        <v>2E-3</v>
      </c>
      <c r="AC83" s="270">
        <v>2E-3</v>
      </c>
      <c r="AD83" s="270">
        <v>0</v>
      </c>
      <c r="AE83" s="270">
        <v>0</v>
      </c>
      <c r="AF83" s="270">
        <v>0</v>
      </c>
      <c r="AG83" s="270">
        <v>0</v>
      </c>
      <c r="AH83" s="270">
        <v>0</v>
      </c>
      <c r="AI83" s="270">
        <v>2E-3</v>
      </c>
      <c r="AJ83" s="270">
        <v>2E-3</v>
      </c>
      <c r="AK83" s="270">
        <v>2E-3</v>
      </c>
      <c r="AL83" s="270">
        <v>2E-3</v>
      </c>
      <c r="AM83" s="270">
        <v>2E-3</v>
      </c>
      <c r="AN83" s="270">
        <v>0</v>
      </c>
      <c r="AO83" s="270">
        <v>0</v>
      </c>
      <c r="AP83" s="270">
        <v>0</v>
      </c>
      <c r="AQ83" s="270">
        <v>0</v>
      </c>
      <c r="AR83" s="270">
        <v>0</v>
      </c>
      <c r="AS83" s="270">
        <v>3.0000000000000001E-3</v>
      </c>
      <c r="AT83" s="270">
        <v>4.0000000000000001E-3</v>
      </c>
      <c r="AU83" s="270">
        <v>4.0000000000000001E-3</v>
      </c>
      <c r="AV83" s="270">
        <v>4.0000000000000001E-3</v>
      </c>
      <c r="AW83" s="270">
        <v>4.0000000000000001E-3</v>
      </c>
      <c r="AX83" s="270">
        <v>0</v>
      </c>
      <c r="AY83" s="270">
        <v>0</v>
      </c>
      <c r="AZ83" s="270">
        <v>0</v>
      </c>
      <c r="BA83" s="270">
        <v>0</v>
      </c>
      <c r="BB83" s="270">
        <v>0</v>
      </c>
      <c r="BC83" s="270">
        <v>0</v>
      </c>
      <c r="BD83" s="270">
        <v>0</v>
      </c>
      <c r="BE83" s="270">
        <v>0</v>
      </c>
      <c r="BF83" s="270">
        <v>0</v>
      </c>
      <c r="BG83" s="270">
        <v>0</v>
      </c>
    </row>
    <row r="84" spans="1:59">
      <c r="A84" s="267" t="s">
        <v>470</v>
      </c>
      <c r="B84" s="268">
        <v>2.0612499999999998</v>
      </c>
      <c r="C84" s="268">
        <v>4.1870000000000003</v>
      </c>
      <c r="D84" s="268">
        <v>0</v>
      </c>
      <c r="E84" s="268"/>
      <c r="F84" s="269">
        <v>37500</v>
      </c>
      <c r="G84" s="270">
        <v>0</v>
      </c>
      <c r="H84" s="270">
        <v>0</v>
      </c>
      <c r="I84" s="270">
        <v>1.853</v>
      </c>
      <c r="J84" s="270">
        <v>0</v>
      </c>
      <c r="K84" s="270">
        <v>7.8E-2</v>
      </c>
      <c r="L84" s="270">
        <v>0.13024999999999975</v>
      </c>
      <c r="M84" s="271">
        <v>0</v>
      </c>
      <c r="N84" s="269">
        <v>37500</v>
      </c>
      <c r="O84" s="269">
        <v>37500</v>
      </c>
      <c r="P84" s="269">
        <v>37500</v>
      </c>
      <c r="Q84" s="269">
        <v>37500</v>
      </c>
      <c r="R84" s="269">
        <v>37500</v>
      </c>
      <c r="S84" s="269" t="s">
        <v>159</v>
      </c>
      <c r="T84" s="270">
        <v>0</v>
      </c>
      <c r="U84" s="270">
        <v>0</v>
      </c>
      <c r="V84" s="270" t="e">
        <v>#N/A</v>
      </c>
      <c r="W84" s="270">
        <v>0</v>
      </c>
      <c r="X84" s="270">
        <v>0</v>
      </c>
      <c r="Y84" s="270">
        <v>0</v>
      </c>
      <c r="Z84" s="270">
        <v>0</v>
      </c>
      <c r="AA84" s="270">
        <v>0</v>
      </c>
      <c r="AB84" s="270">
        <v>0</v>
      </c>
      <c r="AC84" s="270">
        <v>0</v>
      </c>
      <c r="AD84" s="270">
        <v>1.762</v>
      </c>
      <c r="AE84" s="270">
        <v>1.762</v>
      </c>
      <c r="AF84" s="270">
        <v>1.762</v>
      </c>
      <c r="AG84" s="270">
        <v>1.762</v>
      </c>
      <c r="AH84" s="270">
        <v>1.762</v>
      </c>
      <c r="AI84" s="270">
        <v>0</v>
      </c>
      <c r="AJ84" s="270">
        <v>0</v>
      </c>
      <c r="AK84" s="270">
        <v>0</v>
      </c>
      <c r="AL84" s="270">
        <v>0</v>
      </c>
      <c r="AM84" s="270">
        <v>0</v>
      </c>
      <c r="AN84" s="270">
        <v>0.1</v>
      </c>
      <c r="AO84" s="270">
        <v>0.1</v>
      </c>
      <c r="AP84" s="270">
        <v>0.1</v>
      </c>
      <c r="AQ84" s="270">
        <v>0.1</v>
      </c>
      <c r="AR84" s="270">
        <v>0.1</v>
      </c>
      <c r="AS84" s="270">
        <v>4.2999999999999997E-2</v>
      </c>
      <c r="AT84" s="270">
        <v>4.2999999999999997E-2</v>
      </c>
      <c r="AU84" s="270">
        <v>4.2999999999999997E-2</v>
      </c>
      <c r="AV84" s="270">
        <v>4.2999999999999997E-2</v>
      </c>
      <c r="AW84" s="270">
        <v>4.2999999999999997E-2</v>
      </c>
      <c r="AX84" s="270">
        <v>0.43199999999999994</v>
      </c>
      <c r="AY84" s="270">
        <v>0</v>
      </c>
      <c r="AZ84" s="270">
        <v>0</v>
      </c>
      <c r="BA84" s="270">
        <v>0</v>
      </c>
      <c r="BB84" s="270">
        <v>0</v>
      </c>
      <c r="BC84" s="270">
        <v>0</v>
      </c>
      <c r="BD84" s="270">
        <v>0</v>
      </c>
      <c r="BE84" s="270">
        <v>0</v>
      </c>
      <c r="BF84" s="270">
        <v>0</v>
      </c>
      <c r="BG84" s="270">
        <v>0</v>
      </c>
    </row>
    <row r="85" spans="1:59">
      <c r="A85" s="267" t="s">
        <v>471</v>
      </c>
      <c r="B85" s="268">
        <v>1.4100833333333334</v>
      </c>
      <c r="C85" s="268">
        <v>3.8140000000000001</v>
      </c>
      <c r="D85" s="268">
        <v>0</v>
      </c>
      <c r="E85" s="268"/>
      <c r="F85" s="269">
        <v>17000</v>
      </c>
      <c r="G85" s="270">
        <v>0</v>
      </c>
      <c r="H85" s="270">
        <v>0</v>
      </c>
      <c r="I85" s="270">
        <v>1.1919999999999999</v>
      </c>
      <c r="J85" s="270">
        <v>0</v>
      </c>
      <c r="K85" s="270">
        <v>4.3999999999999997E-2</v>
      </c>
      <c r="L85" s="270">
        <v>0.17408333333333337</v>
      </c>
      <c r="M85" s="271">
        <v>0</v>
      </c>
      <c r="N85" s="269">
        <v>17000</v>
      </c>
      <c r="O85" s="269">
        <v>17000</v>
      </c>
      <c r="P85" s="269">
        <v>17000</v>
      </c>
      <c r="Q85" s="269">
        <v>17000</v>
      </c>
      <c r="R85" s="269">
        <v>17000</v>
      </c>
      <c r="S85" s="269" t="s">
        <v>159</v>
      </c>
      <c r="T85" s="270">
        <v>0</v>
      </c>
      <c r="U85" s="270">
        <v>0</v>
      </c>
      <c r="V85" s="270" t="e">
        <v>#N/A</v>
      </c>
      <c r="W85" s="270">
        <v>0</v>
      </c>
      <c r="X85" s="270">
        <v>0</v>
      </c>
      <c r="Y85" s="270">
        <v>0</v>
      </c>
      <c r="Z85" s="270">
        <v>0</v>
      </c>
      <c r="AA85" s="270">
        <v>0</v>
      </c>
      <c r="AB85" s="270">
        <v>0</v>
      </c>
      <c r="AC85" s="270">
        <v>0</v>
      </c>
      <c r="AD85" s="270">
        <v>1.1060000000000001</v>
      </c>
      <c r="AE85" s="270">
        <v>1.1060000000000001</v>
      </c>
      <c r="AF85" s="270">
        <v>1.1060000000000001</v>
      </c>
      <c r="AG85" s="270">
        <v>1.1060000000000001</v>
      </c>
      <c r="AH85" s="270">
        <v>1.1060000000000001</v>
      </c>
      <c r="AI85" s="270">
        <v>0</v>
      </c>
      <c r="AJ85" s="270">
        <v>0</v>
      </c>
      <c r="AK85" s="270">
        <v>0</v>
      </c>
      <c r="AL85" s="270">
        <v>0</v>
      </c>
      <c r="AM85" s="270">
        <v>0</v>
      </c>
      <c r="AN85" s="270">
        <v>7.4999999999999997E-2</v>
      </c>
      <c r="AO85" s="270">
        <v>7.4999999999999997E-2</v>
      </c>
      <c r="AP85" s="270">
        <v>7.4999999999999997E-2</v>
      </c>
      <c r="AQ85" s="270">
        <v>7.4999999999999997E-2</v>
      </c>
      <c r="AR85" s="270">
        <v>7.4999999999999997E-2</v>
      </c>
      <c r="AS85" s="270">
        <v>6.2E-2</v>
      </c>
      <c r="AT85" s="270">
        <v>6.2E-2</v>
      </c>
      <c r="AU85" s="270">
        <v>6.2E-2</v>
      </c>
      <c r="AV85" s="270">
        <v>6.2E-2</v>
      </c>
      <c r="AW85" s="270">
        <v>6.2E-2</v>
      </c>
      <c r="AX85" s="270">
        <v>0</v>
      </c>
      <c r="AY85" s="270">
        <v>0</v>
      </c>
      <c r="AZ85" s="270">
        <v>0</v>
      </c>
      <c r="BA85" s="270">
        <v>0</v>
      </c>
      <c r="BB85" s="270">
        <v>0</v>
      </c>
      <c r="BC85" s="270">
        <v>0</v>
      </c>
      <c r="BD85" s="270">
        <v>0</v>
      </c>
      <c r="BE85" s="270">
        <v>0</v>
      </c>
      <c r="BF85" s="270">
        <v>0</v>
      </c>
      <c r="BG85" s="270">
        <v>0</v>
      </c>
    </row>
    <row r="86" spans="1:59">
      <c r="A86" s="267" t="s">
        <v>472</v>
      </c>
      <c r="B86" s="268">
        <v>0.68349999999999989</v>
      </c>
      <c r="C86" s="268">
        <v>3.7199999999999998</v>
      </c>
      <c r="D86" s="268">
        <v>0</v>
      </c>
      <c r="E86" s="268"/>
      <c r="F86" s="269">
        <v>11500</v>
      </c>
      <c r="G86" s="270">
        <v>0</v>
      </c>
      <c r="H86" s="270">
        <v>0</v>
      </c>
      <c r="I86" s="270">
        <v>0.63500000000000001</v>
      </c>
      <c r="J86" s="270">
        <v>0</v>
      </c>
      <c r="K86" s="270">
        <v>0.02</v>
      </c>
      <c r="L86" s="270">
        <v>2.8499999999999859E-2</v>
      </c>
      <c r="M86" s="271">
        <v>0</v>
      </c>
      <c r="N86" s="269">
        <v>11500</v>
      </c>
      <c r="O86" s="269">
        <v>11500</v>
      </c>
      <c r="P86" s="269">
        <v>11500</v>
      </c>
      <c r="Q86" s="269">
        <v>11500</v>
      </c>
      <c r="R86" s="269">
        <v>11500</v>
      </c>
      <c r="S86" s="269" t="s">
        <v>159</v>
      </c>
      <c r="T86" s="270">
        <v>0</v>
      </c>
      <c r="U86" s="270">
        <v>0</v>
      </c>
      <c r="V86" s="270" t="e">
        <v>#N/A</v>
      </c>
      <c r="W86" s="270">
        <v>0</v>
      </c>
      <c r="X86" s="270">
        <v>0</v>
      </c>
      <c r="Y86" s="270">
        <v>0</v>
      </c>
      <c r="Z86" s="270">
        <v>0</v>
      </c>
      <c r="AA86" s="270">
        <v>0</v>
      </c>
      <c r="AB86" s="270">
        <v>0</v>
      </c>
      <c r="AC86" s="270">
        <v>0</v>
      </c>
      <c r="AD86" s="270">
        <v>0.503</v>
      </c>
      <c r="AE86" s="270">
        <v>0.503</v>
      </c>
      <c r="AF86" s="270">
        <v>0.503</v>
      </c>
      <c r="AG86" s="270">
        <v>0.503</v>
      </c>
      <c r="AH86" s="270">
        <v>0.503</v>
      </c>
      <c r="AI86" s="270">
        <v>0</v>
      </c>
      <c r="AJ86" s="270">
        <v>0</v>
      </c>
      <c r="AK86" s="270">
        <v>0</v>
      </c>
      <c r="AL86" s="270">
        <v>0</v>
      </c>
      <c r="AM86" s="270">
        <v>0</v>
      </c>
      <c r="AN86" s="270">
        <v>1.6E-2</v>
      </c>
      <c r="AO86" s="270">
        <v>1.6E-2</v>
      </c>
      <c r="AP86" s="270">
        <v>1.6E-2</v>
      </c>
      <c r="AQ86" s="270">
        <v>1.6E-2</v>
      </c>
      <c r="AR86" s="270">
        <v>1.6E-2</v>
      </c>
      <c r="AS86" s="270">
        <v>0.107</v>
      </c>
      <c r="AT86" s="270">
        <v>0.107</v>
      </c>
      <c r="AU86" s="270">
        <v>0.107</v>
      </c>
      <c r="AV86" s="270">
        <v>0.107</v>
      </c>
      <c r="AW86" s="270">
        <v>0.107</v>
      </c>
      <c r="AX86" s="270">
        <v>0</v>
      </c>
      <c r="AY86" s="270">
        <v>0</v>
      </c>
      <c r="AZ86" s="270">
        <v>0</v>
      </c>
      <c r="BA86" s="270">
        <v>0</v>
      </c>
      <c r="BB86" s="270">
        <v>0</v>
      </c>
      <c r="BC86" s="270">
        <v>0</v>
      </c>
      <c r="BD86" s="270">
        <v>0</v>
      </c>
      <c r="BE86" s="270">
        <v>0</v>
      </c>
      <c r="BF86" s="270">
        <v>0</v>
      </c>
      <c r="BG86" s="270">
        <v>0</v>
      </c>
    </row>
    <row r="87" spans="1:59">
      <c r="A87" s="267" t="s">
        <v>474</v>
      </c>
      <c r="B87" s="268">
        <v>0.20924999999999996</v>
      </c>
      <c r="C87" s="268">
        <v>0.182</v>
      </c>
      <c r="D87" s="268">
        <v>0</v>
      </c>
      <c r="E87" s="268"/>
      <c r="F87" s="269">
        <v>750</v>
      </c>
      <c r="G87" s="270">
        <v>0</v>
      </c>
      <c r="H87" s="270">
        <v>0</v>
      </c>
      <c r="I87" s="270">
        <v>0.20899999999999999</v>
      </c>
      <c r="J87" s="270">
        <v>0</v>
      </c>
      <c r="K87" s="270">
        <v>0</v>
      </c>
      <c r="L87" s="270">
        <v>2.4999999999997247E-4</v>
      </c>
      <c r="M87" s="271">
        <v>0</v>
      </c>
      <c r="N87" s="269">
        <v>750</v>
      </c>
      <c r="O87" s="269">
        <v>750</v>
      </c>
      <c r="P87" s="269">
        <v>750</v>
      </c>
      <c r="Q87" s="269">
        <v>750</v>
      </c>
      <c r="R87" s="269">
        <v>750</v>
      </c>
      <c r="S87" s="269" t="s">
        <v>159</v>
      </c>
      <c r="T87" s="270">
        <v>0</v>
      </c>
      <c r="U87" s="270">
        <v>0</v>
      </c>
      <c r="V87" s="270" t="e">
        <v>#N/A</v>
      </c>
      <c r="W87" s="270">
        <v>0</v>
      </c>
      <c r="X87" s="270">
        <v>0</v>
      </c>
      <c r="Y87" s="270">
        <v>0</v>
      </c>
      <c r="Z87" s="270">
        <v>0</v>
      </c>
      <c r="AA87" s="270">
        <v>0</v>
      </c>
      <c r="AB87" s="270">
        <v>0</v>
      </c>
      <c r="AC87" s="270">
        <v>0</v>
      </c>
      <c r="AD87" s="270">
        <v>0.14499999999999999</v>
      </c>
      <c r="AE87" s="270">
        <v>0.14499999999999999</v>
      </c>
      <c r="AF87" s="270">
        <v>0.14499999999999999</v>
      </c>
      <c r="AG87" s="270">
        <v>0.14499999999999999</v>
      </c>
      <c r="AH87" s="270">
        <v>0.14499999999999999</v>
      </c>
      <c r="AI87" s="270">
        <v>0</v>
      </c>
      <c r="AJ87" s="270">
        <v>0</v>
      </c>
      <c r="AK87" s="270">
        <v>0</v>
      </c>
      <c r="AL87" s="270">
        <v>0</v>
      </c>
      <c r="AM87" s="270">
        <v>0</v>
      </c>
      <c r="AN87" s="270">
        <v>0</v>
      </c>
      <c r="AO87" s="270">
        <v>0</v>
      </c>
      <c r="AP87" s="270">
        <v>0</v>
      </c>
      <c r="AQ87" s="270">
        <v>0</v>
      </c>
      <c r="AR87" s="270">
        <v>0</v>
      </c>
      <c r="AS87" s="270">
        <v>0</v>
      </c>
      <c r="AT87" s="270">
        <v>0</v>
      </c>
      <c r="AU87" s="270">
        <v>0</v>
      </c>
      <c r="AV87" s="270">
        <v>0</v>
      </c>
      <c r="AW87" s="270">
        <v>0</v>
      </c>
      <c r="AX87" s="270">
        <v>0</v>
      </c>
      <c r="AY87" s="270">
        <v>0</v>
      </c>
      <c r="AZ87" s="270">
        <v>0</v>
      </c>
      <c r="BA87" s="270">
        <v>0</v>
      </c>
      <c r="BB87" s="270">
        <v>0</v>
      </c>
      <c r="BC87" s="270">
        <v>0</v>
      </c>
      <c r="BD87" s="270">
        <v>0</v>
      </c>
      <c r="BE87" s="270">
        <v>0</v>
      </c>
      <c r="BF87" s="270">
        <v>0</v>
      </c>
      <c r="BG87" s="270">
        <v>0</v>
      </c>
    </row>
    <row r="88" spans="1:59">
      <c r="A88" s="267" t="s">
        <v>476</v>
      </c>
      <c r="B88" s="268">
        <v>0.11825000000000001</v>
      </c>
      <c r="C88" s="268">
        <v>0.17</v>
      </c>
      <c r="D88" s="268">
        <v>0</v>
      </c>
      <c r="E88" s="268"/>
      <c r="F88" s="269">
        <v>843</v>
      </c>
      <c r="G88" s="270">
        <v>3.7999999999999999E-2</v>
      </c>
      <c r="H88" s="270">
        <v>1.7000000000000001E-2</v>
      </c>
      <c r="I88" s="270">
        <v>5.5E-2</v>
      </c>
      <c r="J88" s="270">
        <v>3.0000000000000001E-3</v>
      </c>
      <c r="K88" s="270">
        <v>0</v>
      </c>
      <c r="L88" s="270">
        <v>5.2500000000000047E-3</v>
      </c>
      <c r="M88" s="271">
        <v>45.077105575326215</v>
      </c>
      <c r="N88" s="269">
        <v>850</v>
      </c>
      <c r="O88" s="269">
        <v>850</v>
      </c>
      <c r="P88" s="269">
        <v>850</v>
      </c>
      <c r="Q88" s="269">
        <v>850</v>
      </c>
      <c r="R88" s="269">
        <v>850</v>
      </c>
      <c r="S88" s="269" t="s">
        <v>164</v>
      </c>
      <c r="T88" s="270">
        <v>0.04</v>
      </c>
      <c r="U88" s="270">
        <v>4.2000000000000003E-2</v>
      </c>
      <c r="V88" s="270">
        <v>4.2000000000000003E-2</v>
      </c>
      <c r="W88" s="270">
        <v>4.2000000000000003E-2</v>
      </c>
      <c r="X88" s="270">
        <v>4.2000000000000003E-2</v>
      </c>
      <c r="Y88" s="270">
        <v>1.7000000000000001E-2</v>
      </c>
      <c r="Z88" s="270">
        <v>1.4999999999999999E-2</v>
      </c>
      <c r="AA88" s="270">
        <v>1.4999999999999999E-2</v>
      </c>
      <c r="AB88" s="270">
        <v>1.4999999999999999E-2</v>
      </c>
      <c r="AC88" s="270">
        <v>1.4999999999999999E-2</v>
      </c>
      <c r="AD88" s="270">
        <v>5.2999999999999999E-2</v>
      </c>
      <c r="AE88" s="270">
        <v>5.2999999999999999E-2</v>
      </c>
      <c r="AF88" s="270">
        <v>5.2999999999999999E-2</v>
      </c>
      <c r="AG88" s="270">
        <v>5.2999999999999999E-2</v>
      </c>
      <c r="AH88" s="270">
        <v>5.2999999999999999E-2</v>
      </c>
      <c r="AI88" s="270">
        <v>2E-3</v>
      </c>
      <c r="AJ88" s="270">
        <v>2E-3</v>
      </c>
      <c r="AK88" s="270">
        <v>2E-3</v>
      </c>
      <c r="AL88" s="270">
        <v>2E-3</v>
      </c>
      <c r="AM88" s="270">
        <v>2E-3</v>
      </c>
      <c r="AN88" s="270">
        <v>0</v>
      </c>
      <c r="AO88" s="270">
        <v>0</v>
      </c>
      <c r="AP88" s="270">
        <v>0</v>
      </c>
      <c r="AQ88" s="270">
        <v>0</v>
      </c>
      <c r="AR88" s="270">
        <v>0</v>
      </c>
      <c r="AS88" s="270">
        <v>1.0999999999999999E-2</v>
      </c>
      <c r="AT88" s="270">
        <v>1.0999999999999999E-2</v>
      </c>
      <c r="AU88" s="270">
        <v>1.0999999999999999E-2</v>
      </c>
      <c r="AV88" s="270">
        <v>1.0999999999999999E-2</v>
      </c>
      <c r="AW88" s="270">
        <v>1.0999999999999999E-2</v>
      </c>
      <c r="AX88" s="270">
        <v>0</v>
      </c>
      <c r="AY88" s="270">
        <v>0</v>
      </c>
      <c r="AZ88" s="270">
        <v>0</v>
      </c>
      <c r="BA88" s="270">
        <v>0</v>
      </c>
      <c r="BB88" s="270">
        <v>0</v>
      </c>
      <c r="BC88" s="270">
        <v>0</v>
      </c>
      <c r="BD88" s="270">
        <v>0</v>
      </c>
      <c r="BE88" s="270">
        <v>0</v>
      </c>
      <c r="BF88" s="270">
        <v>0</v>
      </c>
      <c r="BG88" s="270">
        <v>0</v>
      </c>
    </row>
    <row r="89" spans="1:59">
      <c r="A89" s="267" t="s">
        <v>477</v>
      </c>
      <c r="B89" s="268">
        <v>1.3541666666666667</v>
      </c>
      <c r="C89" s="268">
        <v>6.8</v>
      </c>
      <c r="D89" s="268">
        <v>0.23</v>
      </c>
      <c r="E89" s="268"/>
      <c r="F89" s="269">
        <v>4210</v>
      </c>
      <c r="G89" s="270">
        <v>0.33</v>
      </c>
      <c r="H89" s="270">
        <v>0.14000000000000001</v>
      </c>
      <c r="I89" s="270">
        <v>1.2999999999999999E-2</v>
      </c>
      <c r="J89" s="270">
        <v>1.2999999999999999E-2</v>
      </c>
      <c r="K89" s="270">
        <v>0.55000000000000004</v>
      </c>
      <c r="L89" s="270">
        <v>7.8166666666666718E-2</v>
      </c>
      <c r="M89" s="271">
        <v>78.384798099762477</v>
      </c>
      <c r="N89" s="269">
        <v>4814</v>
      </c>
      <c r="O89" s="269">
        <v>5189</v>
      </c>
      <c r="P89" s="269">
        <v>5594</v>
      </c>
      <c r="Q89" s="269">
        <v>6030</v>
      </c>
      <c r="R89" s="269">
        <v>6050</v>
      </c>
      <c r="S89" s="269" t="s">
        <v>182</v>
      </c>
      <c r="T89" s="270">
        <v>0.38500000000000001</v>
      </c>
      <c r="U89" s="270">
        <v>0.41499999999999998</v>
      </c>
      <c r="V89" s="270">
        <v>0.44700000000000001</v>
      </c>
      <c r="W89" s="270">
        <v>0.48199999999999998</v>
      </c>
      <c r="X89" s="270">
        <v>0.5</v>
      </c>
      <c r="Y89" s="270">
        <v>0.17599999999999999</v>
      </c>
      <c r="Z89" s="270">
        <v>0.19900000000000001</v>
      </c>
      <c r="AA89" s="270">
        <v>0.20399999999999999</v>
      </c>
      <c r="AB89" s="270">
        <v>0.22</v>
      </c>
      <c r="AC89" s="270">
        <v>0.22500000000000001</v>
      </c>
      <c r="AD89" s="270">
        <v>0.154</v>
      </c>
      <c r="AE89" s="270">
        <v>0.16600000000000001</v>
      </c>
      <c r="AF89" s="270">
        <v>0.17899999999999999</v>
      </c>
      <c r="AG89" s="270">
        <v>0.193</v>
      </c>
      <c r="AH89" s="270">
        <v>0.2</v>
      </c>
      <c r="AI89" s="270">
        <v>1.2E-2</v>
      </c>
      <c r="AJ89" s="270">
        <v>1.2999999999999999E-2</v>
      </c>
      <c r="AK89" s="270">
        <v>1.4E-2</v>
      </c>
      <c r="AL89" s="270">
        <v>1.4999999999999999E-2</v>
      </c>
      <c r="AM89" s="270">
        <v>1.6E-2</v>
      </c>
      <c r="AN89" s="270">
        <v>3.6999999999999998E-2</v>
      </c>
      <c r="AO89" s="270">
        <v>4.2000000000000003E-2</v>
      </c>
      <c r="AP89" s="270">
        <v>4.4999999999999998E-2</v>
      </c>
      <c r="AQ89" s="270">
        <v>4.5999999999999999E-2</v>
      </c>
      <c r="AR89" s="270">
        <v>4.7E-2</v>
      </c>
      <c r="AS89" s="270">
        <v>0.32700000000000001</v>
      </c>
      <c r="AT89" s="270">
        <v>0.35699999999999998</v>
      </c>
      <c r="AU89" s="270">
        <v>0.38</v>
      </c>
      <c r="AV89" s="270">
        <v>0.40899999999999997</v>
      </c>
      <c r="AW89" s="270">
        <v>0.4</v>
      </c>
      <c r="AX89" s="270">
        <v>0</v>
      </c>
      <c r="AY89" s="270">
        <v>0</v>
      </c>
      <c r="AZ89" s="270">
        <v>0</v>
      </c>
      <c r="BA89" s="270">
        <v>0</v>
      </c>
      <c r="BB89" s="270">
        <v>0</v>
      </c>
      <c r="BC89" s="270">
        <v>0</v>
      </c>
      <c r="BD89" s="270">
        <v>0</v>
      </c>
      <c r="BE89" s="270">
        <v>0</v>
      </c>
      <c r="BF89" s="270">
        <v>0</v>
      </c>
      <c r="BG89" s="270">
        <v>0</v>
      </c>
    </row>
    <row r="90" spans="1:59">
      <c r="A90" s="267" t="s">
        <v>478</v>
      </c>
      <c r="B90" s="268">
        <v>16.113333333333333</v>
      </c>
      <c r="C90" s="268">
        <v>61.573000000000008</v>
      </c>
      <c r="D90" s="268">
        <v>0.28076712328767123</v>
      </c>
      <c r="E90" s="268"/>
      <c r="F90" s="269">
        <v>172803</v>
      </c>
      <c r="G90" s="270">
        <v>9.92</v>
      </c>
      <c r="H90" s="270">
        <v>3.0859999999999999</v>
      </c>
      <c r="I90" s="270">
        <v>0.192</v>
      </c>
      <c r="J90" s="270">
        <v>1.071</v>
      </c>
      <c r="K90" s="270">
        <v>3.2080000000000002</v>
      </c>
      <c r="L90" s="270">
        <v>-1.6444337899543378</v>
      </c>
      <c r="M90" s="271">
        <v>57.406410768331568</v>
      </c>
      <c r="N90" s="269">
        <v>200000</v>
      </c>
      <c r="O90" s="269">
        <v>233526</v>
      </c>
      <c r="P90" s="269">
        <v>298636</v>
      </c>
      <c r="Q90" s="269">
        <v>363570</v>
      </c>
      <c r="R90" s="269">
        <v>380500</v>
      </c>
      <c r="S90" s="269" t="s">
        <v>161</v>
      </c>
      <c r="T90" s="270">
        <v>12.07</v>
      </c>
      <c r="U90" s="270">
        <v>13.88</v>
      </c>
      <c r="V90" s="270">
        <v>15.962</v>
      </c>
      <c r="W90" s="270">
        <v>18.356000000000002</v>
      </c>
      <c r="X90" s="270">
        <v>20.7</v>
      </c>
      <c r="Y90" s="270">
        <v>3.2570000000000001</v>
      </c>
      <c r="Z90" s="270">
        <v>3.7450000000000001</v>
      </c>
      <c r="AA90" s="270">
        <v>4.306</v>
      </c>
      <c r="AB90" s="270">
        <v>4.9509999999999996</v>
      </c>
      <c r="AC90" s="270">
        <v>6.8</v>
      </c>
      <c r="AD90" s="270">
        <v>0.35499999999999998</v>
      </c>
      <c r="AE90" s="270">
        <v>0.40799999999999997</v>
      </c>
      <c r="AF90" s="270">
        <v>0.46899999999999997</v>
      </c>
      <c r="AG90" s="270">
        <v>0.53900000000000003</v>
      </c>
      <c r="AH90" s="270">
        <v>0.8</v>
      </c>
      <c r="AI90" s="270">
        <v>0.75800000000000001</v>
      </c>
      <c r="AJ90" s="270">
        <v>0.871</v>
      </c>
      <c r="AK90" s="270">
        <v>1.002</v>
      </c>
      <c r="AL90" s="270">
        <v>1.1519999999999999</v>
      </c>
      <c r="AM90" s="270">
        <v>1.6</v>
      </c>
      <c r="AN90" s="270">
        <v>1.5</v>
      </c>
      <c r="AO90" s="270">
        <v>1.6</v>
      </c>
      <c r="AP90" s="270">
        <v>1.7</v>
      </c>
      <c r="AQ90" s="270">
        <v>1.8</v>
      </c>
      <c r="AR90" s="270">
        <v>2</v>
      </c>
      <c r="AS90" s="270">
        <v>3.569</v>
      </c>
      <c r="AT90" s="270">
        <v>4.0789999999999997</v>
      </c>
      <c r="AU90" s="270">
        <v>4.6630000000000003</v>
      </c>
      <c r="AV90" s="270">
        <v>5.3319999999999999</v>
      </c>
      <c r="AW90" s="270">
        <v>6.3470000000000004</v>
      </c>
      <c r="AX90" s="270">
        <v>0.8</v>
      </c>
      <c r="AY90" s="270">
        <v>0</v>
      </c>
      <c r="AZ90" s="270">
        <v>0</v>
      </c>
      <c r="BA90" s="270">
        <v>0</v>
      </c>
      <c r="BB90" s="270">
        <v>0</v>
      </c>
      <c r="BC90" s="270">
        <v>0.5</v>
      </c>
      <c r="BD90" s="270">
        <v>0</v>
      </c>
      <c r="BE90" s="270">
        <v>0</v>
      </c>
      <c r="BF90" s="270">
        <v>0</v>
      </c>
      <c r="BG90" s="270">
        <v>0</v>
      </c>
    </row>
    <row r="91" spans="1:59">
      <c r="A91" s="267" t="s">
        <v>479</v>
      </c>
      <c r="B91" s="268">
        <v>0.92283333333333317</v>
      </c>
      <c r="C91" s="268">
        <v>2.012</v>
      </c>
      <c r="D91" s="268">
        <v>0</v>
      </c>
      <c r="E91" s="268"/>
      <c r="F91" s="269">
        <v>6042</v>
      </c>
      <c r="G91" s="270">
        <v>0.68600000000000005</v>
      </c>
      <c r="H91" s="270">
        <v>0.1</v>
      </c>
      <c r="I91" s="270">
        <v>0</v>
      </c>
      <c r="J91" s="270">
        <v>0.01</v>
      </c>
      <c r="K91" s="270">
        <v>4.0000000000000001E-3</v>
      </c>
      <c r="L91" s="270">
        <v>0.12283333333333313</v>
      </c>
      <c r="M91" s="271">
        <v>113.5385633896061</v>
      </c>
      <c r="N91" s="269">
        <v>6465</v>
      </c>
      <c r="O91" s="269">
        <v>7370</v>
      </c>
      <c r="P91" s="269">
        <v>8402</v>
      </c>
      <c r="Q91" s="269">
        <v>9578</v>
      </c>
      <c r="R91" s="269">
        <v>10919</v>
      </c>
      <c r="S91" s="269" t="s">
        <v>161</v>
      </c>
      <c r="T91" s="270">
        <v>0.73399999999999999</v>
      </c>
      <c r="U91" s="270">
        <v>0.83699999999999997</v>
      </c>
      <c r="V91" s="270">
        <v>0.95399999999999996</v>
      </c>
      <c r="W91" s="270">
        <v>1.087</v>
      </c>
      <c r="X91" s="270">
        <v>1.24</v>
      </c>
      <c r="Y91" s="270">
        <v>0.129</v>
      </c>
      <c r="Z91" s="270">
        <v>0.186</v>
      </c>
      <c r="AA91" s="270">
        <v>0.24299999999999999</v>
      </c>
      <c r="AB91" s="270">
        <v>0.3</v>
      </c>
      <c r="AC91" s="270">
        <v>0.35699999999999998</v>
      </c>
      <c r="AD91" s="270">
        <v>0</v>
      </c>
      <c r="AE91" s="270">
        <v>0</v>
      </c>
      <c r="AF91" s="270">
        <v>0</v>
      </c>
      <c r="AG91" s="270">
        <v>0</v>
      </c>
      <c r="AH91" s="270">
        <v>0</v>
      </c>
      <c r="AI91" s="270">
        <v>1.2999999999999999E-2</v>
      </c>
      <c r="AJ91" s="270">
        <v>0.02</v>
      </c>
      <c r="AK91" s="270">
        <v>2.7E-2</v>
      </c>
      <c r="AL91" s="270">
        <v>3.3000000000000002E-2</v>
      </c>
      <c r="AM91" s="270">
        <v>0.04</v>
      </c>
      <c r="AN91" s="270">
        <v>5.0000000000000001E-3</v>
      </c>
      <c r="AO91" s="270">
        <v>6.0000000000000001E-3</v>
      </c>
      <c r="AP91" s="270">
        <v>8.0000000000000002E-3</v>
      </c>
      <c r="AQ91" s="270">
        <v>8.9999999999999993E-3</v>
      </c>
      <c r="AR91" s="270">
        <v>0.01</v>
      </c>
      <c r="AS91" s="270">
        <v>6.6000000000000003E-2</v>
      </c>
      <c r="AT91" s="270">
        <v>7.9000000000000001E-2</v>
      </c>
      <c r="AU91" s="270">
        <v>9.1999999999999998E-2</v>
      </c>
      <c r="AV91" s="270">
        <v>0.107</v>
      </c>
      <c r="AW91" s="270">
        <v>0.124</v>
      </c>
      <c r="AX91" s="270">
        <v>0</v>
      </c>
      <c r="AY91" s="270">
        <v>0</v>
      </c>
      <c r="AZ91" s="270">
        <v>0</v>
      </c>
      <c r="BA91" s="270">
        <v>0</v>
      </c>
      <c r="BB91" s="270">
        <v>0</v>
      </c>
      <c r="BC91" s="270">
        <v>0</v>
      </c>
      <c r="BD91" s="270">
        <v>0</v>
      </c>
      <c r="BE91" s="270">
        <v>0</v>
      </c>
      <c r="BF91" s="270">
        <v>0</v>
      </c>
      <c r="BG91" s="270">
        <v>0</v>
      </c>
    </row>
    <row r="92" spans="1:59">
      <c r="A92" s="267" t="s">
        <v>480</v>
      </c>
      <c r="B92" s="268">
        <v>0.19266666666666668</v>
      </c>
      <c r="C92" s="268">
        <v>0.28899999999999998</v>
      </c>
      <c r="D92" s="268">
        <v>0</v>
      </c>
      <c r="E92" s="268"/>
      <c r="F92" s="269">
        <v>4455</v>
      </c>
      <c r="G92" s="270">
        <v>0.16800000000000001</v>
      </c>
      <c r="H92" s="270">
        <v>4.0000000000000001E-3</v>
      </c>
      <c r="I92" s="270">
        <v>0</v>
      </c>
      <c r="J92" s="270">
        <v>0</v>
      </c>
      <c r="K92" s="270">
        <v>4.0000000000000001E-3</v>
      </c>
      <c r="L92" s="270">
        <v>1.6666666666666663E-2</v>
      </c>
      <c r="M92" s="271">
        <v>37.710437710437709</v>
      </c>
      <c r="N92" s="269">
        <v>5220</v>
      </c>
      <c r="O92" s="269">
        <v>5220</v>
      </c>
      <c r="P92" s="269">
        <v>5220</v>
      </c>
      <c r="Q92" s="269">
        <v>5220</v>
      </c>
      <c r="R92" s="269">
        <v>5220</v>
      </c>
      <c r="S92" s="269" t="s">
        <v>173</v>
      </c>
      <c r="T92" s="270">
        <v>0.2</v>
      </c>
      <c r="U92" s="270">
        <v>0.2</v>
      </c>
      <c r="V92" s="270">
        <v>0.2</v>
      </c>
      <c r="W92" s="270">
        <v>0.2</v>
      </c>
      <c r="X92" s="270">
        <v>0.2</v>
      </c>
      <c r="Y92" s="270">
        <v>4.0000000000000001E-3</v>
      </c>
      <c r="Z92" s="270">
        <v>4.0000000000000001E-3</v>
      </c>
      <c r="AA92" s="270">
        <v>4.0000000000000001E-3</v>
      </c>
      <c r="AB92" s="270">
        <v>4.0000000000000001E-3</v>
      </c>
      <c r="AC92" s="270">
        <v>4.0000000000000001E-3</v>
      </c>
      <c r="AD92" s="270">
        <v>0</v>
      </c>
      <c r="AE92" s="270">
        <v>0</v>
      </c>
      <c r="AF92" s="270">
        <v>0</v>
      </c>
      <c r="AG92" s="270">
        <v>0</v>
      </c>
      <c r="AH92" s="270">
        <v>0</v>
      </c>
      <c r="AI92" s="270">
        <v>0</v>
      </c>
      <c r="AJ92" s="270">
        <v>0</v>
      </c>
      <c r="AK92" s="270">
        <v>0</v>
      </c>
      <c r="AL92" s="270">
        <v>0</v>
      </c>
      <c r="AM92" s="270">
        <v>0</v>
      </c>
      <c r="AN92" s="270">
        <v>8.9999999999999993E-3</v>
      </c>
      <c r="AO92" s="270">
        <v>8.9999999999999993E-3</v>
      </c>
      <c r="AP92" s="270">
        <v>8.9999999999999993E-3</v>
      </c>
      <c r="AQ92" s="270">
        <v>8.9999999999999993E-3</v>
      </c>
      <c r="AR92" s="270">
        <v>8.9999999999999993E-3</v>
      </c>
      <c r="AS92" s="270">
        <v>2.1000000000000001E-2</v>
      </c>
      <c r="AT92" s="270">
        <v>2.1000000000000001E-2</v>
      </c>
      <c r="AU92" s="270">
        <v>2.1000000000000001E-2</v>
      </c>
      <c r="AV92" s="270">
        <v>2.1000000000000001E-2</v>
      </c>
      <c r="AW92" s="270">
        <v>2.1000000000000001E-2</v>
      </c>
      <c r="AX92" s="270">
        <v>2.5000000000000001E-2</v>
      </c>
      <c r="AY92" s="270">
        <v>0</v>
      </c>
      <c r="AZ92" s="270">
        <v>0</v>
      </c>
      <c r="BA92" s="270">
        <v>0</v>
      </c>
      <c r="BB92" s="270">
        <v>0</v>
      </c>
      <c r="BC92" s="270">
        <v>0</v>
      </c>
      <c r="BD92" s="270">
        <v>0</v>
      </c>
      <c r="BE92" s="270">
        <v>0</v>
      </c>
      <c r="BF92" s="270">
        <v>0</v>
      </c>
      <c r="BG92" s="270">
        <v>0</v>
      </c>
    </row>
    <row r="93" spans="1:59">
      <c r="A93" s="267" t="s">
        <v>481</v>
      </c>
      <c r="B93" s="268">
        <v>0.22941666666666669</v>
      </c>
      <c r="C93" s="268">
        <v>1</v>
      </c>
      <c r="D93" s="268">
        <v>0</v>
      </c>
      <c r="E93" s="268"/>
      <c r="F93" s="269">
        <v>0</v>
      </c>
      <c r="G93" s="270">
        <v>0</v>
      </c>
      <c r="H93" s="270">
        <v>0</v>
      </c>
      <c r="I93" s="270">
        <v>0</v>
      </c>
      <c r="J93" s="270">
        <v>0</v>
      </c>
      <c r="K93" s="270">
        <v>0</v>
      </c>
      <c r="L93" s="270">
        <v>0.22941666666666669</v>
      </c>
      <c r="M93" s="271" t="s">
        <v>395</v>
      </c>
      <c r="N93" s="269">
        <v>2600</v>
      </c>
      <c r="O93" s="269">
        <v>2800</v>
      </c>
      <c r="P93" s="269">
        <v>3000</v>
      </c>
      <c r="Q93" s="269">
        <v>3200</v>
      </c>
      <c r="R93" s="269">
        <v>3300</v>
      </c>
      <c r="S93" s="269" t="s">
        <v>163</v>
      </c>
      <c r="T93" s="270">
        <v>0.188</v>
      </c>
      <c r="U93" s="270">
        <v>0.191</v>
      </c>
      <c r="V93" s="270">
        <v>0.2</v>
      </c>
      <c r="W93" s="270">
        <v>0.22500000000000001</v>
      </c>
      <c r="X93" s="270">
        <v>0.253</v>
      </c>
      <c r="Y93" s="270">
        <v>6.9000000000000006E-2</v>
      </c>
      <c r="Z93" s="270">
        <v>7.4999999999999997E-2</v>
      </c>
      <c r="AA93" s="270">
        <v>7.4999999999999997E-2</v>
      </c>
      <c r="AB93" s="270">
        <v>7.8E-2</v>
      </c>
      <c r="AC93" s="270">
        <v>0.09</v>
      </c>
      <c r="AD93" s="270">
        <v>1.6E-2</v>
      </c>
      <c r="AE93" s="270">
        <v>1.7000000000000001E-2</v>
      </c>
      <c r="AF93" s="270">
        <v>1.7999999999999999E-2</v>
      </c>
      <c r="AG93" s="270">
        <v>1.7999999999999999E-2</v>
      </c>
      <c r="AH93" s="270">
        <v>0.02</v>
      </c>
      <c r="AI93" s="270">
        <v>0.1</v>
      </c>
      <c r="AJ93" s="270">
        <v>0.11</v>
      </c>
      <c r="AK93" s="270">
        <v>0.11</v>
      </c>
      <c r="AL93" s="270">
        <v>0.111</v>
      </c>
      <c r="AM93" s="270">
        <v>0.112</v>
      </c>
      <c r="AN93" s="270">
        <v>0.126</v>
      </c>
      <c r="AO93" s="270">
        <v>0.14000000000000001</v>
      </c>
      <c r="AP93" s="270">
        <v>0.15</v>
      </c>
      <c r="AQ93" s="270">
        <v>0.16</v>
      </c>
      <c r="AR93" s="270">
        <v>0.16700000000000001</v>
      </c>
      <c r="AS93" s="270">
        <v>7.2999999999999995E-2</v>
      </c>
      <c r="AT93" s="270">
        <v>7.6999999999999999E-2</v>
      </c>
      <c r="AU93" s="270">
        <v>0.08</v>
      </c>
      <c r="AV93" s="270">
        <v>8.5999999999999993E-2</v>
      </c>
      <c r="AW93" s="270">
        <v>9.2999999999999999E-2</v>
      </c>
      <c r="AX93" s="270">
        <v>0</v>
      </c>
      <c r="AY93" s="270">
        <v>0</v>
      </c>
      <c r="AZ93" s="270">
        <v>0</v>
      </c>
      <c r="BA93" s="270">
        <v>0</v>
      </c>
      <c r="BB93" s="270">
        <v>0</v>
      </c>
      <c r="BC93" s="270">
        <v>0</v>
      </c>
      <c r="BD93" s="270">
        <v>0</v>
      </c>
      <c r="BE93" s="270">
        <v>0</v>
      </c>
      <c r="BF93" s="270">
        <v>0</v>
      </c>
      <c r="BG93" s="270">
        <v>0</v>
      </c>
    </row>
    <row r="94" spans="1:59">
      <c r="A94" s="267" t="s">
        <v>482</v>
      </c>
      <c r="B94" s="268">
        <v>18.128333333333334</v>
      </c>
      <c r="C94" s="268">
        <v>30.5</v>
      </c>
      <c r="D94" s="268">
        <v>0.28290136986301373</v>
      </c>
      <c r="E94" s="268"/>
      <c r="F94" s="269">
        <v>186209</v>
      </c>
      <c r="G94" s="270">
        <v>9.4179999999999993</v>
      </c>
      <c r="H94" s="270">
        <v>3.3250000000000002</v>
      </c>
      <c r="I94" s="270">
        <v>0.35099999999999998</v>
      </c>
      <c r="J94" s="270">
        <v>0.24299999999999999</v>
      </c>
      <c r="K94" s="270">
        <v>3.48</v>
      </c>
      <c r="L94" s="270">
        <v>1.0284319634703252</v>
      </c>
      <c r="M94" s="271">
        <v>50.577576808854566</v>
      </c>
      <c r="N94" s="269">
        <v>192463</v>
      </c>
      <c r="O94" s="269">
        <v>208100</v>
      </c>
      <c r="P94" s="269">
        <v>230700</v>
      </c>
      <c r="Q94" s="269">
        <v>247900</v>
      </c>
      <c r="R94" s="269">
        <v>248400</v>
      </c>
      <c r="S94" s="269" t="s">
        <v>134</v>
      </c>
      <c r="T94" s="270">
        <v>12</v>
      </c>
      <c r="U94" s="270">
        <v>14.5</v>
      </c>
      <c r="V94" s="270">
        <v>16.2</v>
      </c>
      <c r="W94" s="270">
        <v>17.7</v>
      </c>
      <c r="X94" s="270">
        <v>17.8</v>
      </c>
      <c r="Y94" s="270">
        <v>5.6</v>
      </c>
      <c r="Z94" s="270">
        <v>7.6</v>
      </c>
      <c r="AA94" s="270">
        <v>9</v>
      </c>
      <c r="AB94" s="270">
        <v>9.4</v>
      </c>
      <c r="AC94" s="270">
        <v>9.5</v>
      </c>
      <c r="AD94" s="270">
        <v>0.4</v>
      </c>
      <c r="AE94" s="270">
        <v>0.7</v>
      </c>
      <c r="AF94" s="270">
        <v>1</v>
      </c>
      <c r="AG94" s="270">
        <v>1.1000000000000001</v>
      </c>
      <c r="AH94" s="270">
        <v>1.1000000000000001</v>
      </c>
      <c r="AI94" s="270">
        <v>0.3</v>
      </c>
      <c r="AJ94" s="270">
        <v>0.4</v>
      </c>
      <c r="AK94" s="270">
        <v>0.4</v>
      </c>
      <c r="AL94" s="270">
        <v>0.4</v>
      </c>
      <c r="AM94" s="270">
        <v>0.4</v>
      </c>
      <c r="AN94" s="270">
        <v>3.8</v>
      </c>
      <c r="AO94" s="270">
        <v>4.8</v>
      </c>
      <c r="AP94" s="270">
        <v>5.4</v>
      </c>
      <c r="AQ94" s="270">
        <v>5.9</v>
      </c>
      <c r="AR94" s="270">
        <v>5.9</v>
      </c>
      <c r="AS94" s="270">
        <v>0.9</v>
      </c>
      <c r="AT94" s="270">
        <v>1.2</v>
      </c>
      <c r="AU94" s="270">
        <v>1.4</v>
      </c>
      <c r="AV94" s="270">
        <v>1.5</v>
      </c>
      <c r="AW94" s="270">
        <v>1.5</v>
      </c>
      <c r="AX94" s="270">
        <v>5.0999999999999996</v>
      </c>
      <c r="AY94" s="270">
        <v>1.9</v>
      </c>
      <c r="AZ94" s="270">
        <v>0</v>
      </c>
      <c r="BA94" s="270">
        <v>0</v>
      </c>
      <c r="BB94" s="270">
        <v>0</v>
      </c>
      <c r="BC94" s="270">
        <v>0</v>
      </c>
      <c r="BD94" s="270">
        <v>0</v>
      </c>
      <c r="BE94" s="270">
        <v>0</v>
      </c>
      <c r="BF94" s="270">
        <v>0</v>
      </c>
      <c r="BG94" s="270">
        <v>0</v>
      </c>
    </row>
    <row r="95" spans="1:59">
      <c r="A95" s="267" t="s">
        <v>485</v>
      </c>
      <c r="B95" s="268">
        <v>0.28925000000000001</v>
      </c>
      <c r="C95" s="268">
        <v>0.45</v>
      </c>
      <c r="D95" s="268">
        <v>0</v>
      </c>
      <c r="E95" s="268"/>
      <c r="F95" s="269">
        <v>5105</v>
      </c>
      <c r="G95" s="270">
        <v>0.214</v>
      </c>
      <c r="H95" s="270">
        <v>0.04</v>
      </c>
      <c r="I95" s="270">
        <v>0</v>
      </c>
      <c r="J95" s="270">
        <v>0</v>
      </c>
      <c r="K95" s="270">
        <v>3.0000000000000001E-3</v>
      </c>
      <c r="L95" s="270">
        <v>3.2250000000000001E-2</v>
      </c>
      <c r="M95" s="271">
        <v>41.919686581782564</v>
      </c>
      <c r="N95" s="269">
        <v>5250</v>
      </c>
      <c r="O95" s="269">
        <v>6700</v>
      </c>
      <c r="P95" s="269">
        <v>8500</v>
      </c>
      <c r="Q95" s="269">
        <v>11000</v>
      </c>
      <c r="R95" s="269">
        <v>14000</v>
      </c>
      <c r="S95" s="269" t="s">
        <v>162</v>
      </c>
      <c r="T95" s="270">
        <v>0.215</v>
      </c>
      <c r="U95" s="270">
        <v>0.27500000000000002</v>
      </c>
      <c r="V95" s="270" t="e">
        <v>#N/A</v>
      </c>
      <c r="W95" s="270">
        <v>0.45</v>
      </c>
      <c r="X95" s="270">
        <v>0.57499999999999996</v>
      </c>
      <c r="Y95" s="270">
        <v>0.03</v>
      </c>
      <c r="Z95" s="270">
        <v>0.04</v>
      </c>
      <c r="AA95" s="270">
        <v>0.05</v>
      </c>
      <c r="AB95" s="270">
        <v>0.06</v>
      </c>
      <c r="AC95" s="270">
        <v>7.0000000000000007E-2</v>
      </c>
      <c r="AD95" s="270">
        <v>0.1</v>
      </c>
      <c r="AE95" s="270">
        <v>0.2</v>
      </c>
      <c r="AF95" s="270">
        <v>0.25</v>
      </c>
      <c r="AG95" s="270">
        <v>0.3</v>
      </c>
      <c r="AH95" s="270">
        <v>0.35</v>
      </c>
      <c r="AI95" s="270">
        <v>5.0000000000000001E-3</v>
      </c>
      <c r="AJ95" s="270">
        <v>1.4999999999999999E-2</v>
      </c>
      <c r="AK95" s="270">
        <v>0.02</v>
      </c>
      <c r="AL95" s="270">
        <v>0.02</v>
      </c>
      <c r="AM95" s="270">
        <v>2.5000000000000001E-2</v>
      </c>
      <c r="AN95" s="270">
        <v>4.0000000000000001E-3</v>
      </c>
      <c r="AO95" s="270">
        <v>5.0000000000000001E-3</v>
      </c>
      <c r="AP95" s="270">
        <v>8.0000000000000002E-3</v>
      </c>
      <c r="AQ95" s="270">
        <v>0.01</v>
      </c>
      <c r="AR95" s="270">
        <v>0.03</v>
      </c>
      <c r="AS95" s="270">
        <v>4.9000000000000002E-2</v>
      </c>
      <c r="AT95" s="270">
        <v>7.2999999999999995E-2</v>
      </c>
      <c r="AU95" s="270">
        <v>9.1999999999999998E-2</v>
      </c>
      <c r="AV95" s="270">
        <v>0.114</v>
      </c>
      <c r="AW95" s="270">
        <v>0.14299999999999999</v>
      </c>
      <c r="AX95" s="270">
        <v>0</v>
      </c>
      <c r="AY95" s="270">
        <v>0</v>
      </c>
      <c r="AZ95" s="270">
        <v>0</v>
      </c>
      <c r="BA95" s="270">
        <v>0</v>
      </c>
      <c r="BB95" s="270">
        <v>0</v>
      </c>
      <c r="BC95" s="270">
        <v>0</v>
      </c>
      <c r="BD95" s="270">
        <v>0</v>
      </c>
      <c r="BE95" s="270">
        <v>0</v>
      </c>
      <c r="BF95" s="270">
        <v>0</v>
      </c>
      <c r="BG95" s="270">
        <v>0</v>
      </c>
    </row>
    <row r="96" spans="1:59">
      <c r="A96" s="267" t="s">
        <v>972</v>
      </c>
      <c r="B96" s="268">
        <v>1.7416666666666664E-2</v>
      </c>
      <c r="C96" s="268">
        <v>0</v>
      </c>
      <c r="D96" s="268">
        <v>0</v>
      </c>
      <c r="E96" s="268"/>
      <c r="F96" s="269">
        <v>180</v>
      </c>
      <c r="G96" s="270">
        <v>1.0999999999999999E-2</v>
      </c>
      <c r="H96" s="270">
        <v>1E-3</v>
      </c>
      <c r="I96" s="270">
        <v>0</v>
      </c>
      <c r="J96" s="270">
        <v>5.0000000000000001E-3</v>
      </c>
      <c r="K96" s="270">
        <v>0</v>
      </c>
      <c r="L96" s="270">
        <v>4.1666666666666241E-4</v>
      </c>
      <c r="M96" s="271">
        <v>61.111111111111114</v>
      </c>
      <c r="N96" s="269">
        <v>190</v>
      </c>
      <c r="O96" s="269">
        <v>217</v>
      </c>
      <c r="P96" s="269">
        <v>225</v>
      </c>
      <c r="Q96" s="269">
        <v>235</v>
      </c>
      <c r="R96" s="269">
        <v>240</v>
      </c>
      <c r="S96" s="269" t="s">
        <v>202</v>
      </c>
      <c r="T96" s="270">
        <v>1.2E-2</v>
      </c>
      <c r="U96" s="270">
        <v>1.4999999999999999E-2</v>
      </c>
      <c r="V96" s="270">
        <v>0.02</v>
      </c>
      <c r="W96" s="270">
        <v>2.5000000000000001E-2</v>
      </c>
      <c r="X96" s="270">
        <v>0.03</v>
      </c>
      <c r="Y96" s="270">
        <v>1E-3</v>
      </c>
      <c r="Z96" s="270">
        <v>1E-3</v>
      </c>
      <c r="AA96" s="270">
        <v>3.0000000000000001E-3</v>
      </c>
      <c r="AB96" s="270">
        <v>5.0000000000000001E-3</v>
      </c>
      <c r="AC96" s="270">
        <v>0.01</v>
      </c>
      <c r="AD96" s="270">
        <v>0</v>
      </c>
      <c r="AE96" s="270">
        <v>0</v>
      </c>
      <c r="AF96" s="270">
        <v>0</v>
      </c>
      <c r="AG96" s="270">
        <v>0</v>
      </c>
      <c r="AH96" s="270">
        <v>0</v>
      </c>
      <c r="AI96" s="270">
        <v>8.0000000000000002E-3</v>
      </c>
      <c r="AJ96" s="270">
        <v>2E-3</v>
      </c>
      <c r="AK96" s="270">
        <v>0.02</v>
      </c>
      <c r="AL96" s="270">
        <v>2.5000000000000001E-2</v>
      </c>
      <c r="AM96" s="270">
        <v>2.5000000000000001E-2</v>
      </c>
      <c r="AN96" s="270">
        <v>0</v>
      </c>
      <c r="AO96" s="270">
        <v>0</v>
      </c>
      <c r="AP96" s="270">
        <v>0</v>
      </c>
      <c r="AQ96" s="270">
        <v>0</v>
      </c>
      <c r="AR96" s="270">
        <v>0</v>
      </c>
      <c r="AS96" s="270">
        <v>2E-3</v>
      </c>
      <c r="AT96" s="270">
        <v>0</v>
      </c>
      <c r="AU96" s="270">
        <v>2E-3</v>
      </c>
      <c r="AV96" s="270">
        <v>2E-3</v>
      </c>
      <c r="AW96" s="270">
        <v>2E-3</v>
      </c>
      <c r="AX96" s="270">
        <v>0</v>
      </c>
      <c r="AY96" s="270">
        <v>0</v>
      </c>
      <c r="AZ96" s="270">
        <v>0</v>
      </c>
      <c r="BA96" s="270">
        <v>0</v>
      </c>
      <c r="BB96" s="270">
        <v>0</v>
      </c>
      <c r="BC96" s="270">
        <v>0</v>
      </c>
      <c r="BD96" s="270">
        <v>0</v>
      </c>
      <c r="BE96" s="270">
        <v>0</v>
      </c>
      <c r="BF96" s="270">
        <v>0</v>
      </c>
      <c r="BG96" s="270">
        <v>0</v>
      </c>
    </row>
    <row r="97" spans="1:59">
      <c r="A97" s="267" t="s">
        <v>486</v>
      </c>
      <c r="B97" s="268" t="s">
        <v>395</v>
      </c>
      <c r="C97" s="268">
        <v>0</v>
      </c>
      <c r="D97" s="268">
        <v>0</v>
      </c>
      <c r="E97" s="268"/>
      <c r="F97" s="269" t="e">
        <v>#N/A</v>
      </c>
      <c r="G97" s="270">
        <v>0</v>
      </c>
      <c r="H97" s="270">
        <v>0</v>
      </c>
      <c r="I97" s="270">
        <v>0</v>
      </c>
      <c r="J97" s="270">
        <v>0</v>
      </c>
      <c r="K97" s="270">
        <v>0</v>
      </c>
      <c r="L97" s="270" t="e">
        <v>#VALUE!</v>
      </c>
      <c r="M97" s="271" t="s">
        <v>395</v>
      </c>
      <c r="N97" s="269">
        <v>0</v>
      </c>
      <c r="O97" s="269">
        <v>0</v>
      </c>
      <c r="P97" s="269">
        <v>0</v>
      </c>
      <c r="Q97" s="269">
        <v>0</v>
      </c>
      <c r="R97" s="269">
        <v>0</v>
      </c>
      <c r="S97" s="269" t="s">
        <v>202</v>
      </c>
      <c r="T97" s="270">
        <v>0</v>
      </c>
      <c r="U97" s="270">
        <v>0</v>
      </c>
      <c r="V97" s="270">
        <v>0</v>
      </c>
      <c r="W97" s="270">
        <v>0</v>
      </c>
      <c r="X97" s="270">
        <v>0</v>
      </c>
      <c r="Y97" s="270">
        <v>0</v>
      </c>
      <c r="Z97" s="270">
        <v>0</v>
      </c>
      <c r="AA97" s="270">
        <v>0</v>
      </c>
      <c r="AB97" s="270">
        <v>0</v>
      </c>
      <c r="AC97" s="270">
        <v>0</v>
      </c>
      <c r="AD97" s="270">
        <v>0</v>
      </c>
      <c r="AE97" s="270">
        <v>0</v>
      </c>
      <c r="AF97" s="270">
        <v>0</v>
      </c>
      <c r="AG97" s="270">
        <v>0</v>
      </c>
      <c r="AH97" s="270">
        <v>0</v>
      </c>
      <c r="AI97" s="270">
        <v>0</v>
      </c>
      <c r="AJ97" s="270">
        <v>0</v>
      </c>
      <c r="AK97" s="270">
        <v>0</v>
      </c>
      <c r="AL97" s="270">
        <v>0</v>
      </c>
      <c r="AM97" s="270">
        <v>0</v>
      </c>
      <c r="AN97" s="270">
        <v>0</v>
      </c>
      <c r="AO97" s="270">
        <v>0</v>
      </c>
      <c r="AP97" s="270">
        <v>0</v>
      </c>
      <c r="AQ97" s="270">
        <v>0</v>
      </c>
      <c r="AR97" s="270">
        <v>0</v>
      </c>
      <c r="AS97" s="270">
        <v>0</v>
      </c>
      <c r="AT97" s="270">
        <v>0</v>
      </c>
      <c r="AU97" s="270">
        <v>0</v>
      </c>
      <c r="AV97" s="270">
        <v>0</v>
      </c>
      <c r="AW97" s="270">
        <v>0</v>
      </c>
      <c r="AX97" s="270">
        <v>0</v>
      </c>
      <c r="AY97" s="270">
        <v>0</v>
      </c>
      <c r="AZ97" s="270">
        <v>0</v>
      </c>
      <c r="BA97" s="270">
        <v>0</v>
      </c>
      <c r="BB97" s="270">
        <v>0</v>
      </c>
      <c r="BC97" s="270">
        <v>0</v>
      </c>
      <c r="BD97" s="270">
        <v>0</v>
      </c>
      <c r="BE97" s="270">
        <v>0</v>
      </c>
      <c r="BF97" s="270">
        <v>0</v>
      </c>
      <c r="BG97" s="270">
        <v>0</v>
      </c>
    </row>
    <row r="98" spans="1:59">
      <c r="A98" s="267" t="s">
        <v>487</v>
      </c>
      <c r="B98" s="268">
        <v>115.35991666666671</v>
      </c>
      <c r="C98" s="268">
        <v>193.25</v>
      </c>
      <c r="D98" s="268">
        <v>0.42699999999999999</v>
      </c>
      <c r="E98" s="268"/>
      <c r="F98" s="269">
        <v>954644</v>
      </c>
      <c r="G98" s="270">
        <v>60.63</v>
      </c>
      <c r="H98" s="270">
        <v>21.567</v>
      </c>
      <c r="I98" s="270">
        <v>2.782</v>
      </c>
      <c r="J98" s="270">
        <v>5.15</v>
      </c>
      <c r="K98" s="270">
        <v>12.972</v>
      </c>
      <c r="L98" s="270">
        <v>11.8319166666667</v>
      </c>
      <c r="M98" s="271">
        <v>63.510586145201771</v>
      </c>
      <c r="N98" s="269">
        <v>1023285</v>
      </c>
      <c r="O98" s="269">
        <v>1128156</v>
      </c>
      <c r="P98" s="269">
        <v>1413185</v>
      </c>
      <c r="Q98" s="269">
        <v>1622064</v>
      </c>
      <c r="R98" s="269">
        <v>1860187</v>
      </c>
      <c r="S98" s="269" t="s">
        <v>166</v>
      </c>
      <c r="T98" s="270">
        <v>64.98</v>
      </c>
      <c r="U98" s="270">
        <v>59.8</v>
      </c>
      <c r="V98" s="270">
        <v>74.900000000000006</v>
      </c>
      <c r="W98" s="270">
        <v>86</v>
      </c>
      <c r="X98" s="270">
        <v>98.6</v>
      </c>
      <c r="Y98" s="270">
        <v>27.03</v>
      </c>
      <c r="Z98" s="270">
        <v>29.9</v>
      </c>
      <c r="AA98" s="270">
        <v>38.4</v>
      </c>
      <c r="AB98" s="270">
        <v>44.5</v>
      </c>
      <c r="AC98" s="270">
        <v>51.5</v>
      </c>
      <c r="AD98" s="270">
        <v>0.32</v>
      </c>
      <c r="AE98" s="270">
        <v>0.36</v>
      </c>
      <c r="AF98" s="270">
        <v>0.46</v>
      </c>
      <c r="AG98" s="270">
        <v>0.53</v>
      </c>
      <c r="AH98" s="270">
        <v>0.6</v>
      </c>
      <c r="AI98" s="270">
        <v>4.3</v>
      </c>
      <c r="AJ98" s="270">
        <v>4.8</v>
      </c>
      <c r="AK98" s="270">
        <v>6.2</v>
      </c>
      <c r="AL98" s="270">
        <v>7.2</v>
      </c>
      <c r="AM98" s="270">
        <v>8.1</v>
      </c>
      <c r="AN98" s="270">
        <v>6.97</v>
      </c>
      <c r="AO98" s="270">
        <v>7.71</v>
      </c>
      <c r="AP98" s="270">
        <v>9.9</v>
      </c>
      <c r="AQ98" s="270">
        <v>11.5</v>
      </c>
      <c r="AR98" s="270">
        <v>12.9</v>
      </c>
      <c r="AS98" s="270">
        <v>19.382999999999999</v>
      </c>
      <c r="AT98" s="270">
        <v>19.195</v>
      </c>
      <c r="AU98" s="270">
        <v>24.303000000000001</v>
      </c>
      <c r="AV98" s="270">
        <v>28.021000000000001</v>
      </c>
      <c r="AW98" s="270">
        <v>32.133000000000003</v>
      </c>
      <c r="AX98" s="270">
        <v>0</v>
      </c>
      <c r="AY98" s="270">
        <v>0</v>
      </c>
      <c r="AZ98" s="270">
        <v>0</v>
      </c>
      <c r="BA98" s="270">
        <v>0</v>
      </c>
      <c r="BB98" s="270">
        <v>0</v>
      </c>
      <c r="BC98" s="270">
        <v>0.5</v>
      </c>
      <c r="BD98" s="270">
        <v>0</v>
      </c>
      <c r="BE98" s="270">
        <v>0</v>
      </c>
      <c r="BF98" s="270">
        <v>0</v>
      </c>
      <c r="BG98" s="270">
        <v>0</v>
      </c>
    </row>
    <row r="99" spans="1:59">
      <c r="A99" s="267" t="s">
        <v>489</v>
      </c>
      <c r="B99" s="268">
        <v>0.17425000000000002</v>
      </c>
      <c r="C99" s="268">
        <v>0.4</v>
      </c>
      <c r="D99" s="268">
        <v>0</v>
      </c>
      <c r="E99" s="268"/>
      <c r="F99" s="269">
        <v>1070</v>
      </c>
      <c r="G99" s="270">
        <v>4.5999999999999999E-2</v>
      </c>
      <c r="H99" s="270">
        <v>3.0000000000000001E-3</v>
      </c>
      <c r="I99" s="270">
        <v>2.5000000000000001E-2</v>
      </c>
      <c r="J99" s="270">
        <v>2E-3</v>
      </c>
      <c r="K99" s="270">
        <v>7.4999999999999997E-2</v>
      </c>
      <c r="L99" s="270">
        <v>2.3249999999999993E-2</v>
      </c>
      <c r="M99" s="271">
        <v>42.990654205607477</v>
      </c>
      <c r="N99" s="269">
        <v>1181</v>
      </c>
      <c r="O99" s="269">
        <v>1371</v>
      </c>
      <c r="P99" s="269">
        <v>1591</v>
      </c>
      <c r="Q99" s="269">
        <v>1846</v>
      </c>
      <c r="R99" s="269">
        <v>2143</v>
      </c>
      <c r="S99" s="269" t="s">
        <v>207</v>
      </c>
      <c r="T99" s="270">
        <v>4.9000000000000002E-2</v>
      </c>
      <c r="U99" s="270">
        <v>5.7000000000000002E-2</v>
      </c>
      <c r="V99" s="270" t="e">
        <v>#N/A</v>
      </c>
      <c r="W99" s="270">
        <v>7.6999999999999999E-2</v>
      </c>
      <c r="X99" s="270">
        <v>8.8999999999999996E-2</v>
      </c>
      <c r="Y99" s="270">
        <v>3.0000000000000001E-3</v>
      </c>
      <c r="Z99" s="270">
        <v>4.0000000000000001E-3</v>
      </c>
      <c r="AA99" s="270">
        <v>4.0000000000000001E-3</v>
      </c>
      <c r="AB99" s="270">
        <v>5.0000000000000001E-3</v>
      </c>
      <c r="AC99" s="270">
        <v>5.0000000000000001E-3</v>
      </c>
      <c r="AD99" s="270">
        <v>2.1000000000000001E-2</v>
      </c>
      <c r="AE99" s="270">
        <v>2.4E-2</v>
      </c>
      <c r="AF99" s="270">
        <v>2.7E-2</v>
      </c>
      <c r="AG99" s="270">
        <v>0.03</v>
      </c>
      <c r="AH99" s="270">
        <v>3.3000000000000002E-2</v>
      </c>
      <c r="AI99" s="270">
        <v>3.0000000000000001E-3</v>
      </c>
      <c r="AJ99" s="270">
        <v>4.0000000000000001E-3</v>
      </c>
      <c r="AK99" s="270">
        <v>4.0000000000000001E-3</v>
      </c>
      <c r="AL99" s="270">
        <v>5.0000000000000001E-3</v>
      </c>
      <c r="AM99" s="270">
        <v>5.0000000000000001E-3</v>
      </c>
      <c r="AN99" s="270">
        <v>4.3999999999999997E-2</v>
      </c>
      <c r="AO99" s="270">
        <v>4.3999999999999997E-2</v>
      </c>
      <c r="AP99" s="270">
        <v>4.3999999999999997E-2</v>
      </c>
      <c r="AQ99" s="270">
        <v>4.3999999999999997E-2</v>
      </c>
      <c r="AR99" s="270">
        <v>4.3999999999999997E-2</v>
      </c>
      <c r="AS99" s="270">
        <v>2.1999999999999999E-2</v>
      </c>
      <c r="AT99" s="270">
        <v>2.4E-2</v>
      </c>
      <c r="AU99" s="270">
        <v>2.5999999999999999E-2</v>
      </c>
      <c r="AV99" s="270">
        <v>2.9000000000000001E-2</v>
      </c>
      <c r="AW99" s="270">
        <v>3.2000000000000001E-2</v>
      </c>
      <c r="AX99" s="270">
        <v>0</v>
      </c>
      <c r="AY99" s="270">
        <v>0</v>
      </c>
      <c r="AZ99" s="270">
        <v>0</v>
      </c>
      <c r="BA99" s="270">
        <v>0</v>
      </c>
      <c r="BB99" s="270">
        <v>0</v>
      </c>
      <c r="BC99" s="270">
        <v>0</v>
      </c>
      <c r="BD99" s="270">
        <v>0</v>
      </c>
      <c r="BE99" s="270">
        <v>0</v>
      </c>
      <c r="BF99" s="270">
        <v>0</v>
      </c>
      <c r="BG99" s="270">
        <v>0</v>
      </c>
    </row>
    <row r="100" spans="1:59">
      <c r="A100" s="267" t="s">
        <v>490</v>
      </c>
      <c r="B100" s="268">
        <v>1.607</v>
      </c>
      <c r="C100" s="268">
        <v>7</v>
      </c>
      <c r="D100" s="268">
        <v>0</v>
      </c>
      <c r="E100" s="268"/>
      <c r="F100" s="269">
        <v>16668</v>
      </c>
      <c r="G100" s="270">
        <v>1.024</v>
      </c>
      <c r="H100" s="270">
        <v>0.153</v>
      </c>
      <c r="I100" s="270">
        <v>0.2</v>
      </c>
      <c r="J100" s="270">
        <v>2.4E-2</v>
      </c>
      <c r="K100" s="270">
        <v>2.5999999999999999E-2</v>
      </c>
      <c r="L100" s="270">
        <v>0.17999999999999994</v>
      </c>
      <c r="M100" s="271">
        <v>61.435085193184548</v>
      </c>
      <c r="N100" s="269">
        <v>25883</v>
      </c>
      <c r="O100" s="269">
        <v>41610</v>
      </c>
      <c r="P100" s="269">
        <v>57338</v>
      </c>
      <c r="Q100" s="269">
        <v>73998</v>
      </c>
      <c r="R100" s="269">
        <v>93995</v>
      </c>
      <c r="S100" s="269" t="s">
        <v>207</v>
      </c>
      <c r="T100" s="270">
        <v>2.4</v>
      </c>
      <c r="U100" s="270">
        <v>3.95</v>
      </c>
      <c r="V100" s="270">
        <v>5.45</v>
      </c>
      <c r="W100" s="270">
        <v>6.97</v>
      </c>
      <c r="X100" s="270">
        <v>8.93</v>
      </c>
      <c r="Y100" s="270">
        <v>0.27700000000000002</v>
      </c>
      <c r="Z100" s="270">
        <v>0.53100000000000003</v>
      </c>
      <c r="AA100" s="270">
        <v>0.83899999999999997</v>
      </c>
      <c r="AB100" s="270">
        <v>1.0740000000000001</v>
      </c>
      <c r="AC100" s="270">
        <v>1.3740000000000001</v>
      </c>
      <c r="AD100" s="270">
        <v>0.36</v>
      </c>
      <c r="AE100" s="270">
        <v>0.69</v>
      </c>
      <c r="AF100" s="270">
        <v>1.0900000000000001</v>
      </c>
      <c r="AG100" s="270">
        <v>1.395</v>
      </c>
      <c r="AH100" s="270">
        <v>1.7849999999999999</v>
      </c>
      <c r="AI100" s="270">
        <v>8.3000000000000004E-2</v>
      </c>
      <c r="AJ100" s="270">
        <v>0.159</v>
      </c>
      <c r="AK100" s="270">
        <v>0.251</v>
      </c>
      <c r="AL100" s="270">
        <v>0.32100000000000001</v>
      </c>
      <c r="AM100" s="270">
        <v>0.41099999999999998</v>
      </c>
      <c r="AN100" s="270">
        <v>1.8</v>
      </c>
      <c r="AO100" s="270">
        <v>2.42</v>
      </c>
      <c r="AP100" s="270">
        <v>3.46</v>
      </c>
      <c r="AQ100" s="270">
        <v>3.4</v>
      </c>
      <c r="AR100" s="270">
        <v>4.3499999999999996</v>
      </c>
      <c r="AS100" s="270">
        <v>0.37</v>
      </c>
      <c r="AT100" s="270">
        <v>0.57999999999999996</v>
      </c>
      <c r="AU100" s="270">
        <v>0.83</v>
      </c>
      <c r="AV100" s="270">
        <v>0.99</v>
      </c>
      <c r="AW100" s="270">
        <v>1.27</v>
      </c>
      <c r="AX100" s="270">
        <v>5</v>
      </c>
      <c r="AY100" s="270">
        <v>0</v>
      </c>
      <c r="AZ100" s="270">
        <v>5</v>
      </c>
      <c r="BA100" s="270">
        <v>0</v>
      </c>
      <c r="BB100" s="270">
        <v>0</v>
      </c>
      <c r="BC100" s="270">
        <v>0</v>
      </c>
      <c r="BD100" s="270">
        <v>0</v>
      </c>
      <c r="BE100" s="270">
        <v>0</v>
      </c>
      <c r="BF100" s="270">
        <v>0</v>
      </c>
      <c r="BG100" s="270">
        <v>0</v>
      </c>
    </row>
    <row r="101" spans="1:59">
      <c r="A101" s="267" t="s">
        <v>491</v>
      </c>
      <c r="B101" s="268">
        <v>0.29533333333333328</v>
      </c>
      <c r="C101" s="268">
        <v>0.5</v>
      </c>
      <c r="D101" s="268">
        <v>1.0999999999999999E-2</v>
      </c>
      <c r="E101" s="268"/>
      <c r="F101" s="269">
        <v>2070</v>
      </c>
      <c r="G101" s="270">
        <v>9.1999999999999998E-2</v>
      </c>
      <c r="H101" s="270">
        <v>2.7E-2</v>
      </c>
      <c r="I101" s="270">
        <v>0.08</v>
      </c>
      <c r="J101" s="270">
        <v>8.9999999999999993E-3</v>
      </c>
      <c r="K101" s="270">
        <v>4.2000000000000003E-2</v>
      </c>
      <c r="L101" s="270">
        <v>3.4333333333333271E-2</v>
      </c>
      <c r="M101" s="271">
        <v>44.444444444444443</v>
      </c>
      <c r="N101" s="269">
        <v>2601</v>
      </c>
      <c r="O101" s="269">
        <v>3019</v>
      </c>
      <c r="P101" s="269">
        <v>3503</v>
      </c>
      <c r="Q101" s="269">
        <v>4066</v>
      </c>
      <c r="R101" s="269">
        <v>4719</v>
      </c>
      <c r="S101" s="269" t="s">
        <v>207</v>
      </c>
      <c r="T101" s="270">
        <v>0.104</v>
      </c>
      <c r="U101" s="270">
        <v>0.121</v>
      </c>
      <c r="V101" s="270">
        <v>0.14000000000000001</v>
      </c>
      <c r="W101" s="270">
        <v>0.16300000000000001</v>
      </c>
      <c r="X101" s="270">
        <v>0.189</v>
      </c>
      <c r="Y101" s="270">
        <v>1.7999999999999999E-2</v>
      </c>
      <c r="Z101" s="270">
        <v>2.1000000000000001E-2</v>
      </c>
      <c r="AA101" s="270">
        <v>2.4E-2</v>
      </c>
      <c r="AB101" s="270">
        <v>2.9000000000000001E-2</v>
      </c>
      <c r="AC101" s="270">
        <v>3.3000000000000002E-2</v>
      </c>
      <c r="AD101" s="270">
        <v>9.5000000000000001E-2</v>
      </c>
      <c r="AE101" s="270">
        <v>0.111</v>
      </c>
      <c r="AF101" s="270">
        <v>0.129</v>
      </c>
      <c r="AG101" s="270">
        <v>0.14899999999999999</v>
      </c>
      <c r="AH101" s="270">
        <v>0.16300000000000001</v>
      </c>
      <c r="AI101" s="270">
        <v>6.0000000000000001E-3</v>
      </c>
      <c r="AJ101" s="270">
        <v>7.0000000000000001E-3</v>
      </c>
      <c r="AK101" s="270">
        <v>8.0000000000000002E-3</v>
      </c>
      <c r="AL101" s="270">
        <v>0.01</v>
      </c>
      <c r="AM101" s="270">
        <v>1.0999999999999999E-2</v>
      </c>
      <c r="AN101" s="270">
        <v>3.4000000000000002E-2</v>
      </c>
      <c r="AO101" s="270">
        <v>3.4000000000000002E-2</v>
      </c>
      <c r="AP101" s="270">
        <v>3.4000000000000002E-2</v>
      </c>
      <c r="AQ101" s="270">
        <v>3.4000000000000002E-2</v>
      </c>
      <c r="AR101" s="270">
        <v>3.4000000000000002E-2</v>
      </c>
      <c r="AS101" s="270">
        <v>0.04</v>
      </c>
      <c r="AT101" s="270">
        <v>4.5999999999999999E-2</v>
      </c>
      <c r="AU101" s="270">
        <v>5.1999999999999998E-2</v>
      </c>
      <c r="AV101" s="270">
        <v>0.06</v>
      </c>
      <c r="AW101" s="270">
        <v>6.7000000000000004E-2</v>
      </c>
      <c r="AX101" s="270">
        <v>0</v>
      </c>
      <c r="AY101" s="270">
        <v>0</v>
      </c>
      <c r="AZ101" s="270">
        <v>0.153</v>
      </c>
      <c r="BA101" s="270">
        <v>0</v>
      </c>
      <c r="BB101" s="270">
        <v>0</v>
      </c>
      <c r="BC101" s="270">
        <v>0</v>
      </c>
      <c r="BD101" s="270">
        <v>0</v>
      </c>
      <c r="BE101" s="270">
        <v>0</v>
      </c>
      <c r="BF101" s="270">
        <v>0</v>
      </c>
      <c r="BG101" s="270">
        <v>0</v>
      </c>
    </row>
    <row r="102" spans="1:59">
      <c r="A102" s="267" t="s">
        <v>492</v>
      </c>
      <c r="B102" s="268">
        <v>4.2169166666666671</v>
      </c>
      <c r="C102" s="268">
        <v>5.2840000000000007</v>
      </c>
      <c r="D102" s="268">
        <v>0</v>
      </c>
      <c r="E102" s="268"/>
      <c r="F102" s="269">
        <v>15926</v>
      </c>
      <c r="G102" s="270">
        <v>1</v>
      </c>
      <c r="H102" s="270">
        <v>0.3</v>
      </c>
      <c r="I102" s="270">
        <v>2</v>
      </c>
      <c r="J102" s="270">
        <v>0.2</v>
      </c>
      <c r="K102" s="270">
        <v>0.39900000000000002</v>
      </c>
      <c r="L102" s="270">
        <v>0.31791666666666707</v>
      </c>
      <c r="M102" s="271">
        <v>62.790405626020345</v>
      </c>
      <c r="N102" s="269">
        <v>15926</v>
      </c>
      <c r="O102" s="269">
        <v>15926</v>
      </c>
      <c r="P102" s="269">
        <v>15926</v>
      </c>
      <c r="Q102" s="269">
        <v>15926</v>
      </c>
      <c r="R102" s="269">
        <v>15926</v>
      </c>
      <c r="S102" s="269" t="s">
        <v>201</v>
      </c>
      <c r="T102" s="270">
        <v>1</v>
      </c>
      <c r="U102" s="270">
        <v>1</v>
      </c>
      <c r="V102" s="270">
        <v>1</v>
      </c>
      <c r="W102" s="270">
        <v>1</v>
      </c>
      <c r="X102" s="270">
        <v>1</v>
      </c>
      <c r="Y102" s="270">
        <v>0.3</v>
      </c>
      <c r="Z102" s="270">
        <v>0.3</v>
      </c>
      <c r="AA102" s="270">
        <v>0.3</v>
      </c>
      <c r="AB102" s="270">
        <v>0.3</v>
      </c>
      <c r="AC102" s="270">
        <v>0.3</v>
      </c>
      <c r="AD102" s="270">
        <v>2</v>
      </c>
      <c r="AE102" s="270">
        <v>2</v>
      </c>
      <c r="AF102" s="270">
        <v>2</v>
      </c>
      <c r="AG102" s="270">
        <v>2</v>
      </c>
      <c r="AH102" s="270">
        <v>2</v>
      </c>
      <c r="AI102" s="270">
        <v>0.2</v>
      </c>
      <c r="AJ102" s="270">
        <v>0.2</v>
      </c>
      <c r="AK102" s="270">
        <v>0.2</v>
      </c>
      <c r="AL102" s="270">
        <v>0.2</v>
      </c>
      <c r="AM102" s="270">
        <v>0.2</v>
      </c>
      <c r="AN102" s="270">
        <v>0.39500000000000002</v>
      </c>
      <c r="AO102" s="270">
        <v>0.39500000000000002</v>
      </c>
      <c r="AP102" s="270">
        <v>0.39500000000000002</v>
      </c>
      <c r="AQ102" s="270">
        <v>0.39500000000000002</v>
      </c>
      <c r="AR102" s="270">
        <v>0.39500000000000002</v>
      </c>
      <c r="AS102" s="270">
        <v>0.29199999999999998</v>
      </c>
      <c r="AT102" s="270">
        <v>0.29199999999999998</v>
      </c>
      <c r="AU102" s="270">
        <v>0.29199999999999998</v>
      </c>
      <c r="AV102" s="270">
        <v>0.29199999999999998</v>
      </c>
      <c r="AW102" s="270">
        <v>0.29199999999999998</v>
      </c>
      <c r="AX102" s="270">
        <v>0</v>
      </c>
      <c r="AY102" s="270">
        <v>0</v>
      </c>
      <c r="AZ102" s="270">
        <v>0</v>
      </c>
      <c r="BA102" s="270">
        <v>0</v>
      </c>
      <c r="BB102" s="270">
        <v>0</v>
      </c>
      <c r="BC102" s="270">
        <v>0</v>
      </c>
      <c r="BD102" s="270">
        <v>0</v>
      </c>
      <c r="BE102" s="270">
        <v>0</v>
      </c>
      <c r="BF102" s="270">
        <v>0</v>
      </c>
      <c r="BG102" s="270">
        <v>0</v>
      </c>
    </row>
    <row r="103" spans="1:59">
      <c r="A103" s="267" t="s">
        <v>493</v>
      </c>
      <c r="B103" s="268">
        <v>0.62716666666666676</v>
      </c>
      <c r="C103" s="268">
        <v>3.2</v>
      </c>
      <c r="D103" s="268">
        <v>0</v>
      </c>
      <c r="E103" s="268"/>
      <c r="F103" s="269">
        <v>5800</v>
      </c>
      <c r="G103" s="270">
        <v>0.30199999999999999</v>
      </c>
      <c r="H103" s="270">
        <v>7.2999999999999995E-2</v>
      </c>
      <c r="I103" s="270">
        <v>8.1000000000000003E-2</v>
      </c>
      <c r="J103" s="270">
        <v>1.0999999999999999E-2</v>
      </c>
      <c r="K103" s="270">
        <v>0.09</v>
      </c>
      <c r="L103" s="270">
        <v>7.016666666666671E-2</v>
      </c>
      <c r="M103" s="271">
        <v>52.068965517241381</v>
      </c>
      <c r="N103" s="269">
        <v>6786</v>
      </c>
      <c r="O103" s="269">
        <v>8211</v>
      </c>
      <c r="P103" s="269">
        <v>9935</v>
      </c>
      <c r="Q103" s="269">
        <v>12021</v>
      </c>
      <c r="R103" s="269">
        <v>14546</v>
      </c>
      <c r="S103" s="269" t="s">
        <v>190</v>
      </c>
      <c r="T103" s="270">
        <v>0.67900000000000005</v>
      </c>
      <c r="U103" s="270">
        <v>0.82099999999999995</v>
      </c>
      <c r="V103" s="270">
        <v>0.99399999999999999</v>
      </c>
      <c r="W103" s="270">
        <v>1.202</v>
      </c>
      <c r="X103" s="270">
        <v>1.45</v>
      </c>
      <c r="Y103" s="270">
        <v>7.3999999999999996E-2</v>
      </c>
      <c r="Z103" s="270">
        <v>8.8999999999999996E-2</v>
      </c>
      <c r="AA103" s="270">
        <v>0.11</v>
      </c>
      <c r="AB103" s="270">
        <v>0.13</v>
      </c>
      <c r="AC103" s="270">
        <v>0.158</v>
      </c>
      <c r="AD103" s="270">
        <v>1.4999999999999999E-2</v>
      </c>
      <c r="AE103" s="270">
        <v>1.7999999999999999E-2</v>
      </c>
      <c r="AF103" s="270">
        <v>2.1999999999999999E-2</v>
      </c>
      <c r="AG103" s="270">
        <v>2.5999999999999999E-2</v>
      </c>
      <c r="AH103" s="270">
        <v>3.2000000000000001E-2</v>
      </c>
      <c r="AI103" s="270">
        <v>0</v>
      </c>
      <c r="AJ103" s="270">
        <v>0</v>
      </c>
      <c r="AK103" s="270">
        <v>0</v>
      </c>
      <c r="AL103" s="270">
        <v>0</v>
      </c>
      <c r="AM103" s="270">
        <v>0</v>
      </c>
      <c r="AN103" s="270">
        <v>3.5000000000000003E-2</v>
      </c>
      <c r="AO103" s="270">
        <v>4.2000000000000003E-2</v>
      </c>
      <c r="AP103" s="270">
        <v>5.0999999999999997E-2</v>
      </c>
      <c r="AQ103" s="270">
        <v>6.2E-2</v>
      </c>
      <c r="AR103" s="270">
        <v>7.4999999999999997E-2</v>
      </c>
      <c r="AS103" s="270">
        <v>0.14000000000000001</v>
      </c>
      <c r="AT103" s="270">
        <v>0.17</v>
      </c>
      <c r="AU103" s="270">
        <v>0.21</v>
      </c>
      <c r="AV103" s="270">
        <v>0.25</v>
      </c>
      <c r="AW103" s="270">
        <v>0.31</v>
      </c>
      <c r="AX103" s="270">
        <v>0</v>
      </c>
      <c r="AY103" s="270">
        <v>0</v>
      </c>
      <c r="AZ103" s="270">
        <v>0</v>
      </c>
      <c r="BA103" s="270">
        <v>0</v>
      </c>
      <c r="BB103" s="270">
        <v>0</v>
      </c>
      <c r="BC103" s="270">
        <v>0</v>
      </c>
      <c r="BD103" s="270">
        <v>0</v>
      </c>
      <c r="BE103" s="270">
        <v>0</v>
      </c>
      <c r="BF103" s="270">
        <v>0</v>
      </c>
      <c r="BG103" s="270">
        <v>0</v>
      </c>
    </row>
    <row r="104" spans="1:59">
      <c r="A104" s="267" t="s">
        <v>494</v>
      </c>
      <c r="B104" s="268">
        <v>3.125E-2</v>
      </c>
      <c r="C104" s="268">
        <v>0.19600000000000001</v>
      </c>
      <c r="D104" s="268">
        <v>0</v>
      </c>
      <c r="E104" s="268"/>
      <c r="F104" s="269">
        <v>252</v>
      </c>
      <c r="G104" s="270">
        <v>1.2999999999999999E-2</v>
      </c>
      <c r="H104" s="270">
        <v>0</v>
      </c>
      <c r="I104" s="270">
        <v>0</v>
      </c>
      <c r="J104" s="270">
        <v>0</v>
      </c>
      <c r="K104" s="270">
        <v>5.0000000000000001E-3</v>
      </c>
      <c r="L104" s="270">
        <v>1.3250000000000001E-2</v>
      </c>
      <c r="M104" s="271">
        <v>51.587301587301589</v>
      </c>
      <c r="N104" s="269">
        <v>258</v>
      </c>
      <c r="O104" s="269">
        <v>268</v>
      </c>
      <c r="P104" s="269">
        <v>274</v>
      </c>
      <c r="Q104" s="269">
        <v>280</v>
      </c>
      <c r="R104" s="269">
        <v>288</v>
      </c>
      <c r="S104" s="269" t="s">
        <v>145</v>
      </c>
      <c r="T104" s="270">
        <v>1.4999999999999999E-2</v>
      </c>
      <c r="U104" s="270">
        <v>1.6E-2</v>
      </c>
      <c r="V104" s="270">
        <v>1.7000000000000001E-2</v>
      </c>
      <c r="W104" s="270">
        <v>1.7999999999999999E-2</v>
      </c>
      <c r="X104" s="270">
        <v>1.9E-2</v>
      </c>
      <c r="Y104" s="270">
        <v>0</v>
      </c>
      <c r="Z104" s="270">
        <v>0</v>
      </c>
      <c r="AA104" s="270">
        <v>0</v>
      </c>
      <c r="AB104" s="270">
        <v>0</v>
      </c>
      <c r="AC104" s="270">
        <v>0</v>
      </c>
      <c r="AD104" s="270">
        <v>0</v>
      </c>
      <c r="AE104" s="270">
        <v>0</v>
      </c>
      <c r="AF104" s="270">
        <v>0</v>
      </c>
      <c r="AG104" s="270">
        <v>0</v>
      </c>
      <c r="AH104" s="270">
        <v>0</v>
      </c>
      <c r="AI104" s="270">
        <v>0</v>
      </c>
      <c r="AJ104" s="270">
        <v>0</v>
      </c>
      <c r="AK104" s="270">
        <v>0</v>
      </c>
      <c r="AL104" s="270">
        <v>0</v>
      </c>
      <c r="AM104" s="270">
        <v>0</v>
      </c>
      <c r="AN104" s="270">
        <v>6.0000000000000001E-3</v>
      </c>
      <c r="AO104" s="270">
        <v>6.0000000000000001E-3</v>
      </c>
      <c r="AP104" s="270">
        <v>7.0000000000000001E-3</v>
      </c>
      <c r="AQ104" s="270">
        <v>7.0000000000000001E-3</v>
      </c>
      <c r="AR104" s="270">
        <v>8.0000000000000002E-3</v>
      </c>
      <c r="AS104" s="270">
        <v>1.4999999999999999E-2</v>
      </c>
      <c r="AT104" s="270">
        <v>1.6E-2</v>
      </c>
      <c r="AU104" s="270">
        <v>1.7000000000000001E-2</v>
      </c>
      <c r="AV104" s="270">
        <v>1.7999999999999999E-2</v>
      </c>
      <c r="AW104" s="270">
        <v>1.9E-2</v>
      </c>
      <c r="AX104" s="270">
        <v>0</v>
      </c>
      <c r="AY104" s="270">
        <v>0</v>
      </c>
      <c r="AZ104" s="270">
        <v>0</v>
      </c>
      <c r="BA104" s="270">
        <v>0</v>
      </c>
      <c r="BB104" s="270">
        <v>0</v>
      </c>
      <c r="BC104" s="270">
        <v>0</v>
      </c>
      <c r="BD104" s="270">
        <v>0</v>
      </c>
      <c r="BE104" s="270">
        <v>0</v>
      </c>
      <c r="BF104" s="270">
        <v>0</v>
      </c>
      <c r="BG104" s="270">
        <v>0</v>
      </c>
    </row>
    <row r="105" spans="1:59">
      <c r="A105" s="267" t="s">
        <v>495</v>
      </c>
      <c r="B105" s="268">
        <v>0.36358333333333337</v>
      </c>
      <c r="C105" s="268">
        <v>2</v>
      </c>
      <c r="D105" s="268">
        <v>0</v>
      </c>
      <c r="E105" s="268"/>
      <c r="F105" s="269">
        <v>4224</v>
      </c>
      <c r="G105" s="270">
        <v>0.23200000000000001</v>
      </c>
      <c r="H105" s="270">
        <v>1.4999999999999999E-2</v>
      </c>
      <c r="I105" s="270">
        <v>4.4999999999999998E-2</v>
      </c>
      <c r="J105" s="270">
        <v>1.4999999999999999E-2</v>
      </c>
      <c r="K105" s="270">
        <v>3.0000000000000001E-3</v>
      </c>
      <c r="L105" s="270">
        <v>5.3583333333333372E-2</v>
      </c>
      <c r="M105" s="271">
        <v>54.924242424242422</v>
      </c>
      <c r="N105" s="269">
        <v>4330</v>
      </c>
      <c r="O105" s="269">
        <v>4583</v>
      </c>
      <c r="P105" s="269">
        <v>4829</v>
      </c>
      <c r="Q105" s="269">
        <v>5024</v>
      </c>
      <c r="R105" s="269">
        <v>5227</v>
      </c>
      <c r="S105" s="269" t="s">
        <v>146</v>
      </c>
      <c r="T105" s="270">
        <v>0.23799999999999999</v>
      </c>
      <c r="U105" s="270">
        <v>0.252</v>
      </c>
      <c r="V105" s="270">
        <v>0.26600000000000001</v>
      </c>
      <c r="W105" s="270">
        <v>0.27600000000000002</v>
      </c>
      <c r="X105" s="270">
        <v>0.28799999999999998</v>
      </c>
      <c r="Y105" s="270">
        <v>1.6E-2</v>
      </c>
      <c r="Z105" s="270">
        <v>1.7000000000000001E-2</v>
      </c>
      <c r="AA105" s="270">
        <v>1.7000000000000001E-2</v>
      </c>
      <c r="AB105" s="270">
        <v>1.7999999999999999E-2</v>
      </c>
      <c r="AC105" s="270">
        <v>1.9E-2</v>
      </c>
      <c r="AD105" s="270">
        <v>4.5999999999999999E-2</v>
      </c>
      <c r="AE105" s="270">
        <v>4.7E-2</v>
      </c>
      <c r="AF105" s="270">
        <v>4.8000000000000001E-2</v>
      </c>
      <c r="AG105" s="270">
        <v>4.9000000000000002E-2</v>
      </c>
      <c r="AH105" s="270">
        <v>0.05</v>
      </c>
      <c r="AI105" s="270">
        <v>1.6E-2</v>
      </c>
      <c r="AJ105" s="270">
        <v>1.7000000000000001E-2</v>
      </c>
      <c r="AK105" s="270">
        <v>1.7000000000000001E-2</v>
      </c>
      <c r="AL105" s="270">
        <v>1.7999999999999999E-2</v>
      </c>
      <c r="AM105" s="270">
        <v>1.9E-2</v>
      </c>
      <c r="AN105" s="270">
        <v>3.0000000000000001E-3</v>
      </c>
      <c r="AO105" s="270">
        <v>3.0000000000000001E-3</v>
      </c>
      <c r="AP105" s="270">
        <v>3.0000000000000001E-3</v>
      </c>
      <c r="AQ105" s="270">
        <v>4.0000000000000001E-3</v>
      </c>
      <c r="AR105" s="270">
        <v>4.0000000000000001E-3</v>
      </c>
      <c r="AS105" s="270">
        <v>5.5E-2</v>
      </c>
      <c r="AT105" s="270">
        <v>5.7000000000000002E-2</v>
      </c>
      <c r="AU105" s="270">
        <v>0.06</v>
      </c>
      <c r="AV105" s="270">
        <v>6.2E-2</v>
      </c>
      <c r="AW105" s="270">
        <v>6.5000000000000002E-2</v>
      </c>
      <c r="AX105" s="270">
        <v>0</v>
      </c>
      <c r="AY105" s="270">
        <v>0</v>
      </c>
      <c r="AZ105" s="270">
        <v>0</v>
      </c>
      <c r="BA105" s="270">
        <v>0</v>
      </c>
      <c r="BB105" s="270">
        <v>0</v>
      </c>
      <c r="BC105" s="270">
        <v>0</v>
      </c>
      <c r="BD105" s="270">
        <v>0</v>
      </c>
      <c r="BE105" s="270">
        <v>0</v>
      </c>
      <c r="BF105" s="270">
        <v>0</v>
      </c>
      <c r="BG105" s="270">
        <v>0</v>
      </c>
    </row>
    <row r="106" spans="1:59">
      <c r="A106" s="267" t="s">
        <v>496</v>
      </c>
      <c r="B106" s="268">
        <v>0.30783333333333335</v>
      </c>
      <c r="C106" s="268">
        <v>0.71699999999999997</v>
      </c>
      <c r="D106" s="268">
        <v>4.7E-2</v>
      </c>
      <c r="E106" s="268"/>
      <c r="F106" s="269">
        <v>4361</v>
      </c>
      <c r="G106" s="270">
        <v>0.22</v>
      </c>
      <c r="H106" s="270">
        <v>4.0000000000000001E-3</v>
      </c>
      <c r="I106" s="270">
        <v>0</v>
      </c>
      <c r="J106" s="270">
        <v>1.9E-2</v>
      </c>
      <c r="K106" s="270">
        <v>1E-3</v>
      </c>
      <c r="L106" s="270">
        <v>1.6833333333333367E-2</v>
      </c>
      <c r="M106" s="271">
        <v>50.447145150194906</v>
      </c>
      <c r="N106" s="269">
        <v>4537</v>
      </c>
      <c r="O106" s="269">
        <v>5000</v>
      </c>
      <c r="P106" s="269">
        <v>5490</v>
      </c>
      <c r="Q106" s="269">
        <v>6000</v>
      </c>
      <c r="R106" s="269">
        <v>6555</v>
      </c>
      <c r="S106" s="269" t="s">
        <v>195</v>
      </c>
      <c r="T106" s="270">
        <v>0.24199999999999999</v>
      </c>
      <c r="U106" s="270">
        <v>0.253</v>
      </c>
      <c r="V106" s="270">
        <v>0.26500000000000001</v>
      </c>
      <c r="W106" s="270">
        <v>0.27600000000000002</v>
      </c>
      <c r="X106" s="270">
        <v>0.28899999999999998</v>
      </c>
      <c r="Y106" s="270">
        <v>0.01</v>
      </c>
      <c r="Z106" s="270">
        <v>1.0999999999999999E-2</v>
      </c>
      <c r="AA106" s="270">
        <v>1.0999999999999999E-2</v>
      </c>
      <c r="AB106" s="270">
        <v>1.2E-2</v>
      </c>
      <c r="AC106" s="270">
        <v>1.2E-2</v>
      </c>
      <c r="AD106" s="270">
        <v>0</v>
      </c>
      <c r="AE106" s="270">
        <v>0</v>
      </c>
      <c r="AF106" s="270">
        <v>0</v>
      </c>
      <c r="AG106" s="270">
        <v>0</v>
      </c>
      <c r="AH106" s="270">
        <v>0</v>
      </c>
      <c r="AI106" s="270">
        <v>2.9000000000000001E-2</v>
      </c>
      <c r="AJ106" s="270">
        <v>2.9000000000000001E-2</v>
      </c>
      <c r="AK106" s="270">
        <v>0.03</v>
      </c>
      <c r="AL106" s="270">
        <v>0.03</v>
      </c>
      <c r="AM106" s="270">
        <v>3.1E-2</v>
      </c>
      <c r="AN106" s="270">
        <v>3.0000000000000001E-3</v>
      </c>
      <c r="AO106" s="270">
        <v>3.0000000000000001E-3</v>
      </c>
      <c r="AP106" s="270">
        <v>3.0000000000000001E-3</v>
      </c>
      <c r="AQ106" s="270">
        <v>3.0000000000000001E-3</v>
      </c>
      <c r="AR106" s="270">
        <v>4.0000000000000001E-3</v>
      </c>
      <c r="AS106" s="270">
        <v>1.9E-2</v>
      </c>
      <c r="AT106" s="270">
        <v>1.9E-2</v>
      </c>
      <c r="AU106" s="270">
        <v>0.02</v>
      </c>
      <c r="AV106" s="270">
        <v>2.1000000000000001E-2</v>
      </c>
      <c r="AW106" s="270">
        <v>2.1999999999999999E-2</v>
      </c>
      <c r="AX106" s="270">
        <v>0</v>
      </c>
      <c r="AY106" s="270">
        <v>0</v>
      </c>
      <c r="AZ106" s="270">
        <v>0</v>
      </c>
      <c r="BA106" s="270">
        <v>0</v>
      </c>
      <c r="BB106" s="270">
        <v>0</v>
      </c>
      <c r="BC106" s="270">
        <v>0</v>
      </c>
      <c r="BD106" s="270">
        <v>0</v>
      </c>
      <c r="BE106" s="270">
        <v>0</v>
      </c>
      <c r="BF106" s="270">
        <v>0</v>
      </c>
      <c r="BG106" s="270">
        <v>0</v>
      </c>
    </row>
    <row r="107" spans="1:59">
      <c r="A107" s="267" t="s">
        <v>497</v>
      </c>
      <c r="B107" s="268">
        <v>0.18074999999999999</v>
      </c>
      <c r="C107" s="268">
        <v>0.77400000000000002</v>
      </c>
      <c r="D107" s="268">
        <v>0</v>
      </c>
      <c r="E107" s="268"/>
      <c r="F107" s="269">
        <v>2600</v>
      </c>
      <c r="G107" s="270">
        <v>0.14199999999999999</v>
      </c>
      <c r="H107" s="270">
        <v>1.4999999999999999E-2</v>
      </c>
      <c r="I107" s="270">
        <v>0</v>
      </c>
      <c r="J107" s="270">
        <v>1E-3</v>
      </c>
      <c r="K107" s="270">
        <v>1.2E-2</v>
      </c>
      <c r="L107" s="270">
        <v>1.075000000000001E-2</v>
      </c>
      <c r="M107" s="271">
        <v>54.615384615384613</v>
      </c>
      <c r="N107" s="269">
        <v>2700</v>
      </c>
      <c r="O107" s="269">
        <v>2900</v>
      </c>
      <c r="P107" s="269">
        <v>3100</v>
      </c>
      <c r="Q107" s="269">
        <v>3300</v>
      </c>
      <c r="R107" s="269">
        <v>3600</v>
      </c>
      <c r="S107" s="269" t="s">
        <v>219</v>
      </c>
      <c r="T107" s="270">
        <v>0.188</v>
      </c>
      <c r="U107" s="270">
        <v>0.2</v>
      </c>
      <c r="V107" s="270">
        <v>0.22</v>
      </c>
      <c r="W107" s="270">
        <v>0.24</v>
      </c>
      <c r="X107" s="270">
        <v>0.26</v>
      </c>
      <c r="Y107" s="270">
        <v>2.5000000000000001E-2</v>
      </c>
      <c r="Z107" s="270">
        <v>0.03</v>
      </c>
      <c r="AA107" s="270">
        <v>3.5000000000000003E-2</v>
      </c>
      <c r="AB107" s="270">
        <v>0.04</v>
      </c>
      <c r="AC107" s="270">
        <v>4.4999999999999998E-2</v>
      </c>
      <c r="AD107" s="270">
        <v>0.01</v>
      </c>
      <c r="AE107" s="270">
        <v>1.2E-2</v>
      </c>
      <c r="AF107" s="270">
        <v>1.4E-2</v>
      </c>
      <c r="AG107" s="270">
        <v>1.6E-2</v>
      </c>
      <c r="AH107" s="270">
        <v>1.7999999999999999E-2</v>
      </c>
      <c r="AI107" s="270">
        <v>7.0000000000000001E-3</v>
      </c>
      <c r="AJ107" s="270">
        <v>8.9999999999999993E-3</v>
      </c>
      <c r="AK107" s="270">
        <v>1.0999999999999999E-2</v>
      </c>
      <c r="AL107" s="270">
        <v>1.2999999999999999E-2</v>
      </c>
      <c r="AM107" s="270">
        <v>1.4999999999999999E-2</v>
      </c>
      <c r="AN107" s="270">
        <v>0.01</v>
      </c>
      <c r="AO107" s="270">
        <v>1.4999999999999999E-2</v>
      </c>
      <c r="AP107" s="270">
        <v>0.02</v>
      </c>
      <c r="AQ107" s="270">
        <v>2.5000000000000001E-2</v>
      </c>
      <c r="AR107" s="270">
        <v>0.03</v>
      </c>
      <c r="AS107" s="270">
        <v>1.4E-2</v>
      </c>
      <c r="AT107" s="270">
        <v>1.6E-2</v>
      </c>
      <c r="AU107" s="270">
        <v>1.7999999999999999E-2</v>
      </c>
      <c r="AV107" s="270">
        <v>0.02</v>
      </c>
      <c r="AW107" s="270">
        <v>2.1999999999999999E-2</v>
      </c>
      <c r="AX107" s="270">
        <v>0</v>
      </c>
      <c r="AY107" s="270">
        <v>0</v>
      </c>
      <c r="AZ107" s="270">
        <v>0</v>
      </c>
      <c r="BA107" s="270">
        <v>0</v>
      </c>
      <c r="BB107" s="270">
        <v>0</v>
      </c>
      <c r="BC107" s="270">
        <v>0</v>
      </c>
      <c r="BD107" s="270">
        <v>0</v>
      </c>
      <c r="BE107" s="270">
        <v>0</v>
      </c>
      <c r="BF107" s="270">
        <v>0</v>
      </c>
      <c r="BG107" s="270">
        <v>0</v>
      </c>
    </row>
    <row r="108" spans="1:59">
      <c r="A108" s="267" t="s">
        <v>498</v>
      </c>
      <c r="B108" s="268">
        <v>0.83416666666666661</v>
      </c>
      <c r="C108" s="268">
        <v>1.7630000000000001</v>
      </c>
      <c r="D108" s="268">
        <v>0</v>
      </c>
      <c r="E108" s="268"/>
      <c r="F108" s="269">
        <v>10762</v>
      </c>
      <c r="G108" s="270">
        <v>0.57499999999999996</v>
      </c>
      <c r="H108" s="270">
        <v>5.7000000000000002E-2</v>
      </c>
      <c r="I108" s="270">
        <v>5.0000000000000001E-3</v>
      </c>
      <c r="J108" s="270">
        <v>3.2000000000000001E-2</v>
      </c>
      <c r="K108" s="270">
        <v>5.5E-2</v>
      </c>
      <c r="L108" s="270">
        <v>0.11016666666666652</v>
      </c>
      <c r="M108" s="271">
        <v>53.428730719197176</v>
      </c>
      <c r="N108" s="269">
        <v>11500</v>
      </c>
      <c r="O108" s="269">
        <v>11650</v>
      </c>
      <c r="P108" s="269">
        <v>11785</v>
      </c>
      <c r="Q108" s="269">
        <v>11902</v>
      </c>
      <c r="R108" s="269">
        <v>12362</v>
      </c>
      <c r="S108" s="269" t="s">
        <v>205</v>
      </c>
      <c r="T108" s="270">
        <v>0.6</v>
      </c>
      <c r="U108" s="270">
        <v>0.65</v>
      </c>
      <c r="V108" s="270">
        <v>0.70499999999999996</v>
      </c>
      <c r="W108" s="270">
        <v>0.77500000000000002</v>
      </c>
      <c r="X108" s="270">
        <v>0.82499999999999996</v>
      </c>
      <c r="Y108" s="270">
        <v>0.05</v>
      </c>
      <c r="Z108" s="270">
        <v>5.5E-2</v>
      </c>
      <c r="AA108" s="270">
        <v>6.5000000000000002E-2</v>
      </c>
      <c r="AB108" s="270">
        <v>7.4999999999999997E-2</v>
      </c>
      <c r="AC108" s="270">
        <v>0.09</v>
      </c>
      <c r="AD108" s="270">
        <v>5.0000000000000001E-3</v>
      </c>
      <c r="AE108" s="270">
        <v>5.0000000000000001E-3</v>
      </c>
      <c r="AF108" s="270">
        <v>6.0000000000000001E-3</v>
      </c>
      <c r="AG108" s="270">
        <v>7.0000000000000001E-3</v>
      </c>
      <c r="AH108" s="270">
        <v>0.01</v>
      </c>
      <c r="AI108" s="270">
        <v>2.1999999999999999E-2</v>
      </c>
      <c r="AJ108" s="270">
        <v>2.3E-2</v>
      </c>
      <c r="AK108" s="270">
        <v>2.5000000000000001E-2</v>
      </c>
      <c r="AL108" s="270">
        <v>2.8000000000000001E-2</v>
      </c>
      <c r="AM108" s="270">
        <v>0.03</v>
      </c>
      <c r="AN108" s="270">
        <v>3.7999999999999999E-2</v>
      </c>
      <c r="AO108" s="270">
        <v>0.04</v>
      </c>
      <c r="AP108" s="270">
        <v>0.05</v>
      </c>
      <c r="AQ108" s="270">
        <v>5.5E-2</v>
      </c>
      <c r="AR108" s="270">
        <v>6.5000000000000002E-2</v>
      </c>
      <c r="AS108" s="270">
        <v>0.11600000000000001</v>
      </c>
      <c r="AT108" s="270">
        <v>0.125</v>
      </c>
      <c r="AU108" s="270">
        <v>0.13800000000000001</v>
      </c>
      <c r="AV108" s="270">
        <v>0.152</v>
      </c>
      <c r="AW108" s="270">
        <v>0.16500000000000001</v>
      </c>
      <c r="AX108" s="270">
        <v>0</v>
      </c>
      <c r="AY108" s="270">
        <v>0</v>
      </c>
      <c r="AZ108" s="270">
        <v>0</v>
      </c>
      <c r="BA108" s="270">
        <v>0</v>
      </c>
      <c r="BB108" s="270">
        <v>0</v>
      </c>
      <c r="BC108" s="270">
        <v>0</v>
      </c>
      <c r="BD108" s="270">
        <v>0</v>
      </c>
      <c r="BE108" s="270">
        <v>0</v>
      </c>
      <c r="BF108" s="270">
        <v>0</v>
      </c>
      <c r="BG108" s="270">
        <v>0</v>
      </c>
    </row>
    <row r="109" spans="1:59">
      <c r="A109" s="267" t="s">
        <v>973</v>
      </c>
      <c r="B109" s="268">
        <v>0.93149999999999977</v>
      </c>
      <c r="C109" s="268">
        <v>2.125</v>
      </c>
      <c r="D109" s="268">
        <v>0</v>
      </c>
      <c r="E109" s="268"/>
      <c r="F109" s="269">
        <v>4334</v>
      </c>
      <c r="G109" s="270">
        <v>0.28699999999999998</v>
      </c>
      <c r="H109" s="270">
        <v>7.9000000000000001E-2</v>
      </c>
      <c r="I109" s="270">
        <v>0.53</v>
      </c>
      <c r="J109" s="270">
        <v>1.4E-2</v>
      </c>
      <c r="K109" s="270">
        <v>2E-3</v>
      </c>
      <c r="L109" s="270">
        <v>1.949999999999974E-2</v>
      </c>
      <c r="M109" s="271">
        <v>66.220581449007838</v>
      </c>
      <c r="N109" s="269">
        <v>4700</v>
      </c>
      <c r="O109" s="269">
        <v>5100</v>
      </c>
      <c r="P109" s="269">
        <v>5500</v>
      </c>
      <c r="Q109" s="269">
        <v>5900</v>
      </c>
      <c r="R109" s="269">
        <v>6300</v>
      </c>
      <c r="S109" s="269" t="s">
        <v>150</v>
      </c>
      <c r="T109" s="270">
        <v>0.216</v>
      </c>
      <c r="U109" s="270">
        <v>0.23499999999999999</v>
      </c>
      <c r="V109" s="270">
        <v>0.253</v>
      </c>
      <c r="W109" s="270">
        <v>0.27100000000000002</v>
      </c>
      <c r="X109" s="270">
        <v>0.28999999999999998</v>
      </c>
      <c r="Y109" s="270">
        <v>0.16300000000000001</v>
      </c>
      <c r="Z109" s="270">
        <v>0.17100000000000001</v>
      </c>
      <c r="AA109" s="270">
        <v>0.20100000000000001</v>
      </c>
      <c r="AB109" s="270">
        <v>0.23300000000000001</v>
      </c>
      <c r="AC109" s="270">
        <v>0.245</v>
      </c>
      <c r="AD109" s="270">
        <v>0.34799999999999998</v>
      </c>
      <c r="AE109" s="270">
        <v>0.40400000000000003</v>
      </c>
      <c r="AF109" s="270">
        <v>0.46800000000000003</v>
      </c>
      <c r="AG109" s="270">
        <v>0.54300000000000004</v>
      </c>
      <c r="AH109" s="270">
        <v>0.54300000000000004</v>
      </c>
      <c r="AI109" s="270">
        <v>4.8000000000000001E-2</v>
      </c>
      <c r="AJ109" s="270">
        <v>5.6000000000000001E-2</v>
      </c>
      <c r="AK109" s="270">
        <v>6.4000000000000001E-2</v>
      </c>
      <c r="AL109" s="270">
        <v>7.1999999999999995E-2</v>
      </c>
      <c r="AM109" s="270">
        <v>0.08</v>
      </c>
      <c r="AN109" s="270">
        <v>2.5000000000000001E-2</v>
      </c>
      <c r="AO109" s="270">
        <v>2.7E-2</v>
      </c>
      <c r="AP109" s="270">
        <v>2.9000000000000001E-2</v>
      </c>
      <c r="AQ109" s="270">
        <v>3.1E-2</v>
      </c>
      <c r="AR109" s="270">
        <v>3.3000000000000002E-2</v>
      </c>
      <c r="AS109" s="270">
        <v>1.2999999999999999E-2</v>
      </c>
      <c r="AT109" s="270">
        <v>1.4999999999999999E-2</v>
      </c>
      <c r="AU109" s="270">
        <v>1.7000000000000001E-2</v>
      </c>
      <c r="AV109" s="270">
        <v>1.9E-2</v>
      </c>
      <c r="AW109" s="270">
        <v>0.02</v>
      </c>
      <c r="AX109" s="270">
        <v>0</v>
      </c>
      <c r="AY109" s="270">
        <v>0</v>
      </c>
      <c r="AZ109" s="270">
        <v>0</v>
      </c>
      <c r="BA109" s="270">
        <v>0</v>
      </c>
      <c r="BB109" s="270">
        <v>0</v>
      </c>
      <c r="BC109" s="270">
        <v>0</v>
      </c>
      <c r="BD109" s="270">
        <v>0</v>
      </c>
      <c r="BE109" s="270">
        <v>0</v>
      </c>
      <c r="BF109" s="270">
        <v>0</v>
      </c>
      <c r="BG109" s="270">
        <v>0</v>
      </c>
    </row>
    <row r="110" spans="1:59">
      <c r="A110" s="267" t="s">
        <v>974</v>
      </c>
      <c r="B110" s="268">
        <v>39.274999999999999</v>
      </c>
      <c r="C110" s="268">
        <v>133</v>
      </c>
      <c r="D110" s="268">
        <v>0.26570684931506849</v>
      </c>
      <c r="E110" s="268"/>
      <c r="F110" s="269">
        <v>348197</v>
      </c>
      <c r="G110" s="270">
        <v>15.03</v>
      </c>
      <c r="H110" s="270">
        <v>10.16</v>
      </c>
      <c r="I110" s="270">
        <v>5.01</v>
      </c>
      <c r="J110" s="270">
        <v>0.97</v>
      </c>
      <c r="K110" s="270">
        <v>0.9</v>
      </c>
      <c r="L110" s="270">
        <v>6.9392931506849393</v>
      </c>
      <c r="M110" s="271">
        <v>43.1652196888543</v>
      </c>
      <c r="N110" s="269">
        <v>350000</v>
      </c>
      <c r="O110" s="269">
        <v>401000</v>
      </c>
      <c r="P110" s="269">
        <v>453000</v>
      </c>
      <c r="Q110" s="269">
        <v>505000</v>
      </c>
      <c r="R110" s="269">
        <v>557000</v>
      </c>
      <c r="S110" s="269" t="s">
        <v>192</v>
      </c>
      <c r="T110" s="270">
        <v>17.797000000000001</v>
      </c>
      <c r="U110" s="270">
        <v>19.317</v>
      </c>
      <c r="V110" s="270">
        <v>20.838000000000001</v>
      </c>
      <c r="W110" s="270">
        <v>22.725000000000001</v>
      </c>
      <c r="X110" s="270">
        <v>25.065000000000001</v>
      </c>
      <c r="Y110" s="270">
        <v>6.6970000000000001</v>
      </c>
      <c r="Z110" s="270">
        <v>8.0459999999999994</v>
      </c>
      <c r="AA110" s="270">
        <v>8.5459999999999994</v>
      </c>
      <c r="AB110" s="270">
        <v>9.1660000000000004</v>
      </c>
      <c r="AC110" s="270">
        <v>9.9350000000000005</v>
      </c>
      <c r="AD110" s="270">
        <v>12.38</v>
      </c>
      <c r="AE110" s="270">
        <v>14.43</v>
      </c>
      <c r="AF110" s="270">
        <v>14.43</v>
      </c>
      <c r="AG110" s="270">
        <v>14.43</v>
      </c>
      <c r="AH110" s="270">
        <v>14.43</v>
      </c>
      <c r="AI110" s="270">
        <v>1.3720000000000001</v>
      </c>
      <c r="AJ110" s="270">
        <v>1.4890000000000001</v>
      </c>
      <c r="AK110" s="270">
        <v>1.6060000000000001</v>
      </c>
      <c r="AL110" s="270">
        <v>1.7509999999999999</v>
      </c>
      <c r="AM110" s="270">
        <v>1.931</v>
      </c>
      <c r="AN110" s="270">
        <v>0.73399999999999999</v>
      </c>
      <c r="AO110" s="270">
        <v>0.83</v>
      </c>
      <c r="AP110" s="270">
        <v>0.872</v>
      </c>
      <c r="AQ110" s="270">
        <v>0.92200000000000004</v>
      </c>
      <c r="AR110" s="270">
        <v>0.98599999999999999</v>
      </c>
      <c r="AS110" s="270">
        <v>1.95</v>
      </c>
      <c r="AT110" s="270">
        <v>2.15</v>
      </c>
      <c r="AU110" s="270">
        <v>2.36</v>
      </c>
      <c r="AV110" s="270">
        <v>2.6</v>
      </c>
      <c r="AW110" s="270">
        <v>2.85</v>
      </c>
      <c r="AX110" s="270">
        <v>0</v>
      </c>
      <c r="AY110" s="270">
        <v>0</v>
      </c>
      <c r="AZ110" s="270">
        <v>0</v>
      </c>
      <c r="BA110" s="270">
        <v>0</v>
      </c>
      <c r="BB110" s="270">
        <v>0</v>
      </c>
      <c r="BC110" s="270">
        <v>8</v>
      </c>
      <c r="BD110" s="270">
        <v>0</v>
      </c>
      <c r="BE110" s="270">
        <v>-2</v>
      </c>
      <c r="BF110" s="270">
        <v>-6</v>
      </c>
      <c r="BG110" s="270">
        <v>0</v>
      </c>
    </row>
    <row r="111" spans="1:59">
      <c r="A111" s="267" t="s">
        <v>499</v>
      </c>
      <c r="B111" s="268">
        <v>0.29541666666666666</v>
      </c>
      <c r="C111" s="268">
        <v>0.57999999999999996</v>
      </c>
      <c r="D111" s="268">
        <v>0</v>
      </c>
      <c r="E111" s="268"/>
      <c r="F111" s="269">
        <v>2030</v>
      </c>
      <c r="G111" s="270">
        <v>9.9000000000000005E-2</v>
      </c>
      <c r="H111" s="270">
        <v>0</v>
      </c>
      <c r="I111" s="270">
        <v>0.16700000000000001</v>
      </c>
      <c r="J111" s="270">
        <v>0</v>
      </c>
      <c r="K111" s="270">
        <v>0.01</v>
      </c>
      <c r="L111" s="270">
        <v>1.9416666666666638E-2</v>
      </c>
      <c r="M111" s="271">
        <v>48.768472906403943</v>
      </c>
      <c r="N111" s="269">
        <v>2049</v>
      </c>
      <c r="O111" s="269">
        <v>2090</v>
      </c>
      <c r="P111" s="269">
        <v>2132</v>
      </c>
      <c r="Q111" s="269">
        <v>2174</v>
      </c>
      <c r="R111" s="269">
        <v>2218</v>
      </c>
      <c r="S111" s="269" t="s">
        <v>208</v>
      </c>
      <c r="T111" s="270">
        <v>0.10199999999999999</v>
      </c>
      <c r="U111" s="270">
        <v>0.105</v>
      </c>
      <c r="V111" s="270">
        <v>0.107</v>
      </c>
      <c r="W111" s="270">
        <v>0.109</v>
      </c>
      <c r="X111" s="270">
        <v>0.111</v>
      </c>
      <c r="Y111" s="270">
        <v>0</v>
      </c>
      <c r="Z111" s="270">
        <v>0</v>
      </c>
      <c r="AA111" s="270">
        <v>0</v>
      </c>
      <c r="AB111" s="270">
        <v>0</v>
      </c>
      <c r="AC111" s="270">
        <v>0</v>
      </c>
      <c r="AD111" s="270">
        <v>0.16800000000000001</v>
      </c>
      <c r="AE111" s="270">
        <v>0.17100000000000001</v>
      </c>
      <c r="AF111" s="270">
        <v>0.17499999999999999</v>
      </c>
      <c r="AG111" s="270">
        <v>0.17799999999999999</v>
      </c>
      <c r="AH111" s="270">
        <v>0.182</v>
      </c>
      <c r="AI111" s="270">
        <v>0</v>
      </c>
      <c r="AJ111" s="270">
        <v>0</v>
      </c>
      <c r="AK111" s="270">
        <v>0</v>
      </c>
      <c r="AL111" s="270">
        <v>0</v>
      </c>
      <c r="AM111" s="270">
        <v>0</v>
      </c>
      <c r="AN111" s="270">
        <v>0.01</v>
      </c>
      <c r="AO111" s="270">
        <v>0.01</v>
      </c>
      <c r="AP111" s="270">
        <v>1.0999999999999999E-2</v>
      </c>
      <c r="AQ111" s="270">
        <v>1.0999999999999999E-2</v>
      </c>
      <c r="AR111" s="270">
        <v>1.0999999999999999E-2</v>
      </c>
      <c r="AS111" s="270">
        <v>1.7000000000000001E-2</v>
      </c>
      <c r="AT111" s="270">
        <v>1.7999999999999999E-2</v>
      </c>
      <c r="AU111" s="270">
        <v>1.7999999999999999E-2</v>
      </c>
      <c r="AV111" s="270">
        <v>1.9E-2</v>
      </c>
      <c r="AW111" s="270">
        <v>1.9E-2</v>
      </c>
      <c r="AX111" s="270">
        <v>0</v>
      </c>
      <c r="AY111" s="270">
        <v>0</v>
      </c>
      <c r="AZ111" s="270">
        <v>0</v>
      </c>
      <c r="BA111" s="270">
        <v>0</v>
      </c>
      <c r="BB111" s="270">
        <v>0</v>
      </c>
      <c r="BC111" s="270">
        <v>0</v>
      </c>
      <c r="BD111" s="270">
        <v>0</v>
      </c>
      <c r="BE111" s="270">
        <v>0</v>
      </c>
      <c r="BF111" s="270">
        <v>0</v>
      </c>
      <c r="BG111" s="270">
        <v>0</v>
      </c>
    </row>
    <row r="112" spans="1:59">
      <c r="A112" s="267" t="s">
        <v>500</v>
      </c>
      <c r="B112" s="268">
        <v>0.16891666666666669</v>
      </c>
      <c r="C112" s="268">
        <v>0.68399999999999994</v>
      </c>
      <c r="D112" s="268">
        <v>0</v>
      </c>
      <c r="E112" s="268"/>
      <c r="F112" s="269">
        <v>900</v>
      </c>
      <c r="G112" s="270">
        <v>6.4000000000000001E-2</v>
      </c>
      <c r="H112" s="270">
        <v>8.0000000000000002E-3</v>
      </c>
      <c r="I112" s="270">
        <v>0.06</v>
      </c>
      <c r="J112" s="270">
        <v>0.01</v>
      </c>
      <c r="K112" s="270">
        <v>0</v>
      </c>
      <c r="L112" s="270">
        <v>2.6916666666666672E-2</v>
      </c>
      <c r="M112" s="271">
        <v>71.111111111111114</v>
      </c>
      <c r="N112" s="269">
        <v>920</v>
      </c>
      <c r="O112" s="269">
        <v>930</v>
      </c>
      <c r="P112" s="269">
        <v>940</v>
      </c>
      <c r="Q112" s="269">
        <v>950</v>
      </c>
      <c r="R112" s="269">
        <v>960</v>
      </c>
      <c r="S112" s="269" t="s">
        <v>217</v>
      </c>
      <c r="T112" s="270">
        <v>7.0000000000000007E-2</v>
      </c>
      <c r="U112" s="270">
        <v>7.0999999999999994E-2</v>
      </c>
      <c r="V112" s="270">
        <v>7.1999999999999995E-2</v>
      </c>
      <c r="W112" s="270">
        <v>7.2999999999999995E-2</v>
      </c>
      <c r="X112" s="270">
        <v>7.3999999999999996E-2</v>
      </c>
      <c r="Y112" s="270">
        <v>0.01</v>
      </c>
      <c r="Z112" s="270">
        <v>1.0999999999999999E-2</v>
      </c>
      <c r="AA112" s="270">
        <v>1.2E-2</v>
      </c>
      <c r="AB112" s="270">
        <v>1.2999999999999999E-2</v>
      </c>
      <c r="AC112" s="270">
        <v>1.4E-2</v>
      </c>
      <c r="AD112" s="270">
        <v>0.06</v>
      </c>
      <c r="AE112" s="270">
        <v>6.0999999999999999E-2</v>
      </c>
      <c r="AF112" s="270">
        <v>6.2E-2</v>
      </c>
      <c r="AG112" s="270">
        <v>6.3E-2</v>
      </c>
      <c r="AH112" s="270">
        <v>6.4000000000000001E-2</v>
      </c>
      <c r="AI112" s="270">
        <v>0.01</v>
      </c>
      <c r="AJ112" s="270">
        <v>1.0999999999999999E-2</v>
      </c>
      <c r="AK112" s="270">
        <v>1.2E-2</v>
      </c>
      <c r="AL112" s="270">
        <v>1.2999999999999999E-2</v>
      </c>
      <c r="AM112" s="270">
        <v>1.4E-2</v>
      </c>
      <c r="AN112" s="270">
        <v>1.4999999999999999E-2</v>
      </c>
      <c r="AO112" s="270">
        <v>1.4999999999999999E-2</v>
      </c>
      <c r="AP112" s="270">
        <v>1.4999999999999999E-2</v>
      </c>
      <c r="AQ112" s="270">
        <v>1.4999999999999999E-2</v>
      </c>
      <c r="AR112" s="270">
        <v>1.4999999999999999E-2</v>
      </c>
      <c r="AS112" s="270">
        <v>0.03</v>
      </c>
      <c r="AT112" s="270">
        <v>3.1E-2</v>
      </c>
      <c r="AU112" s="270">
        <v>3.2000000000000001E-2</v>
      </c>
      <c r="AV112" s="270">
        <v>3.2000000000000001E-2</v>
      </c>
      <c r="AW112" s="270">
        <v>3.3000000000000002E-2</v>
      </c>
      <c r="AX112" s="270">
        <v>0</v>
      </c>
      <c r="AY112" s="270">
        <v>0</v>
      </c>
      <c r="AZ112" s="270">
        <v>0</v>
      </c>
      <c r="BA112" s="270">
        <v>0</v>
      </c>
      <c r="BB112" s="270">
        <v>0</v>
      </c>
      <c r="BC112" s="270">
        <v>0</v>
      </c>
      <c r="BD112" s="270">
        <v>0</v>
      </c>
      <c r="BE112" s="270">
        <v>0</v>
      </c>
      <c r="BF112" s="270">
        <v>0</v>
      </c>
      <c r="BG112" s="270">
        <v>0</v>
      </c>
    </row>
    <row r="113" spans="1:59">
      <c r="A113" s="267" t="s">
        <v>501</v>
      </c>
      <c r="B113" s="268">
        <v>0.16499999999999998</v>
      </c>
      <c r="C113" s="268">
        <v>0.56899999999999995</v>
      </c>
      <c r="D113" s="268">
        <v>0</v>
      </c>
      <c r="E113" s="268"/>
      <c r="F113" s="269">
        <v>1384</v>
      </c>
      <c r="G113" s="270">
        <v>4.8999999999999995E-2</v>
      </c>
      <c r="H113" s="270">
        <v>3.9E-2</v>
      </c>
      <c r="I113" s="270">
        <v>7.0000000000000001E-3</v>
      </c>
      <c r="J113" s="270">
        <v>1.4999999999999999E-2</v>
      </c>
      <c r="K113" s="270">
        <v>4.4999999999999998E-2</v>
      </c>
      <c r="L113" s="270">
        <v>9.9999999999999811E-3</v>
      </c>
      <c r="M113" s="271">
        <v>35.404624277456641</v>
      </c>
      <c r="N113" s="269">
        <v>1413</v>
      </c>
      <c r="O113" s="269">
        <v>1788</v>
      </c>
      <c r="P113" s="269">
        <v>2020</v>
      </c>
      <c r="Q113" s="269">
        <v>2500</v>
      </c>
      <c r="R113" s="269">
        <v>3009</v>
      </c>
      <c r="S113" s="269" t="s">
        <v>204</v>
      </c>
      <c r="T113" s="270">
        <v>5.6000000000000001E-2</v>
      </c>
      <c r="U113" s="270">
        <v>6.5000000000000002E-2</v>
      </c>
      <c r="V113" s="270">
        <v>8.5000000000000006E-2</v>
      </c>
      <c r="W113" s="270">
        <v>9.5000000000000001E-2</v>
      </c>
      <c r="X113" s="270">
        <v>0.11</v>
      </c>
      <c r="Y113" s="270">
        <v>4.4999999999999998E-2</v>
      </c>
      <c r="Z113" s="270">
        <v>0.05</v>
      </c>
      <c r="AA113" s="270">
        <v>7.0000000000000007E-2</v>
      </c>
      <c r="AB113" s="270">
        <v>0.09</v>
      </c>
      <c r="AC113" s="270">
        <v>0.11</v>
      </c>
      <c r="AD113" s="270">
        <v>0.01</v>
      </c>
      <c r="AE113" s="270">
        <v>0.02</v>
      </c>
      <c r="AF113" s="270">
        <v>0.03</v>
      </c>
      <c r="AG113" s="270">
        <v>0.04</v>
      </c>
      <c r="AH113" s="270">
        <v>0.05</v>
      </c>
      <c r="AI113" s="270">
        <v>0.02</v>
      </c>
      <c r="AJ113" s="270">
        <v>2.9000000000000001E-2</v>
      </c>
      <c r="AK113" s="270">
        <v>3.3000000000000002E-2</v>
      </c>
      <c r="AL113" s="270">
        <v>3.9E-2</v>
      </c>
      <c r="AM113" s="270">
        <v>4.5999999999999999E-2</v>
      </c>
      <c r="AN113" s="270">
        <v>0.05</v>
      </c>
      <c r="AO113" s="270">
        <v>5.1999999999999998E-2</v>
      </c>
      <c r="AP113" s="270">
        <v>5.5E-2</v>
      </c>
      <c r="AQ113" s="270">
        <v>5.8000000000000003E-2</v>
      </c>
      <c r="AR113" s="270">
        <v>0.06</v>
      </c>
      <c r="AS113" s="270">
        <v>2.3E-2</v>
      </c>
      <c r="AT113" s="270">
        <v>3.2000000000000001E-2</v>
      </c>
      <c r="AU113" s="270">
        <v>3.9E-2</v>
      </c>
      <c r="AV113" s="270">
        <v>4.7E-2</v>
      </c>
      <c r="AW113" s="270">
        <v>5.6000000000000001E-2</v>
      </c>
      <c r="AX113" s="270">
        <v>0</v>
      </c>
      <c r="AY113" s="270">
        <v>0</v>
      </c>
      <c r="AZ113" s="270">
        <v>0</v>
      </c>
      <c r="BA113" s="270">
        <v>0</v>
      </c>
      <c r="BB113" s="270">
        <v>0</v>
      </c>
      <c r="BC113" s="270">
        <v>0</v>
      </c>
      <c r="BD113" s="270">
        <v>0</v>
      </c>
      <c r="BE113" s="270">
        <v>0</v>
      </c>
      <c r="BF113" s="270">
        <v>0</v>
      </c>
      <c r="BG113" s="270">
        <v>0</v>
      </c>
    </row>
    <row r="114" spans="1:59">
      <c r="A114" s="267" t="s">
        <v>502</v>
      </c>
      <c r="B114" s="268">
        <v>2.6601666666666666</v>
      </c>
      <c r="C114" s="268">
        <v>2.7930000000000001</v>
      </c>
      <c r="D114" s="268">
        <v>0</v>
      </c>
      <c r="E114" s="268"/>
      <c r="F114" s="269">
        <v>19066</v>
      </c>
      <c r="G114" s="270">
        <v>1.022</v>
      </c>
      <c r="H114" s="270">
        <v>0.42799999999999999</v>
      </c>
      <c r="I114" s="270">
        <v>0.94499999999999995</v>
      </c>
      <c r="J114" s="270">
        <v>5.7000000000000002E-2</v>
      </c>
      <c r="K114" s="270">
        <v>1.0999999999999999E-2</v>
      </c>
      <c r="L114" s="270">
        <v>0.19716666666666649</v>
      </c>
      <c r="M114" s="271">
        <v>53.603272841707749</v>
      </c>
      <c r="N114" s="269">
        <v>21688</v>
      </c>
      <c r="O114" s="269">
        <v>29127</v>
      </c>
      <c r="P114" s="269">
        <v>39118</v>
      </c>
      <c r="Q114" s="269">
        <v>52535</v>
      </c>
      <c r="R114" s="269">
        <v>70555</v>
      </c>
      <c r="S114" s="269" t="s">
        <v>175</v>
      </c>
      <c r="T114" s="270">
        <v>1.1060000000000001</v>
      </c>
      <c r="U114" s="270">
        <v>1.349</v>
      </c>
      <c r="V114" s="270">
        <v>1.6439999999999999</v>
      </c>
      <c r="W114" s="270">
        <v>2.004</v>
      </c>
      <c r="X114" s="270">
        <v>2.4430000000000001</v>
      </c>
      <c r="Y114" s="270">
        <v>0.46300000000000002</v>
      </c>
      <c r="Z114" s="270">
        <v>0.56499999999999995</v>
      </c>
      <c r="AA114" s="270">
        <v>0.68799999999999994</v>
      </c>
      <c r="AB114" s="270">
        <v>0.83899999999999997</v>
      </c>
      <c r="AC114" s="270">
        <v>1.0229999999999999</v>
      </c>
      <c r="AD114" s="270">
        <v>1.123</v>
      </c>
      <c r="AE114" s="270">
        <v>1.2470000000000001</v>
      </c>
      <c r="AF114" s="270">
        <v>1.52</v>
      </c>
      <c r="AG114" s="270">
        <v>1.853</v>
      </c>
      <c r="AH114" s="270">
        <v>2.2589999999999999</v>
      </c>
      <c r="AI114" s="270">
        <v>6.2E-2</v>
      </c>
      <c r="AJ114" s="270">
        <v>7.4999999999999997E-2</v>
      </c>
      <c r="AK114" s="270">
        <v>9.1999999999999998E-2</v>
      </c>
      <c r="AL114" s="270">
        <v>0.112</v>
      </c>
      <c r="AM114" s="270">
        <v>0.13600000000000001</v>
      </c>
      <c r="AN114" s="270">
        <v>1.2E-2</v>
      </c>
      <c r="AO114" s="270">
        <v>1.4999999999999999E-2</v>
      </c>
      <c r="AP114" s="270">
        <v>1.7999999999999999E-2</v>
      </c>
      <c r="AQ114" s="270">
        <v>2.1999999999999999E-2</v>
      </c>
      <c r="AR114" s="270">
        <v>2.5999999999999999E-2</v>
      </c>
      <c r="AS114" s="270">
        <v>0.253</v>
      </c>
      <c r="AT114" s="270">
        <v>0.309</v>
      </c>
      <c r="AU114" s="270">
        <v>0.376</v>
      </c>
      <c r="AV114" s="270">
        <v>0.45900000000000002</v>
      </c>
      <c r="AW114" s="270">
        <v>0.55900000000000005</v>
      </c>
      <c r="AX114" s="270">
        <v>1</v>
      </c>
      <c r="AY114" s="270">
        <v>0.9</v>
      </c>
      <c r="AZ114" s="270">
        <v>0</v>
      </c>
      <c r="BA114" s="270">
        <v>0</v>
      </c>
      <c r="BB114" s="270">
        <v>0</v>
      </c>
      <c r="BC114" s="270">
        <v>0</v>
      </c>
      <c r="BD114" s="270">
        <v>0</v>
      </c>
      <c r="BE114" s="270">
        <v>0</v>
      </c>
      <c r="BF114" s="270">
        <v>0</v>
      </c>
      <c r="BG114" s="270">
        <v>0</v>
      </c>
    </row>
    <row r="115" spans="1:59">
      <c r="A115" s="267" t="s">
        <v>203</v>
      </c>
      <c r="B115" s="268">
        <v>6.5083333333333354E-2</v>
      </c>
      <c r="C115" s="268">
        <v>0.20599999999999999</v>
      </c>
      <c r="D115" s="268">
        <v>0</v>
      </c>
      <c r="E115" s="268"/>
      <c r="F115" s="269">
        <v>870</v>
      </c>
      <c r="G115" s="270">
        <v>4.4999999999999998E-2</v>
      </c>
      <c r="H115" s="270">
        <v>6.0000000000000001E-3</v>
      </c>
      <c r="I115" s="270">
        <v>6.0000000000000001E-3</v>
      </c>
      <c r="J115" s="270">
        <v>4.0000000000000001E-3</v>
      </c>
      <c r="K115" s="270">
        <v>2E-3</v>
      </c>
      <c r="L115" s="270">
        <v>2.0833333333333537E-3</v>
      </c>
      <c r="M115" s="271">
        <v>51.724137931034484</v>
      </c>
      <c r="N115" s="269">
        <v>873</v>
      </c>
      <c r="O115" s="269">
        <v>876</v>
      </c>
      <c r="P115" s="269">
        <v>880</v>
      </c>
      <c r="Q115" s="269">
        <v>885</v>
      </c>
      <c r="R115" s="269">
        <v>890</v>
      </c>
      <c r="S115" s="269" t="s">
        <v>146</v>
      </c>
      <c r="T115" s="270">
        <v>4.7E-2</v>
      </c>
      <c r="U115" s="270">
        <v>4.8000000000000001E-2</v>
      </c>
      <c r="V115" s="270">
        <v>4.8000000000000001E-2</v>
      </c>
      <c r="W115" s="270">
        <v>4.8000000000000001E-2</v>
      </c>
      <c r="X115" s="270">
        <v>4.8000000000000001E-2</v>
      </c>
      <c r="Y115" s="270">
        <v>8.0000000000000002E-3</v>
      </c>
      <c r="Z115" s="270">
        <v>8.0000000000000002E-3</v>
      </c>
      <c r="AA115" s="270">
        <v>8.0000000000000002E-3</v>
      </c>
      <c r="AB115" s="270">
        <v>8.0000000000000002E-3</v>
      </c>
      <c r="AC115" s="270">
        <v>8.0000000000000002E-3</v>
      </c>
      <c r="AD115" s="270">
        <v>0.01</v>
      </c>
      <c r="AE115" s="270">
        <v>0.01</v>
      </c>
      <c r="AF115" s="270">
        <v>0.01</v>
      </c>
      <c r="AG115" s="270">
        <v>0.01</v>
      </c>
      <c r="AH115" s="270">
        <v>0.01</v>
      </c>
      <c r="AI115" s="270">
        <v>6.0000000000000001E-3</v>
      </c>
      <c r="AJ115" s="270">
        <v>6.0000000000000001E-3</v>
      </c>
      <c r="AK115" s="270">
        <v>6.0000000000000001E-3</v>
      </c>
      <c r="AL115" s="270">
        <v>6.0000000000000001E-3</v>
      </c>
      <c r="AM115" s="270">
        <v>6.0000000000000001E-3</v>
      </c>
      <c r="AN115" s="270">
        <v>2E-3</v>
      </c>
      <c r="AO115" s="270">
        <v>2E-3</v>
      </c>
      <c r="AP115" s="270">
        <v>2E-3</v>
      </c>
      <c r="AQ115" s="270">
        <v>2E-3</v>
      </c>
      <c r="AR115" s="270">
        <v>2E-3</v>
      </c>
      <c r="AS115" s="270">
        <v>1.2E-2</v>
      </c>
      <c r="AT115" s="270">
        <v>1.2E-2</v>
      </c>
      <c r="AU115" s="270">
        <v>1.2999999999999999E-2</v>
      </c>
      <c r="AV115" s="270">
        <v>1.2999999999999999E-2</v>
      </c>
      <c r="AW115" s="270">
        <v>1.2999999999999999E-2</v>
      </c>
      <c r="AX115" s="270">
        <v>0</v>
      </c>
      <c r="AY115" s="270">
        <v>0</v>
      </c>
      <c r="AZ115" s="270">
        <v>0</v>
      </c>
      <c r="BA115" s="270">
        <v>0</v>
      </c>
      <c r="BB115" s="270">
        <v>0</v>
      </c>
      <c r="BC115" s="270">
        <v>0</v>
      </c>
      <c r="BD115" s="270">
        <v>0</v>
      </c>
      <c r="BE115" s="270">
        <v>0</v>
      </c>
      <c r="BF115" s="270">
        <v>0</v>
      </c>
      <c r="BG115" s="270">
        <v>0</v>
      </c>
    </row>
    <row r="116" spans="1:59">
      <c r="A116" s="267" t="s">
        <v>503</v>
      </c>
      <c r="B116" s="268">
        <v>4.5067499999999994</v>
      </c>
      <c r="C116" s="268">
        <v>10</v>
      </c>
      <c r="D116" s="268">
        <v>8.3561643835616437E-4</v>
      </c>
      <c r="E116" s="268"/>
      <c r="F116" s="269">
        <v>49761</v>
      </c>
      <c r="G116" s="270">
        <v>2.8180000000000001</v>
      </c>
      <c r="H116" s="270">
        <v>0.191</v>
      </c>
      <c r="I116" s="270">
        <v>0.313</v>
      </c>
      <c r="J116" s="270">
        <v>7.2999999999999995E-2</v>
      </c>
      <c r="K116" s="270">
        <v>0.40500000000000003</v>
      </c>
      <c r="L116" s="270">
        <v>0.70591438356164327</v>
      </c>
      <c r="M116" s="271">
        <v>56.630694720765256</v>
      </c>
      <c r="N116" s="269">
        <v>51479</v>
      </c>
      <c r="O116" s="269">
        <v>56919</v>
      </c>
      <c r="P116" s="269">
        <v>62383</v>
      </c>
      <c r="Q116" s="269">
        <v>68371</v>
      </c>
      <c r="R116" s="269">
        <v>73236</v>
      </c>
      <c r="S116" s="269" t="s">
        <v>203</v>
      </c>
      <c r="T116" s="270">
        <v>2.9940000000000002</v>
      </c>
      <c r="U116" s="270">
        <v>3.0169999999999999</v>
      </c>
      <c r="V116" s="270">
        <v>3.2650000000000001</v>
      </c>
      <c r="W116" s="270">
        <v>3.5129999999999999</v>
      </c>
      <c r="X116" s="270">
        <v>3.8</v>
      </c>
      <c r="Y116" s="270">
        <v>0.2</v>
      </c>
      <c r="Z116" s="270">
        <v>0.21</v>
      </c>
      <c r="AA116" s="270">
        <v>0.22</v>
      </c>
      <c r="AB116" s="270">
        <v>0.22800000000000001</v>
      </c>
      <c r="AC116" s="270">
        <v>0.23</v>
      </c>
      <c r="AD116" s="270">
        <v>0.39</v>
      </c>
      <c r="AE116" s="270">
        <v>0.39500000000000002</v>
      </c>
      <c r="AF116" s="270">
        <v>0.40300000000000002</v>
      </c>
      <c r="AG116" s="270">
        <v>0.41</v>
      </c>
      <c r="AH116" s="270">
        <v>0.41499999999999998</v>
      </c>
      <c r="AI116" s="270">
        <v>7.6999999999999999E-2</v>
      </c>
      <c r="AJ116" s="270">
        <v>9.0999999999999998E-2</v>
      </c>
      <c r="AK116" s="270">
        <v>0.105</v>
      </c>
      <c r="AL116" s="270">
        <v>0.11899999999999999</v>
      </c>
      <c r="AM116" s="270">
        <v>0.13300000000000001</v>
      </c>
      <c r="AN116" s="270">
        <v>0.41799999999999998</v>
      </c>
      <c r="AO116" s="270">
        <v>0.42</v>
      </c>
      <c r="AP116" s="270">
        <v>0.42199999999999999</v>
      </c>
      <c r="AQ116" s="270">
        <v>0.42499999999999999</v>
      </c>
      <c r="AR116" s="270">
        <v>0.42799999999999999</v>
      </c>
      <c r="AS116" s="270">
        <v>0.30599999999999999</v>
      </c>
      <c r="AT116" s="270">
        <v>0.32300000000000001</v>
      </c>
      <c r="AU116" s="270">
        <v>0.34200000000000003</v>
      </c>
      <c r="AV116" s="270">
        <v>0.36099999999999999</v>
      </c>
      <c r="AW116" s="270">
        <v>0.38100000000000001</v>
      </c>
      <c r="AX116" s="270">
        <v>0</v>
      </c>
      <c r="AY116" s="270">
        <v>0</v>
      </c>
      <c r="AZ116" s="270">
        <v>0</v>
      </c>
      <c r="BA116" s="270">
        <v>0</v>
      </c>
      <c r="BB116" s="270">
        <v>0</v>
      </c>
      <c r="BC116" s="270">
        <v>0</v>
      </c>
      <c r="BD116" s="270">
        <v>0</v>
      </c>
      <c r="BE116" s="270">
        <v>0</v>
      </c>
      <c r="BF116" s="270">
        <v>0</v>
      </c>
      <c r="BG116" s="270">
        <v>0</v>
      </c>
    </row>
    <row r="117" spans="1:59">
      <c r="A117" s="267" t="s">
        <v>504</v>
      </c>
      <c r="B117" s="268" t="s">
        <v>395</v>
      </c>
      <c r="C117" s="268">
        <v>1.9740000000000002</v>
      </c>
      <c r="D117" s="268">
        <v>0</v>
      </c>
      <c r="E117" s="268"/>
      <c r="F117" s="269">
        <v>0</v>
      </c>
      <c r="G117" s="270">
        <v>0</v>
      </c>
      <c r="H117" s="270">
        <v>0</v>
      </c>
      <c r="I117" s="270">
        <v>0</v>
      </c>
      <c r="J117" s="270">
        <v>0</v>
      </c>
      <c r="K117" s="270">
        <v>0</v>
      </c>
      <c r="L117" s="270" t="e">
        <v>#VALUE!</v>
      </c>
      <c r="M117" s="271" t="s">
        <v>395</v>
      </c>
      <c r="N117" s="269">
        <v>14080</v>
      </c>
      <c r="O117" s="269">
        <v>14000</v>
      </c>
      <c r="P117" s="269">
        <v>13900</v>
      </c>
      <c r="Q117" s="269">
        <v>13800</v>
      </c>
      <c r="R117" s="269">
        <v>13700</v>
      </c>
      <c r="S117" s="269" t="s">
        <v>200</v>
      </c>
      <c r="T117" s="270">
        <v>1</v>
      </c>
      <c r="U117" s="270">
        <v>0.98</v>
      </c>
      <c r="V117" s="270">
        <v>0.97499999999999998</v>
      </c>
      <c r="W117" s="270">
        <v>0.95</v>
      </c>
      <c r="X117" s="270">
        <v>0.9</v>
      </c>
      <c r="Y117" s="270">
        <v>2.1999999999999999E-2</v>
      </c>
      <c r="Z117" s="270">
        <v>0.02</v>
      </c>
      <c r="AA117" s="270">
        <v>1.7999999999999999E-2</v>
      </c>
      <c r="AB117" s="270">
        <v>1.4999999999999999E-2</v>
      </c>
      <c r="AC117" s="270">
        <v>1.2E-2</v>
      </c>
      <c r="AD117" s="270">
        <v>0</v>
      </c>
      <c r="AE117" s="270">
        <v>0</v>
      </c>
      <c r="AF117" s="270">
        <v>0</v>
      </c>
      <c r="AG117" s="270">
        <v>0</v>
      </c>
      <c r="AH117" s="270">
        <v>0</v>
      </c>
      <c r="AI117" s="270">
        <v>0</v>
      </c>
      <c r="AJ117" s="270">
        <v>0</v>
      </c>
      <c r="AK117" s="270">
        <v>0</v>
      </c>
      <c r="AL117" s="270">
        <v>0</v>
      </c>
      <c r="AM117" s="270">
        <v>0</v>
      </c>
      <c r="AN117" s="270">
        <v>0</v>
      </c>
      <c r="AO117" s="270">
        <v>0</v>
      </c>
      <c r="AP117" s="270">
        <v>0</v>
      </c>
      <c r="AQ117" s="270">
        <v>0</v>
      </c>
      <c r="AR117" s="270">
        <v>0</v>
      </c>
      <c r="AS117" s="270">
        <v>1.4999999999999999E-2</v>
      </c>
      <c r="AT117" s="270">
        <v>1.4999999999999999E-2</v>
      </c>
      <c r="AU117" s="270">
        <v>1.4999999999999999E-2</v>
      </c>
      <c r="AV117" s="270">
        <v>1.4E-2</v>
      </c>
      <c r="AW117" s="270">
        <v>1.2999999999999999E-2</v>
      </c>
      <c r="AX117" s="270">
        <v>0</v>
      </c>
      <c r="AY117" s="270">
        <v>0</v>
      </c>
      <c r="AZ117" s="270">
        <v>0</v>
      </c>
      <c r="BA117" s="270">
        <v>0</v>
      </c>
      <c r="BB117" s="270">
        <v>0</v>
      </c>
      <c r="BC117" s="270">
        <v>0</v>
      </c>
      <c r="BD117" s="270">
        <v>0</v>
      </c>
      <c r="BE117" s="270">
        <v>0</v>
      </c>
      <c r="BF117" s="270">
        <v>0</v>
      </c>
      <c r="BG117" s="270">
        <v>0</v>
      </c>
    </row>
    <row r="118" spans="1:59">
      <c r="A118" s="267" t="s">
        <v>505</v>
      </c>
      <c r="B118" s="268">
        <v>1.6159166666666664</v>
      </c>
      <c r="C118" s="268">
        <v>5.9489999999999998</v>
      </c>
      <c r="D118" s="268">
        <v>0.27200000000000002</v>
      </c>
      <c r="E118" s="268"/>
      <c r="F118" s="269">
        <v>10275</v>
      </c>
      <c r="G118" s="270">
        <v>0.40300000000000002</v>
      </c>
      <c r="H118" s="270">
        <v>0.73299999999999998</v>
      </c>
      <c r="I118" s="270">
        <v>0</v>
      </c>
      <c r="J118" s="270">
        <v>0</v>
      </c>
      <c r="K118" s="270">
        <v>1.4999999999999999E-2</v>
      </c>
      <c r="L118" s="270">
        <v>0.1929166666666664</v>
      </c>
      <c r="M118" s="271">
        <v>39.221411192214113</v>
      </c>
      <c r="N118" s="269">
        <v>11303</v>
      </c>
      <c r="O118" s="269">
        <v>12433</v>
      </c>
      <c r="P118" s="269">
        <v>13676</v>
      </c>
      <c r="Q118" s="269">
        <v>15044</v>
      </c>
      <c r="R118" s="269">
        <v>16548</v>
      </c>
      <c r="S118" s="269" t="s">
        <v>144</v>
      </c>
      <c r="T118" s="270">
        <v>0.443</v>
      </c>
      <c r="U118" s="270">
        <v>0.48699999999999999</v>
      </c>
      <c r="V118" s="270">
        <v>0.53600000000000003</v>
      </c>
      <c r="W118" s="270">
        <v>0.59</v>
      </c>
      <c r="X118" s="270">
        <v>0.64900000000000002</v>
      </c>
      <c r="Y118" s="270">
        <v>0.76400000000000001</v>
      </c>
      <c r="Z118" s="270">
        <v>0.84</v>
      </c>
      <c r="AA118" s="270">
        <v>0.92500000000000004</v>
      </c>
      <c r="AB118" s="270">
        <v>1.018</v>
      </c>
      <c r="AC118" s="270">
        <v>1.119</v>
      </c>
      <c r="AD118" s="270">
        <v>0</v>
      </c>
      <c r="AE118" s="270">
        <v>0</v>
      </c>
      <c r="AF118" s="270">
        <v>0</v>
      </c>
      <c r="AG118" s="270">
        <v>0</v>
      </c>
      <c r="AH118" s="270">
        <v>0</v>
      </c>
      <c r="AI118" s="270">
        <v>0</v>
      </c>
      <c r="AJ118" s="270">
        <v>0</v>
      </c>
      <c r="AK118" s="270">
        <v>0</v>
      </c>
      <c r="AL118" s="270">
        <v>0</v>
      </c>
      <c r="AM118" s="270">
        <v>0</v>
      </c>
      <c r="AN118" s="270">
        <v>1.7000000000000001E-2</v>
      </c>
      <c r="AO118" s="270">
        <v>1.7999999999999999E-2</v>
      </c>
      <c r="AP118" s="270">
        <v>0.02</v>
      </c>
      <c r="AQ118" s="270">
        <v>2.1999999999999999E-2</v>
      </c>
      <c r="AR118" s="270">
        <v>2.4E-2</v>
      </c>
      <c r="AS118" s="270">
        <v>0.14099999999999999</v>
      </c>
      <c r="AT118" s="270">
        <v>0.155</v>
      </c>
      <c r="AU118" s="270">
        <v>0.17100000000000001</v>
      </c>
      <c r="AV118" s="270">
        <v>0.188</v>
      </c>
      <c r="AW118" s="270">
        <v>0.20699999999999999</v>
      </c>
      <c r="AX118" s="270">
        <v>0.8</v>
      </c>
      <c r="AY118" s="270">
        <v>0</v>
      </c>
      <c r="AZ118" s="270">
        <v>0</v>
      </c>
      <c r="BA118" s="270">
        <v>0</v>
      </c>
      <c r="BB118" s="270">
        <v>0</v>
      </c>
      <c r="BC118" s="270">
        <v>0</v>
      </c>
      <c r="BD118" s="270">
        <v>0</v>
      </c>
      <c r="BE118" s="270">
        <v>0</v>
      </c>
      <c r="BF118" s="270">
        <v>0</v>
      </c>
      <c r="BG118" s="270">
        <v>0</v>
      </c>
    </row>
    <row r="119" spans="1:59">
      <c r="A119" s="267" t="s">
        <v>506</v>
      </c>
      <c r="B119" s="268">
        <v>0.21416666666666662</v>
      </c>
      <c r="C119" s="268">
        <v>1</v>
      </c>
      <c r="D119" s="268">
        <v>0</v>
      </c>
      <c r="E119" s="268"/>
      <c r="F119" s="269">
        <v>2978</v>
      </c>
      <c r="G119" s="270">
        <v>0.13</v>
      </c>
      <c r="H119" s="270">
        <v>8.9999999999999993E-3</v>
      </c>
      <c r="I119" s="270">
        <v>0</v>
      </c>
      <c r="J119" s="270">
        <v>3.0000000000000001E-3</v>
      </c>
      <c r="K119" s="270">
        <v>0.01</v>
      </c>
      <c r="L119" s="270">
        <v>6.2166666666666592E-2</v>
      </c>
      <c r="M119" s="271">
        <v>43.653458697112157</v>
      </c>
      <c r="N119" s="269">
        <v>2363</v>
      </c>
      <c r="O119" s="269">
        <v>2589</v>
      </c>
      <c r="P119" s="269">
        <v>2838</v>
      </c>
      <c r="Q119" s="269">
        <v>3110</v>
      </c>
      <c r="R119" s="269">
        <v>3359</v>
      </c>
      <c r="S119" s="269" t="s">
        <v>182</v>
      </c>
      <c r="T119" s="270">
        <v>0.22500000000000001</v>
      </c>
      <c r="U119" s="270">
        <v>0.247</v>
      </c>
      <c r="V119" s="270">
        <v>0.27100000000000002</v>
      </c>
      <c r="W119" s="270">
        <v>0.29599999999999999</v>
      </c>
      <c r="X119" s="270">
        <v>0.32</v>
      </c>
      <c r="Y119" s="270">
        <v>1.2999999999999999E-2</v>
      </c>
      <c r="Z119" s="270">
        <v>1.4E-2</v>
      </c>
      <c r="AA119" s="270">
        <v>1.6E-2</v>
      </c>
      <c r="AB119" s="270">
        <v>1.7000000000000001E-2</v>
      </c>
      <c r="AC119" s="270">
        <v>1.7999999999999999E-2</v>
      </c>
      <c r="AD119" s="270">
        <v>0</v>
      </c>
      <c r="AE119" s="270">
        <v>0</v>
      </c>
      <c r="AF119" s="270">
        <v>0</v>
      </c>
      <c r="AG119" s="270">
        <v>0</v>
      </c>
      <c r="AH119" s="270">
        <v>0</v>
      </c>
      <c r="AI119" s="270">
        <v>4.0000000000000001E-3</v>
      </c>
      <c r="AJ119" s="270">
        <v>4.0000000000000001E-3</v>
      </c>
      <c r="AK119" s="270">
        <v>4.0000000000000001E-3</v>
      </c>
      <c r="AL119" s="270">
        <v>5.0000000000000001E-3</v>
      </c>
      <c r="AM119" s="270">
        <v>5.0000000000000001E-3</v>
      </c>
      <c r="AN119" s="270">
        <v>0</v>
      </c>
      <c r="AO119" s="270">
        <v>0</v>
      </c>
      <c r="AP119" s="270">
        <v>0</v>
      </c>
      <c r="AQ119" s="270">
        <v>0</v>
      </c>
      <c r="AR119" s="270">
        <v>0</v>
      </c>
      <c r="AS119" s="270">
        <v>0.04</v>
      </c>
      <c r="AT119" s="270">
        <v>0.04</v>
      </c>
      <c r="AU119" s="270">
        <v>0.04</v>
      </c>
      <c r="AV119" s="270">
        <v>0.04</v>
      </c>
      <c r="AW119" s="270">
        <v>0.04</v>
      </c>
      <c r="AX119" s="270">
        <v>0</v>
      </c>
      <c r="AY119" s="270">
        <v>0</v>
      </c>
      <c r="AZ119" s="270">
        <v>0</v>
      </c>
      <c r="BA119" s="270">
        <v>0</v>
      </c>
      <c r="BB119" s="270">
        <v>0</v>
      </c>
      <c r="BC119" s="270">
        <v>0</v>
      </c>
      <c r="BD119" s="270">
        <v>0</v>
      </c>
      <c r="BE119" s="270">
        <v>0</v>
      </c>
      <c r="BF119" s="270">
        <v>0</v>
      </c>
      <c r="BG119" s="270">
        <v>0</v>
      </c>
    </row>
    <row r="120" spans="1:59">
      <c r="A120" s="267" t="s">
        <v>507</v>
      </c>
      <c r="B120" s="268">
        <v>0.129</v>
      </c>
      <c r="C120" s="268">
        <v>0.72</v>
      </c>
      <c r="D120" s="268">
        <v>0</v>
      </c>
      <c r="E120" s="268"/>
      <c r="F120" s="269">
        <v>2360</v>
      </c>
      <c r="G120" s="270">
        <v>0.105</v>
      </c>
      <c r="H120" s="270">
        <v>1.2999999999999999E-2</v>
      </c>
      <c r="I120" s="270">
        <v>0</v>
      </c>
      <c r="J120" s="270">
        <v>4.0000000000000001E-3</v>
      </c>
      <c r="K120" s="270">
        <v>1E-3</v>
      </c>
      <c r="L120" s="270">
        <v>6.0000000000000053E-3</v>
      </c>
      <c r="M120" s="271">
        <v>44.491525423728817</v>
      </c>
      <c r="N120" s="269">
        <v>2302</v>
      </c>
      <c r="O120" s="269">
        <v>2359</v>
      </c>
      <c r="P120" s="269">
        <v>2418</v>
      </c>
      <c r="Q120" s="269">
        <v>2479</v>
      </c>
      <c r="R120" s="269">
        <v>2531</v>
      </c>
      <c r="S120" s="269" t="s">
        <v>183</v>
      </c>
      <c r="T120" s="270">
        <v>0.11600000000000001</v>
      </c>
      <c r="U120" s="270">
        <v>0.12</v>
      </c>
      <c r="V120" s="270">
        <v>0.124</v>
      </c>
      <c r="W120" s="270">
        <v>0.128</v>
      </c>
      <c r="X120" s="270">
        <v>0.13200000000000001</v>
      </c>
      <c r="Y120" s="270">
        <v>2.5999999999999999E-2</v>
      </c>
      <c r="Z120" s="270">
        <v>2.8000000000000001E-2</v>
      </c>
      <c r="AA120" s="270">
        <v>0.03</v>
      </c>
      <c r="AB120" s="270">
        <v>3.2000000000000001E-2</v>
      </c>
      <c r="AC120" s="270">
        <v>3.4000000000000002E-2</v>
      </c>
      <c r="AD120" s="270">
        <v>0</v>
      </c>
      <c r="AE120" s="270">
        <v>0</v>
      </c>
      <c r="AF120" s="270">
        <v>0</v>
      </c>
      <c r="AG120" s="270">
        <v>0</v>
      </c>
      <c r="AH120" s="270">
        <v>0</v>
      </c>
      <c r="AI120" s="270">
        <v>4.0000000000000001E-3</v>
      </c>
      <c r="AJ120" s="270">
        <v>4.0000000000000001E-3</v>
      </c>
      <c r="AK120" s="270">
        <v>5.0000000000000001E-3</v>
      </c>
      <c r="AL120" s="270">
        <v>5.0000000000000001E-3</v>
      </c>
      <c r="AM120" s="270">
        <v>5.0000000000000001E-3</v>
      </c>
      <c r="AN120" s="270">
        <v>2E-3</v>
      </c>
      <c r="AO120" s="270">
        <v>3.0000000000000001E-3</v>
      </c>
      <c r="AP120" s="270">
        <v>3.0000000000000001E-3</v>
      </c>
      <c r="AQ120" s="270">
        <v>3.0000000000000001E-3</v>
      </c>
      <c r="AR120" s="270">
        <v>3.0000000000000001E-3</v>
      </c>
      <c r="AS120" s="270">
        <v>2E-3</v>
      </c>
      <c r="AT120" s="270">
        <v>2E-3</v>
      </c>
      <c r="AU120" s="270">
        <v>2E-3</v>
      </c>
      <c r="AV120" s="270">
        <v>2E-3</v>
      </c>
      <c r="AW120" s="270">
        <v>2E-3</v>
      </c>
      <c r="AX120" s="270">
        <v>0</v>
      </c>
      <c r="AY120" s="270">
        <v>0</v>
      </c>
      <c r="AZ120" s="270">
        <v>0</v>
      </c>
      <c r="BA120" s="270">
        <v>0</v>
      </c>
      <c r="BB120" s="270">
        <v>0</v>
      </c>
      <c r="BC120" s="270">
        <v>0</v>
      </c>
      <c r="BD120" s="270">
        <v>0</v>
      </c>
      <c r="BE120" s="270">
        <v>0</v>
      </c>
      <c r="BF120" s="270">
        <v>0</v>
      </c>
      <c r="BG120" s="270">
        <v>0</v>
      </c>
    </row>
    <row r="121" spans="1:59">
      <c r="A121" s="267" t="s">
        <v>508</v>
      </c>
      <c r="B121" s="268">
        <v>2.2166666666666668E-2</v>
      </c>
      <c r="C121" s="268">
        <v>0.14399999999999999</v>
      </c>
      <c r="D121" s="268">
        <v>0</v>
      </c>
      <c r="E121" s="268"/>
      <c r="F121" s="269">
        <v>407</v>
      </c>
      <c r="G121" s="270">
        <v>1.7000000000000001E-2</v>
      </c>
      <c r="H121" s="270">
        <v>0</v>
      </c>
      <c r="I121" s="270">
        <v>7.0000000000000001E-3</v>
      </c>
      <c r="J121" s="270">
        <v>0</v>
      </c>
      <c r="K121" s="270">
        <v>0</v>
      </c>
      <c r="L121" s="270">
        <v>-1.8333333333333326E-3</v>
      </c>
      <c r="M121" s="271">
        <v>41.76904176904177</v>
      </c>
      <c r="N121" s="269">
        <v>407</v>
      </c>
      <c r="O121" s="269">
        <v>408</v>
      </c>
      <c r="P121" s="269">
        <v>408</v>
      </c>
      <c r="Q121" s="269">
        <v>408</v>
      </c>
      <c r="R121" s="269">
        <v>409</v>
      </c>
      <c r="S121" s="269" t="s">
        <v>180</v>
      </c>
      <c r="T121" s="270">
        <v>1.9E-2</v>
      </c>
      <c r="U121" s="270">
        <v>1.9E-2</v>
      </c>
      <c r="V121" s="270">
        <v>1.9E-2</v>
      </c>
      <c r="W121" s="270">
        <v>1.9E-2</v>
      </c>
      <c r="X121" s="270">
        <v>1.9E-2</v>
      </c>
      <c r="Y121" s="270">
        <v>1.2999999999999999E-2</v>
      </c>
      <c r="Z121" s="270">
        <v>1.2999999999999999E-2</v>
      </c>
      <c r="AA121" s="270">
        <v>1.6E-2</v>
      </c>
      <c r="AB121" s="270">
        <v>1.7000000000000001E-2</v>
      </c>
      <c r="AC121" s="270">
        <v>0.02</v>
      </c>
      <c r="AD121" s="270">
        <v>5.0000000000000001E-3</v>
      </c>
      <c r="AE121" s="270">
        <v>5.0000000000000001E-3</v>
      </c>
      <c r="AF121" s="270">
        <v>5.0000000000000001E-3</v>
      </c>
      <c r="AG121" s="270">
        <v>5.0000000000000001E-3</v>
      </c>
      <c r="AH121" s="270">
        <v>5.0000000000000001E-3</v>
      </c>
      <c r="AI121" s="270">
        <v>3.0000000000000001E-3</v>
      </c>
      <c r="AJ121" s="270">
        <v>3.0000000000000001E-3</v>
      </c>
      <c r="AK121" s="270">
        <v>4.0000000000000001E-3</v>
      </c>
      <c r="AL121" s="270">
        <v>4.0000000000000001E-3</v>
      </c>
      <c r="AM121" s="270">
        <v>6.0000000000000001E-3</v>
      </c>
      <c r="AN121" s="270">
        <v>2E-3</v>
      </c>
      <c r="AO121" s="270">
        <v>2E-3</v>
      </c>
      <c r="AP121" s="270">
        <v>3.0000000000000001E-3</v>
      </c>
      <c r="AQ121" s="270">
        <v>3.0000000000000001E-3</v>
      </c>
      <c r="AR121" s="270">
        <v>4.0000000000000001E-3</v>
      </c>
      <c r="AS121" s="270">
        <v>4.0000000000000001E-3</v>
      </c>
      <c r="AT121" s="270">
        <v>4.0000000000000001E-3</v>
      </c>
      <c r="AU121" s="270">
        <v>4.0000000000000001E-3</v>
      </c>
      <c r="AV121" s="270">
        <v>4.0000000000000001E-3</v>
      </c>
      <c r="AW121" s="270">
        <v>5.0000000000000001E-3</v>
      </c>
      <c r="AX121" s="270">
        <v>0</v>
      </c>
      <c r="AY121" s="270">
        <v>0</v>
      </c>
      <c r="AZ121" s="270">
        <v>0</v>
      </c>
      <c r="BA121" s="270">
        <v>0</v>
      </c>
      <c r="BB121" s="270">
        <v>0</v>
      </c>
      <c r="BC121" s="270">
        <v>0</v>
      </c>
      <c r="BD121" s="270">
        <v>0</v>
      </c>
      <c r="BE121" s="270">
        <v>0</v>
      </c>
      <c r="BF121" s="270">
        <v>0</v>
      </c>
      <c r="BG121" s="270">
        <v>0</v>
      </c>
    </row>
    <row r="122" spans="1:59">
      <c r="A122" s="267" t="s">
        <v>509</v>
      </c>
      <c r="B122" s="268">
        <v>0.16391666666666668</v>
      </c>
      <c r="C122" s="268">
        <v>0.40700000000000003</v>
      </c>
      <c r="D122" s="268">
        <v>3.0082191780821921E-3</v>
      </c>
      <c r="E122" s="268"/>
      <c r="F122" s="269">
        <v>891</v>
      </c>
      <c r="G122" s="270">
        <v>4.8000000000000001E-2</v>
      </c>
      <c r="H122" s="270">
        <v>0.09</v>
      </c>
      <c r="I122" s="270">
        <v>0</v>
      </c>
      <c r="J122" s="270">
        <v>1.2E-2</v>
      </c>
      <c r="K122" s="270">
        <v>0.01</v>
      </c>
      <c r="L122" s="270">
        <v>9.0844748858445734E-4</v>
      </c>
      <c r="M122" s="271">
        <v>53.872053872053876</v>
      </c>
      <c r="N122" s="269">
        <v>1000</v>
      </c>
      <c r="O122" s="269">
        <v>1100</v>
      </c>
      <c r="P122" s="269">
        <v>1200</v>
      </c>
      <c r="Q122" s="269">
        <v>1300</v>
      </c>
      <c r="R122" s="269">
        <v>1400</v>
      </c>
      <c r="S122" s="269" t="s">
        <v>137</v>
      </c>
      <c r="T122" s="270">
        <v>5.5E-2</v>
      </c>
      <c r="U122" s="270">
        <v>0.06</v>
      </c>
      <c r="V122" s="270" t="e">
        <v>#N/A</v>
      </c>
      <c r="W122" s="270">
        <v>7.0000000000000007E-2</v>
      </c>
      <c r="X122" s="270">
        <v>7.4999999999999997E-2</v>
      </c>
      <c r="Y122" s="270">
        <v>0.1</v>
      </c>
      <c r="Z122" s="270">
        <v>0.105</v>
      </c>
      <c r="AA122" s="270">
        <v>0.11</v>
      </c>
      <c r="AB122" s="270">
        <v>0.115</v>
      </c>
      <c r="AC122" s="270">
        <v>0.12</v>
      </c>
      <c r="AD122" s="270">
        <v>0</v>
      </c>
      <c r="AE122" s="270">
        <v>0</v>
      </c>
      <c r="AF122" s="270">
        <v>0</v>
      </c>
      <c r="AG122" s="270">
        <v>0</v>
      </c>
      <c r="AH122" s="270">
        <v>0</v>
      </c>
      <c r="AI122" s="270">
        <v>1.4E-2</v>
      </c>
      <c r="AJ122" s="270">
        <v>1.6E-2</v>
      </c>
      <c r="AK122" s="270">
        <v>1.7999999999999999E-2</v>
      </c>
      <c r="AL122" s="270">
        <v>0.02</v>
      </c>
      <c r="AM122" s="270">
        <v>2.1999999999999999E-2</v>
      </c>
      <c r="AN122" s="270">
        <v>1.2E-2</v>
      </c>
      <c r="AO122" s="270">
        <v>1.4E-2</v>
      </c>
      <c r="AP122" s="270">
        <v>1.6E-2</v>
      </c>
      <c r="AQ122" s="270">
        <v>1.7999999999999999E-2</v>
      </c>
      <c r="AR122" s="270">
        <v>0.02</v>
      </c>
      <c r="AS122" s="270">
        <v>1.6E-2</v>
      </c>
      <c r="AT122" s="270">
        <v>1.7000000000000001E-2</v>
      </c>
      <c r="AU122" s="270">
        <v>1.7999999999999999E-2</v>
      </c>
      <c r="AV122" s="270">
        <v>0.02</v>
      </c>
      <c r="AW122" s="270">
        <v>2.1000000000000001E-2</v>
      </c>
      <c r="AX122" s="270">
        <v>0</v>
      </c>
      <c r="AY122" s="270">
        <v>0</v>
      </c>
      <c r="AZ122" s="270">
        <v>0</v>
      </c>
      <c r="BA122" s="270">
        <v>0</v>
      </c>
      <c r="BB122" s="270">
        <v>0</v>
      </c>
      <c r="BC122" s="270">
        <v>0</v>
      </c>
      <c r="BD122" s="270">
        <v>0</v>
      </c>
      <c r="BE122" s="270">
        <v>0</v>
      </c>
      <c r="BF122" s="270">
        <v>0</v>
      </c>
      <c r="BG122" s="270">
        <v>0</v>
      </c>
    </row>
    <row r="123" spans="1:59">
      <c r="A123" s="267" t="s">
        <v>202</v>
      </c>
      <c r="B123" s="268">
        <v>0.24991666666666668</v>
      </c>
      <c r="C123" s="268">
        <v>0.85699999999999998</v>
      </c>
      <c r="D123" s="268">
        <v>0</v>
      </c>
      <c r="E123" s="268"/>
      <c r="F123" s="269">
        <v>994</v>
      </c>
      <c r="G123" s="270">
        <v>6.4000000000000001E-2</v>
      </c>
      <c r="H123" s="270">
        <v>8.8999999999999996E-2</v>
      </c>
      <c r="I123" s="270">
        <v>0</v>
      </c>
      <c r="J123" s="270">
        <v>0</v>
      </c>
      <c r="K123" s="270">
        <v>6.5000000000000002E-2</v>
      </c>
      <c r="L123" s="270">
        <v>3.1916666666666677E-2</v>
      </c>
      <c r="M123" s="271">
        <v>64.386317907444663</v>
      </c>
      <c r="N123" s="269">
        <v>1001</v>
      </c>
      <c r="O123" s="269">
        <v>1020</v>
      </c>
      <c r="P123" s="269">
        <v>1050</v>
      </c>
      <c r="Q123" s="269">
        <v>1053</v>
      </c>
      <c r="R123" s="269">
        <v>1059</v>
      </c>
      <c r="S123" s="269" t="s">
        <v>151</v>
      </c>
      <c r="T123" s="270">
        <v>6.5000000000000002E-2</v>
      </c>
      <c r="U123" s="270">
        <v>7.0000000000000007E-2</v>
      </c>
      <c r="V123" s="270">
        <v>7.4999999999999997E-2</v>
      </c>
      <c r="W123" s="270">
        <v>0.08</v>
      </c>
      <c r="X123" s="270">
        <v>8.5000000000000006E-2</v>
      </c>
      <c r="Y123" s="270">
        <v>9.5000000000000001E-2</v>
      </c>
      <c r="Z123" s="270">
        <v>9.5000000000000001E-2</v>
      </c>
      <c r="AA123" s="270">
        <v>9.5000000000000001E-2</v>
      </c>
      <c r="AB123" s="270">
        <v>9.8000000000000004E-2</v>
      </c>
      <c r="AC123" s="270">
        <v>9.8000000000000004E-2</v>
      </c>
      <c r="AD123" s="270">
        <v>0</v>
      </c>
      <c r="AE123" s="270">
        <v>0</v>
      </c>
      <c r="AF123" s="270">
        <v>0</v>
      </c>
      <c r="AG123" s="270">
        <v>0</v>
      </c>
      <c r="AH123" s="270">
        <v>0</v>
      </c>
      <c r="AI123" s="270">
        <v>0</v>
      </c>
      <c r="AJ123" s="270">
        <v>0</v>
      </c>
      <c r="AK123" s="270">
        <v>0</v>
      </c>
      <c r="AL123" s="270">
        <v>0</v>
      </c>
      <c r="AM123" s="270">
        <v>0</v>
      </c>
      <c r="AN123" s="270">
        <v>5.6000000000000001E-2</v>
      </c>
      <c r="AO123" s="270">
        <v>5.3999999999999999E-2</v>
      </c>
      <c r="AP123" s="270">
        <v>5.2999999999999999E-2</v>
      </c>
      <c r="AQ123" s="270">
        <v>5.1999999999999998E-2</v>
      </c>
      <c r="AR123" s="270">
        <v>5.0999999999999997E-2</v>
      </c>
      <c r="AS123" s="270">
        <v>1.9E-2</v>
      </c>
      <c r="AT123" s="270">
        <v>0.02</v>
      </c>
      <c r="AU123" s="270">
        <v>2.1999999999999999E-2</v>
      </c>
      <c r="AV123" s="270">
        <v>2.1999999999999999E-2</v>
      </c>
      <c r="AW123" s="270">
        <v>2.3E-2</v>
      </c>
      <c r="AX123" s="270">
        <v>0</v>
      </c>
      <c r="AY123" s="270">
        <v>0</v>
      </c>
      <c r="AZ123" s="270">
        <v>0</v>
      </c>
      <c r="BA123" s="270">
        <v>0</v>
      </c>
      <c r="BB123" s="270">
        <v>0</v>
      </c>
      <c r="BC123" s="270">
        <v>0</v>
      </c>
      <c r="BD123" s="270">
        <v>0</v>
      </c>
      <c r="BE123" s="270">
        <v>0</v>
      </c>
      <c r="BF123" s="270">
        <v>0</v>
      </c>
      <c r="BG123" s="270">
        <v>0</v>
      </c>
    </row>
    <row r="124" spans="1:59">
      <c r="A124" s="267" t="s">
        <v>510</v>
      </c>
      <c r="B124" s="268">
        <v>0.17966666666666664</v>
      </c>
      <c r="C124" s="268">
        <v>0.32500000000000001</v>
      </c>
      <c r="D124" s="268">
        <v>0</v>
      </c>
      <c r="E124" s="268"/>
      <c r="F124" s="269">
        <v>4367</v>
      </c>
      <c r="G124" s="270">
        <v>0.16900000000000001</v>
      </c>
      <c r="H124" s="270">
        <v>1.6E-2</v>
      </c>
      <c r="I124" s="270">
        <v>3.0000000000000001E-3</v>
      </c>
      <c r="J124" s="270">
        <v>8.9999999999999993E-3</v>
      </c>
      <c r="K124" s="270">
        <v>8.0000000000000002E-3</v>
      </c>
      <c r="L124" s="270">
        <v>-2.5333333333333374E-2</v>
      </c>
      <c r="M124" s="271">
        <v>38.699335928555072</v>
      </c>
      <c r="N124" s="269">
        <v>4475</v>
      </c>
      <c r="O124" s="269">
        <v>4600</v>
      </c>
      <c r="P124" s="269">
        <v>4700</v>
      </c>
      <c r="Q124" s="269">
        <v>4825</v>
      </c>
      <c r="R124" s="269">
        <v>4950</v>
      </c>
      <c r="S124" s="269" t="s">
        <v>202</v>
      </c>
      <c r="T124" s="270">
        <v>0.17299999999999999</v>
      </c>
      <c r="U124" s="270">
        <v>0.17799999999999999</v>
      </c>
      <c r="V124" s="270">
        <v>0.182</v>
      </c>
      <c r="W124" s="270">
        <v>0.187</v>
      </c>
      <c r="X124" s="270">
        <v>0.191</v>
      </c>
      <c r="Y124" s="270">
        <v>1.6E-2</v>
      </c>
      <c r="Z124" s="270">
        <v>1.6E-2</v>
      </c>
      <c r="AA124" s="270">
        <v>1.7000000000000001E-2</v>
      </c>
      <c r="AB124" s="270">
        <v>1.7999999999999999E-2</v>
      </c>
      <c r="AC124" s="270">
        <v>1.9E-2</v>
      </c>
      <c r="AD124" s="270">
        <v>3.0000000000000001E-3</v>
      </c>
      <c r="AE124" s="270">
        <v>3.0000000000000001E-3</v>
      </c>
      <c r="AF124" s="270">
        <v>3.0000000000000001E-3</v>
      </c>
      <c r="AG124" s="270">
        <v>3.0000000000000001E-3</v>
      </c>
      <c r="AH124" s="270">
        <v>3.0000000000000001E-3</v>
      </c>
      <c r="AI124" s="270">
        <v>8.9999999999999993E-3</v>
      </c>
      <c r="AJ124" s="270">
        <v>8.9999999999999993E-3</v>
      </c>
      <c r="AK124" s="270">
        <v>8.9999999999999993E-3</v>
      </c>
      <c r="AL124" s="270">
        <v>0.01</v>
      </c>
      <c r="AM124" s="270">
        <v>0.01</v>
      </c>
      <c r="AN124" s="270">
        <v>8.0000000000000002E-3</v>
      </c>
      <c r="AO124" s="270">
        <v>8.0000000000000002E-3</v>
      </c>
      <c r="AP124" s="270">
        <v>8.0000000000000002E-3</v>
      </c>
      <c r="AQ124" s="270">
        <v>8.9999999999999993E-3</v>
      </c>
      <c r="AR124" s="270">
        <v>8.9999999999999993E-3</v>
      </c>
      <c r="AS124" s="270">
        <v>-2.5000000000000001E-2</v>
      </c>
      <c r="AT124" s="270">
        <v>-2.5999999999999999E-2</v>
      </c>
      <c r="AU124" s="270">
        <v>-2.7E-2</v>
      </c>
      <c r="AV124" s="270">
        <v>-2.8000000000000001E-2</v>
      </c>
      <c r="AW124" s="270">
        <v>-2.8000000000000001E-2</v>
      </c>
      <c r="AX124" s="270">
        <v>0</v>
      </c>
      <c r="AY124" s="270">
        <v>0</v>
      </c>
      <c r="AZ124" s="270">
        <v>0</v>
      </c>
      <c r="BA124" s="270">
        <v>0</v>
      </c>
      <c r="BB124" s="270">
        <v>0</v>
      </c>
      <c r="BC124" s="270">
        <v>0</v>
      </c>
      <c r="BD124" s="270">
        <v>0</v>
      </c>
      <c r="BE124" s="270">
        <v>0</v>
      </c>
      <c r="BF124" s="270">
        <v>0</v>
      </c>
      <c r="BG124" s="270">
        <v>0</v>
      </c>
    </row>
    <row r="125" spans="1:59">
      <c r="A125" s="267" t="s">
        <v>511</v>
      </c>
      <c r="B125" s="268">
        <v>0.55499999999999994</v>
      </c>
      <c r="C125" s="268">
        <v>0.64800000000000002</v>
      </c>
      <c r="D125" s="268">
        <v>0</v>
      </c>
      <c r="E125" s="268"/>
      <c r="F125" s="269">
        <v>4617</v>
      </c>
      <c r="G125" s="270">
        <v>0.216</v>
      </c>
      <c r="H125" s="270">
        <v>3.0000000000000001E-3</v>
      </c>
      <c r="I125" s="270">
        <v>2E-3</v>
      </c>
      <c r="J125" s="270">
        <v>4.0000000000000001E-3</v>
      </c>
      <c r="K125" s="270">
        <v>8.0000000000000002E-3</v>
      </c>
      <c r="L125" s="270">
        <v>0.32199999999999995</v>
      </c>
      <c r="M125" s="271">
        <v>46.783625730994153</v>
      </c>
      <c r="N125" s="269">
        <v>4725</v>
      </c>
      <c r="O125" s="269">
        <v>4850</v>
      </c>
      <c r="P125" s="269">
        <v>4975</v>
      </c>
      <c r="Q125" s="269">
        <v>5100</v>
      </c>
      <c r="R125" s="269">
        <v>5225</v>
      </c>
      <c r="S125" s="269" t="s">
        <v>202</v>
      </c>
      <c r="T125" s="270">
        <v>0.221</v>
      </c>
      <c r="U125" s="270">
        <v>0.22700000000000001</v>
      </c>
      <c r="V125" s="270" t="e">
        <v>#N/A</v>
      </c>
      <c r="W125" s="270">
        <v>0.23799999999999999</v>
      </c>
      <c r="X125" s="270">
        <v>0.24399999999999999</v>
      </c>
      <c r="Y125" s="270">
        <v>4.0000000000000001E-3</v>
      </c>
      <c r="Z125" s="270">
        <v>5.0000000000000001E-3</v>
      </c>
      <c r="AA125" s="270">
        <v>5.0000000000000001E-3</v>
      </c>
      <c r="AB125" s="270">
        <v>6.0000000000000001E-3</v>
      </c>
      <c r="AC125" s="270">
        <v>7.0000000000000001E-3</v>
      </c>
      <c r="AD125" s="270">
        <v>3.0000000000000001E-3</v>
      </c>
      <c r="AE125" s="270">
        <v>4.0000000000000001E-3</v>
      </c>
      <c r="AF125" s="270">
        <v>5.0000000000000001E-3</v>
      </c>
      <c r="AG125" s="270">
        <v>7.0000000000000001E-3</v>
      </c>
      <c r="AH125" s="270">
        <v>8.9999999999999993E-3</v>
      </c>
      <c r="AI125" s="270">
        <v>4.0000000000000001E-3</v>
      </c>
      <c r="AJ125" s="270">
        <v>4.0000000000000001E-3</v>
      </c>
      <c r="AK125" s="270">
        <v>4.0000000000000001E-3</v>
      </c>
      <c r="AL125" s="270">
        <v>5.0000000000000001E-3</v>
      </c>
      <c r="AM125" s="270">
        <v>5.0000000000000001E-3</v>
      </c>
      <c r="AN125" s="270">
        <v>8.0000000000000002E-3</v>
      </c>
      <c r="AO125" s="270">
        <v>0.01</v>
      </c>
      <c r="AP125" s="270">
        <v>0.01</v>
      </c>
      <c r="AQ125" s="270">
        <v>0.01</v>
      </c>
      <c r="AR125" s="270">
        <v>1.0999999999999999E-2</v>
      </c>
      <c r="AS125" s="270">
        <v>1.0999999999999999E-2</v>
      </c>
      <c r="AT125" s="270">
        <v>1.2E-2</v>
      </c>
      <c r="AU125" s="270">
        <v>1.2E-2</v>
      </c>
      <c r="AV125" s="270">
        <v>1.2999999999999999E-2</v>
      </c>
      <c r="AW125" s="270">
        <v>1.2999999999999999E-2</v>
      </c>
      <c r="AX125" s="270">
        <v>0</v>
      </c>
      <c r="AY125" s="270">
        <v>0</v>
      </c>
      <c r="AZ125" s="270">
        <v>0</v>
      </c>
      <c r="BA125" s="270">
        <v>0</v>
      </c>
      <c r="BB125" s="270">
        <v>0</v>
      </c>
      <c r="BC125" s="270">
        <v>0</v>
      </c>
      <c r="BD125" s="270">
        <v>0</v>
      </c>
      <c r="BE125" s="270">
        <v>0</v>
      </c>
      <c r="BF125" s="270">
        <v>0</v>
      </c>
      <c r="BG125" s="270">
        <v>0</v>
      </c>
    </row>
    <row r="126" spans="1:59">
      <c r="A126" s="267" t="s">
        <v>512</v>
      </c>
      <c r="B126" s="268">
        <v>0.18083333333333332</v>
      </c>
      <c r="C126" s="268">
        <v>0.64800000000000002</v>
      </c>
      <c r="D126" s="268">
        <v>0</v>
      </c>
      <c r="E126" s="268"/>
      <c r="F126" s="269">
        <v>3117</v>
      </c>
      <c r="G126" s="270">
        <v>0.16900000000000001</v>
      </c>
      <c r="H126" s="270">
        <v>5.0000000000000001E-3</v>
      </c>
      <c r="I126" s="270">
        <v>4.0000000000000001E-3</v>
      </c>
      <c r="J126" s="270">
        <v>3.0000000000000001E-3</v>
      </c>
      <c r="K126" s="270">
        <v>0.01</v>
      </c>
      <c r="L126" s="270">
        <v>-1.0166666666666713E-2</v>
      </c>
      <c r="M126" s="271">
        <v>54.218800128328517</v>
      </c>
      <c r="N126" s="269">
        <v>3165</v>
      </c>
      <c r="O126" s="269">
        <v>3240</v>
      </c>
      <c r="P126" s="269">
        <v>3315</v>
      </c>
      <c r="Q126" s="269">
        <v>3400</v>
      </c>
      <c r="R126" s="269">
        <v>3475</v>
      </c>
      <c r="S126" s="269" t="s">
        <v>202</v>
      </c>
      <c r="T126" s="270">
        <v>0.16900000000000001</v>
      </c>
      <c r="U126" s="270">
        <v>0.17199999999999999</v>
      </c>
      <c r="V126" s="270" t="e">
        <v>#N/A</v>
      </c>
      <c r="W126" s="270">
        <v>0.18</v>
      </c>
      <c r="X126" s="270">
        <v>0.184</v>
      </c>
      <c r="Y126" s="270">
        <v>5.0000000000000001E-3</v>
      </c>
      <c r="Z126" s="270">
        <v>5.0000000000000001E-3</v>
      </c>
      <c r="AA126" s="270">
        <v>5.0000000000000001E-3</v>
      </c>
      <c r="AB126" s="270">
        <v>6.0000000000000001E-3</v>
      </c>
      <c r="AC126" s="270">
        <v>6.0000000000000001E-3</v>
      </c>
      <c r="AD126" s="270">
        <v>0</v>
      </c>
      <c r="AE126" s="270">
        <v>0</v>
      </c>
      <c r="AF126" s="270">
        <v>0</v>
      </c>
      <c r="AG126" s="270">
        <v>0</v>
      </c>
      <c r="AH126" s="270">
        <v>0</v>
      </c>
      <c r="AI126" s="270">
        <v>3.0000000000000001E-3</v>
      </c>
      <c r="AJ126" s="270">
        <v>3.0000000000000001E-3</v>
      </c>
      <c r="AK126" s="270">
        <v>4.0000000000000001E-3</v>
      </c>
      <c r="AL126" s="270">
        <v>4.0000000000000001E-3</v>
      </c>
      <c r="AM126" s="270">
        <v>5.0000000000000001E-3</v>
      </c>
      <c r="AN126" s="270">
        <v>0.01</v>
      </c>
      <c r="AO126" s="270">
        <v>0.01</v>
      </c>
      <c r="AP126" s="270">
        <v>1.0999999999999999E-2</v>
      </c>
      <c r="AQ126" s="270">
        <v>1.2E-2</v>
      </c>
      <c r="AR126" s="270">
        <v>1.2999999999999999E-2</v>
      </c>
      <c r="AS126" s="270">
        <v>1.2999999999999999E-2</v>
      </c>
      <c r="AT126" s="270">
        <v>1.2999999999999999E-2</v>
      </c>
      <c r="AU126" s="270">
        <v>1.2999999999999999E-2</v>
      </c>
      <c r="AV126" s="270">
        <v>1.6E-2</v>
      </c>
      <c r="AW126" s="270">
        <v>1.4E-2</v>
      </c>
      <c r="AX126" s="270">
        <v>0</v>
      </c>
      <c r="AY126" s="270">
        <v>0</v>
      </c>
      <c r="AZ126" s="270">
        <v>0</v>
      </c>
      <c r="BA126" s="270">
        <v>0</v>
      </c>
      <c r="BB126" s="270">
        <v>0</v>
      </c>
      <c r="BC126" s="270">
        <v>0</v>
      </c>
      <c r="BD126" s="270">
        <v>0</v>
      </c>
      <c r="BE126" s="270">
        <v>0</v>
      </c>
      <c r="BF126" s="270">
        <v>0</v>
      </c>
      <c r="BG126" s="270">
        <v>0</v>
      </c>
    </row>
    <row r="127" spans="1:59">
      <c r="A127" s="267" t="s">
        <v>513</v>
      </c>
      <c r="B127" s="268">
        <v>0.22500000000000001</v>
      </c>
      <c r="C127" s="268">
        <v>0.38500000000000001</v>
      </c>
      <c r="D127" s="268">
        <v>0</v>
      </c>
      <c r="E127" s="268"/>
      <c r="F127" s="269">
        <v>2454</v>
      </c>
      <c r="G127" s="270">
        <v>9.5000000000000001E-2</v>
      </c>
      <c r="H127" s="270">
        <v>4.0000000000000001E-3</v>
      </c>
      <c r="I127" s="270">
        <v>2.4E-2</v>
      </c>
      <c r="J127" s="270">
        <v>4.0000000000000001E-3</v>
      </c>
      <c r="K127" s="270">
        <v>5.0000000000000001E-3</v>
      </c>
      <c r="L127" s="270">
        <v>9.2999999999999999E-2</v>
      </c>
      <c r="M127" s="271">
        <v>38.712306438467806</v>
      </c>
      <c r="N127" s="269">
        <v>2510</v>
      </c>
      <c r="O127" s="269">
        <v>2550</v>
      </c>
      <c r="P127" s="269">
        <v>2625</v>
      </c>
      <c r="Q127" s="269">
        <v>2675</v>
      </c>
      <c r="R127" s="269">
        <v>2750</v>
      </c>
      <c r="S127" s="269" t="s">
        <v>202</v>
      </c>
      <c r="T127" s="270">
        <v>9.7000000000000003E-2</v>
      </c>
      <c r="U127" s="270">
        <v>9.9000000000000005E-2</v>
      </c>
      <c r="V127" s="270" t="e">
        <v>#N/A</v>
      </c>
      <c r="W127" s="270">
        <v>0.104</v>
      </c>
      <c r="X127" s="270">
        <v>0.106</v>
      </c>
      <c r="Y127" s="270">
        <v>6.0000000000000001E-3</v>
      </c>
      <c r="Z127" s="270">
        <v>6.0000000000000001E-3</v>
      </c>
      <c r="AA127" s="270">
        <v>7.0000000000000001E-3</v>
      </c>
      <c r="AB127" s="270">
        <v>7.0000000000000001E-3</v>
      </c>
      <c r="AC127" s="270">
        <v>8.0000000000000002E-3</v>
      </c>
      <c r="AD127" s="270">
        <v>2.4E-2</v>
      </c>
      <c r="AE127" s="270">
        <v>2.5000000000000001E-2</v>
      </c>
      <c r="AF127" s="270">
        <v>2.8000000000000001E-2</v>
      </c>
      <c r="AG127" s="270">
        <v>0.03</v>
      </c>
      <c r="AH127" s="270">
        <v>3.5000000000000003E-2</v>
      </c>
      <c r="AI127" s="270">
        <v>0.01</v>
      </c>
      <c r="AJ127" s="270">
        <v>1.0999999999999999E-2</v>
      </c>
      <c r="AK127" s="270">
        <v>1.2E-2</v>
      </c>
      <c r="AL127" s="270">
        <v>1.2999999999999999E-2</v>
      </c>
      <c r="AM127" s="270">
        <v>1.4E-2</v>
      </c>
      <c r="AN127" s="270">
        <v>5.0000000000000001E-3</v>
      </c>
      <c r="AO127" s="270">
        <v>5.0000000000000001E-3</v>
      </c>
      <c r="AP127" s="270">
        <v>5.0000000000000001E-3</v>
      </c>
      <c r="AQ127" s="270">
        <v>5.0000000000000001E-3</v>
      </c>
      <c r="AR127" s="270">
        <v>6.0000000000000001E-3</v>
      </c>
      <c r="AS127" s="270">
        <v>8.9999999999999993E-3</v>
      </c>
      <c r="AT127" s="270">
        <v>8.9999999999999993E-3</v>
      </c>
      <c r="AU127" s="270">
        <v>8.9999999999999993E-3</v>
      </c>
      <c r="AV127" s="270">
        <v>0.01</v>
      </c>
      <c r="AW127" s="270">
        <v>0.01</v>
      </c>
      <c r="AX127" s="270">
        <v>0</v>
      </c>
      <c r="AY127" s="270">
        <v>0</v>
      </c>
      <c r="AZ127" s="270">
        <v>0</v>
      </c>
      <c r="BA127" s="270">
        <v>0</v>
      </c>
      <c r="BB127" s="270">
        <v>0</v>
      </c>
      <c r="BC127" s="270">
        <v>0</v>
      </c>
      <c r="BD127" s="270">
        <v>0</v>
      </c>
      <c r="BE127" s="270">
        <v>0</v>
      </c>
      <c r="BF127" s="270">
        <v>0</v>
      </c>
      <c r="BG127" s="270">
        <v>0</v>
      </c>
    </row>
    <row r="128" spans="1:59">
      <c r="A128" s="267" t="s">
        <v>514</v>
      </c>
      <c r="B128" s="268">
        <v>13.30025</v>
      </c>
      <c r="C128" s="268">
        <v>28.75</v>
      </c>
      <c r="D128" s="268">
        <v>1.63</v>
      </c>
      <c r="E128" s="268"/>
      <c r="F128" s="269">
        <v>99352</v>
      </c>
      <c r="G128" s="270">
        <v>5.3029999999999999</v>
      </c>
      <c r="H128" s="270">
        <v>1.958</v>
      </c>
      <c r="I128" s="270">
        <v>0.81899999999999995</v>
      </c>
      <c r="J128" s="270">
        <v>5.0000000000000001E-3</v>
      </c>
      <c r="K128" s="270">
        <v>1.698</v>
      </c>
      <c r="L128" s="270">
        <v>1.8872499999999999</v>
      </c>
      <c r="M128" s="271">
        <v>53.375875674369915</v>
      </c>
      <c r="N128" s="269">
        <v>105589</v>
      </c>
      <c r="O128" s="269">
        <v>124909</v>
      </c>
      <c r="P128" s="269">
        <v>142355</v>
      </c>
      <c r="Q128" s="269">
        <v>154567</v>
      </c>
      <c r="R128" s="269">
        <v>161894</v>
      </c>
      <c r="S128" s="269" t="s">
        <v>213</v>
      </c>
      <c r="T128" s="270">
        <v>6.3730000000000002</v>
      </c>
      <c r="U128" s="270">
        <v>7.625</v>
      </c>
      <c r="V128" s="270">
        <v>8.7579999999999991</v>
      </c>
      <c r="W128" s="270">
        <v>10.573</v>
      </c>
      <c r="X128" s="270">
        <v>12.762</v>
      </c>
      <c r="Y128" s="270">
        <v>2.93</v>
      </c>
      <c r="Z128" s="270">
        <v>3.5059999999999998</v>
      </c>
      <c r="AA128" s="270">
        <v>4.0259999999999998</v>
      </c>
      <c r="AB128" s="270">
        <v>4.8600000000000003</v>
      </c>
      <c r="AC128" s="270">
        <v>5.8659999999999997</v>
      </c>
      <c r="AD128" s="270">
        <v>0.51200000000000001</v>
      </c>
      <c r="AE128" s="270">
        <v>0.79</v>
      </c>
      <c r="AF128" s="270">
        <v>0.90700000000000003</v>
      </c>
      <c r="AG128" s="270">
        <v>1.095</v>
      </c>
      <c r="AH128" s="270">
        <v>1.321</v>
      </c>
      <c r="AI128" s="270">
        <v>1E-3</v>
      </c>
      <c r="AJ128" s="270">
        <v>2E-3</v>
      </c>
      <c r="AK128" s="270">
        <v>3.0000000000000001E-3</v>
      </c>
      <c r="AL128" s="270">
        <v>3.0000000000000001E-3</v>
      </c>
      <c r="AM128" s="270">
        <v>4.0000000000000001E-3</v>
      </c>
      <c r="AN128" s="270">
        <v>1.2110000000000001</v>
      </c>
      <c r="AO128" s="270">
        <v>1.871</v>
      </c>
      <c r="AP128" s="270">
        <v>2.149</v>
      </c>
      <c r="AQ128" s="270">
        <v>2.5939999999999999</v>
      </c>
      <c r="AR128" s="270">
        <v>3.1309999999999998</v>
      </c>
      <c r="AS128" s="270">
        <v>2.056</v>
      </c>
      <c r="AT128" s="270">
        <v>2.5720000000000001</v>
      </c>
      <c r="AU128" s="270">
        <v>2.9540000000000002</v>
      </c>
      <c r="AV128" s="270">
        <v>3.5659999999999998</v>
      </c>
      <c r="AW128" s="270">
        <v>4.3040000000000003</v>
      </c>
      <c r="AX128" s="270">
        <v>0</v>
      </c>
      <c r="AY128" s="270">
        <v>3</v>
      </c>
      <c r="AZ128" s="270">
        <v>3</v>
      </c>
      <c r="BA128" s="270">
        <v>3</v>
      </c>
      <c r="BB128" s="270">
        <v>0</v>
      </c>
      <c r="BC128" s="270">
        <v>0</v>
      </c>
      <c r="BD128" s="270">
        <v>0</v>
      </c>
      <c r="BE128" s="270">
        <v>0</v>
      </c>
      <c r="BF128" s="270">
        <v>0</v>
      </c>
      <c r="BG128" s="270">
        <v>0</v>
      </c>
    </row>
    <row r="129" spans="1:59">
      <c r="A129" s="267" t="s">
        <v>515</v>
      </c>
      <c r="B129" s="268">
        <v>8.1083333333333327E-2</v>
      </c>
      <c r="C129" s="268">
        <v>0.39700000000000002</v>
      </c>
      <c r="D129" s="268">
        <v>0</v>
      </c>
      <c r="E129" s="268"/>
      <c r="F129" s="269">
        <v>945</v>
      </c>
      <c r="G129" s="270">
        <v>8.1000000000000003E-2</v>
      </c>
      <c r="H129" s="270">
        <v>0</v>
      </c>
      <c r="I129" s="270">
        <v>0</v>
      </c>
      <c r="J129" s="270">
        <v>0</v>
      </c>
      <c r="K129" s="270">
        <v>1E-3</v>
      </c>
      <c r="L129" s="270">
        <v>-9.1666666666667673E-4</v>
      </c>
      <c r="M129" s="271">
        <v>85.714285714285708</v>
      </c>
      <c r="N129" s="269">
        <v>1013</v>
      </c>
      <c r="O129" s="269">
        <v>1120</v>
      </c>
      <c r="P129" s="269">
        <v>1240</v>
      </c>
      <c r="Q129" s="269">
        <v>1370</v>
      </c>
      <c r="R129" s="269">
        <v>1500</v>
      </c>
      <c r="S129" s="269" t="s">
        <v>145</v>
      </c>
      <c r="T129" s="270">
        <v>0.09</v>
      </c>
      <c r="U129" s="270">
        <v>9.2999999999999999E-2</v>
      </c>
      <c r="V129" s="270">
        <v>0.10299999999999999</v>
      </c>
      <c r="W129" s="270">
        <v>0.114</v>
      </c>
      <c r="X129" s="270">
        <v>0.126</v>
      </c>
      <c r="Y129" s="270">
        <v>0</v>
      </c>
      <c r="Z129" s="270">
        <v>0</v>
      </c>
      <c r="AA129" s="270">
        <v>0</v>
      </c>
      <c r="AB129" s="270">
        <v>0</v>
      </c>
      <c r="AC129" s="270">
        <v>0</v>
      </c>
      <c r="AD129" s="270">
        <v>0</v>
      </c>
      <c r="AE129" s="270">
        <v>0</v>
      </c>
      <c r="AF129" s="270">
        <v>0</v>
      </c>
      <c r="AG129" s="270">
        <v>0</v>
      </c>
      <c r="AH129" s="270">
        <v>0</v>
      </c>
      <c r="AI129" s="270">
        <v>0</v>
      </c>
      <c r="AJ129" s="270">
        <v>0</v>
      </c>
      <c r="AK129" s="270">
        <v>0</v>
      </c>
      <c r="AL129" s="270">
        <v>0</v>
      </c>
      <c r="AM129" s="270">
        <v>0</v>
      </c>
      <c r="AN129" s="270">
        <v>1E-3</v>
      </c>
      <c r="AO129" s="270">
        <v>1E-3</v>
      </c>
      <c r="AP129" s="270">
        <v>1E-3</v>
      </c>
      <c r="AQ129" s="270">
        <v>1E-3</v>
      </c>
      <c r="AR129" s="270">
        <v>1E-3</v>
      </c>
      <c r="AS129" s="270">
        <v>3.0000000000000001E-3</v>
      </c>
      <c r="AT129" s="270">
        <v>4.0000000000000001E-3</v>
      </c>
      <c r="AU129" s="270">
        <v>4.0000000000000001E-3</v>
      </c>
      <c r="AV129" s="270">
        <v>4.0000000000000001E-3</v>
      </c>
      <c r="AW129" s="270">
        <v>5.0000000000000001E-3</v>
      </c>
      <c r="AX129" s="270">
        <v>0</v>
      </c>
      <c r="AY129" s="270">
        <v>0</v>
      </c>
      <c r="AZ129" s="270">
        <v>0</v>
      </c>
      <c r="BA129" s="270">
        <v>0</v>
      </c>
      <c r="BB129" s="270">
        <v>0</v>
      </c>
      <c r="BC129" s="270">
        <v>0</v>
      </c>
      <c r="BD129" s="270">
        <v>0</v>
      </c>
      <c r="BE129" s="270">
        <v>0</v>
      </c>
      <c r="BF129" s="270">
        <v>0</v>
      </c>
      <c r="BG129" s="270">
        <v>0</v>
      </c>
    </row>
    <row r="130" spans="1:59">
      <c r="A130" s="267" t="s">
        <v>516</v>
      </c>
      <c r="B130" s="268">
        <v>0.2250833333333333</v>
      </c>
      <c r="C130" s="268">
        <v>0.53</v>
      </c>
      <c r="D130" s="268">
        <v>0</v>
      </c>
      <c r="E130" s="268"/>
      <c r="F130" s="269">
        <v>3206</v>
      </c>
      <c r="G130" s="270">
        <v>9.9000000000000005E-2</v>
      </c>
      <c r="H130" s="270">
        <v>4.0000000000000001E-3</v>
      </c>
      <c r="I130" s="270">
        <v>0</v>
      </c>
      <c r="J130" s="270">
        <v>0</v>
      </c>
      <c r="K130" s="270">
        <v>4.3999999999999997E-2</v>
      </c>
      <c r="L130" s="270">
        <v>7.8083333333333282E-2</v>
      </c>
      <c r="M130" s="271">
        <v>30.879600748596381</v>
      </c>
      <c r="N130" s="269">
        <v>3220</v>
      </c>
      <c r="O130" s="269">
        <v>3385</v>
      </c>
      <c r="P130" s="269">
        <v>3549</v>
      </c>
      <c r="Q130" s="269">
        <v>3714</v>
      </c>
      <c r="R130" s="269">
        <v>3879</v>
      </c>
      <c r="S130" s="269" t="s">
        <v>138</v>
      </c>
      <c r="T130" s="270">
        <v>9.7000000000000003E-2</v>
      </c>
      <c r="U130" s="270">
        <v>0.10100000000000001</v>
      </c>
      <c r="V130" s="270">
        <v>0.105</v>
      </c>
      <c r="W130" s="270">
        <v>0.11</v>
      </c>
      <c r="X130" s="270">
        <v>0.115</v>
      </c>
      <c r="Y130" s="270">
        <v>5.0000000000000001E-3</v>
      </c>
      <c r="Z130" s="270">
        <v>5.0000000000000001E-3</v>
      </c>
      <c r="AA130" s="270">
        <v>5.0000000000000001E-3</v>
      </c>
      <c r="AB130" s="270">
        <v>5.0000000000000001E-3</v>
      </c>
      <c r="AC130" s="270">
        <v>6.0000000000000001E-3</v>
      </c>
      <c r="AD130" s="270">
        <v>0</v>
      </c>
      <c r="AE130" s="270">
        <v>0</v>
      </c>
      <c r="AF130" s="270">
        <v>0</v>
      </c>
      <c r="AG130" s="270">
        <v>0</v>
      </c>
      <c r="AH130" s="270">
        <v>0</v>
      </c>
      <c r="AI130" s="270">
        <v>0</v>
      </c>
      <c r="AJ130" s="270">
        <v>0</v>
      </c>
      <c r="AK130" s="270">
        <v>0</v>
      </c>
      <c r="AL130" s="270">
        <v>0</v>
      </c>
      <c r="AM130" s="270">
        <v>0</v>
      </c>
      <c r="AN130" s="270">
        <v>0.04</v>
      </c>
      <c r="AO130" s="270">
        <v>0.04</v>
      </c>
      <c r="AP130" s="270">
        <v>0.04</v>
      </c>
      <c r="AQ130" s="270">
        <v>0.04</v>
      </c>
      <c r="AR130" s="270">
        <v>0.04</v>
      </c>
      <c r="AS130" s="270">
        <v>7.3999999999999996E-2</v>
      </c>
      <c r="AT130" s="270">
        <v>7.5999999999999998E-2</v>
      </c>
      <c r="AU130" s="270">
        <v>7.9000000000000001E-2</v>
      </c>
      <c r="AV130" s="270">
        <v>8.1000000000000003E-2</v>
      </c>
      <c r="AW130" s="270">
        <v>8.4000000000000005E-2</v>
      </c>
      <c r="AX130" s="270">
        <v>0</v>
      </c>
      <c r="AY130" s="270">
        <v>0</v>
      </c>
      <c r="AZ130" s="270">
        <v>0</v>
      </c>
      <c r="BA130" s="270">
        <v>0</v>
      </c>
      <c r="BB130" s="270">
        <v>0</v>
      </c>
      <c r="BC130" s="270">
        <v>0</v>
      </c>
      <c r="BD130" s="270">
        <v>0</v>
      </c>
      <c r="BE130" s="270">
        <v>0</v>
      </c>
      <c r="BF130" s="270">
        <v>0</v>
      </c>
      <c r="BG130" s="270">
        <v>0</v>
      </c>
    </row>
    <row r="131" spans="1:59">
      <c r="A131" s="267" t="s">
        <v>517</v>
      </c>
      <c r="B131" s="268">
        <v>1.6592500000000003</v>
      </c>
      <c r="C131" s="268">
        <v>3</v>
      </c>
      <c r="D131" s="268">
        <v>0.29699999999999999</v>
      </c>
      <c r="E131" s="268"/>
      <c r="F131" s="269">
        <v>14327</v>
      </c>
      <c r="G131" s="270">
        <v>0.71399999999999997</v>
      </c>
      <c r="H131" s="270">
        <v>0.16200000000000001</v>
      </c>
      <c r="I131" s="270">
        <v>0.159</v>
      </c>
      <c r="J131" s="270">
        <v>9.6000000000000002E-2</v>
      </c>
      <c r="K131" s="270">
        <v>2.1999999999999999E-2</v>
      </c>
      <c r="L131" s="270">
        <v>0.20925000000000038</v>
      </c>
      <c r="M131" s="271">
        <v>49.835974035038738</v>
      </c>
      <c r="N131" s="269">
        <v>14542</v>
      </c>
      <c r="O131" s="269">
        <v>14905</v>
      </c>
      <c r="P131" s="269">
        <v>15278</v>
      </c>
      <c r="Q131" s="269">
        <v>15584</v>
      </c>
      <c r="R131" s="269">
        <v>15895</v>
      </c>
      <c r="S131" s="269" t="s">
        <v>208</v>
      </c>
      <c r="T131" s="270">
        <v>0.72499999999999998</v>
      </c>
      <c r="U131" s="270">
        <v>0.74299999999999999</v>
      </c>
      <c r="V131" s="270">
        <v>0.76100000000000001</v>
      </c>
      <c r="W131" s="270">
        <v>0.77700000000000002</v>
      </c>
      <c r="X131" s="270">
        <v>0.79200000000000004</v>
      </c>
      <c r="Y131" s="270">
        <v>0.16400000000000001</v>
      </c>
      <c r="Z131" s="270">
        <v>0.16900000000000001</v>
      </c>
      <c r="AA131" s="270">
        <v>0.17299999999999999</v>
      </c>
      <c r="AB131" s="270">
        <v>0.17599999999999999</v>
      </c>
      <c r="AC131" s="270">
        <v>0.18</v>
      </c>
      <c r="AD131" s="270">
        <v>0.161</v>
      </c>
      <c r="AE131" s="270">
        <v>0.16500000000000001</v>
      </c>
      <c r="AF131" s="270">
        <v>0.17</v>
      </c>
      <c r="AG131" s="270">
        <v>0.17299999999999999</v>
      </c>
      <c r="AH131" s="270">
        <v>0.17599999999999999</v>
      </c>
      <c r="AI131" s="270">
        <v>0.10299999999999999</v>
      </c>
      <c r="AJ131" s="270">
        <v>0.107</v>
      </c>
      <c r="AK131" s="270">
        <v>0.11</v>
      </c>
      <c r="AL131" s="270">
        <v>0.114</v>
      </c>
      <c r="AM131" s="270">
        <v>0.12</v>
      </c>
      <c r="AN131" s="270">
        <v>0.03</v>
      </c>
      <c r="AO131" s="270">
        <v>3.7999999999999999E-2</v>
      </c>
      <c r="AP131" s="270">
        <v>4.2000000000000003E-2</v>
      </c>
      <c r="AQ131" s="270">
        <v>0.05</v>
      </c>
      <c r="AR131" s="270">
        <v>0.06</v>
      </c>
      <c r="AS131" s="270">
        <v>0.214</v>
      </c>
      <c r="AT131" s="270">
        <v>0.222</v>
      </c>
      <c r="AU131" s="270">
        <v>0.22800000000000001</v>
      </c>
      <c r="AV131" s="270">
        <v>0.23400000000000001</v>
      </c>
      <c r="AW131" s="270">
        <v>0.24099999999999999</v>
      </c>
      <c r="AX131" s="270">
        <v>0</v>
      </c>
      <c r="AY131" s="270">
        <v>0</v>
      </c>
      <c r="AZ131" s="270">
        <v>6</v>
      </c>
      <c r="BA131" s="270">
        <v>0</v>
      </c>
      <c r="BB131" s="270">
        <v>0</v>
      </c>
      <c r="BC131" s="270">
        <v>0</v>
      </c>
      <c r="BD131" s="270">
        <v>0</v>
      </c>
      <c r="BE131" s="270">
        <v>0</v>
      </c>
      <c r="BF131" s="270">
        <v>0</v>
      </c>
      <c r="BG131" s="270">
        <v>0</v>
      </c>
    </row>
    <row r="132" spans="1:59">
      <c r="A132" s="267" t="s">
        <v>518</v>
      </c>
      <c r="B132" s="268">
        <v>0.25824999999999998</v>
      </c>
      <c r="C132" s="268">
        <v>1.0009999999999999</v>
      </c>
      <c r="D132" s="268">
        <v>0</v>
      </c>
      <c r="E132" s="268"/>
      <c r="F132" s="269">
        <v>811</v>
      </c>
      <c r="G132" s="270">
        <v>6.8000000000000005E-2</v>
      </c>
      <c r="H132" s="270">
        <v>5.0000000000000001E-3</v>
      </c>
      <c r="I132" s="270">
        <v>0.152</v>
      </c>
      <c r="J132" s="270">
        <v>5.0000000000000001E-3</v>
      </c>
      <c r="K132" s="270">
        <v>0</v>
      </c>
      <c r="L132" s="270">
        <v>2.824999999999997E-2</v>
      </c>
      <c r="M132" s="271">
        <v>83.847102342786684</v>
      </c>
      <c r="N132" s="269">
        <v>800</v>
      </c>
      <c r="O132" s="269">
        <v>700</v>
      </c>
      <c r="P132" s="269">
        <v>700</v>
      </c>
      <c r="Q132" s="269">
        <v>700</v>
      </c>
      <c r="R132" s="269">
        <v>700</v>
      </c>
      <c r="S132" s="269" t="s">
        <v>160</v>
      </c>
      <c r="T132" s="270">
        <v>7.0000000000000007E-2</v>
      </c>
      <c r="U132" s="270">
        <v>7.0000000000000007E-2</v>
      </c>
      <c r="V132" s="270">
        <v>7.0000000000000007E-2</v>
      </c>
      <c r="W132" s="270">
        <v>7.0000000000000007E-2</v>
      </c>
      <c r="X132" s="270">
        <v>7.0000000000000007E-2</v>
      </c>
      <c r="Y132" s="270">
        <v>3.5000000000000003E-2</v>
      </c>
      <c r="Z132" s="270">
        <v>3.5000000000000003E-2</v>
      </c>
      <c r="AA132" s="270">
        <v>0.03</v>
      </c>
      <c r="AB132" s="270">
        <v>0.03</v>
      </c>
      <c r="AC132" s="270">
        <v>0.03</v>
      </c>
      <c r="AD132" s="270">
        <v>0.16500000000000001</v>
      </c>
      <c r="AE132" s="270">
        <v>0.16500000000000001</v>
      </c>
      <c r="AF132" s="270">
        <v>0.16500000000000001</v>
      </c>
      <c r="AG132" s="270">
        <v>0.16500000000000001</v>
      </c>
      <c r="AH132" s="270">
        <v>0.16500000000000001</v>
      </c>
      <c r="AI132" s="270">
        <v>2E-3</v>
      </c>
      <c r="AJ132" s="270">
        <v>2E-3</v>
      </c>
      <c r="AK132" s="270">
        <v>2E-3</v>
      </c>
      <c r="AL132" s="270">
        <v>2E-3</v>
      </c>
      <c r="AM132" s="270">
        <v>2E-3</v>
      </c>
      <c r="AN132" s="270">
        <v>0</v>
      </c>
      <c r="AO132" s="270">
        <v>0</v>
      </c>
      <c r="AP132" s="270">
        <v>0</v>
      </c>
      <c r="AQ132" s="270">
        <v>0</v>
      </c>
      <c r="AR132" s="270">
        <v>0</v>
      </c>
      <c r="AS132" s="270">
        <v>1.0999999999999999E-2</v>
      </c>
      <c r="AT132" s="270">
        <v>1.0999999999999999E-2</v>
      </c>
      <c r="AU132" s="270">
        <v>0.01</v>
      </c>
      <c r="AV132" s="270">
        <v>0.01</v>
      </c>
      <c r="AW132" s="270">
        <v>0.01</v>
      </c>
      <c r="AX132" s="270">
        <v>0</v>
      </c>
      <c r="AY132" s="270">
        <v>0</v>
      </c>
      <c r="AZ132" s="270">
        <v>0</v>
      </c>
      <c r="BA132" s="270">
        <v>0</v>
      </c>
      <c r="BB132" s="270">
        <v>0</v>
      </c>
      <c r="BC132" s="270">
        <v>0</v>
      </c>
      <c r="BD132" s="270">
        <v>0</v>
      </c>
      <c r="BE132" s="270">
        <v>0</v>
      </c>
      <c r="BF132" s="270">
        <v>0</v>
      </c>
      <c r="BG132" s="270">
        <v>0</v>
      </c>
    </row>
    <row r="133" spans="1:59">
      <c r="A133" s="267" t="s">
        <v>519</v>
      </c>
      <c r="B133" s="268">
        <v>3.5000000000000003E-2</v>
      </c>
      <c r="C133" s="268">
        <v>0.25</v>
      </c>
      <c r="D133" s="268">
        <v>0</v>
      </c>
      <c r="E133" s="268"/>
      <c r="F133" s="269">
        <v>440</v>
      </c>
      <c r="G133" s="270">
        <v>2.3E-2</v>
      </c>
      <c r="H133" s="270">
        <v>3.0000000000000001E-3</v>
      </c>
      <c r="I133" s="270">
        <v>0</v>
      </c>
      <c r="J133" s="270">
        <v>2E-3</v>
      </c>
      <c r="K133" s="270">
        <v>2E-3</v>
      </c>
      <c r="L133" s="270">
        <v>5.0000000000000044E-3</v>
      </c>
      <c r="M133" s="271">
        <v>52.272727272727273</v>
      </c>
      <c r="N133" s="269">
        <v>480</v>
      </c>
      <c r="O133" s="269">
        <v>525</v>
      </c>
      <c r="P133" s="269">
        <v>552</v>
      </c>
      <c r="Q133" s="269">
        <v>585</v>
      </c>
      <c r="R133" s="269">
        <v>627</v>
      </c>
      <c r="S133" s="269" t="s">
        <v>201</v>
      </c>
      <c r="T133" s="270">
        <v>2.4E-2</v>
      </c>
      <c r="U133" s="270">
        <v>2.5000000000000001E-2</v>
      </c>
      <c r="V133" s="270">
        <v>2.7E-2</v>
      </c>
      <c r="W133" s="270">
        <v>0.03</v>
      </c>
      <c r="X133" s="270">
        <v>3.3000000000000002E-2</v>
      </c>
      <c r="Y133" s="270">
        <v>3.0000000000000001E-3</v>
      </c>
      <c r="Z133" s="270">
        <v>3.0000000000000001E-3</v>
      </c>
      <c r="AA133" s="270">
        <v>3.0000000000000001E-3</v>
      </c>
      <c r="AB133" s="270">
        <v>3.0000000000000001E-3</v>
      </c>
      <c r="AC133" s="270">
        <v>3.0000000000000001E-3</v>
      </c>
      <c r="AD133" s="270">
        <v>0</v>
      </c>
      <c r="AE133" s="270">
        <v>0</v>
      </c>
      <c r="AF133" s="270">
        <v>0</v>
      </c>
      <c r="AG133" s="270">
        <v>0</v>
      </c>
      <c r="AH133" s="270">
        <v>0</v>
      </c>
      <c r="AI133" s="270">
        <v>2E-3</v>
      </c>
      <c r="AJ133" s="270">
        <v>2E-3</v>
      </c>
      <c r="AK133" s="270">
        <v>2E-3</v>
      </c>
      <c r="AL133" s="270">
        <v>2E-3</v>
      </c>
      <c r="AM133" s="270">
        <v>2E-3</v>
      </c>
      <c r="AN133" s="270">
        <v>3.0000000000000001E-3</v>
      </c>
      <c r="AO133" s="270">
        <v>3.0000000000000001E-3</v>
      </c>
      <c r="AP133" s="270">
        <v>3.0000000000000001E-3</v>
      </c>
      <c r="AQ133" s="270">
        <v>3.0000000000000001E-3</v>
      </c>
      <c r="AR133" s="270">
        <v>3.0000000000000001E-3</v>
      </c>
      <c r="AS133" s="270">
        <v>4.0000000000000001E-3</v>
      </c>
      <c r="AT133" s="270">
        <v>4.0000000000000001E-3</v>
      </c>
      <c r="AU133" s="270">
        <v>5.0000000000000001E-3</v>
      </c>
      <c r="AV133" s="270">
        <v>5.0000000000000001E-3</v>
      </c>
      <c r="AW133" s="270">
        <v>5.0000000000000001E-3</v>
      </c>
      <c r="AX133" s="270">
        <v>0</v>
      </c>
      <c r="AY133" s="270">
        <v>0</v>
      </c>
      <c r="AZ133" s="270">
        <v>0</v>
      </c>
      <c r="BA133" s="270">
        <v>0</v>
      </c>
      <c r="BB133" s="270">
        <v>0</v>
      </c>
      <c r="BC133" s="270">
        <v>0</v>
      </c>
      <c r="BD133" s="270">
        <v>0</v>
      </c>
      <c r="BE133" s="270">
        <v>0</v>
      </c>
      <c r="BF133" s="270">
        <v>0</v>
      </c>
      <c r="BG133" s="270">
        <v>0</v>
      </c>
    </row>
    <row r="134" spans="1:59">
      <c r="A134" s="267" t="s">
        <v>520</v>
      </c>
      <c r="B134" s="268">
        <v>2.1728333333333332</v>
      </c>
      <c r="C134" s="268">
        <v>3.5390000000000001</v>
      </c>
      <c r="D134" s="268">
        <v>5.4797260273972602E-2</v>
      </c>
      <c r="E134" s="268"/>
      <c r="F134" s="269">
        <v>34157</v>
      </c>
      <c r="G134" s="270">
        <v>1.6259999999999999</v>
      </c>
      <c r="H134" s="270">
        <v>0.30199999999999999</v>
      </c>
      <c r="I134" s="270">
        <v>0</v>
      </c>
      <c r="J134" s="270">
        <v>0</v>
      </c>
      <c r="K134" s="270">
        <v>0.1</v>
      </c>
      <c r="L134" s="270">
        <v>9.0036073059360344E-2</v>
      </c>
      <c r="M134" s="271">
        <v>47.603712269812924</v>
      </c>
      <c r="N134" s="269">
        <v>35564</v>
      </c>
      <c r="O134" s="269">
        <v>41593</v>
      </c>
      <c r="P134" s="269">
        <v>48645</v>
      </c>
      <c r="Q134" s="269">
        <v>56892</v>
      </c>
      <c r="R134" s="269">
        <v>62500</v>
      </c>
      <c r="S134" s="269" t="s">
        <v>201</v>
      </c>
      <c r="T134" s="270">
        <v>2</v>
      </c>
      <c r="U134" s="270">
        <v>2.5</v>
      </c>
      <c r="V134" s="270">
        <v>3</v>
      </c>
      <c r="W134" s="270">
        <v>3.5</v>
      </c>
      <c r="X134" s="270">
        <v>4</v>
      </c>
      <c r="Y134" s="270">
        <v>0.28000000000000003</v>
      </c>
      <c r="Z134" s="270">
        <v>0.33</v>
      </c>
      <c r="AA134" s="270">
        <v>0.39</v>
      </c>
      <c r="AB134" s="270">
        <v>0.45</v>
      </c>
      <c r="AC134" s="270">
        <v>0.5</v>
      </c>
      <c r="AD134" s="270">
        <v>0</v>
      </c>
      <c r="AE134" s="270">
        <v>0</v>
      </c>
      <c r="AF134" s="270">
        <v>0</v>
      </c>
      <c r="AG134" s="270">
        <v>0</v>
      </c>
      <c r="AH134" s="270">
        <v>0</v>
      </c>
      <c r="AI134" s="270">
        <v>0</v>
      </c>
      <c r="AJ134" s="270">
        <v>0</v>
      </c>
      <c r="AK134" s="270">
        <v>0</v>
      </c>
      <c r="AL134" s="270">
        <v>0</v>
      </c>
      <c r="AM134" s="270">
        <v>0</v>
      </c>
      <c r="AN134" s="270">
        <v>4.1000000000000002E-2</v>
      </c>
      <c r="AO134" s="270">
        <v>4.1000000000000002E-2</v>
      </c>
      <c r="AP134" s="270">
        <v>4.1000000000000002E-2</v>
      </c>
      <c r="AQ134" s="270">
        <v>4.1000000000000002E-2</v>
      </c>
      <c r="AR134" s="270">
        <v>4.1000000000000002E-2</v>
      </c>
      <c r="AS134" s="270">
        <v>0.21099999999999999</v>
      </c>
      <c r="AT134" s="270">
        <v>0.26100000000000001</v>
      </c>
      <c r="AU134" s="270">
        <v>0.312</v>
      </c>
      <c r="AV134" s="270">
        <v>0.36299999999999999</v>
      </c>
      <c r="AW134" s="270">
        <v>0.41299999999999998</v>
      </c>
      <c r="AX134" s="270">
        <v>3</v>
      </c>
      <c r="AY134" s="270">
        <v>0</v>
      </c>
      <c r="AZ134" s="270">
        <v>0</v>
      </c>
      <c r="BA134" s="270">
        <v>0</v>
      </c>
      <c r="BB134" s="270">
        <v>0</v>
      </c>
      <c r="BC134" s="270">
        <v>8.5000000000000006E-2</v>
      </c>
      <c r="BD134" s="270">
        <v>0</v>
      </c>
      <c r="BE134" s="270">
        <v>0</v>
      </c>
      <c r="BF134" s="270">
        <v>0</v>
      </c>
      <c r="BG134" s="270">
        <v>0</v>
      </c>
    </row>
    <row r="135" spans="1:59">
      <c r="A135" s="267" t="s">
        <v>522</v>
      </c>
      <c r="B135" s="268">
        <v>4.7083333333333331E-2</v>
      </c>
      <c r="C135" s="268">
        <v>0.28400000000000003</v>
      </c>
      <c r="D135" s="268">
        <v>0</v>
      </c>
      <c r="E135" s="268"/>
      <c r="F135" s="269">
        <v>482</v>
      </c>
      <c r="G135" s="270">
        <v>2.7E-2</v>
      </c>
      <c r="H135" s="270">
        <v>4.0000000000000001E-3</v>
      </c>
      <c r="I135" s="270">
        <v>3.0000000000000001E-3</v>
      </c>
      <c r="J135" s="270">
        <v>5.0000000000000001E-3</v>
      </c>
      <c r="K135" s="270">
        <v>3.0000000000000001E-3</v>
      </c>
      <c r="L135" s="270">
        <v>5.0833333333333286E-3</v>
      </c>
      <c r="M135" s="271">
        <v>56.016597510373444</v>
      </c>
      <c r="N135" s="269">
        <v>450</v>
      </c>
      <c r="O135" s="269">
        <v>450</v>
      </c>
      <c r="P135" s="269">
        <v>450</v>
      </c>
      <c r="Q135" s="269">
        <v>450</v>
      </c>
      <c r="R135" s="269">
        <v>450</v>
      </c>
      <c r="S135" s="269" t="s">
        <v>132</v>
      </c>
      <c r="T135" s="270">
        <v>0.03</v>
      </c>
      <c r="U135" s="270">
        <v>0.03</v>
      </c>
      <c r="V135" s="270" t="e">
        <v>#N/A</v>
      </c>
      <c r="W135" s="270">
        <v>0.03</v>
      </c>
      <c r="X135" s="270">
        <v>0.03</v>
      </c>
      <c r="Y135" s="270">
        <v>6.0000000000000001E-3</v>
      </c>
      <c r="Z135" s="270">
        <v>6.0000000000000001E-3</v>
      </c>
      <c r="AA135" s="270">
        <v>6.0000000000000001E-3</v>
      </c>
      <c r="AB135" s="270">
        <v>6.0000000000000001E-3</v>
      </c>
      <c r="AC135" s="270">
        <v>6.0000000000000001E-3</v>
      </c>
      <c r="AD135" s="270">
        <v>0.01</v>
      </c>
      <c r="AE135" s="270">
        <v>0.01</v>
      </c>
      <c r="AF135" s="270">
        <v>0.01</v>
      </c>
      <c r="AG135" s="270">
        <v>0.01</v>
      </c>
      <c r="AH135" s="270">
        <v>0.01</v>
      </c>
      <c r="AI135" s="270">
        <v>5.0000000000000001E-3</v>
      </c>
      <c r="AJ135" s="270">
        <v>5.0000000000000001E-3</v>
      </c>
      <c r="AK135" s="270">
        <v>5.0000000000000001E-3</v>
      </c>
      <c r="AL135" s="270">
        <v>5.0000000000000001E-3</v>
      </c>
      <c r="AM135" s="270">
        <v>5.0000000000000001E-3</v>
      </c>
      <c r="AN135" s="270">
        <v>3.0000000000000001E-3</v>
      </c>
      <c r="AO135" s="270">
        <v>3.0000000000000001E-3</v>
      </c>
      <c r="AP135" s="270">
        <v>3.0000000000000001E-3</v>
      </c>
      <c r="AQ135" s="270">
        <v>3.0000000000000001E-3</v>
      </c>
      <c r="AR135" s="270">
        <v>3.0000000000000001E-3</v>
      </c>
      <c r="AS135" s="270">
        <v>4.0000000000000001E-3</v>
      </c>
      <c r="AT135" s="270">
        <v>4.0000000000000001E-3</v>
      </c>
      <c r="AU135" s="270">
        <v>4.0000000000000001E-3</v>
      </c>
      <c r="AV135" s="270">
        <v>4.0000000000000001E-3</v>
      </c>
      <c r="AW135" s="270">
        <v>4.0000000000000001E-3</v>
      </c>
      <c r="AX135" s="270">
        <v>0</v>
      </c>
      <c r="AY135" s="270">
        <v>0</v>
      </c>
      <c r="AZ135" s="270">
        <v>0</v>
      </c>
      <c r="BA135" s="270">
        <v>0</v>
      </c>
      <c r="BB135" s="270">
        <v>0</v>
      </c>
      <c r="BC135" s="270">
        <v>0</v>
      </c>
      <c r="BD135" s="270">
        <v>0</v>
      </c>
      <c r="BE135" s="270">
        <v>0</v>
      </c>
      <c r="BF135" s="270">
        <v>0</v>
      </c>
      <c r="BG135" s="270">
        <v>0</v>
      </c>
    </row>
    <row r="136" spans="1:59">
      <c r="A136" s="267" t="s">
        <v>523</v>
      </c>
      <c r="B136" s="268">
        <v>5.0833333333333321E-2</v>
      </c>
      <c r="C136" s="268">
        <v>8.5999999999999993E-2</v>
      </c>
      <c r="D136" s="268">
        <v>0</v>
      </c>
      <c r="E136" s="268"/>
      <c r="F136" s="269">
        <v>235</v>
      </c>
      <c r="G136" s="270">
        <v>0.01</v>
      </c>
      <c r="H136" s="270">
        <v>1.2999999999999999E-2</v>
      </c>
      <c r="I136" s="270">
        <v>0</v>
      </c>
      <c r="J136" s="270">
        <v>0</v>
      </c>
      <c r="K136" s="270">
        <v>1E-3</v>
      </c>
      <c r="L136" s="270">
        <v>2.683333333333332E-2</v>
      </c>
      <c r="M136" s="271">
        <v>42.553191489361701</v>
      </c>
      <c r="N136" s="269">
        <v>236</v>
      </c>
      <c r="O136" s="269">
        <v>239</v>
      </c>
      <c r="P136" s="269">
        <v>242</v>
      </c>
      <c r="Q136" s="269">
        <v>244</v>
      </c>
      <c r="R136" s="269">
        <v>268</v>
      </c>
      <c r="S136" s="269" t="s">
        <v>220</v>
      </c>
      <c r="T136" s="270">
        <v>0.01</v>
      </c>
      <c r="U136" s="270">
        <v>0.01</v>
      </c>
      <c r="V136" s="270">
        <v>0.01</v>
      </c>
      <c r="W136" s="270">
        <v>0.01</v>
      </c>
      <c r="X136" s="270">
        <v>0.01</v>
      </c>
      <c r="Y136" s="270">
        <v>1.2999999999999999E-2</v>
      </c>
      <c r="Z136" s="270">
        <v>1.2999999999999999E-2</v>
      </c>
      <c r="AA136" s="270">
        <v>1.2999999999999999E-2</v>
      </c>
      <c r="AB136" s="270">
        <v>1.2999999999999999E-2</v>
      </c>
      <c r="AC136" s="270">
        <v>1.2999999999999999E-2</v>
      </c>
      <c r="AD136" s="270">
        <v>0</v>
      </c>
      <c r="AE136" s="270">
        <v>0</v>
      </c>
      <c r="AF136" s="270">
        <v>0</v>
      </c>
      <c r="AG136" s="270">
        <v>0</v>
      </c>
      <c r="AH136" s="270">
        <v>0</v>
      </c>
      <c r="AI136" s="270">
        <v>0</v>
      </c>
      <c r="AJ136" s="270">
        <v>0</v>
      </c>
      <c r="AK136" s="270">
        <v>0</v>
      </c>
      <c r="AL136" s="270">
        <v>0</v>
      </c>
      <c r="AM136" s="270">
        <v>0</v>
      </c>
      <c r="AN136" s="270">
        <v>1E-3</v>
      </c>
      <c r="AO136" s="270">
        <v>1E-3</v>
      </c>
      <c r="AP136" s="270">
        <v>1E-3</v>
      </c>
      <c r="AQ136" s="270">
        <v>1E-3</v>
      </c>
      <c r="AR136" s="270">
        <v>1E-3</v>
      </c>
      <c r="AS136" s="270">
        <v>2.4E-2</v>
      </c>
      <c r="AT136" s="270">
        <v>2.4E-2</v>
      </c>
      <c r="AU136" s="270">
        <v>2.4E-2</v>
      </c>
      <c r="AV136" s="270">
        <v>2.4E-2</v>
      </c>
      <c r="AW136" s="270">
        <v>2.4E-2</v>
      </c>
      <c r="AX136" s="270">
        <v>0</v>
      </c>
      <c r="AY136" s="270">
        <v>0</v>
      </c>
      <c r="AZ136" s="270">
        <v>0</v>
      </c>
      <c r="BA136" s="270">
        <v>0</v>
      </c>
      <c r="BB136" s="270">
        <v>0</v>
      </c>
      <c r="BC136" s="270">
        <v>0</v>
      </c>
      <c r="BD136" s="270">
        <v>0</v>
      </c>
      <c r="BE136" s="270">
        <v>0</v>
      </c>
      <c r="BF136" s="270">
        <v>0</v>
      </c>
      <c r="BG136" s="270">
        <v>0</v>
      </c>
    </row>
    <row r="137" spans="1:59">
      <c r="A137" s="267" t="s">
        <v>524</v>
      </c>
      <c r="B137" s="268">
        <v>1.1970000000000003</v>
      </c>
      <c r="C137" s="268">
        <v>3.0860000000000003</v>
      </c>
      <c r="D137" s="268">
        <v>0</v>
      </c>
      <c r="E137" s="268"/>
      <c r="F137" s="269">
        <v>12500</v>
      </c>
      <c r="G137" s="270">
        <v>0.58599999999999997</v>
      </c>
      <c r="H137" s="270">
        <v>0.189</v>
      </c>
      <c r="I137" s="270">
        <v>0</v>
      </c>
      <c r="J137" s="270">
        <v>1.6E-2</v>
      </c>
      <c r="K137" s="270">
        <v>0.33</v>
      </c>
      <c r="L137" s="270">
        <v>7.600000000000029E-2</v>
      </c>
      <c r="M137" s="271">
        <v>46.88</v>
      </c>
      <c r="N137" s="269">
        <v>12600</v>
      </c>
      <c r="O137" s="269">
        <v>12800</v>
      </c>
      <c r="P137" s="269">
        <v>13000</v>
      </c>
      <c r="Q137" s="269">
        <v>13200</v>
      </c>
      <c r="R137" s="269">
        <v>13400</v>
      </c>
      <c r="S137" s="269" t="s">
        <v>199</v>
      </c>
      <c r="T137" s="270">
        <v>0.57799999999999996</v>
      </c>
      <c r="U137" s="270">
        <v>0.57999999999999996</v>
      </c>
      <c r="V137" s="270">
        <v>0.59</v>
      </c>
      <c r="W137" s="270">
        <v>0.6</v>
      </c>
      <c r="X137" s="270">
        <v>0.61</v>
      </c>
      <c r="Y137" s="270">
        <v>0.67</v>
      </c>
      <c r="Z137" s="270">
        <v>0.68</v>
      </c>
      <c r="AA137" s="270">
        <v>0.69</v>
      </c>
      <c r="AB137" s="270">
        <v>0.7</v>
      </c>
      <c r="AC137" s="270">
        <v>0.71</v>
      </c>
      <c r="AD137" s="270">
        <v>0</v>
      </c>
      <c r="AE137" s="270">
        <v>0</v>
      </c>
      <c r="AF137" s="270">
        <v>0</v>
      </c>
      <c r="AG137" s="270">
        <v>0</v>
      </c>
      <c r="AH137" s="270">
        <v>0</v>
      </c>
      <c r="AI137" s="270">
        <v>1.6E-2</v>
      </c>
      <c r="AJ137" s="270">
        <v>1.7000000000000001E-2</v>
      </c>
      <c r="AK137" s="270">
        <v>1.7999999999999999E-2</v>
      </c>
      <c r="AL137" s="270">
        <v>1.9E-2</v>
      </c>
      <c r="AM137" s="270">
        <v>0.02</v>
      </c>
      <c r="AN137" s="270">
        <v>0.29299999999999998</v>
      </c>
      <c r="AO137" s="270">
        <v>0.29899999999999999</v>
      </c>
      <c r="AP137" s="270">
        <v>0.30499999999999999</v>
      </c>
      <c r="AQ137" s="270">
        <v>0.314</v>
      </c>
      <c r="AR137" s="270">
        <v>0.31900000000000001</v>
      </c>
      <c r="AS137" s="270">
        <v>0.18</v>
      </c>
      <c r="AT137" s="270">
        <v>0.18</v>
      </c>
      <c r="AU137" s="270">
        <v>0.18</v>
      </c>
      <c r="AV137" s="270">
        <v>0.18</v>
      </c>
      <c r="AW137" s="270">
        <v>0.18</v>
      </c>
      <c r="AX137" s="270">
        <v>0</v>
      </c>
      <c r="AY137" s="270">
        <v>0</v>
      </c>
      <c r="AZ137" s="270">
        <v>0</v>
      </c>
      <c r="BA137" s="270">
        <v>0</v>
      </c>
      <c r="BB137" s="270">
        <v>0</v>
      </c>
      <c r="BC137" s="270">
        <v>0</v>
      </c>
      <c r="BD137" s="270">
        <v>0</v>
      </c>
      <c r="BE137" s="270">
        <v>0</v>
      </c>
      <c r="BF137" s="270">
        <v>0</v>
      </c>
      <c r="BG137" s="270">
        <v>0</v>
      </c>
    </row>
    <row r="138" spans="1:59">
      <c r="A138" s="267" t="s">
        <v>525</v>
      </c>
      <c r="B138" s="268">
        <v>0.58716666666666661</v>
      </c>
      <c r="C138" s="268">
        <v>1</v>
      </c>
      <c r="D138" s="268">
        <v>0</v>
      </c>
      <c r="E138" s="268"/>
      <c r="F138" s="269">
        <v>4570</v>
      </c>
      <c r="G138" s="270">
        <v>0.32200000000000001</v>
      </c>
      <c r="H138" s="270">
        <v>0.20599999999999999</v>
      </c>
      <c r="I138" s="270">
        <v>0</v>
      </c>
      <c r="J138" s="270">
        <v>0</v>
      </c>
      <c r="K138" s="270">
        <v>4.8000000000000001E-2</v>
      </c>
      <c r="L138" s="270">
        <v>1.1166666666666547E-2</v>
      </c>
      <c r="M138" s="271">
        <v>70.459518599562358</v>
      </c>
      <c r="N138" s="269">
        <v>7170</v>
      </c>
      <c r="O138" s="269">
        <v>7456</v>
      </c>
      <c r="P138" s="269">
        <v>7754</v>
      </c>
      <c r="Q138" s="269">
        <v>8064</v>
      </c>
      <c r="R138" s="269">
        <v>8386</v>
      </c>
      <c r="S138" s="269" t="s">
        <v>190</v>
      </c>
      <c r="T138" s="270">
        <v>0.32400000000000001</v>
      </c>
      <c r="U138" s="270">
        <v>0.32800000000000001</v>
      </c>
      <c r="V138" s="270">
        <v>0.33</v>
      </c>
      <c r="W138" s="270">
        <v>0.33500000000000002</v>
      </c>
      <c r="X138" s="270">
        <v>0.34</v>
      </c>
      <c r="Y138" s="270">
        <v>0.20699999999999999</v>
      </c>
      <c r="Z138" s="270">
        <v>0.20799999999999999</v>
      </c>
      <c r="AA138" s="270">
        <v>0.20899999999999999</v>
      </c>
      <c r="AB138" s="270">
        <v>0.21</v>
      </c>
      <c r="AC138" s="270">
        <v>0.21099999999999999</v>
      </c>
      <c r="AD138" s="270">
        <v>0</v>
      </c>
      <c r="AE138" s="270">
        <v>0</v>
      </c>
      <c r="AF138" s="270">
        <v>0</v>
      </c>
      <c r="AG138" s="270">
        <v>0</v>
      </c>
      <c r="AH138" s="270">
        <v>0</v>
      </c>
      <c r="AI138" s="270">
        <v>0</v>
      </c>
      <c r="AJ138" s="270">
        <v>0</v>
      </c>
      <c r="AK138" s="270">
        <v>0</v>
      </c>
      <c r="AL138" s="270">
        <v>0</v>
      </c>
      <c r="AM138" s="270">
        <v>0</v>
      </c>
      <c r="AN138" s="270">
        <v>0.189</v>
      </c>
      <c r="AO138" s="270">
        <v>0.19</v>
      </c>
      <c r="AP138" s="270">
        <v>0.191</v>
      </c>
      <c r="AQ138" s="270">
        <v>0.192</v>
      </c>
      <c r="AR138" s="270">
        <v>0.193</v>
      </c>
      <c r="AS138" s="270">
        <v>5.7000000000000002E-2</v>
      </c>
      <c r="AT138" s="270">
        <v>5.8000000000000003E-2</v>
      </c>
      <c r="AU138" s="270">
        <v>5.8999999999999997E-2</v>
      </c>
      <c r="AV138" s="270">
        <v>5.8999999999999997E-2</v>
      </c>
      <c r="AW138" s="270">
        <v>5.8999999999999997E-2</v>
      </c>
      <c r="AX138" s="270">
        <v>0</v>
      </c>
      <c r="AY138" s="270">
        <v>0</v>
      </c>
      <c r="AZ138" s="270">
        <v>0</v>
      </c>
      <c r="BA138" s="270">
        <v>0</v>
      </c>
      <c r="BB138" s="270">
        <v>0</v>
      </c>
      <c r="BC138" s="270">
        <v>0</v>
      </c>
      <c r="BD138" s="270">
        <v>0</v>
      </c>
      <c r="BE138" s="270">
        <v>0</v>
      </c>
      <c r="BF138" s="270">
        <v>0</v>
      </c>
      <c r="BG138" s="270">
        <v>0</v>
      </c>
    </row>
    <row r="139" spans="1:59">
      <c r="A139" s="267" t="s">
        <v>526</v>
      </c>
      <c r="B139" s="268">
        <v>0.91816666666666669</v>
      </c>
      <c r="C139" s="268">
        <v>1.667</v>
      </c>
      <c r="D139" s="268">
        <v>0</v>
      </c>
      <c r="E139" s="268"/>
      <c r="F139" s="269">
        <v>11953</v>
      </c>
      <c r="G139" s="270">
        <v>0.79400000000000004</v>
      </c>
      <c r="H139" s="270">
        <v>1.0999999999999999E-2</v>
      </c>
      <c r="I139" s="270">
        <v>4.8000000000000001E-2</v>
      </c>
      <c r="J139" s="270">
        <v>1.4999999999999999E-2</v>
      </c>
      <c r="K139" s="270">
        <v>5.0000000000000001E-3</v>
      </c>
      <c r="L139" s="270">
        <v>4.5166666666666577E-2</v>
      </c>
      <c r="M139" s="271">
        <v>66.426838450598183</v>
      </c>
      <c r="N139" s="269">
        <v>12747</v>
      </c>
      <c r="O139" s="269">
        <v>13499</v>
      </c>
      <c r="P139" s="269">
        <v>14295</v>
      </c>
      <c r="Q139" s="269">
        <v>15138</v>
      </c>
      <c r="R139" s="269">
        <v>15300</v>
      </c>
      <c r="S139" s="269" t="s">
        <v>147</v>
      </c>
      <c r="T139" s="270">
        <v>0.80100000000000005</v>
      </c>
      <c r="U139" s="270">
        <v>0.84899999999999998</v>
      </c>
      <c r="V139" s="270">
        <v>0.89900000000000002</v>
      </c>
      <c r="W139" s="270">
        <v>0.95199999999999996</v>
      </c>
      <c r="X139" s="270">
        <v>0.99</v>
      </c>
      <c r="Y139" s="270">
        <v>1.9E-2</v>
      </c>
      <c r="Z139" s="270">
        <v>2.1000000000000001E-2</v>
      </c>
      <c r="AA139" s="270">
        <v>2.1999999999999999E-2</v>
      </c>
      <c r="AB139" s="270">
        <v>2.3E-2</v>
      </c>
      <c r="AC139" s="270">
        <v>2.5000000000000001E-2</v>
      </c>
      <c r="AD139" s="270">
        <v>0.05</v>
      </c>
      <c r="AE139" s="270">
        <v>0.05</v>
      </c>
      <c r="AF139" s="270">
        <v>0.05</v>
      </c>
      <c r="AG139" s="270">
        <v>0.05</v>
      </c>
      <c r="AH139" s="270">
        <v>0.05</v>
      </c>
      <c r="AI139" s="270">
        <v>1.6E-2</v>
      </c>
      <c r="AJ139" s="270">
        <v>1.7000000000000001E-2</v>
      </c>
      <c r="AK139" s="270">
        <v>1.7999999999999999E-2</v>
      </c>
      <c r="AL139" s="270">
        <v>1.9E-2</v>
      </c>
      <c r="AM139" s="270">
        <v>2.1000000000000001E-2</v>
      </c>
      <c r="AN139" s="270">
        <v>6.0000000000000001E-3</v>
      </c>
      <c r="AO139" s="270">
        <v>6.0000000000000001E-3</v>
      </c>
      <c r="AP139" s="270">
        <v>7.0000000000000001E-3</v>
      </c>
      <c r="AQ139" s="270">
        <v>7.0000000000000001E-3</v>
      </c>
      <c r="AR139" s="270">
        <v>8.0000000000000002E-3</v>
      </c>
      <c r="AS139" s="270">
        <v>0.03</v>
      </c>
      <c r="AT139" s="270">
        <v>0.03</v>
      </c>
      <c r="AU139" s="270">
        <v>0.03</v>
      </c>
      <c r="AV139" s="270">
        <v>3.5000000000000003E-2</v>
      </c>
      <c r="AW139" s="270">
        <v>3.5000000000000003E-2</v>
      </c>
      <c r="AX139" s="270">
        <v>0</v>
      </c>
      <c r="AY139" s="270">
        <v>0</v>
      </c>
      <c r="AZ139" s="270">
        <v>0</v>
      </c>
      <c r="BA139" s="270">
        <v>0</v>
      </c>
      <c r="BB139" s="270">
        <v>0</v>
      </c>
      <c r="BC139" s="270">
        <v>0</v>
      </c>
      <c r="BD139" s="270">
        <v>0</v>
      </c>
      <c r="BE139" s="270">
        <v>0</v>
      </c>
      <c r="BF139" s="270">
        <v>0</v>
      </c>
      <c r="BG139" s="270">
        <v>0</v>
      </c>
    </row>
    <row r="140" spans="1:59">
      <c r="A140" s="267" t="s">
        <v>527</v>
      </c>
      <c r="B140" s="268">
        <v>3.9166666666666662E-2</v>
      </c>
      <c r="C140" s="268">
        <v>6.0999999999999999E-2</v>
      </c>
      <c r="D140" s="268">
        <v>0</v>
      </c>
      <c r="E140" s="268"/>
      <c r="F140" s="269">
        <v>108</v>
      </c>
      <c r="G140" s="270">
        <v>4.0000000000000001E-3</v>
      </c>
      <c r="H140" s="270">
        <v>1E-3</v>
      </c>
      <c r="I140" s="270">
        <v>0</v>
      </c>
      <c r="J140" s="270">
        <v>1.9E-2</v>
      </c>
      <c r="K140" s="270">
        <v>2E-3</v>
      </c>
      <c r="L140" s="270">
        <v>1.316666666666666E-2</v>
      </c>
      <c r="M140" s="271">
        <v>37.037037037037038</v>
      </c>
      <c r="N140" s="269">
        <v>135</v>
      </c>
      <c r="O140" s="269">
        <v>140</v>
      </c>
      <c r="P140" s="269">
        <v>145</v>
      </c>
      <c r="Q140" s="269">
        <v>155</v>
      </c>
      <c r="R140" s="269">
        <v>165</v>
      </c>
      <c r="S140" s="269" t="s">
        <v>141</v>
      </c>
      <c r="T140" s="270">
        <v>5.0000000000000001E-3</v>
      </c>
      <c r="U140" s="270">
        <v>5.0000000000000001E-3</v>
      </c>
      <c r="V140" s="270">
        <v>5.0000000000000001E-3</v>
      </c>
      <c r="W140" s="270">
        <v>5.0000000000000001E-3</v>
      </c>
      <c r="X140" s="270">
        <v>6.0000000000000001E-3</v>
      </c>
      <c r="Y140" s="270">
        <v>1E-3</v>
      </c>
      <c r="Z140" s="270">
        <v>1E-3</v>
      </c>
      <c r="AA140" s="270">
        <v>1E-3</v>
      </c>
      <c r="AB140" s="270">
        <v>2E-3</v>
      </c>
      <c r="AC140" s="270">
        <v>2E-3</v>
      </c>
      <c r="AD140" s="270">
        <v>0</v>
      </c>
      <c r="AE140" s="270">
        <v>0</v>
      </c>
      <c r="AF140" s="270">
        <v>0</v>
      </c>
      <c r="AG140" s="270">
        <v>0</v>
      </c>
      <c r="AH140" s="270">
        <v>0</v>
      </c>
      <c r="AI140" s="270">
        <v>2.3E-2</v>
      </c>
      <c r="AJ140" s="270">
        <v>2.3E-2</v>
      </c>
      <c r="AK140" s="270">
        <v>2.4E-2</v>
      </c>
      <c r="AL140" s="270">
        <v>2.4E-2</v>
      </c>
      <c r="AM140" s="270">
        <v>2.5000000000000001E-2</v>
      </c>
      <c r="AN140" s="270">
        <v>2E-3</v>
      </c>
      <c r="AO140" s="270">
        <v>2E-3</v>
      </c>
      <c r="AP140" s="270">
        <v>2E-3</v>
      </c>
      <c r="AQ140" s="270">
        <v>2E-3</v>
      </c>
      <c r="AR140" s="270">
        <v>2E-3</v>
      </c>
      <c r="AS140" s="270">
        <v>5.0000000000000001E-3</v>
      </c>
      <c r="AT140" s="270">
        <v>5.0000000000000001E-3</v>
      </c>
      <c r="AU140" s="270">
        <v>6.0000000000000001E-3</v>
      </c>
      <c r="AV140" s="270">
        <v>6.0000000000000001E-3</v>
      </c>
      <c r="AW140" s="270">
        <v>7.0000000000000001E-3</v>
      </c>
      <c r="AX140" s="270">
        <v>0</v>
      </c>
      <c r="AY140" s="270">
        <v>0</v>
      </c>
      <c r="AZ140" s="270">
        <v>0</v>
      </c>
      <c r="BA140" s="270">
        <v>0</v>
      </c>
      <c r="BB140" s="270">
        <v>0</v>
      </c>
      <c r="BC140" s="270">
        <v>0</v>
      </c>
      <c r="BD140" s="270">
        <v>0</v>
      </c>
      <c r="BE140" s="270">
        <v>0</v>
      </c>
      <c r="BF140" s="270">
        <v>0</v>
      </c>
      <c r="BG140" s="270">
        <v>0</v>
      </c>
    </row>
    <row r="141" spans="1:59">
      <c r="A141" s="267" t="s">
        <v>528</v>
      </c>
      <c r="B141" s="268">
        <v>5.565833333333333</v>
      </c>
      <c r="C141" s="268">
        <v>7.9409999999999998</v>
      </c>
      <c r="D141" s="268">
        <v>2.5329999999999999</v>
      </c>
      <c r="E141" s="268"/>
      <c r="F141" s="269">
        <v>24500</v>
      </c>
      <c r="G141" s="270">
        <v>2.7080000000000002</v>
      </c>
      <c r="H141" s="270">
        <v>0.14199999999999999</v>
      </c>
      <c r="I141" s="270">
        <v>0</v>
      </c>
      <c r="J141" s="270">
        <v>0</v>
      </c>
      <c r="K141" s="270">
        <v>0.32700000000000001</v>
      </c>
      <c r="L141" s="270">
        <v>-0.144166666666667</v>
      </c>
      <c r="M141" s="271">
        <v>110.53061224489795</v>
      </c>
      <c r="N141" s="269">
        <v>24700</v>
      </c>
      <c r="O141" s="269">
        <v>25600</v>
      </c>
      <c r="P141" s="269">
        <v>26700</v>
      </c>
      <c r="Q141" s="269">
        <v>26000</v>
      </c>
      <c r="R141" s="269">
        <v>26000</v>
      </c>
      <c r="S141" s="269" t="s">
        <v>198</v>
      </c>
      <c r="T141" s="270">
        <v>2.66</v>
      </c>
      <c r="U141" s="270">
        <v>2.68</v>
      </c>
      <c r="V141" s="270">
        <v>2.7</v>
      </c>
      <c r="W141" s="270">
        <v>2.7</v>
      </c>
      <c r="X141" s="270">
        <v>2.7</v>
      </c>
      <c r="Y141" s="270">
        <v>0.22900000000000001</v>
      </c>
      <c r="Z141" s="270">
        <v>0.23200000000000001</v>
      </c>
      <c r="AA141" s="270">
        <v>0.24</v>
      </c>
      <c r="AB141" s="270">
        <v>0.24199999999999999</v>
      </c>
      <c r="AC141" s="270">
        <v>0.25</v>
      </c>
      <c r="AD141" s="270">
        <v>0</v>
      </c>
      <c r="AE141" s="270">
        <v>0</v>
      </c>
      <c r="AF141" s="270">
        <v>0</v>
      </c>
      <c r="AG141" s="270">
        <v>0</v>
      </c>
      <c r="AH141" s="270">
        <v>0</v>
      </c>
      <c r="AI141" s="270">
        <v>0</v>
      </c>
      <c r="AJ141" s="270">
        <v>0</v>
      </c>
      <c r="AK141" s="270">
        <v>0</v>
      </c>
      <c r="AL141" s="270">
        <v>0</v>
      </c>
      <c r="AM141" s="270">
        <v>0</v>
      </c>
      <c r="AN141" s="270">
        <v>0.90100000000000002</v>
      </c>
      <c r="AO141" s="270">
        <v>0.91</v>
      </c>
      <c r="AP141" s="270">
        <v>0.91</v>
      </c>
      <c r="AQ141" s="270">
        <v>0.91200000000000003</v>
      </c>
      <c r="AR141" s="270">
        <v>0.92200000000000004</v>
      </c>
      <c r="AS141" s="270">
        <v>0.55400000000000005</v>
      </c>
      <c r="AT141" s="270">
        <v>0.55900000000000005</v>
      </c>
      <c r="AU141" s="270">
        <v>0.56299999999999994</v>
      </c>
      <c r="AV141" s="270">
        <v>0.56399999999999995</v>
      </c>
      <c r="AW141" s="270">
        <v>0.56599999999999995</v>
      </c>
      <c r="AX141" s="270">
        <v>7</v>
      </c>
      <c r="AY141" s="270">
        <v>0</v>
      </c>
      <c r="AZ141" s="270">
        <v>0</v>
      </c>
      <c r="BA141" s="270">
        <v>0</v>
      </c>
      <c r="BB141" s="270">
        <v>0</v>
      </c>
      <c r="BC141" s="270">
        <v>0</v>
      </c>
      <c r="BD141" s="270">
        <v>0</v>
      </c>
      <c r="BE141" s="270">
        <v>0</v>
      </c>
      <c r="BF141" s="270">
        <v>0</v>
      </c>
      <c r="BG141" s="270">
        <v>0</v>
      </c>
    </row>
    <row r="142" spans="1:59">
      <c r="A142" s="267" t="s">
        <v>529</v>
      </c>
      <c r="B142" s="268">
        <v>0.44541666666666674</v>
      </c>
      <c r="C142" s="268">
        <v>1.6080000000000001</v>
      </c>
      <c r="D142" s="268">
        <v>0</v>
      </c>
      <c r="E142" s="268"/>
      <c r="F142" s="269">
        <v>1163</v>
      </c>
      <c r="G142" s="270">
        <v>0.26400000000000001</v>
      </c>
      <c r="H142" s="270">
        <v>7.8E-2</v>
      </c>
      <c r="I142" s="270">
        <v>0</v>
      </c>
      <c r="J142" s="270">
        <v>3.0000000000000001E-3</v>
      </c>
      <c r="K142" s="270">
        <v>9.8000000000000004E-2</v>
      </c>
      <c r="L142" s="270">
        <v>2.4166666666666781E-3</v>
      </c>
      <c r="M142" s="271">
        <v>226.99914015477214</v>
      </c>
      <c r="N142" s="269">
        <v>1244</v>
      </c>
      <c r="O142" s="269">
        <v>1331</v>
      </c>
      <c r="P142" s="269">
        <v>1424</v>
      </c>
      <c r="Q142" s="269">
        <v>1524</v>
      </c>
      <c r="R142" s="269">
        <v>1631</v>
      </c>
      <c r="S142" s="269" t="s">
        <v>198</v>
      </c>
      <c r="T142" s="270">
        <v>0.28199999999999997</v>
      </c>
      <c r="U142" s="270">
        <v>0.30199999999999999</v>
      </c>
      <c r="V142" s="270">
        <v>0.32300000000000001</v>
      </c>
      <c r="W142" s="270">
        <v>0.34599999999999997</v>
      </c>
      <c r="X142" s="270">
        <v>0.37</v>
      </c>
      <c r="Y142" s="270">
        <v>8.3000000000000004E-2</v>
      </c>
      <c r="Z142" s="270">
        <v>8.8999999999999996E-2</v>
      </c>
      <c r="AA142" s="270">
        <v>9.5000000000000001E-2</v>
      </c>
      <c r="AB142" s="270">
        <v>0.10199999999999999</v>
      </c>
      <c r="AC142" s="270">
        <v>0.109</v>
      </c>
      <c r="AD142" s="270">
        <v>0</v>
      </c>
      <c r="AE142" s="270">
        <v>0</v>
      </c>
      <c r="AF142" s="270">
        <v>0</v>
      </c>
      <c r="AG142" s="270">
        <v>0</v>
      </c>
      <c r="AH142" s="270">
        <v>0</v>
      </c>
      <c r="AI142" s="270">
        <v>0</v>
      </c>
      <c r="AJ142" s="270">
        <v>0</v>
      </c>
      <c r="AK142" s="270">
        <v>0</v>
      </c>
      <c r="AL142" s="270">
        <v>0</v>
      </c>
      <c r="AM142" s="270">
        <v>0</v>
      </c>
      <c r="AN142" s="270">
        <v>0.105</v>
      </c>
      <c r="AO142" s="270">
        <v>0.112</v>
      </c>
      <c r="AP142" s="270">
        <v>0.12</v>
      </c>
      <c r="AQ142" s="270">
        <v>0.128</v>
      </c>
      <c r="AR142" s="270">
        <v>0.13700000000000001</v>
      </c>
      <c r="AS142" s="270">
        <v>0.03</v>
      </c>
      <c r="AT142" s="270">
        <v>3.2000000000000001E-2</v>
      </c>
      <c r="AU142" s="270">
        <v>3.4000000000000002E-2</v>
      </c>
      <c r="AV142" s="270">
        <v>3.5999999999999997E-2</v>
      </c>
      <c r="AW142" s="270">
        <v>3.9E-2</v>
      </c>
      <c r="AX142" s="270">
        <v>0</v>
      </c>
      <c r="AY142" s="270">
        <v>0</v>
      </c>
      <c r="AZ142" s="270">
        <v>0</v>
      </c>
      <c r="BA142" s="270">
        <v>0</v>
      </c>
      <c r="BB142" s="270">
        <v>0</v>
      </c>
      <c r="BC142" s="270">
        <v>0</v>
      </c>
      <c r="BD142" s="270">
        <v>0</v>
      </c>
      <c r="BE142" s="270">
        <v>0</v>
      </c>
      <c r="BF142" s="270">
        <v>0</v>
      </c>
      <c r="BG142" s="270">
        <v>0</v>
      </c>
    </row>
    <row r="143" spans="1:59">
      <c r="A143" s="267" t="s">
        <v>530</v>
      </c>
      <c r="B143" s="268">
        <v>1.3794166666666665</v>
      </c>
      <c r="C143" s="268">
        <v>3.3399999999999981</v>
      </c>
      <c r="D143" s="268">
        <v>0</v>
      </c>
      <c r="E143" s="268"/>
      <c r="F143" s="269">
        <v>5540</v>
      </c>
      <c r="G143" s="270">
        <v>0.61399999999999999</v>
      </c>
      <c r="H143" s="270">
        <v>0.25600000000000001</v>
      </c>
      <c r="I143" s="270">
        <v>0</v>
      </c>
      <c r="J143" s="270">
        <v>0</v>
      </c>
      <c r="K143" s="270">
        <v>0.41799999999999998</v>
      </c>
      <c r="L143" s="270">
        <v>9.141666666666648E-2</v>
      </c>
      <c r="M143" s="271">
        <v>110.83032490974729</v>
      </c>
      <c r="N143" s="269">
        <v>5817</v>
      </c>
      <c r="O143" s="269">
        <v>6108</v>
      </c>
      <c r="P143" s="269">
        <v>6413</v>
      </c>
      <c r="Q143" s="269">
        <v>6734</v>
      </c>
      <c r="R143" s="269">
        <v>7070</v>
      </c>
      <c r="S143" s="269" t="s">
        <v>198</v>
      </c>
      <c r="T143" s="270">
        <v>0.64500000000000002</v>
      </c>
      <c r="U143" s="270">
        <v>0.67700000000000005</v>
      </c>
      <c r="V143" s="270">
        <v>0.71099999999999997</v>
      </c>
      <c r="W143" s="270">
        <v>0.746</v>
      </c>
      <c r="X143" s="270">
        <v>0.78300000000000003</v>
      </c>
      <c r="Y143" s="270">
        <v>0.26900000000000002</v>
      </c>
      <c r="Z143" s="270">
        <v>0.28199999999999997</v>
      </c>
      <c r="AA143" s="270">
        <v>0.29599999999999999</v>
      </c>
      <c r="AB143" s="270">
        <v>0.311</v>
      </c>
      <c r="AC143" s="270">
        <v>0.32700000000000001</v>
      </c>
      <c r="AD143" s="270">
        <v>0</v>
      </c>
      <c r="AE143" s="270">
        <v>0</v>
      </c>
      <c r="AF143" s="270">
        <v>0</v>
      </c>
      <c r="AG143" s="270">
        <v>0</v>
      </c>
      <c r="AH143" s="270">
        <v>0</v>
      </c>
      <c r="AI143" s="270">
        <v>0</v>
      </c>
      <c r="AJ143" s="270">
        <v>0</v>
      </c>
      <c r="AK143" s="270">
        <v>0</v>
      </c>
      <c r="AL143" s="270">
        <v>0</v>
      </c>
      <c r="AM143" s="270">
        <v>0</v>
      </c>
      <c r="AN143" s="270">
        <v>0.439</v>
      </c>
      <c r="AO143" s="270">
        <v>0.46100000000000002</v>
      </c>
      <c r="AP143" s="270">
        <v>0.48399999999999999</v>
      </c>
      <c r="AQ143" s="270">
        <v>0.50800000000000001</v>
      </c>
      <c r="AR143" s="270">
        <v>0.53300000000000003</v>
      </c>
      <c r="AS143" s="270">
        <v>0.13700000000000001</v>
      </c>
      <c r="AT143" s="270">
        <v>0.14299999999999999</v>
      </c>
      <c r="AU143" s="270">
        <v>0.15</v>
      </c>
      <c r="AV143" s="270">
        <v>0.158</v>
      </c>
      <c r="AW143" s="270">
        <v>0.16600000000000001</v>
      </c>
      <c r="AX143" s="270">
        <v>0</v>
      </c>
      <c r="AY143" s="270">
        <v>0</v>
      </c>
      <c r="AZ143" s="270">
        <v>0</v>
      </c>
      <c r="BA143" s="270">
        <v>0</v>
      </c>
      <c r="BB143" s="270">
        <v>0</v>
      </c>
      <c r="BC143" s="270">
        <v>0</v>
      </c>
      <c r="BD143" s="270">
        <v>0</v>
      </c>
      <c r="BE143" s="270">
        <v>0</v>
      </c>
      <c r="BF143" s="270">
        <v>0</v>
      </c>
      <c r="BG143" s="270">
        <v>0</v>
      </c>
    </row>
    <row r="144" spans="1:59">
      <c r="A144" s="267" t="s">
        <v>531</v>
      </c>
      <c r="B144" s="268">
        <v>10.617166666666668</v>
      </c>
      <c r="C144" s="268">
        <v>36</v>
      </c>
      <c r="D144" s="268">
        <v>4.4178082191780828E-2</v>
      </c>
      <c r="E144" s="268"/>
      <c r="F144" s="269">
        <v>153000</v>
      </c>
      <c r="G144" s="270">
        <v>7.2729999999999997</v>
      </c>
      <c r="H144" s="270">
        <v>0.26400000000000001</v>
      </c>
      <c r="I144" s="270">
        <v>0.222</v>
      </c>
      <c r="J144" s="270">
        <v>0.30399999999999999</v>
      </c>
      <c r="K144" s="270">
        <v>0.43099999999999999</v>
      </c>
      <c r="L144" s="270">
        <v>2.078988584474887</v>
      </c>
      <c r="M144" s="271">
        <v>47.535947712418299</v>
      </c>
      <c r="N144" s="269">
        <v>163205</v>
      </c>
      <c r="O144" s="269">
        <v>180705</v>
      </c>
      <c r="P144" s="269">
        <v>198205</v>
      </c>
      <c r="Q144" s="269">
        <v>215705</v>
      </c>
      <c r="R144" s="269">
        <v>233205</v>
      </c>
      <c r="S144" s="269" t="s">
        <v>197</v>
      </c>
      <c r="T144" s="270">
        <v>8.1809999999999992</v>
      </c>
      <c r="U144" s="270">
        <v>9.2040000000000006</v>
      </c>
      <c r="V144" s="270">
        <v>10.353999999999999</v>
      </c>
      <c r="W144" s="270">
        <v>11.648999999999999</v>
      </c>
      <c r="X144" s="270">
        <v>13.105</v>
      </c>
      <c r="Y144" s="270">
        <v>0.27100000000000002</v>
      </c>
      <c r="Z144" s="270">
        <v>0.29699999999999999</v>
      </c>
      <c r="AA144" s="270">
        <v>0.32300000000000001</v>
      </c>
      <c r="AB144" s="270">
        <v>0.34899999999999998</v>
      </c>
      <c r="AC144" s="270">
        <v>0.379</v>
      </c>
      <c r="AD144" s="270">
        <v>0.24099999999999999</v>
      </c>
      <c r="AE144" s="270">
        <v>0.26500000000000001</v>
      </c>
      <c r="AF144" s="270">
        <v>0.29099999999999998</v>
      </c>
      <c r="AG144" s="270">
        <v>0.32100000000000001</v>
      </c>
      <c r="AH144" s="270">
        <v>0.35299999999999998</v>
      </c>
      <c r="AI144" s="270">
        <v>0.32900000000000001</v>
      </c>
      <c r="AJ144" s="270">
        <v>0.36199999999999999</v>
      </c>
      <c r="AK144" s="270">
        <v>0.39800000000000002</v>
      </c>
      <c r="AL144" s="270">
        <v>0.438</v>
      </c>
      <c r="AM144" s="270">
        <v>0.48199999999999998</v>
      </c>
      <c r="AN144" s="270">
        <v>0.38500000000000001</v>
      </c>
      <c r="AO144" s="270">
        <v>0.432</v>
      </c>
      <c r="AP144" s="270">
        <v>0.48499999999999999</v>
      </c>
      <c r="AQ144" s="270">
        <v>0.54500000000000004</v>
      </c>
      <c r="AR144" s="270">
        <v>0.61099999999999999</v>
      </c>
      <c r="AS144" s="270">
        <v>1.482</v>
      </c>
      <c r="AT144" s="270">
        <v>1.6639999999999999</v>
      </c>
      <c r="AU144" s="270">
        <v>1.867</v>
      </c>
      <c r="AV144" s="270">
        <v>2.0960000000000001</v>
      </c>
      <c r="AW144" s="270">
        <v>2.3519999999999999</v>
      </c>
      <c r="AX144" s="270">
        <v>0</v>
      </c>
      <c r="AY144" s="270">
        <v>0</v>
      </c>
      <c r="AZ144" s="270">
        <v>0</v>
      </c>
      <c r="BA144" s="270">
        <v>0</v>
      </c>
      <c r="BB144" s="270">
        <v>0</v>
      </c>
      <c r="BC144" s="270">
        <v>0</v>
      </c>
      <c r="BD144" s="270">
        <v>0</v>
      </c>
      <c r="BE144" s="270">
        <v>0</v>
      </c>
      <c r="BF144" s="270">
        <v>0</v>
      </c>
      <c r="BG144" s="270">
        <v>0</v>
      </c>
    </row>
    <row r="145" spans="1:59">
      <c r="A145" s="267" t="s">
        <v>532</v>
      </c>
      <c r="B145" s="268">
        <v>2.9195833333333332</v>
      </c>
      <c r="C145" s="268">
        <v>73.5</v>
      </c>
      <c r="D145" s="268">
        <v>4.8438356164383564E-3</v>
      </c>
      <c r="E145" s="268"/>
      <c r="F145" s="269">
        <v>26500</v>
      </c>
      <c r="G145" s="270">
        <v>1.7</v>
      </c>
      <c r="H145" s="270">
        <v>0.26500000000000001</v>
      </c>
      <c r="I145" s="270">
        <v>5.8999999999999997E-2</v>
      </c>
      <c r="J145" s="270">
        <v>2.1999999999999999E-2</v>
      </c>
      <c r="K145" s="270">
        <v>0.54500000000000004</v>
      </c>
      <c r="L145" s="270">
        <v>0.32373949771689503</v>
      </c>
      <c r="M145" s="271">
        <v>64.15094339622641</v>
      </c>
      <c r="N145" s="269">
        <v>31418</v>
      </c>
      <c r="O145" s="269">
        <v>37736</v>
      </c>
      <c r="P145" s="269">
        <v>44796</v>
      </c>
      <c r="Q145" s="269">
        <v>52952</v>
      </c>
      <c r="R145" s="269">
        <v>62361</v>
      </c>
      <c r="S145" s="269" t="s">
        <v>196</v>
      </c>
      <c r="T145" s="270">
        <v>1.944</v>
      </c>
      <c r="U145" s="270">
        <v>2.2349999999999999</v>
      </c>
      <c r="V145" s="270">
        <v>2.57</v>
      </c>
      <c r="W145" s="270">
        <v>2.956</v>
      </c>
      <c r="X145" s="270">
        <v>3.399</v>
      </c>
      <c r="Y145" s="270">
        <v>0.20499999999999999</v>
      </c>
      <c r="Z145" s="270">
        <v>0.23499999999999999</v>
      </c>
      <c r="AA145" s="270">
        <v>0.27100000000000002</v>
      </c>
      <c r="AB145" s="270">
        <v>0.311</v>
      </c>
      <c r="AC145" s="270">
        <v>0.35799999999999998</v>
      </c>
      <c r="AD145" s="270">
        <v>0.17799999999999999</v>
      </c>
      <c r="AE145" s="270">
        <v>0.20499999999999999</v>
      </c>
      <c r="AF145" s="270">
        <v>0.23599999999999999</v>
      </c>
      <c r="AG145" s="270">
        <v>0.27100000000000002</v>
      </c>
      <c r="AH145" s="270">
        <v>0.312</v>
      </c>
      <c r="AI145" s="270">
        <v>7.0999999999999994E-2</v>
      </c>
      <c r="AJ145" s="270">
        <v>8.2000000000000003E-2</v>
      </c>
      <c r="AK145" s="270">
        <v>9.4E-2</v>
      </c>
      <c r="AL145" s="270">
        <v>0.108</v>
      </c>
      <c r="AM145" s="270">
        <v>0.125</v>
      </c>
      <c r="AN145" s="270">
        <v>0.32800000000000001</v>
      </c>
      <c r="AO145" s="270">
        <v>0.377</v>
      </c>
      <c r="AP145" s="270">
        <v>0.433</v>
      </c>
      <c r="AQ145" s="270">
        <v>0.498</v>
      </c>
      <c r="AR145" s="270">
        <v>0.57299999999999995</v>
      </c>
      <c r="AS145" s="270">
        <v>0.33700000000000002</v>
      </c>
      <c r="AT145" s="270">
        <v>0.38700000000000001</v>
      </c>
      <c r="AU145" s="270">
        <v>0.44500000000000001</v>
      </c>
      <c r="AV145" s="270">
        <v>0.51200000000000001</v>
      </c>
      <c r="AW145" s="270">
        <v>0.58899999999999997</v>
      </c>
      <c r="AX145" s="270">
        <v>0</v>
      </c>
      <c r="AY145" s="270">
        <v>0</v>
      </c>
      <c r="AZ145" s="270">
        <v>0</v>
      </c>
      <c r="BA145" s="270">
        <v>0</v>
      </c>
      <c r="BB145" s="270">
        <v>0</v>
      </c>
      <c r="BC145" s="270">
        <v>0</v>
      </c>
      <c r="BD145" s="270">
        <v>0</v>
      </c>
      <c r="BE145" s="270">
        <v>0</v>
      </c>
      <c r="BF145" s="270">
        <v>0</v>
      </c>
      <c r="BG145" s="270">
        <v>0</v>
      </c>
    </row>
    <row r="146" spans="1:59">
      <c r="A146" s="267" t="s">
        <v>533</v>
      </c>
      <c r="B146" s="268">
        <v>0.96575</v>
      </c>
      <c r="C146" s="268">
        <v>3.6500000000000004</v>
      </c>
      <c r="D146" s="268">
        <v>0</v>
      </c>
      <c r="E146" s="268"/>
      <c r="F146" s="269">
        <v>13675</v>
      </c>
      <c r="G146" s="270">
        <v>0.64300000000000002</v>
      </c>
      <c r="H146" s="270">
        <v>0.05</v>
      </c>
      <c r="I146" s="270">
        <v>0</v>
      </c>
      <c r="J146" s="270">
        <v>0</v>
      </c>
      <c r="K146" s="270">
        <v>3.2000000000000001E-2</v>
      </c>
      <c r="L146" s="270">
        <v>0.24074999999999991</v>
      </c>
      <c r="M146" s="271">
        <v>47.020109689213896</v>
      </c>
      <c r="N146" s="269">
        <v>16413</v>
      </c>
      <c r="O146" s="269">
        <v>19630</v>
      </c>
      <c r="P146" s="269">
        <v>23478</v>
      </c>
      <c r="Q146" s="269">
        <v>28080</v>
      </c>
      <c r="R146" s="269">
        <v>28080</v>
      </c>
      <c r="S146" s="269" t="s">
        <v>172</v>
      </c>
      <c r="T146" s="270">
        <v>1.075</v>
      </c>
      <c r="U146" s="270">
        <v>1.2849999999999999</v>
      </c>
      <c r="V146" s="270">
        <v>1.5369999999999999</v>
      </c>
      <c r="W146" s="270">
        <v>1.839</v>
      </c>
      <c r="X146" s="270">
        <v>1.839</v>
      </c>
      <c r="Y146" s="270">
        <v>6.2E-2</v>
      </c>
      <c r="Z146" s="270">
        <v>7.4999999999999997E-2</v>
      </c>
      <c r="AA146" s="270">
        <v>8.8999999999999996E-2</v>
      </c>
      <c r="AB146" s="270">
        <v>0.107</v>
      </c>
      <c r="AC146" s="270">
        <v>0.107</v>
      </c>
      <c r="AD146" s="270">
        <v>0</v>
      </c>
      <c r="AE146" s="270">
        <v>0</v>
      </c>
      <c r="AF146" s="270">
        <v>0</v>
      </c>
      <c r="AG146" s="270">
        <v>0</v>
      </c>
      <c r="AH146" s="270">
        <v>0</v>
      </c>
      <c r="AI146" s="270">
        <v>0</v>
      </c>
      <c r="AJ146" s="270">
        <v>0</v>
      </c>
      <c r="AK146" s="270">
        <v>0</v>
      </c>
      <c r="AL146" s="270">
        <v>0</v>
      </c>
      <c r="AM146" s="270">
        <v>0</v>
      </c>
      <c r="AN146" s="270">
        <v>0</v>
      </c>
      <c r="AO146" s="270">
        <v>0</v>
      </c>
      <c r="AP146" s="270">
        <v>0</v>
      </c>
      <c r="AQ146" s="270">
        <v>0</v>
      </c>
      <c r="AR146" s="270">
        <v>0</v>
      </c>
      <c r="AS146" s="270">
        <v>0.09</v>
      </c>
      <c r="AT146" s="270">
        <v>0.1</v>
      </c>
      <c r="AU146" s="270">
        <v>0.12</v>
      </c>
      <c r="AV146" s="270">
        <v>0.15</v>
      </c>
      <c r="AW146" s="270">
        <v>0.15</v>
      </c>
      <c r="AX146" s="270">
        <v>0</v>
      </c>
      <c r="AY146" s="270">
        <v>1.25</v>
      </c>
      <c r="AZ146" s="270">
        <v>0</v>
      </c>
      <c r="BA146" s="270">
        <v>0</v>
      </c>
      <c r="BB146" s="270">
        <v>0</v>
      </c>
      <c r="BC146" s="270">
        <v>0</v>
      </c>
      <c r="BD146" s="270">
        <v>0</v>
      </c>
      <c r="BE146" s="270">
        <v>0</v>
      </c>
      <c r="BF146" s="270">
        <v>0</v>
      </c>
      <c r="BG146" s="270">
        <v>0</v>
      </c>
    </row>
    <row r="147" spans="1:59">
      <c r="A147" s="267" t="s">
        <v>534</v>
      </c>
      <c r="B147" s="268">
        <v>1.3070000000000002</v>
      </c>
      <c r="C147" s="268">
        <v>2.2999999999999998</v>
      </c>
      <c r="D147" s="268">
        <v>0.72999452054794511</v>
      </c>
      <c r="E147" s="268"/>
      <c r="F147" s="269">
        <v>1686</v>
      </c>
      <c r="G147" s="270">
        <v>8.1000000000000003E-2</v>
      </c>
      <c r="H147" s="270">
        <v>2.5000000000000001E-2</v>
      </c>
      <c r="I147" s="270">
        <v>4.4999999999999998E-2</v>
      </c>
      <c r="J147" s="270">
        <v>1.0999999999999999E-2</v>
      </c>
      <c r="K147" s="270">
        <v>0.34899999999999998</v>
      </c>
      <c r="L147" s="270">
        <v>6.6005479452055038E-2</v>
      </c>
      <c r="M147" s="271">
        <v>48.042704626334519</v>
      </c>
      <c r="N147" s="269">
        <v>1680</v>
      </c>
      <c r="O147" s="269">
        <v>1700</v>
      </c>
      <c r="P147" s="269">
        <v>1710</v>
      </c>
      <c r="Q147" s="269">
        <v>1725</v>
      </c>
      <c r="R147" s="269">
        <v>1750</v>
      </c>
      <c r="S147" s="269" t="s">
        <v>197</v>
      </c>
      <c r="T147" s="270">
        <v>8.2000000000000003E-2</v>
      </c>
      <c r="U147" s="270">
        <v>8.5000000000000006E-2</v>
      </c>
      <c r="V147" s="270">
        <v>8.5999999999999993E-2</v>
      </c>
      <c r="W147" s="270">
        <v>8.5999999999999993E-2</v>
      </c>
      <c r="X147" s="270">
        <v>8.7999999999999995E-2</v>
      </c>
      <c r="Y147" s="270">
        <v>2.5000000000000001E-2</v>
      </c>
      <c r="Z147" s="270">
        <v>2.5999999999999999E-2</v>
      </c>
      <c r="AA147" s="270">
        <v>2.7E-2</v>
      </c>
      <c r="AB147" s="270">
        <v>2.8000000000000001E-2</v>
      </c>
      <c r="AC147" s="270">
        <v>0.03</v>
      </c>
      <c r="AD147" s="270">
        <v>4.8000000000000001E-2</v>
      </c>
      <c r="AE147" s="270">
        <v>0.05</v>
      </c>
      <c r="AF147" s="270">
        <v>5.1999999999999998E-2</v>
      </c>
      <c r="AG147" s="270">
        <v>5.3999999999999999E-2</v>
      </c>
      <c r="AH147" s="270">
        <v>5.6000000000000001E-2</v>
      </c>
      <c r="AI147" s="270">
        <v>1.2E-2</v>
      </c>
      <c r="AJ147" s="270">
        <v>1.4999999999999999E-2</v>
      </c>
      <c r="AK147" s="270">
        <v>1.7000000000000001E-2</v>
      </c>
      <c r="AL147" s="270">
        <v>1.7999999999999999E-2</v>
      </c>
      <c r="AM147" s="270">
        <v>0.02</v>
      </c>
      <c r="AN147" s="270">
        <v>0.34899999999999998</v>
      </c>
      <c r="AO147" s="270">
        <v>0.34899999999999998</v>
      </c>
      <c r="AP147" s="270">
        <v>0.34899999999999998</v>
      </c>
      <c r="AQ147" s="270">
        <v>0.34899999999999998</v>
      </c>
      <c r="AR147" s="270">
        <v>0.34899999999999998</v>
      </c>
      <c r="AS147" s="270">
        <v>6.9000000000000006E-2</v>
      </c>
      <c r="AT147" s="270">
        <v>7.0000000000000007E-2</v>
      </c>
      <c r="AU147" s="270">
        <v>7.0999999999999994E-2</v>
      </c>
      <c r="AV147" s="270">
        <v>7.0999999999999994E-2</v>
      </c>
      <c r="AW147" s="270">
        <v>7.1999999999999995E-2</v>
      </c>
      <c r="AX147" s="270">
        <v>0</v>
      </c>
      <c r="AY147" s="270">
        <v>0</v>
      </c>
      <c r="AZ147" s="270">
        <v>0</v>
      </c>
      <c r="BA147" s="270">
        <v>0</v>
      </c>
      <c r="BB147" s="270">
        <v>0</v>
      </c>
      <c r="BC147" s="270">
        <v>0</v>
      </c>
      <c r="BD147" s="270">
        <v>0</v>
      </c>
      <c r="BE147" s="270">
        <v>1</v>
      </c>
      <c r="BF147" s="270">
        <v>0</v>
      </c>
      <c r="BG147" s="270">
        <v>0</v>
      </c>
    </row>
    <row r="148" spans="1:59">
      <c r="A148" s="267" t="s">
        <v>535</v>
      </c>
      <c r="B148" s="268">
        <v>0.92691666666666661</v>
      </c>
      <c r="C148" s="268">
        <v>2.2400000000000002</v>
      </c>
      <c r="D148" s="268">
        <v>1.9835616438356164E-2</v>
      </c>
      <c r="E148" s="268"/>
      <c r="F148" s="269">
        <v>2200</v>
      </c>
      <c r="G148" s="270">
        <v>7.1999999999999995E-2</v>
      </c>
      <c r="H148" s="270">
        <v>0.11</v>
      </c>
      <c r="I148" s="270">
        <v>0.6</v>
      </c>
      <c r="J148" s="270">
        <v>3.2000000000000001E-2</v>
      </c>
      <c r="K148" s="270">
        <v>0.01</v>
      </c>
      <c r="L148" s="270">
        <v>8.308105022831036E-2</v>
      </c>
      <c r="M148" s="271">
        <v>32.727272727272727</v>
      </c>
      <c r="N148" s="269">
        <v>2222</v>
      </c>
      <c r="O148" s="269">
        <v>2266</v>
      </c>
      <c r="P148" s="269">
        <v>2310</v>
      </c>
      <c r="Q148" s="269">
        <v>2354</v>
      </c>
      <c r="R148" s="269">
        <v>2398</v>
      </c>
      <c r="S148" s="269" t="s">
        <v>140</v>
      </c>
      <c r="T148" s="270">
        <v>0.10100000000000001</v>
      </c>
      <c r="U148" s="270">
        <v>0.10299999999999999</v>
      </c>
      <c r="V148" s="270">
        <v>0.104</v>
      </c>
      <c r="W148" s="270">
        <v>0.106</v>
      </c>
      <c r="X148" s="270">
        <v>0.107</v>
      </c>
      <c r="Y148" s="270">
        <v>0.10299999999999999</v>
      </c>
      <c r="Z148" s="270">
        <v>0.105</v>
      </c>
      <c r="AA148" s="270">
        <v>0.11</v>
      </c>
      <c r="AB148" s="270">
        <v>0.115</v>
      </c>
      <c r="AC148" s="270">
        <v>0.12</v>
      </c>
      <c r="AD148" s="270">
        <v>0.56299999999999994</v>
      </c>
      <c r="AE148" s="270">
        <v>0.56499999999999995</v>
      </c>
      <c r="AF148" s="270">
        <v>0.56999999999999995</v>
      </c>
      <c r="AG148" s="270">
        <v>0.57499999999999996</v>
      </c>
      <c r="AH148" s="270">
        <v>0.57999999999999996</v>
      </c>
      <c r="AI148" s="270">
        <v>2.1999999999999999E-2</v>
      </c>
      <c r="AJ148" s="270">
        <v>2.3E-2</v>
      </c>
      <c r="AK148" s="270">
        <v>2.4E-2</v>
      </c>
      <c r="AL148" s="270">
        <v>2.5000000000000001E-2</v>
      </c>
      <c r="AM148" s="270">
        <v>2.5999999999999999E-2</v>
      </c>
      <c r="AN148" s="270">
        <v>1.6E-2</v>
      </c>
      <c r="AO148" s="270">
        <v>1.6E-2</v>
      </c>
      <c r="AP148" s="270">
        <v>1.6E-2</v>
      </c>
      <c r="AQ148" s="270">
        <v>1.6E-2</v>
      </c>
      <c r="AR148" s="270">
        <v>1.6E-2</v>
      </c>
      <c r="AS148" s="270">
        <v>7.0000000000000007E-2</v>
      </c>
      <c r="AT148" s="270">
        <v>7.0000000000000007E-2</v>
      </c>
      <c r="AU148" s="270">
        <v>7.0000000000000007E-2</v>
      </c>
      <c r="AV148" s="270">
        <v>7.0000000000000007E-2</v>
      </c>
      <c r="AW148" s="270">
        <v>7.0000000000000007E-2</v>
      </c>
      <c r="AX148" s="270">
        <v>0</v>
      </c>
      <c r="AY148" s="270">
        <v>0</v>
      </c>
      <c r="AZ148" s="270">
        <v>0</v>
      </c>
      <c r="BA148" s="270">
        <v>0</v>
      </c>
      <c r="BB148" s="270">
        <v>0</v>
      </c>
      <c r="BC148" s="270">
        <v>0</v>
      </c>
      <c r="BD148" s="270">
        <v>0</v>
      </c>
      <c r="BE148" s="270">
        <v>0</v>
      </c>
      <c r="BF148" s="270">
        <v>0</v>
      </c>
      <c r="BG148" s="270">
        <v>0</v>
      </c>
    </row>
    <row r="149" spans="1:59">
      <c r="A149" s="267" t="s">
        <v>537</v>
      </c>
      <c r="B149" s="268">
        <v>3.100000000000001E-2</v>
      </c>
      <c r="C149" s="268">
        <v>9.1999999999999998E-2</v>
      </c>
      <c r="D149" s="268">
        <v>0</v>
      </c>
      <c r="E149" s="268"/>
      <c r="F149" s="269">
        <v>418</v>
      </c>
      <c r="G149" s="270">
        <v>0.02</v>
      </c>
      <c r="H149" s="270">
        <v>1E-3</v>
      </c>
      <c r="I149" s="270">
        <v>0</v>
      </c>
      <c r="J149" s="270">
        <v>3.0000000000000001E-3</v>
      </c>
      <c r="K149" s="270">
        <v>1E-3</v>
      </c>
      <c r="L149" s="270">
        <v>6.0000000000000088E-3</v>
      </c>
      <c r="M149" s="271">
        <v>47.846889952153113</v>
      </c>
      <c r="N149" s="269">
        <v>422</v>
      </c>
      <c r="O149" s="269">
        <v>427</v>
      </c>
      <c r="P149" s="269">
        <v>435</v>
      </c>
      <c r="Q149" s="269">
        <v>440</v>
      </c>
      <c r="R149" s="269">
        <v>445</v>
      </c>
      <c r="S149" s="269" t="s">
        <v>201</v>
      </c>
      <c r="T149" s="270">
        <v>2.3E-2</v>
      </c>
      <c r="U149" s="270">
        <v>2.3E-2</v>
      </c>
      <c r="V149" s="270">
        <v>2.4E-2</v>
      </c>
      <c r="W149" s="270">
        <v>2.5999999999999999E-2</v>
      </c>
      <c r="X149" s="270">
        <v>2.7E-2</v>
      </c>
      <c r="Y149" s="270">
        <v>2E-3</v>
      </c>
      <c r="Z149" s="270">
        <v>3.0000000000000001E-3</v>
      </c>
      <c r="AA149" s="270">
        <v>4.0000000000000001E-3</v>
      </c>
      <c r="AB149" s="270">
        <v>4.0000000000000001E-3</v>
      </c>
      <c r="AC149" s="270">
        <v>4.0000000000000001E-3</v>
      </c>
      <c r="AD149" s="270">
        <v>0</v>
      </c>
      <c r="AE149" s="270">
        <v>0</v>
      </c>
      <c r="AF149" s="270">
        <v>0</v>
      </c>
      <c r="AG149" s="270">
        <v>0</v>
      </c>
      <c r="AH149" s="270">
        <v>0</v>
      </c>
      <c r="AI149" s="270">
        <v>2E-3</v>
      </c>
      <c r="AJ149" s="270">
        <v>2E-3</v>
      </c>
      <c r="AK149" s="270">
        <v>2E-3</v>
      </c>
      <c r="AL149" s="270">
        <v>2E-3</v>
      </c>
      <c r="AM149" s="270">
        <v>2E-3</v>
      </c>
      <c r="AN149" s="270">
        <v>1E-3</v>
      </c>
      <c r="AO149" s="270">
        <v>1E-3</v>
      </c>
      <c r="AP149" s="270">
        <v>1E-3</v>
      </c>
      <c r="AQ149" s="270">
        <v>1E-3</v>
      </c>
      <c r="AR149" s="270">
        <v>1E-3</v>
      </c>
      <c r="AS149" s="270">
        <v>6.0000000000000001E-3</v>
      </c>
      <c r="AT149" s="270">
        <v>6.0000000000000001E-3</v>
      </c>
      <c r="AU149" s="270">
        <v>6.0000000000000001E-3</v>
      </c>
      <c r="AV149" s="270">
        <v>7.0000000000000001E-3</v>
      </c>
      <c r="AW149" s="270">
        <v>7.0000000000000001E-3</v>
      </c>
      <c r="AX149" s="270">
        <v>0</v>
      </c>
      <c r="AY149" s="270">
        <v>0</v>
      </c>
      <c r="AZ149" s="270">
        <v>0</v>
      </c>
      <c r="BA149" s="270">
        <v>0</v>
      </c>
      <c r="BB149" s="270">
        <v>0</v>
      </c>
      <c r="BC149" s="270">
        <v>0</v>
      </c>
      <c r="BD149" s="270">
        <v>0</v>
      </c>
      <c r="BE149" s="270">
        <v>0</v>
      </c>
      <c r="BF149" s="270">
        <v>0</v>
      </c>
      <c r="BG149" s="270">
        <v>0</v>
      </c>
    </row>
    <row r="150" spans="1:59">
      <c r="A150" s="267" t="s">
        <v>538</v>
      </c>
      <c r="B150" s="268">
        <v>0.19483333333333333</v>
      </c>
      <c r="C150" s="268">
        <v>0.86</v>
      </c>
      <c r="D150" s="268">
        <v>0</v>
      </c>
      <c r="E150" s="268"/>
      <c r="F150" s="269">
        <v>3200</v>
      </c>
      <c r="G150" s="270">
        <v>0.158</v>
      </c>
      <c r="H150" s="270">
        <v>0.02</v>
      </c>
      <c r="I150" s="270">
        <v>0</v>
      </c>
      <c r="J150" s="270">
        <v>0</v>
      </c>
      <c r="K150" s="270">
        <v>2E-3</v>
      </c>
      <c r="L150" s="270">
        <v>1.4833333333333337E-2</v>
      </c>
      <c r="M150" s="271">
        <v>49.375</v>
      </c>
      <c r="N150" s="269">
        <v>3474</v>
      </c>
      <c r="O150" s="269">
        <v>3837</v>
      </c>
      <c r="P150" s="269">
        <v>4239</v>
      </c>
      <c r="Q150" s="269">
        <v>4682</v>
      </c>
      <c r="R150" s="269">
        <v>5172</v>
      </c>
      <c r="S150" s="269" t="s">
        <v>214</v>
      </c>
      <c r="T150" s="270">
        <v>0.161</v>
      </c>
      <c r="U150" s="270">
        <v>0.17599999999999999</v>
      </c>
      <c r="V150" s="270">
        <v>0.192</v>
      </c>
      <c r="W150" s="270">
        <v>0.21</v>
      </c>
      <c r="X150" s="270">
        <v>0.23</v>
      </c>
      <c r="Y150" s="270">
        <v>1.6E-2</v>
      </c>
      <c r="Z150" s="270">
        <v>1.7999999999999999E-2</v>
      </c>
      <c r="AA150" s="270">
        <v>1.9E-2</v>
      </c>
      <c r="AB150" s="270">
        <v>2.1000000000000001E-2</v>
      </c>
      <c r="AC150" s="270">
        <v>2.3E-2</v>
      </c>
      <c r="AD150" s="270">
        <v>1.6E-2</v>
      </c>
      <c r="AE150" s="270">
        <v>1.7999999999999999E-2</v>
      </c>
      <c r="AF150" s="270">
        <v>1.9E-2</v>
      </c>
      <c r="AG150" s="270">
        <v>2.1000000000000001E-2</v>
      </c>
      <c r="AH150" s="270">
        <v>2.3E-2</v>
      </c>
      <c r="AI150" s="270">
        <v>2.9000000000000001E-2</v>
      </c>
      <c r="AJ150" s="270">
        <v>3.2000000000000001E-2</v>
      </c>
      <c r="AK150" s="270">
        <v>3.5000000000000003E-2</v>
      </c>
      <c r="AL150" s="270">
        <v>3.7999999999999999E-2</v>
      </c>
      <c r="AM150" s="270">
        <v>4.1000000000000002E-2</v>
      </c>
      <c r="AN150" s="270">
        <v>2E-3</v>
      </c>
      <c r="AO150" s="270">
        <v>2E-3</v>
      </c>
      <c r="AP150" s="270">
        <v>3.0000000000000001E-3</v>
      </c>
      <c r="AQ150" s="270">
        <v>3.0000000000000001E-3</v>
      </c>
      <c r="AR150" s="270">
        <v>3.0000000000000001E-3</v>
      </c>
      <c r="AS150" s="270">
        <v>1.2999999999999999E-2</v>
      </c>
      <c r="AT150" s="270">
        <v>1.2999999999999999E-2</v>
      </c>
      <c r="AU150" s="270">
        <v>1.4E-2</v>
      </c>
      <c r="AV150" s="270">
        <v>1.4999999999999999E-2</v>
      </c>
      <c r="AW150" s="270">
        <v>1.6E-2</v>
      </c>
      <c r="AX150" s="270">
        <v>0</v>
      </c>
      <c r="AY150" s="270">
        <v>0</v>
      </c>
      <c r="AZ150" s="270">
        <v>0</v>
      </c>
      <c r="BA150" s="270">
        <v>0</v>
      </c>
      <c r="BB150" s="270">
        <v>0</v>
      </c>
      <c r="BC150" s="270">
        <v>0</v>
      </c>
      <c r="BD150" s="270">
        <v>0</v>
      </c>
      <c r="BE150" s="270">
        <v>0</v>
      </c>
      <c r="BF150" s="270">
        <v>0</v>
      </c>
      <c r="BG150" s="270">
        <v>0</v>
      </c>
    </row>
    <row r="151" spans="1:59">
      <c r="A151" s="267" t="s">
        <v>539</v>
      </c>
      <c r="B151" s="268">
        <v>6.3166666666666649E-2</v>
      </c>
      <c r="C151" s="268">
        <v>0.15</v>
      </c>
      <c r="D151" s="268">
        <v>0</v>
      </c>
      <c r="E151" s="268"/>
      <c r="F151" s="269">
        <v>445</v>
      </c>
      <c r="G151" s="270">
        <v>2.8000000000000001E-2</v>
      </c>
      <c r="H151" s="270">
        <v>0</v>
      </c>
      <c r="I151" s="270">
        <v>0</v>
      </c>
      <c r="J151" s="270">
        <v>0</v>
      </c>
      <c r="K151" s="270">
        <v>1E-3</v>
      </c>
      <c r="L151" s="270">
        <v>3.4166666666666651E-2</v>
      </c>
      <c r="M151" s="271">
        <v>62.921348314606739</v>
      </c>
      <c r="N151" s="269">
        <v>450</v>
      </c>
      <c r="O151" s="269">
        <v>455</v>
      </c>
      <c r="P151" s="269">
        <v>460</v>
      </c>
      <c r="Q151" s="269">
        <v>465</v>
      </c>
      <c r="R151" s="269">
        <v>470</v>
      </c>
      <c r="S151" s="269" t="s">
        <v>217</v>
      </c>
      <c r="T151" s="270">
        <v>2.8000000000000001E-2</v>
      </c>
      <c r="U151" s="270">
        <v>2.9000000000000001E-2</v>
      </c>
      <c r="V151" s="270">
        <v>0.03</v>
      </c>
      <c r="W151" s="270">
        <v>3.1E-2</v>
      </c>
      <c r="X151" s="270">
        <v>3.2000000000000001E-2</v>
      </c>
      <c r="Y151" s="270">
        <v>0</v>
      </c>
      <c r="Z151" s="270">
        <v>0</v>
      </c>
      <c r="AA151" s="270">
        <v>0</v>
      </c>
      <c r="AB151" s="270">
        <v>0</v>
      </c>
      <c r="AC151" s="270">
        <v>0</v>
      </c>
      <c r="AD151" s="270">
        <v>0</v>
      </c>
      <c r="AE151" s="270">
        <v>0</v>
      </c>
      <c r="AF151" s="270">
        <v>0</v>
      </c>
      <c r="AG151" s="270">
        <v>0</v>
      </c>
      <c r="AH151" s="270">
        <v>0</v>
      </c>
      <c r="AI151" s="270">
        <v>0</v>
      </c>
      <c r="AJ151" s="270">
        <v>0</v>
      </c>
      <c r="AK151" s="270">
        <v>0</v>
      </c>
      <c r="AL151" s="270">
        <v>0</v>
      </c>
      <c r="AM151" s="270">
        <v>0</v>
      </c>
      <c r="AN151" s="270">
        <v>1E-3</v>
      </c>
      <c r="AO151" s="270">
        <v>1E-3</v>
      </c>
      <c r="AP151" s="270">
        <v>1E-3</v>
      </c>
      <c r="AQ151" s="270">
        <v>1E-3</v>
      </c>
      <c r="AR151" s="270">
        <v>1E-3</v>
      </c>
      <c r="AS151" s="270">
        <v>2.1999999999999999E-2</v>
      </c>
      <c r="AT151" s="270">
        <v>2.3E-2</v>
      </c>
      <c r="AU151" s="270">
        <v>2.4E-2</v>
      </c>
      <c r="AV151" s="270">
        <v>2.4E-2</v>
      </c>
      <c r="AW151" s="270">
        <v>2.5000000000000001E-2</v>
      </c>
      <c r="AX151" s="270">
        <v>0</v>
      </c>
      <c r="AY151" s="270">
        <v>0</v>
      </c>
      <c r="AZ151" s="270">
        <v>0</v>
      </c>
      <c r="BA151" s="270">
        <v>0</v>
      </c>
      <c r="BB151" s="270">
        <v>0</v>
      </c>
      <c r="BC151" s="270">
        <v>0</v>
      </c>
      <c r="BD151" s="270">
        <v>0</v>
      </c>
      <c r="BE151" s="270">
        <v>0</v>
      </c>
      <c r="BF151" s="270">
        <v>0</v>
      </c>
      <c r="BG151" s="270">
        <v>0</v>
      </c>
    </row>
    <row r="152" spans="1:59">
      <c r="A152" s="267" t="s">
        <v>540</v>
      </c>
      <c r="B152" s="268">
        <v>3.2568333333333332</v>
      </c>
      <c r="C152" s="268">
        <v>12</v>
      </c>
      <c r="D152" s="268">
        <v>1.401</v>
      </c>
      <c r="E152" s="268"/>
      <c r="F152" s="269">
        <v>9549</v>
      </c>
      <c r="G152" s="270">
        <v>0.54500000000000004</v>
      </c>
      <c r="H152" s="270">
        <v>0.49199999999999999</v>
      </c>
      <c r="I152" s="270">
        <v>8.8999999999999996E-2</v>
      </c>
      <c r="J152" s="270">
        <v>0.159</v>
      </c>
      <c r="K152" s="270">
        <v>0.3</v>
      </c>
      <c r="L152" s="270">
        <v>0.27083333333333348</v>
      </c>
      <c r="M152" s="271">
        <v>57.074039166404859</v>
      </c>
      <c r="N152" s="269">
        <v>9599</v>
      </c>
      <c r="O152" s="269">
        <v>9699</v>
      </c>
      <c r="P152" s="269">
        <v>9799</v>
      </c>
      <c r="Q152" s="269">
        <v>9899</v>
      </c>
      <c r="R152" s="269">
        <v>9999</v>
      </c>
      <c r="S152" s="269" t="s">
        <v>183</v>
      </c>
      <c r="T152" s="270">
        <v>0.55300000000000005</v>
      </c>
      <c r="U152" s="270">
        <v>0.56399999999999995</v>
      </c>
      <c r="V152" s="270">
        <v>0.57499999999999996</v>
      </c>
      <c r="W152" s="270">
        <v>0.58699999999999997</v>
      </c>
      <c r="X152" s="270">
        <v>0.59899999999999998</v>
      </c>
      <c r="Y152" s="270">
        <v>0.53500000000000003</v>
      </c>
      <c r="Z152" s="270">
        <v>0.54600000000000004</v>
      </c>
      <c r="AA152" s="270">
        <v>0.55700000000000005</v>
      </c>
      <c r="AB152" s="270">
        <v>0.56799999999999995</v>
      </c>
      <c r="AC152" s="270">
        <v>0.57899999999999996</v>
      </c>
      <c r="AD152" s="270">
        <v>9.7000000000000003E-2</v>
      </c>
      <c r="AE152" s="270">
        <v>9.9000000000000005E-2</v>
      </c>
      <c r="AF152" s="270">
        <v>0.10100000000000001</v>
      </c>
      <c r="AG152" s="270">
        <v>0.10299999999999999</v>
      </c>
      <c r="AH152" s="270">
        <v>0.105</v>
      </c>
      <c r="AI152" s="270">
        <v>0.17</v>
      </c>
      <c r="AJ152" s="270">
        <v>0.17299999999999999</v>
      </c>
      <c r="AK152" s="270">
        <v>0.17699999999999999</v>
      </c>
      <c r="AL152" s="270">
        <v>0.18099999999999999</v>
      </c>
      <c r="AM152" s="270">
        <v>0.185</v>
      </c>
      <c r="AN152" s="270">
        <v>0.31</v>
      </c>
      <c r="AO152" s="270">
        <v>0.32</v>
      </c>
      <c r="AP152" s="270">
        <v>0.33</v>
      </c>
      <c r="AQ152" s="270">
        <v>0.34</v>
      </c>
      <c r="AR152" s="270">
        <v>0.35</v>
      </c>
      <c r="AS152" s="270">
        <v>0.27900000000000003</v>
      </c>
      <c r="AT152" s="270">
        <v>0.28599999999999998</v>
      </c>
      <c r="AU152" s="270">
        <v>0.29199999999999998</v>
      </c>
      <c r="AV152" s="270">
        <v>0.29899999999999999</v>
      </c>
      <c r="AW152" s="270">
        <v>0.30499999999999999</v>
      </c>
      <c r="AX152" s="270">
        <v>0</v>
      </c>
      <c r="AY152" s="270">
        <v>0</v>
      </c>
      <c r="AZ152" s="270">
        <v>0</v>
      </c>
      <c r="BA152" s="270">
        <v>0</v>
      </c>
      <c r="BB152" s="270">
        <v>0</v>
      </c>
      <c r="BC152" s="270">
        <v>0</v>
      </c>
      <c r="BD152" s="270">
        <v>0</v>
      </c>
      <c r="BE152" s="270">
        <v>0</v>
      </c>
      <c r="BF152" s="270">
        <v>0</v>
      </c>
      <c r="BG152" s="270">
        <v>0</v>
      </c>
    </row>
    <row r="153" spans="1:59">
      <c r="A153" s="267" t="s">
        <v>541</v>
      </c>
      <c r="B153" s="268">
        <v>1.6422499999999998</v>
      </c>
      <c r="C153" s="268">
        <v>4.2610000000000001</v>
      </c>
      <c r="D153" s="268">
        <v>0</v>
      </c>
      <c r="E153" s="268"/>
      <c r="F153" s="269">
        <v>17000</v>
      </c>
      <c r="G153" s="270">
        <v>0.94699999999999995</v>
      </c>
      <c r="H153" s="270">
        <v>0.11799999999999999</v>
      </c>
      <c r="I153" s="270">
        <v>0.32500000000000001</v>
      </c>
      <c r="J153" s="270">
        <v>2.1000000000000001E-2</v>
      </c>
      <c r="K153" s="270">
        <v>1.4999999999999999E-2</v>
      </c>
      <c r="L153" s="270">
        <v>0.21625000000000005</v>
      </c>
      <c r="M153" s="271">
        <v>55.705882352941174</v>
      </c>
      <c r="N153" s="269">
        <v>16252</v>
      </c>
      <c r="O153" s="269">
        <v>16533</v>
      </c>
      <c r="P153" s="269">
        <v>17101</v>
      </c>
      <c r="Q153" s="269">
        <v>17448</v>
      </c>
      <c r="R153" s="269">
        <v>17961</v>
      </c>
      <c r="S153" s="269" t="s">
        <v>195</v>
      </c>
      <c r="T153" s="270">
        <v>0.96799999999999997</v>
      </c>
      <c r="U153" s="270">
        <v>0.97199999999999998</v>
      </c>
      <c r="V153" s="270">
        <v>0.98599999999999999</v>
      </c>
      <c r="W153" s="270">
        <v>0.99</v>
      </c>
      <c r="X153" s="270">
        <v>0.99399999999999999</v>
      </c>
      <c r="Y153" s="270">
        <v>0.1</v>
      </c>
      <c r="Z153" s="270">
        <v>0.105</v>
      </c>
      <c r="AA153" s="270">
        <v>0.11</v>
      </c>
      <c r="AB153" s="270">
        <v>0.115</v>
      </c>
      <c r="AC153" s="270">
        <v>0.115</v>
      </c>
      <c r="AD153" s="270">
        <v>0.21199999999999999</v>
      </c>
      <c r="AE153" s="270">
        <v>0.22900000000000001</v>
      </c>
      <c r="AF153" s="270">
        <v>0.23599999999999999</v>
      </c>
      <c r="AG153" s="270">
        <v>0.24199999999999999</v>
      </c>
      <c r="AH153" s="270">
        <v>0.248</v>
      </c>
      <c r="AI153" s="270">
        <v>0.153</v>
      </c>
      <c r="AJ153" s="270">
        <v>0.157</v>
      </c>
      <c r="AK153" s="270">
        <v>0.16300000000000001</v>
      </c>
      <c r="AL153" s="270">
        <v>0.16800000000000001</v>
      </c>
      <c r="AM153" s="270">
        <v>0.17499999999999999</v>
      </c>
      <c r="AN153" s="270">
        <v>0</v>
      </c>
      <c r="AO153" s="270">
        <v>0</v>
      </c>
      <c r="AP153" s="270">
        <v>0</v>
      </c>
      <c r="AQ153" s="270">
        <v>0</v>
      </c>
      <c r="AR153" s="270">
        <v>0</v>
      </c>
      <c r="AS153" s="270">
        <v>0.41099999999999998</v>
      </c>
      <c r="AT153" s="270">
        <v>0.41899999999999998</v>
      </c>
      <c r="AU153" s="270">
        <v>0.42899999999999999</v>
      </c>
      <c r="AV153" s="270">
        <v>0.434</v>
      </c>
      <c r="AW153" s="270">
        <v>0.439</v>
      </c>
      <c r="AX153" s="270">
        <v>0</v>
      </c>
      <c r="AY153" s="270">
        <v>0</v>
      </c>
      <c r="AZ153" s="270">
        <v>0</v>
      </c>
      <c r="BA153" s="270">
        <v>0</v>
      </c>
      <c r="BB153" s="270">
        <v>0</v>
      </c>
      <c r="BC153" s="270">
        <v>0</v>
      </c>
      <c r="BD153" s="270">
        <v>0</v>
      </c>
      <c r="BE153" s="270">
        <v>0</v>
      </c>
      <c r="BF153" s="270">
        <v>0</v>
      </c>
      <c r="BG153" s="270">
        <v>0</v>
      </c>
    </row>
    <row r="154" spans="1:59">
      <c r="A154" s="267" t="s">
        <v>194</v>
      </c>
      <c r="B154" s="268">
        <v>28.00333333333333</v>
      </c>
      <c r="C154" s="268">
        <v>37.9</v>
      </c>
      <c r="D154" s="268">
        <v>0.29893150684931508</v>
      </c>
      <c r="E154" s="268"/>
      <c r="F154" s="269">
        <v>268612</v>
      </c>
      <c r="G154" s="270">
        <v>12.68</v>
      </c>
      <c r="H154" s="270">
        <v>5.86</v>
      </c>
      <c r="I154" s="270">
        <v>1.1000000000000001</v>
      </c>
      <c r="J154" s="270">
        <v>2.61</v>
      </c>
      <c r="K154" s="270">
        <v>2.2400000000000002</v>
      </c>
      <c r="L154" s="270">
        <v>3.2144018264840142</v>
      </c>
      <c r="M154" s="271">
        <v>47.205634893452263</v>
      </c>
      <c r="N154" s="269">
        <v>286419</v>
      </c>
      <c r="O154" s="269">
        <v>329421</v>
      </c>
      <c r="P154" s="269">
        <v>372423</v>
      </c>
      <c r="Q154" s="269">
        <v>415425</v>
      </c>
      <c r="R154" s="269">
        <v>458426</v>
      </c>
      <c r="S154" s="269" t="s">
        <v>194</v>
      </c>
      <c r="T154" s="270">
        <v>15.47</v>
      </c>
      <c r="U154" s="270">
        <v>17.46</v>
      </c>
      <c r="V154" s="270">
        <v>19.37</v>
      </c>
      <c r="W154" s="270">
        <v>21.19</v>
      </c>
      <c r="X154" s="270">
        <v>22.92</v>
      </c>
      <c r="Y154" s="270">
        <v>7.19</v>
      </c>
      <c r="Z154" s="270">
        <v>8.4</v>
      </c>
      <c r="AA154" s="270">
        <v>9.5</v>
      </c>
      <c r="AB154" s="270">
        <v>10.53</v>
      </c>
      <c r="AC154" s="270">
        <v>11.49</v>
      </c>
      <c r="AD154" s="270">
        <v>1.24</v>
      </c>
      <c r="AE154" s="270">
        <v>1.47</v>
      </c>
      <c r="AF154" s="270">
        <v>1.68</v>
      </c>
      <c r="AG154" s="270">
        <v>1.89</v>
      </c>
      <c r="AH154" s="270">
        <v>2.0699999999999998</v>
      </c>
      <c r="AI154" s="270">
        <v>2.19</v>
      </c>
      <c r="AJ154" s="270">
        <v>2.41</v>
      </c>
      <c r="AK154" s="270">
        <v>2.63</v>
      </c>
      <c r="AL154" s="270">
        <v>2.84</v>
      </c>
      <c r="AM154" s="270">
        <v>3.05</v>
      </c>
      <c r="AN154" s="270">
        <v>1.04</v>
      </c>
      <c r="AO154" s="270">
        <v>1.1599999999999999</v>
      </c>
      <c r="AP154" s="270">
        <v>1.3</v>
      </c>
      <c r="AQ154" s="270">
        <v>1.42</v>
      </c>
      <c r="AR154" s="270">
        <v>1.51</v>
      </c>
      <c r="AS154" s="270">
        <v>3.53</v>
      </c>
      <c r="AT154" s="270">
        <v>3.24</v>
      </c>
      <c r="AU154" s="270">
        <v>3.62</v>
      </c>
      <c r="AV154" s="270">
        <v>3.98</v>
      </c>
      <c r="AW154" s="270">
        <v>3.33</v>
      </c>
      <c r="AX154" s="270">
        <v>5.2</v>
      </c>
      <c r="AY154" s="270">
        <v>6.5</v>
      </c>
      <c r="AZ154" s="270">
        <v>0</v>
      </c>
      <c r="BA154" s="270">
        <v>0</v>
      </c>
      <c r="BB154" s="270">
        <v>0</v>
      </c>
      <c r="BC154" s="270">
        <v>0</v>
      </c>
      <c r="BD154" s="270">
        <v>0</v>
      </c>
      <c r="BE154" s="270">
        <v>0</v>
      </c>
      <c r="BF154" s="270">
        <v>0</v>
      </c>
      <c r="BG154" s="270">
        <v>0</v>
      </c>
    </row>
    <row r="155" spans="1:59">
      <c r="A155" s="267" t="s">
        <v>982</v>
      </c>
      <c r="B155" s="268" t="s">
        <v>395</v>
      </c>
      <c r="C155" s="268">
        <v>0</v>
      </c>
      <c r="D155" s="268">
        <v>0</v>
      </c>
      <c r="E155" s="268"/>
      <c r="F155" s="269" t="e">
        <v>#N/A</v>
      </c>
      <c r="G155" s="270">
        <v>0</v>
      </c>
      <c r="H155" s="270">
        <v>0</v>
      </c>
      <c r="I155" s="270">
        <v>0</v>
      </c>
      <c r="J155" s="270">
        <v>0</v>
      </c>
      <c r="K155" s="270">
        <v>0</v>
      </c>
      <c r="L155" s="270" t="e">
        <v>#VALUE!</v>
      </c>
      <c r="M155" s="271" t="s">
        <v>395</v>
      </c>
      <c r="N155" s="269">
        <v>0</v>
      </c>
      <c r="O155" s="269">
        <v>0</v>
      </c>
      <c r="P155" s="269">
        <v>0</v>
      </c>
      <c r="Q155" s="269">
        <v>0</v>
      </c>
      <c r="R155" s="269">
        <v>0</v>
      </c>
      <c r="S155" s="269" t="s">
        <v>194</v>
      </c>
      <c r="T155" s="270">
        <v>0</v>
      </c>
      <c r="U155" s="270">
        <v>0</v>
      </c>
      <c r="V155" s="270" t="e">
        <v>#N/A</v>
      </c>
      <c r="W155" s="270">
        <v>0</v>
      </c>
      <c r="X155" s="270">
        <v>0</v>
      </c>
      <c r="Y155" s="270">
        <v>0</v>
      </c>
      <c r="Z155" s="270">
        <v>0</v>
      </c>
      <c r="AA155" s="270">
        <v>0</v>
      </c>
      <c r="AB155" s="270">
        <v>0</v>
      </c>
      <c r="AC155" s="270">
        <v>0</v>
      </c>
      <c r="AD155" s="270">
        <v>0</v>
      </c>
      <c r="AE155" s="270">
        <v>0</v>
      </c>
      <c r="AF155" s="270">
        <v>0</v>
      </c>
      <c r="AG155" s="270">
        <v>0</v>
      </c>
      <c r="AH155" s="270">
        <v>0</v>
      </c>
      <c r="AI155" s="270">
        <v>0</v>
      </c>
      <c r="AJ155" s="270">
        <v>0</v>
      </c>
      <c r="AK155" s="270">
        <v>0</v>
      </c>
      <c r="AL155" s="270">
        <v>0</v>
      </c>
      <c r="AM155" s="270">
        <v>0</v>
      </c>
      <c r="AN155" s="270">
        <v>0</v>
      </c>
      <c r="AO155" s="270">
        <v>0</v>
      </c>
      <c r="AP155" s="270">
        <v>0</v>
      </c>
      <c r="AQ155" s="270">
        <v>0</v>
      </c>
      <c r="AR155" s="270">
        <v>0</v>
      </c>
      <c r="AS155" s="270">
        <v>0</v>
      </c>
      <c r="AT155" s="270">
        <v>0</v>
      </c>
      <c r="AU155" s="270">
        <v>0</v>
      </c>
      <c r="AV155" s="270">
        <v>0</v>
      </c>
      <c r="AW155" s="270">
        <v>0</v>
      </c>
      <c r="AX155" s="270">
        <v>0</v>
      </c>
      <c r="AY155" s="270">
        <v>0</v>
      </c>
      <c r="AZ155" s="270">
        <v>0</v>
      </c>
      <c r="BA155" s="270">
        <v>0</v>
      </c>
      <c r="BB155" s="270">
        <v>0</v>
      </c>
      <c r="BC155" s="270">
        <v>0</v>
      </c>
      <c r="BD155" s="270">
        <v>0</v>
      </c>
      <c r="BE155" s="270">
        <v>0</v>
      </c>
      <c r="BF155" s="270">
        <v>0</v>
      </c>
      <c r="BG155" s="270">
        <v>0</v>
      </c>
    </row>
    <row r="156" spans="1:59">
      <c r="A156" s="267" t="s">
        <v>544</v>
      </c>
      <c r="B156" s="268">
        <v>0.13183333333333333</v>
      </c>
      <c r="C156" s="268">
        <v>0.47</v>
      </c>
      <c r="D156" s="268">
        <v>1.6043835616438355E-2</v>
      </c>
      <c r="E156" s="268"/>
      <c r="F156" s="269">
        <v>508</v>
      </c>
      <c r="G156" s="270">
        <v>3.4000000000000002E-2</v>
      </c>
      <c r="H156" s="270">
        <v>0</v>
      </c>
      <c r="I156" s="270">
        <v>0</v>
      </c>
      <c r="J156" s="270">
        <v>0</v>
      </c>
      <c r="K156" s="270">
        <v>1E-3</v>
      </c>
      <c r="L156" s="270">
        <v>8.0789497716894976E-2</v>
      </c>
      <c r="M156" s="271">
        <v>66.929133858267718</v>
      </c>
      <c r="N156" s="269">
        <v>509</v>
      </c>
      <c r="O156" s="269">
        <v>515</v>
      </c>
      <c r="P156" s="269">
        <v>521</v>
      </c>
      <c r="Q156" s="269">
        <v>527</v>
      </c>
      <c r="R156" s="269">
        <v>533</v>
      </c>
      <c r="S156" s="269" t="s">
        <v>217</v>
      </c>
      <c r="T156" s="270">
        <v>3.4000000000000002E-2</v>
      </c>
      <c r="U156" s="270">
        <v>3.4000000000000002E-2</v>
      </c>
      <c r="V156" s="270">
        <v>3.4000000000000002E-2</v>
      </c>
      <c r="W156" s="270">
        <v>3.4000000000000002E-2</v>
      </c>
      <c r="X156" s="270">
        <v>3.4000000000000002E-2</v>
      </c>
      <c r="Y156" s="270">
        <v>0</v>
      </c>
      <c r="Z156" s="270">
        <v>0</v>
      </c>
      <c r="AA156" s="270">
        <v>0</v>
      </c>
      <c r="AB156" s="270">
        <v>0</v>
      </c>
      <c r="AC156" s="270">
        <v>0</v>
      </c>
      <c r="AD156" s="270">
        <v>0</v>
      </c>
      <c r="AE156" s="270">
        <v>0</v>
      </c>
      <c r="AF156" s="270">
        <v>0</v>
      </c>
      <c r="AG156" s="270">
        <v>0</v>
      </c>
      <c r="AH156" s="270">
        <v>0</v>
      </c>
      <c r="AI156" s="270">
        <v>0</v>
      </c>
      <c r="AJ156" s="270">
        <v>0</v>
      </c>
      <c r="AK156" s="270">
        <v>0</v>
      </c>
      <c r="AL156" s="270">
        <v>0</v>
      </c>
      <c r="AM156" s="270">
        <v>0</v>
      </c>
      <c r="AN156" s="270">
        <v>1E-3</v>
      </c>
      <c r="AO156" s="270">
        <v>1E-3</v>
      </c>
      <c r="AP156" s="270">
        <v>1E-3</v>
      </c>
      <c r="AQ156" s="270">
        <v>1E-3</v>
      </c>
      <c r="AR156" s="270">
        <v>1E-3</v>
      </c>
      <c r="AS156" s="270">
        <v>8.1000000000000003E-2</v>
      </c>
      <c r="AT156" s="270">
        <v>8.1000000000000003E-2</v>
      </c>
      <c r="AU156" s="270">
        <v>8.1000000000000003E-2</v>
      </c>
      <c r="AV156" s="270">
        <v>8.1000000000000003E-2</v>
      </c>
      <c r="AW156" s="270">
        <v>8.1000000000000003E-2</v>
      </c>
      <c r="AX156" s="270">
        <v>0</v>
      </c>
      <c r="AY156" s="270">
        <v>0</v>
      </c>
      <c r="AZ156" s="270">
        <v>0</v>
      </c>
      <c r="BA156" s="270">
        <v>0</v>
      </c>
      <c r="BB156" s="270">
        <v>0</v>
      </c>
      <c r="BC156" s="270">
        <v>0</v>
      </c>
      <c r="BD156" s="270">
        <v>0</v>
      </c>
      <c r="BE156" s="270">
        <v>0</v>
      </c>
      <c r="BF156" s="270">
        <v>0</v>
      </c>
      <c r="BG156" s="270">
        <v>0</v>
      </c>
    </row>
    <row r="157" spans="1:59">
      <c r="A157" s="267" t="s">
        <v>545</v>
      </c>
      <c r="B157" s="268">
        <v>6.2083333333333351E-2</v>
      </c>
      <c r="C157" s="268">
        <v>0.245</v>
      </c>
      <c r="D157" s="268">
        <v>0</v>
      </c>
      <c r="E157" s="268"/>
      <c r="F157" s="269">
        <v>1422</v>
      </c>
      <c r="G157" s="270">
        <v>0.04</v>
      </c>
      <c r="H157" s="270">
        <v>8.0000000000000002E-3</v>
      </c>
      <c r="I157" s="270">
        <v>0</v>
      </c>
      <c r="J157" s="270">
        <v>2E-3</v>
      </c>
      <c r="K157" s="270">
        <v>2E-3</v>
      </c>
      <c r="L157" s="270">
        <v>1.0083333333333347E-2</v>
      </c>
      <c r="M157" s="271">
        <v>28.129395218002813</v>
      </c>
      <c r="N157" s="269">
        <v>1429</v>
      </c>
      <c r="O157" s="269">
        <v>1443</v>
      </c>
      <c r="P157" s="269">
        <v>1457</v>
      </c>
      <c r="Q157" s="269">
        <v>1472</v>
      </c>
      <c r="R157" s="269">
        <v>1487</v>
      </c>
      <c r="S157" s="269" t="s">
        <v>127</v>
      </c>
      <c r="T157" s="270">
        <v>4.2999999999999997E-2</v>
      </c>
      <c r="U157" s="270">
        <v>4.2999999999999997E-2</v>
      </c>
      <c r="V157" s="270">
        <v>4.2999999999999997E-2</v>
      </c>
      <c r="W157" s="270">
        <v>4.2999999999999997E-2</v>
      </c>
      <c r="X157" s="270">
        <v>4.2999999999999997E-2</v>
      </c>
      <c r="Y157" s="270">
        <v>7.0000000000000001E-3</v>
      </c>
      <c r="Z157" s="270">
        <v>7.0000000000000001E-3</v>
      </c>
      <c r="AA157" s="270">
        <v>7.0000000000000001E-3</v>
      </c>
      <c r="AB157" s="270">
        <v>7.0000000000000001E-3</v>
      </c>
      <c r="AC157" s="270">
        <v>8.0000000000000002E-3</v>
      </c>
      <c r="AD157" s="270">
        <v>1E-3</v>
      </c>
      <c r="AE157" s="270">
        <v>1E-3</v>
      </c>
      <c r="AF157" s="270">
        <v>1E-3</v>
      </c>
      <c r="AG157" s="270">
        <v>1E-3</v>
      </c>
      <c r="AH157" s="270">
        <v>1E-3</v>
      </c>
      <c r="AI157" s="270">
        <v>2E-3</v>
      </c>
      <c r="AJ157" s="270">
        <v>2E-3</v>
      </c>
      <c r="AK157" s="270">
        <v>2E-3</v>
      </c>
      <c r="AL157" s="270">
        <v>2E-3</v>
      </c>
      <c r="AM157" s="270">
        <v>3.0000000000000001E-3</v>
      </c>
      <c r="AN157" s="270">
        <v>2E-3</v>
      </c>
      <c r="AO157" s="270">
        <v>2E-3</v>
      </c>
      <c r="AP157" s="270">
        <v>2E-3</v>
      </c>
      <c r="AQ157" s="270">
        <v>2E-3</v>
      </c>
      <c r="AR157" s="270">
        <v>2E-3</v>
      </c>
      <c r="AS157" s="270">
        <v>1.2E-2</v>
      </c>
      <c r="AT157" s="270">
        <v>1.2E-2</v>
      </c>
      <c r="AU157" s="270">
        <v>1.2E-2</v>
      </c>
      <c r="AV157" s="270">
        <v>1.2E-2</v>
      </c>
      <c r="AW157" s="270">
        <v>1.2999999999999999E-2</v>
      </c>
      <c r="AX157" s="270">
        <v>0</v>
      </c>
      <c r="AY157" s="270">
        <v>0</v>
      </c>
      <c r="AZ157" s="270">
        <v>0</v>
      </c>
      <c r="BA157" s="270">
        <v>0</v>
      </c>
      <c r="BB157" s="270">
        <v>0</v>
      </c>
      <c r="BC157" s="270">
        <v>0</v>
      </c>
      <c r="BD157" s="270">
        <v>0</v>
      </c>
      <c r="BE157" s="270">
        <v>0</v>
      </c>
      <c r="BF157" s="270">
        <v>0</v>
      </c>
      <c r="BG157" s="270">
        <v>0</v>
      </c>
    </row>
    <row r="158" spans="1:59">
      <c r="A158" s="267" t="s">
        <v>546</v>
      </c>
      <c r="B158" s="268">
        <v>0.96950000000000003</v>
      </c>
      <c r="C158" s="268">
        <v>3</v>
      </c>
      <c r="D158" s="268">
        <v>0.61</v>
      </c>
      <c r="E158" s="268"/>
      <c r="F158" s="269">
        <v>6732</v>
      </c>
      <c r="G158" s="270">
        <v>0.28000000000000003</v>
      </c>
      <c r="H158" s="270">
        <v>0.03</v>
      </c>
      <c r="I158" s="270">
        <v>0</v>
      </c>
      <c r="J158" s="270">
        <v>0</v>
      </c>
      <c r="K158" s="270">
        <v>2.9000000000000001E-2</v>
      </c>
      <c r="L158" s="270">
        <v>2.0499999999999963E-2</v>
      </c>
      <c r="M158" s="271">
        <v>41.592394533571003</v>
      </c>
      <c r="N158" s="269">
        <v>6800</v>
      </c>
      <c r="O158" s="269">
        <v>6947</v>
      </c>
      <c r="P158" s="269">
        <v>7080</v>
      </c>
      <c r="Q158" s="269">
        <v>7227</v>
      </c>
      <c r="R158" s="269">
        <v>7480</v>
      </c>
      <c r="S158" s="269" t="s">
        <v>163</v>
      </c>
      <c r="T158" s="270">
        <v>0.3</v>
      </c>
      <c r="U158" s="270">
        <v>0.32500000000000001</v>
      </c>
      <c r="V158" s="270" t="e">
        <v>#N/A</v>
      </c>
      <c r="W158" s="270">
        <v>0.375</v>
      </c>
      <c r="X158" s="270">
        <v>0.42799999999999999</v>
      </c>
      <c r="Y158" s="270">
        <v>3.5000000000000003E-2</v>
      </c>
      <c r="Z158" s="270">
        <v>3.5000000000000003E-2</v>
      </c>
      <c r="AA158" s="270">
        <v>3.5000000000000003E-2</v>
      </c>
      <c r="AB158" s="270">
        <v>3.5000000000000003E-2</v>
      </c>
      <c r="AC158" s="270">
        <v>3.5000000000000003E-2</v>
      </c>
      <c r="AD158" s="270">
        <v>0</v>
      </c>
      <c r="AE158" s="270">
        <v>0</v>
      </c>
      <c r="AF158" s="270">
        <v>0</v>
      </c>
      <c r="AG158" s="270">
        <v>0</v>
      </c>
      <c r="AH158" s="270">
        <v>0</v>
      </c>
      <c r="AI158" s="270">
        <v>4.0000000000000001E-3</v>
      </c>
      <c r="AJ158" s="270">
        <v>4.0000000000000001E-3</v>
      </c>
      <c r="AK158" s="270">
        <v>5.0000000000000001E-3</v>
      </c>
      <c r="AL158" s="270">
        <v>6.0000000000000001E-3</v>
      </c>
      <c r="AM158" s="270">
        <v>7.0000000000000001E-3</v>
      </c>
      <c r="AN158" s="270">
        <v>2.4E-2</v>
      </c>
      <c r="AO158" s="270">
        <v>2.4E-2</v>
      </c>
      <c r="AP158" s="270">
        <v>2.4E-2</v>
      </c>
      <c r="AQ158" s="270">
        <v>2.4E-2</v>
      </c>
      <c r="AR158" s="270">
        <v>2.4E-2</v>
      </c>
      <c r="AS158" s="270">
        <v>4.7E-2</v>
      </c>
      <c r="AT158" s="270">
        <v>5.3999999999999999E-2</v>
      </c>
      <c r="AU158" s="270">
        <v>6.3E-2</v>
      </c>
      <c r="AV158" s="270">
        <v>7.4999999999999997E-2</v>
      </c>
      <c r="AW158" s="270">
        <v>8.4000000000000005E-2</v>
      </c>
      <c r="AX158" s="270">
        <v>0</v>
      </c>
      <c r="AY158" s="270">
        <v>0</v>
      </c>
      <c r="AZ158" s="270">
        <v>0</v>
      </c>
      <c r="BA158" s="270">
        <v>0</v>
      </c>
      <c r="BB158" s="270">
        <v>0</v>
      </c>
      <c r="BC158" s="270">
        <v>0</v>
      </c>
      <c r="BD158" s="270">
        <v>0</v>
      </c>
      <c r="BE158" s="270">
        <v>0</v>
      </c>
      <c r="BF158" s="270">
        <v>0</v>
      </c>
      <c r="BG158" s="270">
        <v>0</v>
      </c>
    </row>
    <row r="159" spans="1:59">
      <c r="A159" s="267" t="s">
        <v>547</v>
      </c>
      <c r="B159" s="268">
        <v>0.13316666666666668</v>
      </c>
      <c r="C159" s="268">
        <v>0.5</v>
      </c>
      <c r="D159" s="268">
        <v>0</v>
      </c>
      <c r="E159" s="268"/>
      <c r="F159" s="269">
        <v>1514</v>
      </c>
      <c r="G159" s="270">
        <v>8.3000000000000004E-2</v>
      </c>
      <c r="H159" s="270">
        <v>1E-3</v>
      </c>
      <c r="I159" s="270">
        <v>1.4999999999999999E-2</v>
      </c>
      <c r="J159" s="270">
        <v>1.4E-2</v>
      </c>
      <c r="K159" s="270">
        <v>1E-3</v>
      </c>
      <c r="L159" s="270">
        <v>1.9166666666666679E-2</v>
      </c>
      <c r="M159" s="271">
        <v>54.821664464993397</v>
      </c>
      <c r="N159" s="269">
        <v>1541</v>
      </c>
      <c r="O159" s="269">
        <v>1572</v>
      </c>
      <c r="P159" s="269">
        <v>1604</v>
      </c>
      <c r="Q159" s="269">
        <v>1636</v>
      </c>
      <c r="R159" s="269">
        <v>1668</v>
      </c>
      <c r="S159" s="269" t="s">
        <v>146</v>
      </c>
      <c r="T159" s="270">
        <v>8.5000000000000006E-2</v>
      </c>
      <c r="U159" s="270">
        <v>8.5999999999999993E-2</v>
      </c>
      <c r="V159" s="270">
        <v>8.6999999999999994E-2</v>
      </c>
      <c r="W159" s="270">
        <v>8.7999999999999995E-2</v>
      </c>
      <c r="X159" s="270">
        <v>8.8999999999999996E-2</v>
      </c>
      <c r="Y159" s="270">
        <v>1E-3</v>
      </c>
      <c r="Z159" s="270">
        <v>1E-3</v>
      </c>
      <c r="AA159" s="270">
        <v>1E-3</v>
      </c>
      <c r="AB159" s="270">
        <v>1E-3</v>
      </c>
      <c r="AC159" s="270">
        <v>1E-3</v>
      </c>
      <c r="AD159" s="270">
        <v>1.4999999999999999E-2</v>
      </c>
      <c r="AE159" s="270">
        <v>1.4999999999999999E-2</v>
      </c>
      <c r="AF159" s="270">
        <v>1.4999999999999999E-2</v>
      </c>
      <c r="AG159" s="270">
        <v>1.6E-2</v>
      </c>
      <c r="AH159" s="270">
        <v>1.6E-2</v>
      </c>
      <c r="AI159" s="270">
        <v>1.4E-2</v>
      </c>
      <c r="AJ159" s="270">
        <v>1.4E-2</v>
      </c>
      <c r="AK159" s="270">
        <v>1.4999999999999999E-2</v>
      </c>
      <c r="AL159" s="270">
        <v>1.4999999999999999E-2</v>
      </c>
      <c r="AM159" s="270">
        <v>1.4999999999999999E-2</v>
      </c>
      <c r="AN159" s="270">
        <v>1E-3</v>
      </c>
      <c r="AO159" s="270">
        <v>1E-3</v>
      </c>
      <c r="AP159" s="270">
        <v>2E-3</v>
      </c>
      <c r="AQ159" s="270">
        <v>2E-3</v>
      </c>
      <c r="AR159" s="270">
        <v>2E-3</v>
      </c>
      <c r="AS159" s="270">
        <v>1.9E-2</v>
      </c>
      <c r="AT159" s="270">
        <v>0.02</v>
      </c>
      <c r="AU159" s="270">
        <v>0.02</v>
      </c>
      <c r="AV159" s="270">
        <v>0.02</v>
      </c>
      <c r="AW159" s="270">
        <v>2.1000000000000001E-2</v>
      </c>
      <c r="AX159" s="270">
        <v>0</v>
      </c>
      <c r="AY159" s="270">
        <v>0</v>
      </c>
      <c r="AZ159" s="270">
        <v>0</v>
      </c>
      <c r="BA159" s="270">
        <v>0</v>
      </c>
      <c r="BB159" s="270">
        <v>0</v>
      </c>
      <c r="BC159" s="270">
        <v>0</v>
      </c>
      <c r="BD159" s="270">
        <v>0</v>
      </c>
      <c r="BE159" s="270">
        <v>0</v>
      </c>
      <c r="BF159" s="270">
        <v>0</v>
      </c>
      <c r="BG159" s="270">
        <v>0</v>
      </c>
    </row>
    <row r="160" spans="1:59">
      <c r="A160" s="267" t="s">
        <v>548</v>
      </c>
      <c r="B160" s="268">
        <v>1.4685833333333331</v>
      </c>
      <c r="C160" s="268">
        <v>3.625</v>
      </c>
      <c r="D160" s="268">
        <v>3.8356164383561648E-4</v>
      </c>
      <c r="E160" s="268"/>
      <c r="F160" s="269">
        <v>19543</v>
      </c>
      <c r="G160" s="270">
        <v>1.155</v>
      </c>
      <c r="H160" s="270">
        <v>0.30499999999999999</v>
      </c>
      <c r="I160" s="270">
        <v>0</v>
      </c>
      <c r="J160" s="270">
        <v>0</v>
      </c>
      <c r="K160" s="270">
        <v>5.0000000000000001E-3</v>
      </c>
      <c r="L160" s="270">
        <v>3.1997716894975881E-3</v>
      </c>
      <c r="M160" s="271">
        <v>59.100445172184415</v>
      </c>
      <c r="N160" s="269">
        <v>32160</v>
      </c>
      <c r="O160" s="269">
        <v>45810</v>
      </c>
      <c r="P160" s="269">
        <v>57000</v>
      </c>
      <c r="Q160" s="269">
        <v>71500</v>
      </c>
      <c r="R160" s="269">
        <v>89500</v>
      </c>
      <c r="S160" s="269" t="s">
        <v>152</v>
      </c>
      <c r="T160" s="270">
        <v>1.9</v>
      </c>
      <c r="U160" s="270">
        <v>2.7</v>
      </c>
      <c r="V160" s="270" t="e">
        <v>#N/A</v>
      </c>
      <c r="W160" s="270">
        <v>4.2</v>
      </c>
      <c r="X160" s="270">
        <v>5.3</v>
      </c>
      <c r="Y160" s="270">
        <v>0.32</v>
      </c>
      <c r="Z160" s="270">
        <v>0.43</v>
      </c>
      <c r="AA160" s="270">
        <v>0.48</v>
      </c>
      <c r="AB160" s="270">
        <v>0.52</v>
      </c>
      <c r="AC160" s="270">
        <v>0.56000000000000005</v>
      </c>
      <c r="AD160" s="270">
        <v>0</v>
      </c>
      <c r="AE160" s="270">
        <v>0</v>
      </c>
      <c r="AF160" s="270">
        <v>0</v>
      </c>
      <c r="AG160" s="270">
        <v>0</v>
      </c>
      <c r="AH160" s="270">
        <v>0</v>
      </c>
      <c r="AI160" s="270">
        <v>0</v>
      </c>
      <c r="AJ160" s="270">
        <v>0</v>
      </c>
      <c r="AK160" s="270">
        <v>0</v>
      </c>
      <c r="AL160" s="270">
        <v>0</v>
      </c>
      <c r="AM160" s="270">
        <v>0</v>
      </c>
      <c r="AN160" s="270">
        <v>0</v>
      </c>
      <c r="AO160" s="270">
        <v>0</v>
      </c>
      <c r="AP160" s="270">
        <v>0</v>
      </c>
      <c r="AQ160" s="270">
        <v>0</v>
      </c>
      <c r="AR160" s="270">
        <v>0</v>
      </c>
      <c r="AS160" s="270">
        <v>0</v>
      </c>
      <c r="AT160" s="270">
        <v>0</v>
      </c>
      <c r="AU160" s="270">
        <v>0</v>
      </c>
      <c r="AV160" s="270">
        <v>0</v>
      </c>
      <c r="AW160" s="270">
        <v>0</v>
      </c>
      <c r="AX160" s="270">
        <v>0</v>
      </c>
      <c r="AY160" s="270">
        <v>0</v>
      </c>
      <c r="AZ160" s="270">
        <v>0</v>
      </c>
      <c r="BA160" s="270">
        <v>0</v>
      </c>
      <c r="BB160" s="270">
        <v>0</v>
      </c>
      <c r="BC160" s="270">
        <v>0</v>
      </c>
      <c r="BD160" s="270">
        <v>0</v>
      </c>
      <c r="BE160" s="270">
        <v>0</v>
      </c>
      <c r="BF160" s="270">
        <v>0</v>
      </c>
      <c r="BG160" s="270">
        <v>0</v>
      </c>
    </row>
    <row r="161" spans="1:59">
      <c r="A161" s="267" t="s">
        <v>549</v>
      </c>
      <c r="B161" s="268">
        <v>0.40941666666666671</v>
      </c>
      <c r="C161" s="268">
        <v>1</v>
      </c>
      <c r="D161" s="268">
        <v>0</v>
      </c>
      <c r="E161" s="268"/>
      <c r="F161" s="269">
        <v>6340</v>
      </c>
      <c r="G161" s="270">
        <v>0.30299999999999999</v>
      </c>
      <c r="H161" s="270">
        <v>4.2999999999999997E-2</v>
      </c>
      <c r="I161" s="270">
        <v>0</v>
      </c>
      <c r="J161" s="270">
        <v>0.01</v>
      </c>
      <c r="K161" s="270">
        <v>2E-3</v>
      </c>
      <c r="L161" s="270">
        <v>5.1416666666666722E-2</v>
      </c>
      <c r="M161" s="271">
        <v>47.791798107255524</v>
      </c>
      <c r="N161" s="269">
        <v>6400</v>
      </c>
      <c r="O161" s="269">
        <v>6500</v>
      </c>
      <c r="P161" s="269">
        <v>6600</v>
      </c>
      <c r="Q161" s="269">
        <v>6700</v>
      </c>
      <c r="R161" s="269">
        <v>6800</v>
      </c>
      <c r="S161" s="269" t="s">
        <v>200</v>
      </c>
      <c r="T161" s="270">
        <v>0.315</v>
      </c>
      <c r="U161" s="270">
        <v>0.32</v>
      </c>
      <c r="V161" s="270" t="e">
        <v>#N/A</v>
      </c>
      <c r="W161" s="270">
        <v>0.34</v>
      </c>
      <c r="X161" s="270">
        <v>0.35</v>
      </c>
      <c r="Y161" s="270">
        <v>4.2000000000000003E-2</v>
      </c>
      <c r="Z161" s="270">
        <v>4.3999999999999997E-2</v>
      </c>
      <c r="AA161" s="270">
        <v>4.5999999999999999E-2</v>
      </c>
      <c r="AB161" s="270">
        <v>4.8000000000000001E-2</v>
      </c>
      <c r="AC161" s="270">
        <v>0.05</v>
      </c>
      <c r="AD161" s="270">
        <v>0</v>
      </c>
      <c r="AE161" s="270">
        <v>0</v>
      </c>
      <c r="AF161" s="270">
        <v>0</v>
      </c>
      <c r="AG161" s="270">
        <v>0</v>
      </c>
      <c r="AH161" s="270">
        <v>0</v>
      </c>
      <c r="AI161" s="270">
        <v>1.2999999999999999E-2</v>
      </c>
      <c r="AJ161" s="270">
        <v>1.4E-2</v>
      </c>
      <c r="AK161" s="270">
        <v>1.4999999999999999E-2</v>
      </c>
      <c r="AL161" s="270">
        <v>1.6E-2</v>
      </c>
      <c r="AM161" s="270">
        <v>1.7000000000000001E-2</v>
      </c>
      <c r="AN161" s="270">
        <v>2E-3</v>
      </c>
      <c r="AO161" s="270">
        <v>2E-3</v>
      </c>
      <c r="AP161" s="270">
        <v>2E-3</v>
      </c>
      <c r="AQ161" s="270">
        <v>2E-3</v>
      </c>
      <c r="AR161" s="270">
        <v>2E-3</v>
      </c>
      <c r="AS161" s="270">
        <v>5.2999999999999999E-2</v>
      </c>
      <c r="AT161" s="270">
        <v>5.3999999999999999E-2</v>
      </c>
      <c r="AU161" s="270">
        <v>5.6000000000000001E-2</v>
      </c>
      <c r="AV161" s="270">
        <v>5.8000000000000003E-2</v>
      </c>
      <c r="AW161" s="270">
        <v>0.06</v>
      </c>
      <c r="AX161" s="270">
        <v>0</v>
      </c>
      <c r="AY161" s="270">
        <v>0</v>
      </c>
      <c r="AZ161" s="270">
        <v>0</v>
      </c>
      <c r="BA161" s="270">
        <v>0</v>
      </c>
      <c r="BB161" s="270">
        <v>0</v>
      </c>
      <c r="BC161" s="270">
        <v>0</v>
      </c>
      <c r="BD161" s="270">
        <v>0</v>
      </c>
      <c r="BE161" s="270">
        <v>0</v>
      </c>
      <c r="BF161" s="270">
        <v>0</v>
      </c>
      <c r="BG161" s="270">
        <v>0</v>
      </c>
    </row>
    <row r="162" spans="1:59">
      <c r="A162" s="267" t="s">
        <v>550</v>
      </c>
      <c r="B162" s="268">
        <v>5.5837499999999993</v>
      </c>
      <c r="C162" s="268">
        <v>24.17</v>
      </c>
      <c r="D162" s="268">
        <v>0.82074794520547945</v>
      </c>
      <c r="E162" s="268"/>
      <c r="F162" s="269">
        <v>15527</v>
      </c>
      <c r="G162" s="270">
        <v>0.81599999999999995</v>
      </c>
      <c r="H162" s="270">
        <v>0.19900000000000001</v>
      </c>
      <c r="I162" s="270">
        <v>1.248</v>
      </c>
      <c r="J162" s="270">
        <v>0.57800000000000007</v>
      </c>
      <c r="K162" s="270">
        <v>1.26</v>
      </c>
      <c r="L162" s="270">
        <v>0.66200205479452023</v>
      </c>
      <c r="M162" s="271">
        <v>52.553616281316415</v>
      </c>
      <c r="N162" s="269">
        <v>16147</v>
      </c>
      <c r="O162" s="269">
        <v>16390</v>
      </c>
      <c r="P162" s="269">
        <v>16513</v>
      </c>
      <c r="Q162" s="269">
        <v>16636</v>
      </c>
      <c r="R162" s="269">
        <v>16800</v>
      </c>
      <c r="S162" s="269" t="s">
        <v>147</v>
      </c>
      <c r="T162" s="270">
        <v>1.175</v>
      </c>
      <c r="U162" s="270">
        <v>1.1850000000000001</v>
      </c>
      <c r="V162" s="270">
        <v>1.1950000000000001</v>
      </c>
      <c r="W162" s="270">
        <v>1.2</v>
      </c>
      <c r="X162" s="270">
        <v>1.2050000000000001</v>
      </c>
      <c r="Y162" s="270">
        <v>0.2</v>
      </c>
      <c r="Z162" s="270">
        <v>0.2</v>
      </c>
      <c r="AA162" s="270">
        <v>0.21</v>
      </c>
      <c r="AB162" s="270">
        <v>0.21</v>
      </c>
      <c r="AC162" s="270">
        <v>0.22</v>
      </c>
      <c r="AD162" s="270">
        <v>1.5</v>
      </c>
      <c r="AE162" s="270">
        <v>1.55</v>
      </c>
      <c r="AF162" s="270">
        <v>1.6</v>
      </c>
      <c r="AG162" s="270">
        <v>1.65</v>
      </c>
      <c r="AH162" s="270">
        <v>1.7</v>
      </c>
      <c r="AI162" s="270">
        <v>0.6</v>
      </c>
      <c r="AJ162" s="270">
        <v>0.6</v>
      </c>
      <c r="AK162" s="270">
        <v>0.65</v>
      </c>
      <c r="AL162" s="270">
        <v>0.65</v>
      </c>
      <c r="AM162" s="270">
        <v>0.7</v>
      </c>
      <c r="AN162" s="270">
        <v>1.2</v>
      </c>
      <c r="AO162" s="270">
        <v>1.2</v>
      </c>
      <c r="AP162" s="270">
        <v>1.2</v>
      </c>
      <c r="AQ162" s="270">
        <v>1.2</v>
      </c>
      <c r="AR162" s="270">
        <v>1.2</v>
      </c>
      <c r="AS162" s="270">
        <v>0.752</v>
      </c>
      <c r="AT162" s="270">
        <v>0.76200000000000001</v>
      </c>
      <c r="AU162" s="270">
        <v>0.78100000000000003</v>
      </c>
      <c r="AV162" s="270">
        <v>0.79</v>
      </c>
      <c r="AW162" s="270">
        <v>0.80900000000000005</v>
      </c>
      <c r="AX162" s="270">
        <v>0</v>
      </c>
      <c r="AY162" s="270">
        <v>0</v>
      </c>
      <c r="AZ162" s="270">
        <v>0</v>
      </c>
      <c r="BA162" s="270">
        <v>0</v>
      </c>
      <c r="BB162" s="270">
        <v>0</v>
      </c>
      <c r="BC162" s="270">
        <v>0</v>
      </c>
      <c r="BD162" s="270">
        <v>0</v>
      </c>
      <c r="BE162" s="270">
        <v>0</v>
      </c>
      <c r="BF162" s="270">
        <v>0</v>
      </c>
      <c r="BG162" s="270">
        <v>0</v>
      </c>
    </row>
    <row r="163" spans="1:59">
      <c r="A163" s="267" t="s">
        <v>551</v>
      </c>
      <c r="B163" s="268">
        <v>0.49433333333333335</v>
      </c>
      <c r="C163" s="268">
        <v>1.258</v>
      </c>
      <c r="D163" s="268">
        <v>0</v>
      </c>
      <c r="E163" s="268"/>
      <c r="F163" s="269">
        <v>5500</v>
      </c>
      <c r="G163" s="270">
        <v>0.19600000000000001</v>
      </c>
      <c r="H163" s="270">
        <v>9.0999999999999998E-2</v>
      </c>
      <c r="I163" s="270">
        <v>1.7999999999999999E-2</v>
      </c>
      <c r="J163" s="270">
        <v>9.7000000000000003E-2</v>
      </c>
      <c r="K163" s="270">
        <v>4.2000000000000003E-2</v>
      </c>
      <c r="L163" s="270">
        <v>5.0333333333333341E-2</v>
      </c>
      <c r="M163" s="271">
        <v>35.636363636363633</v>
      </c>
      <c r="N163" s="269">
        <v>5582</v>
      </c>
      <c r="O163" s="269">
        <v>5642</v>
      </c>
      <c r="P163" s="269">
        <v>5702</v>
      </c>
      <c r="Q163" s="269">
        <v>5784</v>
      </c>
      <c r="R163" s="269">
        <v>5833</v>
      </c>
      <c r="S163" s="269" t="s">
        <v>205</v>
      </c>
      <c r="T163" s="270">
        <v>0.19600000000000001</v>
      </c>
      <c r="U163" s="270">
        <v>0.20699999999999999</v>
      </c>
      <c r="V163" s="270">
        <v>0.218</v>
      </c>
      <c r="W163" s="270">
        <v>0.23</v>
      </c>
      <c r="X163" s="270">
        <v>0.24199999999999999</v>
      </c>
      <c r="Y163" s="270">
        <v>0.1</v>
      </c>
      <c r="Z163" s="270">
        <v>0.115</v>
      </c>
      <c r="AA163" s="270">
        <v>0.126</v>
      </c>
      <c r="AB163" s="270">
        <v>0.13800000000000001</v>
      </c>
      <c r="AC163" s="270">
        <v>0.152</v>
      </c>
      <c r="AD163" s="270">
        <v>1.6E-2</v>
      </c>
      <c r="AE163" s="270">
        <v>1.7000000000000001E-2</v>
      </c>
      <c r="AF163" s="270">
        <v>1.7999999999999999E-2</v>
      </c>
      <c r="AG163" s="270">
        <v>1.7999999999999999E-2</v>
      </c>
      <c r="AH163" s="270">
        <v>1.9E-2</v>
      </c>
      <c r="AI163" s="270">
        <v>0.10100000000000001</v>
      </c>
      <c r="AJ163" s="270">
        <v>0.114</v>
      </c>
      <c r="AK163" s="270">
        <v>0.127</v>
      </c>
      <c r="AL163" s="270">
        <v>0.13800000000000001</v>
      </c>
      <c r="AM163" s="270">
        <v>0.151</v>
      </c>
      <c r="AN163" s="270">
        <v>2.1999999999999999E-2</v>
      </c>
      <c r="AO163" s="270">
        <v>2.1999999999999999E-2</v>
      </c>
      <c r="AP163" s="270">
        <v>2.1999999999999999E-2</v>
      </c>
      <c r="AQ163" s="270">
        <v>2.1999999999999999E-2</v>
      </c>
      <c r="AR163" s="270">
        <v>2.1999999999999999E-2</v>
      </c>
      <c r="AS163" s="270">
        <v>0.126</v>
      </c>
      <c r="AT163" s="270">
        <v>0.13700000000000001</v>
      </c>
      <c r="AU163" s="270">
        <v>0.14799999999999999</v>
      </c>
      <c r="AV163" s="270">
        <v>0.158</v>
      </c>
      <c r="AW163" s="270">
        <v>0.16900000000000001</v>
      </c>
      <c r="AX163" s="270">
        <v>0</v>
      </c>
      <c r="AY163" s="270">
        <v>0</v>
      </c>
      <c r="AZ163" s="270">
        <v>0</v>
      </c>
      <c r="BA163" s="270">
        <v>0</v>
      </c>
      <c r="BB163" s="270">
        <v>0</v>
      </c>
      <c r="BC163" s="270">
        <v>0</v>
      </c>
      <c r="BD163" s="270">
        <v>0</v>
      </c>
      <c r="BE163" s="270">
        <v>0</v>
      </c>
      <c r="BF163" s="270">
        <v>0</v>
      </c>
      <c r="BG163" s="270">
        <v>0</v>
      </c>
    </row>
    <row r="164" spans="1:59">
      <c r="A164" s="267" t="s">
        <v>552</v>
      </c>
      <c r="B164" s="268">
        <v>0.95399999999999985</v>
      </c>
      <c r="C164" s="268">
        <v>1.35</v>
      </c>
      <c r="D164" s="268">
        <v>0</v>
      </c>
      <c r="E164" s="268"/>
      <c r="F164" s="269">
        <v>13843</v>
      </c>
      <c r="G164" s="270">
        <v>0.63400000000000001</v>
      </c>
      <c r="H164" s="270">
        <v>0.109</v>
      </c>
      <c r="I164" s="270">
        <v>4.0000000000000001E-3</v>
      </c>
      <c r="J164" s="270">
        <v>0</v>
      </c>
      <c r="K164" s="270">
        <v>7.0000000000000007E-2</v>
      </c>
      <c r="L164" s="270">
        <v>0.1369999999999999</v>
      </c>
      <c r="M164" s="271">
        <v>45.799320956440077</v>
      </c>
      <c r="N164" s="269">
        <v>14200</v>
      </c>
      <c r="O164" s="269">
        <v>14250</v>
      </c>
      <c r="P164" s="269">
        <v>14300</v>
      </c>
      <c r="Q164" s="269">
        <v>14350</v>
      </c>
      <c r="R164" s="269">
        <v>14400</v>
      </c>
      <c r="S164" s="269" t="s">
        <v>193</v>
      </c>
      <c r="T164" s="270">
        <v>0.65</v>
      </c>
      <c r="U164" s="270">
        <v>0.65300000000000002</v>
      </c>
      <c r="V164" s="270">
        <v>0.65500000000000003</v>
      </c>
      <c r="W164" s="270">
        <v>0.65800000000000003</v>
      </c>
      <c r="X164" s="270">
        <v>0.66</v>
      </c>
      <c r="Y164" s="270">
        <v>0.11</v>
      </c>
      <c r="Z164" s="270">
        <v>0.12</v>
      </c>
      <c r="AA164" s="270">
        <v>0.125</v>
      </c>
      <c r="AB164" s="270">
        <v>0.13</v>
      </c>
      <c r="AC164" s="270">
        <v>0.13500000000000001</v>
      </c>
      <c r="AD164" s="270">
        <v>2.5999999999999999E-2</v>
      </c>
      <c r="AE164" s="270">
        <v>2.7E-2</v>
      </c>
      <c r="AF164" s="270">
        <v>2.8000000000000001E-2</v>
      </c>
      <c r="AG164" s="270">
        <v>2.9000000000000001E-2</v>
      </c>
      <c r="AH164" s="270">
        <v>0.03</v>
      </c>
      <c r="AI164" s="270">
        <v>0</v>
      </c>
      <c r="AJ164" s="270">
        <v>0</v>
      </c>
      <c r="AK164" s="270">
        <v>0</v>
      </c>
      <c r="AL164" s="270">
        <v>0</v>
      </c>
      <c r="AM164" s="270">
        <v>0</v>
      </c>
      <c r="AN164" s="270">
        <v>7.4999999999999997E-2</v>
      </c>
      <c r="AO164" s="270">
        <v>7.5999999999999998E-2</v>
      </c>
      <c r="AP164" s="270">
        <v>7.6999999999999999E-2</v>
      </c>
      <c r="AQ164" s="270">
        <v>7.9000000000000001E-2</v>
      </c>
      <c r="AR164" s="270">
        <v>0.08</v>
      </c>
      <c r="AS164" s="270">
        <v>0.15</v>
      </c>
      <c r="AT164" s="270">
        <v>0.152</v>
      </c>
      <c r="AU164" s="270">
        <v>0.154</v>
      </c>
      <c r="AV164" s="270">
        <v>0.156</v>
      </c>
      <c r="AW164" s="270">
        <v>0.157</v>
      </c>
      <c r="AX164" s="270">
        <v>0</v>
      </c>
      <c r="AY164" s="270">
        <v>0</v>
      </c>
      <c r="AZ164" s="270">
        <v>0</v>
      </c>
      <c r="BA164" s="270">
        <v>0</v>
      </c>
      <c r="BB164" s="270">
        <v>0</v>
      </c>
      <c r="BC164" s="270">
        <v>0</v>
      </c>
      <c r="BD164" s="270">
        <v>0</v>
      </c>
      <c r="BE164" s="270">
        <v>0</v>
      </c>
      <c r="BF164" s="270">
        <v>0</v>
      </c>
      <c r="BG164" s="270">
        <v>0</v>
      </c>
    </row>
    <row r="165" spans="1:59">
      <c r="A165" s="267" t="s">
        <v>554</v>
      </c>
      <c r="B165" s="268">
        <v>2.1641666666666666</v>
      </c>
      <c r="C165" s="268">
        <v>2.6520000000000001</v>
      </c>
      <c r="D165" s="268">
        <v>3.8602739726027397E-3</v>
      </c>
      <c r="E165" s="268"/>
      <c r="F165" s="269">
        <v>18683</v>
      </c>
      <c r="G165" s="270">
        <v>0.75800000000000001</v>
      </c>
      <c r="H165" s="270">
        <v>0.371</v>
      </c>
      <c r="I165" s="270">
        <v>4.0000000000000001E-3</v>
      </c>
      <c r="J165" s="270">
        <v>0.32300000000000001</v>
      </c>
      <c r="K165" s="270">
        <v>0.17499999999999999</v>
      </c>
      <c r="L165" s="270">
        <v>0.52930639269406377</v>
      </c>
      <c r="M165" s="271">
        <v>40.571642669806778</v>
      </c>
      <c r="N165" s="269">
        <v>18683</v>
      </c>
      <c r="O165" s="269">
        <v>18683</v>
      </c>
      <c r="P165" s="269">
        <v>18683</v>
      </c>
      <c r="Q165" s="269">
        <v>18730</v>
      </c>
      <c r="R165" s="269">
        <v>18917</v>
      </c>
      <c r="S165" s="269" t="s">
        <v>156</v>
      </c>
      <c r="T165" s="270">
        <v>0.75900000000000001</v>
      </c>
      <c r="U165" s="270">
        <v>0.88700000000000001</v>
      </c>
      <c r="V165" s="270" t="e">
        <v>#N/A</v>
      </c>
      <c r="W165" s="270">
        <v>1</v>
      </c>
      <c r="X165" s="270">
        <v>1.05</v>
      </c>
      <c r="Y165" s="270">
        <v>0.371</v>
      </c>
      <c r="Z165" s="270">
        <v>0.371</v>
      </c>
      <c r="AA165" s="270">
        <v>0.371</v>
      </c>
      <c r="AB165" s="270">
        <v>0.371</v>
      </c>
      <c r="AC165" s="270">
        <v>0.373</v>
      </c>
      <c r="AD165" s="270">
        <v>5.0000000000000001E-3</v>
      </c>
      <c r="AE165" s="270">
        <v>5.0000000000000001E-3</v>
      </c>
      <c r="AF165" s="270">
        <v>5.0000000000000001E-3</v>
      </c>
      <c r="AG165" s="270">
        <v>5.0000000000000001E-3</v>
      </c>
      <c r="AH165" s="270">
        <v>5.0000000000000001E-3</v>
      </c>
      <c r="AI165" s="270">
        <v>0.32300000000000001</v>
      </c>
      <c r="AJ165" s="270">
        <v>0.32300000000000001</v>
      </c>
      <c r="AK165" s="270">
        <v>0.32300000000000001</v>
      </c>
      <c r="AL165" s="270">
        <v>0.32600000000000001</v>
      </c>
      <c r="AM165" s="270">
        <v>0.32900000000000001</v>
      </c>
      <c r="AN165" s="270">
        <v>0.17499999999999999</v>
      </c>
      <c r="AO165" s="270">
        <v>0.17499999999999999</v>
      </c>
      <c r="AP165" s="270">
        <v>0.17499999999999999</v>
      </c>
      <c r="AQ165" s="270">
        <v>0.17499999999999999</v>
      </c>
      <c r="AR165" s="270">
        <v>0.17499999999999999</v>
      </c>
      <c r="AS165" s="270">
        <v>0.53100000000000003</v>
      </c>
      <c r="AT165" s="270">
        <v>0.57599999999999996</v>
      </c>
      <c r="AU165" s="270">
        <v>0.59799999999999998</v>
      </c>
      <c r="AV165" s="270">
        <v>0.62</v>
      </c>
      <c r="AW165" s="270">
        <v>0.63900000000000001</v>
      </c>
      <c r="AX165" s="270">
        <v>0.5</v>
      </c>
      <c r="AY165" s="270">
        <v>0</v>
      </c>
      <c r="AZ165" s="270">
        <v>0</v>
      </c>
      <c r="BA165" s="270">
        <v>0</v>
      </c>
      <c r="BB165" s="270">
        <v>0</v>
      </c>
      <c r="BC165" s="270">
        <v>0</v>
      </c>
      <c r="BD165" s="270">
        <v>0</v>
      </c>
      <c r="BE165" s="270">
        <v>0</v>
      </c>
      <c r="BF165" s="270">
        <v>0</v>
      </c>
      <c r="BG165" s="270">
        <v>0</v>
      </c>
    </row>
    <row r="166" spans="1:59">
      <c r="A166" s="267" t="s">
        <v>988</v>
      </c>
      <c r="B166" s="268">
        <v>0.49166666666666664</v>
      </c>
      <c r="C166" s="268">
        <v>1.397</v>
      </c>
      <c r="D166" s="268">
        <v>4.9315068493150684E-5</v>
      </c>
      <c r="E166" s="268"/>
      <c r="F166" s="269">
        <v>3608</v>
      </c>
      <c r="G166" s="270">
        <v>0.19700000000000001</v>
      </c>
      <c r="H166" s="270">
        <v>7.3999999999999996E-2</v>
      </c>
      <c r="I166" s="270">
        <v>1.0999999999999999E-2</v>
      </c>
      <c r="J166" s="270">
        <v>0.109</v>
      </c>
      <c r="K166" s="270">
        <v>3.2000000000000001E-2</v>
      </c>
      <c r="L166" s="270">
        <v>6.8617351598173448E-2</v>
      </c>
      <c r="M166" s="271">
        <v>54.600886917960089</v>
      </c>
      <c r="N166" s="269">
        <v>3612</v>
      </c>
      <c r="O166" s="269">
        <v>3641</v>
      </c>
      <c r="P166" s="269">
        <v>3670</v>
      </c>
      <c r="Q166" s="269">
        <v>3699</v>
      </c>
      <c r="R166" s="269">
        <v>3728</v>
      </c>
      <c r="S166" s="269" t="s">
        <v>217</v>
      </c>
      <c r="T166" s="270">
        <v>0.18099999999999999</v>
      </c>
      <c r="U166" s="270">
        <v>0.183</v>
      </c>
      <c r="V166" s="270">
        <v>0.185</v>
      </c>
      <c r="W166" s="270">
        <v>0.187</v>
      </c>
      <c r="X166" s="270">
        <v>0.189</v>
      </c>
      <c r="Y166" s="270">
        <v>0.159</v>
      </c>
      <c r="Z166" s="270">
        <v>0.16200000000000001</v>
      </c>
      <c r="AA166" s="270">
        <v>0.16700000000000001</v>
      </c>
      <c r="AB166" s="270">
        <v>0.17199999999999999</v>
      </c>
      <c r="AC166" s="270">
        <v>0.186</v>
      </c>
      <c r="AD166" s="270">
        <v>1.4999999999999999E-2</v>
      </c>
      <c r="AE166" s="270">
        <v>1.7000000000000001E-2</v>
      </c>
      <c r="AF166" s="270">
        <v>1.9E-2</v>
      </c>
      <c r="AG166" s="270">
        <v>2.1000000000000001E-2</v>
      </c>
      <c r="AH166" s="270">
        <v>2.5000000000000001E-2</v>
      </c>
      <c r="AI166" s="270">
        <v>5.7000000000000002E-2</v>
      </c>
      <c r="AJ166" s="270">
        <v>5.8999999999999997E-2</v>
      </c>
      <c r="AK166" s="270">
        <v>5.8999999999999997E-2</v>
      </c>
      <c r="AL166" s="270">
        <v>0.06</v>
      </c>
      <c r="AM166" s="270">
        <v>0.06</v>
      </c>
      <c r="AN166" s="270">
        <v>3.1E-2</v>
      </c>
      <c r="AO166" s="270">
        <v>3.1E-2</v>
      </c>
      <c r="AP166" s="270">
        <v>3.1E-2</v>
      </c>
      <c r="AQ166" s="270">
        <v>3.1E-2</v>
      </c>
      <c r="AR166" s="270">
        <v>3.1E-2</v>
      </c>
      <c r="AS166" s="270">
        <v>7.5999999999999998E-2</v>
      </c>
      <c r="AT166" s="270">
        <v>7.8E-2</v>
      </c>
      <c r="AU166" s="270">
        <v>7.9000000000000001E-2</v>
      </c>
      <c r="AV166" s="270">
        <v>8.1000000000000003E-2</v>
      </c>
      <c r="AW166" s="270">
        <v>8.5000000000000006E-2</v>
      </c>
      <c r="AX166" s="270">
        <v>0</v>
      </c>
      <c r="AY166" s="270">
        <v>0</v>
      </c>
      <c r="AZ166" s="270">
        <v>0</v>
      </c>
      <c r="BA166" s="270">
        <v>0</v>
      </c>
      <c r="BB166" s="270">
        <v>0</v>
      </c>
      <c r="BC166" s="270">
        <v>0</v>
      </c>
      <c r="BD166" s="270">
        <v>0</v>
      </c>
      <c r="BE166" s="270">
        <v>0</v>
      </c>
      <c r="BF166" s="270">
        <v>0</v>
      </c>
      <c r="BG166" s="270">
        <v>0</v>
      </c>
    </row>
    <row r="167" spans="1:59">
      <c r="A167" s="267" t="s">
        <v>555</v>
      </c>
      <c r="B167" s="268">
        <v>0.11783333333333333</v>
      </c>
      <c r="C167" s="268">
        <v>0.23699999999999999</v>
      </c>
      <c r="D167" s="268">
        <v>0</v>
      </c>
      <c r="E167" s="268"/>
      <c r="F167" s="269">
        <v>495</v>
      </c>
      <c r="G167" s="270">
        <v>3.6999999999999998E-2</v>
      </c>
      <c r="H167" s="270">
        <v>5.0000000000000001E-3</v>
      </c>
      <c r="I167" s="270">
        <v>0</v>
      </c>
      <c r="J167" s="270">
        <v>8.9999999999999993E-3</v>
      </c>
      <c r="K167" s="270">
        <v>3.4000000000000002E-2</v>
      </c>
      <c r="L167" s="270">
        <v>3.2833333333333339E-2</v>
      </c>
      <c r="M167" s="271">
        <v>74.747474747474755</v>
      </c>
      <c r="N167" s="269">
        <v>496</v>
      </c>
      <c r="O167" s="269">
        <v>501</v>
      </c>
      <c r="P167" s="269">
        <v>506</v>
      </c>
      <c r="Q167" s="269">
        <v>511</v>
      </c>
      <c r="R167" s="269">
        <v>516</v>
      </c>
      <c r="S167" s="269" t="s">
        <v>220</v>
      </c>
      <c r="T167" s="270">
        <v>3.6999999999999998E-2</v>
      </c>
      <c r="U167" s="270">
        <v>3.6999999999999998E-2</v>
      </c>
      <c r="V167" s="270">
        <v>3.6999999999999998E-2</v>
      </c>
      <c r="W167" s="270">
        <v>3.6999999999999998E-2</v>
      </c>
      <c r="X167" s="270">
        <v>3.6999999999999998E-2</v>
      </c>
      <c r="Y167" s="270">
        <v>5.0000000000000001E-3</v>
      </c>
      <c r="Z167" s="270">
        <v>5.0000000000000001E-3</v>
      </c>
      <c r="AA167" s="270">
        <v>5.0000000000000001E-3</v>
      </c>
      <c r="AB167" s="270">
        <v>5.0000000000000001E-3</v>
      </c>
      <c r="AC167" s="270">
        <v>5.0000000000000001E-3</v>
      </c>
      <c r="AD167" s="270">
        <v>0</v>
      </c>
      <c r="AE167" s="270">
        <v>0</v>
      </c>
      <c r="AF167" s="270">
        <v>0</v>
      </c>
      <c r="AG167" s="270">
        <v>0</v>
      </c>
      <c r="AH167" s="270">
        <v>0</v>
      </c>
      <c r="AI167" s="270">
        <v>8.9999999999999993E-3</v>
      </c>
      <c r="AJ167" s="270">
        <v>8.9999999999999993E-3</v>
      </c>
      <c r="AK167" s="270">
        <v>8.9999999999999993E-3</v>
      </c>
      <c r="AL167" s="270">
        <v>8.9999999999999993E-3</v>
      </c>
      <c r="AM167" s="270">
        <v>0.01</v>
      </c>
      <c r="AN167" s="270">
        <v>1E-3</v>
      </c>
      <c r="AO167" s="270">
        <v>1E-3</v>
      </c>
      <c r="AP167" s="270">
        <v>1E-3</v>
      </c>
      <c r="AQ167" s="270">
        <v>1E-3</v>
      </c>
      <c r="AR167" s="270">
        <v>1E-3</v>
      </c>
      <c r="AS167" s="270">
        <v>8.0000000000000002E-3</v>
      </c>
      <c r="AT167" s="270">
        <v>8.0000000000000002E-3</v>
      </c>
      <c r="AU167" s="270">
        <v>8.0000000000000002E-3</v>
      </c>
      <c r="AV167" s="270">
        <v>8.0000000000000002E-3</v>
      </c>
      <c r="AW167" s="270">
        <v>8.0000000000000002E-3</v>
      </c>
      <c r="AX167" s="270">
        <v>0</v>
      </c>
      <c r="AY167" s="270">
        <v>0</v>
      </c>
      <c r="AZ167" s="270">
        <v>0</v>
      </c>
      <c r="BA167" s="270">
        <v>0</v>
      </c>
      <c r="BB167" s="270">
        <v>0</v>
      </c>
      <c r="BC167" s="270">
        <v>0</v>
      </c>
      <c r="BD167" s="270">
        <v>0</v>
      </c>
      <c r="BE167" s="270">
        <v>0</v>
      </c>
      <c r="BF167" s="270">
        <v>0</v>
      </c>
      <c r="BG167" s="270">
        <v>0</v>
      </c>
    </row>
    <row r="168" spans="1:59">
      <c r="A168" s="267" t="s">
        <v>556</v>
      </c>
      <c r="B168" s="268">
        <v>0.77099999999999991</v>
      </c>
      <c r="C168" s="268">
        <v>5.8</v>
      </c>
      <c r="D168" s="268">
        <v>8.2224657534246584E-2</v>
      </c>
      <c r="E168" s="268"/>
      <c r="F168" s="269">
        <v>4000</v>
      </c>
      <c r="G168" s="270">
        <v>0.16600000000000001</v>
      </c>
      <c r="H168" s="270">
        <v>0.17100000000000001</v>
      </c>
      <c r="I168" s="270">
        <v>0.108</v>
      </c>
      <c r="J168" s="270">
        <v>0.10100000000000001</v>
      </c>
      <c r="K168" s="270">
        <v>5.5E-2</v>
      </c>
      <c r="L168" s="270">
        <v>8.7775342465753248E-2</v>
      </c>
      <c r="M168" s="271">
        <v>41.5</v>
      </c>
      <c r="N168" s="269">
        <v>4000</v>
      </c>
      <c r="O168" s="269">
        <v>4120</v>
      </c>
      <c r="P168" s="269">
        <v>4480</v>
      </c>
      <c r="Q168" s="269">
        <v>4600</v>
      </c>
      <c r="R168" s="269">
        <v>4840</v>
      </c>
      <c r="S168" s="269" t="s">
        <v>140</v>
      </c>
      <c r="T168" s="270">
        <v>0.16500000000000001</v>
      </c>
      <c r="U168" s="270">
        <v>0.17</v>
      </c>
      <c r="V168" s="270">
        <v>0.185</v>
      </c>
      <c r="W168" s="270">
        <v>0.19</v>
      </c>
      <c r="X168" s="270">
        <v>0.2</v>
      </c>
      <c r="Y168" s="270">
        <v>0.17</v>
      </c>
      <c r="Z168" s="270">
        <v>0.18</v>
      </c>
      <c r="AA168" s="270">
        <v>0.185</v>
      </c>
      <c r="AB168" s="270">
        <v>0.19</v>
      </c>
      <c r="AC168" s="270">
        <v>0.19</v>
      </c>
      <c r="AD168" s="270">
        <v>0.11</v>
      </c>
      <c r="AE168" s="270">
        <v>0.115</v>
      </c>
      <c r="AF168" s="270">
        <v>0.12</v>
      </c>
      <c r="AG168" s="270">
        <v>0.125</v>
      </c>
      <c r="AH168" s="270">
        <v>0.13</v>
      </c>
      <c r="AI168" s="270">
        <v>0.1</v>
      </c>
      <c r="AJ168" s="270">
        <v>0.105</v>
      </c>
      <c r="AK168" s="270">
        <v>0.11</v>
      </c>
      <c r="AL168" s="270">
        <v>0.11</v>
      </c>
      <c r="AM168" s="270">
        <v>0.115</v>
      </c>
      <c r="AN168" s="270">
        <v>7.4999999999999997E-2</v>
      </c>
      <c r="AO168" s="270">
        <v>7.4999999999999997E-2</v>
      </c>
      <c r="AP168" s="270">
        <v>7.4999999999999997E-2</v>
      </c>
      <c r="AQ168" s="270">
        <v>7.4999999999999997E-2</v>
      </c>
      <c r="AR168" s="270">
        <v>7.4999999999999997E-2</v>
      </c>
      <c r="AS168" s="270">
        <v>9.0999999999999998E-2</v>
      </c>
      <c r="AT168" s="270">
        <v>9.4E-2</v>
      </c>
      <c r="AU168" s="270">
        <v>9.9000000000000005E-2</v>
      </c>
      <c r="AV168" s="270">
        <v>0.10100000000000001</v>
      </c>
      <c r="AW168" s="270">
        <v>0.104</v>
      </c>
      <c r="AX168" s="270">
        <v>0</v>
      </c>
      <c r="AY168" s="270">
        <v>0</v>
      </c>
      <c r="AZ168" s="270">
        <v>0</v>
      </c>
      <c r="BA168" s="270">
        <v>0</v>
      </c>
      <c r="BB168" s="270">
        <v>0</v>
      </c>
      <c r="BC168" s="270">
        <v>0</v>
      </c>
      <c r="BD168" s="270">
        <v>0</v>
      </c>
      <c r="BE168" s="270">
        <v>0</v>
      </c>
      <c r="BF168" s="270">
        <v>0</v>
      </c>
      <c r="BG168" s="270">
        <v>0</v>
      </c>
    </row>
    <row r="169" spans="1:59">
      <c r="A169" s="267" t="s">
        <v>557</v>
      </c>
      <c r="B169" s="268">
        <v>0.13700000000000001</v>
      </c>
      <c r="C169" s="268">
        <v>0.33300000000000002</v>
      </c>
      <c r="D169" s="268">
        <v>0</v>
      </c>
      <c r="E169" s="268"/>
      <c r="F169" s="269">
        <v>2057</v>
      </c>
      <c r="G169" s="270">
        <v>9.1999999999999998E-2</v>
      </c>
      <c r="H169" s="270">
        <v>7.0000000000000001E-3</v>
      </c>
      <c r="I169" s="270">
        <v>1E-3</v>
      </c>
      <c r="J169" s="270">
        <v>1.2999999999999999E-2</v>
      </c>
      <c r="K169" s="270">
        <v>3.0000000000000001E-3</v>
      </c>
      <c r="L169" s="270">
        <v>2.1000000000000005E-2</v>
      </c>
      <c r="M169" s="271">
        <v>44.725328147788041</v>
      </c>
      <c r="N169" s="269">
        <v>2065</v>
      </c>
      <c r="O169" s="269">
        <v>2070</v>
      </c>
      <c r="P169" s="269">
        <v>2078</v>
      </c>
      <c r="Q169" s="269">
        <v>2099</v>
      </c>
      <c r="R169" s="269">
        <v>2120</v>
      </c>
      <c r="S169" s="269" t="s">
        <v>145</v>
      </c>
      <c r="T169" s="270">
        <v>9.1999999999999998E-2</v>
      </c>
      <c r="U169" s="270">
        <v>9.1999999999999998E-2</v>
      </c>
      <c r="V169" s="270">
        <v>9.1999999999999998E-2</v>
      </c>
      <c r="W169" s="270">
        <v>9.1999999999999998E-2</v>
      </c>
      <c r="X169" s="270">
        <v>9.1999999999999998E-2</v>
      </c>
      <c r="Y169" s="270">
        <v>7.0000000000000001E-3</v>
      </c>
      <c r="Z169" s="270">
        <v>8.0000000000000002E-3</v>
      </c>
      <c r="AA169" s="270">
        <v>8.9999999999999993E-3</v>
      </c>
      <c r="AB169" s="270">
        <v>0.01</v>
      </c>
      <c r="AC169" s="270">
        <v>1.0999999999999999E-2</v>
      </c>
      <c r="AD169" s="270">
        <v>1E-3</v>
      </c>
      <c r="AE169" s="270">
        <v>1E-3</v>
      </c>
      <c r="AF169" s="270">
        <v>1E-3</v>
      </c>
      <c r="AG169" s="270">
        <v>1E-3</v>
      </c>
      <c r="AH169" s="270">
        <v>1E-3</v>
      </c>
      <c r="AI169" s="270">
        <v>1.2999999999999999E-2</v>
      </c>
      <c r="AJ169" s="270">
        <v>1.2999999999999999E-2</v>
      </c>
      <c r="AK169" s="270">
        <v>1.2999999999999999E-2</v>
      </c>
      <c r="AL169" s="270">
        <v>1.2999999999999999E-2</v>
      </c>
      <c r="AM169" s="270">
        <v>1.2999999999999999E-2</v>
      </c>
      <c r="AN169" s="270">
        <v>2E-3</v>
      </c>
      <c r="AO169" s="270">
        <v>2E-3</v>
      </c>
      <c r="AP169" s="270">
        <v>2E-3</v>
      </c>
      <c r="AQ169" s="270">
        <v>2E-3</v>
      </c>
      <c r="AR169" s="270">
        <v>2E-3</v>
      </c>
      <c r="AS169" s="270">
        <v>2.1999999999999999E-2</v>
      </c>
      <c r="AT169" s="270">
        <v>2.1999999999999999E-2</v>
      </c>
      <c r="AU169" s="270">
        <v>2.1999999999999999E-2</v>
      </c>
      <c r="AV169" s="270">
        <v>2.3E-2</v>
      </c>
      <c r="AW169" s="270">
        <v>2.3E-2</v>
      </c>
      <c r="AX169" s="270">
        <v>0</v>
      </c>
      <c r="AY169" s="270">
        <v>0</v>
      </c>
      <c r="AZ169" s="270">
        <v>0</v>
      </c>
      <c r="BA169" s="270">
        <v>0</v>
      </c>
      <c r="BB169" s="270">
        <v>0</v>
      </c>
      <c r="BC169" s="270">
        <v>0</v>
      </c>
      <c r="BD169" s="270">
        <v>0</v>
      </c>
      <c r="BE169" s="270">
        <v>0</v>
      </c>
      <c r="BF169" s="270">
        <v>0</v>
      </c>
      <c r="BG169" s="270">
        <v>0</v>
      </c>
    </row>
    <row r="170" spans="1:59">
      <c r="A170" s="267" t="s">
        <v>558</v>
      </c>
      <c r="B170" s="268">
        <v>0.13041666666666665</v>
      </c>
      <c r="C170" s="268">
        <v>0.22</v>
      </c>
      <c r="D170" s="268">
        <v>0</v>
      </c>
      <c r="E170" s="268"/>
      <c r="F170" s="269">
        <v>1200</v>
      </c>
      <c r="G170" s="270">
        <v>8.7999999999999995E-2</v>
      </c>
      <c r="H170" s="270">
        <v>5.0000000000000001E-3</v>
      </c>
      <c r="I170" s="270">
        <v>1.2E-2</v>
      </c>
      <c r="J170" s="270">
        <v>6.0000000000000001E-3</v>
      </c>
      <c r="K170" s="270">
        <v>1E-3</v>
      </c>
      <c r="L170" s="270">
        <v>1.8416666666666651E-2</v>
      </c>
      <c r="M170" s="271">
        <v>73.333333333333329</v>
      </c>
      <c r="N170" s="269">
        <v>1200</v>
      </c>
      <c r="O170" s="269">
        <v>1200</v>
      </c>
      <c r="P170" s="269">
        <v>1200</v>
      </c>
      <c r="Q170" s="269">
        <v>1200</v>
      </c>
      <c r="R170" s="269">
        <v>1200</v>
      </c>
      <c r="S170" s="269" t="s">
        <v>149</v>
      </c>
      <c r="T170" s="270">
        <v>0.09</v>
      </c>
      <c r="U170" s="270">
        <v>0.09</v>
      </c>
      <c r="V170" s="270">
        <v>0.09</v>
      </c>
      <c r="W170" s="270">
        <v>0.09</v>
      </c>
      <c r="X170" s="270">
        <v>0.09</v>
      </c>
      <c r="Y170" s="270">
        <v>5.0000000000000001E-3</v>
      </c>
      <c r="Z170" s="270">
        <v>5.0000000000000001E-3</v>
      </c>
      <c r="AA170" s="270">
        <v>5.0000000000000001E-3</v>
      </c>
      <c r="AB170" s="270">
        <v>5.0000000000000001E-3</v>
      </c>
      <c r="AC170" s="270">
        <v>5.0000000000000001E-3</v>
      </c>
      <c r="AD170" s="270">
        <v>1.2E-2</v>
      </c>
      <c r="AE170" s="270">
        <v>1.2E-2</v>
      </c>
      <c r="AF170" s="270">
        <v>1.2E-2</v>
      </c>
      <c r="AG170" s="270">
        <v>1.2E-2</v>
      </c>
      <c r="AH170" s="270">
        <v>1.2E-2</v>
      </c>
      <c r="AI170" s="270">
        <v>6.0000000000000001E-3</v>
      </c>
      <c r="AJ170" s="270">
        <v>6.0000000000000001E-3</v>
      </c>
      <c r="AK170" s="270">
        <v>6.0000000000000001E-3</v>
      </c>
      <c r="AL170" s="270">
        <v>6.0000000000000001E-3</v>
      </c>
      <c r="AM170" s="270">
        <v>6.0000000000000001E-3</v>
      </c>
      <c r="AN170" s="270">
        <v>1E-3</v>
      </c>
      <c r="AO170" s="270">
        <v>1E-3</v>
      </c>
      <c r="AP170" s="270">
        <v>1E-3</v>
      </c>
      <c r="AQ170" s="270">
        <v>1E-3</v>
      </c>
      <c r="AR170" s="270">
        <v>1E-3</v>
      </c>
      <c r="AS170" s="270">
        <v>1.7999999999999999E-2</v>
      </c>
      <c r="AT170" s="270">
        <v>1.7999999999999999E-2</v>
      </c>
      <c r="AU170" s="270">
        <v>1.7999999999999999E-2</v>
      </c>
      <c r="AV170" s="270">
        <v>1.7999999999999999E-2</v>
      </c>
      <c r="AW170" s="270">
        <v>1.7999999999999999E-2</v>
      </c>
      <c r="AX170" s="270">
        <v>0</v>
      </c>
      <c r="AY170" s="270">
        <v>0</v>
      </c>
      <c r="AZ170" s="270">
        <v>0</v>
      </c>
      <c r="BA170" s="270">
        <v>0</v>
      </c>
      <c r="BB170" s="270">
        <v>0</v>
      </c>
      <c r="BC170" s="270">
        <v>0</v>
      </c>
      <c r="BD170" s="270">
        <v>0</v>
      </c>
      <c r="BE170" s="270">
        <v>0</v>
      </c>
      <c r="BF170" s="270">
        <v>0</v>
      </c>
      <c r="BG170" s="270">
        <v>0</v>
      </c>
    </row>
    <row r="171" spans="1:59">
      <c r="A171" s="267" t="s">
        <v>559</v>
      </c>
      <c r="B171" s="268">
        <v>0.14641666666666667</v>
      </c>
      <c r="C171" s="268">
        <v>0.45200000000000001</v>
      </c>
      <c r="D171" s="268">
        <v>0</v>
      </c>
      <c r="E171" s="268"/>
      <c r="F171" s="269">
        <v>1326</v>
      </c>
      <c r="G171" s="270">
        <v>6.5000000000000002E-2</v>
      </c>
      <c r="H171" s="270">
        <v>8.9999999999999993E-3</v>
      </c>
      <c r="I171" s="270">
        <v>0</v>
      </c>
      <c r="J171" s="270">
        <v>6.0000000000000001E-3</v>
      </c>
      <c r="K171" s="270">
        <v>2E-3</v>
      </c>
      <c r="L171" s="270">
        <v>6.4416666666666664E-2</v>
      </c>
      <c r="M171" s="271">
        <v>49.019607843137258</v>
      </c>
      <c r="N171" s="269">
        <v>1400</v>
      </c>
      <c r="O171" s="269">
        <v>1500</v>
      </c>
      <c r="P171" s="269">
        <v>1525</v>
      </c>
      <c r="Q171" s="269">
        <v>1550</v>
      </c>
      <c r="R171" s="269">
        <v>1575</v>
      </c>
      <c r="S171" s="269" t="s">
        <v>128</v>
      </c>
      <c r="T171" s="270">
        <v>7.0000000000000007E-2</v>
      </c>
      <c r="U171" s="270">
        <v>7.1999999999999995E-2</v>
      </c>
      <c r="V171" s="270" t="e">
        <v>#N/A</v>
      </c>
      <c r="W171" s="270">
        <v>7.5999999999999998E-2</v>
      </c>
      <c r="X171" s="270">
        <v>7.8E-2</v>
      </c>
      <c r="Y171" s="270">
        <v>0.01</v>
      </c>
      <c r="Z171" s="270">
        <v>1.2E-2</v>
      </c>
      <c r="AA171" s="270">
        <v>1.4E-2</v>
      </c>
      <c r="AB171" s="270">
        <v>1.6E-2</v>
      </c>
      <c r="AC171" s="270">
        <v>1.7999999999999999E-2</v>
      </c>
      <c r="AD171" s="270">
        <v>0</v>
      </c>
      <c r="AE171" s="270">
        <v>0</v>
      </c>
      <c r="AF171" s="270">
        <v>0</v>
      </c>
      <c r="AG171" s="270">
        <v>0</v>
      </c>
      <c r="AH171" s="270">
        <v>0</v>
      </c>
      <c r="AI171" s="270">
        <v>7.0000000000000001E-3</v>
      </c>
      <c r="AJ171" s="270">
        <v>8.0000000000000002E-3</v>
      </c>
      <c r="AK171" s="270">
        <v>8.9999999999999993E-3</v>
      </c>
      <c r="AL171" s="270">
        <v>0.01</v>
      </c>
      <c r="AM171" s="270">
        <v>1.0999999999999999E-2</v>
      </c>
      <c r="AN171" s="270">
        <v>4.0000000000000001E-3</v>
      </c>
      <c r="AO171" s="270">
        <v>5.0000000000000001E-3</v>
      </c>
      <c r="AP171" s="270">
        <v>6.0000000000000001E-3</v>
      </c>
      <c r="AQ171" s="270">
        <v>7.0000000000000001E-3</v>
      </c>
      <c r="AR171" s="270">
        <v>8.0000000000000002E-3</v>
      </c>
      <c r="AS171" s="270">
        <v>7.0999999999999994E-2</v>
      </c>
      <c r="AT171" s="270">
        <v>7.5999999999999998E-2</v>
      </c>
      <c r="AU171" s="270">
        <v>0.08</v>
      </c>
      <c r="AV171" s="270">
        <v>8.5000000000000006E-2</v>
      </c>
      <c r="AW171" s="270">
        <v>0.09</v>
      </c>
      <c r="AX171" s="270">
        <v>0</v>
      </c>
      <c r="AY171" s="270">
        <v>0</v>
      </c>
      <c r="AZ171" s="270">
        <v>0</v>
      </c>
      <c r="BA171" s="270">
        <v>0</v>
      </c>
      <c r="BB171" s="270">
        <v>0</v>
      </c>
      <c r="BC171" s="270">
        <v>0</v>
      </c>
      <c r="BD171" s="270">
        <v>0</v>
      </c>
      <c r="BE171" s="270">
        <v>0</v>
      </c>
      <c r="BF171" s="270">
        <v>0</v>
      </c>
      <c r="BG171" s="270">
        <v>0</v>
      </c>
    </row>
    <row r="172" spans="1:59">
      <c r="A172" s="267" t="s">
        <v>560</v>
      </c>
      <c r="B172" s="268">
        <v>0.56958333333333333</v>
      </c>
      <c r="C172" s="268">
        <v>1.6</v>
      </c>
      <c r="D172" s="268">
        <v>0</v>
      </c>
      <c r="E172" s="268"/>
      <c r="F172" s="269">
        <v>11340</v>
      </c>
      <c r="G172" s="270">
        <v>0.32900000000000001</v>
      </c>
      <c r="H172" s="270">
        <v>2.1999999999999999E-2</v>
      </c>
      <c r="I172" s="270">
        <v>8.0000000000000002E-3</v>
      </c>
      <c r="J172" s="270">
        <v>0.24199999999999999</v>
      </c>
      <c r="K172" s="270">
        <v>2E-3</v>
      </c>
      <c r="L172" s="270">
        <v>-3.341666666666665E-2</v>
      </c>
      <c r="M172" s="271">
        <v>29.012345679012345</v>
      </c>
      <c r="N172" s="269">
        <v>13154</v>
      </c>
      <c r="O172" s="269">
        <v>18416</v>
      </c>
      <c r="P172" s="269">
        <v>20258</v>
      </c>
      <c r="Q172" s="269">
        <v>22284</v>
      </c>
      <c r="R172" s="269">
        <v>24512</v>
      </c>
      <c r="S172" s="269" t="s">
        <v>225</v>
      </c>
      <c r="T172" s="270">
        <v>0.35899999999999999</v>
      </c>
      <c r="U172" s="270">
        <v>0.44400000000000001</v>
      </c>
      <c r="V172" s="270">
        <v>0.48399999999999999</v>
      </c>
      <c r="W172" s="270">
        <v>0.52700000000000002</v>
      </c>
      <c r="X172" s="270">
        <v>0.57399999999999995</v>
      </c>
      <c r="Y172" s="270">
        <v>2.5000000000000001E-2</v>
      </c>
      <c r="Z172" s="270">
        <v>3.3000000000000002E-2</v>
      </c>
      <c r="AA172" s="270">
        <v>4.2000000000000003E-2</v>
      </c>
      <c r="AB172" s="270">
        <v>5.5E-2</v>
      </c>
      <c r="AC172" s="270">
        <v>7.0999999999999994E-2</v>
      </c>
      <c r="AD172" s="270">
        <v>8.0000000000000002E-3</v>
      </c>
      <c r="AE172" s="270">
        <v>8.9999999999999993E-3</v>
      </c>
      <c r="AF172" s="270">
        <v>8.9999999999999993E-3</v>
      </c>
      <c r="AG172" s="270">
        <v>8.9999999999999993E-3</v>
      </c>
      <c r="AH172" s="270">
        <v>8.9999999999999993E-3</v>
      </c>
      <c r="AI172" s="270">
        <v>0.26600000000000001</v>
      </c>
      <c r="AJ172" s="270">
        <v>0.33200000000000002</v>
      </c>
      <c r="AK172" s="270">
        <v>0.41499999999999998</v>
      </c>
      <c r="AL172" s="270">
        <v>0.51900000000000002</v>
      </c>
      <c r="AM172" s="270">
        <v>0.64900000000000002</v>
      </c>
      <c r="AN172" s="270">
        <v>0.01</v>
      </c>
      <c r="AO172" s="270">
        <v>1.4E-2</v>
      </c>
      <c r="AP172" s="270">
        <v>0.02</v>
      </c>
      <c r="AQ172" s="270">
        <v>2.7E-2</v>
      </c>
      <c r="AR172" s="270">
        <v>3.7999999999999999E-2</v>
      </c>
      <c r="AS172" s="270">
        <v>0.02</v>
      </c>
      <c r="AT172" s="270">
        <v>3.5999999999999997E-2</v>
      </c>
      <c r="AU172" s="270">
        <v>6.5000000000000002E-2</v>
      </c>
      <c r="AV172" s="270">
        <v>7.4999999999999997E-2</v>
      </c>
      <c r="AW172" s="270">
        <v>8.5999999999999993E-2</v>
      </c>
      <c r="AX172" s="270">
        <v>0</v>
      </c>
      <c r="AY172" s="270">
        <v>0</v>
      </c>
      <c r="AZ172" s="270">
        <v>0</v>
      </c>
      <c r="BA172" s="270">
        <v>0</v>
      </c>
      <c r="BB172" s="270">
        <v>0</v>
      </c>
      <c r="BC172" s="270">
        <v>0</v>
      </c>
      <c r="BD172" s="270">
        <v>0</v>
      </c>
      <c r="BE172" s="270">
        <v>0</v>
      </c>
      <c r="BF172" s="270">
        <v>0</v>
      </c>
      <c r="BG172" s="270">
        <v>0</v>
      </c>
    </row>
    <row r="173" spans="1:59">
      <c r="A173" s="267" t="s">
        <v>561</v>
      </c>
      <c r="B173" s="268">
        <v>1.8188333333333333</v>
      </c>
      <c r="C173" s="268">
        <v>2.5</v>
      </c>
      <c r="D173" s="268">
        <v>0.95</v>
      </c>
      <c r="E173" s="268"/>
      <c r="F173" s="269">
        <v>12260</v>
      </c>
      <c r="G173" s="270">
        <v>0.61499999999999999</v>
      </c>
      <c r="H173" s="270">
        <v>4.3999999999999997E-2</v>
      </c>
      <c r="I173" s="270">
        <v>0.11899999999999999</v>
      </c>
      <c r="J173" s="270">
        <v>5.8000000000000003E-2</v>
      </c>
      <c r="K173" s="270">
        <v>1E-3</v>
      </c>
      <c r="L173" s="270">
        <v>3.183333333333338E-2</v>
      </c>
      <c r="M173" s="271">
        <v>50.163132137030992</v>
      </c>
      <c r="N173" s="269">
        <v>12450</v>
      </c>
      <c r="O173" s="269">
        <v>13125</v>
      </c>
      <c r="P173" s="269">
        <v>13775</v>
      </c>
      <c r="Q173" s="269">
        <v>15275</v>
      </c>
      <c r="R173" s="269">
        <v>21000</v>
      </c>
      <c r="S173" s="269" t="s">
        <v>224</v>
      </c>
      <c r="T173" s="270">
        <v>0.54800000000000004</v>
      </c>
      <c r="U173" s="270">
        <v>0.57499999999999996</v>
      </c>
      <c r="V173" s="270">
        <v>0.61499999999999999</v>
      </c>
      <c r="W173" s="270">
        <v>0.64500000000000002</v>
      </c>
      <c r="X173" s="270">
        <v>0.67500000000000004</v>
      </c>
      <c r="Y173" s="270">
        <v>5.5E-2</v>
      </c>
      <c r="Z173" s="270">
        <v>0.06</v>
      </c>
      <c r="AA173" s="270">
        <v>6.5000000000000002E-2</v>
      </c>
      <c r="AB173" s="270">
        <v>7.0000000000000007E-2</v>
      </c>
      <c r="AC173" s="270">
        <v>7.4999999999999997E-2</v>
      </c>
      <c r="AD173" s="270">
        <v>0.111</v>
      </c>
      <c r="AE173" s="270">
        <v>0.115</v>
      </c>
      <c r="AF173" s="270">
        <v>0.125</v>
      </c>
      <c r="AG173" s="270">
        <v>0.13500000000000001</v>
      </c>
      <c r="AH173" s="270">
        <v>0.14499999999999999</v>
      </c>
      <c r="AI173" s="270">
        <v>0.05</v>
      </c>
      <c r="AJ173" s="270">
        <v>5.5E-2</v>
      </c>
      <c r="AK173" s="270">
        <v>0.06</v>
      </c>
      <c r="AL173" s="270">
        <v>6.5000000000000002E-2</v>
      </c>
      <c r="AM173" s="270">
        <v>7.0000000000000007E-2</v>
      </c>
      <c r="AN173" s="270">
        <v>0.01</v>
      </c>
      <c r="AO173" s="270">
        <v>0.01</v>
      </c>
      <c r="AP173" s="270">
        <v>0.01</v>
      </c>
      <c r="AQ173" s="270">
        <v>0.01</v>
      </c>
      <c r="AR173" s="270">
        <v>0.01</v>
      </c>
      <c r="AS173" s="270">
        <v>7.4999999999999997E-2</v>
      </c>
      <c r="AT173" s="270">
        <v>0.08</v>
      </c>
      <c r="AU173" s="270">
        <v>8.5000000000000006E-2</v>
      </c>
      <c r="AV173" s="270">
        <v>0.09</v>
      </c>
      <c r="AW173" s="270">
        <v>9.5000000000000001E-2</v>
      </c>
      <c r="AX173" s="270">
        <v>0</v>
      </c>
      <c r="AY173" s="270">
        <v>0</v>
      </c>
      <c r="AZ173" s="270">
        <v>0</v>
      </c>
      <c r="BA173" s="270">
        <v>0</v>
      </c>
      <c r="BB173" s="270">
        <v>0</v>
      </c>
      <c r="BC173" s="270">
        <v>0</v>
      </c>
      <c r="BD173" s="270">
        <v>0</v>
      </c>
      <c r="BE173" s="270">
        <v>0</v>
      </c>
      <c r="BF173" s="270">
        <v>0</v>
      </c>
      <c r="BG173" s="270">
        <v>0</v>
      </c>
    </row>
    <row r="174" spans="1:59">
      <c r="A174" s="267" t="s">
        <v>562</v>
      </c>
      <c r="B174" s="268">
        <v>0.27250000000000002</v>
      </c>
      <c r="C174" s="268">
        <v>7.3</v>
      </c>
      <c r="D174" s="268">
        <v>1E-3</v>
      </c>
      <c r="E174" s="268"/>
      <c r="F174" s="269">
        <v>2744</v>
      </c>
      <c r="G174" s="270">
        <v>0.128</v>
      </c>
      <c r="H174" s="270">
        <v>5.7000000000000002E-2</v>
      </c>
      <c r="I174" s="270">
        <v>2.5999999999999999E-2</v>
      </c>
      <c r="J174" s="270">
        <v>0</v>
      </c>
      <c r="K174" s="270">
        <v>6.0999999999999999E-2</v>
      </c>
      <c r="L174" s="270">
        <v>-5.0000000000000044E-4</v>
      </c>
      <c r="M174" s="271">
        <v>46.647230320699705</v>
      </c>
      <c r="N174" s="269">
        <v>2750</v>
      </c>
      <c r="O174" s="269">
        <v>2800</v>
      </c>
      <c r="P174" s="269">
        <v>2850</v>
      </c>
      <c r="Q174" s="269">
        <v>2900</v>
      </c>
      <c r="R174" s="269">
        <v>3000</v>
      </c>
      <c r="S174" s="269" t="s">
        <v>184</v>
      </c>
      <c r="T174" s="270">
        <v>0.13</v>
      </c>
      <c r="U174" s="270">
        <v>0.13200000000000001</v>
      </c>
      <c r="V174" s="270">
        <v>0.13400000000000001</v>
      </c>
      <c r="W174" s="270">
        <v>0.13600000000000001</v>
      </c>
      <c r="X174" s="270">
        <v>0.14000000000000001</v>
      </c>
      <c r="Y174" s="270">
        <v>5.8999999999999997E-2</v>
      </c>
      <c r="Z174" s="270">
        <v>6.0999999999999999E-2</v>
      </c>
      <c r="AA174" s="270">
        <v>6.3E-2</v>
      </c>
      <c r="AB174" s="270">
        <v>6.5000000000000002E-2</v>
      </c>
      <c r="AC174" s="270">
        <v>6.7000000000000004E-2</v>
      </c>
      <c r="AD174" s="270">
        <v>2.8000000000000001E-2</v>
      </c>
      <c r="AE174" s="270">
        <v>0.03</v>
      </c>
      <c r="AF174" s="270">
        <v>3.2000000000000001E-2</v>
      </c>
      <c r="AG174" s="270">
        <v>3.4000000000000002E-2</v>
      </c>
      <c r="AH174" s="270">
        <v>3.5999999999999997E-2</v>
      </c>
      <c r="AI174" s="270">
        <v>0</v>
      </c>
      <c r="AJ174" s="270">
        <v>0</v>
      </c>
      <c r="AK174" s="270">
        <v>0</v>
      </c>
      <c r="AL174" s="270">
        <v>0</v>
      </c>
      <c r="AM174" s="270">
        <v>0</v>
      </c>
      <c r="AN174" s="270">
        <v>6.0999999999999999E-2</v>
      </c>
      <c r="AO174" s="270">
        <v>6.0999999999999999E-2</v>
      </c>
      <c r="AP174" s="270">
        <v>6.0999999999999999E-2</v>
      </c>
      <c r="AQ174" s="270">
        <v>6.0999999999999999E-2</v>
      </c>
      <c r="AR174" s="270">
        <v>6.0999999999999999E-2</v>
      </c>
      <c r="AS174" s="270">
        <v>4.9000000000000002E-2</v>
      </c>
      <c r="AT174" s="270">
        <v>0.05</v>
      </c>
      <c r="AU174" s="270">
        <v>5.0999999999999997E-2</v>
      </c>
      <c r="AV174" s="270">
        <v>5.1999999999999998E-2</v>
      </c>
      <c r="AW174" s="270">
        <v>5.3999999999999999E-2</v>
      </c>
      <c r="AX174" s="270">
        <v>0</v>
      </c>
      <c r="AY174" s="270">
        <v>0</v>
      </c>
      <c r="AZ174" s="270">
        <v>0</v>
      </c>
      <c r="BA174" s="270">
        <v>0</v>
      </c>
      <c r="BB174" s="270">
        <v>0</v>
      </c>
      <c r="BC174" s="270">
        <v>0</v>
      </c>
      <c r="BD174" s="270">
        <v>0</v>
      </c>
      <c r="BE174" s="270">
        <v>0</v>
      </c>
      <c r="BF174" s="270">
        <v>0</v>
      </c>
      <c r="BG174" s="270">
        <v>0</v>
      </c>
    </row>
    <row r="175" spans="1:59">
      <c r="A175" s="267" t="s">
        <v>563</v>
      </c>
      <c r="B175" s="268">
        <v>2.6916666666666672E-2</v>
      </c>
      <c r="C175" s="268">
        <v>4.4999999999999998E-2</v>
      </c>
      <c r="D175" s="268">
        <v>0</v>
      </c>
      <c r="E175" s="268"/>
      <c r="F175" s="269">
        <v>159</v>
      </c>
      <c r="G175" s="270">
        <v>1.7000000000000001E-2</v>
      </c>
      <c r="H175" s="270">
        <v>6.0000000000000001E-3</v>
      </c>
      <c r="I175" s="270">
        <v>0</v>
      </c>
      <c r="J175" s="270">
        <v>0</v>
      </c>
      <c r="K175" s="270">
        <v>2E-3</v>
      </c>
      <c r="L175" s="270">
        <v>1.9166666666666707E-3</v>
      </c>
      <c r="M175" s="271">
        <v>106.91823899371069</v>
      </c>
      <c r="N175" s="269">
        <v>400</v>
      </c>
      <c r="O175" s="269">
        <v>425</v>
      </c>
      <c r="P175" s="269">
        <v>450</v>
      </c>
      <c r="Q175" s="269">
        <v>475</v>
      </c>
      <c r="R175" s="269">
        <v>500</v>
      </c>
      <c r="S175" s="269" t="s">
        <v>168</v>
      </c>
      <c r="T175" s="270">
        <v>0.02</v>
      </c>
      <c r="U175" s="270">
        <v>2.1000000000000001E-2</v>
      </c>
      <c r="V175" s="270">
        <v>2.1999999999999999E-2</v>
      </c>
      <c r="W175" s="270">
        <v>2.3E-2</v>
      </c>
      <c r="X175" s="270">
        <v>2.4E-2</v>
      </c>
      <c r="Y175" s="270">
        <v>5.0000000000000001E-3</v>
      </c>
      <c r="Z175" s="270">
        <v>5.0000000000000001E-3</v>
      </c>
      <c r="AA175" s="270">
        <v>5.0000000000000001E-3</v>
      </c>
      <c r="AB175" s="270">
        <v>5.0000000000000001E-3</v>
      </c>
      <c r="AC175" s="270">
        <v>5.0000000000000001E-3</v>
      </c>
      <c r="AD175" s="270">
        <v>0</v>
      </c>
      <c r="AE175" s="270">
        <v>0</v>
      </c>
      <c r="AF175" s="270">
        <v>0</v>
      </c>
      <c r="AG175" s="270">
        <v>0</v>
      </c>
      <c r="AH175" s="270">
        <v>0</v>
      </c>
      <c r="AI175" s="270">
        <v>0</v>
      </c>
      <c r="AJ175" s="270">
        <v>0</v>
      </c>
      <c r="AK175" s="270">
        <v>0</v>
      </c>
      <c r="AL175" s="270">
        <v>0</v>
      </c>
      <c r="AM175" s="270">
        <v>0</v>
      </c>
      <c r="AN175" s="270">
        <v>2E-3</v>
      </c>
      <c r="AO175" s="270">
        <v>2E-3</v>
      </c>
      <c r="AP175" s="270">
        <v>2E-3</v>
      </c>
      <c r="AQ175" s="270">
        <v>2E-3</v>
      </c>
      <c r="AR175" s="270">
        <v>2E-3</v>
      </c>
      <c r="AS175" s="270">
        <v>2E-3</v>
      </c>
      <c r="AT175" s="270">
        <v>2E-3</v>
      </c>
      <c r="AU175" s="270">
        <v>2E-3</v>
      </c>
      <c r="AV175" s="270">
        <v>2E-3</v>
      </c>
      <c r="AW175" s="270">
        <v>2E-3</v>
      </c>
      <c r="AX175" s="270">
        <v>0</v>
      </c>
      <c r="AY175" s="270">
        <v>0</v>
      </c>
      <c r="AZ175" s="270">
        <v>0</v>
      </c>
      <c r="BA175" s="270">
        <v>0</v>
      </c>
      <c r="BB175" s="270">
        <v>0</v>
      </c>
      <c r="BC175" s="270">
        <v>0</v>
      </c>
      <c r="BD175" s="270">
        <v>0</v>
      </c>
      <c r="BE175" s="270">
        <v>0</v>
      </c>
      <c r="BF175" s="270">
        <v>0</v>
      </c>
      <c r="BG175" s="270">
        <v>0</v>
      </c>
    </row>
    <row r="176" spans="1:59">
      <c r="A176" s="267" t="s">
        <v>564</v>
      </c>
      <c r="B176" s="268">
        <v>0.14025000000000001</v>
      </c>
      <c r="C176" s="268">
        <v>0.94799999999999995</v>
      </c>
      <c r="D176" s="268">
        <v>0</v>
      </c>
      <c r="E176" s="268"/>
      <c r="F176" s="269">
        <v>950</v>
      </c>
      <c r="G176" s="270">
        <v>0.124</v>
      </c>
      <c r="H176" s="270">
        <v>1.2E-2</v>
      </c>
      <c r="I176" s="270">
        <v>2E-3</v>
      </c>
      <c r="J176" s="270">
        <v>2E-3</v>
      </c>
      <c r="K176" s="270">
        <v>0</v>
      </c>
      <c r="L176" s="270">
        <v>2.5000000000000022E-4</v>
      </c>
      <c r="M176" s="271">
        <v>130.52631578947367</v>
      </c>
      <c r="N176" s="269">
        <v>800</v>
      </c>
      <c r="O176" s="269">
        <v>850</v>
      </c>
      <c r="P176" s="269">
        <v>950</v>
      </c>
      <c r="Q176" s="269">
        <v>1000</v>
      </c>
      <c r="R176" s="269">
        <v>1050</v>
      </c>
      <c r="S176" s="269" t="s">
        <v>202</v>
      </c>
      <c r="T176" s="270">
        <v>0.105</v>
      </c>
      <c r="U176" s="270">
        <v>0.125</v>
      </c>
      <c r="V176" s="270">
        <v>0.13500000000000001</v>
      </c>
      <c r="W176" s="270">
        <v>0.14499999999999999</v>
      </c>
      <c r="X176" s="270">
        <v>0.155</v>
      </c>
      <c r="Y176" s="270">
        <v>5.0000000000000001E-3</v>
      </c>
      <c r="Z176" s="270">
        <v>8.9999999999999993E-3</v>
      </c>
      <c r="AA176" s="270">
        <v>8.9999999999999993E-3</v>
      </c>
      <c r="AB176" s="270">
        <v>0.02</v>
      </c>
      <c r="AC176" s="270">
        <v>2.5000000000000001E-2</v>
      </c>
      <c r="AD176" s="270">
        <v>2E-3</v>
      </c>
      <c r="AE176" s="270">
        <v>4.0000000000000001E-3</v>
      </c>
      <c r="AF176" s="270">
        <v>4.0000000000000001E-3</v>
      </c>
      <c r="AG176" s="270">
        <v>4.0000000000000001E-3</v>
      </c>
      <c r="AH176" s="270">
        <v>7.0000000000000001E-3</v>
      </c>
      <c r="AI176" s="270">
        <v>2E-3</v>
      </c>
      <c r="AJ176" s="270">
        <v>5.0000000000000001E-3</v>
      </c>
      <c r="AK176" s="270">
        <v>8.0000000000000002E-3</v>
      </c>
      <c r="AL176" s="270">
        <v>8.0000000000000002E-3</v>
      </c>
      <c r="AM176" s="270">
        <v>8.0000000000000002E-3</v>
      </c>
      <c r="AN176" s="270">
        <v>0</v>
      </c>
      <c r="AO176" s="270">
        <v>0</v>
      </c>
      <c r="AP176" s="270">
        <v>0</v>
      </c>
      <c r="AQ176" s="270">
        <v>0</v>
      </c>
      <c r="AR176" s="270">
        <v>0</v>
      </c>
      <c r="AS176" s="270">
        <v>6.0000000000000001E-3</v>
      </c>
      <c r="AT176" s="270">
        <v>7.0000000000000001E-3</v>
      </c>
      <c r="AU176" s="270">
        <v>8.0000000000000002E-3</v>
      </c>
      <c r="AV176" s="270">
        <v>8.9999999999999993E-3</v>
      </c>
      <c r="AW176" s="270">
        <v>0.01</v>
      </c>
      <c r="AX176" s="270">
        <v>0.28799999999999998</v>
      </c>
      <c r="AY176" s="270">
        <v>0</v>
      </c>
      <c r="AZ176" s="270">
        <v>0</v>
      </c>
      <c r="BA176" s="270">
        <v>0</v>
      </c>
      <c r="BB176" s="270">
        <v>0</v>
      </c>
      <c r="BC176" s="270">
        <v>0</v>
      </c>
      <c r="BD176" s="270">
        <v>0</v>
      </c>
      <c r="BE176" s="270">
        <v>0</v>
      </c>
      <c r="BF176" s="270">
        <v>0</v>
      </c>
      <c r="BG176" s="270">
        <v>0</v>
      </c>
    </row>
    <row r="177" spans="1:59">
      <c r="A177" s="267" t="s">
        <v>565</v>
      </c>
      <c r="B177" s="268">
        <v>0.33733333333333332</v>
      </c>
      <c r="C177" s="268">
        <v>1.012</v>
      </c>
      <c r="D177" s="268">
        <v>0</v>
      </c>
      <c r="E177" s="268"/>
      <c r="F177" s="269">
        <v>4694</v>
      </c>
      <c r="G177" s="270">
        <v>0.20399999999999999</v>
      </c>
      <c r="H177" s="270">
        <v>4.0000000000000001E-3</v>
      </c>
      <c r="I177" s="270">
        <v>0</v>
      </c>
      <c r="J177" s="270">
        <v>0</v>
      </c>
      <c r="K177" s="270">
        <v>1.0999999999999999E-2</v>
      </c>
      <c r="L177" s="270">
        <v>0.11833333333333332</v>
      </c>
      <c r="M177" s="271">
        <v>43.459735832978268</v>
      </c>
      <c r="N177" s="269">
        <v>6739</v>
      </c>
      <c r="O177" s="269">
        <v>7466</v>
      </c>
      <c r="P177" s="269">
        <v>7466</v>
      </c>
      <c r="Q177" s="269">
        <v>7466</v>
      </c>
      <c r="R177" s="269">
        <v>7466</v>
      </c>
      <c r="S177" s="269" t="s">
        <v>201</v>
      </c>
      <c r="T177" s="270">
        <v>0.40400000000000003</v>
      </c>
      <c r="U177" s="270">
        <v>0.47899999999999998</v>
      </c>
      <c r="V177" s="270">
        <v>0.47899999999999998</v>
      </c>
      <c r="W177" s="270">
        <v>0.47899999999999998</v>
      </c>
      <c r="X177" s="270">
        <v>0.47899999999999998</v>
      </c>
      <c r="Y177" s="270">
        <v>0.01</v>
      </c>
      <c r="Z177" s="270">
        <v>1.2E-2</v>
      </c>
      <c r="AA177" s="270">
        <v>1.2E-2</v>
      </c>
      <c r="AB177" s="270">
        <v>1.2E-2</v>
      </c>
      <c r="AC177" s="270">
        <v>1.2E-2</v>
      </c>
      <c r="AD177" s="270">
        <v>0</v>
      </c>
      <c r="AE177" s="270">
        <v>0</v>
      </c>
      <c r="AF177" s="270">
        <v>0</v>
      </c>
      <c r="AG177" s="270">
        <v>0</v>
      </c>
      <c r="AH177" s="270">
        <v>0</v>
      </c>
      <c r="AI177" s="270">
        <v>0</v>
      </c>
      <c r="AJ177" s="270">
        <v>0</v>
      </c>
      <c r="AK177" s="270">
        <v>0</v>
      </c>
      <c r="AL177" s="270">
        <v>0</v>
      </c>
      <c r="AM177" s="270">
        <v>0</v>
      </c>
      <c r="AN177" s="270">
        <v>1.2999999999999999E-2</v>
      </c>
      <c r="AO177" s="270">
        <v>1.2999999999999999E-2</v>
      </c>
      <c r="AP177" s="270">
        <v>1.2999999999999999E-2</v>
      </c>
      <c r="AQ177" s="270">
        <v>1.2999999999999999E-2</v>
      </c>
      <c r="AR177" s="270">
        <v>1.2999999999999999E-2</v>
      </c>
      <c r="AS177" s="270">
        <v>0.22800000000000001</v>
      </c>
      <c r="AT177" s="270">
        <v>0.26900000000000002</v>
      </c>
      <c r="AU177" s="270">
        <v>0.26900000000000002</v>
      </c>
      <c r="AV177" s="270">
        <v>0.26900000000000002</v>
      </c>
      <c r="AW177" s="270">
        <v>0.26900000000000002</v>
      </c>
      <c r="AX177" s="270">
        <v>0</v>
      </c>
      <c r="AY177" s="270">
        <v>0</v>
      </c>
      <c r="AZ177" s="270">
        <v>0</v>
      </c>
      <c r="BA177" s="270">
        <v>0</v>
      </c>
      <c r="BB177" s="270">
        <v>0</v>
      </c>
      <c r="BC177" s="270">
        <v>0</v>
      </c>
      <c r="BD177" s="270">
        <v>0</v>
      </c>
      <c r="BE177" s="270">
        <v>0</v>
      </c>
      <c r="BF177" s="270">
        <v>0</v>
      </c>
      <c r="BG177" s="270">
        <v>0</v>
      </c>
    </row>
    <row r="178" spans="1:59">
      <c r="A178" s="267" t="s">
        <v>566</v>
      </c>
      <c r="B178" s="268">
        <v>0.34800000000000003</v>
      </c>
      <c r="C178" s="268">
        <v>0.64400000000000002</v>
      </c>
      <c r="D178" s="268">
        <v>0</v>
      </c>
      <c r="E178" s="268"/>
      <c r="F178" s="269">
        <v>3886</v>
      </c>
      <c r="G178" s="270">
        <v>0.13400000000000001</v>
      </c>
      <c r="H178" s="270">
        <v>0.02</v>
      </c>
      <c r="I178" s="270">
        <v>0</v>
      </c>
      <c r="J178" s="270">
        <v>0</v>
      </c>
      <c r="K178" s="270">
        <v>2.1000000000000001E-2</v>
      </c>
      <c r="L178" s="270">
        <v>0.17300000000000004</v>
      </c>
      <c r="M178" s="271">
        <v>34.482758620689658</v>
      </c>
      <c r="N178" s="269">
        <v>4191</v>
      </c>
      <c r="O178" s="269">
        <v>4681</v>
      </c>
      <c r="P178" s="269">
        <v>4747</v>
      </c>
      <c r="Q178" s="269">
        <v>4747</v>
      </c>
      <c r="R178" s="269">
        <v>4747</v>
      </c>
      <c r="S178" s="269" t="s">
        <v>176</v>
      </c>
      <c r="T178" s="270">
        <v>0.13200000000000001</v>
      </c>
      <c r="U178" s="270">
        <v>0.13800000000000001</v>
      </c>
      <c r="V178" s="270">
        <v>0.13900000000000001</v>
      </c>
      <c r="W178" s="270">
        <v>0.13900000000000001</v>
      </c>
      <c r="X178" s="270">
        <v>0.13900000000000001</v>
      </c>
      <c r="Y178" s="270">
        <v>1.7999999999999999E-2</v>
      </c>
      <c r="Z178" s="270">
        <v>0.03</v>
      </c>
      <c r="AA178" s="270">
        <v>0.03</v>
      </c>
      <c r="AB178" s="270">
        <v>0.03</v>
      </c>
      <c r="AC178" s="270">
        <v>0.03</v>
      </c>
      <c r="AD178" s="270">
        <v>0</v>
      </c>
      <c r="AE178" s="270">
        <v>0</v>
      </c>
      <c r="AF178" s="270">
        <v>0</v>
      </c>
      <c r="AG178" s="270">
        <v>0</v>
      </c>
      <c r="AH178" s="270">
        <v>0</v>
      </c>
      <c r="AI178" s="270">
        <v>0</v>
      </c>
      <c r="AJ178" s="270">
        <v>0</v>
      </c>
      <c r="AK178" s="270">
        <v>0</v>
      </c>
      <c r="AL178" s="270">
        <v>0</v>
      </c>
      <c r="AM178" s="270">
        <v>0</v>
      </c>
      <c r="AN178" s="270">
        <v>0.01</v>
      </c>
      <c r="AO178" s="270">
        <v>0.01</v>
      </c>
      <c r="AP178" s="270">
        <v>0.01</v>
      </c>
      <c r="AQ178" s="270">
        <v>0.01</v>
      </c>
      <c r="AR178" s="270">
        <v>0.01</v>
      </c>
      <c r="AS178" s="270">
        <v>0.16</v>
      </c>
      <c r="AT178" s="270">
        <v>0.17799999999999999</v>
      </c>
      <c r="AU178" s="270">
        <v>0.17899999999999999</v>
      </c>
      <c r="AV178" s="270">
        <v>0.17899999999999999</v>
      </c>
      <c r="AW178" s="270">
        <v>0.17899999999999999</v>
      </c>
      <c r="AX178" s="270">
        <v>4.9000000000000002E-2</v>
      </c>
      <c r="AY178" s="270">
        <v>0</v>
      </c>
      <c r="AZ178" s="270">
        <v>0</v>
      </c>
      <c r="BA178" s="270">
        <v>0</v>
      </c>
      <c r="BB178" s="270">
        <v>0</v>
      </c>
      <c r="BC178" s="270">
        <v>0</v>
      </c>
      <c r="BD178" s="270">
        <v>0</v>
      </c>
      <c r="BE178" s="270">
        <v>0</v>
      </c>
      <c r="BF178" s="270">
        <v>0</v>
      </c>
      <c r="BG178" s="270">
        <v>0</v>
      </c>
    </row>
    <row r="179" spans="1:59">
      <c r="A179" s="267" t="s">
        <v>567</v>
      </c>
      <c r="B179" s="268">
        <v>0.34183333333333338</v>
      </c>
      <c r="C179" s="268">
        <v>1.3860000000000001</v>
      </c>
      <c r="D179" s="268">
        <v>0</v>
      </c>
      <c r="E179" s="268"/>
      <c r="F179" s="269">
        <v>2620</v>
      </c>
      <c r="G179" s="270">
        <v>0.28100000000000003</v>
      </c>
      <c r="H179" s="270">
        <v>1.4999999999999999E-2</v>
      </c>
      <c r="I179" s="270">
        <v>0</v>
      </c>
      <c r="J179" s="270">
        <v>0</v>
      </c>
      <c r="K179" s="270">
        <v>0</v>
      </c>
      <c r="L179" s="270">
        <v>4.5833333333333337E-2</v>
      </c>
      <c r="M179" s="271">
        <v>107.25190839694656</v>
      </c>
      <c r="N179" s="269">
        <v>2844</v>
      </c>
      <c r="O179" s="269">
        <v>2958</v>
      </c>
      <c r="P179" s="269">
        <v>3076</v>
      </c>
      <c r="Q179" s="269">
        <v>3200</v>
      </c>
      <c r="R179" s="269">
        <v>3500</v>
      </c>
      <c r="S179" s="269" t="s">
        <v>148</v>
      </c>
      <c r="T179" s="270">
        <v>0.32700000000000001</v>
      </c>
      <c r="U179" s="270">
        <v>0.34</v>
      </c>
      <c r="V179" s="270">
        <v>0.35399999999999998</v>
      </c>
      <c r="W179" s="270">
        <v>0.36799999999999999</v>
      </c>
      <c r="X179" s="270">
        <v>0.375</v>
      </c>
      <c r="Y179" s="270">
        <v>0.05</v>
      </c>
      <c r="Z179" s="270">
        <v>0.06</v>
      </c>
      <c r="AA179" s="270">
        <v>6.5000000000000002E-2</v>
      </c>
      <c r="AB179" s="270">
        <v>7.0000000000000007E-2</v>
      </c>
      <c r="AC179" s="270">
        <v>7.4999999999999997E-2</v>
      </c>
      <c r="AD179" s="270">
        <v>0.1</v>
      </c>
      <c r="AE179" s="270">
        <v>0.1</v>
      </c>
      <c r="AF179" s="270">
        <v>0.1</v>
      </c>
      <c r="AG179" s="270">
        <v>0.1</v>
      </c>
      <c r="AH179" s="270">
        <v>0.1</v>
      </c>
      <c r="AI179" s="270">
        <v>0.01</v>
      </c>
      <c r="AJ179" s="270">
        <v>0.01</v>
      </c>
      <c r="AK179" s="270">
        <v>0.01</v>
      </c>
      <c r="AL179" s="270">
        <v>0.01</v>
      </c>
      <c r="AM179" s="270">
        <v>0.01</v>
      </c>
      <c r="AN179" s="270">
        <v>0</v>
      </c>
      <c r="AO179" s="270">
        <v>0</v>
      </c>
      <c r="AP179" s="270">
        <v>0</v>
      </c>
      <c r="AQ179" s="270">
        <v>0</v>
      </c>
      <c r="AR179" s="270">
        <v>0</v>
      </c>
      <c r="AS179" s="270">
        <v>3.3000000000000002E-2</v>
      </c>
      <c r="AT179" s="270">
        <v>3.4000000000000002E-2</v>
      </c>
      <c r="AU179" s="270">
        <v>3.5999999999999997E-2</v>
      </c>
      <c r="AV179" s="270">
        <v>3.6999999999999998E-2</v>
      </c>
      <c r="AW179" s="270">
        <v>3.7999999999999999E-2</v>
      </c>
      <c r="AX179" s="270">
        <v>0</v>
      </c>
      <c r="AY179" s="270">
        <v>0</v>
      </c>
      <c r="AZ179" s="270">
        <v>0</v>
      </c>
      <c r="BA179" s="270">
        <v>0</v>
      </c>
      <c r="BB179" s="270">
        <v>0</v>
      </c>
      <c r="BC179" s="270">
        <v>0</v>
      </c>
      <c r="BD179" s="270">
        <v>0</v>
      </c>
      <c r="BE179" s="270">
        <v>0</v>
      </c>
      <c r="BF179" s="270">
        <v>0</v>
      </c>
      <c r="BG179" s="270">
        <v>0</v>
      </c>
    </row>
    <row r="180" spans="1:59">
      <c r="A180" s="267" t="s">
        <v>568</v>
      </c>
      <c r="B180" s="268">
        <v>0.59850000000000003</v>
      </c>
      <c r="C180" s="268">
        <v>1.44</v>
      </c>
      <c r="D180" s="268">
        <v>0</v>
      </c>
      <c r="E180" s="268"/>
      <c r="F180" s="269">
        <v>995</v>
      </c>
      <c r="G180" s="270">
        <v>0.14199999999999999</v>
      </c>
      <c r="H180" s="270">
        <v>1.2E-2</v>
      </c>
      <c r="I180" s="270">
        <v>0.377</v>
      </c>
      <c r="J180" s="270">
        <v>0</v>
      </c>
      <c r="K180" s="270">
        <v>2.1000000000000001E-2</v>
      </c>
      <c r="L180" s="270">
        <v>4.6499999999999986E-2</v>
      </c>
      <c r="M180" s="271">
        <v>142.71356783919597</v>
      </c>
      <c r="N180" s="269">
        <v>820</v>
      </c>
      <c r="O180" s="269">
        <v>850</v>
      </c>
      <c r="P180" s="269">
        <v>875</v>
      </c>
      <c r="Q180" s="269">
        <v>900</v>
      </c>
      <c r="R180" s="269">
        <v>925</v>
      </c>
      <c r="S180" s="269" t="s">
        <v>195</v>
      </c>
      <c r="T180" s="270">
        <v>0.11</v>
      </c>
      <c r="U180" s="270">
        <v>0.11600000000000001</v>
      </c>
      <c r="V180" s="270">
        <v>0.121</v>
      </c>
      <c r="W180" s="270">
        <v>0.125</v>
      </c>
      <c r="X180" s="270">
        <v>0.129</v>
      </c>
      <c r="Y180" s="270">
        <v>0.30199999999999999</v>
      </c>
      <c r="Z180" s="270">
        <v>0.31900000000000001</v>
      </c>
      <c r="AA180" s="270">
        <v>0.33700000000000002</v>
      </c>
      <c r="AB180" s="270">
        <v>0.35499999999999998</v>
      </c>
      <c r="AC180" s="270">
        <v>0.35699999999999998</v>
      </c>
      <c r="AD180" s="270">
        <v>0</v>
      </c>
      <c r="AE180" s="270">
        <v>0</v>
      </c>
      <c r="AF180" s="270">
        <v>0</v>
      </c>
      <c r="AG180" s="270">
        <v>0</v>
      </c>
      <c r="AH180" s="270">
        <v>0</v>
      </c>
      <c r="AI180" s="270">
        <v>0</v>
      </c>
      <c r="AJ180" s="270">
        <v>0</v>
      </c>
      <c r="AK180" s="270">
        <v>0</v>
      </c>
      <c r="AL180" s="270">
        <v>0</v>
      </c>
      <c r="AM180" s="270">
        <v>0</v>
      </c>
      <c r="AN180" s="270">
        <v>2.3E-2</v>
      </c>
      <c r="AO180" s="270">
        <v>2.3E-2</v>
      </c>
      <c r="AP180" s="270">
        <v>2.3E-2</v>
      </c>
      <c r="AQ180" s="270">
        <v>2.3E-2</v>
      </c>
      <c r="AR180" s="270">
        <v>2.3E-2</v>
      </c>
      <c r="AS180" s="270">
        <v>2.3E-2</v>
      </c>
      <c r="AT180" s="270">
        <v>2.4E-2</v>
      </c>
      <c r="AU180" s="270">
        <v>2.5999999999999999E-2</v>
      </c>
      <c r="AV180" s="270">
        <v>2.7E-2</v>
      </c>
      <c r="AW180" s="270">
        <v>2.7E-2</v>
      </c>
      <c r="AX180" s="270">
        <v>0</v>
      </c>
      <c r="AY180" s="270">
        <v>0</v>
      </c>
      <c r="AZ180" s="270">
        <v>0</v>
      </c>
      <c r="BA180" s="270">
        <v>0</v>
      </c>
      <c r="BB180" s="270">
        <v>0</v>
      </c>
      <c r="BC180" s="270">
        <v>0</v>
      </c>
      <c r="BD180" s="270">
        <v>0</v>
      </c>
      <c r="BE180" s="270">
        <v>0</v>
      </c>
      <c r="BF180" s="270">
        <v>0</v>
      </c>
      <c r="BG180" s="270">
        <v>0</v>
      </c>
    </row>
    <row r="181" spans="1:59">
      <c r="A181" s="267" t="s">
        <v>569</v>
      </c>
      <c r="B181" s="268">
        <v>8.2500000000000004E-2</v>
      </c>
      <c r="C181" s="268">
        <v>0.20900000000000002</v>
      </c>
      <c r="D181" s="268">
        <v>0</v>
      </c>
      <c r="E181" s="268"/>
      <c r="F181" s="269">
        <v>1000</v>
      </c>
      <c r="G181" s="270">
        <v>7.0000000000000007E-2</v>
      </c>
      <c r="H181" s="270">
        <v>0</v>
      </c>
      <c r="I181" s="270">
        <v>0</v>
      </c>
      <c r="J181" s="270">
        <v>0</v>
      </c>
      <c r="K181" s="270">
        <v>0</v>
      </c>
      <c r="L181" s="270">
        <v>1.2499999999999997E-2</v>
      </c>
      <c r="M181" s="271">
        <v>70</v>
      </c>
      <c r="N181" s="269">
        <v>1010</v>
      </c>
      <c r="O181" s="269">
        <v>1030</v>
      </c>
      <c r="P181" s="269">
        <v>1160</v>
      </c>
      <c r="Q181" s="269">
        <v>1170</v>
      </c>
      <c r="R181" s="269">
        <v>1180</v>
      </c>
      <c r="S181" s="269" t="s">
        <v>146</v>
      </c>
      <c r="T181" s="270">
        <v>0.06</v>
      </c>
      <c r="U181" s="270">
        <v>0.06</v>
      </c>
      <c r="V181" s="270">
        <v>7.0000000000000007E-2</v>
      </c>
      <c r="W181" s="270">
        <v>7.0000000000000007E-2</v>
      </c>
      <c r="X181" s="270">
        <v>7.0000000000000007E-2</v>
      </c>
      <c r="Y181" s="270">
        <v>0</v>
      </c>
      <c r="Z181" s="270">
        <v>0.01</v>
      </c>
      <c r="AA181" s="270">
        <v>0.01</v>
      </c>
      <c r="AB181" s="270">
        <v>0.01</v>
      </c>
      <c r="AC181" s="270">
        <v>0.01</v>
      </c>
      <c r="AD181" s="270">
        <v>0</v>
      </c>
      <c r="AE181" s="270">
        <v>0</v>
      </c>
      <c r="AF181" s="270">
        <v>0</v>
      </c>
      <c r="AG181" s="270">
        <v>0</v>
      </c>
      <c r="AH181" s="270">
        <v>0</v>
      </c>
      <c r="AI181" s="270">
        <v>0</v>
      </c>
      <c r="AJ181" s="270">
        <v>0</v>
      </c>
      <c r="AK181" s="270">
        <v>0</v>
      </c>
      <c r="AL181" s="270">
        <v>0</v>
      </c>
      <c r="AM181" s="270">
        <v>0</v>
      </c>
      <c r="AN181" s="270">
        <v>0</v>
      </c>
      <c r="AO181" s="270">
        <v>0</v>
      </c>
      <c r="AP181" s="270">
        <v>0</v>
      </c>
      <c r="AQ181" s="270">
        <v>0</v>
      </c>
      <c r="AR181" s="270">
        <v>0</v>
      </c>
      <c r="AS181" s="270">
        <v>8.9999999999999993E-3</v>
      </c>
      <c r="AT181" s="270">
        <v>0.01</v>
      </c>
      <c r="AU181" s="270">
        <v>1.0999999999999999E-2</v>
      </c>
      <c r="AV181" s="270">
        <v>1.0999999999999999E-2</v>
      </c>
      <c r="AW181" s="270">
        <v>1.0999999999999999E-2</v>
      </c>
      <c r="AX181" s="270">
        <v>0</v>
      </c>
      <c r="AY181" s="270">
        <v>0</v>
      </c>
      <c r="AZ181" s="270">
        <v>0</v>
      </c>
      <c r="BA181" s="270">
        <v>0</v>
      </c>
      <c r="BB181" s="270">
        <v>0</v>
      </c>
      <c r="BC181" s="270">
        <v>0</v>
      </c>
      <c r="BD181" s="270">
        <v>0</v>
      </c>
      <c r="BE181" s="270">
        <v>0</v>
      </c>
      <c r="BF181" s="270">
        <v>0</v>
      </c>
      <c r="BG181" s="270">
        <v>0</v>
      </c>
    </row>
    <row r="182" spans="1:59">
      <c r="A182" s="267" t="s">
        <v>570</v>
      </c>
      <c r="B182" s="268">
        <v>0.12241666666666669</v>
      </c>
      <c r="C182" s="268">
        <v>0.2</v>
      </c>
      <c r="D182" s="268">
        <v>8.9999999999999993E-3</v>
      </c>
      <c r="E182" s="268"/>
      <c r="F182" s="269">
        <v>730</v>
      </c>
      <c r="G182" s="270">
        <v>7.0999999999999994E-2</v>
      </c>
      <c r="H182" s="270">
        <v>3.4000000000000002E-2</v>
      </c>
      <c r="I182" s="270">
        <v>0</v>
      </c>
      <c r="J182" s="270">
        <v>1.2E-2</v>
      </c>
      <c r="K182" s="270">
        <v>0</v>
      </c>
      <c r="L182" s="270">
        <v>-3.5833333333333134E-3</v>
      </c>
      <c r="M182" s="271">
        <v>97.260273972602747</v>
      </c>
      <c r="N182" s="269">
        <v>733</v>
      </c>
      <c r="O182" s="269">
        <v>740</v>
      </c>
      <c r="P182" s="269">
        <v>748</v>
      </c>
      <c r="Q182" s="269">
        <v>755</v>
      </c>
      <c r="R182" s="269">
        <v>763</v>
      </c>
      <c r="S182" s="269" t="s">
        <v>200</v>
      </c>
      <c r="T182" s="270">
        <v>6.2E-2</v>
      </c>
      <c r="U182" s="270">
        <v>6.2E-2</v>
      </c>
      <c r="V182" s="270">
        <v>6.3E-2</v>
      </c>
      <c r="W182" s="270">
        <v>6.3E-2</v>
      </c>
      <c r="X182" s="270">
        <v>6.4000000000000001E-2</v>
      </c>
      <c r="Y182" s="270">
        <v>3.4000000000000002E-2</v>
      </c>
      <c r="Z182" s="270">
        <v>3.4000000000000002E-2</v>
      </c>
      <c r="AA182" s="270">
        <v>3.5000000000000003E-2</v>
      </c>
      <c r="AB182" s="270">
        <v>3.5000000000000003E-2</v>
      </c>
      <c r="AC182" s="270">
        <v>3.5000000000000003E-2</v>
      </c>
      <c r="AD182" s="270">
        <v>0</v>
      </c>
      <c r="AE182" s="270">
        <v>0</v>
      </c>
      <c r="AF182" s="270">
        <v>0</v>
      </c>
      <c r="AG182" s="270">
        <v>0</v>
      </c>
      <c r="AH182" s="270">
        <v>0</v>
      </c>
      <c r="AI182" s="270">
        <v>1.2E-2</v>
      </c>
      <c r="AJ182" s="270">
        <v>1.2999999999999999E-2</v>
      </c>
      <c r="AK182" s="270">
        <v>1.2999999999999999E-2</v>
      </c>
      <c r="AL182" s="270">
        <v>1.4E-2</v>
      </c>
      <c r="AM182" s="270">
        <v>1.4999999999999999E-2</v>
      </c>
      <c r="AN182" s="270">
        <v>1E-3</v>
      </c>
      <c r="AO182" s="270">
        <v>1E-3</v>
      </c>
      <c r="AP182" s="270">
        <v>1E-3</v>
      </c>
      <c r="AQ182" s="270">
        <v>1E-3</v>
      </c>
      <c r="AR182" s="270">
        <v>1E-3</v>
      </c>
      <c r="AS182" s="270">
        <v>6.0000000000000001E-3</v>
      </c>
      <c r="AT182" s="270">
        <v>6.0000000000000001E-3</v>
      </c>
      <c r="AU182" s="270">
        <v>6.0000000000000001E-3</v>
      </c>
      <c r="AV182" s="270">
        <v>6.0000000000000001E-3</v>
      </c>
      <c r="AW182" s="270">
        <v>6.0000000000000001E-3</v>
      </c>
      <c r="AX182" s="270">
        <v>0</v>
      </c>
      <c r="AY182" s="270">
        <v>0</v>
      </c>
      <c r="AZ182" s="270">
        <v>0</v>
      </c>
      <c r="BA182" s="270">
        <v>0</v>
      </c>
      <c r="BB182" s="270">
        <v>0</v>
      </c>
      <c r="BC182" s="270">
        <v>0</v>
      </c>
      <c r="BD182" s="270">
        <v>0</v>
      </c>
      <c r="BE182" s="270">
        <v>0</v>
      </c>
      <c r="BF182" s="270">
        <v>0</v>
      </c>
      <c r="BG182" s="270">
        <v>0</v>
      </c>
    </row>
    <row r="183" spans="1:59">
      <c r="A183" s="267" t="s">
        <v>571</v>
      </c>
      <c r="B183" s="268">
        <v>4.6499999999999993E-2</v>
      </c>
      <c r="C183" s="268">
        <v>7.9000000000000001E-2</v>
      </c>
      <c r="D183" s="268">
        <v>0</v>
      </c>
      <c r="E183" s="268"/>
      <c r="F183" s="269">
        <v>589</v>
      </c>
      <c r="G183" s="270">
        <v>2.9000000000000001E-2</v>
      </c>
      <c r="H183" s="270">
        <v>1.0999999999999999E-2</v>
      </c>
      <c r="I183" s="270">
        <v>0</v>
      </c>
      <c r="J183" s="270">
        <v>0</v>
      </c>
      <c r="K183" s="270">
        <v>1E-3</v>
      </c>
      <c r="L183" s="270">
        <v>5.499999999999991E-3</v>
      </c>
      <c r="M183" s="271">
        <v>49.235993208828525</v>
      </c>
      <c r="N183" s="269">
        <v>591</v>
      </c>
      <c r="O183" s="269">
        <v>593</v>
      </c>
      <c r="P183" s="269">
        <v>598</v>
      </c>
      <c r="Q183" s="269">
        <v>604</v>
      </c>
      <c r="R183" s="269">
        <v>610</v>
      </c>
      <c r="S183" s="269" t="s">
        <v>203</v>
      </c>
      <c r="T183" s="270">
        <v>2.9000000000000001E-2</v>
      </c>
      <c r="U183" s="270">
        <v>2.9000000000000001E-2</v>
      </c>
      <c r="V183" s="270">
        <v>2.9000000000000001E-2</v>
      </c>
      <c r="W183" s="270">
        <v>2.9000000000000001E-2</v>
      </c>
      <c r="X183" s="270">
        <v>2.9000000000000001E-2</v>
      </c>
      <c r="Y183" s="270">
        <v>1.0999999999999999E-2</v>
      </c>
      <c r="Z183" s="270">
        <v>1.0999999999999999E-2</v>
      </c>
      <c r="AA183" s="270">
        <v>1.2E-2</v>
      </c>
      <c r="AB183" s="270">
        <v>1.2E-2</v>
      </c>
      <c r="AC183" s="270">
        <v>1.2E-2</v>
      </c>
      <c r="AD183" s="270">
        <v>0</v>
      </c>
      <c r="AE183" s="270">
        <v>0</v>
      </c>
      <c r="AF183" s="270">
        <v>0</v>
      </c>
      <c r="AG183" s="270">
        <v>0</v>
      </c>
      <c r="AH183" s="270">
        <v>0</v>
      </c>
      <c r="AI183" s="270">
        <v>0</v>
      </c>
      <c r="AJ183" s="270">
        <v>0</v>
      </c>
      <c r="AK183" s="270">
        <v>0</v>
      </c>
      <c r="AL183" s="270">
        <v>0</v>
      </c>
      <c r="AM183" s="270">
        <v>0</v>
      </c>
      <c r="AN183" s="270">
        <v>1E-3</v>
      </c>
      <c r="AO183" s="270">
        <v>1E-3</v>
      </c>
      <c r="AP183" s="270">
        <v>1E-3</v>
      </c>
      <c r="AQ183" s="270">
        <v>1E-3</v>
      </c>
      <c r="AR183" s="270">
        <v>1E-3</v>
      </c>
      <c r="AS183" s="270">
        <v>6.0000000000000001E-3</v>
      </c>
      <c r="AT183" s="270">
        <v>6.0000000000000001E-3</v>
      </c>
      <c r="AU183" s="270">
        <v>6.0000000000000001E-3</v>
      </c>
      <c r="AV183" s="270">
        <v>6.0000000000000001E-3</v>
      </c>
      <c r="AW183" s="270">
        <v>6.0000000000000001E-3</v>
      </c>
      <c r="AX183" s="270">
        <v>0</v>
      </c>
      <c r="AY183" s="270">
        <v>0</v>
      </c>
      <c r="AZ183" s="270">
        <v>0</v>
      </c>
      <c r="BA183" s="270">
        <v>0</v>
      </c>
      <c r="BB183" s="270">
        <v>0</v>
      </c>
      <c r="BC183" s="270">
        <v>0</v>
      </c>
      <c r="BD183" s="270">
        <v>0</v>
      </c>
      <c r="BE183" s="270">
        <v>0</v>
      </c>
      <c r="BF183" s="270">
        <v>0</v>
      </c>
      <c r="BG183" s="270">
        <v>0</v>
      </c>
    </row>
    <row r="184" spans="1:59">
      <c r="A184" s="267" t="s">
        <v>572</v>
      </c>
      <c r="B184" s="268">
        <v>0.74991666666666668</v>
      </c>
      <c r="C184" s="268">
        <v>2.9169999999999998</v>
      </c>
      <c r="D184" s="268">
        <v>6.5000000000000002E-2</v>
      </c>
      <c r="E184" s="268"/>
      <c r="F184" s="269">
        <v>7176</v>
      </c>
      <c r="G184" s="270">
        <v>0.53900000000000003</v>
      </c>
      <c r="H184" s="270">
        <v>1.2999999999999999E-2</v>
      </c>
      <c r="I184" s="270">
        <v>1.7000000000000001E-2</v>
      </c>
      <c r="J184" s="270">
        <v>1.9E-2</v>
      </c>
      <c r="K184" s="270">
        <v>5.8999999999999997E-2</v>
      </c>
      <c r="L184" s="270">
        <v>3.791666666666671E-2</v>
      </c>
      <c r="M184" s="271">
        <v>75.111482720178373</v>
      </c>
      <c r="N184" s="269">
        <v>7553</v>
      </c>
      <c r="O184" s="269">
        <v>7750</v>
      </c>
      <c r="P184" s="269">
        <v>7901</v>
      </c>
      <c r="Q184" s="269">
        <v>8059</v>
      </c>
      <c r="R184" s="269">
        <v>9205</v>
      </c>
      <c r="S184" s="269" t="s">
        <v>152</v>
      </c>
      <c r="T184" s="270">
        <v>0.54500000000000004</v>
      </c>
      <c r="U184" s="270">
        <v>0.57499999999999996</v>
      </c>
      <c r="V184" s="270" t="e">
        <v>#N/A</v>
      </c>
      <c r="W184" s="270">
        <v>0.625</v>
      </c>
      <c r="X184" s="270">
        <v>0.65</v>
      </c>
      <c r="Y184" s="270">
        <v>1.6E-2</v>
      </c>
      <c r="Z184" s="270">
        <v>1.7999999999999999E-2</v>
      </c>
      <c r="AA184" s="270">
        <v>2.1999999999999999E-2</v>
      </c>
      <c r="AB184" s="270">
        <v>2.5000000000000001E-2</v>
      </c>
      <c r="AC184" s="270">
        <v>0.03</v>
      </c>
      <c r="AD184" s="270">
        <v>1.9E-2</v>
      </c>
      <c r="AE184" s="270">
        <v>2.1999999999999999E-2</v>
      </c>
      <c r="AF184" s="270">
        <v>2.5999999999999999E-2</v>
      </c>
      <c r="AG184" s="270">
        <v>3.1E-2</v>
      </c>
      <c r="AH184" s="270">
        <v>3.5000000000000003E-2</v>
      </c>
      <c r="AI184" s="270">
        <v>0.02</v>
      </c>
      <c r="AJ184" s="270">
        <v>2.1999999999999999E-2</v>
      </c>
      <c r="AK184" s="270">
        <v>2.5000000000000001E-2</v>
      </c>
      <c r="AL184" s="270">
        <v>2.7E-2</v>
      </c>
      <c r="AM184" s="270">
        <v>0.03</v>
      </c>
      <c r="AN184" s="270">
        <v>5.8999999999999997E-2</v>
      </c>
      <c r="AO184" s="270">
        <v>5.8999999999999997E-2</v>
      </c>
      <c r="AP184" s="270">
        <v>5.8999999999999997E-2</v>
      </c>
      <c r="AQ184" s="270">
        <v>5.8999999999999997E-2</v>
      </c>
      <c r="AR184" s="270">
        <v>5.8999999999999997E-2</v>
      </c>
      <c r="AS184" s="270">
        <v>5.0999999999999997E-2</v>
      </c>
      <c r="AT184" s="270">
        <v>5.3999999999999999E-2</v>
      </c>
      <c r="AU184" s="270">
        <v>5.7000000000000002E-2</v>
      </c>
      <c r="AV184" s="270">
        <v>5.8999999999999997E-2</v>
      </c>
      <c r="AW184" s="270">
        <v>6.2E-2</v>
      </c>
      <c r="AX184" s="270">
        <v>0</v>
      </c>
      <c r="AY184" s="270">
        <v>0</v>
      </c>
      <c r="AZ184" s="270">
        <v>0</v>
      </c>
      <c r="BA184" s="270">
        <v>0</v>
      </c>
      <c r="BB184" s="270">
        <v>0</v>
      </c>
      <c r="BC184" s="270">
        <v>0.151</v>
      </c>
      <c r="BD184" s="270">
        <v>0</v>
      </c>
      <c r="BE184" s="270">
        <v>0</v>
      </c>
      <c r="BF184" s="270">
        <v>0</v>
      </c>
      <c r="BG184" s="270">
        <v>0</v>
      </c>
    </row>
    <row r="185" spans="1:59">
      <c r="A185" s="267" t="s">
        <v>573</v>
      </c>
      <c r="B185" s="268">
        <v>27.70483333333333</v>
      </c>
      <c r="C185" s="268">
        <v>85.8</v>
      </c>
      <c r="D185" s="268">
        <v>3.5350000000000001</v>
      </c>
      <c r="E185" s="268"/>
      <c r="F185" s="269">
        <v>205383</v>
      </c>
      <c r="G185" s="270">
        <v>10.082000000000001</v>
      </c>
      <c r="H185" s="270">
        <v>4.944</v>
      </c>
      <c r="I185" s="270">
        <v>2.6989999999999998</v>
      </c>
      <c r="J185" s="270">
        <v>0</v>
      </c>
      <c r="K185" s="270">
        <v>2.99</v>
      </c>
      <c r="L185" s="270">
        <v>3.4548333333333261</v>
      </c>
      <c r="M185" s="271">
        <v>49.088775604602134</v>
      </c>
      <c r="N185" s="269">
        <v>239581</v>
      </c>
      <c r="O185" s="269">
        <v>288478</v>
      </c>
      <c r="P185" s="269">
        <v>341054</v>
      </c>
      <c r="Q185" s="269">
        <v>357570</v>
      </c>
      <c r="R185" s="269">
        <v>374086</v>
      </c>
      <c r="S185" s="269" t="s">
        <v>200</v>
      </c>
      <c r="T185" s="270">
        <v>15.093999999999999</v>
      </c>
      <c r="U185" s="270">
        <v>18.173999999999999</v>
      </c>
      <c r="V185" s="270">
        <v>21.486000000000001</v>
      </c>
      <c r="W185" s="270">
        <v>22.527000000000001</v>
      </c>
      <c r="X185" s="270">
        <v>23.567</v>
      </c>
      <c r="Y185" s="270">
        <v>6.4690000000000003</v>
      </c>
      <c r="Z185" s="270">
        <v>7.7889999999999997</v>
      </c>
      <c r="AA185" s="270">
        <v>9.2089999999999996</v>
      </c>
      <c r="AB185" s="270">
        <v>9.6549999999999994</v>
      </c>
      <c r="AC185" s="270">
        <v>10.101000000000001</v>
      </c>
      <c r="AD185" s="270">
        <v>5.81</v>
      </c>
      <c r="AE185" s="270">
        <v>9.77</v>
      </c>
      <c r="AF185" s="270">
        <v>13.51</v>
      </c>
      <c r="AG185" s="270">
        <v>18.57</v>
      </c>
      <c r="AH185" s="270">
        <v>23.63</v>
      </c>
      <c r="AI185" s="270">
        <v>0</v>
      </c>
      <c r="AJ185" s="270">
        <v>0</v>
      </c>
      <c r="AK185" s="270">
        <v>0</v>
      </c>
      <c r="AL185" s="270">
        <v>0</v>
      </c>
      <c r="AM185" s="270">
        <v>0</v>
      </c>
      <c r="AN185" s="270">
        <v>2.722</v>
      </c>
      <c r="AO185" s="270">
        <v>3.4740000000000002</v>
      </c>
      <c r="AP185" s="270">
        <v>4.2409999999999997</v>
      </c>
      <c r="AQ185" s="270">
        <v>4.8490000000000002</v>
      </c>
      <c r="AR185" s="270">
        <v>5.4480000000000004</v>
      </c>
      <c r="AS185" s="270">
        <v>2.444</v>
      </c>
      <c r="AT185" s="270">
        <v>3.12</v>
      </c>
      <c r="AU185" s="270">
        <v>3.8090000000000002</v>
      </c>
      <c r="AV185" s="270">
        <v>4.3550000000000004</v>
      </c>
      <c r="AW185" s="270">
        <v>4.8929999999999998</v>
      </c>
      <c r="AX185" s="270">
        <v>0</v>
      </c>
      <c r="AY185" s="270">
        <v>0</v>
      </c>
      <c r="AZ185" s="270">
        <v>0</v>
      </c>
      <c r="BA185" s="270">
        <v>0</v>
      </c>
      <c r="BB185" s="270">
        <v>0</v>
      </c>
      <c r="BC185" s="270">
        <v>0.495</v>
      </c>
      <c r="BD185" s="270">
        <v>0.32599999999999996</v>
      </c>
      <c r="BE185" s="270">
        <v>0.38400000000000001</v>
      </c>
      <c r="BF185" s="270">
        <v>0.46399999999999991</v>
      </c>
      <c r="BG185" s="270">
        <v>0.37000000000000011</v>
      </c>
    </row>
    <row r="186" spans="1:59">
      <c r="A186" s="267" t="s">
        <v>574</v>
      </c>
      <c r="B186" s="268">
        <v>0.54125000000000001</v>
      </c>
      <c r="C186" s="268">
        <v>1.476</v>
      </c>
      <c r="D186" s="268">
        <v>0</v>
      </c>
      <c r="E186" s="268"/>
      <c r="F186" s="269">
        <v>6000</v>
      </c>
      <c r="G186" s="270">
        <v>0.29599999999999999</v>
      </c>
      <c r="H186" s="270">
        <v>2.1999999999999999E-2</v>
      </c>
      <c r="I186" s="270">
        <v>4.0000000000000001E-3</v>
      </c>
      <c r="J186" s="270">
        <v>3.0000000000000001E-3</v>
      </c>
      <c r="K186" s="270">
        <v>8.2000000000000003E-2</v>
      </c>
      <c r="L186" s="270">
        <v>0.13424999999999998</v>
      </c>
      <c r="M186" s="271">
        <v>49.333333333333336</v>
      </c>
      <c r="N186" s="269">
        <v>6100</v>
      </c>
      <c r="O186" s="269">
        <v>6800</v>
      </c>
      <c r="P186" s="269">
        <v>9000</v>
      </c>
      <c r="Q186" s="269">
        <v>10000</v>
      </c>
      <c r="R186" s="269">
        <v>12500</v>
      </c>
      <c r="S186" s="269" t="s">
        <v>201</v>
      </c>
      <c r="T186" s="270">
        <v>0.34</v>
      </c>
      <c r="U186" s="270">
        <v>0.4</v>
      </c>
      <c r="V186" s="270">
        <v>0.6</v>
      </c>
      <c r="W186" s="270">
        <v>0.65</v>
      </c>
      <c r="X186" s="270">
        <v>0.75</v>
      </c>
      <c r="Y186" s="270">
        <v>2.5000000000000001E-2</v>
      </c>
      <c r="Z186" s="270">
        <v>0.05</v>
      </c>
      <c r="AA186" s="270">
        <v>0.1</v>
      </c>
      <c r="AB186" s="270">
        <v>0.13</v>
      </c>
      <c r="AC186" s="270">
        <v>0.15</v>
      </c>
      <c r="AD186" s="270">
        <v>6.0000000000000001E-3</v>
      </c>
      <c r="AE186" s="270">
        <v>1.4999999999999999E-2</v>
      </c>
      <c r="AF186" s="270">
        <v>0.02</v>
      </c>
      <c r="AG186" s="270">
        <v>3.4000000000000002E-2</v>
      </c>
      <c r="AH186" s="270">
        <v>0.05</v>
      </c>
      <c r="AI186" s="270">
        <v>5.0000000000000001E-3</v>
      </c>
      <c r="AJ186" s="270">
        <v>0.01</v>
      </c>
      <c r="AK186" s="270">
        <v>2.5000000000000001E-2</v>
      </c>
      <c r="AL186" s="270">
        <v>0.03</v>
      </c>
      <c r="AM186" s="270">
        <v>0.04</v>
      </c>
      <c r="AN186" s="270">
        <v>9.5000000000000001E-2</v>
      </c>
      <c r="AO186" s="270">
        <v>0.105</v>
      </c>
      <c r="AP186" s="270">
        <v>0.12</v>
      </c>
      <c r="AQ186" s="270">
        <v>0.125</v>
      </c>
      <c r="AR186" s="270">
        <v>0.14000000000000001</v>
      </c>
      <c r="AS186" s="270">
        <v>0.156</v>
      </c>
      <c r="AT186" s="270">
        <v>0.192</v>
      </c>
      <c r="AU186" s="270">
        <v>0.28699999999999998</v>
      </c>
      <c r="AV186" s="270">
        <v>0.32100000000000001</v>
      </c>
      <c r="AW186" s="270">
        <v>0.375</v>
      </c>
      <c r="AX186" s="270">
        <v>0</v>
      </c>
      <c r="AY186" s="270">
        <v>0.25</v>
      </c>
      <c r="AZ186" s="270">
        <v>0</v>
      </c>
      <c r="BA186" s="270">
        <v>0</v>
      </c>
      <c r="BB186" s="270">
        <v>0</v>
      </c>
      <c r="BC186" s="270">
        <v>0</v>
      </c>
      <c r="BD186" s="270">
        <v>0</v>
      </c>
      <c r="BE186" s="270">
        <v>0</v>
      </c>
      <c r="BF186" s="270">
        <v>0</v>
      </c>
      <c r="BG186" s="270">
        <v>0</v>
      </c>
    </row>
    <row r="187" spans="1:59">
      <c r="A187" s="267" t="s">
        <v>575</v>
      </c>
      <c r="B187" s="268">
        <v>0.36891666666666673</v>
      </c>
      <c r="C187" s="268">
        <v>0.58799999999999997</v>
      </c>
      <c r="D187" s="268">
        <v>0</v>
      </c>
      <c r="E187" s="268"/>
      <c r="F187" s="269">
        <v>4610</v>
      </c>
      <c r="G187" s="270">
        <v>0.27700000000000002</v>
      </c>
      <c r="H187" s="270">
        <v>3.7999999999999999E-2</v>
      </c>
      <c r="I187" s="270">
        <v>0</v>
      </c>
      <c r="J187" s="270">
        <v>0</v>
      </c>
      <c r="K187" s="270">
        <v>2.1000000000000001E-2</v>
      </c>
      <c r="L187" s="270">
        <v>3.2916666666666705E-2</v>
      </c>
      <c r="M187" s="271">
        <v>60.086767895878523</v>
      </c>
      <c r="N187" s="269">
        <v>4885</v>
      </c>
      <c r="O187" s="269">
        <v>5570</v>
      </c>
      <c r="P187" s="269">
        <v>6095</v>
      </c>
      <c r="Q187" s="269">
        <v>6095</v>
      </c>
      <c r="R187" s="269">
        <v>6095</v>
      </c>
      <c r="S187" s="269" t="s">
        <v>175</v>
      </c>
      <c r="T187" s="270">
        <v>0.29899999999999999</v>
      </c>
      <c r="U187" s="270">
        <v>0.34300000000000003</v>
      </c>
      <c r="V187" s="270">
        <v>0.377</v>
      </c>
      <c r="W187" s="270">
        <v>0.377</v>
      </c>
      <c r="X187" s="270">
        <v>0.377</v>
      </c>
      <c r="Y187" s="270">
        <v>3.7999999999999999E-2</v>
      </c>
      <c r="Z187" s="270">
        <v>3.7999999999999999E-2</v>
      </c>
      <c r="AA187" s="270">
        <v>3.7999999999999999E-2</v>
      </c>
      <c r="AB187" s="270">
        <v>3.7999999999999999E-2</v>
      </c>
      <c r="AC187" s="270">
        <v>3.7999999999999999E-2</v>
      </c>
      <c r="AD187" s="270">
        <v>0</v>
      </c>
      <c r="AE187" s="270">
        <v>0</v>
      </c>
      <c r="AF187" s="270">
        <v>0</v>
      </c>
      <c r="AG187" s="270">
        <v>0</v>
      </c>
      <c r="AH187" s="270">
        <v>0</v>
      </c>
      <c r="AI187" s="270">
        <v>0</v>
      </c>
      <c r="AJ187" s="270">
        <v>0</v>
      </c>
      <c r="AK187" s="270">
        <v>0</v>
      </c>
      <c r="AL187" s="270">
        <v>0</v>
      </c>
      <c r="AM187" s="270">
        <v>0</v>
      </c>
      <c r="AN187" s="270">
        <v>0</v>
      </c>
      <c r="AO187" s="270">
        <v>0</v>
      </c>
      <c r="AP187" s="270">
        <v>0</v>
      </c>
      <c r="AQ187" s="270">
        <v>0</v>
      </c>
      <c r="AR187" s="270">
        <v>0</v>
      </c>
      <c r="AS187" s="270">
        <v>8.4000000000000005E-2</v>
      </c>
      <c r="AT187" s="270">
        <v>9.5000000000000001E-2</v>
      </c>
      <c r="AU187" s="270">
        <v>0.104</v>
      </c>
      <c r="AV187" s="270">
        <v>0.104</v>
      </c>
      <c r="AW187" s="270">
        <v>0.104</v>
      </c>
      <c r="AX187" s="270">
        <v>0</v>
      </c>
      <c r="AY187" s="270">
        <v>5.0000000000000001E-3</v>
      </c>
      <c r="AZ187" s="270">
        <v>0</v>
      </c>
      <c r="BA187" s="270">
        <v>0</v>
      </c>
      <c r="BB187" s="270">
        <v>0</v>
      </c>
      <c r="BC187" s="270">
        <v>0</v>
      </c>
      <c r="BD187" s="270">
        <v>0</v>
      </c>
      <c r="BE187" s="270">
        <v>0</v>
      </c>
      <c r="BF187" s="270">
        <v>0</v>
      </c>
      <c r="BG187" s="270">
        <v>0</v>
      </c>
    </row>
    <row r="188" spans="1:59">
      <c r="A188" s="267" t="s">
        <v>576</v>
      </c>
      <c r="B188" s="268">
        <v>0.25991666666666674</v>
      </c>
      <c r="C188" s="268">
        <v>0.5</v>
      </c>
      <c r="D188" s="268">
        <v>0</v>
      </c>
      <c r="E188" s="268"/>
      <c r="F188" s="269">
        <v>25</v>
      </c>
      <c r="G188" s="270">
        <v>2E-3</v>
      </c>
      <c r="H188" s="270">
        <v>1.2E-2</v>
      </c>
      <c r="I188" s="270">
        <v>0</v>
      </c>
      <c r="J188" s="270">
        <v>0</v>
      </c>
      <c r="K188" s="270">
        <v>1.2999999999999999E-2</v>
      </c>
      <c r="L188" s="270">
        <v>0.23291666666666674</v>
      </c>
      <c r="M188" s="271">
        <v>80</v>
      </c>
      <c r="N188" s="269">
        <v>30</v>
      </c>
      <c r="O188" s="269">
        <v>30</v>
      </c>
      <c r="P188" s="269">
        <v>30</v>
      </c>
      <c r="Q188" s="269">
        <v>30</v>
      </c>
      <c r="R188" s="269">
        <v>30</v>
      </c>
      <c r="S188" s="269" t="s">
        <v>188</v>
      </c>
      <c r="T188" s="270">
        <v>2E-3</v>
      </c>
      <c r="U188" s="270">
        <v>2E-3</v>
      </c>
      <c r="V188" s="270">
        <v>2E-3</v>
      </c>
      <c r="W188" s="270">
        <v>2E-3</v>
      </c>
      <c r="X188" s="270">
        <v>2E-3</v>
      </c>
      <c r="Y188" s="270">
        <v>1.2E-2</v>
      </c>
      <c r="Z188" s="270">
        <v>1.2E-2</v>
      </c>
      <c r="AA188" s="270">
        <v>1.2E-2</v>
      </c>
      <c r="AB188" s="270">
        <v>1.2E-2</v>
      </c>
      <c r="AC188" s="270">
        <v>1.2E-2</v>
      </c>
      <c r="AD188" s="270">
        <v>0</v>
      </c>
      <c r="AE188" s="270">
        <v>0</v>
      </c>
      <c r="AF188" s="270">
        <v>0</v>
      </c>
      <c r="AG188" s="270">
        <v>0</v>
      </c>
      <c r="AH188" s="270">
        <v>0</v>
      </c>
      <c r="AI188" s="270">
        <v>0</v>
      </c>
      <c r="AJ188" s="270">
        <v>0</v>
      </c>
      <c r="AK188" s="270">
        <v>0</v>
      </c>
      <c r="AL188" s="270">
        <v>0</v>
      </c>
      <c r="AM188" s="270">
        <v>0</v>
      </c>
      <c r="AN188" s="270">
        <v>1.2999999999999999E-2</v>
      </c>
      <c r="AO188" s="270">
        <v>1.2999999999999999E-2</v>
      </c>
      <c r="AP188" s="270">
        <v>1.2999999999999999E-2</v>
      </c>
      <c r="AQ188" s="270">
        <v>1.2999999999999999E-2</v>
      </c>
      <c r="AR188" s="270">
        <v>1.2999999999999999E-2</v>
      </c>
      <c r="AS188" s="270">
        <v>0.23300000000000001</v>
      </c>
      <c r="AT188" s="270">
        <v>0.23300000000000001</v>
      </c>
      <c r="AU188" s="270">
        <v>0.23300000000000001</v>
      </c>
      <c r="AV188" s="270">
        <v>0.23300000000000001</v>
      </c>
      <c r="AW188" s="270">
        <v>0.23300000000000001</v>
      </c>
      <c r="AX188" s="270">
        <v>0</v>
      </c>
      <c r="AY188" s="270">
        <v>0</v>
      </c>
      <c r="AZ188" s="270">
        <v>0</v>
      </c>
      <c r="BA188" s="270">
        <v>0</v>
      </c>
      <c r="BB188" s="270">
        <v>0</v>
      </c>
      <c r="BC188" s="270">
        <v>0</v>
      </c>
      <c r="BD188" s="270">
        <v>0</v>
      </c>
      <c r="BE188" s="270">
        <v>0</v>
      </c>
      <c r="BF188" s="270">
        <v>0</v>
      </c>
      <c r="BG188" s="270">
        <v>0</v>
      </c>
    </row>
    <row r="189" spans="1:59">
      <c r="A189" s="267" t="s">
        <v>577</v>
      </c>
      <c r="B189" s="268">
        <v>2.0796666666666668</v>
      </c>
      <c r="C189" s="268">
        <v>12</v>
      </c>
      <c r="D189" s="268">
        <v>0.28600000000000003</v>
      </c>
      <c r="E189" s="268"/>
      <c r="F189" s="269">
        <v>16558</v>
      </c>
      <c r="G189" s="270">
        <v>0.75800000000000001</v>
      </c>
      <c r="H189" s="270">
        <v>0.439</v>
      </c>
      <c r="I189" s="270">
        <v>0.183</v>
      </c>
      <c r="J189" s="270">
        <v>0.13900000000000001</v>
      </c>
      <c r="K189" s="270">
        <v>0.1</v>
      </c>
      <c r="L189" s="270">
        <v>0.17466666666666653</v>
      </c>
      <c r="M189" s="271">
        <v>45.778475661311752</v>
      </c>
      <c r="N189" s="269">
        <v>17200</v>
      </c>
      <c r="O189" s="269">
        <v>18100</v>
      </c>
      <c r="P189" s="269">
        <v>20200</v>
      </c>
      <c r="Q189" s="269">
        <v>22600</v>
      </c>
      <c r="R189" s="269">
        <v>25300</v>
      </c>
      <c r="S189" s="269" t="s">
        <v>145</v>
      </c>
      <c r="T189" s="270">
        <v>0.78300000000000003</v>
      </c>
      <c r="U189" s="270">
        <v>0.82399999999999995</v>
      </c>
      <c r="V189" s="270">
        <v>0.91900000000000004</v>
      </c>
      <c r="W189" s="270">
        <v>1.028</v>
      </c>
      <c r="X189" s="270">
        <v>1.151</v>
      </c>
      <c r="Y189" s="270">
        <v>0.46</v>
      </c>
      <c r="Z189" s="270">
        <v>0.52300000000000002</v>
      </c>
      <c r="AA189" s="270">
        <v>0.59399999999999997</v>
      </c>
      <c r="AB189" s="270">
        <v>0.67600000000000005</v>
      </c>
      <c r="AC189" s="270">
        <v>0.76800000000000002</v>
      </c>
      <c r="AD189" s="270">
        <v>0.66</v>
      </c>
      <c r="AE189" s="270">
        <v>0.71</v>
      </c>
      <c r="AF189" s="270">
        <v>0.77</v>
      </c>
      <c r="AG189" s="270">
        <v>0.83</v>
      </c>
      <c r="AH189" s="270">
        <v>0.89</v>
      </c>
      <c r="AI189" s="270">
        <v>0.15</v>
      </c>
      <c r="AJ189" s="270">
        <v>0.16</v>
      </c>
      <c r="AK189" s="270">
        <v>0.18</v>
      </c>
      <c r="AL189" s="270">
        <v>0.2</v>
      </c>
      <c r="AM189" s="270">
        <v>0.22</v>
      </c>
      <c r="AN189" s="270">
        <v>0.08</v>
      </c>
      <c r="AO189" s="270">
        <v>8.5000000000000006E-2</v>
      </c>
      <c r="AP189" s="270">
        <v>0.09</v>
      </c>
      <c r="AQ189" s="270">
        <v>9.5000000000000001E-2</v>
      </c>
      <c r="AR189" s="270">
        <v>0.1</v>
      </c>
      <c r="AS189" s="270">
        <v>0.224</v>
      </c>
      <c r="AT189" s="270">
        <v>0.24199999999999999</v>
      </c>
      <c r="AU189" s="270">
        <v>0.26800000000000002</v>
      </c>
      <c r="AV189" s="270">
        <v>0.29699999999999999</v>
      </c>
      <c r="AW189" s="270">
        <v>0.32900000000000001</v>
      </c>
      <c r="AX189" s="270">
        <v>0</v>
      </c>
      <c r="AY189" s="270">
        <v>0</v>
      </c>
      <c r="AZ189" s="270">
        <v>0</v>
      </c>
      <c r="BA189" s="270">
        <v>0</v>
      </c>
      <c r="BB189" s="270">
        <v>0</v>
      </c>
      <c r="BC189" s="270">
        <v>0</v>
      </c>
      <c r="BD189" s="270">
        <v>0</v>
      </c>
      <c r="BE189" s="270">
        <v>0</v>
      </c>
      <c r="BF189" s="270">
        <v>0</v>
      </c>
      <c r="BG189" s="270">
        <v>0</v>
      </c>
    </row>
    <row r="190" spans="1:59">
      <c r="A190" s="267" t="s">
        <v>578</v>
      </c>
      <c r="B190" s="268">
        <v>0.83624999999999983</v>
      </c>
      <c r="C190" s="268">
        <v>1.7509999999999999</v>
      </c>
      <c r="D190" s="268">
        <v>0</v>
      </c>
      <c r="E190" s="268"/>
      <c r="F190" s="269">
        <v>11770</v>
      </c>
      <c r="G190" s="270">
        <v>0.66600000000000004</v>
      </c>
      <c r="H190" s="270">
        <v>0.11700000000000001</v>
      </c>
      <c r="I190" s="270">
        <v>0</v>
      </c>
      <c r="J190" s="270">
        <v>0</v>
      </c>
      <c r="K190" s="270">
        <v>0.02</v>
      </c>
      <c r="L190" s="270">
        <v>3.324999999999978E-2</v>
      </c>
      <c r="M190" s="271">
        <v>56.584536958368737</v>
      </c>
      <c r="N190" s="269">
        <v>13171</v>
      </c>
      <c r="O190" s="269">
        <v>15285</v>
      </c>
      <c r="P190" s="269">
        <v>17738</v>
      </c>
      <c r="Q190" s="269">
        <v>20585</v>
      </c>
      <c r="R190" s="269">
        <v>23889</v>
      </c>
      <c r="S190" s="269" t="s">
        <v>130</v>
      </c>
      <c r="T190" s="270">
        <v>0.73199999999999998</v>
      </c>
      <c r="U190" s="270">
        <v>0.85</v>
      </c>
      <c r="V190" s="270" t="e">
        <v>#N/A</v>
      </c>
      <c r="W190" s="270">
        <v>1.1439999999999999</v>
      </c>
      <c r="X190" s="270">
        <v>1.3280000000000001</v>
      </c>
      <c r="Y190" s="270">
        <v>0.125</v>
      </c>
      <c r="Z190" s="270">
        <v>0.13</v>
      </c>
      <c r="AA190" s="270">
        <v>0.151</v>
      </c>
      <c r="AB190" s="270">
        <v>0.17499999999999999</v>
      </c>
      <c r="AC190" s="270">
        <v>0.20300000000000001</v>
      </c>
      <c r="AD190" s="270">
        <v>0</v>
      </c>
      <c r="AE190" s="270">
        <v>0</v>
      </c>
      <c r="AF190" s="270">
        <v>0</v>
      </c>
      <c r="AG190" s="270">
        <v>0</v>
      </c>
      <c r="AH190" s="270">
        <v>0</v>
      </c>
      <c r="AI190" s="270">
        <v>0</v>
      </c>
      <c r="AJ190" s="270">
        <v>0</v>
      </c>
      <c r="AK190" s="270">
        <v>0</v>
      </c>
      <c r="AL190" s="270">
        <v>0</v>
      </c>
      <c r="AM190" s="270">
        <v>0</v>
      </c>
      <c r="AN190" s="270">
        <v>1.7000000000000001E-2</v>
      </c>
      <c r="AO190" s="270">
        <v>0.02</v>
      </c>
      <c r="AP190" s="270">
        <v>2.3E-2</v>
      </c>
      <c r="AQ190" s="270">
        <v>2.5999999999999999E-2</v>
      </c>
      <c r="AR190" s="270">
        <v>3.1E-2</v>
      </c>
      <c r="AS190" s="270">
        <v>6.0999999999999999E-2</v>
      </c>
      <c r="AT190" s="270">
        <v>7.0000000000000007E-2</v>
      </c>
      <c r="AU190" s="270">
        <v>8.1000000000000003E-2</v>
      </c>
      <c r="AV190" s="270">
        <v>9.4E-2</v>
      </c>
      <c r="AW190" s="270">
        <v>0.109</v>
      </c>
      <c r="AX190" s="270">
        <v>0.19</v>
      </c>
      <c r="AY190" s="270">
        <v>0.4</v>
      </c>
      <c r="AZ190" s="270">
        <v>0</v>
      </c>
      <c r="BA190" s="270">
        <v>0</v>
      </c>
      <c r="BB190" s="270">
        <v>0</v>
      </c>
      <c r="BC190" s="270">
        <v>0</v>
      </c>
      <c r="BD190" s="270">
        <v>0</v>
      </c>
      <c r="BE190" s="270">
        <v>0</v>
      </c>
      <c r="BF190" s="270">
        <v>0</v>
      </c>
      <c r="BG190" s="270">
        <v>0</v>
      </c>
    </row>
    <row r="191" spans="1:59">
      <c r="A191" s="267" t="s">
        <v>991</v>
      </c>
      <c r="B191" s="268" t="s">
        <v>395</v>
      </c>
      <c r="C191" s="268">
        <v>0</v>
      </c>
      <c r="D191" s="268">
        <v>0</v>
      </c>
      <c r="E191" s="268"/>
      <c r="F191" s="269" t="e">
        <v>#N/A</v>
      </c>
      <c r="G191" s="270">
        <v>0</v>
      </c>
      <c r="H191" s="270">
        <v>0</v>
      </c>
      <c r="I191" s="270">
        <v>0</v>
      </c>
      <c r="J191" s="270">
        <v>0</v>
      </c>
      <c r="K191" s="270">
        <v>0</v>
      </c>
      <c r="L191" s="270" t="e">
        <v>#VALUE!</v>
      </c>
      <c r="M191" s="271" t="s">
        <v>395</v>
      </c>
      <c r="N191" s="269">
        <v>0</v>
      </c>
      <c r="O191" s="269">
        <v>0</v>
      </c>
      <c r="P191" s="269">
        <v>0</v>
      </c>
      <c r="Q191" s="269">
        <v>0</v>
      </c>
      <c r="R191" s="269">
        <v>0</v>
      </c>
      <c r="S191" s="269" t="s">
        <v>130</v>
      </c>
      <c r="T191" s="270">
        <v>0</v>
      </c>
      <c r="U191" s="270">
        <v>0</v>
      </c>
      <c r="V191" s="270" t="e">
        <v>#N/A</v>
      </c>
      <c r="W191" s="270">
        <v>0</v>
      </c>
      <c r="X191" s="270">
        <v>0</v>
      </c>
      <c r="Y191" s="270">
        <v>0</v>
      </c>
      <c r="Z191" s="270">
        <v>0</v>
      </c>
      <c r="AA191" s="270">
        <v>0</v>
      </c>
      <c r="AB191" s="270">
        <v>0</v>
      </c>
      <c r="AC191" s="270">
        <v>0</v>
      </c>
      <c r="AD191" s="270">
        <v>0</v>
      </c>
      <c r="AE191" s="270">
        <v>0</v>
      </c>
      <c r="AF191" s="270">
        <v>0</v>
      </c>
      <c r="AG191" s="270">
        <v>0</v>
      </c>
      <c r="AH191" s="270">
        <v>0</v>
      </c>
      <c r="AI191" s="270">
        <v>0</v>
      </c>
      <c r="AJ191" s="270">
        <v>0</v>
      </c>
      <c r="AK191" s="270">
        <v>0</v>
      </c>
      <c r="AL191" s="270">
        <v>0</v>
      </c>
      <c r="AM191" s="270">
        <v>0</v>
      </c>
      <c r="AN191" s="270">
        <v>0</v>
      </c>
      <c r="AO191" s="270">
        <v>0</v>
      </c>
      <c r="AP191" s="270">
        <v>0</v>
      </c>
      <c r="AQ191" s="270">
        <v>0</v>
      </c>
      <c r="AR191" s="270">
        <v>0</v>
      </c>
      <c r="AS191" s="270">
        <v>0</v>
      </c>
      <c r="AT191" s="270">
        <v>0</v>
      </c>
      <c r="AU191" s="270">
        <v>0</v>
      </c>
      <c r="AV191" s="270">
        <v>0</v>
      </c>
      <c r="AW191" s="270">
        <v>0</v>
      </c>
      <c r="AX191" s="270">
        <v>0</v>
      </c>
      <c r="AY191" s="270">
        <v>0</v>
      </c>
      <c r="AZ191" s="270">
        <v>0</v>
      </c>
      <c r="BA191" s="270">
        <v>0</v>
      </c>
      <c r="BB191" s="270">
        <v>0</v>
      </c>
      <c r="BC191" s="270">
        <v>0</v>
      </c>
      <c r="BD191" s="270">
        <v>0</v>
      </c>
      <c r="BE191" s="270">
        <v>0</v>
      </c>
      <c r="BF191" s="270">
        <v>0</v>
      </c>
      <c r="BG191" s="270">
        <v>0</v>
      </c>
    </row>
    <row r="192" spans="1:59">
      <c r="A192" s="267" t="s">
        <v>580</v>
      </c>
      <c r="B192" s="268">
        <v>6.5833333333333327E-2</v>
      </c>
      <c r="C192" s="268">
        <v>0.1</v>
      </c>
      <c r="D192" s="268">
        <v>0</v>
      </c>
      <c r="E192" s="268"/>
      <c r="F192" s="269">
        <v>431</v>
      </c>
      <c r="G192" s="270">
        <v>3.4000000000000002E-2</v>
      </c>
      <c r="H192" s="270">
        <v>8.9999999999999993E-3</v>
      </c>
      <c r="I192" s="270">
        <v>0</v>
      </c>
      <c r="J192" s="270">
        <v>3.0000000000000001E-3</v>
      </c>
      <c r="K192" s="270">
        <v>7.0000000000000001E-3</v>
      </c>
      <c r="L192" s="270">
        <v>1.2833333333333322E-2</v>
      </c>
      <c r="M192" s="271">
        <v>78.886310904872389</v>
      </c>
      <c r="N192" s="269">
        <v>451</v>
      </c>
      <c r="O192" s="269">
        <v>475</v>
      </c>
      <c r="P192" s="269">
        <v>502</v>
      </c>
      <c r="Q192" s="269">
        <v>532</v>
      </c>
      <c r="R192" s="269">
        <v>562</v>
      </c>
      <c r="S192" s="269" t="s">
        <v>152</v>
      </c>
      <c r="T192" s="270">
        <v>3.3000000000000002E-2</v>
      </c>
      <c r="U192" s="270">
        <v>3.4000000000000002E-2</v>
      </c>
      <c r="V192" s="270" t="e">
        <v>#N/A</v>
      </c>
      <c r="W192" s="270">
        <v>3.5999999999999997E-2</v>
      </c>
      <c r="X192" s="270">
        <v>3.5999999999999997E-2</v>
      </c>
      <c r="Y192" s="270">
        <v>8.9999999999999993E-3</v>
      </c>
      <c r="Z192" s="270">
        <v>8.9999999999999993E-3</v>
      </c>
      <c r="AA192" s="270">
        <v>8.9999999999999993E-3</v>
      </c>
      <c r="AB192" s="270">
        <v>0.01</v>
      </c>
      <c r="AC192" s="270">
        <v>0.01</v>
      </c>
      <c r="AD192" s="270">
        <v>0</v>
      </c>
      <c r="AE192" s="270">
        <v>0</v>
      </c>
      <c r="AF192" s="270">
        <v>0</v>
      </c>
      <c r="AG192" s="270">
        <v>0</v>
      </c>
      <c r="AH192" s="270">
        <v>0</v>
      </c>
      <c r="AI192" s="270">
        <v>3.0000000000000001E-3</v>
      </c>
      <c r="AJ192" s="270">
        <v>4.0000000000000001E-3</v>
      </c>
      <c r="AK192" s="270">
        <v>4.0000000000000001E-3</v>
      </c>
      <c r="AL192" s="270">
        <v>4.0000000000000001E-3</v>
      </c>
      <c r="AM192" s="270">
        <v>4.0000000000000001E-3</v>
      </c>
      <c r="AN192" s="270">
        <v>5.0000000000000001E-3</v>
      </c>
      <c r="AO192" s="270">
        <v>5.0000000000000001E-3</v>
      </c>
      <c r="AP192" s="270">
        <v>5.0000000000000001E-3</v>
      </c>
      <c r="AQ192" s="270">
        <v>5.0000000000000001E-3</v>
      </c>
      <c r="AR192" s="270">
        <v>5.0000000000000001E-3</v>
      </c>
      <c r="AS192" s="270">
        <v>1.7000000000000001E-2</v>
      </c>
      <c r="AT192" s="270">
        <v>1.7999999999999999E-2</v>
      </c>
      <c r="AU192" s="270">
        <v>1.7999999999999999E-2</v>
      </c>
      <c r="AV192" s="270">
        <v>1.9E-2</v>
      </c>
      <c r="AW192" s="270">
        <v>1.9E-2</v>
      </c>
      <c r="AX192" s="270">
        <v>0</v>
      </c>
      <c r="AY192" s="270">
        <v>0</v>
      </c>
      <c r="AZ192" s="270">
        <v>0</v>
      </c>
      <c r="BA192" s="270">
        <v>0</v>
      </c>
      <c r="BB192" s="270">
        <v>0</v>
      </c>
      <c r="BC192" s="270">
        <v>0</v>
      </c>
      <c r="BD192" s="270">
        <v>0</v>
      </c>
      <c r="BE192" s="270">
        <v>0</v>
      </c>
      <c r="BF192" s="270">
        <v>0</v>
      </c>
      <c r="BG192" s="270">
        <v>0</v>
      </c>
    </row>
    <row r="193" spans="1:59">
      <c r="A193" s="267" t="s">
        <v>581</v>
      </c>
      <c r="B193" s="268">
        <v>0.25216666666666671</v>
      </c>
      <c r="C193" s="268">
        <v>0.24299999999999999</v>
      </c>
      <c r="D193" s="268">
        <v>0</v>
      </c>
      <c r="E193" s="268"/>
      <c r="F193" s="269">
        <v>2515</v>
      </c>
      <c r="G193" s="270">
        <v>0.14699999999999999</v>
      </c>
      <c r="H193" s="270">
        <v>4.2999999999999997E-2</v>
      </c>
      <c r="I193" s="270">
        <v>5.0000000000000001E-3</v>
      </c>
      <c r="J193" s="270">
        <v>1.4E-2</v>
      </c>
      <c r="K193" s="270">
        <v>8.9999999999999993E-3</v>
      </c>
      <c r="L193" s="270">
        <v>3.4166666666666679E-2</v>
      </c>
      <c r="M193" s="271">
        <v>58.449304174950299</v>
      </c>
      <c r="N193" s="269">
        <v>2701</v>
      </c>
      <c r="O193" s="269">
        <v>3001</v>
      </c>
      <c r="P193" s="269">
        <v>3376</v>
      </c>
      <c r="Q193" s="269">
        <v>3832</v>
      </c>
      <c r="R193" s="269">
        <v>4388</v>
      </c>
      <c r="S193" s="269" t="s">
        <v>175</v>
      </c>
      <c r="T193" s="270">
        <v>0.159</v>
      </c>
      <c r="U193" s="270">
        <v>0.17399999999999999</v>
      </c>
      <c r="V193" s="270">
        <v>0.192</v>
      </c>
      <c r="W193" s="270">
        <v>0.215</v>
      </c>
      <c r="X193" s="270">
        <v>0.24099999999999999</v>
      </c>
      <c r="Y193" s="270">
        <v>4.1000000000000002E-2</v>
      </c>
      <c r="Z193" s="270">
        <v>4.7E-2</v>
      </c>
      <c r="AA193" s="270">
        <v>5.5E-2</v>
      </c>
      <c r="AB193" s="270">
        <v>6.3E-2</v>
      </c>
      <c r="AC193" s="270">
        <v>7.3999999999999996E-2</v>
      </c>
      <c r="AD193" s="270">
        <v>3.5999999999999997E-2</v>
      </c>
      <c r="AE193" s="270">
        <v>4.3999999999999997E-2</v>
      </c>
      <c r="AF193" s="270">
        <v>5.2999999999999999E-2</v>
      </c>
      <c r="AG193" s="270">
        <v>6.5000000000000002E-2</v>
      </c>
      <c r="AH193" s="270">
        <v>7.9000000000000001E-2</v>
      </c>
      <c r="AI193" s="270">
        <v>1.4E-2</v>
      </c>
      <c r="AJ193" s="270">
        <v>1.6E-2</v>
      </c>
      <c r="AK193" s="270">
        <v>1.7999999999999999E-2</v>
      </c>
      <c r="AL193" s="270">
        <v>0.02</v>
      </c>
      <c r="AM193" s="270">
        <v>2.3E-2</v>
      </c>
      <c r="AN193" s="270">
        <v>0.01</v>
      </c>
      <c r="AO193" s="270">
        <v>1.0999999999999999E-2</v>
      </c>
      <c r="AP193" s="270">
        <v>1.2999999999999999E-2</v>
      </c>
      <c r="AQ193" s="270">
        <v>1.4999999999999999E-2</v>
      </c>
      <c r="AR193" s="270">
        <v>1.7000000000000001E-2</v>
      </c>
      <c r="AS193" s="270">
        <v>2.1000000000000001E-2</v>
      </c>
      <c r="AT193" s="270">
        <v>2.3E-2</v>
      </c>
      <c r="AU193" s="270">
        <v>2.5999999999999999E-2</v>
      </c>
      <c r="AV193" s="270">
        <v>0.03</v>
      </c>
      <c r="AW193" s="270">
        <v>3.5000000000000003E-2</v>
      </c>
      <c r="AX193" s="270">
        <v>0.20399999999999999</v>
      </c>
      <c r="AY193" s="270">
        <v>0</v>
      </c>
      <c r="AZ193" s="270">
        <v>0</v>
      </c>
      <c r="BA193" s="270">
        <v>0</v>
      </c>
      <c r="BB193" s="270">
        <v>0</v>
      </c>
      <c r="BC193" s="270">
        <v>0</v>
      </c>
      <c r="BD193" s="270">
        <v>0</v>
      </c>
      <c r="BE193" s="270">
        <v>0</v>
      </c>
      <c r="BF193" s="270">
        <v>0</v>
      </c>
      <c r="BG193" s="270">
        <v>0</v>
      </c>
    </row>
    <row r="194" spans="1:59">
      <c r="A194" s="267" t="s">
        <v>582</v>
      </c>
      <c r="B194" s="268">
        <v>8.8416666666666657E-2</v>
      </c>
      <c r="C194" s="268">
        <v>0.16500000000000001</v>
      </c>
      <c r="D194" s="268">
        <v>0</v>
      </c>
      <c r="E194" s="268"/>
      <c r="F194" s="269">
        <v>1016</v>
      </c>
      <c r="G194" s="270">
        <v>8.4000000000000005E-2</v>
      </c>
      <c r="H194" s="270">
        <v>1E-3</v>
      </c>
      <c r="I194" s="270">
        <v>0</v>
      </c>
      <c r="J194" s="270">
        <v>5.0000000000000001E-3</v>
      </c>
      <c r="K194" s="270">
        <v>0</v>
      </c>
      <c r="L194" s="270">
        <v>-1.5833333333333532E-3</v>
      </c>
      <c r="M194" s="271">
        <v>82.677165354330711</v>
      </c>
      <c r="N194" s="269">
        <v>1084</v>
      </c>
      <c r="O194" s="269">
        <v>1102</v>
      </c>
      <c r="P194" s="269">
        <v>1128</v>
      </c>
      <c r="Q194" s="269">
        <v>1153</v>
      </c>
      <c r="R194" s="269">
        <v>1166</v>
      </c>
      <c r="S194" s="269" t="s">
        <v>163</v>
      </c>
      <c r="T194" s="270">
        <v>8.4000000000000005E-2</v>
      </c>
      <c r="U194" s="270">
        <v>8.8999999999999996E-2</v>
      </c>
      <c r="V194" s="270">
        <v>9.4E-2</v>
      </c>
      <c r="W194" s="270">
        <v>9.9000000000000005E-2</v>
      </c>
      <c r="X194" s="270">
        <v>0.104</v>
      </c>
      <c r="Y194" s="270">
        <v>1E-3</v>
      </c>
      <c r="Z194" s="270">
        <v>1E-3</v>
      </c>
      <c r="AA194" s="270">
        <v>1E-3</v>
      </c>
      <c r="AB194" s="270">
        <v>1E-3</v>
      </c>
      <c r="AC194" s="270">
        <v>1E-3</v>
      </c>
      <c r="AD194" s="270">
        <v>0</v>
      </c>
      <c r="AE194" s="270">
        <v>0</v>
      </c>
      <c r="AF194" s="270">
        <v>0</v>
      </c>
      <c r="AG194" s="270">
        <v>0</v>
      </c>
      <c r="AH194" s="270">
        <v>0</v>
      </c>
      <c r="AI194" s="270">
        <v>5.0000000000000001E-3</v>
      </c>
      <c r="AJ194" s="270">
        <v>5.0000000000000001E-3</v>
      </c>
      <c r="AK194" s="270">
        <v>5.0000000000000001E-3</v>
      </c>
      <c r="AL194" s="270">
        <v>5.0000000000000001E-3</v>
      </c>
      <c r="AM194" s="270">
        <v>5.0000000000000001E-3</v>
      </c>
      <c r="AN194" s="270">
        <v>1E-3</v>
      </c>
      <c r="AO194" s="270">
        <v>1E-3</v>
      </c>
      <c r="AP194" s="270">
        <v>1E-3</v>
      </c>
      <c r="AQ194" s="270">
        <v>1E-3</v>
      </c>
      <c r="AR194" s="270">
        <v>1E-3</v>
      </c>
      <c r="AS194" s="270">
        <v>5.0000000000000001E-3</v>
      </c>
      <c r="AT194" s="270">
        <v>5.0000000000000001E-3</v>
      </c>
      <c r="AU194" s="270">
        <v>6.0000000000000001E-3</v>
      </c>
      <c r="AV194" s="270">
        <v>6.0000000000000001E-3</v>
      </c>
      <c r="AW194" s="270">
        <v>6.0000000000000001E-3</v>
      </c>
      <c r="AX194" s="270">
        <v>0.05</v>
      </c>
      <c r="AY194" s="270">
        <v>0</v>
      </c>
      <c r="AZ194" s="270">
        <v>0</v>
      </c>
      <c r="BA194" s="270">
        <v>0</v>
      </c>
      <c r="BB194" s="270">
        <v>0</v>
      </c>
      <c r="BC194" s="270">
        <v>0</v>
      </c>
      <c r="BD194" s="270">
        <v>0</v>
      </c>
      <c r="BE194" s="270">
        <v>0</v>
      </c>
      <c r="BF194" s="270">
        <v>0</v>
      </c>
      <c r="BG194" s="270">
        <v>0</v>
      </c>
    </row>
    <row r="195" spans="1:59">
      <c r="A195" s="267" t="s">
        <v>191</v>
      </c>
      <c r="B195" s="268">
        <v>1.2123333333333333</v>
      </c>
      <c r="C195" s="268">
        <v>3.1</v>
      </c>
      <c r="D195" s="268">
        <v>0</v>
      </c>
      <c r="E195" s="268"/>
      <c r="F195" s="269">
        <v>3898</v>
      </c>
      <c r="G195" s="270">
        <v>0.32500000000000001</v>
      </c>
      <c r="H195" s="270">
        <v>0.51800000000000002</v>
      </c>
      <c r="I195" s="270">
        <v>0</v>
      </c>
      <c r="J195" s="270">
        <v>0</v>
      </c>
      <c r="K195" s="270">
        <v>2.1999999999999999E-2</v>
      </c>
      <c r="L195" s="270">
        <v>0.34733333333333327</v>
      </c>
      <c r="M195" s="271">
        <v>83.376090302719348</v>
      </c>
      <c r="N195" s="269">
        <v>9700</v>
      </c>
      <c r="O195" s="269">
        <v>10767</v>
      </c>
      <c r="P195" s="269">
        <v>11951</v>
      </c>
      <c r="Q195" s="269">
        <v>13266</v>
      </c>
      <c r="R195" s="269">
        <v>14725</v>
      </c>
      <c r="S195" s="269" t="s">
        <v>170</v>
      </c>
      <c r="T195" s="270">
        <v>0.34200000000000003</v>
      </c>
      <c r="U195" s="270">
        <v>0.38</v>
      </c>
      <c r="V195" s="270">
        <v>0.42099999999999999</v>
      </c>
      <c r="W195" s="270">
        <v>0.46700000000000003</v>
      </c>
      <c r="X195" s="270">
        <v>0.51900000000000002</v>
      </c>
      <c r="Y195" s="270">
        <v>0.47099999999999997</v>
      </c>
      <c r="Z195" s="270">
        <v>0.52300000000000002</v>
      </c>
      <c r="AA195" s="270">
        <v>0.57999999999999996</v>
      </c>
      <c r="AB195" s="270">
        <v>0.64400000000000002</v>
      </c>
      <c r="AC195" s="270">
        <v>0.71499999999999997</v>
      </c>
      <c r="AD195" s="270">
        <v>0</v>
      </c>
      <c r="AE195" s="270">
        <v>0</v>
      </c>
      <c r="AF195" s="270">
        <v>0</v>
      </c>
      <c r="AG195" s="270">
        <v>0</v>
      </c>
      <c r="AH195" s="270">
        <v>0</v>
      </c>
      <c r="AI195" s="270">
        <v>0</v>
      </c>
      <c r="AJ195" s="270">
        <v>0</v>
      </c>
      <c r="AK195" s="270">
        <v>0</v>
      </c>
      <c r="AL195" s="270">
        <v>0</v>
      </c>
      <c r="AM195" s="270">
        <v>0</v>
      </c>
      <c r="AN195" s="270">
        <v>7.0000000000000001E-3</v>
      </c>
      <c r="AO195" s="270">
        <v>8.0000000000000002E-3</v>
      </c>
      <c r="AP195" s="270">
        <v>8.9999999999999993E-3</v>
      </c>
      <c r="AQ195" s="270">
        <v>0.01</v>
      </c>
      <c r="AR195" s="270">
        <v>1.0999999999999999E-2</v>
      </c>
      <c r="AS195" s="270">
        <v>0.315</v>
      </c>
      <c r="AT195" s="270">
        <v>0.35</v>
      </c>
      <c r="AU195" s="270">
        <v>0.38800000000000001</v>
      </c>
      <c r="AV195" s="270">
        <v>0.43</v>
      </c>
      <c r="AW195" s="270">
        <v>0.47799999999999998</v>
      </c>
      <c r="AX195" s="270">
        <v>0</v>
      </c>
      <c r="AY195" s="270">
        <v>0</v>
      </c>
      <c r="AZ195" s="270">
        <v>0</v>
      </c>
      <c r="BA195" s="270">
        <v>0</v>
      </c>
      <c r="BB195" s="270">
        <v>0</v>
      </c>
      <c r="BC195" s="270">
        <v>0</v>
      </c>
      <c r="BD195" s="270">
        <v>0</v>
      </c>
      <c r="BE195" s="270">
        <v>0</v>
      </c>
      <c r="BF195" s="270">
        <v>0</v>
      </c>
      <c r="BG195" s="270">
        <v>0</v>
      </c>
    </row>
    <row r="196" spans="1:59">
      <c r="A196" s="267" t="s">
        <v>583</v>
      </c>
      <c r="B196" s="268">
        <v>1.9824999999999997</v>
      </c>
      <c r="C196" s="268">
        <v>4.6669999999999998</v>
      </c>
      <c r="D196" s="268">
        <v>0.28747123287671233</v>
      </c>
      <c r="E196" s="268"/>
      <c r="F196" s="269">
        <v>11000</v>
      </c>
      <c r="G196" s="270">
        <v>0.45</v>
      </c>
      <c r="H196" s="270">
        <v>0.2</v>
      </c>
      <c r="I196" s="270">
        <v>1</v>
      </c>
      <c r="J196" s="270">
        <v>0.1</v>
      </c>
      <c r="K196" s="270">
        <v>0.01</v>
      </c>
      <c r="L196" s="270">
        <v>-6.4971232876712692E-2</v>
      </c>
      <c r="M196" s="271">
        <v>40.909090909090907</v>
      </c>
      <c r="N196" s="269">
        <v>15368</v>
      </c>
      <c r="O196" s="269">
        <v>22500</v>
      </c>
      <c r="P196" s="269">
        <v>25000</v>
      </c>
      <c r="Q196" s="269">
        <v>27500</v>
      </c>
      <c r="R196" s="269">
        <v>30000</v>
      </c>
      <c r="S196" s="269" t="s">
        <v>191</v>
      </c>
      <c r="T196" s="270">
        <v>0.7</v>
      </c>
      <c r="U196" s="270">
        <v>1.1000000000000001</v>
      </c>
      <c r="V196" s="270">
        <v>1.3</v>
      </c>
      <c r="W196" s="270">
        <v>1.5</v>
      </c>
      <c r="X196" s="270">
        <v>1.7</v>
      </c>
      <c r="Y196" s="270">
        <v>0.25</v>
      </c>
      <c r="Z196" s="270">
        <v>0.3</v>
      </c>
      <c r="AA196" s="270">
        <v>0.35</v>
      </c>
      <c r="AB196" s="270">
        <v>0.4</v>
      </c>
      <c r="AC196" s="270">
        <v>0.45</v>
      </c>
      <c r="AD196" s="270">
        <v>1.2</v>
      </c>
      <c r="AE196" s="270">
        <v>1.3</v>
      </c>
      <c r="AF196" s="270">
        <v>1.4</v>
      </c>
      <c r="AG196" s="270">
        <v>1.6</v>
      </c>
      <c r="AH196" s="270">
        <v>1.7</v>
      </c>
      <c r="AI196" s="270">
        <v>0.1</v>
      </c>
      <c r="AJ196" s="270">
        <v>0.15</v>
      </c>
      <c r="AK196" s="270">
        <v>0.2</v>
      </c>
      <c r="AL196" s="270">
        <v>0.25</v>
      </c>
      <c r="AM196" s="270">
        <v>0.3</v>
      </c>
      <c r="AN196" s="270">
        <v>0.05</v>
      </c>
      <c r="AO196" s="270">
        <v>5.5E-2</v>
      </c>
      <c r="AP196" s="270">
        <v>0.06</v>
      </c>
      <c r="AQ196" s="270">
        <v>6.5000000000000002E-2</v>
      </c>
      <c r="AR196" s="270">
        <v>7.0000000000000007E-2</v>
      </c>
      <c r="AS196" s="270">
        <v>0.42699999999999999</v>
      </c>
      <c r="AT196" s="270">
        <v>0.54</v>
      </c>
      <c r="AU196" s="270">
        <v>0.61499999999999999</v>
      </c>
      <c r="AV196" s="270">
        <v>0.70899999999999996</v>
      </c>
      <c r="AW196" s="270">
        <v>0.78400000000000003</v>
      </c>
      <c r="AX196" s="270">
        <v>1</v>
      </c>
      <c r="AY196" s="270">
        <v>0</v>
      </c>
      <c r="AZ196" s="270">
        <v>0</v>
      </c>
      <c r="BA196" s="270">
        <v>0</v>
      </c>
      <c r="BB196" s="270">
        <v>0</v>
      </c>
      <c r="BC196" s="270">
        <v>0</v>
      </c>
      <c r="BD196" s="270">
        <v>0</v>
      </c>
      <c r="BE196" s="270">
        <v>0</v>
      </c>
      <c r="BF196" s="270">
        <v>0</v>
      </c>
      <c r="BG196" s="270">
        <v>0</v>
      </c>
    </row>
    <row r="197" spans="1:59">
      <c r="A197" s="267" t="s">
        <v>585</v>
      </c>
      <c r="B197" s="268">
        <v>0.11908333333333333</v>
      </c>
      <c r="C197" s="268">
        <v>0.25</v>
      </c>
      <c r="D197" s="268">
        <v>0</v>
      </c>
      <c r="E197" s="268"/>
      <c r="F197" s="269">
        <v>1196</v>
      </c>
      <c r="G197" s="270">
        <v>5.8999999999999997E-2</v>
      </c>
      <c r="H197" s="270">
        <v>2.1999999999999999E-2</v>
      </c>
      <c r="I197" s="270">
        <v>5.0000000000000001E-3</v>
      </c>
      <c r="J197" s="270">
        <v>0</v>
      </c>
      <c r="K197" s="270">
        <v>2.1000000000000001E-2</v>
      </c>
      <c r="L197" s="270">
        <v>1.2083333333333335E-2</v>
      </c>
      <c r="M197" s="271">
        <v>49.331103678929765</v>
      </c>
      <c r="N197" s="269">
        <v>1250</v>
      </c>
      <c r="O197" s="269">
        <v>1300</v>
      </c>
      <c r="P197" s="269">
        <v>1400</v>
      </c>
      <c r="Q197" s="269">
        <v>1500</v>
      </c>
      <c r="R197" s="269">
        <v>1600</v>
      </c>
      <c r="S197" s="269" t="s">
        <v>150</v>
      </c>
      <c r="T197" s="270">
        <v>6.2E-2</v>
      </c>
      <c r="U197" s="270">
        <v>6.5000000000000002E-2</v>
      </c>
      <c r="V197" s="270">
        <v>6.8000000000000005E-2</v>
      </c>
      <c r="W197" s="270">
        <v>7.0999999999999994E-2</v>
      </c>
      <c r="X197" s="270">
        <v>7.4999999999999997E-2</v>
      </c>
      <c r="Y197" s="270">
        <v>2.3E-2</v>
      </c>
      <c r="Z197" s="270">
        <v>2.4E-2</v>
      </c>
      <c r="AA197" s="270">
        <v>2.5000000000000001E-2</v>
      </c>
      <c r="AB197" s="270">
        <v>2.5999999999999999E-2</v>
      </c>
      <c r="AC197" s="270">
        <v>2.8000000000000001E-2</v>
      </c>
      <c r="AD197" s="270">
        <v>5.0000000000000001E-3</v>
      </c>
      <c r="AE197" s="270">
        <v>5.0000000000000001E-3</v>
      </c>
      <c r="AF197" s="270">
        <v>5.0000000000000001E-3</v>
      </c>
      <c r="AG197" s="270">
        <v>5.0000000000000001E-3</v>
      </c>
      <c r="AH197" s="270">
        <v>5.0000000000000001E-3</v>
      </c>
      <c r="AI197" s="270">
        <v>0</v>
      </c>
      <c r="AJ197" s="270">
        <v>0</v>
      </c>
      <c r="AK197" s="270">
        <v>0</v>
      </c>
      <c r="AL197" s="270">
        <v>0</v>
      </c>
      <c r="AM197" s="270">
        <v>0</v>
      </c>
      <c r="AN197" s="270">
        <v>2.1999999999999999E-2</v>
      </c>
      <c r="AO197" s="270">
        <v>2.3E-2</v>
      </c>
      <c r="AP197" s="270">
        <v>2.4E-2</v>
      </c>
      <c r="AQ197" s="270">
        <v>2.5000000000000001E-2</v>
      </c>
      <c r="AR197" s="270">
        <v>2.5999999999999999E-2</v>
      </c>
      <c r="AS197" s="270">
        <v>7.0000000000000001E-3</v>
      </c>
      <c r="AT197" s="270">
        <v>8.0000000000000002E-3</v>
      </c>
      <c r="AU197" s="270">
        <v>8.0000000000000002E-3</v>
      </c>
      <c r="AV197" s="270">
        <v>8.0000000000000002E-3</v>
      </c>
      <c r="AW197" s="270">
        <v>8.9999999999999993E-3</v>
      </c>
      <c r="AX197" s="270">
        <v>0</v>
      </c>
      <c r="AY197" s="270">
        <v>0</v>
      </c>
      <c r="AZ197" s="270">
        <v>0</v>
      </c>
      <c r="BA197" s="270">
        <v>0</v>
      </c>
      <c r="BB197" s="270">
        <v>0</v>
      </c>
      <c r="BC197" s="270">
        <v>0</v>
      </c>
      <c r="BD197" s="270">
        <v>0</v>
      </c>
      <c r="BE197" s="270">
        <v>0</v>
      </c>
      <c r="BF197" s="270">
        <v>0</v>
      </c>
      <c r="BG197" s="270">
        <v>0</v>
      </c>
    </row>
    <row r="198" spans="1:59">
      <c r="A198" s="267" t="s">
        <v>586</v>
      </c>
      <c r="B198" s="268">
        <v>0.1098333333333333</v>
      </c>
      <c r="C198" s="268">
        <v>0</v>
      </c>
      <c r="D198" s="268">
        <v>5.9000000000000004E-2</v>
      </c>
      <c r="E198" s="268"/>
      <c r="F198" s="269">
        <v>1261</v>
      </c>
      <c r="G198" s="270">
        <v>9.6000000000000002E-2</v>
      </c>
      <c r="H198" s="270">
        <v>1.0999999999999999E-2</v>
      </c>
      <c r="I198" s="270">
        <v>0</v>
      </c>
      <c r="J198" s="270">
        <v>8.0000000000000002E-3</v>
      </c>
      <c r="K198" s="270">
        <v>3.0000000000000001E-3</v>
      </c>
      <c r="L198" s="270">
        <v>-6.7166666666666694E-2</v>
      </c>
      <c r="M198" s="271">
        <v>76.13005551149881</v>
      </c>
      <c r="N198" s="269">
        <v>1324</v>
      </c>
      <c r="O198" s="269">
        <v>1257</v>
      </c>
      <c r="P198" s="269">
        <v>1195</v>
      </c>
      <c r="Q198" s="269">
        <v>1135</v>
      </c>
      <c r="R198" s="269">
        <v>1053</v>
      </c>
      <c r="S198" s="269" t="s">
        <v>130</v>
      </c>
      <c r="T198" s="270">
        <v>8.6999999999999994E-2</v>
      </c>
      <c r="U198" s="270">
        <v>8.3000000000000004E-2</v>
      </c>
      <c r="V198" s="270" t="e">
        <v>#N/A</v>
      </c>
      <c r="W198" s="270">
        <v>7.4999999999999997E-2</v>
      </c>
      <c r="X198" s="270">
        <v>6.9000000000000006E-2</v>
      </c>
      <c r="Y198" s="270">
        <v>7.0000000000000001E-3</v>
      </c>
      <c r="Z198" s="270">
        <v>7.0000000000000001E-3</v>
      </c>
      <c r="AA198" s="270">
        <v>7.0000000000000001E-3</v>
      </c>
      <c r="AB198" s="270">
        <v>7.0000000000000001E-3</v>
      </c>
      <c r="AC198" s="270">
        <v>7.0000000000000001E-3</v>
      </c>
      <c r="AD198" s="270">
        <v>1E-3</v>
      </c>
      <c r="AE198" s="270">
        <v>1E-3</v>
      </c>
      <c r="AF198" s="270">
        <v>1E-3</v>
      </c>
      <c r="AG198" s="270">
        <v>1E-3</v>
      </c>
      <c r="AH198" s="270">
        <v>1E-3</v>
      </c>
      <c r="AI198" s="270">
        <v>0.02</v>
      </c>
      <c r="AJ198" s="270">
        <v>0.02</v>
      </c>
      <c r="AK198" s="270">
        <v>0.02</v>
      </c>
      <c r="AL198" s="270">
        <v>0.02</v>
      </c>
      <c r="AM198" s="270">
        <v>0.02</v>
      </c>
      <c r="AN198" s="270">
        <v>3.0000000000000001E-3</v>
      </c>
      <c r="AO198" s="270">
        <v>3.0000000000000001E-3</v>
      </c>
      <c r="AP198" s="270">
        <v>3.0000000000000001E-3</v>
      </c>
      <c r="AQ198" s="270">
        <v>3.0000000000000001E-3</v>
      </c>
      <c r="AR198" s="270">
        <v>3.0000000000000001E-3</v>
      </c>
      <c r="AS198" s="270">
        <v>2.9000000000000001E-2</v>
      </c>
      <c r="AT198" s="270">
        <v>2.9000000000000001E-2</v>
      </c>
      <c r="AU198" s="270">
        <v>2.9000000000000001E-2</v>
      </c>
      <c r="AV198" s="270">
        <v>2.9000000000000001E-2</v>
      </c>
      <c r="AW198" s="270">
        <v>2.9000000000000001E-2</v>
      </c>
      <c r="AX198" s="270">
        <v>0.1</v>
      </c>
      <c r="AY198" s="270">
        <v>0</v>
      </c>
      <c r="AZ198" s="270">
        <v>0</v>
      </c>
      <c r="BA198" s="270">
        <v>0</v>
      </c>
      <c r="BB198" s="270">
        <v>0</v>
      </c>
      <c r="BC198" s="270">
        <v>0</v>
      </c>
      <c r="BD198" s="270">
        <v>0</v>
      </c>
      <c r="BE198" s="270">
        <v>0</v>
      </c>
      <c r="BF198" s="270">
        <v>0</v>
      </c>
      <c r="BG198" s="270">
        <v>0</v>
      </c>
    </row>
    <row r="199" spans="1:59">
      <c r="A199" s="267" t="s">
        <v>587</v>
      </c>
      <c r="B199" s="268">
        <v>2.1728333333333336</v>
      </c>
      <c r="C199" s="268">
        <v>5.25</v>
      </c>
      <c r="D199" s="268">
        <v>0</v>
      </c>
      <c r="E199" s="268"/>
      <c r="F199" s="269">
        <v>26105</v>
      </c>
      <c r="G199" s="270">
        <v>1.411</v>
      </c>
      <c r="H199" s="270">
        <v>0.34799999999999998</v>
      </c>
      <c r="I199" s="270">
        <v>2.9000000000000001E-2</v>
      </c>
      <c r="J199" s="270">
        <v>7.5999999999999998E-2</v>
      </c>
      <c r="K199" s="270">
        <v>0.01</v>
      </c>
      <c r="L199" s="270">
        <v>0.29883333333333373</v>
      </c>
      <c r="M199" s="271">
        <v>54.050948094234819</v>
      </c>
      <c r="N199" s="269">
        <v>31105</v>
      </c>
      <c r="O199" s="269">
        <v>43605</v>
      </c>
      <c r="P199" s="269">
        <v>56105</v>
      </c>
      <c r="Q199" s="269">
        <v>68605</v>
      </c>
      <c r="R199" s="269">
        <v>73733</v>
      </c>
      <c r="S199" s="269" t="s">
        <v>134</v>
      </c>
      <c r="T199" s="270">
        <v>1.849</v>
      </c>
      <c r="U199" s="270">
        <v>2.5920000000000001</v>
      </c>
      <c r="V199" s="270">
        <v>3.335</v>
      </c>
      <c r="W199" s="270">
        <v>4.0780000000000003</v>
      </c>
      <c r="X199" s="270">
        <v>4.383</v>
      </c>
      <c r="Y199" s="270">
        <v>0.497</v>
      </c>
      <c r="Z199" s="270">
        <v>0.69699999999999995</v>
      </c>
      <c r="AA199" s="270">
        <v>0.89600000000000002</v>
      </c>
      <c r="AB199" s="270">
        <v>1.0960000000000001</v>
      </c>
      <c r="AC199" s="270">
        <v>1.1779999999999999</v>
      </c>
      <c r="AD199" s="270">
        <v>3.5000000000000003E-2</v>
      </c>
      <c r="AE199" s="270">
        <v>4.9000000000000002E-2</v>
      </c>
      <c r="AF199" s="270">
        <v>6.3E-2</v>
      </c>
      <c r="AG199" s="270">
        <v>7.6999999999999999E-2</v>
      </c>
      <c r="AH199" s="270">
        <v>8.3000000000000004E-2</v>
      </c>
      <c r="AI199" s="270">
        <v>0.123</v>
      </c>
      <c r="AJ199" s="270">
        <v>0.17299999999999999</v>
      </c>
      <c r="AK199" s="270">
        <v>0.223</v>
      </c>
      <c r="AL199" s="270">
        <v>0.27200000000000002</v>
      </c>
      <c r="AM199" s="270">
        <v>0.29199999999999998</v>
      </c>
      <c r="AN199" s="270">
        <v>0.01</v>
      </c>
      <c r="AO199" s="270">
        <v>1.4999999999999999E-2</v>
      </c>
      <c r="AP199" s="270">
        <v>0.02</v>
      </c>
      <c r="AQ199" s="270">
        <v>2.5000000000000001E-2</v>
      </c>
      <c r="AR199" s="270">
        <v>0.03</v>
      </c>
      <c r="AS199" s="270">
        <v>0.30099999999999999</v>
      </c>
      <c r="AT199" s="270">
        <v>0.42099999999999999</v>
      </c>
      <c r="AU199" s="270">
        <v>0.54200000000000004</v>
      </c>
      <c r="AV199" s="270">
        <v>0.66300000000000003</v>
      </c>
      <c r="AW199" s="270">
        <v>0.71199999999999997</v>
      </c>
      <c r="AX199" s="270">
        <v>0</v>
      </c>
      <c r="AY199" s="270">
        <v>0</v>
      </c>
      <c r="AZ199" s="270">
        <v>0</v>
      </c>
      <c r="BA199" s="270">
        <v>0</v>
      </c>
      <c r="BB199" s="270">
        <v>0</v>
      </c>
      <c r="BC199" s="270">
        <v>0</v>
      </c>
      <c r="BD199" s="270">
        <v>0</v>
      </c>
      <c r="BE199" s="270">
        <v>0</v>
      </c>
      <c r="BF199" s="270">
        <v>0</v>
      </c>
      <c r="BG199" s="270">
        <v>0</v>
      </c>
    </row>
    <row r="200" spans="1:59">
      <c r="A200" s="267" t="s">
        <v>588</v>
      </c>
      <c r="B200" s="268">
        <v>6.2750000000000014E-2</v>
      </c>
      <c r="C200" s="268">
        <v>0.47899999999999998</v>
      </c>
      <c r="D200" s="268">
        <v>1.9052054794520549E-2</v>
      </c>
      <c r="E200" s="268"/>
      <c r="F200" s="269">
        <v>639</v>
      </c>
      <c r="G200" s="270">
        <v>0.03</v>
      </c>
      <c r="H200" s="270">
        <v>7.0000000000000001E-3</v>
      </c>
      <c r="I200" s="270">
        <v>0</v>
      </c>
      <c r="J200" s="270">
        <v>1E-3</v>
      </c>
      <c r="K200" s="270">
        <v>1E-3</v>
      </c>
      <c r="L200" s="270">
        <v>4.6979452054794618E-3</v>
      </c>
      <c r="M200" s="271">
        <v>46.948356807511736</v>
      </c>
      <c r="N200" s="269">
        <v>650</v>
      </c>
      <c r="O200" s="269">
        <v>660</v>
      </c>
      <c r="P200" s="269">
        <v>670</v>
      </c>
      <c r="Q200" s="269">
        <v>680</v>
      </c>
      <c r="R200" s="269">
        <v>690</v>
      </c>
      <c r="S200" s="269" t="s">
        <v>144</v>
      </c>
      <c r="T200" s="270">
        <v>3.5000000000000003E-2</v>
      </c>
      <c r="U200" s="270">
        <v>3.5999999999999997E-2</v>
      </c>
      <c r="V200" s="270">
        <v>3.7999999999999999E-2</v>
      </c>
      <c r="W200" s="270">
        <v>0.04</v>
      </c>
      <c r="X200" s="270">
        <v>4.2000000000000003E-2</v>
      </c>
      <c r="Y200" s="270">
        <v>0.01</v>
      </c>
      <c r="Z200" s="270">
        <v>1.0999999999999999E-2</v>
      </c>
      <c r="AA200" s="270">
        <v>1.2E-2</v>
      </c>
      <c r="AB200" s="270">
        <v>1.2999999999999999E-2</v>
      </c>
      <c r="AC200" s="270">
        <v>1.4E-2</v>
      </c>
      <c r="AD200" s="270">
        <v>0</v>
      </c>
      <c r="AE200" s="270">
        <v>0</v>
      </c>
      <c r="AF200" s="270">
        <v>0</v>
      </c>
      <c r="AG200" s="270">
        <v>0</v>
      </c>
      <c r="AH200" s="270">
        <v>0</v>
      </c>
      <c r="AI200" s="270">
        <v>1E-3</v>
      </c>
      <c r="AJ200" s="270">
        <v>1E-3</v>
      </c>
      <c r="AK200" s="270">
        <v>1E-3</v>
      </c>
      <c r="AL200" s="270">
        <v>1E-3</v>
      </c>
      <c r="AM200" s="270">
        <v>1E-3</v>
      </c>
      <c r="AN200" s="270">
        <v>2E-3</v>
      </c>
      <c r="AO200" s="270">
        <v>2E-3</v>
      </c>
      <c r="AP200" s="270">
        <v>2E-3</v>
      </c>
      <c r="AQ200" s="270">
        <v>2E-3</v>
      </c>
      <c r="AR200" s="270">
        <v>2E-3</v>
      </c>
      <c r="AS200" s="270">
        <v>8.9999999999999993E-3</v>
      </c>
      <c r="AT200" s="270">
        <v>8.9999999999999993E-3</v>
      </c>
      <c r="AU200" s="270">
        <v>0.01</v>
      </c>
      <c r="AV200" s="270">
        <v>0.01</v>
      </c>
      <c r="AW200" s="270">
        <v>1.0999999999999999E-2</v>
      </c>
      <c r="AX200" s="270">
        <v>0</v>
      </c>
      <c r="AY200" s="270">
        <v>0</v>
      </c>
      <c r="AZ200" s="270">
        <v>0</v>
      </c>
      <c r="BA200" s="270">
        <v>0</v>
      </c>
      <c r="BB200" s="270">
        <v>0</v>
      </c>
      <c r="BC200" s="270">
        <v>0</v>
      </c>
      <c r="BD200" s="270">
        <v>0</v>
      </c>
      <c r="BE200" s="270">
        <v>0</v>
      </c>
      <c r="BF200" s="270">
        <v>0</v>
      </c>
      <c r="BG200" s="270">
        <v>0</v>
      </c>
    </row>
    <row r="201" spans="1:59">
      <c r="A201" s="267" t="s">
        <v>589</v>
      </c>
      <c r="B201" s="268">
        <v>0.89474999999999982</v>
      </c>
      <c r="C201" s="268">
        <v>1.4300000000000002</v>
      </c>
      <c r="D201" s="268">
        <v>0</v>
      </c>
      <c r="E201" s="268"/>
      <c r="F201" s="269">
        <v>11907</v>
      </c>
      <c r="G201" s="270">
        <v>0.89400000000000002</v>
      </c>
      <c r="H201" s="270">
        <v>0</v>
      </c>
      <c r="I201" s="270">
        <v>0</v>
      </c>
      <c r="J201" s="270">
        <v>0</v>
      </c>
      <c r="K201" s="270">
        <v>3.0000000000000001E-3</v>
      </c>
      <c r="L201" s="270">
        <v>-2.2500000000001963E-3</v>
      </c>
      <c r="M201" s="271">
        <v>75.081884605694128</v>
      </c>
      <c r="N201" s="269">
        <v>12319</v>
      </c>
      <c r="O201" s="269">
        <v>12442</v>
      </c>
      <c r="P201" s="269">
        <v>12567</v>
      </c>
      <c r="Q201" s="269">
        <v>13003</v>
      </c>
      <c r="R201" s="269">
        <v>13983</v>
      </c>
      <c r="S201" s="269" t="s">
        <v>189</v>
      </c>
      <c r="T201" s="270">
        <v>0.875</v>
      </c>
      <c r="U201" s="270">
        <v>0.89500000000000002</v>
      </c>
      <c r="V201" s="270">
        <v>0.92</v>
      </c>
      <c r="W201" s="270">
        <v>0.95099999999999996</v>
      </c>
      <c r="X201" s="270">
        <v>0.999</v>
      </c>
      <c r="Y201" s="270">
        <v>0</v>
      </c>
      <c r="Z201" s="270">
        <v>0</v>
      </c>
      <c r="AA201" s="270">
        <v>0</v>
      </c>
      <c r="AB201" s="270">
        <v>0</v>
      </c>
      <c r="AC201" s="270">
        <v>0</v>
      </c>
      <c r="AD201" s="270">
        <v>0</v>
      </c>
      <c r="AE201" s="270">
        <v>0</v>
      </c>
      <c r="AF201" s="270">
        <v>0</v>
      </c>
      <c r="AG201" s="270">
        <v>0</v>
      </c>
      <c r="AH201" s="270">
        <v>0</v>
      </c>
      <c r="AI201" s="270">
        <v>0</v>
      </c>
      <c r="AJ201" s="270">
        <v>0</v>
      </c>
      <c r="AK201" s="270">
        <v>0</v>
      </c>
      <c r="AL201" s="270">
        <v>0</v>
      </c>
      <c r="AM201" s="270">
        <v>0</v>
      </c>
      <c r="AN201" s="270">
        <v>3.0000000000000001E-3</v>
      </c>
      <c r="AO201" s="270">
        <v>3.0000000000000001E-3</v>
      </c>
      <c r="AP201" s="270">
        <v>3.0000000000000001E-3</v>
      </c>
      <c r="AQ201" s="270">
        <v>3.0000000000000001E-3</v>
      </c>
      <c r="AR201" s="270">
        <v>3.0000000000000001E-3</v>
      </c>
      <c r="AS201" s="270">
        <v>1.6E-2</v>
      </c>
      <c r="AT201" s="270">
        <v>1.7000000000000001E-2</v>
      </c>
      <c r="AU201" s="270">
        <v>1.9E-2</v>
      </c>
      <c r="AV201" s="270">
        <v>0.02</v>
      </c>
      <c r="AW201" s="270">
        <v>2.1000000000000001E-2</v>
      </c>
      <c r="AX201" s="270">
        <v>0</v>
      </c>
      <c r="AY201" s="270">
        <v>0</v>
      </c>
      <c r="AZ201" s="270">
        <v>0</v>
      </c>
      <c r="BA201" s="270">
        <v>0</v>
      </c>
      <c r="BB201" s="270">
        <v>0</v>
      </c>
      <c r="BC201" s="270">
        <v>0</v>
      </c>
      <c r="BD201" s="270">
        <v>0</v>
      </c>
      <c r="BE201" s="270">
        <v>0</v>
      </c>
      <c r="BF201" s="270">
        <v>0</v>
      </c>
      <c r="BG201" s="270">
        <v>0</v>
      </c>
    </row>
    <row r="202" spans="1:59">
      <c r="A202" s="267" t="s">
        <v>591</v>
      </c>
      <c r="B202" s="268">
        <v>4.1333333333333326E-2</v>
      </c>
      <c r="C202" s="268">
        <v>0.15</v>
      </c>
      <c r="D202" s="268">
        <v>0</v>
      </c>
      <c r="E202" s="268"/>
      <c r="F202" s="269">
        <v>587</v>
      </c>
      <c r="G202" s="270">
        <v>2.5999999999999999E-2</v>
      </c>
      <c r="H202" s="270">
        <v>8.0000000000000002E-3</v>
      </c>
      <c r="I202" s="270">
        <v>0</v>
      </c>
      <c r="J202" s="270">
        <v>1E-3</v>
      </c>
      <c r="K202" s="270">
        <v>1.6E-2</v>
      </c>
      <c r="L202" s="270">
        <v>-9.6666666666666776E-3</v>
      </c>
      <c r="M202" s="271">
        <v>44.293015332197612</v>
      </c>
      <c r="N202" s="269">
        <v>587</v>
      </c>
      <c r="O202" s="269">
        <v>587</v>
      </c>
      <c r="P202" s="269">
        <v>587</v>
      </c>
      <c r="Q202" s="269">
        <v>587</v>
      </c>
      <c r="R202" s="269">
        <v>587</v>
      </c>
      <c r="S202" s="269" t="s">
        <v>143</v>
      </c>
      <c r="T202" s="270">
        <v>2.1999999999999999E-2</v>
      </c>
      <c r="U202" s="270">
        <v>2.1999999999999999E-2</v>
      </c>
      <c r="V202" s="270">
        <v>2.1999999999999999E-2</v>
      </c>
      <c r="W202" s="270">
        <v>2.1999999999999999E-2</v>
      </c>
      <c r="X202" s="270">
        <v>2.1999999999999999E-2</v>
      </c>
      <c r="Y202" s="270">
        <v>8.0000000000000002E-3</v>
      </c>
      <c r="Z202" s="270">
        <v>8.0000000000000002E-3</v>
      </c>
      <c r="AA202" s="270">
        <v>8.0000000000000002E-3</v>
      </c>
      <c r="AB202" s="270">
        <v>8.0000000000000002E-3</v>
      </c>
      <c r="AC202" s="270">
        <v>8.0000000000000002E-3</v>
      </c>
      <c r="AD202" s="270">
        <v>1E-3</v>
      </c>
      <c r="AE202" s="270">
        <v>1E-3</v>
      </c>
      <c r="AF202" s="270">
        <v>1E-3</v>
      </c>
      <c r="AG202" s="270">
        <v>1E-3</v>
      </c>
      <c r="AH202" s="270">
        <v>1E-3</v>
      </c>
      <c r="AI202" s="270">
        <v>1E-3</v>
      </c>
      <c r="AJ202" s="270">
        <v>1E-3</v>
      </c>
      <c r="AK202" s="270">
        <v>1E-3</v>
      </c>
      <c r="AL202" s="270">
        <v>1E-3</v>
      </c>
      <c r="AM202" s="270">
        <v>1E-3</v>
      </c>
      <c r="AN202" s="270">
        <v>1E-3</v>
      </c>
      <c r="AO202" s="270">
        <v>1E-3</v>
      </c>
      <c r="AP202" s="270">
        <v>1E-3</v>
      </c>
      <c r="AQ202" s="270">
        <v>1E-3</v>
      </c>
      <c r="AR202" s="270">
        <v>1E-3</v>
      </c>
      <c r="AS202" s="270">
        <v>4.0000000000000001E-3</v>
      </c>
      <c r="AT202" s="270">
        <v>4.0000000000000001E-3</v>
      </c>
      <c r="AU202" s="270">
        <v>4.0000000000000001E-3</v>
      </c>
      <c r="AV202" s="270">
        <v>4.0000000000000001E-3</v>
      </c>
      <c r="AW202" s="270">
        <v>4.0000000000000001E-3</v>
      </c>
      <c r="AX202" s="270">
        <v>0</v>
      </c>
      <c r="AY202" s="270">
        <v>0</v>
      </c>
      <c r="AZ202" s="270">
        <v>0</v>
      </c>
      <c r="BA202" s="270">
        <v>0</v>
      </c>
      <c r="BB202" s="270">
        <v>0</v>
      </c>
      <c r="BC202" s="270">
        <v>0</v>
      </c>
      <c r="BD202" s="270">
        <v>0</v>
      </c>
      <c r="BE202" s="270">
        <v>0</v>
      </c>
      <c r="BF202" s="270">
        <v>0</v>
      </c>
      <c r="BG202" s="270">
        <v>0</v>
      </c>
    </row>
    <row r="203" spans="1:59">
      <c r="A203" s="267" t="s">
        <v>592</v>
      </c>
      <c r="B203" s="268">
        <v>0.50291666666666668</v>
      </c>
      <c r="C203" s="268">
        <v>2.5</v>
      </c>
      <c r="D203" s="268">
        <v>0</v>
      </c>
      <c r="E203" s="268"/>
      <c r="F203" s="269">
        <v>7000</v>
      </c>
      <c r="G203" s="270">
        <v>0.39</v>
      </c>
      <c r="H203" s="270">
        <v>7.2999999999999995E-2</v>
      </c>
      <c r="I203" s="270">
        <v>3.3000000000000002E-2</v>
      </c>
      <c r="J203" s="270">
        <v>1E-3</v>
      </c>
      <c r="K203" s="270">
        <v>1E-3</v>
      </c>
      <c r="L203" s="270">
        <v>4.9166666666666803E-3</v>
      </c>
      <c r="M203" s="271">
        <v>55.714285714285715</v>
      </c>
      <c r="N203" s="269">
        <v>10500</v>
      </c>
      <c r="O203" s="269">
        <v>15750</v>
      </c>
      <c r="P203" s="269">
        <v>18900</v>
      </c>
      <c r="Q203" s="269">
        <v>22680</v>
      </c>
      <c r="R203" s="269">
        <v>27216</v>
      </c>
      <c r="S203" s="269" t="s">
        <v>185</v>
      </c>
      <c r="T203" s="270">
        <v>0.57399999999999995</v>
      </c>
      <c r="U203" s="270">
        <v>0.84299999999999997</v>
      </c>
      <c r="V203" s="270">
        <v>1.034</v>
      </c>
      <c r="W203" s="270">
        <v>1.2669999999999999</v>
      </c>
      <c r="X203" s="270">
        <v>1.522</v>
      </c>
      <c r="Y203" s="270">
        <v>0.08</v>
      </c>
      <c r="Z203" s="270">
        <v>8.7999999999999995E-2</v>
      </c>
      <c r="AA203" s="270">
        <v>9.7000000000000003E-2</v>
      </c>
      <c r="AB203" s="270">
        <v>0.107</v>
      </c>
      <c r="AC203" s="270">
        <v>0.11799999999999999</v>
      </c>
      <c r="AD203" s="270">
        <v>3.3000000000000002E-2</v>
      </c>
      <c r="AE203" s="270">
        <v>3.3000000000000002E-2</v>
      </c>
      <c r="AF203" s="270">
        <v>3.3000000000000002E-2</v>
      </c>
      <c r="AG203" s="270">
        <v>3.3000000000000002E-2</v>
      </c>
      <c r="AH203" s="270">
        <v>3.3000000000000002E-2</v>
      </c>
      <c r="AI203" s="270">
        <v>1E-3</v>
      </c>
      <c r="AJ203" s="270">
        <v>1E-3</v>
      </c>
      <c r="AK203" s="270">
        <v>1E-3</v>
      </c>
      <c r="AL203" s="270">
        <v>1E-3</v>
      </c>
      <c r="AM203" s="270">
        <v>2E-3</v>
      </c>
      <c r="AN203" s="270">
        <v>1E-3</v>
      </c>
      <c r="AO203" s="270">
        <v>2E-3</v>
      </c>
      <c r="AP203" s="270">
        <v>2E-3</v>
      </c>
      <c r="AQ203" s="270">
        <v>3.0000000000000001E-3</v>
      </c>
      <c r="AR203" s="270">
        <v>4.0000000000000001E-3</v>
      </c>
      <c r="AS203" s="270">
        <v>6.0000000000000001E-3</v>
      </c>
      <c r="AT203" s="270">
        <v>8.0000000000000002E-3</v>
      </c>
      <c r="AU203" s="270">
        <v>8.9999999999999993E-3</v>
      </c>
      <c r="AV203" s="270">
        <v>1.0999999999999999E-2</v>
      </c>
      <c r="AW203" s="270">
        <v>1.2999999999999999E-2</v>
      </c>
      <c r="AX203" s="270">
        <v>0</v>
      </c>
      <c r="AY203" s="270">
        <v>0</v>
      </c>
      <c r="AZ203" s="270">
        <v>0</v>
      </c>
      <c r="BA203" s="270">
        <v>0</v>
      </c>
      <c r="BB203" s="270">
        <v>0</v>
      </c>
      <c r="BC203" s="270">
        <v>0</v>
      </c>
      <c r="BD203" s="270">
        <v>0</v>
      </c>
      <c r="BE203" s="270">
        <v>0</v>
      </c>
      <c r="BF203" s="270">
        <v>0</v>
      </c>
      <c r="BG203" s="270">
        <v>0</v>
      </c>
    </row>
    <row r="204" spans="1:59">
      <c r="A204" s="267" t="s">
        <v>593</v>
      </c>
      <c r="B204" s="268">
        <v>1.0166666666666664E-2</v>
      </c>
      <c r="C204" s="268">
        <v>0.04</v>
      </c>
      <c r="D204" s="268">
        <v>0</v>
      </c>
      <c r="E204" s="268"/>
      <c r="F204" s="269">
        <v>257</v>
      </c>
      <c r="G204" s="270">
        <v>0.01</v>
      </c>
      <c r="H204" s="270">
        <v>0</v>
      </c>
      <c r="I204" s="270">
        <v>1E-3</v>
      </c>
      <c r="J204" s="270">
        <v>0</v>
      </c>
      <c r="K204" s="270">
        <v>1E-3</v>
      </c>
      <c r="L204" s="270">
        <v>-1.8333333333333361E-3</v>
      </c>
      <c r="M204" s="271">
        <v>38.910505836575872</v>
      </c>
      <c r="N204" s="269">
        <v>258</v>
      </c>
      <c r="O204" s="269">
        <v>268</v>
      </c>
      <c r="P204" s="269">
        <v>278</v>
      </c>
      <c r="Q204" s="269">
        <v>288</v>
      </c>
      <c r="R204" s="269">
        <v>290</v>
      </c>
      <c r="S204" s="269" t="s">
        <v>200</v>
      </c>
      <c r="T204" s="270">
        <v>0.01</v>
      </c>
      <c r="U204" s="270">
        <v>0.01</v>
      </c>
      <c r="V204" s="270">
        <v>0.01</v>
      </c>
      <c r="W204" s="270">
        <v>1.2E-2</v>
      </c>
      <c r="X204" s="270">
        <v>1.2E-2</v>
      </c>
      <c r="Y204" s="270">
        <v>0</v>
      </c>
      <c r="Z204" s="270">
        <v>0</v>
      </c>
      <c r="AA204" s="270">
        <v>0</v>
      </c>
      <c r="AB204" s="270">
        <v>0</v>
      </c>
      <c r="AC204" s="270">
        <v>0</v>
      </c>
      <c r="AD204" s="270">
        <v>1E-3</v>
      </c>
      <c r="AE204" s="270">
        <v>1E-3</v>
      </c>
      <c r="AF204" s="270">
        <v>1E-3</v>
      </c>
      <c r="AG204" s="270">
        <v>1E-3</v>
      </c>
      <c r="AH204" s="270">
        <v>1E-3</v>
      </c>
      <c r="AI204" s="270">
        <v>0</v>
      </c>
      <c r="AJ204" s="270">
        <v>0</v>
      </c>
      <c r="AK204" s="270">
        <v>0</v>
      </c>
      <c r="AL204" s="270">
        <v>0</v>
      </c>
      <c r="AM204" s="270">
        <v>0</v>
      </c>
      <c r="AN204" s="270">
        <v>0</v>
      </c>
      <c r="AO204" s="270">
        <v>0</v>
      </c>
      <c r="AP204" s="270">
        <v>0</v>
      </c>
      <c r="AQ204" s="270">
        <v>0</v>
      </c>
      <c r="AR204" s="270">
        <v>0</v>
      </c>
      <c r="AS204" s="270">
        <v>1E-3</v>
      </c>
      <c r="AT204" s="270">
        <v>1E-3</v>
      </c>
      <c r="AU204" s="270">
        <v>1E-3</v>
      </c>
      <c r="AV204" s="270">
        <v>1E-3</v>
      </c>
      <c r="AW204" s="270">
        <v>1E-3</v>
      </c>
      <c r="AX204" s="270">
        <v>0</v>
      </c>
      <c r="AY204" s="270">
        <v>0</v>
      </c>
      <c r="AZ204" s="270">
        <v>0</v>
      </c>
      <c r="BA204" s="270">
        <v>0</v>
      </c>
      <c r="BB204" s="270">
        <v>0</v>
      </c>
      <c r="BC204" s="270">
        <v>0</v>
      </c>
      <c r="BD204" s="270">
        <v>0</v>
      </c>
      <c r="BE204" s="270">
        <v>0</v>
      </c>
      <c r="BF204" s="270">
        <v>0</v>
      </c>
      <c r="BG204" s="270">
        <v>0</v>
      </c>
    </row>
    <row r="205" spans="1:59">
      <c r="A205" s="267" t="s">
        <v>594</v>
      </c>
      <c r="B205" s="268">
        <v>4.923166666666666</v>
      </c>
      <c r="C205" s="268">
        <v>25.853000000000002</v>
      </c>
      <c r="D205" s="268">
        <v>0</v>
      </c>
      <c r="E205" s="268"/>
      <c r="F205" s="269">
        <v>34959</v>
      </c>
      <c r="G205" s="270">
        <v>1.4730000000000001</v>
      </c>
      <c r="H205" s="270">
        <v>1.262</v>
      </c>
      <c r="I205" s="270">
        <v>0.97</v>
      </c>
      <c r="J205" s="270">
        <v>0.65200000000000002</v>
      </c>
      <c r="K205" s="270">
        <v>0.24299999999999999</v>
      </c>
      <c r="L205" s="270">
        <v>0.32316666666666549</v>
      </c>
      <c r="M205" s="271">
        <v>42.13507251351583</v>
      </c>
      <c r="N205" s="269">
        <v>41356</v>
      </c>
      <c r="O205" s="269">
        <v>47559</v>
      </c>
      <c r="P205" s="269">
        <v>54698</v>
      </c>
      <c r="Q205" s="269">
        <v>62902</v>
      </c>
      <c r="R205" s="269">
        <v>72337</v>
      </c>
      <c r="S205" s="269" t="s">
        <v>130</v>
      </c>
      <c r="T205" s="270">
        <v>1.6539999999999999</v>
      </c>
      <c r="U205" s="270">
        <v>1.855</v>
      </c>
      <c r="V205" s="270" t="e">
        <v>#N/A</v>
      </c>
      <c r="W205" s="270">
        <v>2.327</v>
      </c>
      <c r="X205" s="270">
        <v>2.6040000000000001</v>
      </c>
      <c r="Y205" s="270">
        <v>1.55</v>
      </c>
      <c r="Z205" s="270">
        <v>1.887</v>
      </c>
      <c r="AA205" s="270">
        <v>2.2789999999999999</v>
      </c>
      <c r="AB205" s="270">
        <v>2.7349999999999999</v>
      </c>
      <c r="AC205" s="270">
        <v>3.2639999999999998</v>
      </c>
      <c r="AD205" s="270">
        <v>1</v>
      </c>
      <c r="AE205" s="270">
        <v>1.05</v>
      </c>
      <c r="AF205" s="270">
        <v>1.1000000000000001</v>
      </c>
      <c r="AG205" s="270">
        <v>1.1499999999999999</v>
      </c>
      <c r="AH205" s="270">
        <v>1.2</v>
      </c>
      <c r="AI205" s="270">
        <v>0.65</v>
      </c>
      <c r="AJ205" s="270">
        <v>0.67500000000000004</v>
      </c>
      <c r="AK205" s="270">
        <v>0.7</v>
      </c>
      <c r="AL205" s="270">
        <v>0.72499999999999998</v>
      </c>
      <c r="AM205" s="270">
        <v>0.75</v>
      </c>
      <c r="AN205" s="270">
        <v>0.6</v>
      </c>
      <c r="AO205" s="270">
        <v>0.6</v>
      </c>
      <c r="AP205" s="270">
        <v>0.6</v>
      </c>
      <c r="AQ205" s="270">
        <v>0.6</v>
      </c>
      <c r="AR205" s="270">
        <v>0.6</v>
      </c>
      <c r="AS205" s="270">
        <v>0.47699999999999998</v>
      </c>
      <c r="AT205" s="270">
        <v>0.54800000000000004</v>
      </c>
      <c r="AU205" s="270">
        <v>0.61699999999999999</v>
      </c>
      <c r="AV205" s="270">
        <v>0.69499999999999995</v>
      </c>
      <c r="AW205" s="270">
        <v>0.78300000000000003</v>
      </c>
      <c r="AX205" s="270">
        <v>0</v>
      </c>
      <c r="AY205" s="270">
        <v>0</v>
      </c>
      <c r="AZ205" s="270">
        <v>0</v>
      </c>
      <c r="BA205" s="270">
        <v>0</v>
      </c>
      <c r="BB205" s="270">
        <v>0</v>
      </c>
      <c r="BC205" s="270">
        <v>0</v>
      </c>
      <c r="BD205" s="270">
        <v>0</v>
      </c>
      <c r="BE205" s="270">
        <v>0</v>
      </c>
      <c r="BF205" s="270">
        <v>0</v>
      </c>
      <c r="BG205" s="270">
        <v>0</v>
      </c>
    </row>
    <row r="206" spans="1:59">
      <c r="A206" s="267" t="s">
        <v>595</v>
      </c>
      <c r="B206" s="268">
        <v>7.4749999999999997E-2</v>
      </c>
      <c r="C206" s="268">
        <v>0.25</v>
      </c>
      <c r="D206" s="268">
        <v>0</v>
      </c>
      <c r="E206" s="268"/>
      <c r="F206" s="269">
        <v>1250</v>
      </c>
      <c r="G206" s="270">
        <v>5.1999999999999998E-2</v>
      </c>
      <c r="H206" s="270">
        <v>0</v>
      </c>
      <c r="I206" s="270">
        <v>0</v>
      </c>
      <c r="J206" s="270">
        <v>0</v>
      </c>
      <c r="K206" s="270">
        <v>1.2E-2</v>
      </c>
      <c r="L206" s="270">
        <v>1.0749999999999996E-2</v>
      </c>
      <c r="M206" s="271">
        <v>41.6</v>
      </c>
      <c r="N206" s="269">
        <v>1280</v>
      </c>
      <c r="O206" s="269">
        <v>1290</v>
      </c>
      <c r="P206" s="269">
        <v>1295</v>
      </c>
      <c r="Q206" s="269">
        <v>1300</v>
      </c>
      <c r="R206" s="269">
        <v>1305</v>
      </c>
      <c r="S206" s="269" t="s">
        <v>207</v>
      </c>
      <c r="T206" s="270">
        <v>0.05</v>
      </c>
      <c r="U206" s="270">
        <v>0.05</v>
      </c>
      <c r="V206" s="270">
        <v>5.0999999999999997E-2</v>
      </c>
      <c r="W206" s="270">
        <v>5.0999999999999997E-2</v>
      </c>
      <c r="X206" s="270">
        <v>5.1999999999999998E-2</v>
      </c>
      <c r="Y206" s="270">
        <v>0</v>
      </c>
      <c r="Z206" s="270">
        <v>0</v>
      </c>
      <c r="AA206" s="270">
        <v>0</v>
      </c>
      <c r="AB206" s="270">
        <v>0</v>
      </c>
      <c r="AC206" s="270">
        <v>0</v>
      </c>
      <c r="AD206" s="270">
        <v>0</v>
      </c>
      <c r="AE206" s="270">
        <v>0</v>
      </c>
      <c r="AF206" s="270">
        <v>0</v>
      </c>
      <c r="AG206" s="270">
        <v>0</v>
      </c>
      <c r="AH206" s="270">
        <v>0</v>
      </c>
      <c r="AI206" s="270">
        <v>0</v>
      </c>
      <c r="AJ206" s="270">
        <v>0</v>
      </c>
      <c r="AK206" s="270">
        <v>0</v>
      </c>
      <c r="AL206" s="270">
        <v>0</v>
      </c>
      <c r="AM206" s="270">
        <v>0</v>
      </c>
      <c r="AN206" s="270">
        <v>0.01</v>
      </c>
      <c r="AO206" s="270">
        <v>0.01</v>
      </c>
      <c r="AP206" s="270">
        <v>1.2E-2</v>
      </c>
      <c r="AQ206" s="270">
        <v>1.2E-2</v>
      </c>
      <c r="AR206" s="270">
        <v>1.2E-2</v>
      </c>
      <c r="AS206" s="270">
        <v>1.4999999999999999E-2</v>
      </c>
      <c r="AT206" s="270">
        <v>1.4999999999999999E-2</v>
      </c>
      <c r="AU206" s="270">
        <v>1.6E-2</v>
      </c>
      <c r="AV206" s="270">
        <v>1.6E-2</v>
      </c>
      <c r="AW206" s="270">
        <v>1.6E-2</v>
      </c>
      <c r="AX206" s="270">
        <v>0</v>
      </c>
      <c r="AY206" s="270">
        <v>0</v>
      </c>
      <c r="AZ206" s="270">
        <v>0</v>
      </c>
      <c r="BA206" s="270">
        <v>0</v>
      </c>
      <c r="BB206" s="270">
        <v>0</v>
      </c>
      <c r="BC206" s="270">
        <v>0</v>
      </c>
      <c r="BD206" s="270">
        <v>0</v>
      </c>
      <c r="BE206" s="270">
        <v>0</v>
      </c>
      <c r="BF206" s="270">
        <v>0</v>
      </c>
      <c r="BG206" s="270">
        <v>0</v>
      </c>
    </row>
    <row r="207" spans="1:59">
      <c r="A207" s="267" t="s">
        <v>188</v>
      </c>
      <c r="B207" s="268">
        <v>4.0698333333333334</v>
      </c>
      <c r="C207" s="268">
        <v>12.5</v>
      </c>
      <c r="D207" s="268">
        <v>1.8410301369863014</v>
      </c>
      <c r="E207" s="268"/>
      <c r="F207" s="269">
        <v>14400</v>
      </c>
      <c r="G207" s="270">
        <v>0.65400000000000003</v>
      </c>
      <c r="H207" s="270">
        <v>0.35499999999999998</v>
      </c>
      <c r="I207" s="270">
        <v>0.215</v>
      </c>
      <c r="J207" s="270">
        <v>0.112</v>
      </c>
      <c r="K207" s="270">
        <v>0.32600000000000001</v>
      </c>
      <c r="L207" s="270">
        <v>0.56680319634703213</v>
      </c>
      <c r="M207" s="271">
        <v>45.416666666666664</v>
      </c>
      <c r="N207" s="269">
        <v>15106</v>
      </c>
      <c r="O207" s="269">
        <v>15965</v>
      </c>
      <c r="P207" s="269">
        <v>17463</v>
      </c>
      <c r="Q207" s="269">
        <v>18511</v>
      </c>
      <c r="R207" s="269">
        <v>19622</v>
      </c>
      <c r="S207" s="269" t="s">
        <v>225</v>
      </c>
      <c r="T207" s="270">
        <v>0.64800000000000002</v>
      </c>
      <c r="U207" s="270">
        <v>0.68600000000000005</v>
      </c>
      <c r="V207" s="270">
        <v>0.72499999999999998</v>
      </c>
      <c r="W207" s="270">
        <v>0.77100000000000002</v>
      </c>
      <c r="X207" s="270">
        <v>0.81699999999999995</v>
      </c>
      <c r="Y207" s="270">
        <v>0.33800000000000002</v>
      </c>
      <c r="Z207" s="270">
        <v>0.35799999999999998</v>
      </c>
      <c r="AA207" s="270">
        <v>0.379</v>
      </c>
      <c r="AB207" s="270">
        <v>0.40200000000000002</v>
      </c>
      <c r="AC207" s="270">
        <v>0.42599999999999999</v>
      </c>
      <c r="AD207" s="270">
        <v>0.23300000000000001</v>
      </c>
      <c r="AE207" s="270">
        <v>0.247</v>
      </c>
      <c r="AF207" s="270">
        <v>0.26200000000000001</v>
      </c>
      <c r="AG207" s="270">
        <v>0.27800000000000002</v>
      </c>
      <c r="AH207" s="270">
        <v>0.29399999999999998</v>
      </c>
      <c r="AI207" s="270">
        <v>0.11600000000000001</v>
      </c>
      <c r="AJ207" s="270">
        <v>0.123</v>
      </c>
      <c r="AK207" s="270">
        <v>0.13</v>
      </c>
      <c r="AL207" s="270">
        <v>0.13800000000000001</v>
      </c>
      <c r="AM207" s="270">
        <v>0.14599999999999999</v>
      </c>
      <c r="AN207" s="270">
        <v>0.193</v>
      </c>
      <c r="AO207" s="270">
        <v>0.20399999999999999</v>
      </c>
      <c r="AP207" s="270">
        <v>0.217</v>
      </c>
      <c r="AQ207" s="270">
        <v>0.23</v>
      </c>
      <c r="AR207" s="270">
        <v>0.24299999999999999</v>
      </c>
      <c r="AS207" s="270">
        <v>0.76600000000000001</v>
      </c>
      <c r="AT207" s="270">
        <v>0.88200000000000001</v>
      </c>
      <c r="AU207" s="270">
        <v>1.0049999999999999</v>
      </c>
      <c r="AV207" s="270">
        <v>1.1279999999999999</v>
      </c>
      <c r="AW207" s="270">
        <v>1.24</v>
      </c>
      <c r="AX207" s="270">
        <v>0</v>
      </c>
      <c r="AY207" s="270">
        <v>0</v>
      </c>
      <c r="AZ207" s="270">
        <v>0</v>
      </c>
      <c r="BA207" s="270">
        <v>0</v>
      </c>
      <c r="BB207" s="270">
        <v>0</v>
      </c>
      <c r="BC207" s="270">
        <v>0</v>
      </c>
      <c r="BD207" s="270">
        <v>0</v>
      </c>
      <c r="BE207" s="270">
        <v>0</v>
      </c>
      <c r="BF207" s="270">
        <v>0</v>
      </c>
      <c r="BG207" s="270">
        <v>0</v>
      </c>
    </row>
    <row r="208" spans="1:59">
      <c r="A208" s="267" t="s">
        <v>596</v>
      </c>
      <c r="B208" s="268">
        <v>1.1415833333333334</v>
      </c>
      <c r="C208" s="268">
        <v>2.5</v>
      </c>
      <c r="D208" s="268">
        <v>0.41200000000000003</v>
      </c>
      <c r="E208" s="268"/>
      <c r="F208" s="269">
        <v>5737</v>
      </c>
      <c r="G208" s="270">
        <v>0.27</v>
      </c>
      <c r="H208" s="270">
        <v>7.1999999999999995E-2</v>
      </c>
      <c r="I208" s="270">
        <v>1.0999999999999999E-2</v>
      </c>
      <c r="J208" s="270">
        <v>3.1E-2</v>
      </c>
      <c r="K208" s="270">
        <v>0.14000000000000001</v>
      </c>
      <c r="L208" s="270">
        <v>0.20558333333333334</v>
      </c>
      <c r="M208" s="271">
        <v>47.062924873627331</v>
      </c>
      <c r="N208" s="269">
        <v>5700</v>
      </c>
      <c r="O208" s="269">
        <v>5651</v>
      </c>
      <c r="P208" s="269">
        <v>5617</v>
      </c>
      <c r="Q208" s="269">
        <v>5611</v>
      </c>
      <c r="R208" s="269">
        <v>5605</v>
      </c>
      <c r="S208" s="269" t="s">
        <v>212</v>
      </c>
      <c r="T208" s="270">
        <v>0.27200000000000002</v>
      </c>
      <c r="U208" s="270">
        <v>0.27100000000000002</v>
      </c>
      <c r="V208" s="270">
        <v>0.27</v>
      </c>
      <c r="W208" s="270">
        <v>0.27</v>
      </c>
      <c r="X208" s="270">
        <v>0.27</v>
      </c>
      <c r="Y208" s="270">
        <v>9.0999999999999998E-2</v>
      </c>
      <c r="Z208" s="270">
        <v>9.0999999999999998E-2</v>
      </c>
      <c r="AA208" s="270">
        <v>8.5000000000000006E-2</v>
      </c>
      <c r="AB208" s="270">
        <v>0.08</v>
      </c>
      <c r="AC208" s="270">
        <v>0.08</v>
      </c>
      <c r="AD208" s="270">
        <v>1.4999999999999999E-2</v>
      </c>
      <c r="AE208" s="270">
        <v>1.4999999999999999E-2</v>
      </c>
      <c r="AF208" s="270">
        <v>1.4999999999999999E-2</v>
      </c>
      <c r="AG208" s="270">
        <v>1.4999999999999999E-2</v>
      </c>
      <c r="AH208" s="270">
        <v>1.4999999999999999E-2</v>
      </c>
      <c r="AI208" s="270">
        <v>0.03</v>
      </c>
      <c r="AJ208" s="270">
        <v>2.9000000000000001E-2</v>
      </c>
      <c r="AK208" s="270">
        <v>2.9000000000000001E-2</v>
      </c>
      <c r="AL208" s="270">
        <v>2.9000000000000001E-2</v>
      </c>
      <c r="AM208" s="270">
        <v>2.9000000000000001E-2</v>
      </c>
      <c r="AN208" s="270">
        <v>0.27600000000000002</v>
      </c>
      <c r="AO208" s="270">
        <v>0.27400000000000002</v>
      </c>
      <c r="AP208" s="270">
        <v>0.27400000000000002</v>
      </c>
      <c r="AQ208" s="270">
        <v>0.27400000000000002</v>
      </c>
      <c r="AR208" s="270">
        <v>0.27400000000000002</v>
      </c>
      <c r="AS208" s="270">
        <v>7.9000000000000001E-2</v>
      </c>
      <c r="AT208" s="270">
        <v>7.8E-2</v>
      </c>
      <c r="AU208" s="270">
        <v>7.8E-2</v>
      </c>
      <c r="AV208" s="270">
        <v>7.8E-2</v>
      </c>
      <c r="AW208" s="270">
        <v>7.8E-2</v>
      </c>
      <c r="AX208" s="270">
        <v>0</v>
      </c>
      <c r="AY208" s="270">
        <v>0</v>
      </c>
      <c r="AZ208" s="270">
        <v>0</v>
      </c>
      <c r="BA208" s="270">
        <v>0</v>
      </c>
      <c r="BB208" s="270">
        <v>0</v>
      </c>
      <c r="BC208" s="270">
        <v>0</v>
      </c>
      <c r="BD208" s="270">
        <v>0</v>
      </c>
      <c r="BE208" s="270">
        <v>0</v>
      </c>
      <c r="BF208" s="270">
        <v>0</v>
      </c>
      <c r="BG208" s="270">
        <v>0</v>
      </c>
    </row>
    <row r="209" spans="1:59">
      <c r="A209" s="267" t="s">
        <v>597</v>
      </c>
      <c r="B209" s="268">
        <v>9.8916666666666653E-2</v>
      </c>
      <c r="C209" s="268">
        <v>0.18099999999999999</v>
      </c>
      <c r="D209" s="268">
        <v>0</v>
      </c>
      <c r="E209" s="268"/>
      <c r="F209" s="269">
        <v>2331</v>
      </c>
      <c r="G209" s="270">
        <v>8.3000000000000004E-2</v>
      </c>
      <c r="H209" s="270">
        <v>0</v>
      </c>
      <c r="I209" s="270">
        <v>0</v>
      </c>
      <c r="J209" s="270">
        <v>0</v>
      </c>
      <c r="K209" s="270">
        <v>1E-3</v>
      </c>
      <c r="L209" s="270">
        <v>1.4916666666666648E-2</v>
      </c>
      <c r="M209" s="271">
        <v>35.607035607035606</v>
      </c>
      <c r="N209" s="269">
        <v>2424</v>
      </c>
      <c r="O209" s="269">
        <v>2666</v>
      </c>
      <c r="P209" s="269">
        <v>2933</v>
      </c>
      <c r="Q209" s="269">
        <v>3226</v>
      </c>
      <c r="R209" s="269">
        <v>3549</v>
      </c>
      <c r="S209" s="269" t="s">
        <v>225</v>
      </c>
      <c r="T209" s="270">
        <v>8.5999999999999993E-2</v>
      </c>
      <c r="U209" s="270">
        <v>9.4E-2</v>
      </c>
      <c r="V209" s="270">
        <v>0.10299999999999999</v>
      </c>
      <c r="W209" s="270">
        <v>0.113</v>
      </c>
      <c r="X209" s="270">
        <v>0.124</v>
      </c>
      <c r="Y209" s="270">
        <v>0</v>
      </c>
      <c r="Z209" s="270">
        <v>0</v>
      </c>
      <c r="AA209" s="270">
        <v>0</v>
      </c>
      <c r="AB209" s="270">
        <v>0</v>
      </c>
      <c r="AC209" s="270">
        <v>0</v>
      </c>
      <c r="AD209" s="270">
        <v>0</v>
      </c>
      <c r="AE209" s="270">
        <v>0</v>
      </c>
      <c r="AF209" s="270">
        <v>0</v>
      </c>
      <c r="AG209" s="270">
        <v>0</v>
      </c>
      <c r="AH209" s="270">
        <v>0</v>
      </c>
      <c r="AI209" s="270">
        <v>0</v>
      </c>
      <c r="AJ209" s="270">
        <v>0</v>
      </c>
      <c r="AK209" s="270">
        <v>0</v>
      </c>
      <c r="AL209" s="270">
        <v>0</v>
      </c>
      <c r="AM209" s="270">
        <v>0</v>
      </c>
      <c r="AN209" s="270">
        <v>1E-3</v>
      </c>
      <c r="AO209" s="270">
        <v>1E-3</v>
      </c>
      <c r="AP209" s="270">
        <v>1E-3</v>
      </c>
      <c r="AQ209" s="270">
        <v>1E-3</v>
      </c>
      <c r="AR209" s="270">
        <v>1E-3</v>
      </c>
      <c r="AS209" s="270">
        <v>1.6E-2</v>
      </c>
      <c r="AT209" s="270">
        <v>1.7000000000000001E-2</v>
      </c>
      <c r="AU209" s="270">
        <v>1.9E-2</v>
      </c>
      <c r="AV209" s="270">
        <v>0.02</v>
      </c>
      <c r="AW209" s="270">
        <v>2.1999999999999999E-2</v>
      </c>
      <c r="AX209" s="270">
        <v>0</v>
      </c>
      <c r="AY209" s="270">
        <v>0</v>
      </c>
      <c r="AZ209" s="270">
        <v>0</v>
      </c>
      <c r="BA209" s="270">
        <v>0</v>
      </c>
      <c r="BB209" s="270">
        <v>0</v>
      </c>
      <c r="BC209" s="270">
        <v>0</v>
      </c>
      <c r="BD209" s="270">
        <v>0</v>
      </c>
      <c r="BE209" s="270">
        <v>0</v>
      </c>
      <c r="BF209" s="270">
        <v>0</v>
      </c>
      <c r="BG209" s="270">
        <v>0</v>
      </c>
    </row>
    <row r="210" spans="1:59">
      <c r="A210" s="267" t="s">
        <v>598</v>
      </c>
      <c r="B210" s="268">
        <v>1.6599166666666667</v>
      </c>
      <c r="C210" s="268">
        <v>4.3810000000000002</v>
      </c>
      <c r="D210" s="268">
        <v>0.245</v>
      </c>
      <c r="E210" s="268"/>
      <c r="F210" s="269">
        <v>9852</v>
      </c>
      <c r="G210" s="270">
        <v>0.56799999999999995</v>
      </c>
      <c r="H210" s="270">
        <v>1.7000000000000001E-2</v>
      </c>
      <c r="I210" s="270">
        <v>0</v>
      </c>
      <c r="J210" s="270">
        <v>0.224</v>
      </c>
      <c r="K210" s="270">
        <v>0.35</v>
      </c>
      <c r="L210" s="270">
        <v>0.25591666666666679</v>
      </c>
      <c r="M210" s="271">
        <v>57.653268371904183</v>
      </c>
      <c r="N210" s="269">
        <v>10090</v>
      </c>
      <c r="O210" s="269">
        <v>10606</v>
      </c>
      <c r="P210" s="269">
        <v>11149</v>
      </c>
      <c r="Q210" s="269">
        <v>11719</v>
      </c>
      <c r="R210" s="269">
        <v>12318</v>
      </c>
      <c r="S210" s="269" t="s">
        <v>186</v>
      </c>
      <c r="T210" s="270">
        <v>0.58199999999999996</v>
      </c>
      <c r="U210" s="270">
        <v>0.61099999999999999</v>
      </c>
      <c r="V210" s="270">
        <v>0.64300000000000002</v>
      </c>
      <c r="W210" s="270">
        <v>0.67600000000000005</v>
      </c>
      <c r="X210" s="270">
        <v>0.71</v>
      </c>
      <c r="Y210" s="270">
        <v>1.7000000000000001E-2</v>
      </c>
      <c r="Z210" s="270">
        <v>1.7999999999999999E-2</v>
      </c>
      <c r="AA210" s="270">
        <v>1.9E-2</v>
      </c>
      <c r="AB210" s="270">
        <v>0.02</v>
      </c>
      <c r="AC210" s="270">
        <v>2.1000000000000001E-2</v>
      </c>
      <c r="AD210" s="270">
        <v>0</v>
      </c>
      <c r="AE210" s="270">
        <v>0</v>
      </c>
      <c r="AF210" s="270">
        <v>0</v>
      </c>
      <c r="AG210" s="270">
        <v>0</v>
      </c>
      <c r="AH210" s="270">
        <v>0</v>
      </c>
      <c r="AI210" s="270">
        <v>0.22900000000000001</v>
      </c>
      <c r="AJ210" s="270">
        <v>0.24099999999999999</v>
      </c>
      <c r="AK210" s="270">
        <v>0.253</v>
      </c>
      <c r="AL210" s="270">
        <v>0.26600000000000001</v>
      </c>
      <c r="AM210" s="270">
        <v>0.38</v>
      </c>
      <c r="AN210" s="270">
        <v>0.35799999999999998</v>
      </c>
      <c r="AO210" s="270">
        <v>0.377</v>
      </c>
      <c r="AP210" s="270">
        <v>0.39600000000000002</v>
      </c>
      <c r="AQ210" s="270">
        <v>0.41599999999999998</v>
      </c>
      <c r="AR210" s="270">
        <v>0.438</v>
      </c>
      <c r="AS210" s="270">
        <v>0.27100000000000002</v>
      </c>
      <c r="AT210" s="270">
        <v>0.28499999999999998</v>
      </c>
      <c r="AU210" s="270">
        <v>0.3</v>
      </c>
      <c r="AV210" s="270">
        <v>0.315</v>
      </c>
      <c r="AW210" s="270">
        <v>0.35399999999999998</v>
      </c>
      <c r="AX210" s="270">
        <v>0</v>
      </c>
      <c r="AY210" s="270">
        <v>0</v>
      </c>
      <c r="AZ210" s="270">
        <v>0</v>
      </c>
      <c r="BA210" s="270">
        <v>0</v>
      </c>
      <c r="BB210" s="270">
        <v>0</v>
      </c>
      <c r="BC210" s="270">
        <v>0</v>
      </c>
      <c r="BD210" s="270">
        <v>0</v>
      </c>
      <c r="BE210" s="270">
        <v>0</v>
      </c>
      <c r="BF210" s="270">
        <v>0</v>
      </c>
      <c r="BG210" s="270">
        <v>0</v>
      </c>
    </row>
    <row r="211" spans="1:59">
      <c r="A211" s="267" t="s">
        <v>599</v>
      </c>
      <c r="B211" s="268">
        <v>5.9083333333333342E-2</v>
      </c>
      <c r="C211" s="268">
        <v>0.2</v>
      </c>
      <c r="D211" s="268">
        <v>0</v>
      </c>
      <c r="E211" s="268"/>
      <c r="F211" s="269">
        <v>1390</v>
      </c>
      <c r="G211" s="270">
        <v>4.1000000000000002E-2</v>
      </c>
      <c r="H211" s="270">
        <v>3.0000000000000001E-3</v>
      </c>
      <c r="I211" s="270">
        <v>0</v>
      </c>
      <c r="J211" s="270">
        <v>0.01</v>
      </c>
      <c r="K211" s="270">
        <v>1E-3</v>
      </c>
      <c r="L211" s="270">
        <v>4.0833333333333346E-3</v>
      </c>
      <c r="M211" s="271">
        <v>29.496402877697843</v>
      </c>
      <c r="N211" s="269">
        <v>1500</v>
      </c>
      <c r="O211" s="269">
        <v>1600</v>
      </c>
      <c r="P211" s="269">
        <v>1700</v>
      </c>
      <c r="Q211" s="269">
        <v>1800</v>
      </c>
      <c r="R211" s="269">
        <v>1850</v>
      </c>
      <c r="S211" s="269" t="s">
        <v>195</v>
      </c>
      <c r="T211" s="270">
        <v>0.06</v>
      </c>
      <c r="U211" s="270">
        <v>6.5000000000000002E-2</v>
      </c>
      <c r="V211" s="270">
        <v>7.0000000000000007E-2</v>
      </c>
      <c r="W211" s="270">
        <v>7.4999999999999997E-2</v>
      </c>
      <c r="X211" s="270">
        <v>7.8E-2</v>
      </c>
      <c r="Y211" s="270">
        <v>3.0000000000000001E-3</v>
      </c>
      <c r="Z211" s="270">
        <v>3.0000000000000001E-3</v>
      </c>
      <c r="AA211" s="270">
        <v>3.0000000000000001E-3</v>
      </c>
      <c r="AB211" s="270">
        <v>3.0000000000000001E-3</v>
      </c>
      <c r="AC211" s="270">
        <v>3.0000000000000001E-3</v>
      </c>
      <c r="AD211" s="270">
        <v>0</v>
      </c>
      <c r="AE211" s="270">
        <v>0</v>
      </c>
      <c r="AF211" s="270">
        <v>0</v>
      </c>
      <c r="AG211" s="270">
        <v>0</v>
      </c>
      <c r="AH211" s="270">
        <v>0</v>
      </c>
      <c r="AI211" s="270">
        <v>1.2E-2</v>
      </c>
      <c r="AJ211" s="270">
        <v>1.2E-2</v>
      </c>
      <c r="AK211" s="270">
        <v>1.2999999999999999E-2</v>
      </c>
      <c r="AL211" s="270">
        <v>1.4E-2</v>
      </c>
      <c r="AM211" s="270">
        <v>1.4999999999999999E-2</v>
      </c>
      <c r="AN211" s="270">
        <v>2E-3</v>
      </c>
      <c r="AO211" s="270">
        <v>2E-3</v>
      </c>
      <c r="AP211" s="270">
        <v>2E-3</v>
      </c>
      <c r="AQ211" s="270">
        <v>2E-3</v>
      </c>
      <c r="AR211" s="270">
        <v>2E-3</v>
      </c>
      <c r="AS211" s="270">
        <v>1E-3</v>
      </c>
      <c r="AT211" s="270">
        <v>1E-3</v>
      </c>
      <c r="AU211" s="270">
        <v>2E-3</v>
      </c>
      <c r="AV211" s="270">
        <v>2E-3</v>
      </c>
      <c r="AW211" s="270">
        <v>2E-3</v>
      </c>
      <c r="AX211" s="270">
        <v>0</v>
      </c>
      <c r="AY211" s="270">
        <v>0</v>
      </c>
      <c r="AZ211" s="270">
        <v>0</v>
      </c>
      <c r="BA211" s="270">
        <v>0</v>
      </c>
      <c r="BB211" s="270">
        <v>0</v>
      </c>
      <c r="BC211" s="270">
        <v>0</v>
      </c>
      <c r="BD211" s="270">
        <v>0</v>
      </c>
      <c r="BE211" s="270">
        <v>0</v>
      </c>
      <c r="BF211" s="270">
        <v>0</v>
      </c>
      <c r="BG211" s="270">
        <v>0</v>
      </c>
    </row>
    <row r="212" spans="1:59">
      <c r="A212" s="267" t="s">
        <v>600</v>
      </c>
      <c r="B212" s="268">
        <v>33.826583333333339</v>
      </c>
      <c r="C212" s="268">
        <v>52.335999999999999</v>
      </c>
      <c r="D212" s="268">
        <v>0.17247671232876713</v>
      </c>
      <c r="E212" s="268"/>
      <c r="F212" s="269">
        <v>286262</v>
      </c>
      <c r="G212" s="270">
        <v>16.448</v>
      </c>
      <c r="H212" s="270">
        <v>9.9269999999999996</v>
      </c>
      <c r="I212" s="270">
        <v>2.165</v>
      </c>
      <c r="J212" s="270">
        <v>0.77300000000000002</v>
      </c>
      <c r="K212" s="270">
        <v>3.4129999999999998</v>
      </c>
      <c r="L212" s="270">
        <v>0.92810662100457364</v>
      </c>
      <c r="M212" s="271">
        <v>57.457853295233036</v>
      </c>
      <c r="N212" s="269">
        <v>299941</v>
      </c>
      <c r="O212" s="269">
        <v>339800</v>
      </c>
      <c r="P212" s="269">
        <v>391874</v>
      </c>
      <c r="Q212" s="269">
        <v>451928</v>
      </c>
      <c r="R212" s="269">
        <v>521186</v>
      </c>
      <c r="S212" s="269" t="s">
        <v>185</v>
      </c>
      <c r="T212" s="270">
        <v>18.683</v>
      </c>
      <c r="U212" s="270">
        <v>21.164999999999999</v>
      </c>
      <c r="V212" s="270">
        <v>24.408999999999999</v>
      </c>
      <c r="W212" s="270">
        <v>28.15</v>
      </c>
      <c r="X212" s="270">
        <v>32.463999999999999</v>
      </c>
      <c r="Y212" s="270">
        <v>10.670999999999999</v>
      </c>
      <c r="Z212" s="270">
        <v>12.089</v>
      </c>
      <c r="AA212" s="270">
        <v>13.942</v>
      </c>
      <c r="AB212" s="270">
        <v>16.077999999999999</v>
      </c>
      <c r="AC212" s="270">
        <v>18.542000000000002</v>
      </c>
      <c r="AD212" s="270">
        <v>2.2050000000000001</v>
      </c>
      <c r="AE212" s="270">
        <v>2.4980000000000002</v>
      </c>
      <c r="AF212" s="270">
        <v>2.8809999999999998</v>
      </c>
      <c r="AG212" s="270">
        <v>3.3220000000000001</v>
      </c>
      <c r="AH212" s="270">
        <v>3.831</v>
      </c>
      <c r="AI212" s="270">
        <v>0.875</v>
      </c>
      <c r="AJ212" s="270">
        <v>0.99199999999999999</v>
      </c>
      <c r="AK212" s="270">
        <v>1.1439999999999999</v>
      </c>
      <c r="AL212" s="270">
        <v>1.319</v>
      </c>
      <c r="AM212" s="270">
        <v>1.5209999999999999</v>
      </c>
      <c r="AN212" s="270">
        <v>3.173</v>
      </c>
      <c r="AO212" s="270">
        <v>3.173</v>
      </c>
      <c r="AP212" s="270">
        <v>3.173</v>
      </c>
      <c r="AQ212" s="270">
        <v>3.173</v>
      </c>
      <c r="AR212" s="270">
        <v>3.173</v>
      </c>
      <c r="AS212" s="270">
        <v>3.125</v>
      </c>
      <c r="AT212" s="270">
        <v>3.5209999999999999</v>
      </c>
      <c r="AU212" s="270">
        <v>4.04</v>
      </c>
      <c r="AV212" s="270">
        <v>4.6379999999999999</v>
      </c>
      <c r="AW212" s="270">
        <v>5.3280000000000003</v>
      </c>
      <c r="AX212" s="270">
        <v>1.466</v>
      </c>
      <c r="AY212" s="270">
        <v>4.9000000000000004</v>
      </c>
      <c r="AZ212" s="270">
        <v>10.370000000000001</v>
      </c>
      <c r="BA212" s="270">
        <v>4.91</v>
      </c>
      <c r="BB212" s="270">
        <v>0</v>
      </c>
      <c r="BC212" s="270">
        <v>0</v>
      </c>
      <c r="BD212" s="270">
        <v>0</v>
      </c>
      <c r="BE212" s="270">
        <v>0</v>
      </c>
      <c r="BF212" s="270">
        <v>0</v>
      </c>
      <c r="BG212" s="270">
        <v>0</v>
      </c>
    </row>
    <row r="213" spans="1:59">
      <c r="A213" s="267" t="s">
        <v>601</v>
      </c>
      <c r="B213" s="268">
        <v>13.331083333333334</v>
      </c>
      <c r="C213" s="268">
        <v>23.648</v>
      </c>
      <c r="D213" s="268">
        <v>1.722482191780822</v>
      </c>
      <c r="E213" s="268"/>
      <c r="F213" s="269">
        <v>96000</v>
      </c>
      <c r="G213" s="270">
        <v>5.694</v>
      </c>
      <c r="H213" s="270">
        <v>2.5249999999999999</v>
      </c>
      <c r="I213" s="270">
        <v>0.98599999999999999</v>
      </c>
      <c r="J213" s="270">
        <v>0</v>
      </c>
      <c r="K213" s="270">
        <v>1.329</v>
      </c>
      <c r="L213" s="270">
        <v>1.0746011415525114</v>
      </c>
      <c r="M213" s="271">
        <v>59.3125</v>
      </c>
      <c r="N213" s="269">
        <v>124219</v>
      </c>
      <c r="O213" s="269">
        <v>165248</v>
      </c>
      <c r="P213" s="269">
        <v>213170</v>
      </c>
      <c r="Q213" s="269">
        <v>274989</v>
      </c>
      <c r="R213" s="269">
        <v>354736</v>
      </c>
      <c r="S213" s="269" t="s">
        <v>152</v>
      </c>
      <c r="T213" s="270">
        <v>7.6139999999999999</v>
      </c>
      <c r="U213" s="270">
        <v>9.6120000000000001</v>
      </c>
      <c r="V213" s="270" t="e">
        <v>#N/A</v>
      </c>
      <c r="W213" s="270">
        <v>17.010000000000002</v>
      </c>
      <c r="X213" s="270">
        <v>22.626000000000001</v>
      </c>
      <c r="Y213" s="270">
        <v>3.3839999999999999</v>
      </c>
      <c r="Z213" s="270">
        <v>4.2720000000000002</v>
      </c>
      <c r="AA213" s="270">
        <v>5.6159999999999997</v>
      </c>
      <c r="AB213" s="270">
        <v>7.56</v>
      </c>
      <c r="AC213" s="270">
        <v>10.055999999999999</v>
      </c>
      <c r="AD213" s="270">
        <v>1.325</v>
      </c>
      <c r="AE213" s="270">
        <v>1.673</v>
      </c>
      <c r="AF213" s="270">
        <v>2.1989999999999998</v>
      </c>
      <c r="AG213" s="270">
        <v>2.9609999999999999</v>
      </c>
      <c r="AH213" s="270">
        <v>3.9380000000000002</v>
      </c>
      <c r="AI213" s="270">
        <v>0</v>
      </c>
      <c r="AJ213" s="270">
        <v>0</v>
      </c>
      <c r="AK213" s="270">
        <v>0</v>
      </c>
      <c r="AL213" s="270">
        <v>0</v>
      </c>
      <c r="AM213" s="270">
        <v>0</v>
      </c>
      <c r="AN213" s="270">
        <v>1.78</v>
      </c>
      <c r="AO213" s="270">
        <v>2.2429999999999999</v>
      </c>
      <c r="AP213" s="270">
        <v>2.95</v>
      </c>
      <c r="AQ213" s="270">
        <v>3.9689999999999999</v>
      </c>
      <c r="AR213" s="270">
        <v>5.2789999999999999</v>
      </c>
      <c r="AS213" s="270">
        <v>0.92900000000000005</v>
      </c>
      <c r="AT213" s="270">
        <v>1.1719999999999999</v>
      </c>
      <c r="AU213" s="270">
        <v>1.5409999999999999</v>
      </c>
      <c r="AV213" s="270">
        <v>2.0739999999999998</v>
      </c>
      <c r="AW213" s="270">
        <v>2.7589999999999999</v>
      </c>
      <c r="AX213" s="270">
        <v>9.5</v>
      </c>
      <c r="AY213" s="270">
        <v>0</v>
      </c>
      <c r="AZ213" s="270">
        <v>15.5</v>
      </c>
      <c r="BA213" s="270">
        <v>22.5</v>
      </c>
      <c r="BB213" s="270">
        <v>0</v>
      </c>
      <c r="BC213" s="270">
        <v>0</v>
      </c>
      <c r="BD213" s="270">
        <v>0</v>
      </c>
      <c r="BE213" s="270">
        <v>0</v>
      </c>
      <c r="BF213" s="270">
        <v>0</v>
      </c>
      <c r="BG213" s="270">
        <v>0</v>
      </c>
    </row>
    <row r="214" spans="1:59">
      <c r="A214" s="267" t="s">
        <v>602</v>
      </c>
      <c r="B214" s="268">
        <v>0.15691666666666668</v>
      </c>
      <c r="C214" s="268">
        <v>0.57599999999999996</v>
      </c>
      <c r="D214" s="268">
        <v>0</v>
      </c>
      <c r="E214" s="268"/>
      <c r="F214" s="269">
        <v>2854</v>
      </c>
      <c r="G214" s="270">
        <v>0.11</v>
      </c>
      <c r="H214" s="270">
        <v>8.0000000000000002E-3</v>
      </c>
      <c r="I214" s="270">
        <v>2E-3</v>
      </c>
      <c r="J214" s="270">
        <v>5.0000000000000001E-3</v>
      </c>
      <c r="K214" s="270">
        <v>0.01</v>
      </c>
      <c r="L214" s="270">
        <v>2.1916666666666668E-2</v>
      </c>
      <c r="M214" s="271">
        <v>38.542396636299927</v>
      </c>
      <c r="N214" s="269">
        <v>2825</v>
      </c>
      <c r="O214" s="269">
        <v>3079</v>
      </c>
      <c r="P214" s="269">
        <v>3356</v>
      </c>
      <c r="Q214" s="269">
        <v>3658</v>
      </c>
      <c r="R214" s="269">
        <v>3681</v>
      </c>
      <c r="S214" s="269" t="s">
        <v>152</v>
      </c>
      <c r="T214" s="270">
        <v>0.115</v>
      </c>
      <c r="U214" s="270">
        <v>0.122</v>
      </c>
      <c r="V214" s="270" t="e">
        <v>#N/A</v>
      </c>
      <c r="W214" s="270">
        <v>0.128</v>
      </c>
      <c r="X214" s="270">
        <v>0.13500000000000001</v>
      </c>
      <c r="Y214" s="270">
        <v>1.0999999999999999E-2</v>
      </c>
      <c r="Z214" s="270">
        <v>1.0999999999999999E-2</v>
      </c>
      <c r="AA214" s="270">
        <v>1.2E-2</v>
      </c>
      <c r="AB214" s="270">
        <v>1.2E-2</v>
      </c>
      <c r="AC214" s="270">
        <v>1.2999999999999999E-2</v>
      </c>
      <c r="AD214" s="270">
        <v>6.0000000000000001E-3</v>
      </c>
      <c r="AE214" s="270">
        <v>7.0000000000000001E-3</v>
      </c>
      <c r="AF214" s="270">
        <v>7.0000000000000001E-3</v>
      </c>
      <c r="AG214" s="270">
        <v>8.0000000000000002E-3</v>
      </c>
      <c r="AH214" s="270">
        <v>8.0000000000000002E-3</v>
      </c>
      <c r="AI214" s="270">
        <v>1.0999999999999999E-2</v>
      </c>
      <c r="AJ214" s="270">
        <v>1.0999999999999999E-2</v>
      </c>
      <c r="AK214" s="270">
        <v>1.0999999999999999E-2</v>
      </c>
      <c r="AL214" s="270">
        <v>1.0999999999999999E-2</v>
      </c>
      <c r="AM214" s="270">
        <v>1.2E-2</v>
      </c>
      <c r="AN214" s="270">
        <v>2E-3</v>
      </c>
      <c r="AO214" s="270">
        <v>2E-3</v>
      </c>
      <c r="AP214" s="270">
        <v>2E-3</v>
      </c>
      <c r="AQ214" s="270">
        <v>2E-3</v>
      </c>
      <c r="AR214" s="270">
        <v>2E-3</v>
      </c>
      <c r="AS214" s="270">
        <v>1.7999999999999999E-2</v>
      </c>
      <c r="AT214" s="270">
        <v>1.9E-2</v>
      </c>
      <c r="AU214" s="270">
        <v>1.9E-2</v>
      </c>
      <c r="AV214" s="270">
        <v>0.02</v>
      </c>
      <c r="AW214" s="270">
        <v>2.1000000000000001E-2</v>
      </c>
      <c r="AX214" s="270">
        <v>0</v>
      </c>
      <c r="AY214" s="270">
        <v>0</v>
      </c>
      <c r="AZ214" s="270">
        <v>0</v>
      </c>
      <c r="BA214" s="270">
        <v>0</v>
      </c>
      <c r="BB214" s="270">
        <v>0</v>
      </c>
      <c r="BC214" s="270">
        <v>8.0000000000000002E-3</v>
      </c>
      <c r="BD214" s="270">
        <v>0</v>
      </c>
      <c r="BE214" s="270">
        <v>0</v>
      </c>
      <c r="BF214" s="270">
        <v>0</v>
      </c>
      <c r="BG214" s="270">
        <v>0</v>
      </c>
    </row>
    <row r="215" spans="1:59">
      <c r="A215" s="267" t="s">
        <v>603</v>
      </c>
      <c r="B215" s="268">
        <v>3.5833333333333328E-2</v>
      </c>
      <c r="C215" s="268">
        <v>0.41699999999999998</v>
      </c>
      <c r="D215" s="268">
        <v>0</v>
      </c>
      <c r="E215" s="268"/>
      <c r="F215" s="269">
        <v>610</v>
      </c>
      <c r="G215" s="270">
        <v>2.3E-2</v>
      </c>
      <c r="H215" s="270">
        <v>3.0000000000000001E-3</v>
      </c>
      <c r="I215" s="270">
        <v>0</v>
      </c>
      <c r="J215" s="270">
        <v>4.0000000000000001E-3</v>
      </c>
      <c r="K215" s="270">
        <v>2E-3</v>
      </c>
      <c r="L215" s="270">
        <v>3.8333333333333275E-3</v>
      </c>
      <c r="M215" s="271">
        <v>37.704918032786885</v>
      </c>
      <c r="N215" s="269">
        <v>648</v>
      </c>
      <c r="O215" s="269">
        <v>661</v>
      </c>
      <c r="P215" s="269">
        <v>689</v>
      </c>
      <c r="Q215" s="269">
        <v>702</v>
      </c>
      <c r="R215" s="269">
        <v>728</v>
      </c>
      <c r="S215" s="269" t="s">
        <v>152</v>
      </c>
      <c r="T215" s="270">
        <v>2.5000000000000001E-2</v>
      </c>
      <c r="U215" s="270">
        <v>0.03</v>
      </c>
      <c r="V215" s="270" t="e">
        <v>#N/A</v>
      </c>
      <c r="W215" s="270">
        <v>4.1000000000000002E-2</v>
      </c>
      <c r="X215" s="270">
        <v>4.2999999999999997E-2</v>
      </c>
      <c r="Y215" s="270">
        <v>2E-3</v>
      </c>
      <c r="Z215" s="270">
        <v>2E-3</v>
      </c>
      <c r="AA215" s="270">
        <v>2E-3</v>
      </c>
      <c r="AB215" s="270">
        <v>3.0000000000000001E-3</v>
      </c>
      <c r="AC215" s="270">
        <v>4.0000000000000001E-3</v>
      </c>
      <c r="AD215" s="270">
        <v>0</v>
      </c>
      <c r="AE215" s="270">
        <v>0</v>
      </c>
      <c r="AF215" s="270">
        <v>0</v>
      </c>
      <c r="AG215" s="270">
        <v>0</v>
      </c>
      <c r="AH215" s="270">
        <v>0</v>
      </c>
      <c r="AI215" s="270">
        <v>4.0000000000000001E-3</v>
      </c>
      <c r="AJ215" s="270">
        <v>4.0000000000000001E-3</v>
      </c>
      <c r="AK215" s="270">
        <v>5.0000000000000001E-3</v>
      </c>
      <c r="AL215" s="270">
        <v>5.0000000000000001E-3</v>
      </c>
      <c r="AM215" s="270">
        <v>6.0000000000000001E-3</v>
      </c>
      <c r="AN215" s="270">
        <v>1E-3</v>
      </c>
      <c r="AO215" s="270">
        <v>1E-3</v>
      </c>
      <c r="AP215" s="270">
        <v>1E-3</v>
      </c>
      <c r="AQ215" s="270">
        <v>1E-3</v>
      </c>
      <c r="AR215" s="270">
        <v>1E-3</v>
      </c>
      <c r="AS215" s="270">
        <v>4.0000000000000001E-3</v>
      </c>
      <c r="AT215" s="270">
        <v>5.0000000000000001E-3</v>
      </c>
      <c r="AU215" s="270">
        <v>6.0000000000000001E-3</v>
      </c>
      <c r="AV215" s="270">
        <v>6.0000000000000001E-3</v>
      </c>
      <c r="AW215" s="270">
        <v>7.0000000000000001E-3</v>
      </c>
      <c r="AX215" s="270">
        <v>0</v>
      </c>
      <c r="AY215" s="270">
        <v>0</v>
      </c>
      <c r="AZ215" s="270">
        <v>0</v>
      </c>
      <c r="BA215" s="270">
        <v>0</v>
      </c>
      <c r="BB215" s="270">
        <v>0</v>
      </c>
      <c r="BC215" s="270">
        <v>0</v>
      </c>
      <c r="BD215" s="270">
        <v>0</v>
      </c>
      <c r="BE215" s="270">
        <v>0</v>
      </c>
      <c r="BF215" s="270">
        <v>0</v>
      </c>
      <c r="BG215" s="270">
        <v>0</v>
      </c>
    </row>
    <row r="216" spans="1:59">
      <c r="A216" s="267" t="s">
        <v>604</v>
      </c>
      <c r="B216" s="268">
        <v>6.8333333333333343E-2</v>
      </c>
      <c r="C216" s="268">
        <v>0.25</v>
      </c>
      <c r="D216" s="268">
        <v>0</v>
      </c>
      <c r="E216" s="268"/>
      <c r="F216" s="269">
        <v>700</v>
      </c>
      <c r="G216" s="270">
        <v>3.5000000000000003E-2</v>
      </c>
      <c r="H216" s="270">
        <v>1.6E-2</v>
      </c>
      <c r="I216" s="270">
        <v>1E-3</v>
      </c>
      <c r="J216" s="270">
        <v>1E-3</v>
      </c>
      <c r="K216" s="270">
        <v>7.0000000000000001E-3</v>
      </c>
      <c r="L216" s="270">
        <v>8.3333333333333384E-3</v>
      </c>
      <c r="M216" s="271">
        <v>50</v>
      </c>
      <c r="N216" s="269">
        <v>704</v>
      </c>
      <c r="O216" s="269">
        <v>711</v>
      </c>
      <c r="P216" s="269">
        <v>718</v>
      </c>
      <c r="Q216" s="269">
        <v>725</v>
      </c>
      <c r="R216" s="269">
        <v>733</v>
      </c>
      <c r="S216" s="269" t="s">
        <v>203</v>
      </c>
      <c r="T216" s="270">
        <v>3.5000000000000003E-2</v>
      </c>
      <c r="U216" s="270">
        <v>3.5000000000000003E-2</v>
      </c>
      <c r="V216" s="270">
        <v>3.5000000000000003E-2</v>
      </c>
      <c r="W216" s="270">
        <v>3.5000000000000003E-2</v>
      </c>
      <c r="X216" s="270">
        <v>3.5000000000000003E-2</v>
      </c>
      <c r="Y216" s="270">
        <v>1.6E-2</v>
      </c>
      <c r="Z216" s="270">
        <v>1.6E-2</v>
      </c>
      <c r="AA216" s="270">
        <v>1.6E-2</v>
      </c>
      <c r="AB216" s="270">
        <v>1.6E-2</v>
      </c>
      <c r="AC216" s="270">
        <v>1.6E-2</v>
      </c>
      <c r="AD216" s="270">
        <v>1E-3</v>
      </c>
      <c r="AE216" s="270">
        <v>1E-3</v>
      </c>
      <c r="AF216" s="270">
        <v>1E-3</v>
      </c>
      <c r="AG216" s="270">
        <v>1E-3</v>
      </c>
      <c r="AH216" s="270">
        <v>1E-3</v>
      </c>
      <c r="AI216" s="270">
        <v>1E-3</v>
      </c>
      <c r="AJ216" s="270">
        <v>1E-3</v>
      </c>
      <c r="AK216" s="270">
        <v>1E-3</v>
      </c>
      <c r="AL216" s="270">
        <v>1E-3</v>
      </c>
      <c r="AM216" s="270">
        <v>1E-3</v>
      </c>
      <c r="AN216" s="270">
        <v>3.0000000000000001E-3</v>
      </c>
      <c r="AO216" s="270">
        <v>3.0000000000000001E-3</v>
      </c>
      <c r="AP216" s="270">
        <v>3.0000000000000001E-3</v>
      </c>
      <c r="AQ216" s="270">
        <v>3.0000000000000001E-3</v>
      </c>
      <c r="AR216" s="270">
        <v>3.0000000000000001E-3</v>
      </c>
      <c r="AS216" s="270">
        <v>7.0000000000000001E-3</v>
      </c>
      <c r="AT216" s="270">
        <v>7.0000000000000001E-3</v>
      </c>
      <c r="AU216" s="270">
        <v>7.0000000000000001E-3</v>
      </c>
      <c r="AV216" s="270">
        <v>7.0000000000000001E-3</v>
      </c>
      <c r="AW216" s="270">
        <v>7.0000000000000001E-3</v>
      </c>
      <c r="AX216" s="270">
        <v>0</v>
      </c>
      <c r="AY216" s="270">
        <v>0</v>
      </c>
      <c r="AZ216" s="270">
        <v>0</v>
      </c>
      <c r="BA216" s="270">
        <v>0</v>
      </c>
      <c r="BB216" s="270">
        <v>0</v>
      </c>
      <c r="BC216" s="270">
        <v>0</v>
      </c>
      <c r="BD216" s="270">
        <v>0</v>
      </c>
      <c r="BE216" s="270">
        <v>0</v>
      </c>
      <c r="BF216" s="270">
        <v>0</v>
      </c>
      <c r="BG216" s="270">
        <v>0</v>
      </c>
    </row>
    <row r="217" spans="1:59">
      <c r="A217" s="267" t="s">
        <v>184</v>
      </c>
      <c r="B217" s="268">
        <v>1.858333333333333E-2</v>
      </c>
      <c r="C217" s="268">
        <v>0.125</v>
      </c>
      <c r="D217" s="268">
        <v>0</v>
      </c>
      <c r="E217" s="268"/>
      <c r="F217" s="269">
        <v>234</v>
      </c>
      <c r="G217" s="270">
        <v>1.7999999999999999E-2</v>
      </c>
      <c r="H217" s="270">
        <v>0</v>
      </c>
      <c r="I217" s="270">
        <v>0</v>
      </c>
      <c r="J217" s="270">
        <v>0</v>
      </c>
      <c r="K217" s="270">
        <v>1E-3</v>
      </c>
      <c r="L217" s="270">
        <v>-4.1666666666666935E-4</v>
      </c>
      <c r="M217" s="271">
        <v>76.92307692307692</v>
      </c>
      <c r="N217" s="269">
        <v>231</v>
      </c>
      <c r="O217" s="269">
        <v>228</v>
      </c>
      <c r="P217" s="269">
        <v>225</v>
      </c>
      <c r="Q217" s="269">
        <v>223</v>
      </c>
      <c r="R217" s="269">
        <v>220</v>
      </c>
      <c r="S217" s="269" t="s">
        <v>184</v>
      </c>
      <c r="T217" s="270">
        <v>1.7999999999999999E-2</v>
      </c>
      <c r="U217" s="270">
        <v>1.7999999999999999E-2</v>
      </c>
      <c r="V217" s="270">
        <v>1.7999999999999999E-2</v>
      </c>
      <c r="W217" s="270">
        <v>1.7000000000000001E-2</v>
      </c>
      <c r="X217" s="270">
        <v>1.7000000000000001E-2</v>
      </c>
      <c r="Y217" s="270">
        <v>0</v>
      </c>
      <c r="Z217" s="270">
        <v>0</v>
      </c>
      <c r="AA217" s="270">
        <v>0</v>
      </c>
      <c r="AB217" s="270">
        <v>0</v>
      </c>
      <c r="AC217" s="270">
        <v>0</v>
      </c>
      <c r="AD217" s="270">
        <v>0</v>
      </c>
      <c r="AE217" s="270">
        <v>0</v>
      </c>
      <c r="AF217" s="270">
        <v>0</v>
      </c>
      <c r="AG217" s="270">
        <v>0</v>
      </c>
      <c r="AH217" s="270">
        <v>0</v>
      </c>
      <c r="AI217" s="270">
        <v>0</v>
      </c>
      <c r="AJ217" s="270">
        <v>0</v>
      </c>
      <c r="AK217" s="270">
        <v>0</v>
      </c>
      <c r="AL217" s="270">
        <v>0</v>
      </c>
      <c r="AM217" s="270">
        <v>0</v>
      </c>
      <c r="AN217" s="270">
        <v>1E-3</v>
      </c>
      <c r="AO217" s="270">
        <v>1E-3</v>
      </c>
      <c r="AP217" s="270">
        <v>1E-3</v>
      </c>
      <c r="AQ217" s="270">
        <v>1E-3</v>
      </c>
      <c r="AR217" s="270">
        <v>1E-3</v>
      </c>
      <c r="AS217" s="270">
        <v>1E-3</v>
      </c>
      <c r="AT217" s="270">
        <v>1E-3</v>
      </c>
      <c r="AU217" s="270">
        <v>2E-3</v>
      </c>
      <c r="AV217" s="270">
        <v>2E-3</v>
      </c>
      <c r="AW217" s="270">
        <v>2E-3</v>
      </c>
      <c r="AX217" s="270">
        <v>0</v>
      </c>
      <c r="AY217" s="270">
        <v>0</v>
      </c>
      <c r="AZ217" s="270">
        <v>0</v>
      </c>
      <c r="BA217" s="270">
        <v>0</v>
      </c>
      <c r="BB217" s="270">
        <v>0</v>
      </c>
      <c r="BC217" s="270">
        <v>0</v>
      </c>
      <c r="BD217" s="270">
        <v>0</v>
      </c>
      <c r="BE217" s="270">
        <v>0</v>
      </c>
      <c r="BF217" s="270">
        <v>0</v>
      </c>
      <c r="BG217" s="270">
        <v>0</v>
      </c>
    </row>
    <row r="218" spans="1:59">
      <c r="A218" s="267" t="s">
        <v>605</v>
      </c>
      <c r="B218" s="268">
        <v>2.3932500000000005</v>
      </c>
      <c r="C218" s="268">
        <v>3.9</v>
      </c>
      <c r="D218" s="268">
        <v>0.34972054794520552</v>
      </c>
      <c r="E218" s="268"/>
      <c r="F218" s="269">
        <v>20250</v>
      </c>
      <c r="G218" s="270">
        <v>0.85699999999999998</v>
      </c>
      <c r="H218" s="270">
        <v>0.13600000000000001</v>
      </c>
      <c r="I218" s="270">
        <v>0.26200000000000001</v>
      </c>
      <c r="J218" s="270">
        <v>0.28499999999999998</v>
      </c>
      <c r="K218" s="270">
        <v>0.15</v>
      </c>
      <c r="L218" s="270">
        <v>0.35352945205479536</v>
      </c>
      <c r="M218" s="271">
        <v>42.320987654320987</v>
      </c>
      <c r="N218" s="269">
        <v>20250</v>
      </c>
      <c r="O218" s="269">
        <v>20250</v>
      </c>
      <c r="P218" s="269">
        <v>20250</v>
      </c>
      <c r="Q218" s="269">
        <v>20250</v>
      </c>
      <c r="R218" s="269">
        <v>20250</v>
      </c>
      <c r="S218" s="269" t="s">
        <v>184</v>
      </c>
      <c r="T218" s="270">
        <v>0.85699999999999998</v>
      </c>
      <c r="U218" s="270">
        <v>0.85699999999999998</v>
      </c>
      <c r="V218" s="270">
        <v>0.85699999999999998</v>
      </c>
      <c r="W218" s="270">
        <v>0.85699999999999998</v>
      </c>
      <c r="X218" s="270">
        <v>0.85699999999999998</v>
      </c>
      <c r="Y218" s="270">
        <v>0.14000000000000001</v>
      </c>
      <c r="Z218" s="270">
        <v>0.14000000000000001</v>
      </c>
      <c r="AA218" s="270">
        <v>0.14000000000000001</v>
      </c>
      <c r="AB218" s="270">
        <v>0.14000000000000001</v>
      </c>
      <c r="AC218" s="270">
        <v>0.14000000000000001</v>
      </c>
      <c r="AD218" s="270">
        <v>0.26200000000000001</v>
      </c>
      <c r="AE218" s="270">
        <v>0.26500000000000001</v>
      </c>
      <c r="AF218" s="270">
        <v>0.26500000000000001</v>
      </c>
      <c r="AG218" s="270">
        <v>0.26500000000000001</v>
      </c>
      <c r="AH218" s="270">
        <v>0.26500000000000001</v>
      </c>
      <c r="AI218" s="270">
        <v>0.28499999999999998</v>
      </c>
      <c r="AJ218" s="270">
        <v>0.28499999999999998</v>
      </c>
      <c r="AK218" s="270">
        <v>0.28499999999999998</v>
      </c>
      <c r="AL218" s="270">
        <v>0.28499999999999998</v>
      </c>
      <c r="AM218" s="270">
        <v>0.28499999999999998</v>
      </c>
      <c r="AN218" s="270">
        <v>0.16600000000000001</v>
      </c>
      <c r="AO218" s="270">
        <v>0.16600000000000001</v>
      </c>
      <c r="AP218" s="270">
        <v>0.16600000000000001</v>
      </c>
      <c r="AQ218" s="270">
        <v>0.16600000000000001</v>
      </c>
      <c r="AR218" s="270">
        <v>0.16600000000000001</v>
      </c>
      <c r="AS218" s="270">
        <v>0.40400000000000003</v>
      </c>
      <c r="AT218" s="270">
        <v>0.40400000000000003</v>
      </c>
      <c r="AU218" s="270">
        <v>0.40400000000000003</v>
      </c>
      <c r="AV218" s="270">
        <v>0.40400000000000003</v>
      </c>
      <c r="AW218" s="270">
        <v>0.40400000000000003</v>
      </c>
      <c r="AX218" s="270">
        <v>0</v>
      </c>
      <c r="AY218" s="270">
        <v>0</v>
      </c>
      <c r="AZ218" s="270">
        <v>0</v>
      </c>
      <c r="BA218" s="270">
        <v>0</v>
      </c>
      <c r="BB218" s="270">
        <v>0</v>
      </c>
      <c r="BC218" s="270">
        <v>0</v>
      </c>
      <c r="BD218" s="270">
        <v>0</v>
      </c>
      <c r="BE218" s="270">
        <v>0</v>
      </c>
      <c r="BF218" s="270">
        <v>0</v>
      </c>
      <c r="BG218" s="270">
        <v>0</v>
      </c>
    </row>
    <row r="219" spans="1:59">
      <c r="A219" s="267" t="s">
        <v>606</v>
      </c>
      <c r="B219" s="268">
        <v>4.041666666666667E-2</v>
      </c>
      <c r="C219" s="268">
        <v>0.42399999999999999</v>
      </c>
      <c r="D219" s="268">
        <v>0</v>
      </c>
      <c r="E219" s="268"/>
      <c r="F219" s="269">
        <v>408</v>
      </c>
      <c r="G219" s="270">
        <v>0.02</v>
      </c>
      <c r="H219" s="270">
        <v>3.0000000000000001E-3</v>
      </c>
      <c r="I219" s="270">
        <v>5.0000000000000001E-3</v>
      </c>
      <c r="J219" s="270">
        <v>0</v>
      </c>
      <c r="K219" s="270">
        <v>5.0000000000000001E-3</v>
      </c>
      <c r="L219" s="270">
        <v>7.4166666666666686E-3</v>
      </c>
      <c r="M219" s="271">
        <v>49.019607843137258</v>
      </c>
      <c r="N219" s="269">
        <v>442</v>
      </c>
      <c r="O219" s="269">
        <v>420</v>
      </c>
      <c r="P219" s="269">
        <v>408</v>
      </c>
      <c r="Q219" s="269">
        <v>396</v>
      </c>
      <c r="R219" s="269">
        <v>396</v>
      </c>
      <c r="S219" s="269" t="s">
        <v>168</v>
      </c>
      <c r="T219" s="270">
        <v>2.1000000000000001E-2</v>
      </c>
      <c r="U219" s="270">
        <v>2.5000000000000001E-2</v>
      </c>
      <c r="V219" s="270">
        <v>2.4E-2</v>
      </c>
      <c r="W219" s="270">
        <v>2.4E-2</v>
      </c>
      <c r="X219" s="270">
        <v>2.4E-2</v>
      </c>
      <c r="Y219" s="270">
        <v>3.0000000000000001E-3</v>
      </c>
      <c r="Z219" s="270">
        <v>3.0000000000000001E-3</v>
      </c>
      <c r="AA219" s="270">
        <v>3.0000000000000001E-3</v>
      </c>
      <c r="AB219" s="270">
        <v>3.0000000000000001E-3</v>
      </c>
      <c r="AC219" s="270">
        <v>3.0000000000000001E-3</v>
      </c>
      <c r="AD219" s="270">
        <v>1E-3</v>
      </c>
      <c r="AE219" s="270">
        <v>1E-3</v>
      </c>
      <c r="AF219" s="270">
        <v>1E-3</v>
      </c>
      <c r="AG219" s="270">
        <v>1E-3</v>
      </c>
      <c r="AH219" s="270">
        <v>1E-3</v>
      </c>
      <c r="AI219" s="270">
        <v>0</v>
      </c>
      <c r="AJ219" s="270">
        <v>0</v>
      </c>
      <c r="AK219" s="270">
        <v>0</v>
      </c>
      <c r="AL219" s="270">
        <v>0</v>
      </c>
      <c r="AM219" s="270">
        <v>0</v>
      </c>
      <c r="AN219" s="270">
        <v>0.01</v>
      </c>
      <c r="AO219" s="270">
        <v>0.01</v>
      </c>
      <c r="AP219" s="270">
        <v>0.01</v>
      </c>
      <c r="AQ219" s="270">
        <v>0.01</v>
      </c>
      <c r="AR219" s="270">
        <v>0.01</v>
      </c>
      <c r="AS219" s="270">
        <v>1.2999999999999999E-2</v>
      </c>
      <c r="AT219" s="270">
        <v>1.4E-2</v>
      </c>
      <c r="AU219" s="270">
        <v>1.4E-2</v>
      </c>
      <c r="AV219" s="270">
        <v>1.4E-2</v>
      </c>
      <c r="AW219" s="270">
        <v>1.4E-2</v>
      </c>
      <c r="AX219" s="270">
        <v>0</v>
      </c>
      <c r="AY219" s="270">
        <v>0</v>
      </c>
      <c r="AZ219" s="270">
        <v>0</v>
      </c>
      <c r="BA219" s="270">
        <v>0</v>
      </c>
      <c r="BB219" s="270">
        <v>0</v>
      </c>
      <c r="BC219" s="270">
        <v>0</v>
      </c>
      <c r="BD219" s="270">
        <v>0</v>
      </c>
      <c r="BE219" s="270">
        <v>0</v>
      </c>
      <c r="BF219" s="270">
        <v>0</v>
      </c>
      <c r="BG219" s="270">
        <v>0</v>
      </c>
    </row>
    <row r="220" spans="1:59">
      <c r="A220" s="267" t="s">
        <v>607</v>
      </c>
      <c r="B220" s="268">
        <v>0.99099999999999977</v>
      </c>
      <c r="C220" s="268">
        <v>3</v>
      </c>
      <c r="D220" s="268">
        <v>0</v>
      </c>
      <c r="E220" s="268"/>
      <c r="F220" s="269">
        <v>10452</v>
      </c>
      <c r="G220" s="270">
        <v>0.57999999999999996</v>
      </c>
      <c r="H220" s="270">
        <v>0.04</v>
      </c>
      <c r="I220" s="270">
        <v>0.08</v>
      </c>
      <c r="J220" s="270">
        <v>7.0000000000000007E-2</v>
      </c>
      <c r="K220" s="270">
        <v>2.5000000000000001E-2</v>
      </c>
      <c r="L220" s="270">
        <v>0.19599999999999973</v>
      </c>
      <c r="M220" s="271">
        <v>55.491771909682356</v>
      </c>
      <c r="N220" s="269">
        <v>10500</v>
      </c>
      <c r="O220" s="269">
        <v>10800</v>
      </c>
      <c r="P220" s="269">
        <v>10500</v>
      </c>
      <c r="Q220" s="269">
        <v>11000</v>
      </c>
      <c r="R220" s="269">
        <v>11000</v>
      </c>
      <c r="S220" s="269" t="s">
        <v>149</v>
      </c>
      <c r="T220" s="270">
        <v>0.61499999999999999</v>
      </c>
      <c r="U220" s="270">
        <v>0.625</v>
      </c>
      <c r="V220" s="270">
        <v>0.63</v>
      </c>
      <c r="W220" s="270">
        <v>0.63500000000000001</v>
      </c>
      <c r="X220" s="270">
        <v>0.65500000000000003</v>
      </c>
      <c r="Y220" s="270">
        <v>4.5999999999999999E-2</v>
      </c>
      <c r="Z220" s="270">
        <v>5.5E-2</v>
      </c>
      <c r="AA220" s="270">
        <v>5.8000000000000003E-2</v>
      </c>
      <c r="AB220" s="270">
        <v>6.5000000000000002E-2</v>
      </c>
      <c r="AC220" s="270">
        <v>0.1</v>
      </c>
      <c r="AD220" s="270">
        <v>2.1999999999999999E-2</v>
      </c>
      <c r="AE220" s="270">
        <v>2.5999999999999999E-2</v>
      </c>
      <c r="AF220" s="270">
        <v>3.1E-2</v>
      </c>
      <c r="AG220" s="270">
        <v>3.3000000000000002E-2</v>
      </c>
      <c r="AH220" s="270">
        <v>0.03</v>
      </c>
      <c r="AI220" s="270">
        <v>0.1</v>
      </c>
      <c r="AJ220" s="270">
        <v>0.105</v>
      </c>
      <c r="AK220" s="270">
        <v>0.109</v>
      </c>
      <c r="AL220" s="270">
        <v>0.115</v>
      </c>
      <c r="AM220" s="270">
        <v>0.11</v>
      </c>
      <c r="AN220" s="270">
        <v>3.3000000000000002E-2</v>
      </c>
      <c r="AO220" s="270">
        <v>0.03</v>
      </c>
      <c r="AP220" s="270">
        <v>2.8000000000000001E-2</v>
      </c>
      <c r="AQ220" s="270">
        <v>3.1E-2</v>
      </c>
      <c r="AR220" s="270">
        <v>2.7E-2</v>
      </c>
      <c r="AS220" s="270">
        <v>0.107</v>
      </c>
      <c r="AT220" s="270">
        <v>0.11</v>
      </c>
      <c r="AU220" s="270">
        <v>0.112</v>
      </c>
      <c r="AV220" s="270">
        <v>0.115</v>
      </c>
      <c r="AW220" s="270">
        <v>0.121</v>
      </c>
      <c r="AX220" s="270">
        <v>0</v>
      </c>
      <c r="AY220" s="270">
        <v>0</v>
      </c>
      <c r="AZ220" s="270">
        <v>0</v>
      </c>
      <c r="BA220" s="270">
        <v>0</v>
      </c>
      <c r="BB220" s="270">
        <v>0</v>
      </c>
      <c r="BC220" s="270">
        <v>0</v>
      </c>
      <c r="BD220" s="270">
        <v>0</v>
      </c>
      <c r="BE220" s="270">
        <v>0</v>
      </c>
      <c r="BF220" s="270">
        <v>0</v>
      </c>
      <c r="BG220" s="270">
        <v>0</v>
      </c>
    </row>
    <row r="221" spans="1:59">
      <c r="A221" s="267" t="s">
        <v>608</v>
      </c>
      <c r="B221" s="268">
        <v>0.72591666666666665</v>
      </c>
      <c r="C221" s="268">
        <v>1</v>
      </c>
      <c r="D221" s="268">
        <v>5.8158904109589044E-2</v>
      </c>
      <c r="E221" s="268"/>
      <c r="F221" s="269">
        <v>3143</v>
      </c>
      <c r="G221" s="270">
        <v>0.31</v>
      </c>
      <c r="H221" s="270">
        <v>2.3E-2</v>
      </c>
      <c r="I221" s="270">
        <v>1E-3</v>
      </c>
      <c r="J221" s="270">
        <v>2.4E-2</v>
      </c>
      <c r="K221" s="270">
        <v>1E-3</v>
      </c>
      <c r="L221" s="270">
        <v>0.30875776255707754</v>
      </c>
      <c r="M221" s="271">
        <v>98.631880369074139</v>
      </c>
      <c r="N221" s="269">
        <v>5742</v>
      </c>
      <c r="O221" s="269">
        <v>6316</v>
      </c>
      <c r="P221" s="269">
        <v>6948</v>
      </c>
      <c r="Q221" s="269">
        <v>7643</v>
      </c>
      <c r="R221" s="269">
        <v>7851</v>
      </c>
      <c r="S221" s="269" t="s">
        <v>197</v>
      </c>
      <c r="T221" s="270">
        <v>0.40200000000000002</v>
      </c>
      <c r="U221" s="270">
        <v>0.442</v>
      </c>
      <c r="V221" s="270">
        <v>0.48599999999999999</v>
      </c>
      <c r="W221" s="270">
        <v>0.53500000000000003</v>
      </c>
      <c r="X221" s="270">
        <v>0.55000000000000004</v>
      </c>
      <c r="Y221" s="270">
        <v>2.5000000000000001E-2</v>
      </c>
      <c r="Z221" s="270">
        <v>2.5000000000000001E-2</v>
      </c>
      <c r="AA221" s="270">
        <v>2.5000000000000001E-2</v>
      </c>
      <c r="AB221" s="270">
        <v>2.5000000000000001E-2</v>
      </c>
      <c r="AC221" s="270">
        <v>2.8000000000000001E-2</v>
      </c>
      <c r="AD221" s="270">
        <v>0</v>
      </c>
      <c r="AE221" s="270">
        <v>0</v>
      </c>
      <c r="AF221" s="270">
        <v>0</v>
      </c>
      <c r="AG221" s="270">
        <v>0</v>
      </c>
      <c r="AH221" s="270">
        <v>0</v>
      </c>
      <c r="AI221" s="270">
        <v>9.0999999999999998E-2</v>
      </c>
      <c r="AJ221" s="270">
        <v>9.0999999999999998E-2</v>
      </c>
      <c r="AK221" s="270">
        <v>9.0999999999999998E-2</v>
      </c>
      <c r="AL221" s="270">
        <v>9.0999999999999998E-2</v>
      </c>
      <c r="AM221" s="270">
        <v>9.0999999999999998E-2</v>
      </c>
      <c r="AN221" s="270">
        <v>3.0000000000000001E-3</v>
      </c>
      <c r="AO221" s="270">
        <v>3.0000000000000001E-3</v>
      </c>
      <c r="AP221" s="270">
        <v>3.0000000000000001E-3</v>
      </c>
      <c r="AQ221" s="270">
        <v>3.0000000000000001E-3</v>
      </c>
      <c r="AR221" s="270">
        <v>3.0000000000000001E-3</v>
      </c>
      <c r="AS221" s="270">
        <v>9.5000000000000001E-2</v>
      </c>
      <c r="AT221" s="270">
        <v>0.10299999999999999</v>
      </c>
      <c r="AU221" s="270">
        <v>0.111</v>
      </c>
      <c r="AV221" s="270">
        <v>0.12</v>
      </c>
      <c r="AW221" s="270">
        <v>0.123</v>
      </c>
      <c r="AX221" s="270">
        <v>0</v>
      </c>
      <c r="AY221" s="270">
        <v>0</v>
      </c>
      <c r="AZ221" s="270">
        <v>1</v>
      </c>
      <c r="BA221" s="270">
        <v>0</v>
      </c>
      <c r="BB221" s="270">
        <v>0</v>
      </c>
      <c r="BC221" s="270">
        <v>0</v>
      </c>
      <c r="BD221" s="270">
        <v>0</v>
      </c>
      <c r="BE221" s="270">
        <v>0</v>
      </c>
      <c r="BF221" s="270">
        <v>0</v>
      </c>
      <c r="BG221" s="270">
        <v>0</v>
      </c>
    </row>
    <row r="222" spans="1:59">
      <c r="A222" s="267" t="s">
        <v>609</v>
      </c>
      <c r="B222" s="268">
        <v>9.8083333333333342E-2</v>
      </c>
      <c r="C222" s="268">
        <v>0.47199999999999998</v>
      </c>
      <c r="D222" s="268">
        <v>0</v>
      </c>
      <c r="E222" s="268"/>
      <c r="F222" s="269">
        <v>2229</v>
      </c>
      <c r="G222" s="270">
        <v>7.1999999999999995E-2</v>
      </c>
      <c r="H222" s="270">
        <v>6.0000000000000001E-3</v>
      </c>
      <c r="I222" s="270">
        <v>0</v>
      </c>
      <c r="J222" s="270">
        <v>0</v>
      </c>
      <c r="K222" s="270">
        <v>8.9999999999999993E-3</v>
      </c>
      <c r="L222" s="270">
        <v>1.1083333333333348E-2</v>
      </c>
      <c r="M222" s="271">
        <v>32.301480484522209</v>
      </c>
      <c r="N222" s="269">
        <v>2494</v>
      </c>
      <c r="O222" s="269">
        <v>2562</v>
      </c>
      <c r="P222" s="269">
        <v>2627</v>
      </c>
      <c r="Q222" s="269">
        <v>2692</v>
      </c>
      <c r="R222" s="269">
        <v>2757</v>
      </c>
      <c r="S222" s="269" t="s">
        <v>210</v>
      </c>
      <c r="T222" s="270">
        <v>8.7999999999999995E-2</v>
      </c>
      <c r="U222" s="270">
        <v>9.0999999999999998E-2</v>
      </c>
      <c r="V222" s="270">
        <v>9.4E-2</v>
      </c>
      <c r="W222" s="270">
        <v>9.6000000000000002E-2</v>
      </c>
      <c r="X222" s="270">
        <v>9.8000000000000004E-2</v>
      </c>
      <c r="Y222" s="270">
        <v>0.01</v>
      </c>
      <c r="Z222" s="270">
        <v>1.2E-2</v>
      </c>
      <c r="AA222" s="270">
        <v>1.4E-2</v>
      </c>
      <c r="AB222" s="270">
        <v>1.6E-2</v>
      </c>
      <c r="AC222" s="270">
        <v>1.7999999999999999E-2</v>
      </c>
      <c r="AD222" s="270">
        <v>0</v>
      </c>
      <c r="AE222" s="270">
        <v>0</v>
      </c>
      <c r="AF222" s="270">
        <v>0</v>
      </c>
      <c r="AG222" s="270">
        <v>0</v>
      </c>
      <c r="AH222" s="270">
        <v>0</v>
      </c>
      <c r="AI222" s="270">
        <v>0</v>
      </c>
      <c r="AJ222" s="270">
        <v>0</v>
      </c>
      <c r="AK222" s="270">
        <v>0</v>
      </c>
      <c r="AL222" s="270">
        <v>0</v>
      </c>
      <c r="AM222" s="270">
        <v>0</v>
      </c>
      <c r="AN222" s="270">
        <v>8.0000000000000002E-3</v>
      </c>
      <c r="AO222" s="270">
        <v>8.0000000000000002E-3</v>
      </c>
      <c r="AP222" s="270">
        <v>8.0000000000000002E-3</v>
      </c>
      <c r="AQ222" s="270">
        <v>8.0000000000000002E-3</v>
      </c>
      <c r="AR222" s="270">
        <v>8.0000000000000002E-3</v>
      </c>
      <c r="AS222" s="270">
        <v>1.2E-2</v>
      </c>
      <c r="AT222" s="270">
        <v>1.2999999999999999E-2</v>
      </c>
      <c r="AU222" s="270">
        <v>1.2999999999999999E-2</v>
      </c>
      <c r="AV222" s="270">
        <v>1.4E-2</v>
      </c>
      <c r="AW222" s="270">
        <v>1.4E-2</v>
      </c>
      <c r="AX222" s="270">
        <v>0</v>
      </c>
      <c r="AY222" s="270">
        <v>0</v>
      </c>
      <c r="AZ222" s="270">
        <v>0</v>
      </c>
      <c r="BA222" s="270">
        <v>0</v>
      </c>
      <c r="BB222" s="270">
        <v>0</v>
      </c>
      <c r="BC222" s="270">
        <v>0</v>
      </c>
      <c r="BD222" s="270">
        <v>0</v>
      </c>
      <c r="BE222" s="270">
        <v>0</v>
      </c>
      <c r="BF222" s="270">
        <v>0</v>
      </c>
      <c r="BG222" s="270">
        <v>0</v>
      </c>
    </row>
    <row r="223" spans="1:59">
      <c r="A223" s="267" t="s">
        <v>610</v>
      </c>
      <c r="B223" s="268">
        <v>18.623999999999999</v>
      </c>
      <c r="C223" s="268">
        <v>69.387</v>
      </c>
      <c r="D223" s="268">
        <v>9.9970000000000017</v>
      </c>
      <c r="E223" s="268"/>
      <c r="F223" s="269">
        <v>90004</v>
      </c>
      <c r="G223" s="270">
        <v>4.9029999999999996</v>
      </c>
      <c r="H223" s="270">
        <v>0.28999999999999998</v>
      </c>
      <c r="I223" s="270">
        <v>1.0999999999999999E-2</v>
      </c>
      <c r="J223" s="270">
        <v>0.14499999999999999</v>
      </c>
      <c r="K223" s="270">
        <v>0.97299999999999998</v>
      </c>
      <c r="L223" s="270">
        <v>2.3049999999999962</v>
      </c>
      <c r="M223" s="271">
        <v>54.47535665081552</v>
      </c>
      <c r="N223" s="269">
        <v>120770</v>
      </c>
      <c r="O223" s="269">
        <v>133350</v>
      </c>
      <c r="P223" s="269">
        <v>145925</v>
      </c>
      <c r="Q223" s="269">
        <v>159686</v>
      </c>
      <c r="R223" s="269">
        <v>174744</v>
      </c>
      <c r="S223" s="269" t="s">
        <v>183</v>
      </c>
      <c r="T223" s="270">
        <v>6.5220000000000002</v>
      </c>
      <c r="U223" s="270">
        <v>7.2009999999999996</v>
      </c>
      <c r="V223" s="270">
        <v>7.88</v>
      </c>
      <c r="W223" s="270">
        <v>8.6229999999999993</v>
      </c>
      <c r="X223" s="270">
        <v>9.4359999999999999</v>
      </c>
      <c r="Y223" s="270">
        <v>0.314</v>
      </c>
      <c r="Z223" s="270">
        <v>0.38300000000000001</v>
      </c>
      <c r="AA223" s="270">
        <v>0.46600000000000003</v>
      </c>
      <c r="AB223" s="270">
        <v>0.56899999999999995</v>
      </c>
      <c r="AC223" s="270">
        <v>0.69299999999999995</v>
      </c>
      <c r="AD223" s="270">
        <v>1.0999999999999999E-2</v>
      </c>
      <c r="AE223" s="270">
        <v>1.2999999999999999E-2</v>
      </c>
      <c r="AF223" s="270">
        <v>1.4E-2</v>
      </c>
      <c r="AG223" s="270">
        <v>1.4999999999999999E-2</v>
      </c>
      <c r="AH223" s="270">
        <v>1.7000000000000001E-2</v>
      </c>
      <c r="AI223" s="270">
        <v>0.14799999999999999</v>
      </c>
      <c r="AJ223" s="270">
        <v>0.155</v>
      </c>
      <c r="AK223" s="270">
        <v>0.16300000000000001</v>
      </c>
      <c r="AL223" s="270">
        <v>0.17199999999999999</v>
      </c>
      <c r="AM223" s="270">
        <v>0.18099999999999999</v>
      </c>
      <c r="AN223" s="270">
        <v>1.0529999999999999</v>
      </c>
      <c r="AO223" s="270">
        <v>1.284</v>
      </c>
      <c r="AP223" s="270">
        <v>1.5649999999999999</v>
      </c>
      <c r="AQ223" s="270">
        <v>1.9079999999999999</v>
      </c>
      <c r="AR223" s="270">
        <v>2.3260000000000001</v>
      </c>
      <c r="AS223" s="270">
        <v>3.1080000000000001</v>
      </c>
      <c r="AT223" s="270">
        <v>3.629</v>
      </c>
      <c r="AU223" s="270">
        <v>4.1820000000000004</v>
      </c>
      <c r="AV223" s="270">
        <v>4.8170000000000002</v>
      </c>
      <c r="AW223" s="270">
        <v>5.5540000000000003</v>
      </c>
      <c r="AX223" s="270">
        <v>0</v>
      </c>
      <c r="AY223" s="270">
        <v>0</v>
      </c>
      <c r="AZ223" s="270">
        <v>0</v>
      </c>
      <c r="BA223" s="270">
        <v>0</v>
      </c>
      <c r="BB223" s="270">
        <v>0</v>
      </c>
      <c r="BC223" s="270">
        <v>0</v>
      </c>
      <c r="BD223" s="270">
        <v>0</v>
      </c>
      <c r="BE223" s="270">
        <v>0</v>
      </c>
      <c r="BF223" s="270">
        <v>0</v>
      </c>
      <c r="BG223" s="270">
        <v>0</v>
      </c>
    </row>
    <row r="224" spans="1:59">
      <c r="A224" s="267" t="s">
        <v>611</v>
      </c>
      <c r="B224" s="268">
        <v>5.3166666666666675E-2</v>
      </c>
      <c r="C224" s="268">
        <v>0.19800000000000001</v>
      </c>
      <c r="D224" s="268">
        <v>0</v>
      </c>
      <c r="E224" s="268"/>
      <c r="F224" s="269">
        <v>870</v>
      </c>
      <c r="G224" s="270">
        <v>0.04</v>
      </c>
      <c r="H224" s="270">
        <v>7.0000000000000001E-3</v>
      </c>
      <c r="I224" s="270">
        <v>0</v>
      </c>
      <c r="J224" s="270">
        <v>0</v>
      </c>
      <c r="K224" s="270">
        <v>3.0000000000000001E-3</v>
      </c>
      <c r="L224" s="270">
        <v>3.1666666666666718E-3</v>
      </c>
      <c r="M224" s="271">
        <v>45.977011494252871</v>
      </c>
      <c r="N224" s="269">
        <v>868</v>
      </c>
      <c r="O224" s="269">
        <v>870</v>
      </c>
      <c r="P224" s="269">
        <v>868</v>
      </c>
      <c r="Q224" s="269">
        <v>870</v>
      </c>
      <c r="R224" s="269">
        <v>872</v>
      </c>
      <c r="S224" s="269" t="s">
        <v>180</v>
      </c>
      <c r="T224" s="270">
        <v>3.9E-2</v>
      </c>
      <c r="U224" s="270">
        <v>4.1000000000000002E-2</v>
      </c>
      <c r="V224" s="270">
        <v>3.9E-2</v>
      </c>
      <c r="W224" s="270">
        <v>4.1000000000000002E-2</v>
      </c>
      <c r="X224" s="270">
        <v>4.2000000000000003E-2</v>
      </c>
      <c r="Y224" s="270">
        <v>5.0000000000000001E-3</v>
      </c>
      <c r="Z224" s="270">
        <v>7.0000000000000001E-3</v>
      </c>
      <c r="AA224" s="270">
        <v>5.0000000000000001E-3</v>
      </c>
      <c r="AB224" s="270">
        <v>7.0000000000000001E-3</v>
      </c>
      <c r="AC224" s="270">
        <v>8.0000000000000002E-3</v>
      </c>
      <c r="AD224" s="270">
        <v>0</v>
      </c>
      <c r="AE224" s="270">
        <v>0</v>
      </c>
      <c r="AF224" s="270">
        <v>0</v>
      </c>
      <c r="AG224" s="270">
        <v>0</v>
      </c>
      <c r="AH224" s="270">
        <v>0</v>
      </c>
      <c r="AI224" s="270">
        <v>0</v>
      </c>
      <c r="AJ224" s="270">
        <v>0</v>
      </c>
      <c r="AK224" s="270">
        <v>0</v>
      </c>
      <c r="AL224" s="270">
        <v>0</v>
      </c>
      <c r="AM224" s="270">
        <v>0</v>
      </c>
      <c r="AN224" s="270">
        <v>8.0000000000000002E-3</v>
      </c>
      <c r="AO224" s="270">
        <v>8.9999999999999993E-3</v>
      </c>
      <c r="AP224" s="270">
        <v>8.0000000000000002E-3</v>
      </c>
      <c r="AQ224" s="270">
        <v>0.01</v>
      </c>
      <c r="AR224" s="270">
        <v>1.0999999999999999E-2</v>
      </c>
      <c r="AS224" s="270">
        <v>3.0000000000000001E-3</v>
      </c>
      <c r="AT224" s="270">
        <v>3.0000000000000001E-3</v>
      </c>
      <c r="AU224" s="270">
        <v>3.0000000000000001E-3</v>
      </c>
      <c r="AV224" s="270">
        <v>3.0000000000000001E-3</v>
      </c>
      <c r="AW224" s="270">
        <v>4.0000000000000001E-3</v>
      </c>
      <c r="AX224" s="270">
        <v>0</v>
      </c>
      <c r="AY224" s="270">
        <v>0</v>
      </c>
      <c r="AZ224" s="270">
        <v>0</v>
      </c>
      <c r="BA224" s="270">
        <v>0</v>
      </c>
      <c r="BB224" s="270">
        <v>0</v>
      </c>
      <c r="BC224" s="270">
        <v>0</v>
      </c>
      <c r="BD224" s="270">
        <v>0</v>
      </c>
      <c r="BE224" s="270">
        <v>0</v>
      </c>
      <c r="BF224" s="270">
        <v>0</v>
      </c>
      <c r="BG224" s="270">
        <v>0</v>
      </c>
    </row>
    <row r="225" spans="1:59">
      <c r="A225" s="267" t="s">
        <v>612</v>
      </c>
      <c r="B225" s="268">
        <v>1.2341666666666666</v>
      </c>
      <c r="C225" s="268">
        <v>1.4359999999999999</v>
      </c>
      <c r="D225" s="268">
        <v>0</v>
      </c>
      <c r="E225" s="268"/>
      <c r="F225" s="269">
        <v>15847</v>
      </c>
      <c r="G225" s="270">
        <v>0.7</v>
      </c>
      <c r="H225" s="270">
        <v>0.32400000000000001</v>
      </c>
      <c r="I225" s="270">
        <v>0</v>
      </c>
      <c r="J225" s="270">
        <v>0</v>
      </c>
      <c r="K225" s="270">
        <v>1E-3</v>
      </c>
      <c r="L225" s="270">
        <v>0.20916666666666672</v>
      </c>
      <c r="M225" s="271">
        <v>44.172398561241877</v>
      </c>
      <c r="N225" s="269">
        <v>17000</v>
      </c>
      <c r="O225" s="269">
        <v>18800</v>
      </c>
      <c r="P225" s="269">
        <v>21000</v>
      </c>
      <c r="Q225" s="269">
        <v>24000</v>
      </c>
      <c r="R225" s="269">
        <v>26500</v>
      </c>
      <c r="S225" s="269" t="s">
        <v>213</v>
      </c>
      <c r="T225" s="270">
        <v>0.75</v>
      </c>
      <c r="U225" s="270">
        <v>0.83</v>
      </c>
      <c r="V225" s="270">
        <v>0.93</v>
      </c>
      <c r="W225" s="270">
        <v>1.06</v>
      </c>
      <c r="X225" s="270">
        <v>1.17</v>
      </c>
      <c r="Y225" s="270">
        <v>0.35</v>
      </c>
      <c r="Z225" s="270">
        <v>0.38</v>
      </c>
      <c r="AA225" s="270">
        <v>0.42</v>
      </c>
      <c r="AB225" s="270">
        <v>0.44</v>
      </c>
      <c r="AC225" s="270">
        <v>0.48</v>
      </c>
      <c r="AD225" s="270">
        <v>0</v>
      </c>
      <c r="AE225" s="270">
        <v>0</v>
      </c>
      <c r="AF225" s="270">
        <v>0</v>
      </c>
      <c r="AG225" s="270">
        <v>0</v>
      </c>
      <c r="AH225" s="270">
        <v>0</v>
      </c>
      <c r="AI225" s="270">
        <v>0</v>
      </c>
      <c r="AJ225" s="270">
        <v>0</v>
      </c>
      <c r="AK225" s="270">
        <v>0</v>
      </c>
      <c r="AL225" s="270">
        <v>0</v>
      </c>
      <c r="AM225" s="270">
        <v>0</v>
      </c>
      <c r="AN225" s="270">
        <v>1E-3</v>
      </c>
      <c r="AO225" s="270">
        <v>2E-3</v>
      </c>
      <c r="AP225" s="270">
        <v>2E-3</v>
      </c>
      <c r="AQ225" s="270">
        <v>2E-3</v>
      </c>
      <c r="AR225" s="270">
        <v>3.0000000000000001E-3</v>
      </c>
      <c r="AS225" s="270">
        <v>0.13800000000000001</v>
      </c>
      <c r="AT225" s="270">
        <v>0.16400000000000001</v>
      </c>
      <c r="AU225" s="270">
        <v>0.191</v>
      </c>
      <c r="AV225" s="270">
        <v>0.214</v>
      </c>
      <c r="AW225" s="270">
        <v>0.24299999999999999</v>
      </c>
      <c r="AX225" s="270">
        <v>1</v>
      </c>
      <c r="AY225" s="270">
        <v>0</v>
      </c>
      <c r="AZ225" s="270">
        <v>0</v>
      </c>
      <c r="BA225" s="270">
        <v>0</v>
      </c>
      <c r="BB225" s="270">
        <v>0</v>
      </c>
      <c r="BC225" s="270">
        <v>0</v>
      </c>
      <c r="BD225" s="270">
        <v>0</v>
      </c>
      <c r="BE225" s="270">
        <v>0</v>
      </c>
      <c r="BF225" s="270">
        <v>0</v>
      </c>
      <c r="BG225" s="270">
        <v>0</v>
      </c>
    </row>
    <row r="226" spans="1:59">
      <c r="A226" s="267" t="s">
        <v>613</v>
      </c>
      <c r="B226" s="268">
        <v>1.1901666666666666</v>
      </c>
      <c r="C226" s="268">
        <v>2.88</v>
      </c>
      <c r="D226" s="268">
        <v>8.0000000000000002E-3</v>
      </c>
      <c r="E226" s="268"/>
      <c r="F226" s="269">
        <v>14246</v>
      </c>
      <c r="G226" s="270">
        <v>0.59299999999999997</v>
      </c>
      <c r="H226" s="270">
        <v>0.218</v>
      </c>
      <c r="I226" s="270">
        <v>0</v>
      </c>
      <c r="J226" s="270">
        <v>3.0000000000000001E-3</v>
      </c>
      <c r="K226" s="270">
        <v>0.17899999999999999</v>
      </c>
      <c r="L226" s="270">
        <v>0.18916666666666671</v>
      </c>
      <c r="M226" s="271">
        <v>41.625719500210586</v>
      </c>
      <c r="N226" s="269">
        <v>14317</v>
      </c>
      <c r="O226" s="269">
        <v>14389</v>
      </c>
      <c r="P226" s="269">
        <v>14466</v>
      </c>
      <c r="Q226" s="269">
        <v>14543</v>
      </c>
      <c r="R226" s="269">
        <v>14620</v>
      </c>
      <c r="S226" s="269" t="s">
        <v>201</v>
      </c>
      <c r="T226" s="270">
        <v>0.623</v>
      </c>
      <c r="U226" s="270">
        <v>0.65300000000000002</v>
      </c>
      <c r="V226" s="270">
        <v>0.68300000000000005</v>
      </c>
      <c r="W226" s="270">
        <v>0.71299999999999997</v>
      </c>
      <c r="X226" s="270">
        <v>0.74299999999999999</v>
      </c>
      <c r="Y226" s="270">
        <v>0.22</v>
      </c>
      <c r="Z226" s="270">
        <v>0.23</v>
      </c>
      <c r="AA226" s="270">
        <v>0.24</v>
      </c>
      <c r="AB226" s="270">
        <v>0.25</v>
      </c>
      <c r="AC226" s="270">
        <v>0.26</v>
      </c>
      <c r="AD226" s="270">
        <v>0</v>
      </c>
      <c r="AE226" s="270">
        <v>0</v>
      </c>
      <c r="AF226" s="270">
        <v>0</v>
      </c>
      <c r="AG226" s="270">
        <v>0</v>
      </c>
      <c r="AH226" s="270">
        <v>0</v>
      </c>
      <c r="AI226" s="270">
        <v>3.0000000000000001E-3</v>
      </c>
      <c r="AJ226" s="270">
        <v>4.0000000000000001E-3</v>
      </c>
      <c r="AK226" s="270">
        <v>5.0000000000000001E-3</v>
      </c>
      <c r="AL226" s="270">
        <v>6.0000000000000001E-3</v>
      </c>
      <c r="AM226" s="270">
        <v>7.0000000000000001E-3</v>
      </c>
      <c r="AN226" s="270">
        <v>0.185</v>
      </c>
      <c r="AO226" s="270">
        <v>0.191</v>
      </c>
      <c r="AP226" s="270">
        <v>0.19700000000000001</v>
      </c>
      <c r="AQ226" s="270">
        <v>0.20300000000000001</v>
      </c>
      <c r="AR226" s="270">
        <v>0.20899999999999999</v>
      </c>
      <c r="AS226" s="270">
        <v>0.14000000000000001</v>
      </c>
      <c r="AT226" s="270">
        <v>0.15</v>
      </c>
      <c r="AU226" s="270">
        <v>0.15</v>
      </c>
      <c r="AV226" s="270">
        <v>0.16</v>
      </c>
      <c r="AW226" s="270">
        <v>0.16</v>
      </c>
      <c r="AX226" s="270">
        <v>0</v>
      </c>
      <c r="AY226" s="270">
        <v>0</v>
      </c>
      <c r="AZ226" s="270">
        <v>0</v>
      </c>
      <c r="BA226" s="270">
        <v>0</v>
      </c>
      <c r="BB226" s="270">
        <v>0</v>
      </c>
      <c r="BC226" s="270">
        <v>0</v>
      </c>
      <c r="BD226" s="270">
        <v>0</v>
      </c>
      <c r="BE226" s="270">
        <v>0</v>
      </c>
      <c r="BF226" s="270">
        <v>0</v>
      </c>
      <c r="BG226" s="270">
        <v>0</v>
      </c>
    </row>
    <row r="227" spans="1:59">
      <c r="A227" s="267" t="s">
        <v>614</v>
      </c>
      <c r="B227" s="268">
        <v>0.56025000000000003</v>
      </c>
      <c r="C227" s="268">
        <v>1.5</v>
      </c>
      <c r="D227" s="268">
        <v>0.39100000000000001</v>
      </c>
      <c r="E227" s="268"/>
      <c r="F227" s="269">
        <v>2058</v>
      </c>
      <c r="G227" s="270">
        <v>0.10100000000000001</v>
      </c>
      <c r="H227" s="270">
        <v>1.2E-2</v>
      </c>
      <c r="I227" s="270">
        <v>1.2E-2</v>
      </c>
      <c r="J227" s="270">
        <v>1E-3</v>
      </c>
      <c r="K227" s="270">
        <v>1E-3</v>
      </c>
      <c r="L227" s="270">
        <v>4.225000000000001E-2</v>
      </c>
      <c r="M227" s="271">
        <v>49.076773566569486</v>
      </c>
      <c r="N227" s="269">
        <v>2643</v>
      </c>
      <c r="O227" s="269">
        <v>3039</v>
      </c>
      <c r="P227" s="269">
        <v>3495</v>
      </c>
      <c r="Q227" s="269">
        <v>4019</v>
      </c>
      <c r="R227" s="269">
        <v>4622</v>
      </c>
      <c r="S227" s="269" t="s">
        <v>225</v>
      </c>
      <c r="T227" s="270">
        <v>0.16800000000000001</v>
      </c>
      <c r="U227" s="270">
        <v>0.17</v>
      </c>
      <c r="V227" s="270">
        <v>0.19600000000000001</v>
      </c>
      <c r="W227" s="270">
        <v>0.22500000000000001</v>
      </c>
      <c r="X227" s="270">
        <v>0.25900000000000001</v>
      </c>
      <c r="Y227" s="270">
        <v>0.02</v>
      </c>
      <c r="Z227" s="270">
        <v>2.4E-2</v>
      </c>
      <c r="AA227" s="270">
        <v>2.7E-2</v>
      </c>
      <c r="AB227" s="270">
        <v>3.1E-2</v>
      </c>
      <c r="AC227" s="270">
        <v>3.5999999999999997E-2</v>
      </c>
      <c r="AD227" s="270">
        <v>2.8000000000000001E-2</v>
      </c>
      <c r="AE227" s="270">
        <v>3.2000000000000001E-2</v>
      </c>
      <c r="AF227" s="270">
        <v>3.6999999999999998E-2</v>
      </c>
      <c r="AG227" s="270">
        <v>4.2999999999999997E-2</v>
      </c>
      <c r="AH227" s="270">
        <v>4.9000000000000002E-2</v>
      </c>
      <c r="AI227" s="270">
        <v>4.0000000000000001E-3</v>
      </c>
      <c r="AJ227" s="270">
        <v>4.0000000000000001E-3</v>
      </c>
      <c r="AK227" s="270">
        <v>5.0000000000000001E-3</v>
      </c>
      <c r="AL227" s="270">
        <v>6.0000000000000001E-3</v>
      </c>
      <c r="AM227" s="270">
        <v>7.0000000000000001E-3</v>
      </c>
      <c r="AN227" s="270">
        <v>1E-3</v>
      </c>
      <c r="AO227" s="270">
        <v>2E-3</v>
      </c>
      <c r="AP227" s="270">
        <v>2E-3</v>
      </c>
      <c r="AQ227" s="270">
        <v>2E-3</v>
      </c>
      <c r="AR227" s="270">
        <v>2E-3</v>
      </c>
      <c r="AS227" s="270">
        <v>1E-3</v>
      </c>
      <c r="AT227" s="270">
        <v>1E-3</v>
      </c>
      <c r="AU227" s="270">
        <v>2E-3</v>
      </c>
      <c r="AV227" s="270">
        <v>2E-3</v>
      </c>
      <c r="AW227" s="270">
        <v>2E-3</v>
      </c>
      <c r="AX227" s="270">
        <v>0</v>
      </c>
      <c r="AY227" s="270">
        <v>0</v>
      </c>
      <c r="AZ227" s="270">
        <v>0</v>
      </c>
      <c r="BA227" s="270">
        <v>0</v>
      </c>
      <c r="BB227" s="270">
        <v>0</v>
      </c>
      <c r="BC227" s="270">
        <v>0</v>
      </c>
      <c r="BD227" s="270">
        <v>0</v>
      </c>
      <c r="BE227" s="270">
        <v>0</v>
      </c>
      <c r="BF227" s="270">
        <v>0</v>
      </c>
      <c r="BG227" s="270">
        <v>0</v>
      </c>
    </row>
    <row r="228" spans="1:59">
      <c r="A228" s="267" t="s">
        <v>615</v>
      </c>
      <c r="B228" s="268">
        <v>7.291666666666667</v>
      </c>
      <c r="C228" s="268">
        <v>16.5</v>
      </c>
      <c r="D228" s="268">
        <v>0.24466849315068492</v>
      </c>
      <c r="E228" s="268"/>
      <c r="F228" s="269">
        <v>64400</v>
      </c>
      <c r="G228" s="270">
        <v>2.77</v>
      </c>
      <c r="H228" s="270">
        <v>1.835</v>
      </c>
      <c r="I228" s="270">
        <v>0.50600000000000001</v>
      </c>
      <c r="J228" s="270">
        <v>0</v>
      </c>
      <c r="K228" s="270">
        <v>5.0000000000000001E-3</v>
      </c>
      <c r="L228" s="270">
        <v>1.9309981735159818</v>
      </c>
      <c r="M228" s="271">
        <v>43.012422360248451</v>
      </c>
      <c r="N228" s="269">
        <v>68244</v>
      </c>
      <c r="O228" s="269">
        <v>76049</v>
      </c>
      <c r="P228" s="269">
        <v>83854</v>
      </c>
      <c r="Q228" s="269">
        <v>91659</v>
      </c>
      <c r="R228" s="269">
        <v>99464</v>
      </c>
      <c r="S228" s="269" t="s">
        <v>181</v>
      </c>
      <c r="T228" s="270">
        <v>4.2450000000000001</v>
      </c>
      <c r="U228" s="270">
        <v>5.1740000000000004</v>
      </c>
      <c r="V228" s="270">
        <v>6.3079999999999998</v>
      </c>
      <c r="W228" s="270">
        <v>7.6890000000000001</v>
      </c>
      <c r="X228" s="270">
        <v>9.3729999999999993</v>
      </c>
      <c r="Y228" s="270">
        <v>1.7769999999999999</v>
      </c>
      <c r="Z228" s="270">
        <v>2.1659999999999999</v>
      </c>
      <c r="AA228" s="270">
        <v>2.64</v>
      </c>
      <c r="AB228" s="270">
        <v>3.218</v>
      </c>
      <c r="AC228" s="270">
        <v>3.923</v>
      </c>
      <c r="AD228" s="270">
        <v>0.74399999999999999</v>
      </c>
      <c r="AE228" s="270">
        <v>0.90700000000000003</v>
      </c>
      <c r="AF228" s="270">
        <v>1.1060000000000001</v>
      </c>
      <c r="AG228" s="270">
        <v>1.3480000000000001</v>
      </c>
      <c r="AH228" s="270">
        <v>1.643</v>
      </c>
      <c r="AI228" s="270">
        <v>0.20399999999999999</v>
      </c>
      <c r="AJ228" s="270">
        <v>0.249</v>
      </c>
      <c r="AK228" s="270">
        <v>0.30299999999999999</v>
      </c>
      <c r="AL228" s="270">
        <v>0.37</v>
      </c>
      <c r="AM228" s="270">
        <v>0</v>
      </c>
      <c r="AN228" s="270">
        <v>0.10100000000000001</v>
      </c>
      <c r="AO228" s="270">
        <v>0.124</v>
      </c>
      <c r="AP228" s="270">
        <v>0.151</v>
      </c>
      <c r="AQ228" s="270">
        <v>0.184</v>
      </c>
      <c r="AR228" s="270">
        <v>0.2</v>
      </c>
      <c r="AS228" s="270">
        <v>1.46</v>
      </c>
      <c r="AT228" s="270">
        <v>1.78</v>
      </c>
      <c r="AU228" s="270">
        <v>2.17</v>
      </c>
      <c r="AV228" s="270">
        <v>2.645</v>
      </c>
      <c r="AW228" s="270">
        <v>3.1269999999999998</v>
      </c>
      <c r="AX228" s="270">
        <v>12</v>
      </c>
      <c r="AY228" s="270">
        <v>0</v>
      </c>
      <c r="AZ228" s="270">
        <v>0</v>
      </c>
      <c r="BA228" s="270">
        <v>0</v>
      </c>
      <c r="BB228" s="270">
        <v>0</v>
      </c>
      <c r="BC228" s="270">
        <v>0.3</v>
      </c>
      <c r="BD228" s="270">
        <v>0</v>
      </c>
      <c r="BE228" s="270">
        <v>-0.3</v>
      </c>
      <c r="BF228" s="270">
        <v>0</v>
      </c>
      <c r="BG228" s="270">
        <v>0</v>
      </c>
    </row>
    <row r="229" spans="1:59">
      <c r="A229" s="267" t="s">
        <v>180</v>
      </c>
      <c r="B229" s="268">
        <v>0.22241666666666668</v>
      </c>
      <c r="C229" s="268">
        <v>0.442</v>
      </c>
      <c r="D229" s="268">
        <v>0</v>
      </c>
      <c r="E229" s="268"/>
      <c r="F229" s="269">
        <v>2143</v>
      </c>
      <c r="G229" s="270">
        <v>9.1999999999999998E-2</v>
      </c>
      <c r="H229" s="270">
        <v>2.5000000000000001E-2</v>
      </c>
      <c r="I229" s="270">
        <v>0</v>
      </c>
      <c r="J229" s="270">
        <v>2.1000000000000001E-2</v>
      </c>
      <c r="K229" s="270">
        <v>3.5999999999999997E-2</v>
      </c>
      <c r="L229" s="270">
        <v>4.8416666666666691E-2</v>
      </c>
      <c r="M229" s="271">
        <v>42.930471301913208</v>
      </c>
      <c r="N229" s="269">
        <v>2210</v>
      </c>
      <c r="O229" s="269">
        <v>2279</v>
      </c>
      <c r="P229" s="269">
        <v>2350</v>
      </c>
      <c r="Q229" s="269">
        <v>2421</v>
      </c>
      <c r="R229" s="269">
        <v>2483</v>
      </c>
      <c r="S229" s="269" t="s">
        <v>154</v>
      </c>
      <c r="T229" s="270">
        <v>0.104</v>
      </c>
      <c r="U229" s="270">
        <v>0.112</v>
      </c>
      <c r="V229" s="270" t="e">
        <v>#N/A</v>
      </c>
      <c r="W229" s="270">
        <v>0.128</v>
      </c>
      <c r="X229" s="270">
        <v>0.13700000000000001</v>
      </c>
      <c r="Y229" s="270">
        <v>3.9E-2</v>
      </c>
      <c r="Z229" s="270">
        <v>4.2999999999999997E-2</v>
      </c>
      <c r="AA229" s="270">
        <v>4.7E-2</v>
      </c>
      <c r="AB229" s="270">
        <v>5.1999999999999998E-2</v>
      </c>
      <c r="AC229" s="270">
        <v>5.8000000000000003E-2</v>
      </c>
      <c r="AD229" s="270">
        <v>0.02</v>
      </c>
      <c r="AE229" s="270">
        <v>2.9000000000000001E-2</v>
      </c>
      <c r="AF229" s="270">
        <v>3.2000000000000001E-2</v>
      </c>
      <c r="AG229" s="270">
        <v>3.4000000000000002E-2</v>
      </c>
      <c r="AH229" s="270">
        <v>3.5999999999999997E-2</v>
      </c>
      <c r="AI229" s="270">
        <v>0.03</v>
      </c>
      <c r="AJ229" s="270">
        <v>3.2000000000000001E-2</v>
      </c>
      <c r="AK229" s="270">
        <v>3.4000000000000002E-2</v>
      </c>
      <c r="AL229" s="270">
        <v>3.5999999999999997E-2</v>
      </c>
      <c r="AM229" s="270">
        <v>3.9E-2</v>
      </c>
      <c r="AN229" s="270">
        <v>3.3000000000000002E-2</v>
      </c>
      <c r="AO229" s="270">
        <v>3.5999999999999997E-2</v>
      </c>
      <c r="AP229" s="270">
        <v>0.04</v>
      </c>
      <c r="AQ229" s="270">
        <v>4.3999999999999997E-2</v>
      </c>
      <c r="AR229" s="270">
        <v>0.05</v>
      </c>
      <c r="AS229" s="270">
        <v>3.5000000000000003E-2</v>
      </c>
      <c r="AT229" s="270">
        <v>3.9E-2</v>
      </c>
      <c r="AU229" s="270">
        <v>4.2000000000000003E-2</v>
      </c>
      <c r="AV229" s="270">
        <v>4.4999999999999998E-2</v>
      </c>
      <c r="AW229" s="270">
        <v>4.9000000000000002E-2</v>
      </c>
      <c r="AX229" s="270">
        <v>0</v>
      </c>
      <c r="AY229" s="270">
        <v>0</v>
      </c>
      <c r="AZ229" s="270">
        <v>0</v>
      </c>
      <c r="BA229" s="270">
        <v>0</v>
      </c>
      <c r="BB229" s="270">
        <v>0</v>
      </c>
      <c r="BC229" s="270">
        <v>0</v>
      </c>
      <c r="BD229" s="270">
        <v>0</v>
      </c>
      <c r="BE229" s="270">
        <v>0</v>
      </c>
      <c r="BF229" s="270">
        <v>0</v>
      </c>
      <c r="BG229" s="270">
        <v>0</v>
      </c>
    </row>
    <row r="230" spans="1:59">
      <c r="A230" s="267" t="s">
        <v>616</v>
      </c>
      <c r="B230" s="268">
        <v>0.62833333333333341</v>
      </c>
      <c r="C230" s="268">
        <v>1.44</v>
      </c>
      <c r="D230" s="268">
        <v>0</v>
      </c>
      <c r="E230" s="268"/>
      <c r="F230" s="269">
        <v>7970</v>
      </c>
      <c r="G230" s="270">
        <v>0.34399999999999997</v>
      </c>
      <c r="H230" s="270">
        <v>3.5000000000000003E-2</v>
      </c>
      <c r="I230" s="270">
        <v>1E-3</v>
      </c>
      <c r="J230" s="270">
        <v>0.14799999999999999</v>
      </c>
      <c r="K230" s="270">
        <v>2E-3</v>
      </c>
      <c r="L230" s="270">
        <v>9.8333333333333384E-2</v>
      </c>
      <c r="M230" s="271">
        <v>43.161856963613552</v>
      </c>
      <c r="N230" s="269">
        <v>7725</v>
      </c>
      <c r="O230" s="269">
        <v>7800</v>
      </c>
      <c r="P230" s="269">
        <v>7890</v>
      </c>
      <c r="Q230" s="269">
        <v>7985</v>
      </c>
      <c r="R230" s="269">
        <v>8050</v>
      </c>
      <c r="S230" s="269" t="s">
        <v>180</v>
      </c>
      <c r="T230" s="270">
        <v>0.34</v>
      </c>
      <c r="U230" s="270">
        <v>0.34200000000000003</v>
      </c>
      <c r="V230" s="270">
        <v>0.34399999999999997</v>
      </c>
      <c r="W230" s="270">
        <v>0.34499999999999997</v>
      </c>
      <c r="X230" s="270">
        <v>0.35</v>
      </c>
      <c r="Y230" s="270">
        <v>3.5000000000000003E-2</v>
      </c>
      <c r="Z230" s="270">
        <v>0.05</v>
      </c>
      <c r="AA230" s="270">
        <v>6.5000000000000002E-2</v>
      </c>
      <c r="AB230" s="270">
        <v>7.0000000000000007E-2</v>
      </c>
      <c r="AC230" s="270">
        <v>7.4999999999999997E-2</v>
      </c>
      <c r="AD230" s="270">
        <v>0</v>
      </c>
      <c r="AE230" s="270">
        <v>0</v>
      </c>
      <c r="AF230" s="270">
        <v>0</v>
      </c>
      <c r="AG230" s="270">
        <v>0</v>
      </c>
      <c r="AH230" s="270">
        <v>0</v>
      </c>
      <c r="AI230" s="270">
        <v>0.15</v>
      </c>
      <c r="AJ230" s="270">
        <v>0.20499999999999999</v>
      </c>
      <c r="AK230" s="270">
        <v>0.20799999999999999</v>
      </c>
      <c r="AL230" s="270">
        <v>0.21199999999999999</v>
      </c>
      <c r="AM230" s="270">
        <v>0.218</v>
      </c>
      <c r="AN230" s="270">
        <v>4.0000000000000001E-3</v>
      </c>
      <c r="AO230" s="270">
        <v>5.0000000000000001E-3</v>
      </c>
      <c r="AP230" s="270">
        <v>6.0000000000000001E-3</v>
      </c>
      <c r="AQ230" s="270">
        <v>7.0000000000000001E-3</v>
      </c>
      <c r="AR230" s="270">
        <v>8.9999999999999993E-3</v>
      </c>
      <c r="AS230" s="270">
        <v>3.9E-2</v>
      </c>
      <c r="AT230" s="270">
        <v>0.04</v>
      </c>
      <c r="AU230" s="270">
        <v>4.1000000000000002E-2</v>
      </c>
      <c r="AV230" s="270">
        <v>4.2999999999999997E-2</v>
      </c>
      <c r="AW230" s="270">
        <v>4.3999999999999997E-2</v>
      </c>
      <c r="AX230" s="270">
        <v>0</v>
      </c>
      <c r="AY230" s="270">
        <v>0</v>
      </c>
      <c r="AZ230" s="270">
        <v>0</v>
      </c>
      <c r="BA230" s="270">
        <v>0</v>
      </c>
      <c r="BB230" s="270">
        <v>0</v>
      </c>
      <c r="BC230" s="270">
        <v>0</v>
      </c>
      <c r="BD230" s="270">
        <v>0</v>
      </c>
      <c r="BE230" s="270">
        <v>0</v>
      </c>
      <c r="BF230" s="270">
        <v>0</v>
      </c>
      <c r="BG230" s="270">
        <v>0</v>
      </c>
    </row>
    <row r="231" spans="1:59">
      <c r="A231" s="267" t="s">
        <v>999</v>
      </c>
      <c r="B231" s="268">
        <v>12.332916666666668</v>
      </c>
      <c r="C231" s="268">
        <v>54</v>
      </c>
      <c r="D231" s="268">
        <v>4.9930000000000003</v>
      </c>
      <c r="E231" s="268"/>
      <c r="F231" s="269">
        <v>46952</v>
      </c>
      <c r="G231" s="270">
        <v>3.2989999999999999</v>
      </c>
      <c r="H231" s="270">
        <v>2.875</v>
      </c>
      <c r="I231" s="270">
        <v>0</v>
      </c>
      <c r="J231" s="270">
        <v>0</v>
      </c>
      <c r="K231" s="270">
        <v>0.53300000000000003</v>
      </c>
      <c r="L231" s="270">
        <v>0.63291666666666835</v>
      </c>
      <c r="M231" s="271">
        <v>70.263247571988416</v>
      </c>
      <c r="N231" s="269">
        <v>48830</v>
      </c>
      <c r="O231" s="269">
        <v>53713</v>
      </c>
      <c r="P231" s="269">
        <v>58010</v>
      </c>
      <c r="Q231" s="269">
        <v>60910</v>
      </c>
      <c r="R231" s="269">
        <v>61598</v>
      </c>
      <c r="S231" s="269" t="s">
        <v>208</v>
      </c>
      <c r="T231" s="270">
        <v>3.4180000000000001</v>
      </c>
      <c r="U231" s="270">
        <v>3.76</v>
      </c>
      <c r="V231" s="270">
        <v>4.0609999999999999</v>
      </c>
      <c r="W231" s="270">
        <v>4.2640000000000002</v>
      </c>
      <c r="X231" s="270">
        <v>4.3120000000000003</v>
      </c>
      <c r="Y231" s="270">
        <v>2.9790000000000001</v>
      </c>
      <c r="Z231" s="270">
        <v>3.2759999999999998</v>
      </c>
      <c r="AA231" s="270">
        <v>3.5390000000000001</v>
      </c>
      <c r="AB231" s="270">
        <v>3.7160000000000002</v>
      </c>
      <c r="AC231" s="270">
        <v>3.7570000000000001</v>
      </c>
      <c r="AD231" s="270">
        <v>0</v>
      </c>
      <c r="AE231" s="270">
        <v>0</v>
      </c>
      <c r="AF231" s="270">
        <v>0</v>
      </c>
      <c r="AG231" s="270">
        <v>0</v>
      </c>
      <c r="AH231" s="270">
        <v>0</v>
      </c>
      <c r="AI231" s="270">
        <v>0</v>
      </c>
      <c r="AJ231" s="270">
        <v>0</v>
      </c>
      <c r="AK231" s="270">
        <v>0</v>
      </c>
      <c r="AL231" s="270">
        <v>0</v>
      </c>
      <c r="AM231" s="270">
        <v>0</v>
      </c>
      <c r="AN231" s="270">
        <v>0.53700000000000003</v>
      </c>
      <c r="AO231" s="270">
        <v>0.56200000000000006</v>
      </c>
      <c r="AP231" s="270">
        <v>0.56899999999999995</v>
      </c>
      <c r="AQ231" s="270">
        <v>0.58699999999999997</v>
      </c>
      <c r="AR231" s="270">
        <v>0.60399999999999998</v>
      </c>
      <c r="AS231" s="270">
        <v>1.1930000000000001</v>
      </c>
      <c r="AT231" s="270">
        <v>1.3</v>
      </c>
      <c r="AU231" s="270">
        <v>1.4</v>
      </c>
      <c r="AV231" s="270">
        <v>1.4</v>
      </c>
      <c r="AW231" s="270">
        <v>1.4</v>
      </c>
      <c r="AX231" s="270">
        <v>0</v>
      </c>
      <c r="AY231" s="270">
        <v>0</v>
      </c>
      <c r="AZ231" s="270">
        <v>0</v>
      </c>
      <c r="BA231" s="270">
        <v>0</v>
      </c>
      <c r="BB231" s="270">
        <v>0</v>
      </c>
      <c r="BC231" s="270">
        <v>0</v>
      </c>
      <c r="BD231" s="270">
        <v>0</v>
      </c>
      <c r="BE231" s="270">
        <v>0</v>
      </c>
      <c r="BF231" s="270">
        <v>0</v>
      </c>
      <c r="BG231" s="270">
        <v>0</v>
      </c>
    </row>
    <row r="232" spans="1:59">
      <c r="A232" s="267" t="s">
        <v>618</v>
      </c>
      <c r="B232" s="268">
        <v>6.183333333333333E-2</v>
      </c>
      <c r="C232" s="268">
        <v>0.22500000000000001</v>
      </c>
      <c r="D232" s="268">
        <v>0</v>
      </c>
      <c r="E232" s="268"/>
      <c r="F232" s="269">
        <v>907</v>
      </c>
      <c r="G232" s="270">
        <v>4.7999999999999994E-2</v>
      </c>
      <c r="H232" s="270">
        <v>8.9999999999999993E-3</v>
      </c>
      <c r="I232" s="270">
        <v>0</v>
      </c>
      <c r="J232" s="270">
        <v>0</v>
      </c>
      <c r="K232" s="270">
        <v>1.2999999999999999E-2</v>
      </c>
      <c r="L232" s="270">
        <v>-8.1666666666666624E-3</v>
      </c>
      <c r="M232" s="271">
        <v>52.92171995589856</v>
      </c>
      <c r="N232" s="269">
        <v>930</v>
      </c>
      <c r="O232" s="269">
        <v>977</v>
      </c>
      <c r="P232" s="269">
        <v>1026</v>
      </c>
      <c r="Q232" s="269">
        <v>1077</v>
      </c>
      <c r="R232" s="269">
        <v>1130</v>
      </c>
      <c r="S232" s="269" t="s">
        <v>208</v>
      </c>
      <c r="T232" s="270">
        <v>4.4999999999999998E-2</v>
      </c>
      <c r="U232" s="270">
        <v>4.7E-2</v>
      </c>
      <c r="V232" s="270">
        <v>4.9000000000000002E-2</v>
      </c>
      <c r="W232" s="270">
        <v>5.0999999999999997E-2</v>
      </c>
      <c r="X232" s="270">
        <v>5.3999999999999999E-2</v>
      </c>
      <c r="Y232" s="270">
        <v>8.0000000000000002E-3</v>
      </c>
      <c r="Z232" s="270">
        <v>8.9999999999999993E-3</v>
      </c>
      <c r="AA232" s="270">
        <v>8.9999999999999993E-3</v>
      </c>
      <c r="AB232" s="270">
        <v>0.01</v>
      </c>
      <c r="AC232" s="270">
        <v>0.01</v>
      </c>
      <c r="AD232" s="270">
        <v>0</v>
      </c>
      <c r="AE232" s="270">
        <v>0</v>
      </c>
      <c r="AF232" s="270">
        <v>0</v>
      </c>
      <c r="AG232" s="270">
        <v>0</v>
      </c>
      <c r="AH232" s="270">
        <v>0</v>
      </c>
      <c r="AI232" s="270">
        <v>0</v>
      </c>
      <c r="AJ232" s="270">
        <v>0</v>
      </c>
      <c r="AK232" s="270">
        <v>0</v>
      </c>
      <c r="AL232" s="270">
        <v>0</v>
      </c>
      <c r="AM232" s="270">
        <v>0</v>
      </c>
      <c r="AN232" s="270">
        <v>2.5999999999999999E-2</v>
      </c>
      <c r="AO232" s="270">
        <v>2.8000000000000001E-2</v>
      </c>
      <c r="AP232" s="270">
        <v>2.9000000000000001E-2</v>
      </c>
      <c r="AQ232" s="270">
        <v>3.1E-2</v>
      </c>
      <c r="AR232" s="270">
        <v>3.4000000000000002E-2</v>
      </c>
      <c r="AS232" s="270">
        <v>1.4999999999999999E-2</v>
      </c>
      <c r="AT232" s="270">
        <v>1.4999999999999999E-2</v>
      </c>
      <c r="AU232" s="270">
        <v>1.4999999999999999E-2</v>
      </c>
      <c r="AV232" s="270">
        <v>1.6E-2</v>
      </c>
      <c r="AW232" s="270">
        <v>1.6E-2</v>
      </c>
      <c r="AX232" s="270">
        <v>0</v>
      </c>
      <c r="AY232" s="270">
        <v>0</v>
      </c>
      <c r="AZ232" s="270">
        <v>0</v>
      </c>
      <c r="BA232" s="270">
        <v>0</v>
      </c>
      <c r="BB232" s="270">
        <v>0</v>
      </c>
      <c r="BC232" s="270">
        <v>0</v>
      </c>
      <c r="BD232" s="270">
        <v>0</v>
      </c>
      <c r="BE232" s="270">
        <v>0</v>
      </c>
      <c r="BF232" s="270">
        <v>0</v>
      </c>
      <c r="BG232" s="270">
        <v>0</v>
      </c>
    </row>
    <row r="233" spans="1:59">
      <c r="A233" s="267" t="s">
        <v>620</v>
      </c>
      <c r="B233" s="268">
        <v>13.026666666666666</v>
      </c>
      <c r="C233" s="268">
        <v>24.119999999999997</v>
      </c>
      <c r="D233" s="268">
        <v>4.3999999999999997E-2</v>
      </c>
      <c r="E233" s="268"/>
      <c r="F233" s="269">
        <v>111967</v>
      </c>
      <c r="G233" s="270">
        <v>6.6150000000000002</v>
      </c>
      <c r="H233" s="270">
        <v>2.5299999999999998</v>
      </c>
      <c r="I233" s="270">
        <v>0.83</v>
      </c>
      <c r="J233" s="270">
        <v>0</v>
      </c>
      <c r="K233" s="270">
        <v>2.1</v>
      </c>
      <c r="L233" s="270">
        <v>0.90766666666666573</v>
      </c>
      <c r="M233" s="271">
        <v>59.079907472737503</v>
      </c>
      <c r="N233" s="269">
        <v>116445</v>
      </c>
      <c r="O233" s="269">
        <v>122267</v>
      </c>
      <c r="P233" s="269">
        <v>128380</v>
      </c>
      <c r="Q233" s="269">
        <v>134799</v>
      </c>
      <c r="R233" s="269">
        <v>141538</v>
      </c>
      <c r="S233" s="269" t="s">
        <v>185</v>
      </c>
      <c r="T233" s="270">
        <v>6.2880000000000003</v>
      </c>
      <c r="U233" s="270">
        <v>6.6020000000000003</v>
      </c>
      <c r="V233" s="270">
        <v>6.9329999999999998</v>
      </c>
      <c r="W233" s="270">
        <v>7.2789999999999999</v>
      </c>
      <c r="X233" s="270">
        <v>7.6429999999999998</v>
      </c>
      <c r="Y233" s="270">
        <v>2.4900000000000002</v>
      </c>
      <c r="Z233" s="270">
        <v>2.5670000000000002</v>
      </c>
      <c r="AA233" s="270">
        <v>2.6419999999999999</v>
      </c>
      <c r="AB233" s="270">
        <v>2.7210000000000001</v>
      </c>
      <c r="AC233" s="270">
        <v>2.8029999999999999</v>
      </c>
      <c r="AD233" s="270">
        <v>1.06</v>
      </c>
      <c r="AE233" s="270">
        <v>1.1100000000000001</v>
      </c>
      <c r="AF233" s="270">
        <v>1.17</v>
      </c>
      <c r="AG233" s="270">
        <v>1.23</v>
      </c>
      <c r="AH233" s="270">
        <v>1.29</v>
      </c>
      <c r="AI233" s="270">
        <v>0</v>
      </c>
      <c r="AJ233" s="270">
        <v>0</v>
      </c>
      <c r="AK233" s="270">
        <v>0</v>
      </c>
      <c r="AL233" s="270">
        <v>0</v>
      </c>
      <c r="AM233" s="270">
        <v>0</v>
      </c>
      <c r="AN233" s="270">
        <v>2</v>
      </c>
      <c r="AO233" s="270">
        <v>2.1</v>
      </c>
      <c r="AP233" s="270">
        <v>2.2050000000000001</v>
      </c>
      <c r="AQ233" s="270">
        <v>2.2709999999999999</v>
      </c>
      <c r="AR233" s="270">
        <v>2.34</v>
      </c>
      <c r="AS233" s="270">
        <v>2.169</v>
      </c>
      <c r="AT233" s="270">
        <v>2.2570000000000001</v>
      </c>
      <c r="AU233" s="270">
        <v>2.3490000000000002</v>
      </c>
      <c r="AV233" s="270">
        <v>2.4359999999999999</v>
      </c>
      <c r="AW233" s="270">
        <v>2.5249999999999999</v>
      </c>
      <c r="AX233" s="270">
        <v>0</v>
      </c>
      <c r="AY233" s="270">
        <v>0</v>
      </c>
      <c r="AZ233" s="270">
        <v>0</v>
      </c>
      <c r="BA233" s="270">
        <v>0</v>
      </c>
      <c r="BB233" s="270">
        <v>0</v>
      </c>
      <c r="BC233" s="270">
        <v>0</v>
      </c>
      <c r="BD233" s="270">
        <v>0</v>
      </c>
      <c r="BE233" s="270">
        <v>0</v>
      </c>
      <c r="BF233" s="270">
        <v>0</v>
      </c>
      <c r="BG233" s="270">
        <v>0</v>
      </c>
    </row>
    <row r="234" spans="1:59">
      <c r="A234" s="267" t="s">
        <v>621</v>
      </c>
      <c r="B234" s="268">
        <v>3.2833333333333332E-2</v>
      </c>
      <c r="C234" s="268">
        <v>0.1</v>
      </c>
      <c r="D234" s="268">
        <v>0</v>
      </c>
      <c r="E234" s="268"/>
      <c r="F234" s="269">
        <v>696</v>
      </c>
      <c r="G234" s="270">
        <v>0.02</v>
      </c>
      <c r="H234" s="270">
        <v>4.0000000000000001E-3</v>
      </c>
      <c r="I234" s="270">
        <v>0</v>
      </c>
      <c r="J234" s="270">
        <v>7.0000000000000001E-3</v>
      </c>
      <c r="K234" s="270">
        <v>1E-3</v>
      </c>
      <c r="L234" s="270">
        <v>8.3333333333333176E-4</v>
      </c>
      <c r="M234" s="271">
        <v>28.735632183908045</v>
      </c>
      <c r="N234" s="269">
        <v>700</v>
      </c>
      <c r="O234" s="269">
        <v>710</v>
      </c>
      <c r="P234" s="269">
        <v>720</v>
      </c>
      <c r="Q234" s="269">
        <v>730</v>
      </c>
      <c r="R234" s="269">
        <v>750</v>
      </c>
      <c r="S234" s="269" t="s">
        <v>190</v>
      </c>
      <c r="T234" s="270">
        <v>3.3000000000000002E-2</v>
      </c>
      <c r="U234" s="270">
        <v>3.3000000000000002E-2</v>
      </c>
      <c r="V234" s="270">
        <v>3.4000000000000002E-2</v>
      </c>
      <c r="W234" s="270">
        <v>3.4000000000000002E-2</v>
      </c>
      <c r="X234" s="270">
        <v>3.4000000000000002E-2</v>
      </c>
      <c r="Y234" s="270">
        <v>8.9999999999999993E-3</v>
      </c>
      <c r="Z234" s="270">
        <v>1.2E-2</v>
      </c>
      <c r="AA234" s="270">
        <v>1.4999999999999999E-2</v>
      </c>
      <c r="AB234" s="270">
        <v>0.02</v>
      </c>
      <c r="AC234" s="270">
        <v>0.02</v>
      </c>
      <c r="AD234" s="270">
        <v>0</v>
      </c>
      <c r="AE234" s="270">
        <v>7.0000000000000001E-3</v>
      </c>
      <c r="AF234" s="270">
        <v>8.9999999999999993E-3</v>
      </c>
      <c r="AG234" s="270">
        <v>0.01</v>
      </c>
      <c r="AH234" s="270">
        <v>0.01</v>
      </c>
      <c r="AI234" s="270">
        <v>7.0000000000000001E-3</v>
      </c>
      <c r="AJ234" s="270">
        <v>7.0000000000000001E-3</v>
      </c>
      <c r="AK234" s="270">
        <v>7.0000000000000001E-3</v>
      </c>
      <c r="AL234" s="270">
        <v>7.0000000000000001E-3</v>
      </c>
      <c r="AM234" s="270">
        <v>7.0000000000000001E-3</v>
      </c>
      <c r="AN234" s="270">
        <v>1E-3</v>
      </c>
      <c r="AO234" s="270">
        <v>1E-3</v>
      </c>
      <c r="AP234" s="270">
        <v>1E-3</v>
      </c>
      <c r="AQ234" s="270">
        <v>1E-3</v>
      </c>
      <c r="AR234" s="270">
        <v>1E-3</v>
      </c>
      <c r="AS234" s="270">
        <v>4.0000000000000001E-3</v>
      </c>
      <c r="AT234" s="270">
        <v>4.0000000000000001E-3</v>
      </c>
      <c r="AU234" s="270">
        <v>5.0000000000000001E-3</v>
      </c>
      <c r="AV234" s="270">
        <v>5.0000000000000001E-3</v>
      </c>
      <c r="AW234" s="270">
        <v>5.0000000000000001E-3</v>
      </c>
      <c r="AX234" s="270">
        <v>0</v>
      </c>
      <c r="AY234" s="270">
        <v>0</v>
      </c>
      <c r="AZ234" s="270">
        <v>0</v>
      </c>
      <c r="BA234" s="270">
        <v>0</v>
      </c>
      <c r="BB234" s="270">
        <v>0</v>
      </c>
      <c r="BC234" s="270">
        <v>0</v>
      </c>
      <c r="BD234" s="270">
        <v>0</v>
      </c>
      <c r="BE234" s="270">
        <v>0</v>
      </c>
      <c r="BF234" s="270">
        <v>0</v>
      </c>
      <c r="BG234" s="270">
        <v>0</v>
      </c>
    </row>
    <row r="235" spans="1:59">
      <c r="A235" s="267" t="s">
        <v>622</v>
      </c>
      <c r="B235" s="268">
        <v>0.65633333333333332</v>
      </c>
      <c r="C235" s="268">
        <v>4.5999999999999996</v>
      </c>
      <c r="D235" s="268">
        <v>0</v>
      </c>
      <c r="E235" s="268"/>
      <c r="F235" s="269">
        <v>928</v>
      </c>
      <c r="G235" s="270">
        <v>0.22799999999999998</v>
      </c>
      <c r="H235" s="270">
        <v>0.13400000000000001</v>
      </c>
      <c r="I235" s="270">
        <v>0</v>
      </c>
      <c r="J235" s="270">
        <v>0</v>
      </c>
      <c r="K235" s="270">
        <v>3.9E-2</v>
      </c>
      <c r="L235" s="270">
        <v>0.25533333333333336</v>
      </c>
      <c r="M235" s="271">
        <v>245.68965517241375</v>
      </c>
      <c r="N235" s="269">
        <v>1614</v>
      </c>
      <c r="O235" s="269">
        <v>1928</v>
      </c>
      <c r="P235" s="269">
        <v>2303</v>
      </c>
      <c r="Q235" s="269">
        <v>2751</v>
      </c>
      <c r="R235" s="269">
        <v>3199</v>
      </c>
      <c r="S235" s="269" t="s">
        <v>170</v>
      </c>
      <c r="T235" s="270">
        <v>0.67500000000000004</v>
      </c>
      <c r="U235" s="270">
        <v>0.80900000000000005</v>
      </c>
      <c r="V235" s="270">
        <v>0.97</v>
      </c>
      <c r="W235" s="270">
        <v>1.163</v>
      </c>
      <c r="X235" s="270">
        <v>1.3560000000000001</v>
      </c>
      <c r="Y235" s="270">
        <v>0.22500000000000001</v>
      </c>
      <c r="Z235" s="270">
        <v>0.26900000000000002</v>
      </c>
      <c r="AA235" s="270">
        <v>0.32200000000000001</v>
      </c>
      <c r="AB235" s="270">
        <v>0.38500000000000001</v>
      </c>
      <c r="AC235" s="270">
        <v>0.44800000000000001</v>
      </c>
      <c r="AD235" s="270">
        <v>0</v>
      </c>
      <c r="AE235" s="270">
        <v>0</v>
      </c>
      <c r="AF235" s="270">
        <v>0</v>
      </c>
      <c r="AG235" s="270">
        <v>0</v>
      </c>
      <c r="AH235" s="270">
        <v>0</v>
      </c>
      <c r="AI235" s="270">
        <v>0</v>
      </c>
      <c r="AJ235" s="270">
        <v>0</v>
      </c>
      <c r="AK235" s="270">
        <v>0</v>
      </c>
      <c r="AL235" s="270">
        <v>0</v>
      </c>
      <c r="AM235" s="270">
        <v>0</v>
      </c>
      <c r="AN235" s="270">
        <v>0.15</v>
      </c>
      <c r="AO235" s="270">
        <v>0.18</v>
      </c>
      <c r="AP235" s="270">
        <v>0.22</v>
      </c>
      <c r="AQ235" s="270">
        <v>0.26</v>
      </c>
      <c r="AR235" s="270">
        <v>0.3</v>
      </c>
      <c r="AS235" s="270">
        <v>0.30599999999999999</v>
      </c>
      <c r="AT235" s="270">
        <v>0.36699999999999999</v>
      </c>
      <c r="AU235" s="270">
        <v>0.441</v>
      </c>
      <c r="AV235" s="270">
        <v>0.52700000000000002</v>
      </c>
      <c r="AW235" s="270">
        <v>0.61299999999999999</v>
      </c>
      <c r="AX235" s="270">
        <v>0</v>
      </c>
      <c r="AY235" s="270">
        <v>0</v>
      </c>
      <c r="AZ235" s="270">
        <v>0</v>
      </c>
      <c r="BA235" s="270">
        <v>0</v>
      </c>
      <c r="BB235" s="270">
        <v>0</v>
      </c>
      <c r="BC235" s="270">
        <v>0</v>
      </c>
      <c r="BD235" s="270">
        <v>0</v>
      </c>
      <c r="BE235" s="270">
        <v>0</v>
      </c>
      <c r="BF235" s="270">
        <v>0</v>
      </c>
      <c r="BG235" s="270">
        <v>0</v>
      </c>
    </row>
    <row r="236" spans="1:59">
      <c r="A236" s="267" t="s">
        <v>623</v>
      </c>
      <c r="B236" s="268">
        <v>1.4509166666666664</v>
      </c>
      <c r="C236" s="268">
        <v>3.093</v>
      </c>
      <c r="D236" s="268">
        <v>0</v>
      </c>
      <c r="E236" s="268"/>
      <c r="F236" s="269">
        <v>14372</v>
      </c>
      <c r="G236" s="270">
        <v>0.66800000000000004</v>
      </c>
      <c r="H236" s="270">
        <v>0.34899999999999998</v>
      </c>
      <c r="I236" s="270">
        <v>4.3999999999999997E-2</v>
      </c>
      <c r="J236" s="270">
        <v>0.22700000000000001</v>
      </c>
      <c r="K236" s="270">
        <v>8.4000000000000005E-2</v>
      </c>
      <c r="L236" s="270">
        <v>7.8916666666666302E-2</v>
      </c>
      <c r="M236" s="271">
        <v>46.479265237962707</v>
      </c>
      <c r="N236" s="269">
        <v>20134</v>
      </c>
      <c r="O236" s="269">
        <v>23543</v>
      </c>
      <c r="P236" s="269">
        <v>26951</v>
      </c>
      <c r="Q236" s="269">
        <v>30360</v>
      </c>
      <c r="R236" s="269">
        <v>33769</v>
      </c>
      <c r="S236" s="269" t="s">
        <v>158</v>
      </c>
      <c r="T236" s="270">
        <v>0.97399999999999998</v>
      </c>
      <c r="U236" s="270">
        <v>1.1779999999999999</v>
      </c>
      <c r="V236" s="270">
        <v>1.383</v>
      </c>
      <c r="W236" s="270">
        <v>1.5880000000000001</v>
      </c>
      <c r="X236" s="270">
        <v>1.7929999999999999</v>
      </c>
      <c r="Y236" s="270">
        <v>0.51100000000000001</v>
      </c>
      <c r="Z236" s="270">
        <v>0.54</v>
      </c>
      <c r="AA236" s="270">
        <v>0.56599999999999995</v>
      </c>
      <c r="AB236" s="270">
        <v>0.59199999999999997</v>
      </c>
      <c r="AC236" s="270">
        <v>0.61899999999999999</v>
      </c>
      <c r="AD236" s="270">
        <v>7.0000000000000007E-2</v>
      </c>
      <c r="AE236" s="270">
        <v>0.08</v>
      </c>
      <c r="AF236" s="270">
        <v>0.09</v>
      </c>
      <c r="AG236" s="270">
        <v>0.1</v>
      </c>
      <c r="AH236" s="270">
        <v>0.11</v>
      </c>
      <c r="AI236" s="270">
        <v>0.30599999999999999</v>
      </c>
      <c r="AJ236" s="270">
        <v>0.379</v>
      </c>
      <c r="AK236" s="270">
        <v>0.40799999999999997</v>
      </c>
      <c r="AL236" s="270">
        <v>0.438</v>
      </c>
      <c r="AM236" s="270">
        <v>0.45200000000000001</v>
      </c>
      <c r="AN236" s="270">
        <v>0.13300000000000001</v>
      </c>
      <c r="AO236" s="270">
        <v>0.154</v>
      </c>
      <c r="AP236" s="270">
        <v>0.17399999999999999</v>
      </c>
      <c r="AQ236" s="270">
        <v>0.193</v>
      </c>
      <c r="AR236" s="270">
        <v>0.21099999999999999</v>
      </c>
      <c r="AS236" s="270">
        <v>0.14000000000000001</v>
      </c>
      <c r="AT236" s="270">
        <v>0.15</v>
      </c>
      <c r="AU236" s="270">
        <v>0.19900000000000001</v>
      </c>
      <c r="AV236" s="270">
        <v>0.221</v>
      </c>
      <c r="AW236" s="270">
        <v>0.24099999999999999</v>
      </c>
      <c r="AX236" s="270">
        <v>1</v>
      </c>
      <c r="AY236" s="270">
        <v>0</v>
      </c>
      <c r="AZ236" s="270">
        <v>0</v>
      </c>
      <c r="BA236" s="270">
        <v>1.2</v>
      </c>
      <c r="BB236" s="270">
        <v>0</v>
      </c>
      <c r="BC236" s="270">
        <v>0</v>
      </c>
      <c r="BD236" s="270">
        <v>0</v>
      </c>
      <c r="BE236" s="270">
        <v>0</v>
      </c>
      <c r="BF236" s="270">
        <v>0</v>
      </c>
      <c r="BG236" s="270">
        <v>0</v>
      </c>
    </row>
    <row r="237" spans="1:59">
      <c r="A237" s="267" t="s">
        <v>624</v>
      </c>
      <c r="B237" s="268">
        <v>5.1166666666666673E-2</v>
      </c>
      <c r="C237" s="268">
        <v>0.5149999999999999</v>
      </c>
      <c r="D237" s="268">
        <v>0</v>
      </c>
      <c r="E237" s="268"/>
      <c r="F237" s="269">
        <v>680</v>
      </c>
      <c r="G237" s="270">
        <v>2.1999999999999999E-2</v>
      </c>
      <c r="H237" s="270">
        <v>2E-3</v>
      </c>
      <c r="I237" s="270">
        <v>0</v>
      </c>
      <c r="J237" s="270">
        <v>1E-3</v>
      </c>
      <c r="K237" s="270">
        <v>4.0000000000000001E-3</v>
      </c>
      <c r="L237" s="270">
        <v>2.2166666666666671E-2</v>
      </c>
      <c r="M237" s="271">
        <v>32.352941176470587</v>
      </c>
      <c r="N237" s="269">
        <v>670</v>
      </c>
      <c r="O237" s="269">
        <v>655</v>
      </c>
      <c r="P237" s="269">
        <v>640</v>
      </c>
      <c r="Q237" s="269">
        <v>625</v>
      </c>
      <c r="R237" s="269">
        <v>610</v>
      </c>
      <c r="S237" s="269" t="s">
        <v>184</v>
      </c>
      <c r="T237" s="270">
        <v>1.7000000000000001E-2</v>
      </c>
      <c r="U237" s="270">
        <v>1.7000000000000001E-2</v>
      </c>
      <c r="V237" s="270">
        <v>1.6E-2</v>
      </c>
      <c r="W237" s="270">
        <v>1.6E-2</v>
      </c>
      <c r="X237" s="270">
        <v>1.4999999999999999E-2</v>
      </c>
      <c r="Y237" s="270">
        <v>4.0000000000000001E-3</v>
      </c>
      <c r="Z237" s="270">
        <v>4.0000000000000001E-3</v>
      </c>
      <c r="AA237" s="270">
        <v>4.0000000000000001E-3</v>
      </c>
      <c r="AB237" s="270">
        <v>4.0000000000000001E-3</v>
      </c>
      <c r="AC237" s="270">
        <v>4.0000000000000001E-3</v>
      </c>
      <c r="AD237" s="270">
        <v>0</v>
      </c>
      <c r="AE237" s="270">
        <v>0</v>
      </c>
      <c r="AF237" s="270">
        <v>0</v>
      </c>
      <c r="AG237" s="270">
        <v>0</v>
      </c>
      <c r="AH237" s="270">
        <v>0</v>
      </c>
      <c r="AI237" s="270">
        <v>2E-3</v>
      </c>
      <c r="AJ237" s="270">
        <v>2E-3</v>
      </c>
      <c r="AK237" s="270">
        <v>2E-3</v>
      </c>
      <c r="AL237" s="270">
        <v>2E-3</v>
      </c>
      <c r="AM237" s="270">
        <v>2E-3</v>
      </c>
      <c r="AN237" s="270">
        <v>1E-3</v>
      </c>
      <c r="AO237" s="270">
        <v>1E-3</v>
      </c>
      <c r="AP237" s="270">
        <v>1E-3</v>
      </c>
      <c r="AQ237" s="270">
        <v>1E-3</v>
      </c>
      <c r="AR237" s="270">
        <v>1E-3</v>
      </c>
      <c r="AS237" s="270">
        <v>6.0000000000000001E-3</v>
      </c>
      <c r="AT237" s="270">
        <v>6.0000000000000001E-3</v>
      </c>
      <c r="AU237" s="270">
        <v>8.0000000000000002E-3</v>
      </c>
      <c r="AV237" s="270">
        <v>8.0000000000000002E-3</v>
      </c>
      <c r="AW237" s="270">
        <v>0.01</v>
      </c>
      <c r="AX237" s="270">
        <v>0</v>
      </c>
      <c r="AY237" s="270">
        <v>0</v>
      </c>
      <c r="AZ237" s="270">
        <v>0</v>
      </c>
      <c r="BA237" s="270">
        <v>0</v>
      </c>
      <c r="BB237" s="270">
        <v>0</v>
      </c>
      <c r="BC237" s="270">
        <v>0</v>
      </c>
      <c r="BD237" s="270">
        <v>0</v>
      </c>
      <c r="BE237" s="270">
        <v>0</v>
      </c>
      <c r="BF237" s="270">
        <v>0</v>
      </c>
      <c r="BG237" s="270">
        <v>0</v>
      </c>
    </row>
    <row r="238" spans="1:59">
      <c r="A238" s="267" t="s">
        <v>625</v>
      </c>
      <c r="B238" s="268">
        <v>2.39975</v>
      </c>
      <c r="C238" s="268">
        <v>3.7029999999999985</v>
      </c>
      <c r="D238" s="268">
        <v>0</v>
      </c>
      <c r="E238" s="268"/>
      <c r="F238" s="269">
        <v>42590</v>
      </c>
      <c r="G238" s="270">
        <v>1.86</v>
      </c>
      <c r="H238" s="270">
        <v>0.16900000000000001</v>
      </c>
      <c r="I238" s="270">
        <v>0</v>
      </c>
      <c r="J238" s="270">
        <v>0</v>
      </c>
      <c r="K238" s="270">
        <v>0.15</v>
      </c>
      <c r="L238" s="270">
        <v>0.22075000000000022</v>
      </c>
      <c r="M238" s="271">
        <v>43.672223526649447</v>
      </c>
      <c r="N238" s="269">
        <v>48000</v>
      </c>
      <c r="O238" s="269">
        <v>53000</v>
      </c>
      <c r="P238" s="269">
        <v>58000</v>
      </c>
      <c r="Q238" s="269">
        <v>63000</v>
      </c>
      <c r="R238" s="269">
        <v>68000</v>
      </c>
      <c r="S238" s="269" t="s">
        <v>179</v>
      </c>
      <c r="T238" s="270">
        <v>2.2509999999999999</v>
      </c>
      <c r="U238" s="270">
        <v>2.8410000000000002</v>
      </c>
      <c r="V238" s="270">
        <v>3.4670000000000001</v>
      </c>
      <c r="W238" s="270">
        <v>4.5259999999999998</v>
      </c>
      <c r="X238" s="270">
        <v>5.15</v>
      </c>
      <c r="Y238" s="270">
        <v>9.4E-2</v>
      </c>
      <c r="Z238" s="270">
        <v>0.11799999999999999</v>
      </c>
      <c r="AA238" s="270">
        <v>0.14399999999999999</v>
      </c>
      <c r="AB238" s="270">
        <v>0.188</v>
      </c>
      <c r="AC238" s="270">
        <v>0.26700000000000002</v>
      </c>
      <c r="AD238" s="270">
        <v>0</v>
      </c>
      <c r="AE238" s="270">
        <v>0</v>
      </c>
      <c r="AF238" s="270">
        <v>0</v>
      </c>
      <c r="AG238" s="270">
        <v>0</v>
      </c>
      <c r="AH238" s="270">
        <v>0</v>
      </c>
      <c r="AI238" s="270">
        <v>0</v>
      </c>
      <c r="AJ238" s="270">
        <v>0</v>
      </c>
      <c r="AK238" s="270">
        <v>0</v>
      </c>
      <c r="AL238" s="270">
        <v>0</v>
      </c>
      <c r="AM238" s="270">
        <v>0</v>
      </c>
      <c r="AN238" s="270">
        <v>1.2E-2</v>
      </c>
      <c r="AO238" s="270">
        <v>1.2E-2</v>
      </c>
      <c r="AP238" s="270">
        <v>1.2999999999999999E-2</v>
      </c>
      <c r="AQ238" s="270">
        <v>1.4E-2</v>
      </c>
      <c r="AR238" s="270">
        <v>1.6E-2</v>
      </c>
      <c r="AS238" s="270">
        <v>0.38300000000000001</v>
      </c>
      <c r="AT238" s="270">
        <v>0.48199999999999998</v>
      </c>
      <c r="AU238" s="270">
        <v>0.58799999999999997</v>
      </c>
      <c r="AV238" s="270">
        <v>0.76700000000000002</v>
      </c>
      <c r="AW238" s="270">
        <v>0.88200000000000001</v>
      </c>
      <c r="AX238" s="270">
        <v>0.9</v>
      </c>
      <c r="AY238" s="270">
        <v>0.9</v>
      </c>
      <c r="AZ238" s="270">
        <v>0.9</v>
      </c>
      <c r="BA238" s="270">
        <v>0.9</v>
      </c>
      <c r="BB238" s="270">
        <v>0</v>
      </c>
      <c r="BC238" s="270">
        <v>0</v>
      </c>
      <c r="BD238" s="270">
        <v>0</v>
      </c>
      <c r="BE238" s="270">
        <v>0</v>
      </c>
      <c r="BF238" s="270">
        <v>0</v>
      </c>
      <c r="BG238" s="270">
        <v>0</v>
      </c>
    </row>
    <row r="239" spans="1:59">
      <c r="A239" s="267" t="s">
        <v>627</v>
      </c>
      <c r="B239" s="268">
        <v>0.41041666666666671</v>
      </c>
      <c r="C239" s="268">
        <v>1</v>
      </c>
      <c r="D239" s="268">
        <v>0</v>
      </c>
      <c r="E239" s="268"/>
      <c r="F239" s="269">
        <v>576</v>
      </c>
      <c r="G239" s="270">
        <v>0.35599999999999998</v>
      </c>
      <c r="H239" s="270">
        <v>0</v>
      </c>
      <c r="I239" s="270">
        <v>0</v>
      </c>
      <c r="J239" s="270">
        <v>0</v>
      </c>
      <c r="K239" s="270">
        <v>1.2999999999999999E-2</v>
      </c>
      <c r="L239" s="270">
        <v>4.1416666666666713E-2</v>
      </c>
      <c r="M239" s="271">
        <v>618.05555555555554</v>
      </c>
      <c r="N239" s="269">
        <v>650</v>
      </c>
      <c r="O239" s="269">
        <v>750</v>
      </c>
      <c r="P239" s="269">
        <v>750</v>
      </c>
      <c r="Q239" s="269">
        <v>2000</v>
      </c>
      <c r="R239" s="269">
        <v>2000</v>
      </c>
      <c r="S239" s="269" t="s">
        <v>216</v>
      </c>
      <c r="T239" s="270">
        <v>0.4</v>
      </c>
      <c r="U239" s="270">
        <v>0.4</v>
      </c>
      <c r="V239" s="270">
        <v>0.5</v>
      </c>
      <c r="W239" s="270">
        <v>0.6</v>
      </c>
      <c r="X239" s="270">
        <v>0.9</v>
      </c>
      <c r="Y239" s="270">
        <v>8.9999999999999993E-3</v>
      </c>
      <c r="Z239" s="270">
        <v>8.9999999999999993E-3</v>
      </c>
      <c r="AA239" s="270">
        <v>8.9999999999999993E-3</v>
      </c>
      <c r="AB239" s="270">
        <v>8.9999999999999993E-3</v>
      </c>
      <c r="AC239" s="270">
        <v>8.9999999999999993E-3</v>
      </c>
      <c r="AD239" s="270">
        <v>0</v>
      </c>
      <c r="AE239" s="270">
        <v>0</v>
      </c>
      <c r="AF239" s="270">
        <v>0</v>
      </c>
      <c r="AG239" s="270">
        <v>0</v>
      </c>
      <c r="AH239" s="270">
        <v>0</v>
      </c>
      <c r="AI239" s="270">
        <v>0</v>
      </c>
      <c r="AJ239" s="270">
        <v>0</v>
      </c>
      <c r="AK239" s="270">
        <v>0</v>
      </c>
      <c r="AL239" s="270">
        <v>0</v>
      </c>
      <c r="AM239" s="270">
        <v>0</v>
      </c>
      <c r="AN239" s="270">
        <v>5.0000000000000001E-3</v>
      </c>
      <c r="AO239" s="270">
        <v>5.0000000000000001E-3</v>
      </c>
      <c r="AP239" s="270">
        <v>5.0000000000000001E-3</v>
      </c>
      <c r="AQ239" s="270">
        <v>5.0000000000000001E-3</v>
      </c>
      <c r="AR239" s="270">
        <v>5.0000000000000001E-3</v>
      </c>
      <c r="AS239" s="270">
        <v>4.2000000000000003E-2</v>
      </c>
      <c r="AT239" s="270">
        <v>4.2000000000000003E-2</v>
      </c>
      <c r="AU239" s="270">
        <v>5.1999999999999998E-2</v>
      </c>
      <c r="AV239" s="270">
        <v>6.2E-2</v>
      </c>
      <c r="AW239" s="270">
        <v>9.1999999999999998E-2</v>
      </c>
      <c r="AX239" s="270">
        <v>0</v>
      </c>
      <c r="AY239" s="270">
        <v>0</v>
      </c>
      <c r="AZ239" s="270">
        <v>0</v>
      </c>
      <c r="BA239" s="270">
        <v>0</v>
      </c>
      <c r="BB239" s="270">
        <v>0</v>
      </c>
      <c r="BC239" s="270">
        <v>0</v>
      </c>
      <c r="BD239" s="270">
        <v>0</v>
      </c>
      <c r="BE239" s="270">
        <v>0</v>
      </c>
      <c r="BF239" s="270">
        <v>0</v>
      </c>
      <c r="BG239" s="270">
        <v>0</v>
      </c>
    </row>
    <row r="240" spans="1:59">
      <c r="A240" s="267" t="s">
        <v>628</v>
      </c>
      <c r="B240" s="268">
        <v>3.1238333333333332</v>
      </c>
      <c r="C240" s="268">
        <v>6.7</v>
      </c>
      <c r="D240" s="268">
        <v>0.81199999999999994</v>
      </c>
      <c r="E240" s="268"/>
      <c r="F240" s="269">
        <v>32509</v>
      </c>
      <c r="G240" s="270">
        <v>1.4650000000000001</v>
      </c>
      <c r="H240" s="270">
        <v>0.27900000000000003</v>
      </c>
      <c r="I240" s="270">
        <v>0.10100000000000001</v>
      </c>
      <c r="J240" s="270">
        <v>4.2000000000000003E-2</v>
      </c>
      <c r="K240" s="270">
        <v>1E-3</v>
      </c>
      <c r="L240" s="270">
        <v>0.42383333333333306</v>
      </c>
      <c r="M240" s="271">
        <v>45.064443692515916</v>
      </c>
      <c r="N240" s="269">
        <v>46710</v>
      </c>
      <c r="O240" s="269">
        <v>61920</v>
      </c>
      <c r="P240" s="269">
        <v>74821</v>
      </c>
      <c r="Q240" s="269">
        <v>89041</v>
      </c>
      <c r="R240" s="269">
        <v>103261</v>
      </c>
      <c r="S240" s="269" t="s">
        <v>134</v>
      </c>
      <c r="T240" s="270">
        <v>1.86</v>
      </c>
      <c r="U240" s="270">
        <v>2.3199999999999998</v>
      </c>
      <c r="V240" s="270">
        <v>2.89</v>
      </c>
      <c r="W240" s="270">
        <v>3.45</v>
      </c>
      <c r="X240" s="270">
        <v>4.0199999999999996</v>
      </c>
      <c r="Y240" s="270">
        <v>0.44</v>
      </c>
      <c r="Z240" s="270">
        <v>0.73</v>
      </c>
      <c r="AA240" s="270">
        <v>0.91</v>
      </c>
      <c r="AB240" s="270">
        <v>1.0900000000000001</v>
      </c>
      <c r="AC240" s="270">
        <v>1.27</v>
      </c>
      <c r="AD240" s="270">
        <v>1.62</v>
      </c>
      <c r="AE240" s="270">
        <v>1.83</v>
      </c>
      <c r="AF240" s="270">
        <v>1.93</v>
      </c>
      <c r="AG240" s="270">
        <v>2.0299999999999998</v>
      </c>
      <c r="AH240" s="270">
        <v>2.14</v>
      </c>
      <c r="AI240" s="270">
        <v>0.16</v>
      </c>
      <c r="AJ240" s="270">
        <v>0.32</v>
      </c>
      <c r="AK240" s="270">
        <v>0.4</v>
      </c>
      <c r="AL240" s="270">
        <v>0.47</v>
      </c>
      <c r="AM240" s="270">
        <v>0.55000000000000004</v>
      </c>
      <c r="AN240" s="270">
        <v>0.1</v>
      </c>
      <c r="AO240" s="270">
        <v>0.13</v>
      </c>
      <c r="AP240" s="270">
        <v>0.16</v>
      </c>
      <c r="AQ240" s="270">
        <v>0.18</v>
      </c>
      <c r="AR240" s="270">
        <v>0.19</v>
      </c>
      <c r="AS240" s="270">
        <v>0.25</v>
      </c>
      <c r="AT240" s="270">
        <v>0.39</v>
      </c>
      <c r="AU240" s="270">
        <v>0.45</v>
      </c>
      <c r="AV240" s="270">
        <v>0.52</v>
      </c>
      <c r="AW240" s="270">
        <v>0.61</v>
      </c>
      <c r="AX240" s="270">
        <v>0</v>
      </c>
      <c r="AY240" s="270">
        <v>2.2000000000000002</v>
      </c>
      <c r="AZ240" s="270">
        <v>0</v>
      </c>
      <c r="BA240" s="270">
        <v>0</v>
      </c>
      <c r="BB240" s="270">
        <v>0</v>
      </c>
      <c r="BC240" s="270">
        <v>0</v>
      </c>
      <c r="BD240" s="270">
        <v>0</v>
      </c>
      <c r="BE240" s="270">
        <v>0</v>
      </c>
      <c r="BF240" s="270">
        <v>0</v>
      </c>
      <c r="BG240" s="270">
        <v>0</v>
      </c>
    </row>
    <row r="241" spans="1:59">
      <c r="A241" s="267" t="s">
        <v>629</v>
      </c>
      <c r="B241" s="268">
        <v>4.2499999999999989E-2</v>
      </c>
      <c r="C241" s="268">
        <v>0.1</v>
      </c>
      <c r="D241" s="268">
        <v>2.0054794520547943E-3</v>
      </c>
      <c r="E241" s="268"/>
      <c r="F241" s="269">
        <v>409</v>
      </c>
      <c r="G241" s="270">
        <v>2.3E-2</v>
      </c>
      <c r="H241" s="270">
        <v>4.0000000000000001E-3</v>
      </c>
      <c r="I241" s="270">
        <v>0</v>
      </c>
      <c r="J241" s="270">
        <v>4.0000000000000001E-3</v>
      </c>
      <c r="K241" s="270">
        <v>4.0000000000000001E-3</v>
      </c>
      <c r="L241" s="270">
        <v>5.494520547945192E-3</v>
      </c>
      <c r="M241" s="271">
        <v>56.234718826405867</v>
      </c>
      <c r="N241" s="269">
        <v>726</v>
      </c>
      <c r="O241" s="269">
        <v>730</v>
      </c>
      <c r="P241" s="269">
        <v>741</v>
      </c>
      <c r="Q241" s="269">
        <v>753</v>
      </c>
      <c r="R241" s="269">
        <v>760</v>
      </c>
      <c r="S241" s="269" t="s">
        <v>186</v>
      </c>
      <c r="T241" s="270">
        <v>2.5000000000000001E-2</v>
      </c>
      <c r="U241" s="270">
        <v>2.5999999999999999E-2</v>
      </c>
      <c r="V241" s="270">
        <v>2.7E-2</v>
      </c>
      <c r="W241" s="270">
        <v>2.8000000000000001E-2</v>
      </c>
      <c r="X241" s="270">
        <v>2.9000000000000001E-2</v>
      </c>
      <c r="Y241" s="270">
        <v>4.0000000000000001E-3</v>
      </c>
      <c r="Z241" s="270">
        <v>4.0000000000000001E-3</v>
      </c>
      <c r="AA241" s="270">
        <v>5.0000000000000001E-3</v>
      </c>
      <c r="AB241" s="270">
        <v>6.0000000000000001E-3</v>
      </c>
      <c r="AC241" s="270">
        <v>6.0000000000000001E-3</v>
      </c>
      <c r="AD241" s="270">
        <v>0</v>
      </c>
      <c r="AE241" s="270">
        <v>0</v>
      </c>
      <c r="AF241" s="270">
        <v>0</v>
      </c>
      <c r="AG241" s="270">
        <v>0</v>
      </c>
      <c r="AH241" s="270">
        <v>0</v>
      </c>
      <c r="AI241" s="270">
        <v>8.9999999999999993E-3</v>
      </c>
      <c r="AJ241" s="270">
        <v>0.01</v>
      </c>
      <c r="AK241" s="270">
        <v>0.01</v>
      </c>
      <c r="AL241" s="270">
        <v>1.0999999999999999E-2</v>
      </c>
      <c r="AM241" s="270">
        <v>1.2E-2</v>
      </c>
      <c r="AN241" s="270">
        <v>2E-3</v>
      </c>
      <c r="AO241" s="270">
        <v>2E-3</v>
      </c>
      <c r="AP241" s="270">
        <v>2E-3</v>
      </c>
      <c r="AQ241" s="270">
        <v>2E-3</v>
      </c>
      <c r="AR241" s="270">
        <v>2E-3</v>
      </c>
      <c r="AS241" s="270">
        <v>4.0000000000000001E-3</v>
      </c>
      <c r="AT241" s="270">
        <v>4.0000000000000001E-3</v>
      </c>
      <c r="AU241" s="270">
        <v>4.0000000000000001E-3</v>
      </c>
      <c r="AV241" s="270">
        <v>4.0000000000000001E-3</v>
      </c>
      <c r="AW241" s="270">
        <v>4.0000000000000001E-3</v>
      </c>
      <c r="AX241" s="270">
        <v>0</v>
      </c>
      <c r="AY241" s="270">
        <v>0</v>
      </c>
      <c r="AZ241" s="270">
        <v>0</v>
      </c>
      <c r="BA241" s="270">
        <v>0</v>
      </c>
      <c r="BB241" s="270">
        <v>0</v>
      </c>
      <c r="BC241" s="270">
        <v>0</v>
      </c>
      <c r="BD241" s="270">
        <v>0</v>
      </c>
      <c r="BE241" s="270">
        <v>0</v>
      </c>
      <c r="BF241" s="270">
        <v>0</v>
      </c>
      <c r="BG241" s="270">
        <v>0</v>
      </c>
    </row>
    <row r="242" spans="1:59">
      <c r="A242" s="267" t="s">
        <v>630</v>
      </c>
      <c r="B242" s="268">
        <v>0.16141666666666665</v>
      </c>
      <c r="C242" s="268">
        <v>0.32999999999999996</v>
      </c>
      <c r="D242" s="268">
        <v>0</v>
      </c>
      <c r="E242" s="268"/>
      <c r="F242" s="269">
        <v>640</v>
      </c>
      <c r="G242" s="270">
        <v>8.3000000000000004E-2</v>
      </c>
      <c r="H242" s="270">
        <v>0.02</v>
      </c>
      <c r="I242" s="270">
        <v>5.0000000000000001E-3</v>
      </c>
      <c r="J242" s="270">
        <v>5.0000000000000001E-3</v>
      </c>
      <c r="K242" s="270">
        <v>1E-3</v>
      </c>
      <c r="L242" s="270">
        <v>4.7416666666666635E-2</v>
      </c>
      <c r="M242" s="271">
        <v>129.6875</v>
      </c>
      <c r="N242" s="269">
        <v>650</v>
      </c>
      <c r="O242" s="269">
        <v>675</v>
      </c>
      <c r="P242" s="269">
        <v>675</v>
      </c>
      <c r="Q242" s="269">
        <v>700</v>
      </c>
      <c r="R242" s="269">
        <v>700</v>
      </c>
      <c r="S242" s="269" t="s">
        <v>169</v>
      </c>
      <c r="T242" s="270">
        <v>0.08</v>
      </c>
      <c r="U242" s="270">
        <v>8.3000000000000004E-2</v>
      </c>
      <c r="V242" s="270">
        <v>8.3000000000000004E-2</v>
      </c>
      <c r="W242" s="270">
        <v>8.5999999999999993E-2</v>
      </c>
      <c r="X242" s="270">
        <v>8.5999999999999993E-2</v>
      </c>
      <c r="Y242" s="270">
        <v>0.03</v>
      </c>
      <c r="Z242" s="270">
        <v>0.03</v>
      </c>
      <c r="AA242" s="270">
        <v>0.03</v>
      </c>
      <c r="AB242" s="270">
        <v>0.03</v>
      </c>
      <c r="AC242" s="270">
        <v>0.03</v>
      </c>
      <c r="AD242" s="270">
        <v>5.0000000000000001E-3</v>
      </c>
      <c r="AE242" s="270">
        <v>7.0000000000000001E-3</v>
      </c>
      <c r="AF242" s="270">
        <v>7.0000000000000001E-3</v>
      </c>
      <c r="AG242" s="270">
        <v>7.0000000000000001E-3</v>
      </c>
      <c r="AH242" s="270">
        <v>7.0000000000000001E-3</v>
      </c>
      <c r="AI242" s="270">
        <v>8.0000000000000002E-3</v>
      </c>
      <c r="AJ242" s="270">
        <v>0.01</v>
      </c>
      <c r="AK242" s="270">
        <v>0.01</v>
      </c>
      <c r="AL242" s="270">
        <v>0.01</v>
      </c>
      <c r="AM242" s="270">
        <v>0.01</v>
      </c>
      <c r="AN242" s="270">
        <v>1E-3</v>
      </c>
      <c r="AO242" s="270">
        <v>1E-3</v>
      </c>
      <c r="AP242" s="270">
        <v>1E-3</v>
      </c>
      <c r="AQ242" s="270">
        <v>1E-3</v>
      </c>
      <c r="AR242" s="270">
        <v>1E-3</v>
      </c>
      <c r="AS242" s="270">
        <v>0.02</v>
      </c>
      <c r="AT242" s="270">
        <v>0.02</v>
      </c>
      <c r="AU242" s="270">
        <v>0.02</v>
      </c>
      <c r="AV242" s="270">
        <v>0.02</v>
      </c>
      <c r="AW242" s="270">
        <v>0.02</v>
      </c>
      <c r="AX242" s="270">
        <v>0</v>
      </c>
      <c r="AY242" s="270">
        <v>0</v>
      </c>
      <c r="AZ242" s="270">
        <v>0</v>
      </c>
      <c r="BA242" s="270">
        <v>0</v>
      </c>
      <c r="BB242" s="270">
        <v>0</v>
      </c>
      <c r="BC242" s="270">
        <v>0</v>
      </c>
      <c r="BD242" s="270">
        <v>0</v>
      </c>
      <c r="BE242" s="270">
        <v>0</v>
      </c>
      <c r="BF242" s="270">
        <v>0</v>
      </c>
      <c r="BG242" s="270">
        <v>0</v>
      </c>
    </row>
    <row r="243" spans="1:59">
      <c r="A243" s="267" t="s">
        <v>631</v>
      </c>
      <c r="B243" s="268">
        <v>0.64849999999999997</v>
      </c>
      <c r="C243" s="268">
        <v>1.8800000000000001</v>
      </c>
      <c r="D243" s="268">
        <v>0</v>
      </c>
      <c r="E243" s="268"/>
      <c r="F243" s="269">
        <v>5256</v>
      </c>
      <c r="G243" s="270">
        <v>0.215</v>
      </c>
      <c r="H243" s="270">
        <v>5.5E-2</v>
      </c>
      <c r="I243" s="270">
        <v>0</v>
      </c>
      <c r="J243" s="270">
        <v>0.11600000000000001</v>
      </c>
      <c r="K243" s="270">
        <v>0.152</v>
      </c>
      <c r="L243" s="270">
        <v>0.11049999999999993</v>
      </c>
      <c r="M243" s="271">
        <v>40.905631659056318</v>
      </c>
      <c r="N243" s="269">
        <v>5400</v>
      </c>
      <c r="O243" s="269">
        <v>5625</v>
      </c>
      <c r="P243" s="269">
        <v>5841</v>
      </c>
      <c r="Q243" s="269">
        <v>6111</v>
      </c>
      <c r="R243" s="269">
        <v>6503</v>
      </c>
      <c r="S243" s="269" t="s">
        <v>178</v>
      </c>
      <c r="T243" s="270">
        <v>0.217</v>
      </c>
      <c r="U243" s="270">
        <v>0.22</v>
      </c>
      <c r="V243" s="270">
        <v>0.223</v>
      </c>
      <c r="W243" s="270">
        <v>0.22500000000000001</v>
      </c>
      <c r="X243" s="270">
        <v>0.22700000000000001</v>
      </c>
      <c r="Y243" s="270">
        <v>5.5E-2</v>
      </c>
      <c r="Z243" s="270">
        <v>5.5E-2</v>
      </c>
      <c r="AA243" s="270">
        <v>5.6000000000000001E-2</v>
      </c>
      <c r="AB243" s="270">
        <v>6.3E-2</v>
      </c>
      <c r="AC243" s="270">
        <v>6.7000000000000004E-2</v>
      </c>
      <c r="AD243" s="270">
        <v>0</v>
      </c>
      <c r="AE243" s="270">
        <v>0</v>
      </c>
      <c r="AF243" s="270">
        <v>0</v>
      </c>
      <c r="AG243" s="270">
        <v>0</v>
      </c>
      <c r="AH243" s="270">
        <v>0</v>
      </c>
      <c r="AI243" s="270">
        <v>0.115</v>
      </c>
      <c r="AJ243" s="270">
        <v>0.11600000000000001</v>
      </c>
      <c r="AK243" s="270">
        <v>0.11799999999999999</v>
      </c>
      <c r="AL243" s="270">
        <v>0.12</v>
      </c>
      <c r="AM243" s="270">
        <v>0.122</v>
      </c>
      <c r="AN243" s="270">
        <v>6.6000000000000003E-2</v>
      </c>
      <c r="AO243" s="270">
        <v>6.8000000000000005E-2</v>
      </c>
      <c r="AP243" s="270">
        <v>7.0999999999999994E-2</v>
      </c>
      <c r="AQ243" s="270">
        <v>7.5999999999999998E-2</v>
      </c>
      <c r="AR243" s="270">
        <v>8.1000000000000003E-2</v>
      </c>
      <c r="AS243" s="270">
        <v>9.5000000000000001E-2</v>
      </c>
      <c r="AT243" s="270">
        <v>9.6000000000000002E-2</v>
      </c>
      <c r="AU243" s="270">
        <v>9.8000000000000004E-2</v>
      </c>
      <c r="AV243" s="270">
        <v>0.10199999999999999</v>
      </c>
      <c r="AW243" s="270">
        <v>0.104</v>
      </c>
      <c r="AX243" s="270">
        <v>0</v>
      </c>
      <c r="AY243" s="270">
        <v>0</v>
      </c>
      <c r="AZ243" s="270">
        <v>0</v>
      </c>
      <c r="BA243" s="270">
        <v>0</v>
      </c>
      <c r="BB243" s="270">
        <v>0</v>
      </c>
      <c r="BC243" s="270">
        <v>0</v>
      </c>
      <c r="BD243" s="270">
        <v>0</v>
      </c>
      <c r="BE243" s="270">
        <v>0</v>
      </c>
      <c r="BF243" s="270">
        <v>0</v>
      </c>
      <c r="BG243" s="270">
        <v>0</v>
      </c>
    </row>
    <row r="244" spans="1:59">
      <c r="A244" s="267" t="s">
        <v>632</v>
      </c>
      <c r="B244" s="268">
        <v>0.71625000000000005</v>
      </c>
      <c r="C244" s="268">
        <v>1.3340000000000001</v>
      </c>
      <c r="D244" s="268">
        <v>0.17599999999999999</v>
      </c>
      <c r="E244" s="268"/>
      <c r="F244" s="269">
        <v>6792</v>
      </c>
      <c r="G244" s="270">
        <v>0.28999999999999998</v>
      </c>
      <c r="H244" s="270">
        <v>0.12</v>
      </c>
      <c r="I244" s="270">
        <v>0.06</v>
      </c>
      <c r="J244" s="270">
        <v>2.5000000000000001E-2</v>
      </c>
      <c r="K244" s="270">
        <v>8.0000000000000002E-3</v>
      </c>
      <c r="L244" s="270">
        <v>3.7250000000000005E-2</v>
      </c>
      <c r="M244" s="271">
        <v>42.697290930506476</v>
      </c>
      <c r="N244" s="269">
        <v>6859</v>
      </c>
      <c r="O244" s="269">
        <v>6927</v>
      </c>
      <c r="P244" s="269">
        <v>6996</v>
      </c>
      <c r="Q244" s="269">
        <v>7065</v>
      </c>
      <c r="R244" s="269">
        <v>7135</v>
      </c>
      <c r="S244" s="269" t="s">
        <v>214</v>
      </c>
      <c r="T244" s="270">
        <v>0.29499999999999998</v>
      </c>
      <c r="U244" s="270">
        <v>0.3</v>
      </c>
      <c r="V244" s="270">
        <v>0.30499999999999999</v>
      </c>
      <c r="W244" s="270">
        <v>0.31</v>
      </c>
      <c r="X244" s="270">
        <v>0.315</v>
      </c>
      <c r="Y244" s="270">
        <v>0.125</v>
      </c>
      <c r="Z244" s="270">
        <v>0.13</v>
      </c>
      <c r="AA244" s="270">
        <v>0.13500000000000001</v>
      </c>
      <c r="AB244" s="270">
        <v>0.14000000000000001</v>
      </c>
      <c r="AC244" s="270">
        <v>0.14499999999999999</v>
      </c>
      <c r="AD244" s="270">
        <v>6.5000000000000002E-2</v>
      </c>
      <c r="AE244" s="270">
        <v>7.0000000000000007E-2</v>
      </c>
      <c r="AF244" s="270">
        <v>7.4999999999999997E-2</v>
      </c>
      <c r="AG244" s="270">
        <v>0.08</v>
      </c>
      <c r="AH244" s="270">
        <v>8.5000000000000006E-2</v>
      </c>
      <c r="AI244" s="270">
        <v>0.03</v>
      </c>
      <c r="AJ244" s="270">
        <v>3.5000000000000003E-2</v>
      </c>
      <c r="AK244" s="270">
        <v>0.04</v>
      </c>
      <c r="AL244" s="270">
        <v>4.4999999999999998E-2</v>
      </c>
      <c r="AM244" s="270">
        <v>0.05</v>
      </c>
      <c r="AN244" s="270">
        <v>8.0000000000000002E-3</v>
      </c>
      <c r="AO244" s="270">
        <v>8.9999999999999993E-3</v>
      </c>
      <c r="AP244" s="270">
        <v>0.01</v>
      </c>
      <c r="AQ244" s="270">
        <v>1.0999999999999999E-2</v>
      </c>
      <c r="AR244" s="270">
        <v>1.2E-2</v>
      </c>
      <c r="AS244" s="270">
        <v>4.8000000000000001E-2</v>
      </c>
      <c r="AT244" s="270">
        <v>0.05</v>
      </c>
      <c r="AU244" s="270">
        <v>5.1999999999999998E-2</v>
      </c>
      <c r="AV244" s="270">
        <v>5.3999999999999999E-2</v>
      </c>
      <c r="AW244" s="270">
        <v>5.6000000000000001E-2</v>
      </c>
      <c r="AX244" s="270">
        <v>0</v>
      </c>
      <c r="AY244" s="270">
        <v>0</v>
      </c>
      <c r="AZ244" s="270">
        <v>0</v>
      </c>
      <c r="BA244" s="270">
        <v>0</v>
      </c>
      <c r="BB244" s="270">
        <v>0</v>
      </c>
      <c r="BC244" s="270">
        <v>0</v>
      </c>
      <c r="BD244" s="270">
        <v>0</v>
      </c>
      <c r="BE244" s="270">
        <v>0</v>
      </c>
      <c r="BF244" s="270">
        <v>0</v>
      </c>
      <c r="BG244" s="270">
        <v>0</v>
      </c>
    </row>
    <row r="245" spans="1:59">
      <c r="A245" s="267" t="s">
        <v>633</v>
      </c>
      <c r="B245" s="268">
        <v>1.937083333333333</v>
      </c>
      <c r="C245" s="268">
        <v>4.1450000000000005</v>
      </c>
      <c r="D245" s="268">
        <v>4.0109589041095886E-3</v>
      </c>
      <c r="E245" s="268"/>
      <c r="F245" s="269">
        <v>22165</v>
      </c>
      <c r="G245" s="270">
        <v>1.1599999999999999</v>
      </c>
      <c r="H245" s="270">
        <v>0.27200000000000002</v>
      </c>
      <c r="I245" s="270">
        <v>8.5999999999999993E-2</v>
      </c>
      <c r="J245" s="270">
        <v>4.5999999999999999E-2</v>
      </c>
      <c r="K245" s="270">
        <v>5.0999999999999997E-2</v>
      </c>
      <c r="L245" s="270">
        <v>0.31807237442922354</v>
      </c>
      <c r="M245" s="271">
        <v>52.334762012181365</v>
      </c>
      <c r="N245" s="269">
        <v>23678</v>
      </c>
      <c r="O245" s="269">
        <v>28678</v>
      </c>
      <c r="P245" s="269">
        <v>35338</v>
      </c>
      <c r="Q245" s="269">
        <v>44218</v>
      </c>
      <c r="R245" s="269">
        <v>56058</v>
      </c>
      <c r="S245" s="269" t="s">
        <v>177</v>
      </c>
      <c r="T245" s="270">
        <v>1.24</v>
      </c>
      <c r="U245" s="270">
        <v>1.4910000000000001</v>
      </c>
      <c r="V245" s="270">
        <v>1.8380000000000001</v>
      </c>
      <c r="W245" s="270">
        <v>2.2989999999999999</v>
      </c>
      <c r="X245" s="270">
        <v>2.915</v>
      </c>
      <c r="Y245" s="270">
        <v>0.23300000000000001</v>
      </c>
      <c r="Z245" s="270">
        <v>0.245</v>
      </c>
      <c r="AA245" s="270">
        <v>0.25800000000000001</v>
      </c>
      <c r="AB245" s="270">
        <v>0.28000000000000003</v>
      </c>
      <c r="AC245" s="270">
        <v>0.28000000000000003</v>
      </c>
      <c r="AD245" s="270">
        <v>9.7000000000000003E-2</v>
      </c>
      <c r="AE245" s="270">
        <v>0.10199999999999999</v>
      </c>
      <c r="AF245" s="270">
        <v>0.108</v>
      </c>
      <c r="AG245" s="270">
        <v>0.114</v>
      </c>
      <c r="AH245" s="270">
        <v>0.114</v>
      </c>
      <c r="AI245" s="270">
        <v>4.3999999999999997E-2</v>
      </c>
      <c r="AJ245" s="270">
        <v>4.5999999999999999E-2</v>
      </c>
      <c r="AK245" s="270">
        <v>4.9000000000000002E-2</v>
      </c>
      <c r="AL245" s="270">
        <v>5.1999999999999998E-2</v>
      </c>
      <c r="AM245" s="270">
        <v>5.1999999999999998E-2</v>
      </c>
      <c r="AN245" s="270">
        <v>1.7999999999999999E-2</v>
      </c>
      <c r="AO245" s="270">
        <v>1.7999999999999999E-2</v>
      </c>
      <c r="AP245" s="270">
        <v>1.7999999999999999E-2</v>
      </c>
      <c r="AQ245" s="270">
        <v>1.7999999999999999E-2</v>
      </c>
      <c r="AR245" s="270">
        <v>1.7999999999999999E-2</v>
      </c>
      <c r="AS245" s="270">
        <v>0.32</v>
      </c>
      <c r="AT245" s="270">
        <v>0.37</v>
      </c>
      <c r="AU245" s="270">
        <v>0.45</v>
      </c>
      <c r="AV245" s="270">
        <v>0.59</v>
      </c>
      <c r="AW245" s="270">
        <v>0.75</v>
      </c>
      <c r="AX245" s="270">
        <v>0.14399999999999999</v>
      </c>
      <c r="AY245" s="270">
        <v>0</v>
      </c>
      <c r="AZ245" s="270">
        <v>0</v>
      </c>
      <c r="BA245" s="270">
        <v>0</v>
      </c>
      <c r="BB245" s="270">
        <v>0</v>
      </c>
      <c r="BC245" s="270">
        <v>0</v>
      </c>
      <c r="BD245" s="270">
        <v>0</v>
      </c>
      <c r="BE245" s="270">
        <v>0</v>
      </c>
      <c r="BF245" s="270">
        <v>0</v>
      </c>
      <c r="BG245" s="270">
        <v>0</v>
      </c>
    </row>
    <row r="246" spans="1:59">
      <c r="A246" s="267" t="s">
        <v>176</v>
      </c>
      <c r="B246" s="268">
        <v>4.7416666666666663E-2</v>
      </c>
      <c r="C246" s="268">
        <v>6.8000000000000005E-2</v>
      </c>
      <c r="D246" s="268">
        <v>1E-3</v>
      </c>
      <c r="E246" s="268"/>
      <c r="F246" s="269">
        <v>513</v>
      </c>
      <c r="G246" s="270">
        <v>4.4999999999999998E-2</v>
      </c>
      <c r="H246" s="270">
        <v>2E-3</v>
      </c>
      <c r="I246" s="270">
        <v>0</v>
      </c>
      <c r="J246" s="270">
        <v>1E-3</v>
      </c>
      <c r="K246" s="270">
        <v>1E-3</v>
      </c>
      <c r="L246" s="270">
        <v>-2.5833333333333403E-3</v>
      </c>
      <c r="M246" s="271">
        <v>87.719298245614041</v>
      </c>
      <c r="N246" s="269">
        <v>513</v>
      </c>
      <c r="O246" s="269">
        <v>513</v>
      </c>
      <c r="P246" s="269">
        <v>513</v>
      </c>
      <c r="Q246" s="269">
        <v>513</v>
      </c>
      <c r="R246" s="269">
        <v>513</v>
      </c>
      <c r="S246" s="269" t="s">
        <v>160</v>
      </c>
      <c r="T246" s="270">
        <v>4.4999999999999998E-2</v>
      </c>
      <c r="U246" s="270">
        <v>4.4999999999999998E-2</v>
      </c>
      <c r="V246" s="270">
        <v>4.4999999999999998E-2</v>
      </c>
      <c r="W246" s="270">
        <v>4.4999999999999998E-2</v>
      </c>
      <c r="X246" s="270">
        <v>4.4999999999999998E-2</v>
      </c>
      <c r="Y246" s="270">
        <v>4.0000000000000001E-3</v>
      </c>
      <c r="Z246" s="270">
        <v>4.0000000000000001E-3</v>
      </c>
      <c r="AA246" s="270">
        <v>4.0000000000000001E-3</v>
      </c>
      <c r="AB246" s="270">
        <v>4.0000000000000001E-3</v>
      </c>
      <c r="AC246" s="270">
        <v>4.0000000000000001E-3</v>
      </c>
      <c r="AD246" s="270">
        <v>0</v>
      </c>
      <c r="AE246" s="270">
        <v>0</v>
      </c>
      <c r="AF246" s="270">
        <v>0</v>
      </c>
      <c r="AG246" s="270">
        <v>0</v>
      </c>
      <c r="AH246" s="270">
        <v>0</v>
      </c>
      <c r="AI246" s="270">
        <v>1E-3</v>
      </c>
      <c r="AJ246" s="270">
        <v>1E-3</v>
      </c>
      <c r="AK246" s="270">
        <v>1E-3</v>
      </c>
      <c r="AL246" s="270">
        <v>1E-3</v>
      </c>
      <c r="AM246" s="270">
        <v>1E-3</v>
      </c>
      <c r="AN246" s="270">
        <v>1E-3</v>
      </c>
      <c r="AO246" s="270">
        <v>1E-3</v>
      </c>
      <c r="AP246" s="270">
        <v>1E-3</v>
      </c>
      <c r="AQ246" s="270">
        <v>1E-3</v>
      </c>
      <c r="AR246" s="270">
        <v>1E-3</v>
      </c>
      <c r="AS246" s="270">
        <v>1E-3</v>
      </c>
      <c r="AT246" s="270">
        <v>1E-3</v>
      </c>
      <c r="AU246" s="270">
        <v>1E-3</v>
      </c>
      <c r="AV246" s="270">
        <v>1E-3</v>
      </c>
      <c r="AW246" s="270">
        <v>1E-3</v>
      </c>
      <c r="AX246" s="270">
        <v>0</v>
      </c>
      <c r="AY246" s="270">
        <v>0</v>
      </c>
      <c r="AZ246" s="270">
        <v>0</v>
      </c>
      <c r="BA246" s="270">
        <v>0</v>
      </c>
      <c r="BB246" s="270">
        <v>0</v>
      </c>
      <c r="BC246" s="270">
        <v>0</v>
      </c>
      <c r="BD246" s="270">
        <v>0</v>
      </c>
      <c r="BE246" s="270">
        <v>0</v>
      </c>
      <c r="BF246" s="270">
        <v>0</v>
      </c>
      <c r="BG246" s="270">
        <v>0</v>
      </c>
    </row>
    <row r="247" spans="1:59">
      <c r="A247" s="267" t="s">
        <v>634</v>
      </c>
      <c r="B247" s="268">
        <v>4.3109999999999991</v>
      </c>
      <c r="C247" s="268">
        <v>10.108000000000002</v>
      </c>
      <c r="D247" s="268">
        <v>0</v>
      </c>
      <c r="E247" s="268"/>
      <c r="F247" s="269">
        <v>48407</v>
      </c>
      <c r="G247" s="270">
        <v>2.0790000000000002</v>
      </c>
      <c r="H247" s="270">
        <v>1.06</v>
      </c>
      <c r="I247" s="270">
        <v>0</v>
      </c>
      <c r="J247" s="270">
        <v>0</v>
      </c>
      <c r="K247" s="270">
        <v>0.65900000000000003</v>
      </c>
      <c r="L247" s="270">
        <v>0.51299999999999901</v>
      </c>
      <c r="M247" s="271">
        <v>42.948333918648132</v>
      </c>
      <c r="N247" s="269">
        <v>49099</v>
      </c>
      <c r="O247" s="269">
        <v>51456</v>
      </c>
      <c r="P247" s="269">
        <v>53926</v>
      </c>
      <c r="Q247" s="269">
        <v>56515</v>
      </c>
      <c r="R247" s="269">
        <v>59227</v>
      </c>
      <c r="S247" s="269" t="s">
        <v>159</v>
      </c>
      <c r="T247" s="270">
        <v>2.71</v>
      </c>
      <c r="U247" s="270">
        <v>2.84</v>
      </c>
      <c r="V247" s="270">
        <v>2.976</v>
      </c>
      <c r="W247" s="270">
        <v>3.1190000000000002</v>
      </c>
      <c r="X247" s="270">
        <v>3.2690000000000001</v>
      </c>
      <c r="Y247" s="270">
        <v>1.4370000000000001</v>
      </c>
      <c r="Z247" s="270">
        <v>1.5049999999999999</v>
      </c>
      <c r="AA247" s="270">
        <v>1.577</v>
      </c>
      <c r="AB247" s="270">
        <v>1.6519999999999999</v>
      </c>
      <c r="AC247" s="270">
        <v>1.732</v>
      </c>
      <c r="AD247" s="270">
        <v>0</v>
      </c>
      <c r="AE247" s="270">
        <v>0</v>
      </c>
      <c r="AF247" s="270">
        <v>0</v>
      </c>
      <c r="AG247" s="270">
        <v>0</v>
      </c>
      <c r="AH247" s="270">
        <v>0</v>
      </c>
      <c r="AI247" s="270">
        <v>0</v>
      </c>
      <c r="AJ247" s="270">
        <v>0</v>
      </c>
      <c r="AK247" s="270">
        <v>0</v>
      </c>
      <c r="AL247" s="270">
        <v>0</v>
      </c>
      <c r="AM247" s="270">
        <v>0</v>
      </c>
      <c r="AN247" s="270">
        <v>0.66700000000000004</v>
      </c>
      <c r="AO247" s="270">
        <v>0.66700000000000004</v>
      </c>
      <c r="AP247" s="270">
        <v>0.66700000000000004</v>
      </c>
      <c r="AQ247" s="270">
        <v>0.66700000000000004</v>
      </c>
      <c r="AR247" s="270">
        <v>0.66700000000000004</v>
      </c>
      <c r="AS247" s="270">
        <v>0.65100000000000002</v>
      </c>
      <c r="AT247" s="270">
        <v>0.67800000000000005</v>
      </c>
      <c r="AU247" s="270">
        <v>0.70599999999999996</v>
      </c>
      <c r="AV247" s="270">
        <v>0.73599999999999999</v>
      </c>
      <c r="AW247" s="270">
        <v>0.76700000000000002</v>
      </c>
      <c r="AX247" s="270">
        <v>1</v>
      </c>
      <c r="AY247" s="270">
        <v>0</v>
      </c>
      <c r="AZ247" s="270">
        <v>0</v>
      </c>
      <c r="BA247" s="270">
        <v>0</v>
      </c>
      <c r="BB247" s="270">
        <v>0</v>
      </c>
      <c r="BC247" s="270">
        <v>0</v>
      </c>
      <c r="BD247" s="270">
        <v>0</v>
      </c>
      <c r="BE247" s="270">
        <v>0</v>
      </c>
      <c r="BF247" s="270">
        <v>0</v>
      </c>
      <c r="BG247" s="270">
        <v>0</v>
      </c>
    </row>
    <row r="248" spans="1:59">
      <c r="A248" s="267" t="s">
        <v>635</v>
      </c>
      <c r="B248" s="268">
        <v>0.49075000000000008</v>
      </c>
      <c r="C248" s="268">
        <v>1.7749999999999999</v>
      </c>
      <c r="D248" s="268">
        <v>0</v>
      </c>
      <c r="E248" s="268"/>
      <c r="F248" s="269">
        <v>6388</v>
      </c>
      <c r="G248" s="270">
        <v>0.27100000000000002</v>
      </c>
      <c r="H248" s="270">
        <v>5.8999999999999997E-2</v>
      </c>
      <c r="I248" s="270">
        <v>7.6999999999999999E-2</v>
      </c>
      <c r="J248" s="270">
        <v>3.7999999999999999E-2</v>
      </c>
      <c r="K248" s="270">
        <v>2E-3</v>
      </c>
      <c r="L248" s="270">
        <v>4.3750000000000067E-2</v>
      </c>
      <c r="M248" s="271">
        <v>42.42329367564183</v>
      </c>
      <c r="N248" s="269">
        <v>7000</v>
      </c>
      <c r="O248" s="269">
        <v>7500</v>
      </c>
      <c r="P248" s="269">
        <v>8200</v>
      </c>
      <c r="Q248" s="269">
        <v>8500</v>
      </c>
      <c r="R248" s="269">
        <v>8800</v>
      </c>
      <c r="S248" s="269" t="s">
        <v>185</v>
      </c>
      <c r="T248" s="270">
        <v>0.34300000000000003</v>
      </c>
      <c r="U248" s="270">
        <v>0.36799999999999999</v>
      </c>
      <c r="V248" s="270">
        <v>0.40200000000000002</v>
      </c>
      <c r="W248" s="270">
        <v>0.41699999999999998</v>
      </c>
      <c r="X248" s="270">
        <v>0.43099999999999999</v>
      </c>
      <c r="Y248" s="270">
        <v>7.4999999999999997E-2</v>
      </c>
      <c r="Z248" s="270">
        <v>7.8E-2</v>
      </c>
      <c r="AA248" s="270">
        <v>0.08</v>
      </c>
      <c r="AB248" s="270">
        <v>8.2000000000000003E-2</v>
      </c>
      <c r="AC248" s="270">
        <v>8.4000000000000005E-2</v>
      </c>
      <c r="AD248" s="270">
        <v>9.5000000000000001E-2</v>
      </c>
      <c r="AE248" s="270">
        <v>9.5000000000000001E-2</v>
      </c>
      <c r="AF248" s="270">
        <v>9.5000000000000001E-2</v>
      </c>
      <c r="AG248" s="270">
        <v>9.5000000000000001E-2</v>
      </c>
      <c r="AH248" s="270">
        <v>9.5000000000000001E-2</v>
      </c>
      <c r="AI248" s="270">
        <v>0.03</v>
      </c>
      <c r="AJ248" s="270">
        <v>3.2000000000000001E-2</v>
      </c>
      <c r="AK248" s="270">
        <v>3.4000000000000002E-2</v>
      </c>
      <c r="AL248" s="270">
        <v>3.5999999999999997E-2</v>
      </c>
      <c r="AM248" s="270">
        <v>3.7999999999999999E-2</v>
      </c>
      <c r="AN248" s="270">
        <v>2E-3</v>
      </c>
      <c r="AO248" s="270">
        <v>2E-3</v>
      </c>
      <c r="AP248" s="270">
        <v>3.0000000000000001E-3</v>
      </c>
      <c r="AQ248" s="270">
        <v>3.0000000000000001E-3</v>
      </c>
      <c r="AR248" s="270">
        <v>3.0000000000000001E-3</v>
      </c>
      <c r="AS248" s="270">
        <v>2.7E-2</v>
      </c>
      <c r="AT248" s="270">
        <v>2.8000000000000001E-2</v>
      </c>
      <c r="AU248" s="270">
        <v>0.03</v>
      </c>
      <c r="AV248" s="270">
        <v>3.1E-2</v>
      </c>
      <c r="AW248" s="270">
        <v>3.2000000000000001E-2</v>
      </c>
      <c r="AX248" s="270">
        <v>0</v>
      </c>
      <c r="AY248" s="270">
        <v>0</v>
      </c>
      <c r="AZ248" s="270">
        <v>0</v>
      </c>
      <c r="BA248" s="270">
        <v>0</v>
      </c>
      <c r="BB248" s="270">
        <v>0</v>
      </c>
      <c r="BC248" s="270">
        <v>0</v>
      </c>
      <c r="BD248" s="270">
        <v>0</v>
      </c>
      <c r="BE248" s="270">
        <v>0</v>
      </c>
      <c r="BF248" s="270">
        <v>0</v>
      </c>
      <c r="BG248" s="270">
        <v>0</v>
      </c>
    </row>
    <row r="249" spans="1:59">
      <c r="A249" s="267" t="s">
        <v>636</v>
      </c>
      <c r="B249" s="268">
        <v>2.5750000000000006E-2</v>
      </c>
      <c r="C249" s="268">
        <v>0.14399999999999999</v>
      </c>
      <c r="D249" s="268">
        <v>0</v>
      </c>
      <c r="E249" s="268"/>
      <c r="F249" s="269">
        <v>480</v>
      </c>
      <c r="G249" s="270">
        <v>1.6E-2</v>
      </c>
      <c r="H249" s="270">
        <v>4.0000000000000001E-3</v>
      </c>
      <c r="I249" s="270">
        <v>1E-3</v>
      </c>
      <c r="J249" s="270">
        <v>2E-3</v>
      </c>
      <c r="K249" s="270">
        <v>2E-3</v>
      </c>
      <c r="L249" s="270">
        <v>7.5000000000000414E-4</v>
      </c>
      <c r="M249" s="271">
        <v>33.333333333333336</v>
      </c>
      <c r="N249" s="269">
        <v>462</v>
      </c>
      <c r="O249" s="269">
        <v>471</v>
      </c>
      <c r="P249" s="269">
        <v>484</v>
      </c>
      <c r="Q249" s="269">
        <v>498</v>
      </c>
      <c r="R249" s="269">
        <v>505</v>
      </c>
      <c r="S249" s="269" t="s">
        <v>168</v>
      </c>
      <c r="T249" s="270">
        <v>1.4999999999999999E-2</v>
      </c>
      <c r="U249" s="270">
        <v>1.6E-2</v>
      </c>
      <c r="V249" s="270">
        <v>1.7999999999999999E-2</v>
      </c>
      <c r="W249" s="270">
        <v>0.02</v>
      </c>
      <c r="X249" s="270">
        <v>2.1999999999999999E-2</v>
      </c>
      <c r="Y249" s="270">
        <v>3.0000000000000001E-3</v>
      </c>
      <c r="Z249" s="270">
        <v>3.0000000000000001E-3</v>
      </c>
      <c r="AA249" s="270">
        <v>4.0000000000000001E-3</v>
      </c>
      <c r="AB249" s="270">
        <v>4.0000000000000001E-3</v>
      </c>
      <c r="AC249" s="270">
        <v>5.0000000000000001E-3</v>
      </c>
      <c r="AD249" s="270">
        <v>1E-3</v>
      </c>
      <c r="AE249" s="270">
        <v>2E-3</v>
      </c>
      <c r="AF249" s="270">
        <v>2E-3</v>
      </c>
      <c r="AG249" s="270">
        <v>3.0000000000000001E-3</v>
      </c>
      <c r="AH249" s="270">
        <v>3.0000000000000001E-3</v>
      </c>
      <c r="AI249" s="270">
        <v>2E-3</v>
      </c>
      <c r="AJ249" s="270">
        <v>2E-3</v>
      </c>
      <c r="AK249" s="270">
        <v>2E-3</v>
      </c>
      <c r="AL249" s="270">
        <v>2E-3</v>
      </c>
      <c r="AM249" s="270">
        <v>2E-3</v>
      </c>
      <c r="AN249" s="270">
        <v>2E-3</v>
      </c>
      <c r="AO249" s="270">
        <v>2E-3</v>
      </c>
      <c r="AP249" s="270">
        <v>3.0000000000000001E-3</v>
      </c>
      <c r="AQ249" s="270">
        <v>3.0000000000000001E-3</v>
      </c>
      <c r="AR249" s="270">
        <v>3.0000000000000001E-3</v>
      </c>
      <c r="AS249" s="270">
        <v>1E-3</v>
      </c>
      <c r="AT249" s="270">
        <v>1E-3</v>
      </c>
      <c r="AU249" s="270">
        <v>1E-3</v>
      </c>
      <c r="AV249" s="270">
        <v>1E-3</v>
      </c>
      <c r="AW249" s="270">
        <v>1E-3</v>
      </c>
      <c r="AX249" s="270">
        <v>0</v>
      </c>
      <c r="AY249" s="270">
        <v>0</v>
      </c>
      <c r="AZ249" s="270">
        <v>0</v>
      </c>
      <c r="BA249" s="270">
        <v>0</v>
      </c>
      <c r="BB249" s="270">
        <v>0</v>
      </c>
      <c r="BC249" s="270">
        <v>0</v>
      </c>
      <c r="BD249" s="270">
        <v>0</v>
      </c>
      <c r="BE249" s="270">
        <v>0</v>
      </c>
      <c r="BF249" s="270">
        <v>0</v>
      </c>
      <c r="BG249" s="270">
        <v>0</v>
      </c>
    </row>
    <row r="250" spans="1:59">
      <c r="A250" s="267" t="s">
        <v>638</v>
      </c>
      <c r="B250" s="268">
        <v>0.16266666666666665</v>
      </c>
      <c r="C250" s="268">
        <v>14.186999999999999</v>
      </c>
      <c r="D250" s="268">
        <v>0</v>
      </c>
      <c r="E250" s="268"/>
      <c r="F250" s="269">
        <v>1450</v>
      </c>
      <c r="G250" s="270">
        <v>0.08</v>
      </c>
      <c r="H250" s="270">
        <v>0.03</v>
      </c>
      <c r="I250" s="270">
        <v>7.0000000000000001E-3</v>
      </c>
      <c r="J250" s="270">
        <v>0.05</v>
      </c>
      <c r="K250" s="270">
        <v>4.0000000000000001E-3</v>
      </c>
      <c r="L250" s="270">
        <v>-8.3333333333333592E-3</v>
      </c>
      <c r="M250" s="271">
        <v>55.172413793103445</v>
      </c>
      <c r="N250" s="269">
        <v>1750</v>
      </c>
      <c r="O250" s="269">
        <v>1900</v>
      </c>
      <c r="P250" s="269">
        <v>2100</v>
      </c>
      <c r="Q250" s="269">
        <v>2600</v>
      </c>
      <c r="R250" s="269">
        <v>2800</v>
      </c>
      <c r="S250" s="269" t="s">
        <v>221</v>
      </c>
      <c r="T250" s="270">
        <v>0.215</v>
      </c>
      <c r="U250" s="270">
        <v>0.22500000000000001</v>
      </c>
      <c r="V250" s="270">
        <v>0.23</v>
      </c>
      <c r="W250" s="270">
        <v>0.24</v>
      </c>
      <c r="X250" s="270">
        <v>0.26</v>
      </c>
      <c r="Y250" s="270">
        <v>4.1000000000000002E-2</v>
      </c>
      <c r="Z250" s="270">
        <v>4.4999999999999998E-2</v>
      </c>
      <c r="AA250" s="270">
        <v>0.05</v>
      </c>
      <c r="AB250" s="270">
        <v>6.0999999999999999E-2</v>
      </c>
      <c r="AC250" s="270">
        <v>7.4999999999999997E-2</v>
      </c>
      <c r="AD250" s="270">
        <v>0.15</v>
      </c>
      <c r="AE250" s="270">
        <v>0.16</v>
      </c>
      <c r="AF250" s="270">
        <v>0.17</v>
      </c>
      <c r="AG250" s="270">
        <v>0.188</v>
      </c>
      <c r="AH250" s="270">
        <v>0.2</v>
      </c>
      <c r="AI250" s="270">
        <v>5.1999999999999998E-2</v>
      </c>
      <c r="AJ250" s="270">
        <v>5.7000000000000002E-2</v>
      </c>
      <c r="AK250" s="270">
        <v>6.3E-2</v>
      </c>
      <c r="AL250" s="270">
        <v>7.8E-2</v>
      </c>
      <c r="AM250" s="270">
        <v>0.1</v>
      </c>
      <c r="AN250" s="270">
        <v>1.2999999999999999E-2</v>
      </c>
      <c r="AO250" s="270">
        <v>1.4E-2</v>
      </c>
      <c r="AP250" s="270">
        <v>1.6E-2</v>
      </c>
      <c r="AQ250" s="270">
        <v>1.7999999999999999E-2</v>
      </c>
      <c r="AR250" s="270">
        <v>0.02</v>
      </c>
      <c r="AS250" s="270">
        <v>6.0999999999999999E-2</v>
      </c>
      <c r="AT250" s="270">
        <v>6.7000000000000004E-2</v>
      </c>
      <c r="AU250" s="270">
        <v>7.3999999999999996E-2</v>
      </c>
      <c r="AV250" s="270">
        <v>9.0999999999999998E-2</v>
      </c>
      <c r="AW250" s="270">
        <v>9.4E-2</v>
      </c>
      <c r="AX250" s="270">
        <v>0</v>
      </c>
      <c r="AY250" s="270">
        <v>0</v>
      </c>
      <c r="AZ250" s="270">
        <v>0</v>
      </c>
      <c r="BA250" s="270">
        <v>0</v>
      </c>
      <c r="BB250" s="270">
        <v>0</v>
      </c>
      <c r="BC250" s="270">
        <v>0</v>
      </c>
      <c r="BD250" s="270">
        <v>0</v>
      </c>
      <c r="BE250" s="270">
        <v>0</v>
      </c>
      <c r="BF250" s="270">
        <v>0</v>
      </c>
      <c r="BG250" s="270">
        <v>0</v>
      </c>
    </row>
    <row r="251" spans="1:59">
      <c r="A251" s="267" t="s">
        <v>640</v>
      </c>
      <c r="B251" s="268">
        <v>12.194833333333333</v>
      </c>
      <c r="C251" s="268">
        <v>18.259999999999998</v>
      </c>
      <c r="D251" s="268">
        <v>4.539024657534247</v>
      </c>
      <c r="E251" s="268"/>
      <c r="F251" s="269">
        <v>78029</v>
      </c>
      <c r="G251" s="270">
        <v>3.9990000000000001</v>
      </c>
      <c r="H251" s="270">
        <v>0.44400000000000001</v>
      </c>
      <c r="I251" s="270">
        <v>3.2000000000000001E-2</v>
      </c>
      <c r="J251" s="270">
        <v>5.7000000000000002E-2</v>
      </c>
      <c r="K251" s="270">
        <v>2.6</v>
      </c>
      <c r="L251" s="270">
        <v>0.52380867579908497</v>
      </c>
      <c r="M251" s="271">
        <v>51.250176216534875</v>
      </c>
      <c r="N251" s="269">
        <v>80563</v>
      </c>
      <c r="O251" s="269">
        <v>96906</v>
      </c>
      <c r="P251" s="269">
        <v>109707</v>
      </c>
      <c r="Q251" s="269">
        <v>115317</v>
      </c>
      <c r="R251" s="269">
        <v>119418</v>
      </c>
      <c r="S251" s="269" t="s">
        <v>175</v>
      </c>
      <c r="T251" s="270">
        <v>6.1349999999999998</v>
      </c>
      <c r="U251" s="270">
        <v>8.0510000000000002</v>
      </c>
      <c r="V251" s="270">
        <v>8.8140000000000001</v>
      </c>
      <c r="W251" s="270">
        <v>9.048</v>
      </c>
      <c r="X251" s="270">
        <v>9.1560000000000006</v>
      </c>
      <c r="Y251" s="270">
        <v>0.67700000000000005</v>
      </c>
      <c r="Z251" s="270">
        <v>0.88800000000000001</v>
      </c>
      <c r="AA251" s="270">
        <v>0.97199999999999998</v>
      </c>
      <c r="AB251" s="270">
        <v>0.998</v>
      </c>
      <c r="AC251" s="270">
        <v>1.01</v>
      </c>
      <c r="AD251" s="270">
        <v>7.6999999999999999E-2</v>
      </c>
      <c r="AE251" s="270">
        <v>0.10100000000000001</v>
      </c>
      <c r="AF251" s="270">
        <v>0.111</v>
      </c>
      <c r="AG251" s="270">
        <v>0.114</v>
      </c>
      <c r="AH251" s="270">
        <v>0.115</v>
      </c>
      <c r="AI251" s="270">
        <v>9.0999999999999998E-2</v>
      </c>
      <c r="AJ251" s="270">
        <v>0.11700000000000001</v>
      </c>
      <c r="AK251" s="270">
        <v>0.128</v>
      </c>
      <c r="AL251" s="270">
        <v>0.13100000000000001</v>
      </c>
      <c r="AM251" s="270">
        <v>0.13300000000000001</v>
      </c>
      <c r="AN251" s="270">
        <v>2.87</v>
      </c>
      <c r="AO251" s="270">
        <v>2.95</v>
      </c>
      <c r="AP251" s="270">
        <v>3</v>
      </c>
      <c r="AQ251" s="270">
        <v>3.1</v>
      </c>
      <c r="AR251" s="270">
        <v>3.15</v>
      </c>
      <c r="AS251" s="270">
        <v>1.9139999999999999</v>
      </c>
      <c r="AT251" s="270">
        <v>2.1360000000000001</v>
      </c>
      <c r="AU251" s="270">
        <v>2.456</v>
      </c>
      <c r="AV251" s="270">
        <v>2.5880000000000001</v>
      </c>
      <c r="AW251" s="270">
        <v>2.69</v>
      </c>
      <c r="AX251" s="270">
        <v>6.5</v>
      </c>
      <c r="AY251" s="270">
        <v>12</v>
      </c>
      <c r="AZ251" s="270">
        <v>3.5</v>
      </c>
      <c r="BA251" s="270">
        <v>1</v>
      </c>
      <c r="BB251" s="270">
        <v>0</v>
      </c>
      <c r="BC251" s="270">
        <v>0.96499999999999997</v>
      </c>
      <c r="BD251" s="270">
        <v>4.194</v>
      </c>
      <c r="BE251" s="270">
        <v>2.1789999999999998</v>
      </c>
      <c r="BF251" s="270">
        <v>0.99199999999999999</v>
      </c>
      <c r="BG251" s="270">
        <v>0.84799999999999998</v>
      </c>
    </row>
    <row r="252" spans="1:59">
      <c r="A252" s="267" t="s">
        <v>641</v>
      </c>
      <c r="B252" s="268">
        <v>0.57025000000000003</v>
      </c>
      <c r="C252" s="268">
        <v>0.98000000000000009</v>
      </c>
      <c r="D252" s="268">
        <v>4.9260273972602745E-3</v>
      </c>
      <c r="E252" s="268"/>
      <c r="F252" s="269">
        <v>9260</v>
      </c>
      <c r="G252" s="270">
        <v>0.43099999999999999</v>
      </c>
      <c r="H252" s="270">
        <v>5.0000000000000001E-3</v>
      </c>
      <c r="I252" s="270">
        <v>0</v>
      </c>
      <c r="J252" s="270">
        <v>0.02</v>
      </c>
      <c r="K252" s="270">
        <v>0.02</v>
      </c>
      <c r="L252" s="270">
        <v>8.9323972602739721E-2</v>
      </c>
      <c r="M252" s="271">
        <v>46.54427645788337</v>
      </c>
      <c r="N252" s="269">
        <v>9100</v>
      </c>
      <c r="O252" s="269">
        <v>9150</v>
      </c>
      <c r="P252" s="269">
        <v>9200</v>
      </c>
      <c r="Q252" s="269">
        <v>9250</v>
      </c>
      <c r="R252" s="269">
        <v>9300</v>
      </c>
      <c r="S252" s="269" t="s">
        <v>174</v>
      </c>
      <c r="T252" s="270">
        <v>0.52</v>
      </c>
      <c r="U252" s="270">
        <v>0.52200000000000002</v>
      </c>
      <c r="V252" s="270">
        <v>0.52400000000000002</v>
      </c>
      <c r="W252" s="270">
        <v>0.52600000000000002</v>
      </c>
      <c r="X252" s="270">
        <v>0.52800000000000002</v>
      </c>
      <c r="Y252" s="270">
        <v>2.3E-2</v>
      </c>
      <c r="Z252" s="270">
        <v>2.4E-2</v>
      </c>
      <c r="AA252" s="270">
        <v>2.5000000000000001E-2</v>
      </c>
      <c r="AB252" s="270">
        <v>2.5999999999999999E-2</v>
      </c>
      <c r="AC252" s="270">
        <v>2.7E-2</v>
      </c>
      <c r="AD252" s="270">
        <v>0</v>
      </c>
      <c r="AE252" s="270">
        <v>0</v>
      </c>
      <c r="AF252" s="270">
        <v>0</v>
      </c>
      <c r="AG252" s="270">
        <v>0</v>
      </c>
      <c r="AH252" s="270">
        <v>0</v>
      </c>
      <c r="AI252" s="270">
        <v>5.0000000000000001E-3</v>
      </c>
      <c r="AJ252" s="270">
        <v>5.0000000000000001E-3</v>
      </c>
      <c r="AK252" s="270">
        <v>5.0000000000000001E-3</v>
      </c>
      <c r="AL252" s="270">
        <v>5.0000000000000001E-3</v>
      </c>
      <c r="AM252" s="270">
        <v>5.0000000000000001E-3</v>
      </c>
      <c r="AN252" s="270">
        <v>0.02</v>
      </c>
      <c r="AO252" s="270">
        <v>0.02</v>
      </c>
      <c r="AP252" s="270">
        <v>0.02</v>
      </c>
      <c r="AQ252" s="270">
        <v>0.02</v>
      </c>
      <c r="AR252" s="270">
        <v>0.02</v>
      </c>
      <c r="AS252" s="270">
        <v>0.121</v>
      </c>
      <c r="AT252" s="270">
        <v>0.121</v>
      </c>
      <c r="AU252" s="270">
        <v>0.122</v>
      </c>
      <c r="AV252" s="270">
        <v>0.122</v>
      </c>
      <c r="AW252" s="270">
        <v>0.123</v>
      </c>
      <c r="AX252" s="270">
        <v>0.3</v>
      </c>
      <c r="AY252" s="270">
        <v>0</v>
      </c>
      <c r="AZ252" s="270">
        <v>0</v>
      </c>
      <c r="BA252" s="270">
        <v>0</v>
      </c>
      <c r="BB252" s="270">
        <v>0</v>
      </c>
      <c r="BC252" s="270">
        <v>0</v>
      </c>
      <c r="BD252" s="270">
        <v>0</v>
      </c>
      <c r="BE252" s="270">
        <v>0</v>
      </c>
      <c r="BF252" s="270">
        <v>0</v>
      </c>
      <c r="BG252" s="270">
        <v>0</v>
      </c>
    </row>
    <row r="253" spans="1:59">
      <c r="A253" s="267" t="s">
        <v>642</v>
      </c>
      <c r="B253" s="268">
        <v>0.40599999999999997</v>
      </c>
      <c r="C253" s="268">
        <v>40.823999999999998</v>
      </c>
      <c r="D253" s="268">
        <v>3.9E-2</v>
      </c>
      <c r="E253" s="268"/>
      <c r="F253" s="269">
        <v>2250</v>
      </c>
      <c r="G253" s="270">
        <v>0.14099999999999999</v>
      </c>
      <c r="H253" s="270">
        <v>0.123</v>
      </c>
      <c r="I253" s="270">
        <v>1E-3</v>
      </c>
      <c r="J253" s="270">
        <v>2E-3</v>
      </c>
      <c r="K253" s="270">
        <v>1.7000000000000001E-2</v>
      </c>
      <c r="L253" s="270">
        <v>8.2999999999999963E-2</v>
      </c>
      <c r="M253" s="271">
        <v>62.666666666666664</v>
      </c>
      <c r="N253" s="269">
        <v>2266</v>
      </c>
      <c r="O253" s="269">
        <v>2280</v>
      </c>
      <c r="P253" s="269">
        <v>2290</v>
      </c>
      <c r="Q253" s="269">
        <v>2290</v>
      </c>
      <c r="R253" s="269">
        <v>2300</v>
      </c>
      <c r="S253" s="269" t="s">
        <v>127</v>
      </c>
      <c r="T253" s="270">
        <v>0.123</v>
      </c>
      <c r="U253" s="270">
        <v>0.128</v>
      </c>
      <c r="V253" s="270">
        <v>0.13300000000000001</v>
      </c>
      <c r="W253" s="270">
        <v>0.13300000000000001</v>
      </c>
      <c r="X253" s="270">
        <v>0.14000000000000001</v>
      </c>
      <c r="Y253" s="270">
        <v>5.1999999999999998E-2</v>
      </c>
      <c r="Z253" s="270">
        <v>5.5E-2</v>
      </c>
      <c r="AA253" s="270">
        <v>5.8000000000000003E-2</v>
      </c>
      <c r="AB253" s="270">
        <v>5.8000000000000003E-2</v>
      </c>
      <c r="AC253" s="270">
        <v>0.06</v>
      </c>
      <c r="AD253" s="270">
        <v>2E-3</v>
      </c>
      <c r="AE253" s="270">
        <v>2E-3</v>
      </c>
      <c r="AF253" s="270">
        <v>3.0000000000000001E-3</v>
      </c>
      <c r="AG253" s="270">
        <v>3.0000000000000001E-3</v>
      </c>
      <c r="AH253" s="270">
        <v>4.0000000000000001E-3</v>
      </c>
      <c r="AI253" s="270">
        <v>2.1999999999999999E-2</v>
      </c>
      <c r="AJ253" s="270">
        <v>2.1999999999999999E-2</v>
      </c>
      <c r="AK253" s="270">
        <v>2.4E-2</v>
      </c>
      <c r="AL253" s="270">
        <v>2.4E-2</v>
      </c>
      <c r="AM253" s="270">
        <v>2.5000000000000001E-2</v>
      </c>
      <c r="AN253" s="270">
        <v>0.01</v>
      </c>
      <c r="AO253" s="270">
        <v>1.2E-2</v>
      </c>
      <c r="AP253" s="270">
        <v>1.4E-2</v>
      </c>
      <c r="AQ253" s="270">
        <v>1.4E-2</v>
      </c>
      <c r="AR253" s="270">
        <v>1.6E-2</v>
      </c>
      <c r="AS253" s="270">
        <v>0.192</v>
      </c>
      <c r="AT253" s="270">
        <v>0.20100000000000001</v>
      </c>
      <c r="AU253" s="270">
        <v>0.21299999999999999</v>
      </c>
      <c r="AV253" s="270">
        <v>0.21299999999999999</v>
      </c>
      <c r="AW253" s="270">
        <v>0.22500000000000001</v>
      </c>
      <c r="AX253" s="270">
        <v>0</v>
      </c>
      <c r="AY253" s="270">
        <v>0</v>
      </c>
      <c r="AZ253" s="270">
        <v>0</v>
      </c>
      <c r="BA253" s="270">
        <v>0</v>
      </c>
      <c r="BB253" s="270">
        <v>0</v>
      </c>
      <c r="BC253" s="270">
        <v>0</v>
      </c>
      <c r="BD253" s="270">
        <v>0</v>
      </c>
      <c r="BE253" s="270">
        <v>0</v>
      </c>
      <c r="BF253" s="270">
        <v>0</v>
      </c>
      <c r="BG253" s="270">
        <v>0</v>
      </c>
    </row>
    <row r="254" spans="1:59">
      <c r="A254" s="267" t="s">
        <v>643</v>
      </c>
      <c r="B254" s="268">
        <v>0.3781666666666666</v>
      </c>
      <c r="C254" s="268">
        <v>0.75</v>
      </c>
      <c r="D254" s="268">
        <v>0</v>
      </c>
      <c r="E254" s="268"/>
      <c r="F254" s="269">
        <v>4680</v>
      </c>
      <c r="G254" s="270">
        <v>0.2</v>
      </c>
      <c r="H254" s="270">
        <v>3.6999999999999998E-2</v>
      </c>
      <c r="I254" s="270">
        <v>0</v>
      </c>
      <c r="J254" s="270">
        <v>9.2999999999999999E-2</v>
      </c>
      <c r="K254" s="270">
        <v>0</v>
      </c>
      <c r="L254" s="270">
        <v>4.816666666666658E-2</v>
      </c>
      <c r="M254" s="271">
        <v>42.735042735042732</v>
      </c>
      <c r="N254" s="269">
        <v>4770</v>
      </c>
      <c r="O254" s="269">
        <v>4850</v>
      </c>
      <c r="P254" s="269">
        <v>4945</v>
      </c>
      <c r="Q254" s="269">
        <v>5110</v>
      </c>
      <c r="R254" s="269">
        <v>5225</v>
      </c>
      <c r="S254" s="269" t="s">
        <v>182</v>
      </c>
      <c r="T254" s="270">
        <v>0.22</v>
      </c>
      <c r="U254" s="270">
        <v>0.24</v>
      </c>
      <c r="V254" s="270">
        <v>0.26</v>
      </c>
      <c r="W254" s="270">
        <v>0.28000000000000003</v>
      </c>
      <c r="X254" s="270">
        <v>0.3</v>
      </c>
      <c r="Y254" s="270">
        <v>3.9E-2</v>
      </c>
      <c r="Z254" s="270">
        <v>4.1000000000000002E-2</v>
      </c>
      <c r="AA254" s="270">
        <v>4.2999999999999997E-2</v>
      </c>
      <c r="AB254" s="270">
        <v>4.4999999999999998E-2</v>
      </c>
      <c r="AC254" s="270">
        <v>4.8000000000000001E-2</v>
      </c>
      <c r="AD254" s="270">
        <v>0</v>
      </c>
      <c r="AE254" s="270">
        <v>0</v>
      </c>
      <c r="AF254" s="270">
        <v>0</v>
      </c>
      <c r="AG254" s="270">
        <v>0</v>
      </c>
      <c r="AH254" s="270">
        <v>0</v>
      </c>
      <c r="AI254" s="270">
        <v>9.5000000000000001E-2</v>
      </c>
      <c r="AJ254" s="270">
        <v>9.7000000000000003E-2</v>
      </c>
      <c r="AK254" s="270">
        <v>9.9000000000000005E-2</v>
      </c>
      <c r="AL254" s="270">
        <v>0.10100000000000001</v>
      </c>
      <c r="AM254" s="270">
        <v>0.104</v>
      </c>
      <c r="AN254" s="270">
        <v>1E-3</v>
      </c>
      <c r="AO254" s="270">
        <v>1E-3</v>
      </c>
      <c r="AP254" s="270">
        <v>1E-3</v>
      </c>
      <c r="AQ254" s="270">
        <v>1E-3</v>
      </c>
      <c r="AR254" s="270">
        <v>1E-3</v>
      </c>
      <c r="AS254" s="270">
        <v>4.7E-2</v>
      </c>
      <c r="AT254" s="270">
        <v>5.0999999999999997E-2</v>
      </c>
      <c r="AU254" s="270">
        <v>5.3999999999999999E-2</v>
      </c>
      <c r="AV254" s="270">
        <v>5.7000000000000002E-2</v>
      </c>
      <c r="AW254" s="270">
        <v>0.06</v>
      </c>
      <c r="AX254" s="270">
        <v>0</v>
      </c>
      <c r="AY254" s="270">
        <v>0</v>
      </c>
      <c r="AZ254" s="270">
        <v>0</v>
      </c>
      <c r="BA254" s="270">
        <v>0</v>
      </c>
      <c r="BB254" s="270">
        <v>0</v>
      </c>
      <c r="BC254" s="270">
        <v>0</v>
      </c>
      <c r="BD254" s="270">
        <v>0</v>
      </c>
      <c r="BE254" s="270">
        <v>0</v>
      </c>
      <c r="BF254" s="270">
        <v>0</v>
      </c>
      <c r="BG254" s="270">
        <v>0</v>
      </c>
    </row>
    <row r="255" spans="1:59">
      <c r="A255" s="267" t="s">
        <v>644</v>
      </c>
      <c r="B255" s="268">
        <v>5.0484166666666672</v>
      </c>
      <c r="C255" s="268">
        <v>18.2</v>
      </c>
      <c r="D255" s="268">
        <v>0.375</v>
      </c>
      <c r="E255" s="268"/>
      <c r="F255" s="269">
        <v>47623</v>
      </c>
      <c r="G255" s="270">
        <v>2.57</v>
      </c>
      <c r="H255" s="270">
        <v>0.70499999999999996</v>
      </c>
      <c r="I255" s="270">
        <v>0</v>
      </c>
      <c r="J255" s="270">
        <v>0</v>
      </c>
      <c r="K255" s="270">
        <v>0.435</v>
      </c>
      <c r="L255" s="270">
        <v>0.96341666666666725</v>
      </c>
      <c r="M255" s="271">
        <v>53.965520861768475</v>
      </c>
      <c r="N255" s="269">
        <v>48919</v>
      </c>
      <c r="O255" s="269">
        <v>56501</v>
      </c>
      <c r="P255" s="269">
        <v>65259</v>
      </c>
      <c r="Q255" s="269">
        <v>75374</v>
      </c>
      <c r="R255" s="269">
        <v>87057</v>
      </c>
      <c r="S255" s="269" t="s">
        <v>146</v>
      </c>
      <c r="T255" s="270">
        <v>2.9159999999999999</v>
      </c>
      <c r="U255" s="270">
        <v>3.367</v>
      </c>
      <c r="V255" s="270">
        <v>3.8889999999999998</v>
      </c>
      <c r="W255" s="270">
        <v>4.492</v>
      </c>
      <c r="X255" s="270">
        <v>5.1879999999999997</v>
      </c>
      <c r="Y255" s="270">
        <v>0.57099999999999995</v>
      </c>
      <c r="Z255" s="270">
        <v>0.65700000000000003</v>
      </c>
      <c r="AA255" s="270">
        <v>0.76100000000000001</v>
      </c>
      <c r="AB255" s="270">
        <v>0.879</v>
      </c>
      <c r="AC255" s="270">
        <v>1.0109999999999999</v>
      </c>
      <c r="AD255" s="270">
        <v>0</v>
      </c>
      <c r="AE255" s="270">
        <v>0</v>
      </c>
      <c r="AF255" s="270">
        <v>0</v>
      </c>
      <c r="AG255" s="270">
        <v>0</v>
      </c>
      <c r="AH255" s="270">
        <v>0</v>
      </c>
      <c r="AI255" s="270">
        <v>0</v>
      </c>
      <c r="AJ255" s="270">
        <v>0</v>
      </c>
      <c r="AK255" s="270">
        <v>0</v>
      </c>
      <c r="AL255" s="270">
        <v>0</v>
      </c>
      <c r="AM255" s="270">
        <v>0</v>
      </c>
      <c r="AN255" s="270">
        <v>0.497</v>
      </c>
      <c r="AO255" s="270">
        <v>0.57399999999999995</v>
      </c>
      <c r="AP255" s="270">
        <v>0.66300000000000003</v>
      </c>
      <c r="AQ255" s="270">
        <v>0.76300000000000001</v>
      </c>
      <c r="AR255" s="270">
        <v>0.88100000000000001</v>
      </c>
      <c r="AS255" s="270">
        <v>1.4730000000000001</v>
      </c>
      <c r="AT255" s="270">
        <v>1.7</v>
      </c>
      <c r="AU255" s="270">
        <v>1.964</v>
      </c>
      <c r="AV255" s="270">
        <v>2.2679999999999998</v>
      </c>
      <c r="AW255" s="270">
        <v>2.6179999999999999</v>
      </c>
      <c r="AX255" s="270">
        <v>0</v>
      </c>
      <c r="AY255" s="270">
        <v>0</v>
      </c>
      <c r="AZ255" s="270">
        <v>0</v>
      </c>
      <c r="BA255" s="270">
        <v>0</v>
      </c>
      <c r="BB255" s="270">
        <v>0</v>
      </c>
      <c r="BC255" s="270">
        <v>0</v>
      </c>
      <c r="BD255" s="270">
        <v>0</v>
      </c>
      <c r="BE255" s="270">
        <v>0</v>
      </c>
      <c r="BF255" s="270">
        <v>0</v>
      </c>
      <c r="BG255" s="270">
        <v>0</v>
      </c>
    </row>
    <row r="256" spans="1:59">
      <c r="A256" s="267" t="s">
        <v>645</v>
      </c>
      <c r="B256" s="268">
        <v>0.14566666666666667</v>
      </c>
      <c r="C256" s="268">
        <v>0.39600000000000002</v>
      </c>
      <c r="D256" s="268">
        <v>0</v>
      </c>
      <c r="E256" s="268"/>
      <c r="F256" s="269">
        <v>855</v>
      </c>
      <c r="G256" s="270">
        <v>6.3E-2</v>
      </c>
      <c r="H256" s="270">
        <v>1.9E-2</v>
      </c>
      <c r="I256" s="270">
        <v>0</v>
      </c>
      <c r="J256" s="270">
        <v>2.5999999999999999E-2</v>
      </c>
      <c r="K256" s="270">
        <v>5.0000000000000001E-3</v>
      </c>
      <c r="L256" s="270">
        <v>3.2666666666666663E-2</v>
      </c>
      <c r="M256" s="271">
        <v>73.684210526315795</v>
      </c>
      <c r="N256" s="269">
        <v>1005</v>
      </c>
      <c r="O256" s="269">
        <v>1045</v>
      </c>
      <c r="P256" s="269">
        <v>1170</v>
      </c>
      <c r="Q256" s="269">
        <v>1207</v>
      </c>
      <c r="R256" s="269">
        <v>1258</v>
      </c>
      <c r="S256" s="269" t="s">
        <v>195</v>
      </c>
      <c r="T256" s="270">
        <v>6.4000000000000001E-2</v>
      </c>
      <c r="U256" s="270">
        <v>7.0999999999999994E-2</v>
      </c>
      <c r="V256" s="270">
        <v>7.6999999999999999E-2</v>
      </c>
      <c r="W256" s="270">
        <v>8.5000000000000006E-2</v>
      </c>
      <c r="X256" s="270">
        <v>9.5000000000000001E-2</v>
      </c>
      <c r="Y256" s="270">
        <v>0.02</v>
      </c>
      <c r="Z256" s="270">
        <v>2.1000000000000001E-2</v>
      </c>
      <c r="AA256" s="270">
        <v>2.3E-2</v>
      </c>
      <c r="AB256" s="270">
        <v>2.5000000000000001E-2</v>
      </c>
      <c r="AC256" s="270">
        <v>2.7E-2</v>
      </c>
      <c r="AD256" s="270">
        <v>0</v>
      </c>
      <c r="AE256" s="270">
        <v>0</v>
      </c>
      <c r="AF256" s="270">
        <v>0</v>
      </c>
      <c r="AG256" s="270">
        <v>0</v>
      </c>
      <c r="AH256" s="270">
        <v>0</v>
      </c>
      <c r="AI256" s="270">
        <v>2.5999999999999999E-2</v>
      </c>
      <c r="AJ256" s="270">
        <v>2.7E-2</v>
      </c>
      <c r="AK256" s="270">
        <v>2.8000000000000001E-2</v>
      </c>
      <c r="AL256" s="270">
        <v>2.9000000000000001E-2</v>
      </c>
      <c r="AM256" s="270">
        <v>0.03</v>
      </c>
      <c r="AN256" s="270">
        <v>3.0000000000000001E-3</v>
      </c>
      <c r="AO256" s="270">
        <v>3.0000000000000001E-3</v>
      </c>
      <c r="AP256" s="270">
        <v>3.0000000000000001E-3</v>
      </c>
      <c r="AQ256" s="270">
        <v>3.0000000000000001E-3</v>
      </c>
      <c r="AR256" s="270">
        <v>3.0000000000000001E-3</v>
      </c>
      <c r="AS256" s="270">
        <v>3.2000000000000001E-2</v>
      </c>
      <c r="AT256" s="270">
        <v>3.5000000000000003E-2</v>
      </c>
      <c r="AU256" s="270">
        <v>3.6999999999999998E-2</v>
      </c>
      <c r="AV256" s="270">
        <v>0.04</v>
      </c>
      <c r="AW256" s="270">
        <v>4.3999999999999997E-2</v>
      </c>
      <c r="AX256" s="270">
        <v>0</v>
      </c>
      <c r="AY256" s="270">
        <v>0</v>
      </c>
      <c r="AZ256" s="270">
        <v>0</v>
      </c>
      <c r="BA256" s="270">
        <v>0</v>
      </c>
      <c r="BB256" s="270">
        <v>0</v>
      </c>
      <c r="BC256" s="270">
        <v>0</v>
      </c>
      <c r="BD256" s="270">
        <v>0</v>
      </c>
      <c r="BE256" s="270">
        <v>0</v>
      </c>
      <c r="BF256" s="270">
        <v>0</v>
      </c>
      <c r="BG256" s="270">
        <v>0</v>
      </c>
    </row>
    <row r="257" spans="1:59">
      <c r="A257" s="267" t="s">
        <v>646</v>
      </c>
      <c r="B257" s="268">
        <v>0.19925000000000001</v>
      </c>
      <c r="C257" s="268">
        <v>0.3</v>
      </c>
      <c r="D257" s="268">
        <v>0</v>
      </c>
      <c r="E257" s="268"/>
      <c r="F257" s="269">
        <v>1450</v>
      </c>
      <c r="G257" s="270">
        <v>7.0000000000000007E-2</v>
      </c>
      <c r="H257" s="270">
        <v>9.2999999999999999E-2</v>
      </c>
      <c r="I257" s="270">
        <v>0</v>
      </c>
      <c r="J257" s="270">
        <v>2E-3</v>
      </c>
      <c r="K257" s="270">
        <v>2.5000000000000001E-2</v>
      </c>
      <c r="L257" s="270">
        <v>9.2500000000000082E-3</v>
      </c>
      <c r="M257" s="271">
        <v>48.275862068965516</v>
      </c>
      <c r="N257" s="269">
        <v>1407</v>
      </c>
      <c r="O257" s="269">
        <v>1423</v>
      </c>
      <c r="P257" s="269">
        <v>1438</v>
      </c>
      <c r="Q257" s="269">
        <v>1451</v>
      </c>
      <c r="R257" s="269">
        <v>1466</v>
      </c>
      <c r="S257" s="269" t="s">
        <v>175</v>
      </c>
      <c r="T257" s="270">
        <v>0.09</v>
      </c>
      <c r="U257" s="270">
        <v>9.5000000000000001E-2</v>
      </c>
      <c r="V257" s="270">
        <v>9.8000000000000004E-2</v>
      </c>
      <c r="W257" s="270">
        <v>0.105</v>
      </c>
      <c r="X257" s="270">
        <v>0.11</v>
      </c>
      <c r="Y257" s="270">
        <v>9.8000000000000004E-2</v>
      </c>
      <c r="Z257" s="270">
        <v>0.1</v>
      </c>
      <c r="AA257" s="270">
        <v>0.12</v>
      </c>
      <c r="AB257" s="270">
        <v>0.13500000000000001</v>
      </c>
      <c r="AC257" s="270">
        <v>0.14000000000000001</v>
      </c>
      <c r="AD257" s="270">
        <v>0</v>
      </c>
      <c r="AE257" s="270">
        <v>0</v>
      </c>
      <c r="AF257" s="270">
        <v>0</v>
      </c>
      <c r="AG257" s="270">
        <v>0</v>
      </c>
      <c r="AH257" s="270">
        <v>0</v>
      </c>
      <c r="AI257" s="270">
        <v>2E-3</v>
      </c>
      <c r="AJ257" s="270">
        <v>2E-3</v>
      </c>
      <c r="AK257" s="270">
        <v>2E-3</v>
      </c>
      <c r="AL257" s="270">
        <v>2E-3</v>
      </c>
      <c r="AM257" s="270">
        <v>2E-3</v>
      </c>
      <c r="AN257" s="270">
        <v>0.03</v>
      </c>
      <c r="AO257" s="270">
        <v>0.03</v>
      </c>
      <c r="AP257" s="270">
        <v>0.03</v>
      </c>
      <c r="AQ257" s="270">
        <v>0.03</v>
      </c>
      <c r="AR257" s="270">
        <v>0.03</v>
      </c>
      <c r="AS257" s="270">
        <v>0.02</v>
      </c>
      <c r="AT257" s="270">
        <v>0.02</v>
      </c>
      <c r="AU257" s="270">
        <v>0.02</v>
      </c>
      <c r="AV257" s="270">
        <v>0.02</v>
      </c>
      <c r="AW257" s="270">
        <v>0.02</v>
      </c>
      <c r="AX257" s="270">
        <v>0</v>
      </c>
      <c r="AY257" s="270">
        <v>7.0000000000000001E-3</v>
      </c>
      <c r="AZ257" s="270">
        <v>0</v>
      </c>
      <c r="BA257" s="270">
        <v>0</v>
      </c>
      <c r="BB257" s="270">
        <v>0</v>
      </c>
      <c r="BC257" s="270">
        <v>0</v>
      </c>
      <c r="BD257" s="270">
        <v>0</v>
      </c>
      <c r="BE257" s="270">
        <v>0</v>
      </c>
      <c r="BF257" s="270">
        <v>0</v>
      </c>
      <c r="BG257" s="270">
        <v>0</v>
      </c>
    </row>
    <row r="258" spans="1:59">
      <c r="A258" s="267" t="s">
        <v>647</v>
      </c>
      <c r="B258" s="268">
        <v>6.4416666666666664</v>
      </c>
      <c r="C258" s="268">
        <v>20</v>
      </c>
      <c r="D258" s="268">
        <v>4.5524164383561647</v>
      </c>
      <c r="E258" s="268"/>
      <c r="F258" s="269">
        <v>15345</v>
      </c>
      <c r="G258" s="270">
        <v>0.81699999999999995</v>
      </c>
      <c r="H258" s="270">
        <v>0.77300000000000002</v>
      </c>
      <c r="I258" s="270">
        <v>5.0000000000000001E-3</v>
      </c>
      <c r="J258" s="270">
        <v>0</v>
      </c>
      <c r="K258" s="270">
        <v>0.109</v>
      </c>
      <c r="L258" s="270">
        <v>0.18525022831050197</v>
      </c>
      <c r="M258" s="271">
        <v>53.242098403388724</v>
      </c>
      <c r="N258" s="269">
        <v>15631</v>
      </c>
      <c r="O258" s="269">
        <v>15944</v>
      </c>
      <c r="P258" s="269">
        <v>16263</v>
      </c>
      <c r="Q258" s="269">
        <v>16588</v>
      </c>
      <c r="R258" s="269">
        <v>16920</v>
      </c>
      <c r="S258" s="269" t="s">
        <v>135</v>
      </c>
      <c r="T258" s="270">
        <v>1.458</v>
      </c>
      <c r="U258" s="270">
        <v>1.5720000000000001</v>
      </c>
      <c r="V258" s="270">
        <v>1.72</v>
      </c>
      <c r="W258" s="270">
        <v>1.7689999999999999</v>
      </c>
      <c r="X258" s="270">
        <v>1.823</v>
      </c>
      <c r="Y258" s="270">
        <v>1.004</v>
      </c>
      <c r="Z258" s="270">
        <v>1.1040000000000001</v>
      </c>
      <c r="AA258" s="270">
        <v>1.214</v>
      </c>
      <c r="AB258" s="270">
        <v>1.3360000000000001</v>
      </c>
      <c r="AC258" s="270">
        <v>1.4690000000000001</v>
      </c>
      <c r="AD258" s="270">
        <v>7.0000000000000001E-3</v>
      </c>
      <c r="AE258" s="270">
        <v>7.0000000000000001E-3</v>
      </c>
      <c r="AF258" s="270">
        <v>8.0000000000000002E-3</v>
      </c>
      <c r="AG258" s="270">
        <v>8.0000000000000002E-3</v>
      </c>
      <c r="AH258" s="270">
        <v>0.01</v>
      </c>
      <c r="AI258" s="270">
        <v>0</v>
      </c>
      <c r="AJ258" s="270">
        <v>0</v>
      </c>
      <c r="AK258" s="270">
        <v>0</v>
      </c>
      <c r="AL258" s="270">
        <v>0</v>
      </c>
      <c r="AM258" s="270">
        <v>0</v>
      </c>
      <c r="AN258" s="270">
        <v>9.5000000000000001E-2</v>
      </c>
      <c r="AO258" s="270">
        <v>0.10199999999999999</v>
      </c>
      <c r="AP258" s="270">
        <v>0.112</v>
      </c>
      <c r="AQ258" s="270">
        <v>0.115</v>
      </c>
      <c r="AR258" s="270">
        <v>0.11899999999999999</v>
      </c>
      <c r="AS258" s="270">
        <v>0.35799999999999998</v>
      </c>
      <c r="AT258" s="270">
        <v>0.38900000000000001</v>
      </c>
      <c r="AU258" s="270">
        <v>0.42699999999999999</v>
      </c>
      <c r="AV258" s="270">
        <v>0.45100000000000001</v>
      </c>
      <c r="AW258" s="270">
        <v>0.47799999999999998</v>
      </c>
      <c r="AX258" s="270">
        <v>0</v>
      </c>
      <c r="AY258" s="270">
        <v>0</v>
      </c>
      <c r="AZ258" s="270">
        <v>0</v>
      </c>
      <c r="BA258" s="270">
        <v>0</v>
      </c>
      <c r="BB258" s="270">
        <v>0</v>
      </c>
      <c r="BC258" s="270">
        <v>0</v>
      </c>
      <c r="BD258" s="270">
        <v>0</v>
      </c>
      <c r="BE258" s="270">
        <v>0</v>
      </c>
      <c r="BF258" s="270">
        <v>0</v>
      </c>
      <c r="BG258" s="270">
        <v>0</v>
      </c>
    </row>
    <row r="259" spans="1:59">
      <c r="A259" s="267" t="s">
        <v>648</v>
      </c>
      <c r="B259" s="268">
        <v>1.1089166666666668</v>
      </c>
      <c r="C259" s="268">
        <v>3</v>
      </c>
      <c r="D259" s="268">
        <v>0</v>
      </c>
      <c r="E259" s="268"/>
      <c r="F259" s="269">
        <v>7137</v>
      </c>
      <c r="G259" s="270">
        <v>1.05</v>
      </c>
      <c r="H259" s="270">
        <v>0.06</v>
      </c>
      <c r="I259" s="270">
        <v>0</v>
      </c>
      <c r="J259" s="270">
        <v>0</v>
      </c>
      <c r="K259" s="270">
        <v>1E-3</v>
      </c>
      <c r="L259" s="270">
        <v>-2.0833333333332149E-3</v>
      </c>
      <c r="M259" s="271">
        <v>147.12063892391762</v>
      </c>
      <c r="N259" s="269">
        <v>7750</v>
      </c>
      <c r="O259" s="269">
        <v>10014</v>
      </c>
      <c r="P259" s="269">
        <v>10953</v>
      </c>
      <c r="Q259" s="269">
        <v>12050</v>
      </c>
      <c r="R259" s="269">
        <v>13147</v>
      </c>
      <c r="S259" s="269" t="s">
        <v>198</v>
      </c>
      <c r="T259" s="270">
        <v>1.304</v>
      </c>
      <c r="U259" s="270">
        <v>1.5129999999999999</v>
      </c>
      <c r="V259" s="270">
        <v>1.681</v>
      </c>
      <c r="W259" s="270">
        <v>1.8560000000000001</v>
      </c>
      <c r="X259" s="270">
        <v>2.0510000000000002</v>
      </c>
      <c r="Y259" s="270">
        <v>7.5999999999999998E-2</v>
      </c>
      <c r="Z259" s="270">
        <v>8.8999999999999996E-2</v>
      </c>
      <c r="AA259" s="270">
        <v>9.8000000000000004E-2</v>
      </c>
      <c r="AB259" s="270">
        <v>0.109</v>
      </c>
      <c r="AC259" s="270">
        <v>0.12</v>
      </c>
      <c r="AD259" s="270">
        <v>0</v>
      </c>
      <c r="AE259" s="270">
        <v>0</v>
      </c>
      <c r="AF259" s="270">
        <v>0</v>
      </c>
      <c r="AG259" s="270">
        <v>0</v>
      </c>
      <c r="AH259" s="270">
        <v>0</v>
      </c>
      <c r="AI259" s="270">
        <v>0</v>
      </c>
      <c r="AJ259" s="270">
        <v>0</v>
      </c>
      <c r="AK259" s="270">
        <v>0</v>
      </c>
      <c r="AL259" s="270">
        <v>0</v>
      </c>
      <c r="AM259" s="270">
        <v>0</v>
      </c>
      <c r="AN259" s="270">
        <v>1E-3</v>
      </c>
      <c r="AO259" s="270">
        <v>1E-3</v>
      </c>
      <c r="AP259" s="270">
        <v>1E-3</v>
      </c>
      <c r="AQ259" s="270">
        <v>1E-3</v>
      </c>
      <c r="AR259" s="270">
        <v>1E-3</v>
      </c>
      <c r="AS259" s="270">
        <v>8.4000000000000005E-2</v>
      </c>
      <c r="AT259" s="270">
        <v>9.8000000000000004E-2</v>
      </c>
      <c r="AU259" s="270">
        <v>0.109</v>
      </c>
      <c r="AV259" s="270">
        <v>0.12</v>
      </c>
      <c r="AW259" s="270">
        <v>0.13300000000000001</v>
      </c>
      <c r="AX259" s="270">
        <v>0</v>
      </c>
      <c r="AY259" s="270">
        <v>0</v>
      </c>
      <c r="AZ259" s="270">
        <v>0</v>
      </c>
      <c r="BA259" s="270">
        <v>0</v>
      </c>
      <c r="BB259" s="270">
        <v>0</v>
      </c>
      <c r="BC259" s="270">
        <v>0</v>
      </c>
      <c r="BD259" s="270">
        <v>0</v>
      </c>
      <c r="BE259" s="270">
        <v>0</v>
      </c>
      <c r="BF259" s="270">
        <v>0</v>
      </c>
      <c r="BG259" s="270">
        <v>0</v>
      </c>
    </row>
    <row r="260" spans="1:59">
      <c r="A260" s="267" t="s">
        <v>649</v>
      </c>
      <c r="B260" s="268">
        <v>1.6170833333333332</v>
      </c>
      <c r="C260" s="268">
        <v>50</v>
      </c>
      <c r="D260" s="268">
        <v>0</v>
      </c>
      <c r="E260" s="268"/>
      <c r="F260" s="269">
        <v>20490</v>
      </c>
      <c r="G260" s="270">
        <v>1.1719999999999999</v>
      </c>
      <c r="H260" s="270">
        <v>0.151</v>
      </c>
      <c r="I260" s="270">
        <v>7.2999999999999995E-2</v>
      </c>
      <c r="J260" s="270">
        <v>2.4E-2</v>
      </c>
      <c r="K260" s="270">
        <v>9.0999999999999998E-2</v>
      </c>
      <c r="L260" s="270">
        <v>0.10608333333333331</v>
      </c>
      <c r="M260" s="271">
        <v>57.198633479746221</v>
      </c>
      <c r="N260" s="269">
        <v>23540</v>
      </c>
      <c r="O260" s="269">
        <v>26590</v>
      </c>
      <c r="P260" s="269">
        <v>29640</v>
      </c>
      <c r="Q260" s="269">
        <v>32680</v>
      </c>
      <c r="R260" s="269">
        <v>35720</v>
      </c>
      <c r="S260" s="269" t="s">
        <v>141</v>
      </c>
      <c r="T260" s="270">
        <v>1.3</v>
      </c>
      <c r="U260" s="270">
        <v>1.4179999999999999</v>
      </c>
      <c r="V260" s="270">
        <v>1.6539999999999999</v>
      </c>
      <c r="W260" s="270">
        <v>1.89</v>
      </c>
      <c r="X260" s="270">
        <v>2.1259999999999999</v>
      </c>
      <c r="Y260" s="270">
        <v>0.223</v>
      </c>
      <c r="Z260" s="270">
        <v>0.26100000000000001</v>
      </c>
      <c r="AA260" s="270">
        <v>0.30499999999999999</v>
      </c>
      <c r="AB260" s="270">
        <v>0.35699999999999998</v>
      </c>
      <c r="AC260" s="270">
        <v>0.41799999999999998</v>
      </c>
      <c r="AD260" s="270">
        <v>0.02</v>
      </c>
      <c r="AE260" s="270">
        <v>0.03</v>
      </c>
      <c r="AF260" s="270">
        <v>3.3000000000000002E-2</v>
      </c>
      <c r="AG260" s="270">
        <v>3.5000000000000003E-2</v>
      </c>
      <c r="AH260" s="270">
        <v>3.6999999999999998E-2</v>
      </c>
      <c r="AI260" s="270">
        <v>2.5000000000000001E-2</v>
      </c>
      <c r="AJ260" s="270">
        <v>2.5999999999999999E-2</v>
      </c>
      <c r="AK260" s="270">
        <v>3.3000000000000002E-2</v>
      </c>
      <c r="AL260" s="270">
        <v>3.6999999999999998E-2</v>
      </c>
      <c r="AM260" s="270">
        <v>4.2999999999999997E-2</v>
      </c>
      <c r="AN260" s="270">
        <v>0.11</v>
      </c>
      <c r="AO260" s="270">
        <v>0.11</v>
      </c>
      <c r="AP260" s="270">
        <v>0.11</v>
      </c>
      <c r="AQ260" s="270">
        <v>0.11</v>
      </c>
      <c r="AR260" s="270">
        <v>0.11</v>
      </c>
      <c r="AS260" s="270">
        <v>0.114</v>
      </c>
      <c r="AT260" s="270">
        <v>0.126</v>
      </c>
      <c r="AU260" s="270">
        <v>0.14599999999999999</v>
      </c>
      <c r="AV260" s="270">
        <v>0.16600000000000001</v>
      </c>
      <c r="AW260" s="270">
        <v>0.186</v>
      </c>
      <c r="AX260" s="270">
        <v>0</v>
      </c>
      <c r="AY260" s="270">
        <v>0</v>
      </c>
      <c r="AZ260" s="270">
        <v>0</v>
      </c>
      <c r="BA260" s="270">
        <v>0</v>
      </c>
      <c r="BB260" s="270">
        <v>0</v>
      </c>
      <c r="BC260" s="270">
        <v>0</v>
      </c>
      <c r="BD260" s="270">
        <v>0</v>
      </c>
      <c r="BE260" s="270">
        <v>0</v>
      </c>
      <c r="BF260" s="270">
        <v>0</v>
      </c>
      <c r="BG260" s="270">
        <v>0</v>
      </c>
    </row>
    <row r="261" spans="1:59">
      <c r="A261" s="267" t="s">
        <v>650</v>
      </c>
      <c r="B261" s="268">
        <v>2.3601666666666667</v>
      </c>
      <c r="C261" s="268">
        <v>23</v>
      </c>
      <c r="D261" s="268">
        <v>8.0635616438356178E-2</v>
      </c>
      <c r="E261" s="268"/>
      <c r="F261" s="269">
        <v>13220</v>
      </c>
      <c r="G261" s="270">
        <v>1.1599999999999999</v>
      </c>
      <c r="H261" s="270">
        <v>0.308</v>
      </c>
      <c r="I261" s="270">
        <v>0.40500000000000003</v>
      </c>
      <c r="J261" s="270">
        <v>0.19</v>
      </c>
      <c r="K261" s="270">
        <v>3.4000000000000002E-2</v>
      </c>
      <c r="L261" s="270">
        <v>0.1825310502283104</v>
      </c>
      <c r="M261" s="271">
        <v>87.745839636913772</v>
      </c>
      <c r="N261" s="269">
        <v>13874</v>
      </c>
      <c r="O261" s="269">
        <v>14000</v>
      </c>
      <c r="P261" s="269">
        <v>15000</v>
      </c>
      <c r="Q261" s="269">
        <v>16061</v>
      </c>
      <c r="R261" s="269">
        <v>16864</v>
      </c>
      <c r="S261" s="269" t="s">
        <v>203</v>
      </c>
      <c r="T261" s="270">
        <v>1.1659999999999999</v>
      </c>
      <c r="U261" s="270">
        <v>1.224</v>
      </c>
      <c r="V261" s="270">
        <v>1.2849999999999999</v>
      </c>
      <c r="W261" s="270">
        <v>1.35</v>
      </c>
      <c r="X261" s="270">
        <v>1.4179999999999999</v>
      </c>
      <c r="Y261" s="270">
        <v>0.317</v>
      </c>
      <c r="Z261" s="270">
        <v>0.32100000000000001</v>
      </c>
      <c r="AA261" s="270">
        <v>0.32500000000000001</v>
      </c>
      <c r="AB261" s="270">
        <v>0.32900000000000001</v>
      </c>
      <c r="AC261" s="270">
        <v>0.33300000000000002</v>
      </c>
      <c r="AD261" s="270">
        <v>2.7360000000000002</v>
      </c>
      <c r="AE261" s="270">
        <v>2.6</v>
      </c>
      <c r="AF261" s="270">
        <v>2.5</v>
      </c>
      <c r="AG261" s="270">
        <v>2.5</v>
      </c>
      <c r="AH261" s="270">
        <v>2.5</v>
      </c>
      <c r="AI261" s="270">
        <v>0.28000000000000003</v>
      </c>
      <c r="AJ261" s="270">
        <v>0.29399999999999998</v>
      </c>
      <c r="AK261" s="270">
        <v>0.308</v>
      </c>
      <c r="AL261" s="270">
        <v>0.32400000000000001</v>
      </c>
      <c r="AM261" s="270">
        <v>0.34</v>
      </c>
      <c r="AN261" s="270">
        <v>0.112</v>
      </c>
      <c r="AO261" s="270">
        <v>0.11799999999999999</v>
      </c>
      <c r="AP261" s="270">
        <v>0.123</v>
      </c>
      <c r="AQ261" s="270">
        <v>0.13</v>
      </c>
      <c r="AR261" s="270">
        <v>0.13700000000000001</v>
      </c>
      <c r="AS261" s="270">
        <v>0.621</v>
      </c>
      <c r="AT261" s="270">
        <v>0.60199999999999998</v>
      </c>
      <c r="AU261" s="270">
        <v>0.59599999999999997</v>
      </c>
      <c r="AV261" s="270">
        <v>0.60799999999999998</v>
      </c>
      <c r="AW261" s="270">
        <v>0.61699999999999999</v>
      </c>
      <c r="AX261" s="270">
        <v>0</v>
      </c>
      <c r="AY261" s="270">
        <v>0</v>
      </c>
      <c r="AZ261" s="270">
        <v>0</v>
      </c>
      <c r="BA261" s="270">
        <v>0</v>
      </c>
      <c r="BB261" s="270">
        <v>0</v>
      </c>
      <c r="BC261" s="270">
        <v>0</v>
      </c>
      <c r="BD261" s="270">
        <v>0</v>
      </c>
      <c r="BE261" s="270">
        <v>0</v>
      </c>
      <c r="BF261" s="270">
        <v>0</v>
      </c>
      <c r="BG261" s="270">
        <v>0</v>
      </c>
    </row>
    <row r="262" spans="1:59">
      <c r="A262" s="267" t="s">
        <v>651</v>
      </c>
      <c r="B262" s="268">
        <v>4.2987500000000001</v>
      </c>
      <c r="C262" s="268">
        <v>8.8190000000000008</v>
      </c>
      <c r="D262" s="268">
        <v>0</v>
      </c>
      <c r="E262" s="268"/>
      <c r="F262" s="269">
        <v>27500</v>
      </c>
      <c r="G262" s="270">
        <v>1.554</v>
      </c>
      <c r="H262" s="270">
        <v>0</v>
      </c>
      <c r="I262" s="270">
        <v>2</v>
      </c>
      <c r="J262" s="270">
        <v>0</v>
      </c>
      <c r="K262" s="270">
        <v>0.01</v>
      </c>
      <c r="L262" s="270">
        <v>0.73475000000000001</v>
      </c>
      <c r="M262" s="271">
        <v>56.509090909090908</v>
      </c>
      <c r="N262" s="269">
        <v>28000</v>
      </c>
      <c r="O262" s="269">
        <v>28000</v>
      </c>
      <c r="P262" s="269">
        <v>28500</v>
      </c>
      <c r="Q262" s="269">
        <v>29000</v>
      </c>
      <c r="R262" s="269">
        <v>29500</v>
      </c>
      <c r="S262" s="269" t="s">
        <v>172</v>
      </c>
      <c r="T262" s="270">
        <v>2.2999999999999998</v>
      </c>
      <c r="U262" s="270">
        <v>2.4</v>
      </c>
      <c r="V262" s="270">
        <v>2.5</v>
      </c>
      <c r="W262" s="270">
        <v>2.6</v>
      </c>
      <c r="X262" s="270">
        <v>2.7</v>
      </c>
      <c r="Y262" s="270">
        <v>0</v>
      </c>
      <c r="Z262" s="270">
        <v>0</v>
      </c>
      <c r="AA262" s="270">
        <v>0</v>
      </c>
      <c r="AB262" s="270">
        <v>0</v>
      </c>
      <c r="AC262" s="270">
        <v>0</v>
      </c>
      <c r="AD262" s="270">
        <v>2.4</v>
      </c>
      <c r="AE262" s="270">
        <v>2.7</v>
      </c>
      <c r="AF262" s="270">
        <v>3</v>
      </c>
      <c r="AG262" s="270">
        <v>3.3</v>
      </c>
      <c r="AH262" s="270">
        <v>3.6</v>
      </c>
      <c r="AI262" s="270">
        <v>0</v>
      </c>
      <c r="AJ262" s="270">
        <v>0</v>
      </c>
      <c r="AK262" s="270">
        <v>0</v>
      </c>
      <c r="AL262" s="270">
        <v>0</v>
      </c>
      <c r="AM262" s="270">
        <v>0</v>
      </c>
      <c r="AN262" s="270">
        <v>0.02</v>
      </c>
      <c r="AO262" s="270">
        <v>0.02</v>
      </c>
      <c r="AP262" s="270">
        <v>0.02</v>
      </c>
      <c r="AQ262" s="270">
        <v>0.02</v>
      </c>
      <c r="AR262" s="270">
        <v>0.02</v>
      </c>
      <c r="AS262" s="270">
        <v>0.4</v>
      </c>
      <c r="AT262" s="270">
        <v>0.42499999999999999</v>
      </c>
      <c r="AU262" s="270">
        <v>0.45</v>
      </c>
      <c r="AV262" s="270">
        <v>0.5</v>
      </c>
      <c r="AW262" s="270">
        <v>0.55000000000000004</v>
      </c>
      <c r="AX262" s="270">
        <v>2.306</v>
      </c>
      <c r="AY262" s="270">
        <v>2.25</v>
      </c>
      <c r="AZ262" s="270">
        <v>0</v>
      </c>
      <c r="BA262" s="270">
        <v>0</v>
      </c>
      <c r="BB262" s="270">
        <v>0</v>
      </c>
      <c r="BC262" s="270">
        <v>0</v>
      </c>
      <c r="BD262" s="270">
        <v>0</v>
      </c>
      <c r="BE262" s="270">
        <v>0</v>
      </c>
      <c r="BF262" s="270">
        <v>0</v>
      </c>
      <c r="BG262" s="270">
        <v>0</v>
      </c>
    </row>
    <row r="263" spans="1:59">
      <c r="A263" s="267" t="s">
        <v>653</v>
      </c>
      <c r="B263" s="268">
        <v>0.36525000000000002</v>
      </c>
      <c r="C263" s="268">
        <v>0.63700000000000001</v>
      </c>
      <c r="D263" s="268">
        <v>2.1057534246575346E-2</v>
      </c>
      <c r="E263" s="268"/>
      <c r="F263" s="269">
        <v>2300</v>
      </c>
      <c r="G263" s="270">
        <v>0.26200000000000001</v>
      </c>
      <c r="H263" s="270">
        <v>5.7000000000000002E-2</v>
      </c>
      <c r="I263" s="270">
        <v>0</v>
      </c>
      <c r="J263" s="270">
        <v>0</v>
      </c>
      <c r="K263" s="270">
        <v>0</v>
      </c>
      <c r="L263" s="270">
        <v>2.5192465753424653E-2</v>
      </c>
      <c r="M263" s="271">
        <v>113.91304347826087</v>
      </c>
      <c r="N263" s="269">
        <v>2400</v>
      </c>
      <c r="O263" s="269">
        <v>2500</v>
      </c>
      <c r="P263" s="269">
        <v>2600</v>
      </c>
      <c r="Q263" s="269">
        <v>2700</v>
      </c>
      <c r="R263" s="269">
        <v>2700</v>
      </c>
      <c r="S263" s="269" t="s">
        <v>161</v>
      </c>
      <c r="T263" s="270">
        <v>0.29799999999999999</v>
      </c>
      <c r="U263" s="270">
        <v>0.31</v>
      </c>
      <c r="V263" s="270">
        <v>0.32200000000000001</v>
      </c>
      <c r="W263" s="270">
        <v>0.33500000000000002</v>
      </c>
      <c r="X263" s="270">
        <v>0.33500000000000002</v>
      </c>
      <c r="Y263" s="270">
        <v>4.2000000000000003E-2</v>
      </c>
      <c r="Z263" s="270">
        <v>4.2000000000000003E-2</v>
      </c>
      <c r="AA263" s="270">
        <v>4.2000000000000003E-2</v>
      </c>
      <c r="AB263" s="270">
        <v>4.2000000000000003E-2</v>
      </c>
      <c r="AC263" s="270">
        <v>4.2000000000000003E-2</v>
      </c>
      <c r="AD263" s="270">
        <v>0</v>
      </c>
      <c r="AE263" s="270">
        <v>0</v>
      </c>
      <c r="AF263" s="270">
        <v>0</v>
      </c>
      <c r="AG263" s="270">
        <v>0</v>
      </c>
      <c r="AH263" s="270">
        <v>0</v>
      </c>
      <c r="AI263" s="270">
        <v>0</v>
      </c>
      <c r="AJ263" s="270">
        <v>0</v>
      </c>
      <c r="AK263" s="270">
        <v>0</v>
      </c>
      <c r="AL263" s="270">
        <v>0</v>
      </c>
      <c r="AM263" s="270">
        <v>0</v>
      </c>
      <c r="AN263" s="270">
        <v>0</v>
      </c>
      <c r="AO263" s="270">
        <v>0</v>
      </c>
      <c r="AP263" s="270">
        <v>0</v>
      </c>
      <c r="AQ263" s="270">
        <v>0</v>
      </c>
      <c r="AR263" s="270">
        <v>0</v>
      </c>
      <c r="AS263" s="270">
        <v>7.0000000000000001E-3</v>
      </c>
      <c r="AT263" s="270">
        <v>7.0000000000000001E-3</v>
      </c>
      <c r="AU263" s="270">
        <v>7.0000000000000001E-3</v>
      </c>
      <c r="AV263" s="270">
        <v>8.0000000000000002E-3</v>
      </c>
      <c r="AW263" s="270">
        <v>8.0000000000000002E-3</v>
      </c>
      <c r="AX263" s="270">
        <v>0</v>
      </c>
      <c r="AY263" s="270">
        <v>0</v>
      </c>
      <c r="AZ263" s="270">
        <v>0</v>
      </c>
      <c r="BA263" s="270">
        <v>0</v>
      </c>
      <c r="BB263" s="270">
        <v>0</v>
      </c>
      <c r="BC263" s="270">
        <v>0</v>
      </c>
      <c r="BD263" s="270">
        <v>0</v>
      </c>
      <c r="BE263" s="270">
        <v>0</v>
      </c>
      <c r="BF263" s="270">
        <v>0</v>
      </c>
      <c r="BG263" s="270">
        <v>0</v>
      </c>
    </row>
    <row r="264" spans="1:59">
      <c r="A264" s="267" t="s">
        <v>654</v>
      </c>
      <c r="B264" s="268">
        <v>0.26699999999999996</v>
      </c>
      <c r="C264" s="268">
        <v>1.8069999999999999</v>
      </c>
      <c r="D264" s="268">
        <v>0</v>
      </c>
      <c r="E264" s="268"/>
      <c r="F264" s="269">
        <v>3167</v>
      </c>
      <c r="G264" s="270">
        <v>0.16700000000000001</v>
      </c>
      <c r="H264" s="270">
        <v>4.5999999999999999E-2</v>
      </c>
      <c r="I264" s="270">
        <v>0</v>
      </c>
      <c r="J264" s="270">
        <v>0</v>
      </c>
      <c r="K264" s="270">
        <v>5.0000000000000001E-3</v>
      </c>
      <c r="L264" s="270">
        <v>4.8999999999999932E-2</v>
      </c>
      <c r="M264" s="271">
        <v>52.731291443006</v>
      </c>
      <c r="N264" s="269">
        <v>3840</v>
      </c>
      <c r="O264" s="269">
        <v>4361</v>
      </c>
      <c r="P264" s="269">
        <v>4630</v>
      </c>
      <c r="Q264" s="269">
        <v>4911</v>
      </c>
      <c r="R264" s="269">
        <v>5000</v>
      </c>
      <c r="S264" s="269" t="s">
        <v>172</v>
      </c>
      <c r="T264" s="270">
        <v>0.16200000000000001</v>
      </c>
      <c r="U264" s="270">
        <v>0.17499999999999999</v>
      </c>
      <c r="V264" s="270">
        <v>0.186</v>
      </c>
      <c r="W264" s="270">
        <v>0.19700000000000001</v>
      </c>
      <c r="X264" s="270">
        <v>0.20499999999999999</v>
      </c>
      <c r="Y264" s="270">
        <v>4.7E-2</v>
      </c>
      <c r="Z264" s="270">
        <v>5.5E-2</v>
      </c>
      <c r="AA264" s="270">
        <v>6.4000000000000001E-2</v>
      </c>
      <c r="AB264" s="270">
        <v>7.8E-2</v>
      </c>
      <c r="AC264" s="270">
        <v>8.7999999999999995E-2</v>
      </c>
      <c r="AD264" s="270">
        <v>0</v>
      </c>
      <c r="AE264" s="270">
        <v>0</v>
      </c>
      <c r="AF264" s="270">
        <v>0</v>
      </c>
      <c r="AG264" s="270">
        <v>0</v>
      </c>
      <c r="AH264" s="270">
        <v>0</v>
      </c>
      <c r="AI264" s="270">
        <v>0</v>
      </c>
      <c r="AJ264" s="270">
        <v>0</v>
      </c>
      <c r="AK264" s="270">
        <v>0</v>
      </c>
      <c r="AL264" s="270">
        <v>0</v>
      </c>
      <c r="AM264" s="270">
        <v>0</v>
      </c>
      <c r="AN264" s="270">
        <v>2E-3</v>
      </c>
      <c r="AO264" s="270">
        <v>2E-3</v>
      </c>
      <c r="AP264" s="270">
        <v>2E-3</v>
      </c>
      <c r="AQ264" s="270">
        <v>2E-3</v>
      </c>
      <c r="AR264" s="270">
        <v>0</v>
      </c>
      <c r="AS264" s="270">
        <v>4.5999999999999999E-2</v>
      </c>
      <c r="AT264" s="270">
        <v>5.0999999999999997E-2</v>
      </c>
      <c r="AU264" s="270">
        <v>5.5E-2</v>
      </c>
      <c r="AV264" s="270">
        <v>6.0999999999999999E-2</v>
      </c>
      <c r="AW264" s="270">
        <v>6.5000000000000002E-2</v>
      </c>
      <c r="AX264" s="270">
        <v>0</v>
      </c>
      <c r="AY264" s="270">
        <v>0</v>
      </c>
      <c r="AZ264" s="270">
        <v>0</v>
      </c>
      <c r="BA264" s="270">
        <v>0</v>
      </c>
      <c r="BB264" s="270">
        <v>0</v>
      </c>
      <c r="BC264" s="270">
        <v>0.104</v>
      </c>
      <c r="BD264" s="270">
        <v>0</v>
      </c>
      <c r="BE264" s="270">
        <v>0</v>
      </c>
      <c r="BF264" s="270">
        <v>0</v>
      </c>
      <c r="BG264" s="270">
        <v>0</v>
      </c>
    </row>
    <row r="265" spans="1:59">
      <c r="A265" s="267" t="s">
        <v>656</v>
      </c>
      <c r="B265" s="268">
        <v>6.7916666666666667E-2</v>
      </c>
      <c r="C265" s="268">
        <v>0.26300000000000001</v>
      </c>
      <c r="D265" s="268">
        <v>1.2E-2</v>
      </c>
      <c r="E265" s="268"/>
      <c r="F265" s="269">
        <v>794</v>
      </c>
      <c r="G265" s="270">
        <v>2.6000000000000002E-2</v>
      </c>
      <c r="H265" s="270">
        <v>0.02</v>
      </c>
      <c r="I265" s="270">
        <v>0</v>
      </c>
      <c r="J265" s="270">
        <v>0</v>
      </c>
      <c r="K265" s="270">
        <v>2E-3</v>
      </c>
      <c r="L265" s="270">
        <v>7.9166666666666691E-3</v>
      </c>
      <c r="M265" s="271">
        <v>32.745591939546607</v>
      </c>
      <c r="N265" s="269">
        <v>804</v>
      </c>
      <c r="O265" s="269">
        <v>804</v>
      </c>
      <c r="P265" s="269">
        <v>824</v>
      </c>
      <c r="Q265" s="269">
        <v>844</v>
      </c>
      <c r="R265" s="269">
        <v>884</v>
      </c>
      <c r="S265" s="269" t="s">
        <v>145</v>
      </c>
      <c r="T265" s="270">
        <v>0.03</v>
      </c>
      <c r="U265" s="270">
        <v>3.5999999999999997E-2</v>
      </c>
      <c r="V265" s="270">
        <v>4.2000000000000003E-2</v>
      </c>
      <c r="W265" s="270">
        <v>5.0999999999999997E-2</v>
      </c>
      <c r="X265" s="270">
        <v>5.7000000000000002E-2</v>
      </c>
      <c r="Y265" s="270">
        <v>2.5000000000000001E-2</v>
      </c>
      <c r="Z265" s="270">
        <v>3.1E-2</v>
      </c>
      <c r="AA265" s="270">
        <v>3.5999999999999997E-2</v>
      </c>
      <c r="AB265" s="270">
        <v>4.1000000000000002E-2</v>
      </c>
      <c r="AC265" s="270">
        <v>4.5999999999999999E-2</v>
      </c>
      <c r="AD265" s="270">
        <v>0</v>
      </c>
      <c r="AE265" s="270">
        <v>0</v>
      </c>
      <c r="AF265" s="270">
        <v>0</v>
      </c>
      <c r="AG265" s="270">
        <v>0</v>
      </c>
      <c r="AH265" s="270">
        <v>0</v>
      </c>
      <c r="AI265" s="270">
        <v>0</v>
      </c>
      <c r="AJ265" s="270">
        <v>0</v>
      </c>
      <c r="AK265" s="270">
        <v>0</v>
      </c>
      <c r="AL265" s="270">
        <v>0</v>
      </c>
      <c r="AM265" s="270">
        <v>0</v>
      </c>
      <c r="AN265" s="270">
        <v>0</v>
      </c>
      <c r="AO265" s="270">
        <v>1E-3</v>
      </c>
      <c r="AP265" s="270">
        <v>1E-3</v>
      </c>
      <c r="AQ265" s="270">
        <v>1E-3</v>
      </c>
      <c r="AR265" s="270">
        <v>1E-3</v>
      </c>
      <c r="AS265" s="270">
        <v>7.0000000000000001E-3</v>
      </c>
      <c r="AT265" s="270">
        <v>7.0000000000000001E-3</v>
      </c>
      <c r="AU265" s="270">
        <v>8.0000000000000002E-3</v>
      </c>
      <c r="AV265" s="270">
        <v>8.0000000000000002E-3</v>
      </c>
      <c r="AW265" s="270">
        <v>8.0000000000000002E-3</v>
      </c>
      <c r="AX265" s="270">
        <v>0</v>
      </c>
      <c r="AY265" s="270">
        <v>0</v>
      </c>
      <c r="AZ265" s="270">
        <v>0</v>
      </c>
      <c r="BA265" s="270">
        <v>0</v>
      </c>
      <c r="BB265" s="270">
        <v>0</v>
      </c>
      <c r="BC265" s="270">
        <v>0</v>
      </c>
      <c r="BD265" s="270">
        <v>0</v>
      </c>
      <c r="BE265" s="270">
        <v>0</v>
      </c>
      <c r="BF265" s="270">
        <v>0</v>
      </c>
      <c r="BG265" s="270">
        <v>0</v>
      </c>
    </row>
    <row r="266" spans="1:59">
      <c r="A266" s="267" t="s">
        <v>657</v>
      </c>
      <c r="B266" s="268">
        <v>0.16200000000000001</v>
      </c>
      <c r="C266" s="268">
        <v>0.3</v>
      </c>
      <c r="D266" s="268">
        <v>0</v>
      </c>
      <c r="E266" s="268"/>
      <c r="F266" s="269">
        <v>5229</v>
      </c>
      <c r="G266" s="270">
        <v>0.11700000000000001</v>
      </c>
      <c r="H266" s="270">
        <v>4.0000000000000001E-3</v>
      </c>
      <c r="I266" s="270">
        <v>0</v>
      </c>
      <c r="J266" s="270">
        <v>0</v>
      </c>
      <c r="K266" s="270">
        <v>1.7000000000000001E-2</v>
      </c>
      <c r="L266" s="270">
        <v>2.3999999999999994E-2</v>
      </c>
      <c r="M266" s="271">
        <v>22.375215146299485</v>
      </c>
      <c r="N266" s="269">
        <v>5300</v>
      </c>
      <c r="O266" s="269">
        <v>5800</v>
      </c>
      <c r="P266" s="269">
        <v>6300</v>
      </c>
      <c r="Q266" s="269">
        <v>6800</v>
      </c>
      <c r="R266" s="269">
        <v>7300</v>
      </c>
      <c r="S266" s="269" t="s">
        <v>191</v>
      </c>
      <c r="T266" s="270">
        <v>0.12</v>
      </c>
      <c r="U266" s="270">
        <v>0.13100000000000001</v>
      </c>
      <c r="V266" s="270">
        <v>0.14199999999999999</v>
      </c>
      <c r="W266" s="270">
        <v>0.154</v>
      </c>
      <c r="X266" s="270">
        <v>0.16600000000000001</v>
      </c>
      <c r="Y266" s="270">
        <v>1E-3</v>
      </c>
      <c r="Z266" s="270">
        <v>1E-3</v>
      </c>
      <c r="AA266" s="270">
        <v>1E-3</v>
      </c>
      <c r="AB266" s="270">
        <v>1E-3</v>
      </c>
      <c r="AC266" s="270">
        <v>1E-3</v>
      </c>
      <c r="AD266" s="270">
        <v>0</v>
      </c>
      <c r="AE266" s="270">
        <v>0</v>
      </c>
      <c r="AF266" s="270">
        <v>0</v>
      </c>
      <c r="AG266" s="270">
        <v>0</v>
      </c>
      <c r="AH266" s="270">
        <v>0</v>
      </c>
      <c r="AI266" s="270">
        <v>0</v>
      </c>
      <c r="AJ266" s="270">
        <v>0</v>
      </c>
      <c r="AK266" s="270">
        <v>0</v>
      </c>
      <c r="AL266" s="270">
        <v>0</v>
      </c>
      <c r="AM266" s="270">
        <v>0</v>
      </c>
      <c r="AN266" s="270">
        <v>1.6E-2</v>
      </c>
      <c r="AO266" s="270">
        <v>1.6E-2</v>
      </c>
      <c r="AP266" s="270">
        <v>1.6E-2</v>
      </c>
      <c r="AQ266" s="270">
        <v>1.6E-2</v>
      </c>
      <c r="AR266" s="270">
        <v>1.6E-2</v>
      </c>
      <c r="AS266" s="270">
        <v>2.5000000000000001E-2</v>
      </c>
      <c r="AT266" s="270">
        <v>2.7E-2</v>
      </c>
      <c r="AU266" s="270">
        <v>2.9000000000000001E-2</v>
      </c>
      <c r="AV266" s="270">
        <v>3.1E-2</v>
      </c>
      <c r="AW266" s="270">
        <v>3.3000000000000002E-2</v>
      </c>
      <c r="AX266" s="270">
        <v>0</v>
      </c>
      <c r="AY266" s="270">
        <v>0</v>
      </c>
      <c r="AZ266" s="270">
        <v>0</v>
      </c>
      <c r="BA266" s="270">
        <v>0</v>
      </c>
      <c r="BB266" s="270">
        <v>0</v>
      </c>
      <c r="BC266" s="270">
        <v>0</v>
      </c>
      <c r="BD266" s="270">
        <v>0</v>
      </c>
      <c r="BE266" s="270">
        <v>0</v>
      </c>
      <c r="BF266" s="270">
        <v>0</v>
      </c>
      <c r="BG266" s="270">
        <v>0</v>
      </c>
    </row>
    <row r="267" spans="1:59">
      <c r="A267" s="267" t="s">
        <v>658</v>
      </c>
      <c r="B267" s="268">
        <v>1.4333333333333335E-2</v>
      </c>
      <c r="C267" s="268">
        <v>9.9000000000000005E-2</v>
      </c>
      <c r="D267" s="268">
        <v>0</v>
      </c>
      <c r="E267" s="268"/>
      <c r="F267" s="269">
        <v>50</v>
      </c>
      <c r="G267" s="270">
        <v>0.01</v>
      </c>
      <c r="H267" s="270">
        <v>0</v>
      </c>
      <c r="I267" s="270">
        <v>0</v>
      </c>
      <c r="J267" s="270">
        <v>0</v>
      </c>
      <c r="K267" s="270">
        <v>2E-3</v>
      </c>
      <c r="L267" s="270">
        <v>2.3333333333333348E-3</v>
      </c>
      <c r="M267" s="271">
        <v>200</v>
      </c>
      <c r="N267" s="269">
        <v>70</v>
      </c>
      <c r="O267" s="269">
        <v>80</v>
      </c>
      <c r="P267" s="269">
        <v>90</v>
      </c>
      <c r="Q267" s="269">
        <v>100</v>
      </c>
      <c r="R267" s="269">
        <v>110</v>
      </c>
      <c r="S267" s="269" t="s">
        <v>188</v>
      </c>
      <c r="T267" s="270">
        <v>2.4E-2</v>
      </c>
      <c r="U267" s="270">
        <v>2.7E-2</v>
      </c>
      <c r="V267" s="270">
        <v>2.8000000000000001E-2</v>
      </c>
      <c r="W267" s="270">
        <v>3.1E-2</v>
      </c>
      <c r="X267" s="270">
        <v>3.2000000000000001E-2</v>
      </c>
      <c r="Y267" s="270">
        <v>0</v>
      </c>
      <c r="Z267" s="270">
        <v>0</v>
      </c>
      <c r="AA267" s="270">
        <v>0</v>
      </c>
      <c r="AB267" s="270">
        <v>0</v>
      </c>
      <c r="AC267" s="270">
        <v>0</v>
      </c>
      <c r="AD267" s="270">
        <v>0</v>
      </c>
      <c r="AE267" s="270">
        <v>0</v>
      </c>
      <c r="AF267" s="270">
        <v>0</v>
      </c>
      <c r="AG267" s="270">
        <v>0</v>
      </c>
      <c r="AH267" s="270">
        <v>0</v>
      </c>
      <c r="AI267" s="270">
        <v>0</v>
      </c>
      <c r="AJ267" s="270">
        <v>0</v>
      </c>
      <c r="AK267" s="270">
        <v>0</v>
      </c>
      <c r="AL267" s="270">
        <v>0</v>
      </c>
      <c r="AM267" s="270">
        <v>0</v>
      </c>
      <c r="AN267" s="270">
        <v>2E-3</v>
      </c>
      <c r="AO267" s="270">
        <v>2E-3</v>
      </c>
      <c r="AP267" s="270">
        <v>3.0000000000000001E-3</v>
      </c>
      <c r="AQ267" s="270">
        <v>3.0000000000000001E-3</v>
      </c>
      <c r="AR267" s="270">
        <v>3.0000000000000001E-3</v>
      </c>
      <c r="AS267" s="270">
        <v>8.9999999999999993E-3</v>
      </c>
      <c r="AT267" s="270">
        <v>0.01</v>
      </c>
      <c r="AU267" s="270">
        <v>0.01</v>
      </c>
      <c r="AV267" s="270">
        <v>1.0999999999999999E-2</v>
      </c>
      <c r="AW267" s="270">
        <v>1.2E-2</v>
      </c>
      <c r="AX267" s="270">
        <v>0</v>
      </c>
      <c r="AY267" s="270">
        <v>0</v>
      </c>
      <c r="AZ267" s="270">
        <v>0</v>
      </c>
      <c r="BA267" s="270">
        <v>0</v>
      </c>
      <c r="BB267" s="270">
        <v>0</v>
      </c>
      <c r="BC267" s="270">
        <v>0</v>
      </c>
      <c r="BD267" s="270">
        <v>0</v>
      </c>
      <c r="BE267" s="270">
        <v>0</v>
      </c>
      <c r="BF267" s="270">
        <v>0</v>
      </c>
      <c r="BG267" s="270">
        <v>0</v>
      </c>
    </row>
    <row r="268" spans="1:59">
      <c r="A268" s="267" t="s">
        <v>659</v>
      </c>
      <c r="B268" s="268">
        <v>0.16049999999999998</v>
      </c>
      <c r="C268" s="268">
        <v>0.28699999999999998</v>
      </c>
      <c r="D268" s="268">
        <v>0</v>
      </c>
      <c r="E268" s="268"/>
      <c r="F268" s="269">
        <v>1480</v>
      </c>
      <c r="G268" s="270">
        <v>8.2000000000000003E-2</v>
      </c>
      <c r="H268" s="270">
        <v>6.0000000000000001E-3</v>
      </c>
      <c r="I268" s="270">
        <v>5.0000000000000001E-3</v>
      </c>
      <c r="J268" s="270">
        <v>3.2000000000000001E-2</v>
      </c>
      <c r="K268" s="270">
        <v>0.02</v>
      </c>
      <c r="L268" s="270">
        <v>1.5499999999999986E-2</v>
      </c>
      <c r="M268" s="271">
        <v>55.405405405405403</v>
      </c>
      <c r="N268" s="269">
        <v>1495</v>
      </c>
      <c r="O268" s="269">
        <v>1510</v>
      </c>
      <c r="P268" s="269">
        <v>1525</v>
      </c>
      <c r="Q268" s="269">
        <v>1540</v>
      </c>
      <c r="R268" s="269">
        <v>1555</v>
      </c>
      <c r="S268" s="269" t="s">
        <v>202</v>
      </c>
      <c r="T268" s="270">
        <v>8.8999999999999996E-2</v>
      </c>
      <c r="U268" s="270">
        <v>0.09</v>
      </c>
      <c r="V268" s="270">
        <v>9.0999999999999998E-2</v>
      </c>
      <c r="W268" s="270">
        <v>9.1999999999999998E-2</v>
      </c>
      <c r="X268" s="270">
        <v>9.2999999999999999E-2</v>
      </c>
      <c r="Y268" s="270">
        <v>6.0000000000000001E-3</v>
      </c>
      <c r="Z268" s="270">
        <v>6.0000000000000001E-3</v>
      </c>
      <c r="AA268" s="270">
        <v>6.0000000000000001E-3</v>
      </c>
      <c r="AB268" s="270">
        <v>6.0000000000000001E-3</v>
      </c>
      <c r="AC268" s="270">
        <v>6.0000000000000001E-3</v>
      </c>
      <c r="AD268" s="270">
        <v>7.0000000000000001E-3</v>
      </c>
      <c r="AE268" s="270">
        <v>7.0000000000000001E-3</v>
      </c>
      <c r="AF268" s="270">
        <v>7.0000000000000001E-3</v>
      </c>
      <c r="AG268" s="270">
        <v>7.0000000000000001E-3</v>
      </c>
      <c r="AH268" s="270">
        <v>7.0000000000000001E-3</v>
      </c>
      <c r="AI268" s="270">
        <v>2.5999999999999999E-2</v>
      </c>
      <c r="AJ268" s="270">
        <v>2.7E-2</v>
      </c>
      <c r="AK268" s="270">
        <v>2.7E-2</v>
      </c>
      <c r="AL268" s="270">
        <v>2.8000000000000001E-2</v>
      </c>
      <c r="AM268" s="270">
        <v>2.8000000000000001E-2</v>
      </c>
      <c r="AN268" s="270">
        <v>2E-3</v>
      </c>
      <c r="AO268" s="270">
        <v>2E-3</v>
      </c>
      <c r="AP268" s="270">
        <v>2E-3</v>
      </c>
      <c r="AQ268" s="270">
        <v>2E-3</v>
      </c>
      <c r="AR268" s="270">
        <v>2E-3</v>
      </c>
      <c r="AS268" s="270">
        <v>3.3000000000000002E-2</v>
      </c>
      <c r="AT268" s="270">
        <v>3.4000000000000002E-2</v>
      </c>
      <c r="AU268" s="270">
        <v>3.4000000000000002E-2</v>
      </c>
      <c r="AV268" s="270">
        <v>3.5000000000000003E-2</v>
      </c>
      <c r="AW268" s="270">
        <v>3.5000000000000003E-2</v>
      </c>
      <c r="AX268" s="270">
        <v>0</v>
      </c>
      <c r="AY268" s="270">
        <v>0</v>
      </c>
      <c r="AZ268" s="270">
        <v>0</v>
      </c>
      <c r="BA268" s="270">
        <v>0</v>
      </c>
      <c r="BB268" s="270">
        <v>0</v>
      </c>
      <c r="BC268" s="270">
        <v>0</v>
      </c>
      <c r="BD268" s="270">
        <v>0</v>
      </c>
      <c r="BE268" s="270">
        <v>0</v>
      </c>
      <c r="BF268" s="270">
        <v>0</v>
      </c>
      <c r="BG268" s="270">
        <v>0</v>
      </c>
    </row>
    <row r="269" spans="1:59">
      <c r="A269" s="267" t="s">
        <v>660</v>
      </c>
      <c r="B269" s="268">
        <v>0.24750000000000005</v>
      </c>
      <c r="C269" s="268">
        <v>0.56300000000000006</v>
      </c>
      <c r="D269" s="268">
        <v>0</v>
      </c>
      <c r="E269" s="268"/>
      <c r="F269" s="269">
        <v>3354</v>
      </c>
      <c r="G269" s="270">
        <v>0.19600000000000001</v>
      </c>
      <c r="H269" s="270">
        <v>2E-3</v>
      </c>
      <c r="I269" s="270">
        <v>0</v>
      </c>
      <c r="J269" s="270">
        <v>0</v>
      </c>
      <c r="K269" s="270">
        <v>1.7999999999999999E-2</v>
      </c>
      <c r="L269" s="270">
        <v>3.1500000000000056E-2</v>
      </c>
      <c r="M269" s="271">
        <v>58.437686344663092</v>
      </c>
      <c r="N269" s="269">
        <v>3315</v>
      </c>
      <c r="O269" s="269">
        <v>3315</v>
      </c>
      <c r="P269" s="269">
        <v>3315</v>
      </c>
      <c r="Q269" s="269">
        <v>3315</v>
      </c>
      <c r="R269" s="269">
        <v>3315</v>
      </c>
      <c r="S269" s="269" t="s">
        <v>166</v>
      </c>
      <c r="T269" s="270">
        <v>0.27</v>
      </c>
      <c r="U269" s="270">
        <v>0.26800000000000002</v>
      </c>
      <c r="V269" s="270">
        <v>0.26700000000000002</v>
      </c>
      <c r="W269" s="270">
        <v>0.26500000000000001</v>
      </c>
      <c r="X269" s="270">
        <v>0.26400000000000001</v>
      </c>
      <c r="Y269" s="270">
        <v>2E-3</v>
      </c>
      <c r="Z269" s="270">
        <v>2E-3</v>
      </c>
      <c r="AA269" s="270">
        <v>2E-3</v>
      </c>
      <c r="AB269" s="270">
        <v>2E-3</v>
      </c>
      <c r="AC269" s="270">
        <v>2E-3</v>
      </c>
      <c r="AD269" s="270">
        <v>0</v>
      </c>
      <c r="AE269" s="270">
        <v>0</v>
      </c>
      <c r="AF269" s="270">
        <v>0</v>
      </c>
      <c r="AG269" s="270">
        <v>0</v>
      </c>
      <c r="AH269" s="270">
        <v>0</v>
      </c>
      <c r="AI269" s="270">
        <v>0</v>
      </c>
      <c r="AJ269" s="270">
        <v>0</v>
      </c>
      <c r="AK269" s="270">
        <v>0</v>
      </c>
      <c r="AL269" s="270">
        <v>0</v>
      </c>
      <c r="AM269" s="270">
        <v>0</v>
      </c>
      <c r="AN269" s="270">
        <v>0.02</v>
      </c>
      <c r="AO269" s="270">
        <v>1.6E-2</v>
      </c>
      <c r="AP269" s="270">
        <v>1.6E-2</v>
      </c>
      <c r="AQ269" s="270">
        <v>1.6E-2</v>
      </c>
      <c r="AR269" s="270">
        <v>1.6E-2</v>
      </c>
      <c r="AS269" s="270">
        <v>4.1000000000000002E-2</v>
      </c>
      <c r="AT269" s="270">
        <v>0.04</v>
      </c>
      <c r="AU269" s="270">
        <v>0.04</v>
      </c>
      <c r="AV269" s="270">
        <v>3.9E-2</v>
      </c>
      <c r="AW269" s="270">
        <v>3.9E-2</v>
      </c>
      <c r="AX269" s="270">
        <v>0</v>
      </c>
      <c r="AY269" s="270">
        <v>0</v>
      </c>
      <c r="AZ269" s="270">
        <v>0</v>
      </c>
      <c r="BA269" s="270">
        <v>0</v>
      </c>
      <c r="BB269" s="270">
        <v>0</v>
      </c>
      <c r="BC269" s="270">
        <v>0</v>
      </c>
      <c r="BD269" s="270">
        <v>0</v>
      </c>
      <c r="BE269" s="270">
        <v>0</v>
      </c>
      <c r="BF269" s="270">
        <v>0</v>
      </c>
      <c r="BG269" s="270">
        <v>0</v>
      </c>
    </row>
    <row r="270" spans="1:59">
      <c r="A270" s="267" t="s">
        <v>661</v>
      </c>
      <c r="B270" s="268">
        <v>0.29699999999999999</v>
      </c>
      <c r="C270" s="268">
        <v>1</v>
      </c>
      <c r="D270" s="268">
        <v>0</v>
      </c>
      <c r="E270" s="268"/>
      <c r="F270" s="269">
        <v>3100</v>
      </c>
      <c r="G270" s="270">
        <v>0.17</v>
      </c>
      <c r="H270" s="270">
        <v>4.4999999999999998E-2</v>
      </c>
      <c r="I270" s="270">
        <v>4.7E-2</v>
      </c>
      <c r="J270" s="270">
        <v>0</v>
      </c>
      <c r="K270" s="270">
        <v>3.5000000000000003E-2</v>
      </c>
      <c r="L270" s="270">
        <v>0</v>
      </c>
      <c r="M270" s="271">
        <v>54.838709677419352</v>
      </c>
      <c r="N270" s="269">
        <v>3329</v>
      </c>
      <c r="O270" s="269">
        <v>3661</v>
      </c>
      <c r="P270" s="269">
        <v>4027</v>
      </c>
      <c r="Q270" s="269">
        <v>4430</v>
      </c>
      <c r="R270" s="269">
        <v>4873</v>
      </c>
      <c r="S270" s="269" t="s">
        <v>146</v>
      </c>
      <c r="T270" s="270">
        <v>0.16900000000000001</v>
      </c>
      <c r="U270" s="270">
        <v>0.186</v>
      </c>
      <c r="V270" s="270">
        <v>0.20499999999999999</v>
      </c>
      <c r="W270" s="270">
        <v>0.22500000000000001</v>
      </c>
      <c r="X270" s="270">
        <v>0.248</v>
      </c>
      <c r="Y270" s="270">
        <v>4.3999999999999997E-2</v>
      </c>
      <c r="Z270" s="270">
        <v>5.1999999999999998E-2</v>
      </c>
      <c r="AA270" s="270">
        <v>0.06</v>
      </c>
      <c r="AB270" s="270">
        <v>6.8000000000000005E-2</v>
      </c>
      <c r="AC270" s="270">
        <v>7.5999999999999998E-2</v>
      </c>
      <c r="AD270" s="270">
        <v>5.0999999999999997E-2</v>
      </c>
      <c r="AE270" s="270">
        <v>5.6000000000000001E-2</v>
      </c>
      <c r="AF270" s="270">
        <v>6.0999999999999999E-2</v>
      </c>
      <c r="AG270" s="270">
        <v>6.6000000000000003E-2</v>
      </c>
      <c r="AH270" s="270">
        <v>7.0999999999999994E-2</v>
      </c>
      <c r="AI270" s="270">
        <v>0</v>
      </c>
      <c r="AJ270" s="270">
        <v>0</v>
      </c>
      <c r="AK270" s="270">
        <v>0</v>
      </c>
      <c r="AL270" s="270">
        <v>0</v>
      </c>
      <c r="AM270" s="270">
        <v>0</v>
      </c>
      <c r="AN270" s="270">
        <v>2.1000000000000001E-2</v>
      </c>
      <c r="AO270" s="270">
        <v>2.3E-2</v>
      </c>
      <c r="AP270" s="270">
        <v>2.5000000000000001E-2</v>
      </c>
      <c r="AQ270" s="270">
        <v>2.7E-2</v>
      </c>
      <c r="AR270" s="270">
        <v>2.9000000000000001E-2</v>
      </c>
      <c r="AS270" s="270">
        <v>3.5000000000000003E-2</v>
      </c>
      <c r="AT270" s="270">
        <v>3.7999999999999999E-2</v>
      </c>
      <c r="AU270" s="270">
        <v>4.2999999999999997E-2</v>
      </c>
      <c r="AV270" s="270">
        <v>4.7E-2</v>
      </c>
      <c r="AW270" s="270">
        <v>5.0999999999999997E-2</v>
      </c>
      <c r="AX270" s="270">
        <v>0</v>
      </c>
      <c r="AY270" s="270">
        <v>0</v>
      </c>
      <c r="AZ270" s="270">
        <v>0</v>
      </c>
      <c r="BA270" s="270">
        <v>0</v>
      </c>
      <c r="BB270" s="270">
        <v>0</v>
      </c>
      <c r="BC270" s="270">
        <v>0</v>
      </c>
      <c r="BD270" s="270">
        <v>0</v>
      </c>
      <c r="BE270" s="270">
        <v>0</v>
      </c>
      <c r="BF270" s="270">
        <v>0</v>
      </c>
      <c r="BG270" s="270">
        <v>0</v>
      </c>
    </row>
    <row r="271" spans="1:59">
      <c r="A271" s="267" t="s">
        <v>662</v>
      </c>
      <c r="B271" s="268">
        <v>1.0749999999999997E-2</v>
      </c>
      <c r="C271" s="268">
        <v>4.2999999999999997E-2</v>
      </c>
      <c r="D271" s="268">
        <v>0</v>
      </c>
      <c r="E271" s="268"/>
      <c r="F271" s="269">
        <v>200</v>
      </c>
      <c r="G271" s="270">
        <v>7.0000000000000001E-3</v>
      </c>
      <c r="H271" s="270">
        <v>3.0000000000000001E-3</v>
      </c>
      <c r="I271" s="270">
        <v>0</v>
      </c>
      <c r="J271" s="270">
        <v>0</v>
      </c>
      <c r="K271" s="270">
        <v>0</v>
      </c>
      <c r="L271" s="270">
        <v>7.499999999999972E-4</v>
      </c>
      <c r="M271" s="271">
        <v>35</v>
      </c>
      <c r="N271" s="269">
        <v>217</v>
      </c>
      <c r="O271" s="269">
        <v>300</v>
      </c>
      <c r="P271" s="269">
        <v>310</v>
      </c>
      <c r="Q271" s="269">
        <v>330</v>
      </c>
      <c r="R271" s="269">
        <v>340</v>
      </c>
      <c r="S271" s="269" t="s">
        <v>221</v>
      </c>
      <c r="T271" s="270">
        <v>0.01</v>
      </c>
      <c r="U271" s="270">
        <v>1.0999999999999999E-2</v>
      </c>
      <c r="V271" s="270">
        <v>1.2E-2</v>
      </c>
      <c r="W271" s="270">
        <v>1.2999999999999999E-2</v>
      </c>
      <c r="X271" s="270">
        <v>1.4999999999999999E-2</v>
      </c>
      <c r="Y271" s="270">
        <v>3.0000000000000001E-3</v>
      </c>
      <c r="Z271" s="270">
        <v>6.0000000000000001E-3</v>
      </c>
      <c r="AA271" s="270">
        <v>7.0000000000000001E-3</v>
      </c>
      <c r="AB271" s="270">
        <v>0.01</v>
      </c>
      <c r="AC271" s="270">
        <v>1.2E-2</v>
      </c>
      <c r="AD271" s="270">
        <v>0</v>
      </c>
      <c r="AE271" s="270">
        <v>0</v>
      </c>
      <c r="AF271" s="270">
        <v>0</v>
      </c>
      <c r="AG271" s="270">
        <v>0</v>
      </c>
      <c r="AH271" s="270">
        <v>0</v>
      </c>
      <c r="AI271" s="270">
        <v>1E-3</v>
      </c>
      <c r="AJ271" s="270">
        <v>1E-3</v>
      </c>
      <c r="AK271" s="270">
        <v>2E-3</v>
      </c>
      <c r="AL271" s="270">
        <v>2E-3</v>
      </c>
      <c r="AM271" s="270">
        <v>2E-3</v>
      </c>
      <c r="AN271" s="270">
        <v>0</v>
      </c>
      <c r="AO271" s="270">
        <v>0</v>
      </c>
      <c r="AP271" s="270">
        <v>0</v>
      </c>
      <c r="AQ271" s="270">
        <v>0</v>
      </c>
      <c r="AR271" s="270">
        <v>0</v>
      </c>
      <c r="AS271" s="270">
        <v>1E-3</v>
      </c>
      <c r="AT271" s="270">
        <v>2E-3</v>
      </c>
      <c r="AU271" s="270">
        <v>2E-3</v>
      </c>
      <c r="AV271" s="270">
        <v>3.0000000000000001E-3</v>
      </c>
      <c r="AW271" s="270">
        <v>3.0000000000000001E-3</v>
      </c>
      <c r="AX271" s="270">
        <v>0</v>
      </c>
      <c r="AY271" s="270">
        <v>0</v>
      </c>
      <c r="AZ271" s="270">
        <v>0</v>
      </c>
      <c r="BA271" s="270">
        <v>0</v>
      </c>
      <c r="BB271" s="270">
        <v>0</v>
      </c>
      <c r="BC271" s="270">
        <v>0</v>
      </c>
      <c r="BD271" s="270">
        <v>0</v>
      </c>
      <c r="BE271" s="270">
        <v>0</v>
      </c>
      <c r="BF271" s="270">
        <v>0</v>
      </c>
      <c r="BG271" s="270">
        <v>0</v>
      </c>
    </row>
    <row r="272" spans="1:59">
      <c r="A272" s="267" t="s">
        <v>663</v>
      </c>
      <c r="B272" s="268">
        <v>0.13</v>
      </c>
      <c r="C272" s="268">
        <v>0.23400000000000001</v>
      </c>
      <c r="D272" s="268">
        <v>0</v>
      </c>
      <c r="E272" s="268"/>
      <c r="F272" s="269">
        <v>1679</v>
      </c>
      <c r="G272" s="270">
        <v>8.5000000000000006E-2</v>
      </c>
      <c r="H272" s="270">
        <v>0.01</v>
      </c>
      <c r="I272" s="270">
        <v>0</v>
      </c>
      <c r="J272" s="270">
        <v>0</v>
      </c>
      <c r="K272" s="270">
        <v>3.0000000000000001E-3</v>
      </c>
      <c r="L272" s="270">
        <v>3.2000000000000001E-2</v>
      </c>
      <c r="M272" s="271">
        <v>50.625372245384156</v>
      </c>
      <c r="N272" s="269">
        <v>1704</v>
      </c>
      <c r="O272" s="269">
        <v>1730</v>
      </c>
      <c r="P272" s="269">
        <v>1756</v>
      </c>
      <c r="Q272" s="269">
        <v>1782</v>
      </c>
      <c r="R272" s="269">
        <v>1809</v>
      </c>
      <c r="S272" s="269" t="s">
        <v>181</v>
      </c>
      <c r="T272" s="270">
        <v>8.5999999999999993E-2</v>
      </c>
      <c r="U272" s="270">
        <v>8.7999999999999995E-2</v>
      </c>
      <c r="V272" s="270">
        <v>8.8999999999999996E-2</v>
      </c>
      <c r="W272" s="270">
        <v>0.09</v>
      </c>
      <c r="X272" s="270">
        <v>9.1999999999999998E-2</v>
      </c>
      <c r="Y272" s="270">
        <v>1.0999999999999999E-2</v>
      </c>
      <c r="Z272" s="270">
        <v>1.0999999999999999E-2</v>
      </c>
      <c r="AA272" s="270">
        <v>1.2E-2</v>
      </c>
      <c r="AB272" s="270">
        <v>1.2E-2</v>
      </c>
      <c r="AC272" s="270">
        <v>1.2E-2</v>
      </c>
      <c r="AD272" s="270">
        <v>0</v>
      </c>
      <c r="AE272" s="270">
        <v>0</v>
      </c>
      <c r="AF272" s="270">
        <v>0</v>
      </c>
      <c r="AG272" s="270">
        <v>0</v>
      </c>
      <c r="AH272" s="270">
        <v>0</v>
      </c>
      <c r="AI272" s="270">
        <v>0</v>
      </c>
      <c r="AJ272" s="270">
        <v>0</v>
      </c>
      <c r="AK272" s="270">
        <v>0</v>
      </c>
      <c r="AL272" s="270">
        <v>0</v>
      </c>
      <c r="AM272" s="270">
        <v>0</v>
      </c>
      <c r="AN272" s="270">
        <v>3.0000000000000001E-3</v>
      </c>
      <c r="AO272" s="270">
        <v>3.0000000000000001E-3</v>
      </c>
      <c r="AP272" s="270">
        <v>3.0000000000000001E-3</v>
      </c>
      <c r="AQ272" s="270">
        <v>3.0000000000000001E-3</v>
      </c>
      <c r="AR272" s="270">
        <v>3.0000000000000001E-3</v>
      </c>
      <c r="AS272" s="270">
        <v>3.3000000000000002E-2</v>
      </c>
      <c r="AT272" s="270">
        <v>3.4000000000000002E-2</v>
      </c>
      <c r="AU272" s="270">
        <v>3.5999999999999997E-2</v>
      </c>
      <c r="AV272" s="270">
        <v>3.7999999999999999E-2</v>
      </c>
      <c r="AW272" s="270">
        <v>0.04</v>
      </c>
      <c r="AX272" s="270">
        <v>0</v>
      </c>
      <c r="AY272" s="270">
        <v>0</v>
      </c>
      <c r="AZ272" s="270">
        <v>0</v>
      </c>
      <c r="BA272" s="270">
        <v>0</v>
      </c>
      <c r="BB272" s="270">
        <v>0</v>
      </c>
      <c r="BC272" s="270">
        <v>0</v>
      </c>
      <c r="BD272" s="270">
        <v>0</v>
      </c>
      <c r="BE272" s="270">
        <v>0</v>
      </c>
      <c r="BF272" s="270">
        <v>0</v>
      </c>
      <c r="BG272" s="270">
        <v>0</v>
      </c>
    </row>
    <row r="273" spans="1:59">
      <c r="A273" s="267" t="s">
        <v>664</v>
      </c>
      <c r="B273" s="268">
        <v>2.3469166666666665</v>
      </c>
      <c r="C273" s="268">
        <v>3.3759999999999994</v>
      </c>
      <c r="D273" s="268">
        <v>0.25333150684931505</v>
      </c>
      <c r="E273" s="268"/>
      <c r="F273" s="269">
        <v>18200</v>
      </c>
      <c r="G273" s="270">
        <v>1.167</v>
      </c>
      <c r="H273" s="270">
        <v>0.61299999999999999</v>
      </c>
      <c r="I273" s="270">
        <v>0</v>
      </c>
      <c r="J273" s="270">
        <v>0</v>
      </c>
      <c r="K273" s="270">
        <v>0.16800000000000001</v>
      </c>
      <c r="L273" s="270">
        <v>0.14558515981735143</v>
      </c>
      <c r="M273" s="271">
        <v>64.120879120879124</v>
      </c>
      <c r="N273" s="269">
        <v>19800</v>
      </c>
      <c r="O273" s="269">
        <v>18800</v>
      </c>
      <c r="P273" s="269">
        <v>18800</v>
      </c>
      <c r="Q273" s="269">
        <v>18800</v>
      </c>
      <c r="R273" s="269">
        <v>18800</v>
      </c>
      <c r="S273" s="269" t="s">
        <v>143</v>
      </c>
      <c r="T273" s="270">
        <v>1.177</v>
      </c>
      <c r="U273" s="270">
        <v>1.1180000000000001</v>
      </c>
      <c r="V273" s="270">
        <v>1.1180000000000001</v>
      </c>
      <c r="W273" s="270">
        <v>1.1180000000000001</v>
      </c>
      <c r="X273" s="270">
        <v>1.1180000000000001</v>
      </c>
      <c r="Y273" s="270">
        <v>0.56599999999999995</v>
      </c>
      <c r="Z273" s="270">
        <v>0.53700000000000003</v>
      </c>
      <c r="AA273" s="270">
        <v>0.53700000000000003</v>
      </c>
      <c r="AB273" s="270">
        <v>0.53700000000000003</v>
      </c>
      <c r="AC273" s="270">
        <v>0.53700000000000003</v>
      </c>
      <c r="AD273" s="270">
        <v>0</v>
      </c>
      <c r="AE273" s="270">
        <v>0</v>
      </c>
      <c r="AF273" s="270">
        <v>0</v>
      </c>
      <c r="AG273" s="270">
        <v>0</v>
      </c>
      <c r="AH273" s="270">
        <v>0</v>
      </c>
      <c r="AI273" s="270">
        <v>0</v>
      </c>
      <c r="AJ273" s="270">
        <v>0</v>
      </c>
      <c r="AK273" s="270">
        <v>0</v>
      </c>
      <c r="AL273" s="270">
        <v>0</v>
      </c>
      <c r="AM273" s="270">
        <v>0</v>
      </c>
      <c r="AN273" s="270">
        <v>5.2999999999999999E-2</v>
      </c>
      <c r="AO273" s="270">
        <v>0.05</v>
      </c>
      <c r="AP273" s="270">
        <v>0.05</v>
      </c>
      <c r="AQ273" s="270">
        <v>0.05</v>
      </c>
      <c r="AR273" s="270">
        <v>0.05</v>
      </c>
      <c r="AS273" s="270">
        <v>0.28999999999999998</v>
      </c>
      <c r="AT273" s="270">
        <v>0.27500000000000002</v>
      </c>
      <c r="AU273" s="270">
        <v>0.27500000000000002</v>
      </c>
      <c r="AV273" s="270">
        <v>0.27500000000000002</v>
      </c>
      <c r="AW273" s="270">
        <v>0.27500000000000002</v>
      </c>
      <c r="AX273" s="270">
        <v>0</v>
      </c>
      <c r="AY273" s="270">
        <v>0</v>
      </c>
      <c r="AZ273" s="270">
        <v>0</v>
      </c>
      <c r="BA273" s="270">
        <v>0</v>
      </c>
      <c r="BB273" s="270">
        <v>0</v>
      </c>
      <c r="BC273" s="270">
        <v>0</v>
      </c>
      <c r="BD273" s="270">
        <v>0</v>
      </c>
      <c r="BE273" s="270">
        <v>0</v>
      </c>
      <c r="BF273" s="270">
        <v>0</v>
      </c>
      <c r="BG273" s="270">
        <v>0</v>
      </c>
    </row>
    <row r="274" spans="1:59">
      <c r="A274" s="267" t="s">
        <v>666</v>
      </c>
      <c r="B274" s="268">
        <v>2.9333333333333336E-2</v>
      </c>
      <c r="C274" s="268">
        <v>0.08</v>
      </c>
      <c r="D274" s="268">
        <v>0</v>
      </c>
      <c r="E274" s="268"/>
      <c r="F274" s="269">
        <v>636</v>
      </c>
      <c r="G274" s="270">
        <v>2.5999999999999999E-2</v>
      </c>
      <c r="H274" s="270">
        <v>1E-3</v>
      </c>
      <c r="I274" s="270">
        <v>0</v>
      </c>
      <c r="J274" s="270">
        <v>1E-3</v>
      </c>
      <c r="K274" s="270">
        <v>0</v>
      </c>
      <c r="L274" s="270">
        <v>1.3333333333333357E-3</v>
      </c>
      <c r="M274" s="271">
        <v>40.880503144654085</v>
      </c>
      <c r="N274" s="269">
        <v>639</v>
      </c>
      <c r="O274" s="269">
        <v>645</v>
      </c>
      <c r="P274" s="269">
        <v>651</v>
      </c>
      <c r="Q274" s="269">
        <v>657</v>
      </c>
      <c r="R274" s="269">
        <v>663</v>
      </c>
      <c r="S274" s="269" t="s">
        <v>203</v>
      </c>
      <c r="T274" s="270">
        <v>2.5999999999999999E-2</v>
      </c>
      <c r="U274" s="270">
        <v>2.5999999999999999E-2</v>
      </c>
      <c r="V274" s="270">
        <v>2.5999999999999999E-2</v>
      </c>
      <c r="W274" s="270">
        <v>2.5999999999999999E-2</v>
      </c>
      <c r="X274" s="270">
        <v>2.5999999999999999E-2</v>
      </c>
      <c r="Y274" s="270">
        <v>1E-3</v>
      </c>
      <c r="Z274" s="270">
        <v>1E-3</v>
      </c>
      <c r="AA274" s="270">
        <v>1E-3</v>
      </c>
      <c r="AB274" s="270">
        <v>1E-3</v>
      </c>
      <c r="AC274" s="270">
        <v>1E-3</v>
      </c>
      <c r="AD274" s="270">
        <v>0</v>
      </c>
      <c r="AE274" s="270">
        <v>0</v>
      </c>
      <c r="AF274" s="270">
        <v>0</v>
      </c>
      <c r="AG274" s="270">
        <v>0</v>
      </c>
      <c r="AH274" s="270">
        <v>0</v>
      </c>
      <c r="AI274" s="270">
        <v>0</v>
      </c>
      <c r="AJ274" s="270">
        <v>0</v>
      </c>
      <c r="AK274" s="270">
        <v>0</v>
      </c>
      <c r="AL274" s="270">
        <v>0</v>
      </c>
      <c r="AM274" s="270">
        <v>0</v>
      </c>
      <c r="AN274" s="270">
        <v>0</v>
      </c>
      <c r="AO274" s="270">
        <v>0</v>
      </c>
      <c r="AP274" s="270">
        <v>0</v>
      </c>
      <c r="AQ274" s="270">
        <v>0</v>
      </c>
      <c r="AR274" s="270">
        <v>0</v>
      </c>
      <c r="AS274" s="270">
        <v>5.0000000000000001E-3</v>
      </c>
      <c r="AT274" s="270">
        <v>5.0000000000000001E-3</v>
      </c>
      <c r="AU274" s="270">
        <v>5.0000000000000001E-3</v>
      </c>
      <c r="AV274" s="270">
        <v>5.0000000000000001E-3</v>
      </c>
      <c r="AW274" s="270">
        <v>5.0000000000000001E-3</v>
      </c>
      <c r="AX274" s="270">
        <v>0</v>
      </c>
      <c r="AY274" s="270">
        <v>0</v>
      </c>
      <c r="AZ274" s="270">
        <v>0</v>
      </c>
      <c r="BA274" s="270">
        <v>0</v>
      </c>
      <c r="BB274" s="270">
        <v>0</v>
      </c>
      <c r="BC274" s="270">
        <v>0</v>
      </c>
      <c r="BD274" s="270">
        <v>0</v>
      </c>
      <c r="BE274" s="270">
        <v>0</v>
      </c>
      <c r="BF274" s="270">
        <v>0</v>
      </c>
      <c r="BG274" s="270">
        <v>0</v>
      </c>
    </row>
    <row r="275" spans="1:59">
      <c r="A275" s="267" t="s">
        <v>667</v>
      </c>
      <c r="B275" s="268">
        <v>24.085166666666666</v>
      </c>
      <c r="C275" s="268">
        <v>106</v>
      </c>
      <c r="D275" s="268">
        <v>22.593000000000004</v>
      </c>
      <c r="E275" s="268"/>
      <c r="F275" s="269">
        <v>0</v>
      </c>
      <c r="G275" s="270">
        <v>0</v>
      </c>
      <c r="H275" s="270">
        <v>0</v>
      </c>
      <c r="I275" s="270">
        <v>0.46100000000000002</v>
      </c>
      <c r="J275" s="270">
        <v>0</v>
      </c>
      <c r="K275" s="270">
        <v>0</v>
      </c>
      <c r="L275" s="270">
        <v>1.0311666666666639</v>
      </c>
      <c r="M275" s="271" t="s">
        <v>395</v>
      </c>
      <c r="N275" s="269">
        <v>0</v>
      </c>
      <c r="O275" s="269">
        <v>0</v>
      </c>
      <c r="P275" s="269">
        <v>0</v>
      </c>
      <c r="Q275" s="269">
        <v>0</v>
      </c>
      <c r="R275" s="269">
        <v>0</v>
      </c>
      <c r="S275" s="269" t="s">
        <v>217</v>
      </c>
      <c r="T275" s="270">
        <v>0</v>
      </c>
      <c r="U275" s="270">
        <v>0</v>
      </c>
      <c r="V275" s="270" t="e">
        <v>#N/A</v>
      </c>
      <c r="W275" s="270">
        <v>0</v>
      </c>
      <c r="X275" s="270">
        <v>0</v>
      </c>
      <c r="Y275" s="270">
        <v>0</v>
      </c>
      <c r="Z275" s="270">
        <v>0</v>
      </c>
      <c r="AA275" s="270">
        <v>0</v>
      </c>
      <c r="AB275" s="270">
        <v>0</v>
      </c>
      <c r="AC275" s="270">
        <v>0</v>
      </c>
      <c r="AD275" s="270">
        <v>0</v>
      </c>
      <c r="AE275" s="270">
        <v>0</v>
      </c>
      <c r="AF275" s="270">
        <v>0</v>
      </c>
      <c r="AG275" s="270">
        <v>0</v>
      </c>
      <c r="AH275" s="270">
        <v>0</v>
      </c>
      <c r="AI275" s="270">
        <v>0</v>
      </c>
      <c r="AJ275" s="270">
        <v>0</v>
      </c>
      <c r="AK275" s="270">
        <v>0</v>
      </c>
      <c r="AL275" s="270">
        <v>0</v>
      </c>
      <c r="AM275" s="270">
        <v>0</v>
      </c>
      <c r="AN275" s="270">
        <v>0</v>
      </c>
      <c r="AO275" s="270">
        <v>0</v>
      </c>
      <c r="AP275" s="270">
        <v>0</v>
      </c>
      <c r="AQ275" s="270">
        <v>0</v>
      </c>
      <c r="AR275" s="270">
        <v>0</v>
      </c>
      <c r="AS275" s="270">
        <v>6.2E-2</v>
      </c>
      <c r="AT275" s="270">
        <v>6.2E-2</v>
      </c>
      <c r="AU275" s="270">
        <v>6.2E-2</v>
      </c>
      <c r="AV275" s="270">
        <v>6.2E-2</v>
      </c>
      <c r="AW275" s="270">
        <v>6.2E-2</v>
      </c>
      <c r="AX275" s="270">
        <v>0</v>
      </c>
      <c r="AY275" s="270">
        <v>0</v>
      </c>
      <c r="AZ275" s="270">
        <v>0</v>
      </c>
      <c r="BA275" s="270">
        <v>0</v>
      </c>
      <c r="BB275" s="270">
        <v>0</v>
      </c>
      <c r="BC275" s="270">
        <v>12</v>
      </c>
      <c r="BD275" s="270">
        <v>0</v>
      </c>
      <c r="BE275" s="270">
        <v>0</v>
      </c>
      <c r="BF275" s="270">
        <v>0</v>
      </c>
      <c r="BG275" s="270">
        <v>0</v>
      </c>
    </row>
    <row r="276" spans="1:59">
      <c r="A276" s="267" t="s">
        <v>172</v>
      </c>
      <c r="B276" s="268">
        <v>6.0289999999999999</v>
      </c>
      <c r="C276" s="268">
        <v>12</v>
      </c>
      <c r="D276" s="268">
        <v>2.0319999999999996</v>
      </c>
      <c r="E276" s="268"/>
      <c r="F276" s="269">
        <v>21346</v>
      </c>
      <c r="G276" s="270">
        <v>1.91</v>
      </c>
      <c r="H276" s="270">
        <v>0.76300000000000001</v>
      </c>
      <c r="I276" s="270">
        <v>9.1999999999999998E-2</v>
      </c>
      <c r="J276" s="270">
        <v>0.16900000000000001</v>
      </c>
      <c r="K276" s="270">
        <v>0.25</v>
      </c>
      <c r="L276" s="270">
        <v>0.81300000000000061</v>
      </c>
      <c r="M276" s="271">
        <v>89.478122364845873</v>
      </c>
      <c r="N276" s="269">
        <v>21990</v>
      </c>
      <c r="O276" s="269">
        <v>22650</v>
      </c>
      <c r="P276" s="269">
        <v>23330</v>
      </c>
      <c r="Q276" s="269">
        <v>24379</v>
      </c>
      <c r="R276" s="269">
        <v>25000</v>
      </c>
      <c r="S276" s="269" t="s">
        <v>212</v>
      </c>
      <c r="T276" s="270">
        <v>1.6180000000000001</v>
      </c>
      <c r="U276" s="270">
        <v>1.659</v>
      </c>
      <c r="V276" s="270">
        <v>1.7</v>
      </c>
      <c r="W276" s="270">
        <v>1.74</v>
      </c>
      <c r="X276" s="270">
        <v>1.8</v>
      </c>
      <c r="Y276" s="270">
        <v>0.54900000000000004</v>
      </c>
      <c r="Z276" s="270">
        <v>0.55000000000000004</v>
      </c>
      <c r="AA276" s="270">
        <v>0.497</v>
      </c>
      <c r="AB276" s="270">
        <v>0.499</v>
      </c>
      <c r="AC276" s="270">
        <v>0.501</v>
      </c>
      <c r="AD276" s="270">
        <v>0.2</v>
      </c>
      <c r="AE276" s="270">
        <v>0.217</v>
      </c>
      <c r="AF276" s="270">
        <v>0.22</v>
      </c>
      <c r="AG276" s="270">
        <v>0.222</v>
      </c>
      <c r="AH276" s="270">
        <v>0.22500000000000001</v>
      </c>
      <c r="AI276" s="270">
        <v>0.193</v>
      </c>
      <c r="AJ276" s="270">
        <v>0.17</v>
      </c>
      <c r="AK276" s="270">
        <v>0.18</v>
      </c>
      <c r="AL276" s="270">
        <v>0.18</v>
      </c>
      <c r="AM276" s="270">
        <v>0.18</v>
      </c>
      <c r="AN276" s="270">
        <v>0.14000000000000001</v>
      </c>
      <c r="AO276" s="270">
        <v>0.14000000000000001</v>
      </c>
      <c r="AP276" s="270">
        <v>0.14000000000000001</v>
      </c>
      <c r="AQ276" s="270">
        <v>0.14000000000000001</v>
      </c>
      <c r="AR276" s="270">
        <v>0.14000000000000001</v>
      </c>
      <c r="AS276" s="270">
        <v>0.69399999999999995</v>
      </c>
      <c r="AT276" s="270">
        <v>0.70299999999999996</v>
      </c>
      <c r="AU276" s="270">
        <v>0.70299999999999996</v>
      </c>
      <c r="AV276" s="270">
        <v>0.71399999999999997</v>
      </c>
      <c r="AW276" s="270">
        <v>0.73099999999999998</v>
      </c>
      <c r="AX276" s="270">
        <v>0</v>
      </c>
      <c r="AY276" s="270">
        <v>0</v>
      </c>
      <c r="AZ276" s="270">
        <v>0</v>
      </c>
      <c r="BA276" s="270">
        <v>0</v>
      </c>
      <c r="BB276" s="270">
        <v>0</v>
      </c>
      <c r="BC276" s="270">
        <v>0.68</v>
      </c>
      <c r="BD276" s="270">
        <v>0</v>
      </c>
      <c r="BE276" s="270">
        <v>0</v>
      </c>
      <c r="BF276" s="270">
        <v>0</v>
      </c>
      <c r="BG276" s="270">
        <v>0</v>
      </c>
    </row>
    <row r="277" spans="1:59">
      <c r="A277" s="267" t="s">
        <v>670</v>
      </c>
      <c r="B277" s="268">
        <v>2.7818333333333332</v>
      </c>
      <c r="C277" s="268">
        <v>6.95</v>
      </c>
      <c r="D277" s="268">
        <v>0</v>
      </c>
      <c r="E277" s="268"/>
      <c r="F277" s="269">
        <v>19029</v>
      </c>
      <c r="G277" s="270">
        <v>0.90100000000000002</v>
      </c>
      <c r="H277" s="270">
        <v>0.57999999999999996</v>
      </c>
      <c r="I277" s="270">
        <v>0.89500000000000002</v>
      </c>
      <c r="J277" s="270">
        <v>0.03</v>
      </c>
      <c r="K277" s="270">
        <v>0.185</v>
      </c>
      <c r="L277" s="270">
        <v>0.19083333333333341</v>
      </c>
      <c r="M277" s="271">
        <v>47.3487834358085</v>
      </c>
      <c r="N277" s="269">
        <v>24586</v>
      </c>
      <c r="O277" s="269">
        <v>25815</v>
      </c>
      <c r="P277" s="269">
        <v>27106</v>
      </c>
      <c r="Q277" s="269">
        <v>28461</v>
      </c>
      <c r="R277" s="269">
        <v>29884</v>
      </c>
      <c r="S277" s="269" t="s">
        <v>197</v>
      </c>
      <c r="T277" s="270">
        <v>0.97</v>
      </c>
      <c r="U277" s="270">
        <v>1.01</v>
      </c>
      <c r="V277" s="270">
        <v>1.07</v>
      </c>
      <c r="W277" s="270">
        <v>1.1200000000000001</v>
      </c>
      <c r="X277" s="270">
        <v>1.17</v>
      </c>
      <c r="Y277" s="270">
        <v>0.61</v>
      </c>
      <c r="Z277" s="270">
        <v>0.64</v>
      </c>
      <c r="AA277" s="270">
        <v>0.67</v>
      </c>
      <c r="AB277" s="270">
        <v>0.7</v>
      </c>
      <c r="AC277" s="270">
        <v>0.74</v>
      </c>
      <c r="AD277" s="270">
        <v>0.88</v>
      </c>
      <c r="AE277" s="270">
        <v>0.92</v>
      </c>
      <c r="AF277" s="270">
        <v>0.96</v>
      </c>
      <c r="AG277" s="270">
        <v>1.01</v>
      </c>
      <c r="AH277" s="270">
        <v>1.06</v>
      </c>
      <c r="AI277" s="270">
        <v>0.02</v>
      </c>
      <c r="AJ277" s="270">
        <v>0.02</v>
      </c>
      <c r="AK277" s="270">
        <v>0.02</v>
      </c>
      <c r="AL277" s="270">
        <v>0.02</v>
      </c>
      <c r="AM277" s="270">
        <v>0.02</v>
      </c>
      <c r="AN277" s="270">
        <v>0.2</v>
      </c>
      <c r="AO277" s="270">
        <v>0.2</v>
      </c>
      <c r="AP277" s="270">
        <v>0.2</v>
      </c>
      <c r="AQ277" s="270">
        <v>0.2</v>
      </c>
      <c r="AR277" s="270">
        <v>0.2</v>
      </c>
      <c r="AS277" s="270">
        <v>0.58199999999999996</v>
      </c>
      <c r="AT277" s="270">
        <v>0.60599999999999998</v>
      </c>
      <c r="AU277" s="270">
        <v>0.63400000000000001</v>
      </c>
      <c r="AV277" s="270">
        <v>0.66200000000000003</v>
      </c>
      <c r="AW277" s="270">
        <v>0.69299999999999995</v>
      </c>
      <c r="AX277" s="270">
        <v>0</v>
      </c>
      <c r="AY277" s="270">
        <v>0</v>
      </c>
      <c r="AZ277" s="270">
        <v>0</v>
      </c>
      <c r="BA277" s="270">
        <v>0</v>
      </c>
      <c r="BB277" s="270">
        <v>0</v>
      </c>
      <c r="BC277" s="270">
        <v>0</v>
      </c>
      <c r="BD277" s="270">
        <v>0</v>
      </c>
      <c r="BE277" s="270">
        <v>0</v>
      </c>
      <c r="BF277" s="270">
        <v>0</v>
      </c>
      <c r="BG277" s="270">
        <v>0</v>
      </c>
    </row>
    <row r="278" spans="1:59">
      <c r="A278" s="267" t="s">
        <v>671</v>
      </c>
      <c r="B278" s="268">
        <v>0.21475</v>
      </c>
      <c r="C278" s="268">
        <v>0.41499999999999998</v>
      </c>
      <c r="D278" s="268">
        <v>0</v>
      </c>
      <c r="E278" s="268"/>
      <c r="F278" s="269">
        <v>3000</v>
      </c>
      <c r="G278" s="270">
        <v>0.13500000000000001</v>
      </c>
      <c r="H278" s="270">
        <v>2.5999999999999999E-2</v>
      </c>
      <c r="I278" s="270">
        <v>1.7999999999999999E-2</v>
      </c>
      <c r="J278" s="270">
        <v>2E-3</v>
      </c>
      <c r="K278" s="270">
        <v>1E-3</v>
      </c>
      <c r="L278" s="270">
        <v>3.2750000000000001E-2</v>
      </c>
      <c r="M278" s="271">
        <v>45</v>
      </c>
      <c r="N278" s="269">
        <v>3125</v>
      </c>
      <c r="O278" s="269">
        <v>3250</v>
      </c>
      <c r="P278" s="269">
        <v>3500</v>
      </c>
      <c r="Q278" s="269">
        <v>3750</v>
      </c>
      <c r="R278" s="269">
        <v>4000</v>
      </c>
      <c r="S278" s="269" t="s">
        <v>150</v>
      </c>
      <c r="T278" s="270">
        <v>0.15</v>
      </c>
      <c r="U278" s="270">
        <v>0.16300000000000001</v>
      </c>
      <c r="V278" s="270">
        <v>0.17499999999999999</v>
      </c>
      <c r="W278" s="270">
        <v>0.188</v>
      </c>
      <c r="X278" s="270">
        <v>0.2</v>
      </c>
      <c r="Y278" s="270">
        <v>3.7999999999999999E-2</v>
      </c>
      <c r="Z278" s="270">
        <v>4.9000000000000002E-2</v>
      </c>
      <c r="AA278" s="270">
        <v>6.3E-2</v>
      </c>
      <c r="AB278" s="270">
        <v>7.0000000000000007E-2</v>
      </c>
      <c r="AC278" s="270">
        <v>7.4999999999999997E-2</v>
      </c>
      <c r="AD278" s="270">
        <v>8.9999999999999993E-3</v>
      </c>
      <c r="AE278" s="270">
        <v>0.01</v>
      </c>
      <c r="AF278" s="270">
        <v>1.0999999999999999E-2</v>
      </c>
      <c r="AG278" s="270">
        <v>1.2E-2</v>
      </c>
      <c r="AH278" s="270">
        <v>1.2E-2</v>
      </c>
      <c r="AI278" s="270">
        <v>6.0000000000000001E-3</v>
      </c>
      <c r="AJ278" s="270">
        <v>0.01</v>
      </c>
      <c r="AK278" s="270">
        <v>1.6E-2</v>
      </c>
      <c r="AL278" s="270">
        <v>1.6E-2</v>
      </c>
      <c r="AM278" s="270">
        <v>1.6E-2</v>
      </c>
      <c r="AN278" s="270">
        <v>1.4999999999999999E-2</v>
      </c>
      <c r="AO278" s="270">
        <v>1.4999999999999999E-2</v>
      </c>
      <c r="AP278" s="270">
        <v>1.4999999999999999E-2</v>
      </c>
      <c r="AQ278" s="270">
        <v>1.4999999999999999E-2</v>
      </c>
      <c r="AR278" s="270">
        <v>1.4999999999999999E-2</v>
      </c>
      <c r="AS278" s="270">
        <v>4.0000000000000001E-3</v>
      </c>
      <c r="AT278" s="270">
        <v>4.0000000000000001E-3</v>
      </c>
      <c r="AU278" s="270">
        <v>5.0000000000000001E-3</v>
      </c>
      <c r="AV278" s="270">
        <v>5.0000000000000001E-3</v>
      </c>
      <c r="AW278" s="270">
        <v>6.0000000000000001E-3</v>
      </c>
      <c r="AX278" s="270">
        <v>0.14399999999999999</v>
      </c>
      <c r="AY278" s="270">
        <v>0</v>
      </c>
      <c r="AZ278" s="270">
        <v>0</v>
      </c>
      <c r="BA278" s="270">
        <v>0</v>
      </c>
      <c r="BB278" s="270">
        <v>0</v>
      </c>
      <c r="BC278" s="270">
        <v>0</v>
      </c>
      <c r="BD278" s="270">
        <v>0</v>
      </c>
      <c r="BE278" s="270">
        <v>0</v>
      </c>
      <c r="BF278" s="270">
        <v>0</v>
      </c>
      <c r="BG278" s="270">
        <v>0</v>
      </c>
    </row>
    <row r="279" spans="1:59">
      <c r="A279" s="267" t="s">
        <v>672</v>
      </c>
      <c r="B279" s="268">
        <v>4.4333333333333329E-2</v>
      </c>
      <c r="C279" s="268">
        <v>0.06</v>
      </c>
      <c r="D279" s="268">
        <v>0</v>
      </c>
      <c r="E279" s="268"/>
      <c r="F279" s="269">
        <v>537</v>
      </c>
      <c r="G279" s="270">
        <v>3.5999999999999997E-2</v>
      </c>
      <c r="H279" s="270">
        <v>2E-3</v>
      </c>
      <c r="I279" s="270">
        <v>0</v>
      </c>
      <c r="J279" s="270">
        <v>0</v>
      </c>
      <c r="K279" s="270">
        <v>1E-3</v>
      </c>
      <c r="L279" s="270">
        <v>5.3333333333333288E-3</v>
      </c>
      <c r="M279" s="271">
        <v>67.039106145251395</v>
      </c>
      <c r="N279" s="269">
        <v>541</v>
      </c>
      <c r="O279" s="269">
        <v>549</v>
      </c>
      <c r="P279" s="269">
        <v>557</v>
      </c>
      <c r="Q279" s="269">
        <v>565</v>
      </c>
      <c r="R279" s="269">
        <v>573</v>
      </c>
      <c r="S279" s="269" t="s">
        <v>222</v>
      </c>
      <c r="T279" s="270">
        <v>3.7999999999999999E-2</v>
      </c>
      <c r="U279" s="270">
        <v>3.7999999999999999E-2</v>
      </c>
      <c r="V279" s="270">
        <v>3.7999999999999999E-2</v>
      </c>
      <c r="W279" s="270">
        <v>3.9E-2</v>
      </c>
      <c r="X279" s="270">
        <v>3.9E-2</v>
      </c>
      <c r="Y279" s="270">
        <v>2E-3</v>
      </c>
      <c r="Z279" s="270">
        <v>2E-3</v>
      </c>
      <c r="AA279" s="270">
        <v>2E-3</v>
      </c>
      <c r="AB279" s="270">
        <v>2E-3</v>
      </c>
      <c r="AC279" s="270">
        <v>3.0000000000000001E-3</v>
      </c>
      <c r="AD279" s="270">
        <v>0</v>
      </c>
      <c r="AE279" s="270">
        <v>0</v>
      </c>
      <c r="AF279" s="270">
        <v>0</v>
      </c>
      <c r="AG279" s="270">
        <v>0</v>
      </c>
      <c r="AH279" s="270">
        <v>0</v>
      </c>
      <c r="AI279" s="270">
        <v>0</v>
      </c>
      <c r="AJ279" s="270">
        <v>0</v>
      </c>
      <c r="AK279" s="270">
        <v>0</v>
      </c>
      <c r="AL279" s="270">
        <v>0</v>
      </c>
      <c r="AM279" s="270">
        <v>0</v>
      </c>
      <c r="AN279" s="270">
        <v>0</v>
      </c>
      <c r="AO279" s="270">
        <v>0</v>
      </c>
      <c r="AP279" s="270">
        <v>0</v>
      </c>
      <c r="AQ279" s="270">
        <v>0</v>
      </c>
      <c r="AR279" s="270">
        <v>0</v>
      </c>
      <c r="AS279" s="270">
        <v>3.0000000000000001E-3</v>
      </c>
      <c r="AT279" s="270">
        <v>3.0000000000000001E-3</v>
      </c>
      <c r="AU279" s="270">
        <v>3.0000000000000001E-3</v>
      </c>
      <c r="AV279" s="270">
        <v>3.0000000000000001E-3</v>
      </c>
      <c r="AW279" s="270">
        <v>3.0000000000000001E-3</v>
      </c>
      <c r="AX279" s="270">
        <v>0</v>
      </c>
      <c r="AY279" s="270">
        <v>0</v>
      </c>
      <c r="AZ279" s="270">
        <v>0</v>
      </c>
      <c r="BA279" s="270">
        <v>0</v>
      </c>
      <c r="BB279" s="270">
        <v>0</v>
      </c>
      <c r="BC279" s="270">
        <v>0</v>
      </c>
      <c r="BD279" s="270">
        <v>0</v>
      </c>
      <c r="BE279" s="270">
        <v>0</v>
      </c>
      <c r="BF279" s="270">
        <v>0</v>
      </c>
      <c r="BG279" s="270">
        <v>0</v>
      </c>
    </row>
    <row r="280" spans="1:59">
      <c r="A280" s="267" t="s">
        <v>673</v>
      </c>
      <c r="B280" s="268">
        <v>0.44724999999999998</v>
      </c>
      <c r="C280" s="268">
        <v>2</v>
      </c>
      <c r="D280" s="268">
        <v>0</v>
      </c>
      <c r="E280" s="268"/>
      <c r="F280" s="269">
        <v>4020</v>
      </c>
      <c r="G280" s="270">
        <v>0.14000000000000001</v>
      </c>
      <c r="H280" s="270">
        <v>4.4999999999999998E-2</v>
      </c>
      <c r="I280" s="270">
        <v>0.01</v>
      </c>
      <c r="J280" s="270">
        <v>0.113</v>
      </c>
      <c r="K280" s="270">
        <v>0.1</v>
      </c>
      <c r="L280" s="270">
        <v>3.9249999999999952E-2</v>
      </c>
      <c r="M280" s="271">
        <v>34.82587064676617</v>
      </c>
      <c r="N280" s="269">
        <v>4131</v>
      </c>
      <c r="O280" s="269">
        <v>4338</v>
      </c>
      <c r="P280" s="269">
        <v>4554</v>
      </c>
      <c r="Q280" s="269">
        <v>4782</v>
      </c>
      <c r="R280" s="269">
        <v>5260</v>
      </c>
      <c r="S280" s="269" t="s">
        <v>183</v>
      </c>
      <c r="T280" s="270">
        <v>0.13800000000000001</v>
      </c>
      <c r="U280" s="270">
        <v>0.14499999999999999</v>
      </c>
      <c r="V280" s="270">
        <v>0.152</v>
      </c>
      <c r="W280" s="270">
        <v>0.16</v>
      </c>
      <c r="X280" s="270">
        <v>0.16800000000000001</v>
      </c>
      <c r="Y280" s="270">
        <v>0.501</v>
      </c>
      <c r="Z280" s="270">
        <v>0.52600000000000002</v>
      </c>
      <c r="AA280" s="270">
        <v>0.55200000000000005</v>
      </c>
      <c r="AB280" s="270">
        <v>0.57999999999999996</v>
      </c>
      <c r="AC280" s="270">
        <v>0.60499999999999998</v>
      </c>
      <c r="AD280" s="270">
        <v>1.6E-2</v>
      </c>
      <c r="AE280" s="270">
        <v>1.7000000000000001E-2</v>
      </c>
      <c r="AF280" s="270">
        <v>1.7999999999999999E-2</v>
      </c>
      <c r="AG280" s="270">
        <v>0.02</v>
      </c>
      <c r="AH280" s="270">
        <v>2.1999999999999999E-2</v>
      </c>
      <c r="AI280" s="270">
        <v>0.122</v>
      </c>
      <c r="AJ280" s="270">
        <v>0.128</v>
      </c>
      <c r="AK280" s="270">
        <v>0.13400000000000001</v>
      </c>
      <c r="AL280" s="270">
        <v>0.14099999999999999</v>
      </c>
      <c r="AM280" s="270">
        <v>0.14799999999999999</v>
      </c>
      <c r="AN280" s="270">
        <v>0</v>
      </c>
      <c r="AO280" s="270">
        <v>0</v>
      </c>
      <c r="AP280" s="270">
        <v>0</v>
      </c>
      <c r="AQ280" s="270">
        <v>0</v>
      </c>
      <c r="AR280" s="270">
        <v>1E-3</v>
      </c>
      <c r="AS280" s="270">
        <v>6.9000000000000006E-2</v>
      </c>
      <c r="AT280" s="270">
        <v>7.2999999999999995E-2</v>
      </c>
      <c r="AU280" s="270">
        <v>7.6999999999999999E-2</v>
      </c>
      <c r="AV280" s="270">
        <v>8.1000000000000003E-2</v>
      </c>
      <c r="AW280" s="270">
        <v>8.4000000000000005E-2</v>
      </c>
      <c r="AX280" s="270">
        <v>0</v>
      </c>
      <c r="AY280" s="270">
        <v>0</v>
      </c>
      <c r="AZ280" s="270">
        <v>0</v>
      </c>
      <c r="BA280" s="270">
        <v>0</v>
      </c>
      <c r="BB280" s="270">
        <v>0</v>
      </c>
      <c r="BC280" s="270">
        <v>0</v>
      </c>
      <c r="BD280" s="270">
        <v>0</v>
      </c>
      <c r="BE280" s="270">
        <v>0</v>
      </c>
      <c r="BF280" s="270">
        <v>0</v>
      </c>
      <c r="BG280" s="270">
        <v>0</v>
      </c>
    </row>
    <row r="281" spans="1:59">
      <c r="A281" s="267" t="s">
        <v>674</v>
      </c>
      <c r="B281" s="268">
        <v>3.593833333333333</v>
      </c>
      <c r="C281" s="268">
        <v>14.25</v>
      </c>
      <c r="D281" s="268">
        <v>3.4000000000000002E-2</v>
      </c>
      <c r="E281" s="268"/>
      <c r="F281" s="269">
        <v>26535</v>
      </c>
      <c r="G281" s="270">
        <v>2.2000000000000002</v>
      </c>
      <c r="H281" s="270">
        <v>0.3</v>
      </c>
      <c r="I281" s="270">
        <v>0.3</v>
      </c>
      <c r="J281" s="270">
        <v>0.2</v>
      </c>
      <c r="K281" s="270">
        <v>0.32400000000000001</v>
      </c>
      <c r="L281" s="270">
        <v>0.23583333333333334</v>
      </c>
      <c r="M281" s="271">
        <v>82.90936498963633</v>
      </c>
      <c r="N281" s="269">
        <v>36438</v>
      </c>
      <c r="O281" s="269">
        <v>49344</v>
      </c>
      <c r="P281" s="269">
        <v>64146</v>
      </c>
      <c r="Q281" s="269">
        <v>86726</v>
      </c>
      <c r="R281" s="269">
        <v>112744</v>
      </c>
      <c r="S281" s="269" t="s">
        <v>171</v>
      </c>
      <c r="T281" s="270">
        <v>2.42</v>
      </c>
      <c r="U281" s="270">
        <v>3.1469999999999998</v>
      </c>
      <c r="V281" s="270">
        <v>4.0910000000000002</v>
      </c>
      <c r="W281" s="270">
        <v>5.3179999999999996</v>
      </c>
      <c r="X281" s="270">
        <v>6.9139999999999997</v>
      </c>
      <c r="Y281" s="270">
        <v>0.36599999999999999</v>
      </c>
      <c r="Z281" s="270">
        <v>0.39200000000000002</v>
      </c>
      <c r="AA281" s="270">
        <v>0.51</v>
      </c>
      <c r="AB281" s="270">
        <v>0.66300000000000003</v>
      </c>
      <c r="AC281" s="270">
        <v>0.86199999999999999</v>
      </c>
      <c r="AD281" s="270">
        <v>0.36599999999999999</v>
      </c>
      <c r="AE281" s="270">
        <v>0.41799999999999998</v>
      </c>
      <c r="AF281" s="270">
        <v>0.54300000000000004</v>
      </c>
      <c r="AG281" s="270">
        <v>0.70599999999999996</v>
      </c>
      <c r="AH281" s="270">
        <v>0.91800000000000004</v>
      </c>
      <c r="AI281" s="270">
        <v>0.221</v>
      </c>
      <c r="AJ281" s="270">
        <v>0.28799999999999998</v>
      </c>
      <c r="AK281" s="270">
        <v>0.308</v>
      </c>
      <c r="AL281" s="270">
        <v>0.4</v>
      </c>
      <c r="AM281" s="270">
        <v>0.52</v>
      </c>
      <c r="AN281" s="270">
        <v>5.1999999999999998E-2</v>
      </c>
      <c r="AO281" s="270">
        <v>6.8000000000000005E-2</v>
      </c>
      <c r="AP281" s="270">
        <v>8.7999999999999995E-2</v>
      </c>
      <c r="AQ281" s="270">
        <v>0.114</v>
      </c>
      <c r="AR281" s="270">
        <v>0.15</v>
      </c>
      <c r="AS281" s="270">
        <v>0.18099999999999999</v>
      </c>
      <c r="AT281" s="270">
        <v>0.22800000000000001</v>
      </c>
      <c r="AU281" s="270">
        <v>0.29299999999999998</v>
      </c>
      <c r="AV281" s="270">
        <v>0.38100000000000001</v>
      </c>
      <c r="AW281" s="270">
        <v>0.496</v>
      </c>
      <c r="AX281" s="270">
        <v>0</v>
      </c>
      <c r="AY281" s="270">
        <v>0</v>
      </c>
      <c r="AZ281" s="270">
        <v>0</v>
      </c>
      <c r="BA281" s="270">
        <v>0</v>
      </c>
      <c r="BB281" s="270">
        <v>0</v>
      </c>
      <c r="BC281" s="270">
        <v>0</v>
      </c>
      <c r="BD281" s="270">
        <v>0</v>
      </c>
      <c r="BE281" s="270">
        <v>0</v>
      </c>
      <c r="BF281" s="270">
        <v>0</v>
      </c>
      <c r="BG281" s="270">
        <v>0</v>
      </c>
    </row>
    <row r="282" spans="1:59">
      <c r="A282" s="267" t="s">
        <v>675</v>
      </c>
      <c r="B282" s="268">
        <v>2.9349166666666662</v>
      </c>
      <c r="C282" s="268">
        <v>12</v>
      </c>
      <c r="D282" s="268">
        <v>0.53700000000000003</v>
      </c>
      <c r="E282" s="268"/>
      <c r="F282" s="269">
        <v>12320</v>
      </c>
      <c r="G282" s="270">
        <v>0.59499999999999997</v>
      </c>
      <c r="H282" s="270">
        <v>0.29599999999999999</v>
      </c>
      <c r="I282" s="270">
        <v>0.57599999999999996</v>
      </c>
      <c r="J282" s="270">
        <v>0.109</v>
      </c>
      <c r="K282" s="270">
        <v>0.24099999999999999</v>
      </c>
      <c r="L282" s="270">
        <v>0.58091666666666608</v>
      </c>
      <c r="M282" s="271">
        <v>48.295454545454547</v>
      </c>
      <c r="N282" s="269">
        <v>12823</v>
      </c>
      <c r="O282" s="269">
        <v>14875</v>
      </c>
      <c r="P282" s="269">
        <v>17255</v>
      </c>
      <c r="Q282" s="269">
        <v>20015</v>
      </c>
      <c r="R282" s="269">
        <v>23217</v>
      </c>
      <c r="S282" s="269" t="s">
        <v>171</v>
      </c>
      <c r="T282" s="270">
        <v>0.73099999999999998</v>
      </c>
      <c r="U282" s="270">
        <v>0.83299999999999996</v>
      </c>
      <c r="V282" s="270">
        <v>0.94899999999999995</v>
      </c>
      <c r="W282" s="270">
        <v>1.101</v>
      </c>
      <c r="X282" s="270">
        <v>1.254</v>
      </c>
      <c r="Y282" s="270">
        <v>0.48799999999999999</v>
      </c>
      <c r="Z282" s="270">
        <v>0.48799999999999999</v>
      </c>
      <c r="AA282" s="270">
        <v>0.48799999999999999</v>
      </c>
      <c r="AB282" s="270">
        <v>0.48799999999999999</v>
      </c>
      <c r="AC282" s="270">
        <v>0.48799999999999999</v>
      </c>
      <c r="AD282" s="270">
        <v>1.266</v>
      </c>
      <c r="AE282" s="270">
        <v>1.468</v>
      </c>
      <c r="AF282" s="270">
        <v>1.7030000000000001</v>
      </c>
      <c r="AG282" s="270">
        <v>1.9750000000000001</v>
      </c>
      <c r="AH282" s="270">
        <v>2.2879999999999998</v>
      </c>
      <c r="AI282" s="270">
        <v>0.1</v>
      </c>
      <c r="AJ282" s="270">
        <v>0.1</v>
      </c>
      <c r="AK282" s="270">
        <v>0.1</v>
      </c>
      <c r="AL282" s="270">
        <v>0.1</v>
      </c>
      <c r="AM282" s="270">
        <v>0.1</v>
      </c>
      <c r="AN282" s="270">
        <v>0.35799999999999998</v>
      </c>
      <c r="AO282" s="270">
        <v>0.41499999999999998</v>
      </c>
      <c r="AP282" s="270">
        <v>0.48199999999999998</v>
      </c>
      <c r="AQ282" s="270">
        <v>0.55900000000000005</v>
      </c>
      <c r="AR282" s="270">
        <v>0.64600000000000002</v>
      </c>
      <c r="AS282" s="270">
        <v>0.93200000000000005</v>
      </c>
      <c r="AT282" s="270">
        <v>1.046</v>
      </c>
      <c r="AU282" s="270">
        <v>1.1779999999999999</v>
      </c>
      <c r="AV282" s="270">
        <v>1.337</v>
      </c>
      <c r="AW282" s="270">
        <v>1.512</v>
      </c>
      <c r="AX282" s="270">
        <v>0</v>
      </c>
      <c r="AY282" s="270">
        <v>0</v>
      </c>
      <c r="AZ282" s="270">
        <v>0</v>
      </c>
      <c r="BA282" s="270">
        <v>0</v>
      </c>
      <c r="BB282" s="270">
        <v>0</v>
      </c>
      <c r="BC282" s="270">
        <v>0</v>
      </c>
      <c r="BD282" s="270">
        <v>0</v>
      </c>
      <c r="BE282" s="270">
        <v>0</v>
      </c>
      <c r="BF282" s="270">
        <v>0</v>
      </c>
      <c r="BG282" s="270">
        <v>0</v>
      </c>
    </row>
    <row r="283" spans="1:59">
      <c r="A283" s="267" t="s">
        <v>676</v>
      </c>
      <c r="B283" s="268">
        <v>0.11641666666666668</v>
      </c>
      <c r="C283" s="268">
        <v>0.25</v>
      </c>
      <c r="D283" s="268">
        <v>6.0000000000000001E-3</v>
      </c>
      <c r="E283" s="268"/>
      <c r="F283" s="269">
        <v>1625</v>
      </c>
      <c r="G283" s="270">
        <v>0.09</v>
      </c>
      <c r="H283" s="270">
        <v>1.0999999999999999E-2</v>
      </c>
      <c r="I283" s="270">
        <v>0</v>
      </c>
      <c r="J283" s="270">
        <v>2E-3</v>
      </c>
      <c r="K283" s="270">
        <v>0</v>
      </c>
      <c r="L283" s="270">
        <v>7.4166666666666825E-3</v>
      </c>
      <c r="M283" s="271">
        <v>55.384615384615387</v>
      </c>
      <c r="N283" s="269">
        <v>1700</v>
      </c>
      <c r="O283" s="269">
        <v>1725</v>
      </c>
      <c r="P283" s="269">
        <v>1750</v>
      </c>
      <c r="Q283" s="269">
        <v>1775</v>
      </c>
      <c r="R283" s="269">
        <v>1800</v>
      </c>
      <c r="S283" s="269" t="s">
        <v>200</v>
      </c>
      <c r="T283" s="270">
        <v>9.8000000000000004E-2</v>
      </c>
      <c r="U283" s="270">
        <v>9.8000000000000004E-2</v>
      </c>
      <c r="V283" s="270">
        <v>9.9000000000000005E-2</v>
      </c>
      <c r="W283" s="270">
        <v>9.9000000000000005E-2</v>
      </c>
      <c r="X283" s="270">
        <v>0.1</v>
      </c>
      <c r="Y283" s="270">
        <v>1.2E-2</v>
      </c>
      <c r="Z283" s="270">
        <v>1.2E-2</v>
      </c>
      <c r="AA283" s="270">
        <v>1.2E-2</v>
      </c>
      <c r="AB283" s="270">
        <v>1.2999999999999999E-2</v>
      </c>
      <c r="AC283" s="270">
        <v>1.4E-2</v>
      </c>
      <c r="AD283" s="270">
        <v>0</v>
      </c>
      <c r="AE283" s="270">
        <v>0</v>
      </c>
      <c r="AF283" s="270">
        <v>0</v>
      </c>
      <c r="AG283" s="270">
        <v>0</v>
      </c>
      <c r="AH283" s="270">
        <v>0</v>
      </c>
      <c r="AI283" s="270">
        <v>2E-3</v>
      </c>
      <c r="AJ283" s="270">
        <v>2E-3</v>
      </c>
      <c r="AK283" s="270">
        <v>3.0000000000000001E-3</v>
      </c>
      <c r="AL283" s="270">
        <v>3.0000000000000001E-3</v>
      </c>
      <c r="AM283" s="270">
        <v>4.0000000000000001E-3</v>
      </c>
      <c r="AN283" s="270">
        <v>0</v>
      </c>
      <c r="AO283" s="270">
        <v>0</v>
      </c>
      <c r="AP283" s="270">
        <v>0</v>
      </c>
      <c r="AQ283" s="270">
        <v>0</v>
      </c>
      <c r="AR283" s="270">
        <v>0</v>
      </c>
      <c r="AS283" s="270">
        <v>8.0000000000000002E-3</v>
      </c>
      <c r="AT283" s="270">
        <v>8.0000000000000002E-3</v>
      </c>
      <c r="AU283" s="270">
        <v>8.0000000000000002E-3</v>
      </c>
      <c r="AV283" s="270">
        <v>8.0000000000000002E-3</v>
      </c>
      <c r="AW283" s="270">
        <v>8.0000000000000002E-3</v>
      </c>
      <c r="AX283" s="270">
        <v>0</v>
      </c>
      <c r="AY283" s="270">
        <v>0</v>
      </c>
      <c r="AZ283" s="270">
        <v>0</v>
      </c>
      <c r="BA283" s="270">
        <v>0</v>
      </c>
      <c r="BB283" s="270">
        <v>0</v>
      </c>
      <c r="BC283" s="270">
        <v>0</v>
      </c>
      <c r="BD283" s="270">
        <v>0</v>
      </c>
      <c r="BE283" s="270">
        <v>0</v>
      </c>
      <c r="BF283" s="270">
        <v>0</v>
      </c>
      <c r="BG283" s="270">
        <v>0</v>
      </c>
    </row>
    <row r="284" spans="1:59">
      <c r="A284" s="267" t="s">
        <v>677</v>
      </c>
      <c r="B284" s="268">
        <v>0.2464166666666667</v>
      </c>
      <c r="C284" s="268">
        <v>0.27300000000000002</v>
      </c>
      <c r="D284" s="268">
        <v>0</v>
      </c>
      <c r="E284" s="268"/>
      <c r="F284" s="269">
        <v>520</v>
      </c>
      <c r="G284" s="270">
        <v>0.16999999999999998</v>
      </c>
      <c r="H284" s="270">
        <v>0</v>
      </c>
      <c r="I284" s="270">
        <v>0</v>
      </c>
      <c r="J284" s="270">
        <v>0</v>
      </c>
      <c r="K284" s="270">
        <v>0.02</v>
      </c>
      <c r="L284" s="270">
        <v>5.6416666666666726E-2</v>
      </c>
      <c r="M284" s="271">
        <v>326.92307692307685</v>
      </c>
      <c r="N284" s="269">
        <v>514</v>
      </c>
      <c r="O284" s="269">
        <v>514</v>
      </c>
      <c r="P284" s="269">
        <v>514</v>
      </c>
      <c r="Q284" s="269">
        <v>514</v>
      </c>
      <c r="R284" s="269">
        <v>514</v>
      </c>
      <c r="S284" s="269" t="s">
        <v>220</v>
      </c>
      <c r="T284" s="270">
        <v>0.16500000000000001</v>
      </c>
      <c r="U284" s="270">
        <v>0.16500000000000001</v>
      </c>
      <c r="V284" s="270">
        <v>0.16500000000000001</v>
      </c>
      <c r="W284" s="270">
        <v>0.16500000000000001</v>
      </c>
      <c r="X284" s="270">
        <v>0.16500000000000001</v>
      </c>
      <c r="Y284" s="270">
        <v>0</v>
      </c>
      <c r="Z284" s="270">
        <v>0</v>
      </c>
      <c r="AA284" s="270">
        <v>0</v>
      </c>
      <c r="AB284" s="270">
        <v>0</v>
      </c>
      <c r="AC284" s="270">
        <v>0</v>
      </c>
      <c r="AD284" s="270">
        <v>0</v>
      </c>
      <c r="AE284" s="270">
        <v>0</v>
      </c>
      <c r="AF284" s="270">
        <v>0</v>
      </c>
      <c r="AG284" s="270">
        <v>0</v>
      </c>
      <c r="AH284" s="270">
        <v>0</v>
      </c>
      <c r="AI284" s="270">
        <v>0</v>
      </c>
      <c r="AJ284" s="270">
        <v>0</v>
      </c>
      <c r="AK284" s="270">
        <v>0</v>
      </c>
      <c r="AL284" s="270">
        <v>0</v>
      </c>
      <c r="AM284" s="270">
        <v>0</v>
      </c>
      <c r="AN284" s="270">
        <v>0.02</v>
      </c>
      <c r="AO284" s="270">
        <v>0.02</v>
      </c>
      <c r="AP284" s="270">
        <v>0.02</v>
      </c>
      <c r="AQ284" s="270">
        <v>0.02</v>
      </c>
      <c r="AR284" s="270">
        <v>0.02</v>
      </c>
      <c r="AS284" s="270">
        <v>1.7999999999999999E-2</v>
      </c>
      <c r="AT284" s="270">
        <v>1.7999999999999999E-2</v>
      </c>
      <c r="AU284" s="270">
        <v>1.7999999999999999E-2</v>
      </c>
      <c r="AV284" s="270">
        <v>1.7999999999999999E-2</v>
      </c>
      <c r="AW284" s="270">
        <v>1.7999999999999999E-2</v>
      </c>
      <c r="AX284" s="270">
        <v>0</v>
      </c>
      <c r="AY284" s="270">
        <v>0</v>
      </c>
      <c r="AZ284" s="270">
        <v>0</v>
      </c>
      <c r="BA284" s="270">
        <v>0</v>
      </c>
      <c r="BB284" s="270">
        <v>0</v>
      </c>
      <c r="BC284" s="270">
        <v>0</v>
      </c>
      <c r="BD284" s="270">
        <v>0</v>
      </c>
      <c r="BE284" s="270">
        <v>0</v>
      </c>
      <c r="BF284" s="270">
        <v>0</v>
      </c>
      <c r="BG284" s="270">
        <v>0</v>
      </c>
    </row>
    <row r="285" spans="1:59">
      <c r="A285" s="267" t="s">
        <v>678</v>
      </c>
      <c r="B285" s="268">
        <v>0.10358333333333335</v>
      </c>
      <c r="C285" s="268">
        <v>0.15</v>
      </c>
      <c r="D285" s="268">
        <v>0</v>
      </c>
      <c r="E285" s="268"/>
      <c r="F285" s="269">
        <v>1520</v>
      </c>
      <c r="G285" s="270">
        <v>6.3E-2</v>
      </c>
      <c r="H285" s="270">
        <v>8.0000000000000002E-3</v>
      </c>
      <c r="I285" s="270">
        <v>3.0000000000000001E-3</v>
      </c>
      <c r="J285" s="270">
        <v>0</v>
      </c>
      <c r="K285" s="270">
        <v>4.0000000000000001E-3</v>
      </c>
      <c r="L285" s="270">
        <v>2.5583333333333333E-2</v>
      </c>
      <c r="M285" s="271">
        <v>41.44736842105263</v>
      </c>
      <c r="N285" s="269">
        <v>700</v>
      </c>
      <c r="O285" s="269">
        <v>720</v>
      </c>
      <c r="P285" s="269">
        <v>740</v>
      </c>
      <c r="Q285" s="269">
        <v>750</v>
      </c>
      <c r="R285" s="269">
        <v>760</v>
      </c>
      <c r="S285" s="269" t="s">
        <v>184</v>
      </c>
      <c r="T285" s="270">
        <v>6.7000000000000004E-2</v>
      </c>
      <c r="U285" s="270">
        <v>6.9000000000000006E-2</v>
      </c>
      <c r="V285" s="270">
        <v>7.0999999999999994E-2</v>
      </c>
      <c r="W285" s="270">
        <v>7.1999999999999995E-2</v>
      </c>
      <c r="X285" s="270">
        <v>7.2999999999999995E-2</v>
      </c>
      <c r="Y285" s="270">
        <v>8.0000000000000002E-3</v>
      </c>
      <c r="Z285" s="270">
        <v>8.9999999999999993E-3</v>
      </c>
      <c r="AA285" s="270">
        <v>8.9999999999999993E-3</v>
      </c>
      <c r="AB285" s="270">
        <v>8.9999999999999993E-3</v>
      </c>
      <c r="AC285" s="270">
        <v>8.9999999999999993E-3</v>
      </c>
      <c r="AD285" s="270">
        <v>3.0000000000000001E-3</v>
      </c>
      <c r="AE285" s="270">
        <v>3.0000000000000001E-3</v>
      </c>
      <c r="AF285" s="270">
        <v>3.0000000000000001E-3</v>
      </c>
      <c r="AG285" s="270">
        <v>3.0000000000000001E-3</v>
      </c>
      <c r="AH285" s="270">
        <v>3.0000000000000001E-3</v>
      </c>
      <c r="AI285" s="270">
        <v>0</v>
      </c>
      <c r="AJ285" s="270">
        <v>0</v>
      </c>
      <c r="AK285" s="270">
        <v>0</v>
      </c>
      <c r="AL285" s="270">
        <v>0</v>
      </c>
      <c r="AM285" s="270">
        <v>0</v>
      </c>
      <c r="AN285" s="270">
        <v>4.0000000000000001E-3</v>
      </c>
      <c r="AO285" s="270">
        <v>4.0000000000000001E-3</v>
      </c>
      <c r="AP285" s="270">
        <v>4.0000000000000001E-3</v>
      </c>
      <c r="AQ285" s="270">
        <v>5.0000000000000001E-3</v>
      </c>
      <c r="AR285" s="270">
        <v>5.0000000000000001E-3</v>
      </c>
      <c r="AS285" s="270">
        <v>8.0000000000000002E-3</v>
      </c>
      <c r="AT285" s="270">
        <v>8.9999999999999993E-3</v>
      </c>
      <c r="AU285" s="270">
        <v>8.9999999999999993E-3</v>
      </c>
      <c r="AV285" s="270">
        <v>8.9999999999999993E-3</v>
      </c>
      <c r="AW285" s="270">
        <v>8.9999999999999993E-3</v>
      </c>
      <c r="AX285" s="270">
        <v>0</v>
      </c>
      <c r="AY285" s="270">
        <v>0</v>
      </c>
      <c r="AZ285" s="270">
        <v>0</v>
      </c>
      <c r="BA285" s="270">
        <v>0</v>
      </c>
      <c r="BB285" s="270">
        <v>0</v>
      </c>
      <c r="BC285" s="270">
        <v>0</v>
      </c>
      <c r="BD285" s="270">
        <v>0</v>
      </c>
      <c r="BE285" s="270">
        <v>0</v>
      </c>
      <c r="BF285" s="270">
        <v>0</v>
      </c>
      <c r="BG285" s="270">
        <v>0</v>
      </c>
    </row>
    <row r="286" spans="1:59">
      <c r="A286" s="267" t="s">
        <v>679</v>
      </c>
      <c r="B286" s="268">
        <v>0.74008333333333332</v>
      </c>
      <c r="C286" s="268">
        <v>5</v>
      </c>
      <c r="D286" s="268">
        <v>0.03</v>
      </c>
      <c r="E286" s="268"/>
      <c r="F286" s="269">
        <v>4871</v>
      </c>
      <c r="G286" s="270">
        <v>0.249</v>
      </c>
      <c r="H286" s="270">
        <v>0.26100000000000001</v>
      </c>
      <c r="I286" s="270">
        <v>0</v>
      </c>
      <c r="J286" s="270">
        <v>0</v>
      </c>
      <c r="K286" s="270">
        <v>0.1</v>
      </c>
      <c r="L286" s="270">
        <v>0.1000833333333333</v>
      </c>
      <c r="M286" s="271">
        <v>51.118866762471775</v>
      </c>
      <c r="N286" s="269">
        <v>4989</v>
      </c>
      <c r="O286" s="269">
        <v>5141</v>
      </c>
      <c r="P286" s="269">
        <v>5297</v>
      </c>
      <c r="Q286" s="269">
        <v>5458</v>
      </c>
      <c r="R286" s="269">
        <v>5624</v>
      </c>
      <c r="S286" s="269" t="s">
        <v>208</v>
      </c>
      <c r="T286" s="270">
        <v>0.25600000000000001</v>
      </c>
      <c r="U286" s="270">
        <v>0.26400000000000001</v>
      </c>
      <c r="V286" s="270">
        <v>0.27200000000000002</v>
      </c>
      <c r="W286" s="270">
        <v>0.28000000000000003</v>
      </c>
      <c r="X286" s="270">
        <v>0.28899999999999998</v>
      </c>
      <c r="Y286" s="270">
        <v>0.28899999999999998</v>
      </c>
      <c r="Z286" s="270">
        <v>0.29799999999999999</v>
      </c>
      <c r="AA286" s="270">
        <v>0.307</v>
      </c>
      <c r="AB286" s="270">
        <v>0.316</v>
      </c>
      <c r="AC286" s="270">
        <v>0.32600000000000001</v>
      </c>
      <c r="AD286" s="270">
        <v>0</v>
      </c>
      <c r="AE286" s="270">
        <v>0</v>
      </c>
      <c r="AF286" s="270">
        <v>0</v>
      </c>
      <c r="AG286" s="270">
        <v>0</v>
      </c>
      <c r="AH286" s="270">
        <v>0</v>
      </c>
      <c r="AI286" s="270">
        <v>0</v>
      </c>
      <c r="AJ286" s="270">
        <v>0</v>
      </c>
      <c r="AK286" s="270">
        <v>0</v>
      </c>
      <c r="AL286" s="270">
        <v>0</v>
      </c>
      <c r="AM286" s="270">
        <v>0</v>
      </c>
      <c r="AN286" s="270">
        <v>0.1</v>
      </c>
      <c r="AO286" s="270">
        <v>0.1</v>
      </c>
      <c r="AP286" s="270">
        <v>0.1</v>
      </c>
      <c r="AQ286" s="270">
        <v>0.1</v>
      </c>
      <c r="AR286" s="270">
        <v>0.1</v>
      </c>
      <c r="AS286" s="270">
        <v>9.5000000000000001E-2</v>
      </c>
      <c r="AT286" s="270">
        <v>9.5000000000000001E-2</v>
      </c>
      <c r="AU286" s="270">
        <v>0.10100000000000001</v>
      </c>
      <c r="AV286" s="270">
        <v>0.10100000000000001</v>
      </c>
      <c r="AW286" s="270">
        <v>0.10100000000000001</v>
      </c>
      <c r="AX286" s="270">
        <v>0</v>
      </c>
      <c r="AY286" s="270">
        <v>0</v>
      </c>
      <c r="AZ286" s="270">
        <v>0</v>
      </c>
      <c r="BA286" s="270">
        <v>0</v>
      </c>
      <c r="BB286" s="270">
        <v>0</v>
      </c>
      <c r="BC286" s="270">
        <v>0</v>
      </c>
      <c r="BD286" s="270">
        <v>0</v>
      </c>
      <c r="BE286" s="270">
        <v>0</v>
      </c>
      <c r="BF286" s="270">
        <v>0</v>
      </c>
      <c r="BG286" s="270">
        <v>0</v>
      </c>
    </row>
    <row r="287" spans="1:59">
      <c r="A287" s="267" t="s">
        <v>680</v>
      </c>
      <c r="B287" s="268">
        <v>0.627</v>
      </c>
      <c r="C287" s="268">
        <v>3</v>
      </c>
      <c r="D287" s="268">
        <v>0.121</v>
      </c>
      <c r="E287" s="268"/>
      <c r="F287" s="269">
        <v>3352</v>
      </c>
      <c r="G287" s="270">
        <v>0.124</v>
      </c>
      <c r="H287" s="270">
        <v>0.193</v>
      </c>
      <c r="I287" s="270">
        <v>0</v>
      </c>
      <c r="J287" s="270">
        <v>0</v>
      </c>
      <c r="K287" s="270">
        <v>7.1999999999999995E-2</v>
      </c>
      <c r="L287" s="270">
        <v>0.11699999999999999</v>
      </c>
      <c r="M287" s="271">
        <v>36.992840095465397</v>
      </c>
      <c r="N287" s="269">
        <v>3950</v>
      </c>
      <c r="O287" s="269">
        <v>4500</v>
      </c>
      <c r="P287" s="269">
        <v>4680</v>
      </c>
      <c r="Q287" s="269">
        <v>4870</v>
      </c>
      <c r="R287" s="269">
        <v>5500</v>
      </c>
      <c r="S287" s="269" t="s">
        <v>191</v>
      </c>
      <c r="T287" s="270">
        <v>0.13800000000000001</v>
      </c>
      <c r="U287" s="270">
        <v>0.158</v>
      </c>
      <c r="V287" s="270">
        <v>0.16400000000000001</v>
      </c>
      <c r="W287" s="270">
        <v>0.17100000000000001</v>
      </c>
      <c r="X287" s="270">
        <v>0.193</v>
      </c>
      <c r="Y287" s="270">
        <v>0.20300000000000001</v>
      </c>
      <c r="Z287" s="270">
        <v>0.215</v>
      </c>
      <c r="AA287" s="270">
        <v>0.23</v>
      </c>
      <c r="AB287" s="270">
        <v>0.24199999999999999</v>
      </c>
      <c r="AC287" s="270">
        <v>0.26800000000000002</v>
      </c>
      <c r="AD287" s="270">
        <v>0.04</v>
      </c>
      <c r="AE287" s="270">
        <v>4.3999999999999997E-2</v>
      </c>
      <c r="AF287" s="270">
        <v>0.05</v>
      </c>
      <c r="AG287" s="270">
        <v>5.3999999999999999E-2</v>
      </c>
      <c r="AH287" s="270">
        <v>0.06</v>
      </c>
      <c r="AI287" s="270">
        <v>0.1</v>
      </c>
      <c r="AJ287" s="270">
        <v>0.11</v>
      </c>
      <c r="AK287" s="270">
        <v>0.12</v>
      </c>
      <c r="AL287" s="270">
        <v>0.13500000000000001</v>
      </c>
      <c r="AM287" s="270">
        <v>0.17</v>
      </c>
      <c r="AN287" s="270">
        <v>6.8000000000000005E-2</v>
      </c>
      <c r="AO287" s="270">
        <v>7.8E-2</v>
      </c>
      <c r="AP287" s="270">
        <v>8.5999999999999993E-2</v>
      </c>
      <c r="AQ287" s="270">
        <v>9.4E-2</v>
      </c>
      <c r="AR287" s="270">
        <v>0.11</v>
      </c>
      <c r="AS287" s="270">
        <v>0.16200000000000001</v>
      </c>
      <c r="AT287" s="270">
        <v>0.17899999999999999</v>
      </c>
      <c r="AU287" s="270">
        <v>0.192</v>
      </c>
      <c r="AV287" s="270">
        <v>0.20599999999999999</v>
      </c>
      <c r="AW287" s="270">
        <v>0.23699999999999999</v>
      </c>
      <c r="AX287" s="270">
        <v>0</v>
      </c>
      <c r="AY287" s="270">
        <v>0</v>
      </c>
      <c r="AZ287" s="270">
        <v>0</v>
      </c>
      <c r="BA287" s="270">
        <v>0</v>
      </c>
      <c r="BB287" s="270">
        <v>0</v>
      </c>
      <c r="BC287" s="270">
        <v>0</v>
      </c>
      <c r="BD287" s="270">
        <v>0</v>
      </c>
      <c r="BE287" s="270">
        <v>0</v>
      </c>
      <c r="BF287" s="270">
        <v>0</v>
      </c>
      <c r="BG287" s="270">
        <v>0</v>
      </c>
    </row>
    <row r="288" spans="1:59">
      <c r="A288" s="267" t="s">
        <v>681</v>
      </c>
      <c r="B288" s="268">
        <v>0.34666666666666668</v>
      </c>
      <c r="C288" s="268">
        <v>0.61799999999999999</v>
      </c>
      <c r="D288" s="268">
        <v>0</v>
      </c>
      <c r="E288" s="268"/>
      <c r="F288" s="269">
        <v>3665</v>
      </c>
      <c r="G288" s="270">
        <v>0.19800000000000001</v>
      </c>
      <c r="H288" s="270">
        <v>3.5000000000000003E-2</v>
      </c>
      <c r="I288" s="270">
        <v>0</v>
      </c>
      <c r="J288" s="270">
        <v>0.01</v>
      </c>
      <c r="K288" s="270">
        <v>2.5000000000000001E-2</v>
      </c>
      <c r="L288" s="270">
        <v>7.8666666666666663E-2</v>
      </c>
      <c r="M288" s="271">
        <v>54.024556616643927</v>
      </c>
      <c r="N288" s="269">
        <v>4160</v>
      </c>
      <c r="O288" s="269">
        <v>4344</v>
      </c>
      <c r="P288" s="269">
        <v>4528</v>
      </c>
      <c r="Q288" s="269">
        <v>4712</v>
      </c>
      <c r="R288" s="269">
        <v>4896</v>
      </c>
      <c r="S288" s="269" t="s">
        <v>190</v>
      </c>
      <c r="T288" s="270">
        <v>0.21199999999999999</v>
      </c>
      <c r="U288" s="270">
        <v>0.22</v>
      </c>
      <c r="V288" s="270">
        <v>0.23</v>
      </c>
      <c r="W288" s="270">
        <v>0.24</v>
      </c>
      <c r="X288" s="270">
        <v>0.249</v>
      </c>
      <c r="Y288" s="270">
        <v>3.3000000000000002E-2</v>
      </c>
      <c r="Z288" s="270">
        <v>3.5000000000000003E-2</v>
      </c>
      <c r="AA288" s="270">
        <v>3.5999999999999997E-2</v>
      </c>
      <c r="AB288" s="270">
        <v>3.7999999999999999E-2</v>
      </c>
      <c r="AC288" s="270">
        <v>3.9E-2</v>
      </c>
      <c r="AD288" s="270">
        <v>0</v>
      </c>
      <c r="AE288" s="270">
        <v>0</v>
      </c>
      <c r="AF288" s="270">
        <v>0</v>
      </c>
      <c r="AG288" s="270">
        <v>0</v>
      </c>
      <c r="AH288" s="270">
        <v>0</v>
      </c>
      <c r="AI288" s="270">
        <v>8.0000000000000002E-3</v>
      </c>
      <c r="AJ288" s="270">
        <v>8.0000000000000002E-3</v>
      </c>
      <c r="AK288" s="270">
        <v>8.9999999999999993E-3</v>
      </c>
      <c r="AL288" s="270">
        <v>8.9999999999999993E-3</v>
      </c>
      <c r="AM288" s="270">
        <v>0.01</v>
      </c>
      <c r="AN288" s="270">
        <v>3.2000000000000001E-2</v>
      </c>
      <c r="AO288" s="270">
        <v>3.4000000000000002E-2</v>
      </c>
      <c r="AP288" s="270">
        <v>3.5999999999999997E-2</v>
      </c>
      <c r="AQ288" s="270">
        <v>3.7999999999999999E-2</v>
      </c>
      <c r="AR288" s="270">
        <v>0.04</v>
      </c>
      <c r="AS288" s="270">
        <v>2.1000000000000001E-2</v>
      </c>
      <c r="AT288" s="270">
        <v>0.02</v>
      </c>
      <c r="AU288" s="270">
        <v>1.9E-2</v>
      </c>
      <c r="AV288" s="270">
        <v>1.7999999999999999E-2</v>
      </c>
      <c r="AW288" s="270">
        <v>1.7000000000000001E-2</v>
      </c>
      <c r="AX288" s="270">
        <v>0</v>
      </c>
      <c r="AY288" s="270">
        <v>0</v>
      </c>
      <c r="AZ288" s="270">
        <v>0</v>
      </c>
      <c r="BA288" s="270">
        <v>0</v>
      </c>
      <c r="BB288" s="270">
        <v>0</v>
      </c>
      <c r="BC288" s="270">
        <v>0</v>
      </c>
      <c r="BD288" s="270">
        <v>0</v>
      </c>
      <c r="BE288" s="270">
        <v>0</v>
      </c>
      <c r="BF288" s="270">
        <v>0</v>
      </c>
      <c r="BG288" s="270">
        <v>0</v>
      </c>
    </row>
    <row r="289" spans="1:59">
      <c r="A289" s="267" t="s">
        <v>682</v>
      </c>
      <c r="B289" s="268">
        <v>8.7916666666666657E-2</v>
      </c>
      <c r="C289" s="268">
        <v>0.28700000000000003</v>
      </c>
      <c r="D289" s="268">
        <v>0</v>
      </c>
      <c r="E289" s="268"/>
      <c r="F289" s="269">
        <v>881</v>
      </c>
      <c r="G289" s="270">
        <v>0.06</v>
      </c>
      <c r="H289" s="270">
        <v>4.0000000000000001E-3</v>
      </c>
      <c r="I289" s="270">
        <v>0</v>
      </c>
      <c r="J289" s="270">
        <v>4.0000000000000001E-3</v>
      </c>
      <c r="K289" s="270">
        <v>1.4999999999999999E-2</v>
      </c>
      <c r="L289" s="270">
        <v>4.9166666666666525E-3</v>
      </c>
      <c r="M289" s="271">
        <v>68.104426787741204</v>
      </c>
      <c r="N289" s="269">
        <v>885</v>
      </c>
      <c r="O289" s="269">
        <v>895</v>
      </c>
      <c r="P289" s="269">
        <v>900</v>
      </c>
      <c r="Q289" s="269">
        <v>900</v>
      </c>
      <c r="R289" s="269">
        <v>900</v>
      </c>
      <c r="S289" s="269" t="s">
        <v>128</v>
      </c>
      <c r="T289" s="270">
        <v>8.5000000000000006E-2</v>
      </c>
      <c r="U289" s="270">
        <v>0.09</v>
      </c>
      <c r="V289" s="270" t="e">
        <v>#N/A</v>
      </c>
      <c r="W289" s="270">
        <v>9.9000000000000005E-2</v>
      </c>
      <c r="X289" s="270">
        <v>0.1</v>
      </c>
      <c r="Y289" s="270">
        <v>6.0000000000000001E-3</v>
      </c>
      <c r="Z289" s="270">
        <v>8.0000000000000002E-3</v>
      </c>
      <c r="AA289" s="270">
        <v>8.9999999999999993E-3</v>
      </c>
      <c r="AB289" s="270">
        <v>8.9999999999999993E-3</v>
      </c>
      <c r="AC289" s="270">
        <v>0.01</v>
      </c>
      <c r="AD289" s="270">
        <v>0</v>
      </c>
      <c r="AE289" s="270">
        <v>0</v>
      </c>
      <c r="AF289" s="270">
        <v>0</v>
      </c>
      <c r="AG289" s="270">
        <v>0</v>
      </c>
      <c r="AH289" s="270">
        <v>0</v>
      </c>
      <c r="AI289" s="270">
        <v>4.0000000000000001E-3</v>
      </c>
      <c r="AJ289" s="270">
        <v>6.0000000000000001E-3</v>
      </c>
      <c r="AK289" s="270">
        <v>7.0000000000000001E-3</v>
      </c>
      <c r="AL289" s="270">
        <v>8.0000000000000002E-3</v>
      </c>
      <c r="AM289" s="270">
        <v>8.0000000000000002E-3</v>
      </c>
      <c r="AN289" s="270">
        <v>1.4999999999999999E-2</v>
      </c>
      <c r="AO289" s="270">
        <v>1.4999999999999999E-2</v>
      </c>
      <c r="AP289" s="270">
        <v>1.4999999999999999E-2</v>
      </c>
      <c r="AQ289" s="270">
        <v>1.4999999999999999E-2</v>
      </c>
      <c r="AR289" s="270">
        <v>1.4999999999999999E-2</v>
      </c>
      <c r="AS289" s="270">
        <v>1.2E-2</v>
      </c>
      <c r="AT289" s="270">
        <v>1.6E-2</v>
      </c>
      <c r="AU289" s="270">
        <v>1.0999999999999999E-2</v>
      </c>
      <c r="AV289" s="270">
        <v>1.2999999999999999E-2</v>
      </c>
      <c r="AW289" s="270">
        <v>1.6E-2</v>
      </c>
      <c r="AX289" s="270">
        <v>0</v>
      </c>
      <c r="AY289" s="270">
        <v>0</v>
      </c>
      <c r="AZ289" s="270">
        <v>0</v>
      </c>
      <c r="BA289" s="270">
        <v>0</v>
      </c>
      <c r="BB289" s="270">
        <v>0</v>
      </c>
      <c r="BC289" s="270">
        <v>0</v>
      </c>
      <c r="BD289" s="270">
        <v>0</v>
      </c>
      <c r="BE289" s="270">
        <v>0</v>
      </c>
      <c r="BF289" s="270">
        <v>0</v>
      </c>
      <c r="BG289" s="270">
        <v>0</v>
      </c>
    </row>
    <row r="290" spans="1:59">
      <c r="A290" s="267" t="s">
        <v>683</v>
      </c>
      <c r="B290" s="268">
        <v>5.3</v>
      </c>
      <c r="C290" s="268">
        <v>16.2</v>
      </c>
      <c r="D290" s="268">
        <v>0</v>
      </c>
      <c r="E290" s="268"/>
      <c r="F290" s="269">
        <v>22000</v>
      </c>
      <c r="G290" s="270">
        <v>1.1000000000000001</v>
      </c>
      <c r="H290" s="270">
        <v>0.96</v>
      </c>
      <c r="I290" s="270">
        <v>0.19500000000000001</v>
      </c>
      <c r="J290" s="270">
        <v>0.03</v>
      </c>
      <c r="K290" s="270">
        <v>0.5</v>
      </c>
      <c r="L290" s="270">
        <v>2.5150000000000001</v>
      </c>
      <c r="M290" s="271">
        <v>50</v>
      </c>
      <c r="N290" s="269">
        <v>29000</v>
      </c>
      <c r="O290" s="269">
        <v>34000</v>
      </c>
      <c r="P290" s="269">
        <v>36500</v>
      </c>
      <c r="Q290" s="269">
        <v>40500</v>
      </c>
      <c r="R290" s="269">
        <v>4400</v>
      </c>
      <c r="S290" s="269" t="s">
        <v>148</v>
      </c>
      <c r="T290" s="270">
        <v>2.9780000000000002</v>
      </c>
      <c r="U290" s="270">
        <v>3.38</v>
      </c>
      <c r="V290" s="270">
        <v>3.798</v>
      </c>
      <c r="W290" s="270">
        <v>4.2080000000000002</v>
      </c>
      <c r="X290" s="270">
        <v>4.7009999999999996</v>
      </c>
      <c r="Y290" s="270">
        <v>4.2300000000000004</v>
      </c>
      <c r="Z290" s="270">
        <v>5.46</v>
      </c>
      <c r="AA290" s="270">
        <v>5.99</v>
      </c>
      <c r="AB290" s="270">
        <v>6.76</v>
      </c>
      <c r="AC290" s="270">
        <v>7.56</v>
      </c>
      <c r="AD290" s="270">
        <v>2.4300000000000002</v>
      </c>
      <c r="AE290" s="270">
        <v>2.802</v>
      </c>
      <c r="AF290" s="270">
        <v>3.7</v>
      </c>
      <c r="AG290" s="270">
        <v>4.6020000000000003</v>
      </c>
      <c r="AH290" s="270">
        <v>5.5019999999999998</v>
      </c>
      <c r="AI290" s="270">
        <v>0.29399999999999998</v>
      </c>
      <c r="AJ290" s="270">
        <v>0.30299999999999999</v>
      </c>
      <c r="AK290" s="270">
        <v>0.373</v>
      </c>
      <c r="AL290" s="270">
        <v>0.443</v>
      </c>
      <c r="AM290" s="270">
        <v>0.52100000000000002</v>
      </c>
      <c r="AN290" s="270">
        <v>0.14799999999999999</v>
      </c>
      <c r="AO290" s="270">
        <v>0.17799999999999999</v>
      </c>
      <c r="AP290" s="270">
        <v>0.21199999999999999</v>
      </c>
      <c r="AQ290" s="270">
        <v>0.27500000000000002</v>
      </c>
      <c r="AR290" s="270">
        <v>0.33800000000000002</v>
      </c>
      <c r="AS290" s="270">
        <v>0.75</v>
      </c>
      <c r="AT290" s="270">
        <v>0.9</v>
      </c>
      <c r="AU290" s="270">
        <v>0.95</v>
      </c>
      <c r="AV290" s="270">
        <v>1.05</v>
      </c>
      <c r="AW290" s="270">
        <v>1.1499999999999999</v>
      </c>
      <c r="AX290" s="270">
        <v>0</v>
      </c>
      <c r="AY290" s="270">
        <v>0</v>
      </c>
      <c r="AZ290" s="270">
        <v>0</v>
      </c>
      <c r="BA290" s="270">
        <v>0</v>
      </c>
      <c r="BB290" s="270">
        <v>0</v>
      </c>
      <c r="BC290" s="270">
        <v>0</v>
      </c>
      <c r="BD290" s="270">
        <v>0</v>
      </c>
      <c r="BE290" s="270">
        <v>0</v>
      </c>
      <c r="BF290" s="270">
        <v>0</v>
      </c>
      <c r="BG290" s="270">
        <v>0</v>
      </c>
    </row>
    <row r="291" spans="1:59">
      <c r="A291" s="267" t="s">
        <v>684</v>
      </c>
      <c r="B291" s="268">
        <v>3.075000000000001E-2</v>
      </c>
      <c r="C291" s="268">
        <v>0.41400000000000003</v>
      </c>
      <c r="D291" s="268">
        <v>0</v>
      </c>
      <c r="E291" s="268"/>
      <c r="F291" s="269">
        <v>890</v>
      </c>
      <c r="G291" s="270">
        <v>2.7E-2</v>
      </c>
      <c r="H291" s="270">
        <v>4.0000000000000001E-3</v>
      </c>
      <c r="I291" s="270">
        <v>0</v>
      </c>
      <c r="J291" s="270">
        <v>0</v>
      </c>
      <c r="K291" s="270">
        <v>0</v>
      </c>
      <c r="L291" s="270">
        <v>-2.4999999999998981E-4</v>
      </c>
      <c r="M291" s="271">
        <v>30.337078651685392</v>
      </c>
      <c r="N291" s="269">
        <v>777</v>
      </c>
      <c r="O291" s="269">
        <v>697</v>
      </c>
      <c r="P291" s="269">
        <v>626</v>
      </c>
      <c r="Q291" s="269">
        <v>562</v>
      </c>
      <c r="R291" s="269">
        <v>555</v>
      </c>
      <c r="S291" s="269" t="s">
        <v>193</v>
      </c>
      <c r="T291" s="270">
        <v>2.7E-2</v>
      </c>
      <c r="U291" s="270">
        <v>2.4E-2</v>
      </c>
      <c r="V291" s="270">
        <v>2.1999999999999999E-2</v>
      </c>
      <c r="W291" s="270">
        <v>0.02</v>
      </c>
      <c r="X291" s="270">
        <v>1.9E-2</v>
      </c>
      <c r="Y291" s="270">
        <v>3.0000000000000001E-3</v>
      </c>
      <c r="Z291" s="270">
        <v>3.0000000000000001E-3</v>
      </c>
      <c r="AA291" s="270">
        <v>3.0000000000000001E-3</v>
      </c>
      <c r="AB291" s="270">
        <v>3.0000000000000001E-3</v>
      </c>
      <c r="AC291" s="270">
        <v>3.0000000000000001E-3</v>
      </c>
      <c r="AD291" s="270">
        <v>0</v>
      </c>
      <c r="AE291" s="270">
        <v>0</v>
      </c>
      <c r="AF291" s="270">
        <v>0</v>
      </c>
      <c r="AG291" s="270">
        <v>0</v>
      </c>
      <c r="AH291" s="270">
        <v>0</v>
      </c>
      <c r="AI291" s="270">
        <v>0</v>
      </c>
      <c r="AJ291" s="270">
        <v>0</v>
      </c>
      <c r="AK291" s="270">
        <v>0</v>
      </c>
      <c r="AL291" s="270">
        <v>0</v>
      </c>
      <c r="AM291" s="270">
        <v>0</v>
      </c>
      <c r="AN291" s="270">
        <v>0</v>
      </c>
      <c r="AO291" s="270">
        <v>0</v>
      </c>
      <c r="AP291" s="270">
        <v>0</v>
      </c>
      <c r="AQ291" s="270">
        <v>0</v>
      </c>
      <c r="AR291" s="270">
        <v>0</v>
      </c>
      <c r="AS291" s="270">
        <v>3.0000000000000001E-3</v>
      </c>
      <c r="AT291" s="270">
        <v>3.0000000000000001E-3</v>
      </c>
      <c r="AU291" s="270">
        <v>2E-3</v>
      </c>
      <c r="AV291" s="270">
        <v>2E-3</v>
      </c>
      <c r="AW291" s="270">
        <v>2E-3</v>
      </c>
      <c r="AX291" s="270">
        <v>0</v>
      </c>
      <c r="AY291" s="270">
        <v>0</v>
      </c>
      <c r="AZ291" s="270">
        <v>0</v>
      </c>
      <c r="BA291" s="270">
        <v>0</v>
      </c>
      <c r="BB291" s="270">
        <v>0</v>
      </c>
      <c r="BC291" s="270">
        <v>0</v>
      </c>
      <c r="BD291" s="270">
        <v>0</v>
      </c>
      <c r="BE291" s="270">
        <v>0</v>
      </c>
      <c r="BF291" s="270">
        <v>0</v>
      </c>
      <c r="BG291" s="270">
        <v>0</v>
      </c>
    </row>
    <row r="292" spans="1:59">
      <c r="A292" s="267" t="s">
        <v>169</v>
      </c>
      <c r="B292" s="268">
        <v>0.52775000000000005</v>
      </c>
      <c r="C292" s="268">
        <v>16.100000000000001</v>
      </c>
      <c r="D292" s="268">
        <v>4.0109589041095892E-2</v>
      </c>
      <c r="E292" s="268"/>
      <c r="F292" s="269">
        <v>2787</v>
      </c>
      <c r="G292" s="270">
        <v>9.6000000000000002E-2</v>
      </c>
      <c r="H292" s="270">
        <v>3.7999999999999999E-2</v>
      </c>
      <c r="I292" s="270">
        <v>0.187</v>
      </c>
      <c r="J292" s="270">
        <v>0</v>
      </c>
      <c r="K292" s="270">
        <v>1.0999999999999999E-2</v>
      </c>
      <c r="L292" s="270">
        <v>0.15564041095890413</v>
      </c>
      <c r="M292" s="271">
        <v>34.445640473627556</v>
      </c>
      <c r="N292" s="269">
        <v>2907</v>
      </c>
      <c r="O292" s="269">
        <v>3027</v>
      </c>
      <c r="P292" s="269">
        <v>3147</v>
      </c>
      <c r="Q292" s="269">
        <v>3267</v>
      </c>
      <c r="R292" s="269">
        <v>3387</v>
      </c>
      <c r="S292" s="269" t="s">
        <v>147</v>
      </c>
      <c r="T292" s="270">
        <v>0.1</v>
      </c>
      <c r="U292" s="270">
        <v>0.104</v>
      </c>
      <c r="V292" s="270">
        <v>0.108</v>
      </c>
      <c r="W292" s="270">
        <v>0.112</v>
      </c>
      <c r="X292" s="270">
        <v>0.11600000000000001</v>
      </c>
      <c r="Y292" s="270">
        <v>0.04</v>
      </c>
      <c r="Z292" s="270">
        <v>4.1000000000000002E-2</v>
      </c>
      <c r="AA292" s="270">
        <v>4.2000000000000003E-2</v>
      </c>
      <c r="AB292" s="270">
        <v>4.2999999999999997E-2</v>
      </c>
      <c r="AC292" s="270">
        <v>4.3999999999999997E-2</v>
      </c>
      <c r="AD292" s="270">
        <v>0.33400000000000002</v>
      </c>
      <c r="AE292" s="270">
        <v>0.35</v>
      </c>
      <c r="AF292" s="270">
        <v>0.36799999999999999</v>
      </c>
      <c r="AG292" s="270">
        <v>0.38600000000000001</v>
      </c>
      <c r="AH292" s="270">
        <v>0.40400000000000003</v>
      </c>
      <c r="AI292" s="270">
        <v>0</v>
      </c>
      <c r="AJ292" s="270">
        <v>0</v>
      </c>
      <c r="AK292" s="270">
        <v>0</v>
      </c>
      <c r="AL292" s="270">
        <v>0</v>
      </c>
      <c r="AM292" s="270">
        <v>0</v>
      </c>
      <c r="AN292" s="270">
        <v>1.2E-2</v>
      </c>
      <c r="AO292" s="270">
        <v>1.2999999999999999E-2</v>
      </c>
      <c r="AP292" s="270">
        <v>1.4E-2</v>
      </c>
      <c r="AQ292" s="270">
        <v>1.4999999999999999E-2</v>
      </c>
      <c r="AR292" s="270">
        <v>1.6E-2</v>
      </c>
      <c r="AS292" s="270">
        <v>0.22500000000000001</v>
      </c>
      <c r="AT292" s="270">
        <v>0.23599999999999999</v>
      </c>
      <c r="AU292" s="270">
        <v>0.247</v>
      </c>
      <c r="AV292" s="270">
        <v>0.25800000000000001</v>
      </c>
      <c r="AW292" s="270">
        <v>0.26900000000000002</v>
      </c>
      <c r="AX292" s="270">
        <v>0</v>
      </c>
      <c r="AY292" s="270">
        <v>0</v>
      </c>
      <c r="AZ292" s="270">
        <v>0</v>
      </c>
      <c r="BA292" s="270">
        <v>0</v>
      </c>
      <c r="BB292" s="270">
        <v>0</v>
      </c>
      <c r="BC292" s="270">
        <v>0</v>
      </c>
      <c r="BD292" s="270">
        <v>0</v>
      </c>
      <c r="BE292" s="270">
        <v>0</v>
      </c>
      <c r="BF292" s="270">
        <v>0</v>
      </c>
      <c r="BG292" s="270">
        <v>0</v>
      </c>
    </row>
    <row r="293" spans="1:59">
      <c r="A293" s="267" t="s">
        <v>685</v>
      </c>
      <c r="B293" s="268">
        <v>0.98241666666666649</v>
      </c>
      <c r="C293" s="268">
        <v>4.5</v>
      </c>
      <c r="D293" s="268">
        <v>0</v>
      </c>
      <c r="E293" s="268"/>
      <c r="F293" s="269">
        <v>9290</v>
      </c>
      <c r="G293" s="270">
        <v>0.47799999999999998</v>
      </c>
      <c r="H293" s="270">
        <v>0.23100000000000001</v>
      </c>
      <c r="I293" s="270">
        <v>0.01</v>
      </c>
      <c r="J293" s="270">
        <v>0</v>
      </c>
      <c r="K293" s="270">
        <v>9.9000000000000005E-2</v>
      </c>
      <c r="L293" s="270">
        <v>0.16441666666666654</v>
      </c>
      <c r="M293" s="271">
        <v>51.453175457481166</v>
      </c>
      <c r="N293" s="269">
        <v>10530</v>
      </c>
      <c r="O293" s="269">
        <v>12530</v>
      </c>
      <c r="P293" s="269">
        <v>14530</v>
      </c>
      <c r="Q293" s="269">
        <v>16600</v>
      </c>
      <c r="R293" s="269">
        <v>18800</v>
      </c>
      <c r="S293" s="269" t="s">
        <v>182</v>
      </c>
      <c r="T293" s="270">
        <v>0.51</v>
      </c>
      <c r="U293" s="270">
        <v>0.55500000000000005</v>
      </c>
      <c r="V293" s="270">
        <v>0.58499999999999996</v>
      </c>
      <c r="W293" s="270">
        <v>0.58499999999999996</v>
      </c>
      <c r="X293" s="270">
        <v>0.58499999999999996</v>
      </c>
      <c r="Y293" s="270">
        <v>0.247</v>
      </c>
      <c r="Z293" s="270">
        <v>0.27200000000000002</v>
      </c>
      <c r="AA293" s="270">
        <v>0.29899999999999999</v>
      </c>
      <c r="AB293" s="270">
        <v>0.32800000000000001</v>
      </c>
      <c r="AC293" s="270">
        <v>0.34</v>
      </c>
      <c r="AD293" s="270">
        <v>1.2E-2</v>
      </c>
      <c r="AE293" s="270">
        <v>1.4999999999999999E-2</v>
      </c>
      <c r="AF293" s="270">
        <v>0.02</v>
      </c>
      <c r="AG293" s="270">
        <v>2.5000000000000001E-2</v>
      </c>
      <c r="AH293" s="270">
        <v>0.03</v>
      </c>
      <c r="AI293" s="270">
        <v>0</v>
      </c>
      <c r="AJ293" s="270">
        <v>0</v>
      </c>
      <c r="AK293" s="270">
        <v>0</v>
      </c>
      <c r="AL293" s="270">
        <v>0</v>
      </c>
      <c r="AM293" s="270">
        <v>0</v>
      </c>
      <c r="AN293" s="270">
        <v>9.5000000000000001E-2</v>
      </c>
      <c r="AO293" s="270">
        <v>9.5000000000000001E-2</v>
      </c>
      <c r="AP293" s="270">
        <v>5.5E-2</v>
      </c>
      <c r="AQ293" s="270">
        <v>5.5E-2</v>
      </c>
      <c r="AR293" s="270">
        <v>0.06</v>
      </c>
      <c r="AS293" s="270">
        <v>0.17</v>
      </c>
      <c r="AT293" s="270">
        <v>0.184</v>
      </c>
      <c r="AU293" s="270">
        <v>0.189</v>
      </c>
      <c r="AV293" s="270">
        <v>0.19500000000000001</v>
      </c>
      <c r="AW293" s="270">
        <v>0.2</v>
      </c>
      <c r="AX293" s="270">
        <v>0</v>
      </c>
      <c r="AY293" s="270">
        <v>0</v>
      </c>
      <c r="AZ293" s="270">
        <v>0</v>
      </c>
      <c r="BA293" s="270">
        <v>0</v>
      </c>
      <c r="BB293" s="270">
        <v>0</v>
      </c>
      <c r="BC293" s="270">
        <v>0</v>
      </c>
      <c r="BD293" s="270">
        <v>0</v>
      </c>
      <c r="BE293" s="270">
        <v>0</v>
      </c>
      <c r="BF293" s="270">
        <v>0</v>
      </c>
      <c r="BG293" s="270">
        <v>0</v>
      </c>
    </row>
    <row r="294" spans="1:59">
      <c r="A294" s="267" t="s">
        <v>686</v>
      </c>
      <c r="B294" s="268">
        <v>7.0416666666666669E-2</v>
      </c>
      <c r="C294" s="268">
        <v>0.27</v>
      </c>
      <c r="D294" s="268">
        <v>0</v>
      </c>
      <c r="E294" s="268"/>
      <c r="F294" s="269">
        <v>980</v>
      </c>
      <c r="G294" s="270">
        <v>4.3999999999999997E-2</v>
      </c>
      <c r="H294" s="270">
        <v>4.0000000000000001E-3</v>
      </c>
      <c r="I294" s="270">
        <v>0</v>
      </c>
      <c r="J294" s="270">
        <v>0</v>
      </c>
      <c r="K294" s="270">
        <v>0.01</v>
      </c>
      <c r="L294" s="270">
        <v>1.2416666666666666E-2</v>
      </c>
      <c r="M294" s="271">
        <v>44.897959183673471</v>
      </c>
      <c r="N294" s="269">
        <v>1362</v>
      </c>
      <c r="O294" s="269">
        <v>1594</v>
      </c>
      <c r="P294" s="269">
        <v>1624</v>
      </c>
      <c r="Q294" s="269">
        <v>1655</v>
      </c>
      <c r="R294" s="269">
        <v>1686</v>
      </c>
      <c r="S294" s="269" t="s">
        <v>195</v>
      </c>
      <c r="T294" s="270">
        <v>7.8E-2</v>
      </c>
      <c r="U294" s="270">
        <v>9.0999999999999998E-2</v>
      </c>
      <c r="V294" s="270">
        <v>9.2999999999999999E-2</v>
      </c>
      <c r="W294" s="270">
        <v>9.5000000000000001E-2</v>
      </c>
      <c r="X294" s="270">
        <v>0.115</v>
      </c>
      <c r="Y294" s="270">
        <v>1.2999999999999999E-2</v>
      </c>
      <c r="Z294" s="270">
        <v>1.4999999999999999E-2</v>
      </c>
      <c r="AA294" s="270">
        <v>1.7999999999999999E-2</v>
      </c>
      <c r="AB294" s="270">
        <v>2.1999999999999999E-2</v>
      </c>
      <c r="AC294" s="270">
        <v>2.7E-2</v>
      </c>
      <c r="AD294" s="270">
        <v>0</v>
      </c>
      <c r="AE294" s="270">
        <v>0</v>
      </c>
      <c r="AF294" s="270">
        <v>0</v>
      </c>
      <c r="AG294" s="270">
        <v>0</v>
      </c>
      <c r="AH294" s="270">
        <v>0</v>
      </c>
      <c r="AI294" s="270">
        <v>0</v>
      </c>
      <c r="AJ294" s="270">
        <v>0</v>
      </c>
      <c r="AK294" s="270">
        <v>0</v>
      </c>
      <c r="AL294" s="270">
        <v>0</v>
      </c>
      <c r="AM294" s="270">
        <v>0</v>
      </c>
      <c r="AN294" s="270">
        <v>4.0000000000000001E-3</v>
      </c>
      <c r="AO294" s="270">
        <v>5.0000000000000001E-3</v>
      </c>
      <c r="AP294" s="270">
        <v>6.0000000000000001E-3</v>
      </c>
      <c r="AQ294" s="270">
        <v>8.0000000000000002E-3</v>
      </c>
      <c r="AR294" s="270">
        <v>1.0999999999999999E-2</v>
      </c>
      <c r="AS294" s="270">
        <v>1.6E-2</v>
      </c>
      <c r="AT294" s="270">
        <v>1.9E-2</v>
      </c>
      <c r="AU294" s="270">
        <v>0.02</v>
      </c>
      <c r="AV294" s="270">
        <v>2.1000000000000001E-2</v>
      </c>
      <c r="AW294" s="270">
        <v>2.5999999999999999E-2</v>
      </c>
      <c r="AX294" s="270">
        <v>0</v>
      </c>
      <c r="AY294" s="270">
        <v>0</v>
      </c>
      <c r="AZ294" s="270">
        <v>0</v>
      </c>
      <c r="BA294" s="270">
        <v>0</v>
      </c>
      <c r="BB294" s="270">
        <v>0</v>
      </c>
      <c r="BC294" s="270">
        <v>0</v>
      </c>
      <c r="BD294" s="270">
        <v>0</v>
      </c>
      <c r="BE294" s="270">
        <v>0</v>
      </c>
      <c r="BF294" s="270">
        <v>0</v>
      </c>
      <c r="BG294" s="270">
        <v>0</v>
      </c>
    </row>
    <row r="295" spans="1:59">
      <c r="A295" s="267" t="s">
        <v>687</v>
      </c>
      <c r="B295" s="268">
        <v>0.80874999999999997</v>
      </c>
      <c r="C295" s="268">
        <v>3</v>
      </c>
      <c r="D295" s="268">
        <v>0</v>
      </c>
      <c r="E295" s="268"/>
      <c r="F295" s="269">
        <v>4875</v>
      </c>
      <c r="G295" s="270">
        <v>0.21299999999999999</v>
      </c>
      <c r="H295" s="270">
        <v>3.2000000000000001E-2</v>
      </c>
      <c r="I295" s="270">
        <v>0.46800000000000003</v>
      </c>
      <c r="J295" s="270">
        <v>5.0999999999999997E-2</v>
      </c>
      <c r="K295" s="270">
        <v>5.0000000000000001E-3</v>
      </c>
      <c r="L295" s="270">
        <v>3.9749999999999841E-2</v>
      </c>
      <c r="M295" s="271">
        <v>43.692307692307693</v>
      </c>
      <c r="N295" s="269">
        <v>5345</v>
      </c>
      <c r="O295" s="269">
        <v>6345</v>
      </c>
      <c r="P295" s="269">
        <v>7345</v>
      </c>
      <c r="Q295" s="269">
        <v>8945</v>
      </c>
      <c r="R295" s="269">
        <v>9945</v>
      </c>
      <c r="S295" s="269" t="s">
        <v>208</v>
      </c>
      <c r="T295" s="270">
        <v>0.224</v>
      </c>
      <c r="U295" s="270">
        <v>0.26600000000000001</v>
      </c>
      <c r="V295" s="270">
        <v>0.31</v>
      </c>
      <c r="W295" s="270">
        <v>0.376</v>
      </c>
      <c r="X295" s="270">
        <v>0.41799999999999998</v>
      </c>
      <c r="Y295" s="270">
        <v>7.1999999999999995E-2</v>
      </c>
      <c r="Z295" s="270">
        <v>7.4999999999999997E-2</v>
      </c>
      <c r="AA295" s="270">
        <v>7.6999999999999999E-2</v>
      </c>
      <c r="AB295" s="270">
        <v>0.08</v>
      </c>
      <c r="AC295" s="270">
        <v>8.3000000000000004E-2</v>
      </c>
      <c r="AD295" s="270">
        <v>1.0229999999999999</v>
      </c>
      <c r="AE295" s="270">
        <v>1.0569999999999999</v>
      </c>
      <c r="AF295" s="270">
        <v>1.093</v>
      </c>
      <c r="AG295" s="270">
        <v>1.129</v>
      </c>
      <c r="AH295" s="270">
        <v>1.165</v>
      </c>
      <c r="AI295" s="270">
        <v>0.02</v>
      </c>
      <c r="AJ295" s="270">
        <v>2.1000000000000001E-2</v>
      </c>
      <c r="AK295" s="270">
        <v>2.1999999999999999E-2</v>
      </c>
      <c r="AL295" s="270">
        <v>2.3E-2</v>
      </c>
      <c r="AM295" s="270">
        <v>2.4E-2</v>
      </c>
      <c r="AN295" s="270">
        <v>1.7999999999999999E-2</v>
      </c>
      <c r="AO295" s="270">
        <v>0.02</v>
      </c>
      <c r="AP295" s="270">
        <v>2.5000000000000001E-2</v>
      </c>
      <c r="AQ295" s="270">
        <v>2.8000000000000001E-2</v>
      </c>
      <c r="AR295" s="270">
        <v>0.03</v>
      </c>
      <c r="AS295" s="270">
        <v>6.5000000000000002E-2</v>
      </c>
      <c r="AT295" s="270">
        <v>6.9000000000000006E-2</v>
      </c>
      <c r="AU295" s="270">
        <v>7.2999999999999995E-2</v>
      </c>
      <c r="AV295" s="270">
        <v>7.9000000000000001E-2</v>
      </c>
      <c r="AW295" s="270">
        <v>8.3000000000000004E-2</v>
      </c>
      <c r="AX295" s="270">
        <v>0</v>
      </c>
      <c r="AY295" s="270">
        <v>0</v>
      </c>
      <c r="AZ295" s="270">
        <v>0</v>
      </c>
      <c r="BA295" s="270">
        <v>0</v>
      </c>
      <c r="BB295" s="270">
        <v>0</v>
      </c>
      <c r="BC295" s="270">
        <v>0</v>
      </c>
      <c r="BD295" s="270">
        <v>0</v>
      </c>
      <c r="BE295" s="270">
        <v>0</v>
      </c>
      <c r="BF295" s="270">
        <v>0</v>
      </c>
      <c r="BG295" s="270">
        <v>0</v>
      </c>
    </row>
    <row r="296" spans="1:59">
      <c r="A296" s="267" t="s">
        <v>688</v>
      </c>
      <c r="B296" s="268">
        <v>0.22191666666666665</v>
      </c>
      <c r="C296" s="268">
        <v>0.7</v>
      </c>
      <c r="D296" s="268">
        <v>0</v>
      </c>
      <c r="E296" s="268"/>
      <c r="F296" s="269">
        <v>1344</v>
      </c>
      <c r="G296" s="270">
        <v>0.14199999999999999</v>
      </c>
      <c r="H296" s="270">
        <v>3.7999999999999999E-2</v>
      </c>
      <c r="I296" s="270">
        <v>0</v>
      </c>
      <c r="J296" s="270">
        <v>1.0999999999999999E-2</v>
      </c>
      <c r="K296" s="270">
        <v>4.0000000000000001E-3</v>
      </c>
      <c r="L296" s="270">
        <v>2.6916666666666644E-2</v>
      </c>
      <c r="M296" s="271">
        <v>105.6547619047619</v>
      </c>
      <c r="N296" s="269">
        <v>1411</v>
      </c>
      <c r="O296" s="269">
        <v>1482</v>
      </c>
      <c r="P296" s="269">
        <v>1556</v>
      </c>
      <c r="Q296" s="269">
        <v>1634</v>
      </c>
      <c r="R296" s="269">
        <v>1716</v>
      </c>
      <c r="S296" s="269" t="s">
        <v>198</v>
      </c>
      <c r="T296" s="270">
        <v>0.24299999999999999</v>
      </c>
      <c r="U296" s="270">
        <v>0.255</v>
      </c>
      <c r="V296" s="270">
        <v>0.26800000000000002</v>
      </c>
      <c r="W296" s="270">
        <v>0.28100000000000003</v>
      </c>
      <c r="X296" s="270">
        <v>0.29499999999999998</v>
      </c>
      <c r="Y296" s="270">
        <v>3.9E-2</v>
      </c>
      <c r="Z296" s="270">
        <v>4.1000000000000002E-2</v>
      </c>
      <c r="AA296" s="270">
        <v>4.2999999999999997E-2</v>
      </c>
      <c r="AB296" s="270">
        <v>4.4999999999999998E-2</v>
      </c>
      <c r="AC296" s="270">
        <v>4.7E-2</v>
      </c>
      <c r="AD296" s="270">
        <v>0</v>
      </c>
      <c r="AE296" s="270">
        <v>0</v>
      </c>
      <c r="AF296" s="270">
        <v>0</v>
      </c>
      <c r="AG296" s="270">
        <v>0</v>
      </c>
      <c r="AH296" s="270">
        <v>0</v>
      </c>
      <c r="AI296" s="270">
        <v>1.4999999999999999E-2</v>
      </c>
      <c r="AJ296" s="270">
        <v>1.6E-2</v>
      </c>
      <c r="AK296" s="270">
        <v>1.7000000000000001E-2</v>
      </c>
      <c r="AL296" s="270">
        <v>1.7999999999999999E-2</v>
      </c>
      <c r="AM296" s="270">
        <v>1.9E-2</v>
      </c>
      <c r="AN296" s="270">
        <v>1E-3</v>
      </c>
      <c r="AO296" s="270">
        <v>1E-3</v>
      </c>
      <c r="AP296" s="270">
        <v>1E-3</v>
      </c>
      <c r="AQ296" s="270">
        <v>1E-3</v>
      </c>
      <c r="AR296" s="270">
        <v>1E-3</v>
      </c>
      <c r="AS296" s="270">
        <v>3.2000000000000001E-2</v>
      </c>
      <c r="AT296" s="270">
        <v>3.3000000000000002E-2</v>
      </c>
      <c r="AU296" s="270">
        <v>3.7999999999999999E-2</v>
      </c>
      <c r="AV296" s="270">
        <v>0.04</v>
      </c>
      <c r="AW296" s="270">
        <v>4.2000000000000003E-2</v>
      </c>
      <c r="AX296" s="270">
        <v>0</v>
      </c>
      <c r="AY296" s="270">
        <v>0</v>
      </c>
      <c r="AZ296" s="270">
        <v>0</v>
      </c>
      <c r="BA296" s="270">
        <v>0</v>
      </c>
      <c r="BB296" s="270">
        <v>0</v>
      </c>
      <c r="BC296" s="270">
        <v>0</v>
      </c>
      <c r="BD296" s="270">
        <v>0</v>
      </c>
      <c r="BE296" s="270">
        <v>0</v>
      </c>
      <c r="BF296" s="270">
        <v>0</v>
      </c>
      <c r="BG296" s="270">
        <v>0</v>
      </c>
    </row>
    <row r="297" spans="1:59">
      <c r="A297" s="267" t="s">
        <v>689</v>
      </c>
      <c r="B297" s="268">
        <v>1.4084999999999999</v>
      </c>
      <c r="C297" s="268">
        <v>4.0999999999999996</v>
      </c>
      <c r="D297" s="268">
        <v>5.6000000000000001E-2</v>
      </c>
      <c r="E297" s="268"/>
      <c r="F297" s="269">
        <v>8668</v>
      </c>
      <c r="G297" s="270">
        <v>0.40200000000000002</v>
      </c>
      <c r="H297" s="270">
        <v>0.31</v>
      </c>
      <c r="I297" s="270">
        <v>0.13700000000000001</v>
      </c>
      <c r="J297" s="270">
        <v>0.10100000000000001</v>
      </c>
      <c r="K297" s="270">
        <v>0.32</v>
      </c>
      <c r="L297" s="270">
        <v>8.2499999999999796E-2</v>
      </c>
      <c r="M297" s="271">
        <v>46.377480387632673</v>
      </c>
      <c r="N297" s="269">
        <v>8886</v>
      </c>
      <c r="O297" s="269">
        <v>9153</v>
      </c>
      <c r="P297" s="269">
        <v>9427</v>
      </c>
      <c r="Q297" s="269">
        <v>9710</v>
      </c>
      <c r="R297" s="269">
        <v>10001</v>
      </c>
      <c r="S297" s="269" t="s">
        <v>167</v>
      </c>
      <c r="T297" s="270">
        <v>0.48399999999999999</v>
      </c>
      <c r="U297" s="270">
        <v>0.49099999999999999</v>
      </c>
      <c r="V297" s="270">
        <v>0.499</v>
      </c>
      <c r="W297" s="270">
        <v>0.50600000000000001</v>
      </c>
      <c r="X297" s="270">
        <v>0.51400000000000001</v>
      </c>
      <c r="Y297" s="270">
        <v>0.222</v>
      </c>
      <c r="Z297" s="270">
        <v>0.23300000000000001</v>
      </c>
      <c r="AA297" s="270">
        <v>0.24399999999999999</v>
      </c>
      <c r="AB297" s="270">
        <v>0.25700000000000001</v>
      </c>
      <c r="AC297" s="270">
        <v>0.27</v>
      </c>
      <c r="AD297" s="270">
        <v>0.20899999999999999</v>
      </c>
      <c r="AE297" s="270">
        <v>0.21</v>
      </c>
      <c r="AF297" s="270">
        <v>0.21099999999999999</v>
      </c>
      <c r="AG297" s="270">
        <v>0.21199999999999999</v>
      </c>
      <c r="AH297" s="270">
        <v>0.21299999999999999</v>
      </c>
      <c r="AI297" s="270">
        <v>0.25600000000000001</v>
      </c>
      <c r="AJ297" s="270">
        <v>0.25800000000000001</v>
      </c>
      <c r="AK297" s="270">
        <v>0.26100000000000001</v>
      </c>
      <c r="AL297" s="270">
        <v>0.26400000000000001</v>
      </c>
      <c r="AM297" s="270">
        <v>0.26700000000000002</v>
      </c>
      <c r="AN297" s="270">
        <v>0.36</v>
      </c>
      <c r="AO297" s="270">
        <v>0.35099999999999998</v>
      </c>
      <c r="AP297" s="270">
        <v>0.34200000000000003</v>
      </c>
      <c r="AQ297" s="270">
        <v>0.33500000000000002</v>
      </c>
      <c r="AR297" s="270">
        <v>0.32700000000000001</v>
      </c>
      <c r="AS297" s="270">
        <v>0.127</v>
      </c>
      <c r="AT297" s="270">
        <v>0.128</v>
      </c>
      <c r="AU297" s="270">
        <v>0.129</v>
      </c>
      <c r="AV297" s="270">
        <v>0.13</v>
      </c>
      <c r="AW297" s="270">
        <v>0.13200000000000001</v>
      </c>
      <c r="AX297" s="270">
        <v>0</v>
      </c>
      <c r="AY297" s="270">
        <v>0</v>
      </c>
      <c r="AZ297" s="270">
        <v>0</v>
      </c>
      <c r="BA297" s="270">
        <v>0</v>
      </c>
      <c r="BB297" s="270">
        <v>0</v>
      </c>
      <c r="BC297" s="270">
        <v>0</v>
      </c>
      <c r="BD297" s="270">
        <v>0</v>
      </c>
      <c r="BE297" s="270">
        <v>0</v>
      </c>
      <c r="BF297" s="270">
        <v>0</v>
      </c>
      <c r="BG297" s="270">
        <v>0</v>
      </c>
    </row>
    <row r="298" spans="1:59">
      <c r="A298" s="267" t="s">
        <v>690</v>
      </c>
      <c r="B298" s="268">
        <v>0.2900833333333333</v>
      </c>
      <c r="C298" s="268">
        <v>0.6</v>
      </c>
      <c r="D298" s="268">
        <v>0</v>
      </c>
      <c r="E298" s="268"/>
      <c r="F298" s="269">
        <v>3200</v>
      </c>
      <c r="G298" s="270">
        <v>0.122</v>
      </c>
      <c r="H298" s="270">
        <v>4.4999999999999998E-2</v>
      </c>
      <c r="I298" s="270">
        <v>1E-3</v>
      </c>
      <c r="J298" s="270">
        <v>8.5000000000000006E-2</v>
      </c>
      <c r="K298" s="270">
        <v>0.02</v>
      </c>
      <c r="L298" s="270">
        <v>1.7083333333333284E-2</v>
      </c>
      <c r="M298" s="271">
        <v>38.125</v>
      </c>
      <c r="N298" s="269">
        <v>3502</v>
      </c>
      <c r="O298" s="269">
        <v>3902</v>
      </c>
      <c r="P298" s="269">
        <v>4302</v>
      </c>
      <c r="Q298" s="269">
        <v>4702</v>
      </c>
      <c r="R298" s="269">
        <v>5102</v>
      </c>
      <c r="S298" s="269" t="s">
        <v>169</v>
      </c>
      <c r="T298" s="270">
        <v>0.125</v>
      </c>
      <c r="U298" s="270">
        <v>0.128</v>
      </c>
      <c r="V298" s="270">
        <v>0.13100000000000001</v>
      </c>
      <c r="W298" s="270">
        <v>0.13400000000000001</v>
      </c>
      <c r="X298" s="270">
        <v>0.13700000000000001</v>
      </c>
      <c r="Y298" s="270">
        <v>4.4999999999999998E-2</v>
      </c>
      <c r="Z298" s="270">
        <v>4.4999999999999998E-2</v>
      </c>
      <c r="AA298" s="270">
        <v>4.5999999999999999E-2</v>
      </c>
      <c r="AB298" s="270">
        <v>4.5999999999999999E-2</v>
      </c>
      <c r="AC298" s="270">
        <v>4.7E-2</v>
      </c>
      <c r="AD298" s="270">
        <v>2E-3</v>
      </c>
      <c r="AE298" s="270">
        <v>2E-3</v>
      </c>
      <c r="AF298" s="270">
        <v>3.0000000000000001E-3</v>
      </c>
      <c r="AG298" s="270">
        <v>3.0000000000000001E-3</v>
      </c>
      <c r="AH298" s="270">
        <v>4.0000000000000001E-3</v>
      </c>
      <c r="AI298" s="270">
        <v>8.5000000000000006E-2</v>
      </c>
      <c r="AJ298" s="270">
        <v>8.5000000000000006E-2</v>
      </c>
      <c r="AK298" s="270">
        <v>8.6999999999999994E-2</v>
      </c>
      <c r="AL298" s="270">
        <v>8.6999999999999994E-2</v>
      </c>
      <c r="AM298" s="270">
        <v>0.09</v>
      </c>
      <c r="AN298" s="270">
        <v>0.02</v>
      </c>
      <c r="AO298" s="270">
        <v>0.02</v>
      </c>
      <c r="AP298" s="270">
        <v>0.02</v>
      </c>
      <c r="AQ298" s="270">
        <v>0.02</v>
      </c>
      <c r="AR298" s="270">
        <v>0.02</v>
      </c>
      <c r="AS298" s="270">
        <v>1.7000000000000001E-2</v>
      </c>
      <c r="AT298" s="270">
        <v>1.7000000000000001E-2</v>
      </c>
      <c r="AU298" s="270">
        <v>1.7999999999999999E-2</v>
      </c>
      <c r="AV298" s="270">
        <v>1.7999999999999999E-2</v>
      </c>
      <c r="AW298" s="270">
        <v>1.9E-2</v>
      </c>
      <c r="AX298" s="270">
        <v>0</v>
      </c>
      <c r="AY298" s="270">
        <v>0</v>
      </c>
      <c r="AZ298" s="270">
        <v>0</v>
      </c>
      <c r="BA298" s="270">
        <v>0</v>
      </c>
      <c r="BB298" s="270">
        <v>0</v>
      </c>
      <c r="BC298" s="270">
        <v>0</v>
      </c>
      <c r="BD298" s="270">
        <v>0</v>
      </c>
      <c r="BE298" s="270">
        <v>0</v>
      </c>
      <c r="BF298" s="270">
        <v>0</v>
      </c>
      <c r="BG298" s="270">
        <v>0</v>
      </c>
    </row>
    <row r="299" spans="1:59">
      <c r="A299" s="267" t="s">
        <v>691</v>
      </c>
      <c r="B299" s="268">
        <v>0.14166666666666666</v>
      </c>
      <c r="C299" s="268">
        <v>0.17600000000000002</v>
      </c>
      <c r="D299" s="268">
        <v>0</v>
      </c>
      <c r="E299" s="268"/>
      <c r="F299" s="269">
        <v>888</v>
      </c>
      <c r="G299" s="270">
        <v>5.8999999999999997E-2</v>
      </c>
      <c r="H299" s="270">
        <v>8.0000000000000002E-3</v>
      </c>
      <c r="I299" s="270">
        <v>2E-3</v>
      </c>
      <c r="J299" s="270">
        <v>8.0000000000000002E-3</v>
      </c>
      <c r="K299" s="270">
        <v>4.0000000000000001E-3</v>
      </c>
      <c r="L299" s="270">
        <v>6.0666666666666647E-2</v>
      </c>
      <c r="M299" s="271">
        <v>66.441441441441441</v>
      </c>
      <c r="N299" s="269">
        <v>805</v>
      </c>
      <c r="O299" s="269">
        <v>821</v>
      </c>
      <c r="P299" s="269">
        <v>837</v>
      </c>
      <c r="Q299" s="269">
        <v>854</v>
      </c>
      <c r="R299" s="269">
        <v>871</v>
      </c>
      <c r="S299" s="269" t="s">
        <v>169</v>
      </c>
      <c r="T299" s="270">
        <v>5.8999999999999997E-2</v>
      </c>
      <c r="U299" s="270">
        <v>5.7000000000000002E-2</v>
      </c>
      <c r="V299" s="270">
        <v>5.6000000000000001E-2</v>
      </c>
      <c r="W299" s="270">
        <v>5.7000000000000002E-2</v>
      </c>
      <c r="X299" s="270">
        <v>5.8000000000000003E-2</v>
      </c>
      <c r="Y299" s="270">
        <v>0.01</v>
      </c>
      <c r="Z299" s="270">
        <v>0.01</v>
      </c>
      <c r="AA299" s="270">
        <v>1.0999999999999999E-2</v>
      </c>
      <c r="AB299" s="270">
        <v>1.0999999999999999E-2</v>
      </c>
      <c r="AC299" s="270">
        <v>1.0999999999999999E-2</v>
      </c>
      <c r="AD299" s="270">
        <v>1E-3</v>
      </c>
      <c r="AE299" s="270">
        <v>1E-3</v>
      </c>
      <c r="AF299" s="270">
        <v>1E-3</v>
      </c>
      <c r="AG299" s="270">
        <v>1E-3</v>
      </c>
      <c r="AH299" s="270">
        <v>1E-3</v>
      </c>
      <c r="AI299" s="270">
        <v>8.0000000000000002E-3</v>
      </c>
      <c r="AJ299" s="270">
        <v>8.0000000000000002E-3</v>
      </c>
      <c r="AK299" s="270">
        <v>8.0000000000000002E-3</v>
      </c>
      <c r="AL299" s="270">
        <v>8.0000000000000002E-3</v>
      </c>
      <c r="AM299" s="270">
        <v>8.0000000000000002E-3</v>
      </c>
      <c r="AN299" s="270">
        <v>4.0000000000000001E-3</v>
      </c>
      <c r="AO299" s="270">
        <v>4.0000000000000001E-3</v>
      </c>
      <c r="AP299" s="270">
        <v>4.0000000000000001E-3</v>
      </c>
      <c r="AQ299" s="270">
        <v>4.0000000000000001E-3</v>
      </c>
      <c r="AR299" s="270">
        <v>4.0000000000000001E-3</v>
      </c>
      <c r="AS299" s="270">
        <v>0.06</v>
      </c>
      <c r="AT299" s="270">
        <v>5.8000000000000003E-2</v>
      </c>
      <c r="AU299" s="270">
        <v>5.8000000000000003E-2</v>
      </c>
      <c r="AV299" s="270">
        <v>5.8999999999999997E-2</v>
      </c>
      <c r="AW299" s="270">
        <v>0.06</v>
      </c>
      <c r="AX299" s="270">
        <v>0</v>
      </c>
      <c r="AY299" s="270">
        <v>0</v>
      </c>
      <c r="AZ299" s="270">
        <v>0</v>
      </c>
      <c r="BA299" s="270">
        <v>0</v>
      </c>
      <c r="BB299" s="270">
        <v>0</v>
      </c>
      <c r="BC299" s="270">
        <v>0</v>
      </c>
      <c r="BD299" s="270">
        <v>0</v>
      </c>
      <c r="BE299" s="270">
        <v>0</v>
      </c>
      <c r="BF299" s="270">
        <v>0</v>
      </c>
      <c r="BG299" s="270">
        <v>0</v>
      </c>
    </row>
    <row r="300" spans="1:59">
      <c r="A300" s="267" t="s">
        <v>692</v>
      </c>
      <c r="B300" s="268" t="s">
        <v>395</v>
      </c>
      <c r="C300" s="268">
        <v>0.7</v>
      </c>
      <c r="D300" s="268">
        <v>0</v>
      </c>
      <c r="E300" s="268"/>
      <c r="F300" s="269">
        <v>0</v>
      </c>
      <c r="G300" s="270">
        <v>0</v>
      </c>
      <c r="H300" s="270">
        <v>0</v>
      </c>
      <c r="I300" s="270">
        <v>0</v>
      </c>
      <c r="J300" s="270">
        <v>0</v>
      </c>
      <c r="K300" s="270">
        <v>0</v>
      </c>
      <c r="L300" s="270" t="e">
        <v>#VALUE!</v>
      </c>
      <c r="M300" s="271" t="s">
        <v>395</v>
      </c>
      <c r="N300" s="269">
        <v>3495</v>
      </c>
      <c r="O300" s="269">
        <v>4040</v>
      </c>
      <c r="P300" s="269">
        <v>4670</v>
      </c>
      <c r="Q300" s="269">
        <v>5399</v>
      </c>
      <c r="R300" s="269">
        <v>6241</v>
      </c>
      <c r="S300" s="269" t="s">
        <v>136</v>
      </c>
      <c r="T300" s="270">
        <v>0.13500000000000001</v>
      </c>
      <c r="U300" s="270">
        <v>0.156</v>
      </c>
      <c r="V300" s="270">
        <v>0.18</v>
      </c>
      <c r="W300" s="270">
        <v>0.20699999999999999</v>
      </c>
      <c r="X300" s="270">
        <v>0.23899999999999999</v>
      </c>
      <c r="Y300" s="270">
        <v>3.1E-2</v>
      </c>
      <c r="Z300" s="270">
        <v>3.5000000000000003E-2</v>
      </c>
      <c r="AA300" s="270">
        <v>0.04</v>
      </c>
      <c r="AB300" s="270">
        <v>4.4999999999999998E-2</v>
      </c>
      <c r="AC300" s="270">
        <v>4.9000000000000002E-2</v>
      </c>
      <c r="AD300" s="270">
        <v>0.02</v>
      </c>
      <c r="AE300" s="270">
        <v>2.4E-2</v>
      </c>
      <c r="AF300" s="270">
        <v>2.7E-2</v>
      </c>
      <c r="AG300" s="270">
        <v>0.03</v>
      </c>
      <c r="AH300" s="270">
        <v>3.3000000000000002E-2</v>
      </c>
      <c r="AI300" s="270">
        <v>2.7E-2</v>
      </c>
      <c r="AJ300" s="270">
        <v>3.1E-2</v>
      </c>
      <c r="AK300" s="270">
        <v>3.5000000000000003E-2</v>
      </c>
      <c r="AL300" s="270">
        <v>3.9E-2</v>
      </c>
      <c r="AM300" s="270">
        <v>4.2999999999999997E-2</v>
      </c>
      <c r="AN300" s="270">
        <v>1.2E-2</v>
      </c>
      <c r="AO300" s="270">
        <v>1.4E-2</v>
      </c>
      <c r="AP300" s="270">
        <v>1.6E-2</v>
      </c>
      <c r="AQ300" s="270">
        <v>1.7999999999999999E-2</v>
      </c>
      <c r="AR300" s="270">
        <v>0.02</v>
      </c>
      <c r="AS300" s="270">
        <v>9.5000000000000001E-2</v>
      </c>
      <c r="AT300" s="270">
        <v>0.109</v>
      </c>
      <c r="AU300" s="270">
        <v>0.125</v>
      </c>
      <c r="AV300" s="270">
        <v>0.14299999999999999</v>
      </c>
      <c r="AW300" s="270">
        <v>0.16200000000000001</v>
      </c>
      <c r="AX300" s="270">
        <v>0</v>
      </c>
      <c r="AY300" s="270">
        <v>0</v>
      </c>
      <c r="AZ300" s="270">
        <v>0</v>
      </c>
      <c r="BA300" s="270">
        <v>0</v>
      </c>
      <c r="BB300" s="270">
        <v>0</v>
      </c>
      <c r="BC300" s="270">
        <v>0</v>
      </c>
      <c r="BD300" s="270">
        <v>0</v>
      </c>
      <c r="BE300" s="270">
        <v>0</v>
      </c>
      <c r="BF300" s="270">
        <v>0</v>
      </c>
      <c r="BG300" s="270">
        <v>0</v>
      </c>
    </row>
    <row r="301" spans="1:59">
      <c r="A301" s="267" t="s">
        <v>693</v>
      </c>
      <c r="B301" s="268">
        <v>0.86441666666666672</v>
      </c>
      <c r="C301" s="268">
        <v>128.19999999999999</v>
      </c>
      <c r="D301" s="268">
        <v>0.62166301369863008</v>
      </c>
      <c r="E301" s="268"/>
      <c r="F301" s="269">
        <v>0</v>
      </c>
      <c r="G301" s="270">
        <v>0</v>
      </c>
      <c r="H301" s="270">
        <v>0</v>
      </c>
      <c r="I301" s="270">
        <v>0</v>
      </c>
      <c r="J301" s="270">
        <v>0</v>
      </c>
      <c r="K301" s="270">
        <v>0.17</v>
      </c>
      <c r="L301" s="270">
        <v>7.2753652968036597E-2</v>
      </c>
      <c r="M301" s="271" t="s">
        <v>395</v>
      </c>
      <c r="N301" s="269">
        <v>0</v>
      </c>
      <c r="O301" s="269">
        <v>0</v>
      </c>
      <c r="P301" s="269">
        <v>0</v>
      </c>
      <c r="Q301" s="269">
        <v>0</v>
      </c>
      <c r="R301" s="269">
        <v>0</v>
      </c>
      <c r="S301" s="269" t="s">
        <v>168</v>
      </c>
      <c r="T301" s="270">
        <v>0</v>
      </c>
      <c r="U301" s="270">
        <v>0</v>
      </c>
      <c r="V301" s="270" t="e">
        <v>#N/A</v>
      </c>
      <c r="W301" s="270">
        <v>0</v>
      </c>
      <c r="X301" s="270">
        <v>0</v>
      </c>
      <c r="Y301" s="270">
        <v>0</v>
      </c>
      <c r="Z301" s="270">
        <v>0</v>
      </c>
      <c r="AA301" s="270">
        <v>0</v>
      </c>
      <c r="AB301" s="270">
        <v>0</v>
      </c>
      <c r="AC301" s="270">
        <v>0</v>
      </c>
      <c r="AD301" s="270">
        <v>0</v>
      </c>
      <c r="AE301" s="270">
        <v>0</v>
      </c>
      <c r="AF301" s="270">
        <v>0</v>
      </c>
      <c r="AG301" s="270">
        <v>0</v>
      </c>
      <c r="AH301" s="270">
        <v>0</v>
      </c>
      <c r="AI301" s="270">
        <v>0</v>
      </c>
      <c r="AJ301" s="270">
        <v>0</v>
      </c>
      <c r="AK301" s="270">
        <v>0</v>
      </c>
      <c r="AL301" s="270">
        <v>0</v>
      </c>
      <c r="AM301" s="270">
        <v>0</v>
      </c>
      <c r="AN301" s="270">
        <v>0.2</v>
      </c>
      <c r="AO301" s="270">
        <v>0.2</v>
      </c>
      <c r="AP301" s="270">
        <v>0.2</v>
      </c>
      <c r="AQ301" s="270">
        <v>0.2</v>
      </c>
      <c r="AR301" s="270">
        <v>0.2</v>
      </c>
      <c r="AS301" s="270">
        <v>5.8000000000000003E-2</v>
      </c>
      <c r="AT301" s="270">
        <v>5.8000000000000003E-2</v>
      </c>
      <c r="AU301" s="270">
        <v>5.8000000000000003E-2</v>
      </c>
      <c r="AV301" s="270">
        <v>5.8000000000000003E-2</v>
      </c>
      <c r="AW301" s="270">
        <v>5.8000000000000003E-2</v>
      </c>
      <c r="AX301" s="270">
        <v>0</v>
      </c>
      <c r="AY301" s="270">
        <v>0</v>
      </c>
      <c r="AZ301" s="270">
        <v>0</v>
      </c>
      <c r="BA301" s="270">
        <v>0</v>
      </c>
      <c r="BB301" s="270">
        <v>0</v>
      </c>
      <c r="BC301" s="270">
        <v>0</v>
      </c>
      <c r="BD301" s="270">
        <v>0</v>
      </c>
      <c r="BE301" s="270">
        <v>0</v>
      </c>
      <c r="BF301" s="270">
        <v>0</v>
      </c>
      <c r="BG301" s="270">
        <v>0</v>
      </c>
    </row>
    <row r="302" spans="1:59">
      <c r="A302" s="267" t="s">
        <v>1017</v>
      </c>
      <c r="B302" s="268" t="s">
        <v>395</v>
      </c>
      <c r="C302" s="268">
        <v>0</v>
      </c>
      <c r="D302" s="268">
        <v>0</v>
      </c>
      <c r="E302" s="268"/>
      <c r="F302" s="269" t="e">
        <v>#N/A</v>
      </c>
      <c r="G302" s="270">
        <v>0</v>
      </c>
      <c r="H302" s="270">
        <v>0</v>
      </c>
      <c r="I302" s="270">
        <v>0</v>
      </c>
      <c r="J302" s="270">
        <v>0</v>
      </c>
      <c r="K302" s="270">
        <v>0</v>
      </c>
      <c r="L302" s="270" t="e">
        <v>#VALUE!</v>
      </c>
      <c r="M302" s="271" t="s">
        <v>395</v>
      </c>
      <c r="N302" s="269">
        <v>0</v>
      </c>
      <c r="O302" s="269">
        <v>0</v>
      </c>
      <c r="P302" s="269">
        <v>0</v>
      </c>
      <c r="Q302" s="269">
        <v>0</v>
      </c>
      <c r="R302" s="269">
        <v>0</v>
      </c>
      <c r="S302" s="269" t="s">
        <v>168</v>
      </c>
      <c r="T302" s="270">
        <v>0</v>
      </c>
      <c r="U302" s="270">
        <v>0</v>
      </c>
      <c r="V302" s="270" t="e">
        <v>#N/A</v>
      </c>
      <c r="W302" s="270">
        <v>0</v>
      </c>
      <c r="X302" s="270">
        <v>0</v>
      </c>
      <c r="Y302" s="270">
        <v>0</v>
      </c>
      <c r="Z302" s="270">
        <v>0</v>
      </c>
      <c r="AA302" s="270">
        <v>0</v>
      </c>
      <c r="AB302" s="270">
        <v>0</v>
      </c>
      <c r="AC302" s="270">
        <v>0</v>
      </c>
      <c r="AD302" s="270">
        <v>0</v>
      </c>
      <c r="AE302" s="270">
        <v>0</v>
      </c>
      <c r="AF302" s="270">
        <v>0</v>
      </c>
      <c r="AG302" s="270">
        <v>0</v>
      </c>
      <c r="AH302" s="270">
        <v>0</v>
      </c>
      <c r="AI302" s="270">
        <v>0</v>
      </c>
      <c r="AJ302" s="270">
        <v>0</v>
      </c>
      <c r="AK302" s="270">
        <v>0</v>
      </c>
      <c r="AL302" s="270">
        <v>0</v>
      </c>
      <c r="AM302" s="270">
        <v>0</v>
      </c>
      <c r="AN302" s="270">
        <v>0</v>
      </c>
      <c r="AO302" s="270">
        <v>0</v>
      </c>
      <c r="AP302" s="270">
        <v>0</v>
      </c>
      <c r="AQ302" s="270">
        <v>0</v>
      </c>
      <c r="AR302" s="270">
        <v>0</v>
      </c>
      <c r="AS302" s="270">
        <v>0</v>
      </c>
      <c r="AT302" s="270">
        <v>0</v>
      </c>
      <c r="AU302" s="270">
        <v>0</v>
      </c>
      <c r="AV302" s="270">
        <v>0</v>
      </c>
      <c r="AW302" s="270">
        <v>0</v>
      </c>
      <c r="AX302" s="270">
        <v>0</v>
      </c>
      <c r="AY302" s="270">
        <v>0</v>
      </c>
      <c r="AZ302" s="270">
        <v>0</v>
      </c>
      <c r="BA302" s="270">
        <v>0</v>
      </c>
      <c r="BB302" s="270">
        <v>0</v>
      </c>
      <c r="BC302" s="270">
        <v>0</v>
      </c>
      <c r="BD302" s="270">
        <v>0</v>
      </c>
      <c r="BE302" s="270">
        <v>0</v>
      </c>
      <c r="BF302" s="270">
        <v>0</v>
      </c>
      <c r="BG302" s="270">
        <v>0</v>
      </c>
    </row>
    <row r="303" spans="1:59">
      <c r="A303" s="267" t="s">
        <v>694</v>
      </c>
      <c r="B303" s="268">
        <v>0.12666666666666665</v>
      </c>
      <c r="C303" s="268">
        <v>0.49099999999999999</v>
      </c>
      <c r="D303" s="268">
        <v>1.9178082191780822E-5</v>
      </c>
      <c r="E303" s="268"/>
      <c r="F303" s="269">
        <v>2148</v>
      </c>
      <c r="G303" s="270">
        <v>8.6999999999999994E-2</v>
      </c>
      <c r="H303" s="270">
        <v>0.01</v>
      </c>
      <c r="I303" s="270">
        <v>0</v>
      </c>
      <c r="J303" s="270">
        <v>1E-3</v>
      </c>
      <c r="K303" s="270">
        <v>7.0000000000000001E-3</v>
      </c>
      <c r="L303" s="270">
        <v>2.1647488584474878E-2</v>
      </c>
      <c r="M303" s="271">
        <v>40.502793296089386</v>
      </c>
      <c r="N303" s="269">
        <v>2280</v>
      </c>
      <c r="O303" s="269">
        <v>2189</v>
      </c>
      <c r="P303" s="269">
        <v>2101</v>
      </c>
      <c r="Q303" s="269">
        <v>2017</v>
      </c>
      <c r="R303" s="269">
        <v>1937</v>
      </c>
      <c r="S303" s="269" t="s">
        <v>168</v>
      </c>
      <c r="T303" s="270">
        <v>9.4E-2</v>
      </c>
      <c r="U303" s="270">
        <v>0.09</v>
      </c>
      <c r="V303" s="270" t="e">
        <v>#N/A</v>
      </c>
      <c r="W303" s="270">
        <v>8.4000000000000005E-2</v>
      </c>
      <c r="X303" s="270">
        <v>8.1000000000000003E-2</v>
      </c>
      <c r="Y303" s="270">
        <v>0.01</v>
      </c>
      <c r="Z303" s="270">
        <v>8.9999999999999993E-3</v>
      </c>
      <c r="AA303" s="270">
        <v>8.9999999999999993E-3</v>
      </c>
      <c r="AB303" s="270">
        <v>8.9999999999999993E-3</v>
      </c>
      <c r="AC303" s="270">
        <v>8.9999999999999993E-3</v>
      </c>
      <c r="AD303" s="270">
        <v>0</v>
      </c>
      <c r="AE303" s="270">
        <v>0</v>
      </c>
      <c r="AF303" s="270">
        <v>0</v>
      </c>
      <c r="AG303" s="270">
        <v>0</v>
      </c>
      <c r="AH303" s="270">
        <v>0</v>
      </c>
      <c r="AI303" s="270">
        <v>2E-3</v>
      </c>
      <c r="AJ303" s="270">
        <v>2E-3</v>
      </c>
      <c r="AK303" s="270">
        <v>2E-3</v>
      </c>
      <c r="AL303" s="270">
        <v>2E-3</v>
      </c>
      <c r="AM303" s="270">
        <v>2E-3</v>
      </c>
      <c r="AN303" s="270">
        <v>0.01</v>
      </c>
      <c r="AO303" s="270">
        <v>0.01</v>
      </c>
      <c r="AP303" s="270">
        <v>0.01</v>
      </c>
      <c r="AQ303" s="270">
        <v>0.01</v>
      </c>
      <c r="AR303" s="270">
        <v>0.01</v>
      </c>
      <c r="AS303" s="270">
        <v>6.0000000000000001E-3</v>
      </c>
      <c r="AT303" s="270">
        <v>5.0000000000000001E-3</v>
      </c>
      <c r="AU303" s="270">
        <v>5.0000000000000001E-3</v>
      </c>
      <c r="AV303" s="270">
        <v>5.0000000000000001E-3</v>
      </c>
      <c r="AW303" s="270">
        <v>5.0000000000000001E-3</v>
      </c>
      <c r="AX303" s="270">
        <v>0.34300000000000003</v>
      </c>
      <c r="AY303" s="270">
        <v>0</v>
      </c>
      <c r="AZ303" s="270">
        <v>0</v>
      </c>
      <c r="BA303" s="270">
        <v>0</v>
      </c>
      <c r="BB303" s="270">
        <v>0</v>
      </c>
      <c r="BC303" s="270">
        <v>0</v>
      </c>
      <c r="BD303" s="270">
        <v>0</v>
      </c>
      <c r="BE303" s="270">
        <v>0</v>
      </c>
      <c r="BF303" s="270">
        <v>0</v>
      </c>
      <c r="BG303" s="270">
        <v>0</v>
      </c>
    </row>
    <row r="304" spans="1:59">
      <c r="A304" s="267" t="s">
        <v>695</v>
      </c>
      <c r="B304" s="268">
        <v>0.13341666666666668</v>
      </c>
      <c r="C304" s="268">
        <v>0.57099999999999995</v>
      </c>
      <c r="D304" s="268">
        <v>0</v>
      </c>
      <c r="E304" s="268"/>
      <c r="F304" s="269">
        <v>2420</v>
      </c>
      <c r="G304" s="270">
        <v>9.9000000000000005E-2</v>
      </c>
      <c r="H304" s="270">
        <v>2E-3</v>
      </c>
      <c r="I304" s="270">
        <v>0</v>
      </c>
      <c r="J304" s="270">
        <v>4.0000000000000001E-3</v>
      </c>
      <c r="K304" s="270">
        <v>1.4999999999999999E-2</v>
      </c>
      <c r="L304" s="270">
        <v>1.3416666666666674E-2</v>
      </c>
      <c r="M304" s="271">
        <v>40.909090909090907</v>
      </c>
      <c r="N304" s="269">
        <v>2613</v>
      </c>
      <c r="O304" s="269">
        <v>2863</v>
      </c>
      <c r="P304" s="269">
        <v>3113</v>
      </c>
      <c r="Q304" s="269">
        <v>3363</v>
      </c>
      <c r="R304" s="269">
        <v>3613</v>
      </c>
      <c r="S304" s="269" t="s">
        <v>168</v>
      </c>
      <c r="T304" s="270">
        <v>0.11</v>
      </c>
      <c r="U304" s="270">
        <v>0.12</v>
      </c>
      <c r="V304" s="270" t="e">
        <v>#N/A</v>
      </c>
      <c r="W304" s="270">
        <v>0.13900000000000001</v>
      </c>
      <c r="X304" s="270">
        <v>0.14799999999999999</v>
      </c>
      <c r="Y304" s="270">
        <v>4.0000000000000001E-3</v>
      </c>
      <c r="Z304" s="270">
        <v>4.0000000000000001E-3</v>
      </c>
      <c r="AA304" s="270">
        <v>5.0000000000000001E-3</v>
      </c>
      <c r="AB304" s="270">
        <v>6.0000000000000001E-3</v>
      </c>
      <c r="AC304" s="270">
        <v>7.0000000000000001E-3</v>
      </c>
      <c r="AD304" s="270">
        <v>0</v>
      </c>
      <c r="AE304" s="270">
        <v>0</v>
      </c>
      <c r="AF304" s="270">
        <v>0</v>
      </c>
      <c r="AG304" s="270">
        <v>0</v>
      </c>
      <c r="AH304" s="270">
        <v>0</v>
      </c>
      <c r="AI304" s="270">
        <v>5.0000000000000001E-3</v>
      </c>
      <c r="AJ304" s="270">
        <v>5.0000000000000001E-3</v>
      </c>
      <c r="AK304" s="270">
        <v>6.0000000000000001E-3</v>
      </c>
      <c r="AL304" s="270">
        <v>7.0000000000000001E-3</v>
      </c>
      <c r="AM304" s="270">
        <v>8.0000000000000002E-3</v>
      </c>
      <c r="AN304" s="270">
        <v>0.01</v>
      </c>
      <c r="AO304" s="270">
        <v>0.01</v>
      </c>
      <c r="AP304" s="270">
        <v>0.01</v>
      </c>
      <c r="AQ304" s="270">
        <v>0.01</v>
      </c>
      <c r="AR304" s="270">
        <v>0.01</v>
      </c>
      <c r="AS304" s="270">
        <v>1.2999999999999999E-2</v>
      </c>
      <c r="AT304" s="270">
        <v>1.4E-2</v>
      </c>
      <c r="AU304" s="270">
        <v>1.4999999999999999E-2</v>
      </c>
      <c r="AV304" s="270">
        <v>1.6E-2</v>
      </c>
      <c r="AW304" s="270">
        <v>1.7000000000000001E-2</v>
      </c>
      <c r="AX304" s="270">
        <v>0</v>
      </c>
      <c r="AY304" s="270">
        <v>0</v>
      </c>
      <c r="AZ304" s="270">
        <v>0</v>
      </c>
      <c r="BA304" s="270">
        <v>0</v>
      </c>
      <c r="BB304" s="270">
        <v>0</v>
      </c>
      <c r="BC304" s="270">
        <v>0</v>
      </c>
      <c r="BD304" s="270">
        <v>0</v>
      </c>
      <c r="BE304" s="270">
        <v>0</v>
      </c>
      <c r="BF304" s="270">
        <v>0</v>
      </c>
      <c r="BG304" s="270">
        <v>0</v>
      </c>
    </row>
    <row r="305" spans="1:59">
      <c r="A305" s="267" t="s">
        <v>696</v>
      </c>
      <c r="B305" s="268">
        <v>3.9999999999999987E-2</v>
      </c>
      <c r="C305" s="268">
        <v>0.2</v>
      </c>
      <c r="D305" s="268">
        <v>0</v>
      </c>
      <c r="E305" s="268"/>
      <c r="F305" s="269">
        <v>815</v>
      </c>
      <c r="G305" s="270">
        <v>0.02</v>
      </c>
      <c r="H305" s="270">
        <v>2E-3</v>
      </c>
      <c r="I305" s="270">
        <v>0</v>
      </c>
      <c r="J305" s="270">
        <v>1.7999999999999999E-2</v>
      </c>
      <c r="K305" s="270">
        <v>0</v>
      </c>
      <c r="L305" s="270">
        <v>0</v>
      </c>
      <c r="M305" s="271">
        <v>24.539877300613497</v>
      </c>
      <c r="N305" s="269">
        <v>885</v>
      </c>
      <c r="O305" s="269">
        <v>940</v>
      </c>
      <c r="P305" s="269">
        <v>984</v>
      </c>
      <c r="Q305" s="269">
        <v>1010</v>
      </c>
      <c r="R305" s="269">
        <v>1060</v>
      </c>
      <c r="S305" s="269" t="s">
        <v>186</v>
      </c>
      <c r="T305" s="270">
        <v>2.5999999999999999E-2</v>
      </c>
      <c r="U305" s="270">
        <v>2.5999999999999999E-2</v>
      </c>
      <c r="V305" s="270">
        <v>2.7E-2</v>
      </c>
      <c r="W305" s="270">
        <v>2.9000000000000001E-2</v>
      </c>
      <c r="X305" s="270">
        <v>3.1E-2</v>
      </c>
      <c r="Y305" s="270">
        <v>2E-3</v>
      </c>
      <c r="Z305" s="270">
        <v>2E-3</v>
      </c>
      <c r="AA305" s="270">
        <v>2E-3</v>
      </c>
      <c r="AB305" s="270">
        <v>2E-3</v>
      </c>
      <c r="AC305" s="270">
        <v>2E-3</v>
      </c>
      <c r="AD305" s="270">
        <v>0</v>
      </c>
      <c r="AE305" s="270">
        <v>0</v>
      </c>
      <c r="AF305" s="270">
        <v>0</v>
      </c>
      <c r="AG305" s="270">
        <v>0</v>
      </c>
      <c r="AH305" s="270">
        <v>0</v>
      </c>
      <c r="AI305" s="270">
        <v>1.7000000000000001E-2</v>
      </c>
      <c r="AJ305" s="270">
        <v>1.7999999999999999E-2</v>
      </c>
      <c r="AK305" s="270">
        <v>1.9E-2</v>
      </c>
      <c r="AL305" s="270">
        <v>0.02</v>
      </c>
      <c r="AM305" s="270">
        <v>2.1000000000000001E-2</v>
      </c>
      <c r="AN305" s="270">
        <v>0</v>
      </c>
      <c r="AO305" s="270">
        <v>0</v>
      </c>
      <c r="AP305" s="270">
        <v>0</v>
      </c>
      <c r="AQ305" s="270">
        <v>0</v>
      </c>
      <c r="AR305" s="270">
        <v>0</v>
      </c>
      <c r="AS305" s="270">
        <v>3.0000000000000001E-3</v>
      </c>
      <c r="AT305" s="270">
        <v>3.0000000000000001E-3</v>
      </c>
      <c r="AU305" s="270">
        <v>3.0000000000000001E-3</v>
      </c>
      <c r="AV305" s="270">
        <v>4.0000000000000001E-3</v>
      </c>
      <c r="AW305" s="270">
        <v>4.0000000000000001E-3</v>
      </c>
      <c r="AX305" s="270">
        <v>0</v>
      </c>
      <c r="AY305" s="270">
        <v>0</v>
      </c>
      <c r="AZ305" s="270">
        <v>0</v>
      </c>
      <c r="BA305" s="270">
        <v>0</v>
      </c>
      <c r="BB305" s="270">
        <v>0</v>
      </c>
      <c r="BC305" s="270">
        <v>0</v>
      </c>
      <c r="BD305" s="270">
        <v>0</v>
      </c>
      <c r="BE305" s="270">
        <v>0</v>
      </c>
      <c r="BF305" s="270">
        <v>0</v>
      </c>
      <c r="BG305" s="270">
        <v>0</v>
      </c>
    </row>
    <row r="306" spans="1:59">
      <c r="A306" s="267" t="s">
        <v>697</v>
      </c>
      <c r="B306" s="268">
        <v>0.24575</v>
      </c>
      <c r="C306" s="268">
        <v>0.88</v>
      </c>
      <c r="D306" s="268">
        <v>0</v>
      </c>
      <c r="E306" s="268"/>
      <c r="F306" s="269">
        <v>2600</v>
      </c>
      <c r="G306" s="270">
        <v>0.15</v>
      </c>
      <c r="H306" s="270">
        <v>0.02</v>
      </c>
      <c r="I306" s="270">
        <v>0</v>
      </c>
      <c r="J306" s="270">
        <v>8.0000000000000002E-3</v>
      </c>
      <c r="K306" s="270">
        <v>0</v>
      </c>
      <c r="L306" s="270">
        <v>6.7750000000000005E-2</v>
      </c>
      <c r="M306" s="271">
        <v>57.692307692307693</v>
      </c>
      <c r="N306" s="269">
        <v>2601</v>
      </c>
      <c r="O306" s="269">
        <v>2604</v>
      </c>
      <c r="P306" s="269">
        <v>2606</v>
      </c>
      <c r="Q306" s="269">
        <v>2609</v>
      </c>
      <c r="R306" s="269">
        <v>2611</v>
      </c>
      <c r="S306" s="269" t="s">
        <v>148</v>
      </c>
      <c r="T306" s="270">
        <v>0.2</v>
      </c>
      <c r="U306" s="270">
        <v>0.2</v>
      </c>
      <c r="V306" s="270">
        <v>0.20100000000000001</v>
      </c>
      <c r="W306" s="270">
        <v>0.20100000000000001</v>
      </c>
      <c r="X306" s="270">
        <v>0.20100000000000001</v>
      </c>
      <c r="Y306" s="270">
        <v>0.02</v>
      </c>
      <c r="Z306" s="270">
        <v>0.02</v>
      </c>
      <c r="AA306" s="270">
        <v>0.02</v>
      </c>
      <c r="AB306" s="270">
        <v>2.1000000000000001E-2</v>
      </c>
      <c r="AC306" s="270">
        <v>2.1000000000000001E-2</v>
      </c>
      <c r="AD306" s="270">
        <v>0</v>
      </c>
      <c r="AE306" s="270">
        <v>0</v>
      </c>
      <c r="AF306" s="270">
        <v>0</v>
      </c>
      <c r="AG306" s="270">
        <v>0</v>
      </c>
      <c r="AH306" s="270">
        <v>0</v>
      </c>
      <c r="AI306" s="270">
        <v>8.0000000000000002E-3</v>
      </c>
      <c r="AJ306" s="270">
        <v>8.0000000000000002E-3</v>
      </c>
      <c r="AK306" s="270">
        <v>8.0000000000000002E-3</v>
      </c>
      <c r="AL306" s="270">
        <v>8.0000000000000002E-3</v>
      </c>
      <c r="AM306" s="270">
        <v>8.0000000000000002E-3</v>
      </c>
      <c r="AN306" s="270">
        <v>1.7999999999999999E-2</v>
      </c>
      <c r="AO306" s="270">
        <v>1.7999999999999999E-2</v>
      </c>
      <c r="AP306" s="270">
        <v>1.7999999999999999E-2</v>
      </c>
      <c r="AQ306" s="270">
        <v>1.9E-2</v>
      </c>
      <c r="AR306" s="270">
        <v>1.9E-2</v>
      </c>
      <c r="AS306" s="270">
        <v>8.5999999999999993E-2</v>
      </c>
      <c r="AT306" s="270">
        <v>8.5999999999999993E-2</v>
      </c>
      <c r="AU306" s="270">
        <v>8.5999999999999993E-2</v>
      </c>
      <c r="AV306" s="270">
        <v>8.6999999999999994E-2</v>
      </c>
      <c r="AW306" s="270">
        <v>8.6999999999999994E-2</v>
      </c>
      <c r="AX306" s="270">
        <v>0</v>
      </c>
      <c r="AY306" s="270">
        <v>0</v>
      </c>
      <c r="AZ306" s="270">
        <v>0</v>
      </c>
      <c r="BA306" s="270">
        <v>0</v>
      </c>
      <c r="BB306" s="270">
        <v>0</v>
      </c>
      <c r="BC306" s="270">
        <v>0</v>
      </c>
      <c r="BD306" s="270">
        <v>0</v>
      </c>
      <c r="BE306" s="270">
        <v>0</v>
      </c>
      <c r="BF306" s="270">
        <v>0</v>
      </c>
      <c r="BG306" s="270">
        <v>0</v>
      </c>
    </row>
    <row r="307" spans="1:59">
      <c r="A307" s="267" t="s">
        <v>1018</v>
      </c>
      <c r="B307" s="268" t="s">
        <v>395</v>
      </c>
      <c r="C307" s="268">
        <v>0</v>
      </c>
      <c r="D307" s="268">
        <v>0</v>
      </c>
      <c r="E307" s="268"/>
      <c r="F307" s="269" t="e">
        <v>#N/A</v>
      </c>
      <c r="G307" s="270">
        <v>0</v>
      </c>
      <c r="H307" s="270">
        <v>0</v>
      </c>
      <c r="I307" s="270">
        <v>0</v>
      </c>
      <c r="J307" s="270">
        <v>0</v>
      </c>
      <c r="K307" s="270">
        <v>0</v>
      </c>
      <c r="L307" s="270" t="e">
        <v>#VALUE!</v>
      </c>
      <c r="M307" s="271" t="s">
        <v>395</v>
      </c>
      <c r="N307" s="269" t="e">
        <v>#N/A</v>
      </c>
      <c r="O307" s="269" t="e">
        <v>#N/A</v>
      </c>
      <c r="P307" s="269" t="e">
        <v>#N/A</v>
      </c>
      <c r="Q307" s="269" t="e">
        <v>#N/A</v>
      </c>
      <c r="R307" s="269" t="e">
        <v>#N/A</v>
      </c>
      <c r="S307" s="269" t="s">
        <v>158</v>
      </c>
      <c r="T307" s="270" t="e">
        <v>#N/A</v>
      </c>
      <c r="U307" s="270" t="e">
        <v>#N/A</v>
      </c>
      <c r="V307" s="270" t="e">
        <v>#N/A</v>
      </c>
      <c r="W307" s="270" t="e">
        <v>#N/A</v>
      </c>
      <c r="X307" s="270" t="e">
        <v>#N/A</v>
      </c>
      <c r="Y307" s="270" t="e">
        <v>#N/A</v>
      </c>
      <c r="Z307" s="270" t="e">
        <v>#N/A</v>
      </c>
      <c r="AA307" s="270" t="e">
        <v>#N/A</v>
      </c>
      <c r="AB307" s="270" t="e">
        <v>#N/A</v>
      </c>
      <c r="AC307" s="270" t="e">
        <v>#N/A</v>
      </c>
      <c r="AD307" s="270" t="e">
        <v>#N/A</v>
      </c>
      <c r="AE307" s="270" t="e">
        <v>#N/A</v>
      </c>
      <c r="AF307" s="270" t="e">
        <v>#N/A</v>
      </c>
      <c r="AG307" s="270" t="e">
        <v>#N/A</v>
      </c>
      <c r="AH307" s="270" t="e">
        <v>#N/A</v>
      </c>
      <c r="AI307" s="270" t="e">
        <v>#N/A</v>
      </c>
      <c r="AJ307" s="270" t="e">
        <v>#N/A</v>
      </c>
      <c r="AK307" s="270" t="e">
        <v>#N/A</v>
      </c>
      <c r="AL307" s="270" t="e">
        <v>#N/A</v>
      </c>
      <c r="AM307" s="270" t="e">
        <v>#N/A</v>
      </c>
      <c r="AN307" s="270" t="e">
        <v>#N/A</v>
      </c>
      <c r="AO307" s="270" t="e">
        <v>#N/A</v>
      </c>
      <c r="AP307" s="270" t="e">
        <v>#N/A</v>
      </c>
      <c r="AQ307" s="270" t="e">
        <v>#N/A</v>
      </c>
      <c r="AR307" s="270" t="e">
        <v>#N/A</v>
      </c>
      <c r="AS307" s="270" t="e">
        <v>#N/A</v>
      </c>
      <c r="AT307" s="270" t="e">
        <v>#N/A</v>
      </c>
      <c r="AU307" s="270" t="e">
        <v>#N/A</v>
      </c>
      <c r="AV307" s="270" t="e">
        <v>#N/A</v>
      </c>
      <c r="AW307" s="270" t="e">
        <v>#N/A</v>
      </c>
      <c r="AX307" s="270">
        <v>0</v>
      </c>
      <c r="AY307" s="270">
        <v>0</v>
      </c>
      <c r="AZ307" s="270">
        <v>0</v>
      </c>
      <c r="BA307" s="270">
        <v>0</v>
      </c>
      <c r="BB307" s="270">
        <v>0</v>
      </c>
      <c r="BC307" s="270">
        <v>0</v>
      </c>
      <c r="BD307" s="270">
        <v>0</v>
      </c>
      <c r="BE307" s="270">
        <v>0</v>
      </c>
      <c r="BF307" s="270">
        <v>0</v>
      </c>
      <c r="BG307" s="270">
        <v>0</v>
      </c>
    </row>
    <row r="308" spans="1:59">
      <c r="A308" s="267" t="s">
        <v>698</v>
      </c>
      <c r="B308" s="268">
        <v>0.70783333333333331</v>
      </c>
      <c r="C308" s="268">
        <v>10</v>
      </c>
      <c r="D308" s="268">
        <v>9.9589041095890424E-2</v>
      </c>
      <c r="E308" s="268"/>
      <c r="F308" s="269">
        <v>2470</v>
      </c>
      <c r="G308" s="270">
        <v>0.13500000000000001</v>
      </c>
      <c r="H308" s="270">
        <v>4.2000000000000003E-2</v>
      </c>
      <c r="I308" s="270">
        <v>0.127</v>
      </c>
      <c r="J308" s="270">
        <v>2.1000000000000001E-2</v>
      </c>
      <c r="K308" s="270">
        <v>0.113</v>
      </c>
      <c r="L308" s="270">
        <v>0.17024429223744286</v>
      </c>
      <c r="M308" s="271">
        <v>54.655870445344128</v>
      </c>
      <c r="N308" s="269">
        <v>2955</v>
      </c>
      <c r="O308" s="269">
        <v>3250</v>
      </c>
      <c r="P308" s="269">
        <v>3575</v>
      </c>
      <c r="Q308" s="269">
        <v>3932</v>
      </c>
      <c r="R308" s="269">
        <v>4000</v>
      </c>
      <c r="S308" s="269" t="s">
        <v>147</v>
      </c>
      <c r="T308" s="270">
        <v>0.14099999999999999</v>
      </c>
      <c r="U308" s="270">
        <v>0.14199999999999999</v>
      </c>
      <c r="V308" s="270">
        <v>0.14299999999999999</v>
      </c>
      <c r="W308" s="270">
        <v>0.14399999999999999</v>
      </c>
      <c r="X308" s="270">
        <v>0.14399999999999999</v>
      </c>
      <c r="Y308" s="270">
        <v>4.3999999999999997E-2</v>
      </c>
      <c r="Z308" s="270">
        <v>4.3999999999999997E-2</v>
      </c>
      <c r="AA308" s="270">
        <v>4.4999999999999998E-2</v>
      </c>
      <c r="AB308" s="270">
        <v>4.4999999999999998E-2</v>
      </c>
      <c r="AC308" s="270">
        <v>4.4999999999999998E-2</v>
      </c>
      <c r="AD308" s="270">
        <v>0.13300000000000001</v>
      </c>
      <c r="AE308" s="270">
        <v>0.13400000000000001</v>
      </c>
      <c r="AF308" s="270">
        <v>0.13500000000000001</v>
      </c>
      <c r="AG308" s="270">
        <v>0.13600000000000001</v>
      </c>
      <c r="AH308" s="270">
        <v>0.13600000000000001</v>
      </c>
      <c r="AI308" s="270">
        <v>2.1999999999999999E-2</v>
      </c>
      <c r="AJ308" s="270">
        <v>2.1999999999999999E-2</v>
      </c>
      <c r="AK308" s="270">
        <v>2.1999999999999999E-2</v>
      </c>
      <c r="AL308" s="270">
        <v>2.3E-2</v>
      </c>
      <c r="AM308" s="270">
        <v>2.3E-2</v>
      </c>
      <c r="AN308" s="270">
        <v>0.11799999999999999</v>
      </c>
      <c r="AO308" s="270">
        <v>0.11899999999999999</v>
      </c>
      <c r="AP308" s="270">
        <v>0.12</v>
      </c>
      <c r="AQ308" s="270">
        <v>0.121</v>
      </c>
      <c r="AR308" s="270">
        <v>0.121</v>
      </c>
      <c r="AS308" s="270">
        <v>0.17899999999999999</v>
      </c>
      <c r="AT308" s="270">
        <v>0.18</v>
      </c>
      <c r="AU308" s="270">
        <v>0.182</v>
      </c>
      <c r="AV308" s="270">
        <v>0.183</v>
      </c>
      <c r="AW308" s="270">
        <v>0.183</v>
      </c>
      <c r="AX308" s="270">
        <v>0</v>
      </c>
      <c r="AY308" s="270">
        <v>0</v>
      </c>
      <c r="AZ308" s="270">
        <v>0</v>
      </c>
      <c r="BA308" s="270">
        <v>0</v>
      </c>
      <c r="BB308" s="270">
        <v>0</v>
      </c>
      <c r="BC308" s="270">
        <v>0</v>
      </c>
      <c r="BD308" s="270">
        <v>0</v>
      </c>
      <c r="BE308" s="270">
        <v>0</v>
      </c>
      <c r="BF308" s="270">
        <v>0</v>
      </c>
      <c r="BG308" s="270">
        <v>0</v>
      </c>
    </row>
    <row r="309" spans="1:59">
      <c r="A309" s="267" t="s">
        <v>699</v>
      </c>
      <c r="B309" s="268">
        <v>5.3500000000000013E-2</v>
      </c>
      <c r="C309" s="268">
        <v>0.14399999999999999</v>
      </c>
      <c r="D309" s="268">
        <v>0</v>
      </c>
      <c r="E309" s="268"/>
      <c r="F309" s="269">
        <v>1100</v>
      </c>
      <c r="G309" s="270">
        <v>3.9E-2</v>
      </c>
      <c r="H309" s="270">
        <v>5.0000000000000001E-3</v>
      </c>
      <c r="I309" s="270">
        <v>0</v>
      </c>
      <c r="J309" s="270">
        <v>5.0000000000000001E-3</v>
      </c>
      <c r="K309" s="270">
        <v>4.0000000000000001E-3</v>
      </c>
      <c r="L309" s="270">
        <v>5.0000000000002126E-4</v>
      </c>
      <c r="M309" s="271">
        <v>35.454545454545453</v>
      </c>
      <c r="N309" s="269">
        <v>1242</v>
      </c>
      <c r="O309" s="269">
        <v>1366</v>
      </c>
      <c r="P309" s="269">
        <v>1503</v>
      </c>
      <c r="Q309" s="269">
        <v>2200</v>
      </c>
      <c r="R309" s="269">
        <v>2300</v>
      </c>
      <c r="S309" s="269" t="s">
        <v>174</v>
      </c>
      <c r="T309" s="270">
        <v>4.2000000000000003E-2</v>
      </c>
      <c r="U309" s="270">
        <v>4.3999999999999997E-2</v>
      </c>
      <c r="V309" s="270">
        <v>4.9000000000000002E-2</v>
      </c>
      <c r="W309" s="270">
        <v>5.5E-2</v>
      </c>
      <c r="X309" s="270">
        <v>0.06</v>
      </c>
      <c r="Y309" s="270">
        <v>5.0000000000000001E-3</v>
      </c>
      <c r="Z309" s="270">
        <v>5.0000000000000001E-3</v>
      </c>
      <c r="AA309" s="270">
        <v>5.0000000000000001E-3</v>
      </c>
      <c r="AB309" s="270">
        <v>7.0000000000000001E-3</v>
      </c>
      <c r="AC309" s="270">
        <v>8.9999999999999993E-3</v>
      </c>
      <c r="AD309" s="270">
        <v>0</v>
      </c>
      <c r="AE309" s="270">
        <v>0</v>
      </c>
      <c r="AF309" s="270">
        <v>0</v>
      </c>
      <c r="AG309" s="270">
        <v>0</v>
      </c>
      <c r="AH309" s="270">
        <v>0</v>
      </c>
      <c r="AI309" s="270">
        <v>3.0000000000000001E-3</v>
      </c>
      <c r="AJ309" s="270">
        <v>3.0000000000000001E-3</v>
      </c>
      <c r="AK309" s="270">
        <v>3.0000000000000001E-3</v>
      </c>
      <c r="AL309" s="270">
        <v>3.0000000000000001E-3</v>
      </c>
      <c r="AM309" s="270">
        <v>3.0000000000000001E-3</v>
      </c>
      <c r="AN309" s="270">
        <v>3.0000000000000001E-3</v>
      </c>
      <c r="AO309" s="270">
        <v>3.0000000000000001E-3</v>
      </c>
      <c r="AP309" s="270">
        <v>3.0000000000000001E-3</v>
      </c>
      <c r="AQ309" s="270">
        <v>3.0000000000000001E-3</v>
      </c>
      <c r="AR309" s="270">
        <v>4.0000000000000001E-3</v>
      </c>
      <c r="AS309" s="270">
        <v>3.0000000000000001E-3</v>
      </c>
      <c r="AT309" s="270">
        <v>3.0000000000000001E-3</v>
      </c>
      <c r="AU309" s="270">
        <v>3.0000000000000001E-3</v>
      </c>
      <c r="AV309" s="270">
        <v>4.0000000000000001E-3</v>
      </c>
      <c r="AW309" s="270">
        <v>4.0000000000000001E-3</v>
      </c>
      <c r="AX309" s="270">
        <v>0</v>
      </c>
      <c r="AY309" s="270">
        <v>0</v>
      </c>
      <c r="AZ309" s="270">
        <v>0</v>
      </c>
      <c r="BA309" s="270">
        <v>0</v>
      </c>
      <c r="BB309" s="270">
        <v>0</v>
      </c>
      <c r="BC309" s="270">
        <v>0</v>
      </c>
      <c r="BD309" s="270">
        <v>0</v>
      </c>
      <c r="BE309" s="270">
        <v>0</v>
      </c>
      <c r="BF309" s="270">
        <v>0</v>
      </c>
      <c r="BG309" s="270">
        <v>0</v>
      </c>
    </row>
    <row r="310" spans="1:59">
      <c r="A310" s="267" t="s">
        <v>700</v>
      </c>
      <c r="B310" s="268">
        <v>0.23966666666666669</v>
      </c>
      <c r="C310" s="268">
        <v>1</v>
      </c>
      <c r="D310" s="268">
        <v>0</v>
      </c>
      <c r="E310" s="268"/>
      <c r="F310" s="269">
        <v>690</v>
      </c>
      <c r="G310" s="270">
        <v>3.1E-2</v>
      </c>
      <c r="H310" s="270">
        <v>7.0000000000000001E-3</v>
      </c>
      <c r="I310" s="270">
        <v>0.16800000000000001</v>
      </c>
      <c r="J310" s="270">
        <v>3.0000000000000001E-3</v>
      </c>
      <c r="K310" s="270">
        <v>0.01</v>
      </c>
      <c r="L310" s="270">
        <v>2.0666666666666667E-2</v>
      </c>
      <c r="M310" s="271">
        <v>44.927536231884055</v>
      </c>
      <c r="N310" s="269">
        <v>745</v>
      </c>
      <c r="O310" s="269">
        <v>910</v>
      </c>
      <c r="P310" s="269">
        <v>1110</v>
      </c>
      <c r="Q310" s="269">
        <v>1350</v>
      </c>
      <c r="R310" s="269">
        <v>1650</v>
      </c>
      <c r="S310" s="269" t="s">
        <v>190</v>
      </c>
      <c r="T310" s="270">
        <v>4.7E-2</v>
      </c>
      <c r="U310" s="270">
        <v>5.7000000000000002E-2</v>
      </c>
      <c r="V310" s="270">
        <v>7.0000000000000007E-2</v>
      </c>
      <c r="W310" s="270">
        <v>8.5000000000000006E-2</v>
      </c>
      <c r="X310" s="270">
        <v>0.104</v>
      </c>
      <c r="Y310" s="270">
        <v>8.0000000000000002E-3</v>
      </c>
      <c r="Z310" s="270">
        <v>0.01</v>
      </c>
      <c r="AA310" s="270">
        <v>0.02</v>
      </c>
      <c r="AB310" s="270">
        <v>0.02</v>
      </c>
      <c r="AC310" s="270">
        <v>0.03</v>
      </c>
      <c r="AD310" s="270">
        <v>0.18</v>
      </c>
      <c r="AE310" s="270">
        <v>0.2</v>
      </c>
      <c r="AF310" s="270">
        <v>0.2</v>
      </c>
      <c r="AG310" s="270">
        <v>0.2</v>
      </c>
      <c r="AH310" s="270">
        <v>0.2</v>
      </c>
      <c r="AI310" s="270">
        <v>4.0000000000000001E-3</v>
      </c>
      <c r="AJ310" s="270">
        <v>6.0000000000000001E-3</v>
      </c>
      <c r="AK310" s="270">
        <v>8.0000000000000002E-3</v>
      </c>
      <c r="AL310" s="270">
        <v>0.01</v>
      </c>
      <c r="AM310" s="270">
        <v>1.0999999999999999E-2</v>
      </c>
      <c r="AN310" s="270">
        <v>1.7000000000000001E-2</v>
      </c>
      <c r="AO310" s="270">
        <v>1.7000000000000001E-2</v>
      </c>
      <c r="AP310" s="270">
        <v>1.7000000000000001E-2</v>
      </c>
      <c r="AQ310" s="270">
        <v>1.7000000000000001E-2</v>
      </c>
      <c r="AR310" s="270">
        <v>1.7000000000000001E-2</v>
      </c>
      <c r="AS310" s="270">
        <v>2.1000000000000001E-2</v>
      </c>
      <c r="AT310" s="270">
        <v>0.02</v>
      </c>
      <c r="AU310" s="270">
        <v>0.02</v>
      </c>
      <c r="AV310" s="270">
        <v>0.02</v>
      </c>
      <c r="AW310" s="270">
        <v>0.02</v>
      </c>
      <c r="AX310" s="270">
        <v>0</v>
      </c>
      <c r="AY310" s="270">
        <v>0</v>
      </c>
      <c r="AZ310" s="270">
        <v>0</v>
      </c>
      <c r="BA310" s="270">
        <v>0</v>
      </c>
      <c r="BB310" s="270">
        <v>0</v>
      </c>
      <c r="BC310" s="270">
        <v>0</v>
      </c>
      <c r="BD310" s="270">
        <v>0</v>
      </c>
      <c r="BE310" s="270">
        <v>0</v>
      </c>
      <c r="BF310" s="270">
        <v>0</v>
      </c>
      <c r="BG310" s="270">
        <v>0</v>
      </c>
    </row>
    <row r="311" spans="1:59">
      <c r="A311" s="267" t="s">
        <v>1019</v>
      </c>
      <c r="B311" s="268">
        <v>5.5833333333333325E-2</v>
      </c>
      <c r="C311" s="268">
        <v>0.2</v>
      </c>
      <c r="D311" s="268">
        <v>0</v>
      </c>
      <c r="E311" s="268"/>
      <c r="F311" s="269">
        <v>540</v>
      </c>
      <c r="G311" s="270">
        <v>2.5000000000000001E-2</v>
      </c>
      <c r="H311" s="270">
        <v>3.0000000000000001E-3</v>
      </c>
      <c r="I311" s="270">
        <v>1E-3</v>
      </c>
      <c r="J311" s="270">
        <v>4.0000000000000001E-3</v>
      </c>
      <c r="K311" s="270">
        <v>0.02</v>
      </c>
      <c r="L311" s="270">
        <v>2.8333333333333197E-3</v>
      </c>
      <c r="M311" s="271">
        <v>46.296296296296298</v>
      </c>
      <c r="N311" s="269">
        <v>550</v>
      </c>
      <c r="O311" s="269">
        <v>560</v>
      </c>
      <c r="P311" s="269">
        <v>570</v>
      </c>
      <c r="Q311" s="269">
        <v>580</v>
      </c>
      <c r="R311" s="269">
        <v>590</v>
      </c>
      <c r="S311" s="269" t="s">
        <v>167</v>
      </c>
      <c r="T311" s="270">
        <v>2.5999999999999999E-2</v>
      </c>
      <c r="U311" s="270">
        <v>2.7E-2</v>
      </c>
      <c r="V311" s="270" t="e">
        <v>#N/A</v>
      </c>
      <c r="W311" s="270">
        <v>2.9000000000000001E-2</v>
      </c>
      <c r="X311" s="270">
        <v>0.03</v>
      </c>
      <c r="Y311" s="270">
        <v>3.0000000000000001E-3</v>
      </c>
      <c r="Z311" s="270">
        <v>3.0000000000000001E-3</v>
      </c>
      <c r="AA311" s="270">
        <v>3.0000000000000001E-3</v>
      </c>
      <c r="AB311" s="270">
        <v>3.0000000000000001E-3</v>
      </c>
      <c r="AC311" s="270">
        <v>3.0000000000000001E-3</v>
      </c>
      <c r="AD311" s="270">
        <v>1E-3</v>
      </c>
      <c r="AE311" s="270">
        <v>2E-3</v>
      </c>
      <c r="AF311" s="270">
        <v>2E-3</v>
      </c>
      <c r="AG311" s="270">
        <v>2E-3</v>
      </c>
      <c r="AH311" s="270">
        <v>2E-3</v>
      </c>
      <c r="AI311" s="270">
        <v>4.0000000000000001E-3</v>
      </c>
      <c r="AJ311" s="270">
        <v>4.0000000000000001E-3</v>
      </c>
      <c r="AK311" s="270">
        <v>4.0000000000000001E-3</v>
      </c>
      <c r="AL311" s="270">
        <v>4.0000000000000001E-3</v>
      </c>
      <c r="AM311" s="270">
        <v>4.0000000000000001E-3</v>
      </c>
      <c r="AN311" s="270">
        <v>0.02</v>
      </c>
      <c r="AO311" s="270">
        <v>0.02</v>
      </c>
      <c r="AP311" s="270">
        <v>0.02</v>
      </c>
      <c r="AQ311" s="270">
        <v>0.02</v>
      </c>
      <c r="AR311" s="270">
        <v>0.02</v>
      </c>
      <c r="AS311" s="270">
        <v>7.0000000000000001E-3</v>
      </c>
      <c r="AT311" s="270">
        <v>7.0000000000000001E-3</v>
      </c>
      <c r="AU311" s="270">
        <v>8.0000000000000002E-3</v>
      </c>
      <c r="AV311" s="270">
        <v>8.0000000000000002E-3</v>
      </c>
      <c r="AW311" s="270">
        <v>8.0000000000000002E-3</v>
      </c>
      <c r="AX311" s="270">
        <v>0</v>
      </c>
      <c r="AY311" s="270">
        <v>0</v>
      </c>
      <c r="AZ311" s="270">
        <v>0</v>
      </c>
      <c r="BA311" s="270">
        <v>0</v>
      </c>
      <c r="BB311" s="270">
        <v>0</v>
      </c>
      <c r="BC311" s="270">
        <v>0</v>
      </c>
      <c r="BD311" s="270">
        <v>0</v>
      </c>
      <c r="BE311" s="270">
        <v>0</v>
      </c>
      <c r="BF311" s="270">
        <v>0</v>
      </c>
      <c r="BG311" s="270">
        <v>0</v>
      </c>
    </row>
    <row r="312" spans="1:59">
      <c r="A312" s="267" t="s">
        <v>702</v>
      </c>
      <c r="B312" s="268">
        <v>1.5796666666666666</v>
      </c>
      <c r="C312" s="268">
        <v>6</v>
      </c>
      <c r="D312" s="268">
        <v>0</v>
      </c>
      <c r="E312" s="268"/>
      <c r="F312" s="269">
        <v>14950</v>
      </c>
      <c r="G312" s="270">
        <v>0.68700000000000006</v>
      </c>
      <c r="H312" s="270">
        <v>0.16900000000000001</v>
      </c>
      <c r="I312" s="270">
        <v>0.26900000000000002</v>
      </c>
      <c r="J312" s="270">
        <v>1.7000000000000001E-2</v>
      </c>
      <c r="K312" s="270">
        <v>1.2999999999999999E-2</v>
      </c>
      <c r="L312" s="270">
        <v>0.42466666666666675</v>
      </c>
      <c r="M312" s="271">
        <v>45.953177257525084</v>
      </c>
      <c r="N312" s="269">
        <v>17173</v>
      </c>
      <c r="O312" s="269">
        <v>26367</v>
      </c>
      <c r="P312" s="269">
        <v>40425</v>
      </c>
      <c r="Q312" s="269">
        <v>56662</v>
      </c>
      <c r="R312" s="269">
        <v>78165</v>
      </c>
      <c r="S312" s="269" t="s">
        <v>225</v>
      </c>
      <c r="T312" s="270">
        <v>0.77200000000000002</v>
      </c>
      <c r="U312" s="270">
        <v>1.157</v>
      </c>
      <c r="V312" s="270">
        <v>1.73</v>
      </c>
      <c r="W312" s="270">
        <v>2.3359999999999999</v>
      </c>
      <c r="X312" s="270">
        <v>3.1840000000000002</v>
      </c>
      <c r="Y312" s="270">
        <v>0.21299999999999999</v>
      </c>
      <c r="Z312" s="270">
        <v>0.32</v>
      </c>
      <c r="AA312" s="270">
        <v>0.47899999999999998</v>
      </c>
      <c r="AB312" s="270">
        <v>0.71899999999999997</v>
      </c>
      <c r="AC312" s="270">
        <v>1.0780000000000001</v>
      </c>
      <c r="AD312" s="270">
        <v>0.30499999999999999</v>
      </c>
      <c r="AE312" s="270">
        <v>0.38100000000000001</v>
      </c>
      <c r="AF312" s="270">
        <v>0.47899999999999998</v>
      </c>
      <c r="AG312" s="270">
        <v>0.59499999999999997</v>
      </c>
      <c r="AH312" s="270">
        <v>0.74399999999999999</v>
      </c>
      <c r="AI312" s="270">
        <v>1.7999999999999999E-2</v>
      </c>
      <c r="AJ312" s="270">
        <v>2.1999999999999999E-2</v>
      </c>
      <c r="AK312" s="270">
        <v>2.5999999999999999E-2</v>
      </c>
      <c r="AL312" s="270">
        <v>3.1E-2</v>
      </c>
      <c r="AM312" s="270">
        <v>3.7999999999999999E-2</v>
      </c>
      <c r="AN312" s="270">
        <v>1.4E-2</v>
      </c>
      <c r="AO312" s="270">
        <v>1.6E-2</v>
      </c>
      <c r="AP312" s="270">
        <v>1.9E-2</v>
      </c>
      <c r="AQ312" s="270">
        <v>2.1999999999999999E-2</v>
      </c>
      <c r="AR312" s="270">
        <v>2.5999999999999999E-2</v>
      </c>
      <c r="AS312" s="270">
        <v>0.40899999999999997</v>
      </c>
      <c r="AT312" s="270">
        <v>0.36799999999999999</v>
      </c>
      <c r="AU312" s="270">
        <v>0.311</v>
      </c>
      <c r="AV312" s="270">
        <v>0.29799999999999999</v>
      </c>
      <c r="AW312" s="270">
        <v>0.26800000000000002</v>
      </c>
      <c r="AX312" s="270">
        <v>0</v>
      </c>
      <c r="AY312" s="270">
        <v>0</v>
      </c>
      <c r="AZ312" s="270">
        <v>0</v>
      </c>
      <c r="BA312" s="270">
        <v>0</v>
      </c>
      <c r="BB312" s="270">
        <v>0</v>
      </c>
      <c r="BC312" s="270">
        <v>0</v>
      </c>
      <c r="BD312" s="270">
        <v>0</v>
      </c>
      <c r="BE312" s="270">
        <v>0</v>
      </c>
      <c r="BF312" s="270">
        <v>0</v>
      </c>
      <c r="BG312" s="270">
        <v>0</v>
      </c>
    </row>
    <row r="313" spans="1:59">
      <c r="A313" s="267" t="s">
        <v>703</v>
      </c>
      <c r="B313" s="268">
        <v>5.1666666666666675E-3</v>
      </c>
      <c r="C313" s="268">
        <v>6.5000000000000002E-2</v>
      </c>
      <c r="D313" s="268">
        <v>0</v>
      </c>
      <c r="E313" s="268"/>
      <c r="F313" s="269">
        <v>80</v>
      </c>
      <c r="G313" s="270">
        <v>3.0000000000000001E-3</v>
      </c>
      <c r="H313" s="270">
        <v>0</v>
      </c>
      <c r="I313" s="270">
        <v>0</v>
      </c>
      <c r="J313" s="270">
        <v>0</v>
      </c>
      <c r="K313" s="270">
        <v>1E-3</v>
      </c>
      <c r="L313" s="270">
        <v>1.1666666666666674E-3</v>
      </c>
      <c r="M313" s="271">
        <v>37.5</v>
      </c>
      <c r="N313" s="269">
        <v>85</v>
      </c>
      <c r="O313" s="269">
        <v>90</v>
      </c>
      <c r="P313" s="269">
        <v>100</v>
      </c>
      <c r="Q313" s="269">
        <v>110</v>
      </c>
      <c r="R313" s="269">
        <v>120</v>
      </c>
      <c r="S313" s="269" t="s">
        <v>210</v>
      </c>
      <c r="T313" s="270">
        <v>3.0000000000000001E-3</v>
      </c>
      <c r="U313" s="270">
        <v>3.0000000000000001E-3</v>
      </c>
      <c r="V313" s="270">
        <v>3.0000000000000001E-3</v>
      </c>
      <c r="W313" s="270">
        <v>4.0000000000000001E-3</v>
      </c>
      <c r="X313" s="270">
        <v>4.0000000000000001E-3</v>
      </c>
      <c r="Y313" s="270">
        <v>0</v>
      </c>
      <c r="Z313" s="270">
        <v>0</v>
      </c>
      <c r="AA313" s="270">
        <v>0</v>
      </c>
      <c r="AB313" s="270">
        <v>0</v>
      </c>
      <c r="AC313" s="270">
        <v>0</v>
      </c>
      <c r="AD313" s="270">
        <v>0</v>
      </c>
      <c r="AE313" s="270">
        <v>0</v>
      </c>
      <c r="AF313" s="270">
        <v>0</v>
      </c>
      <c r="AG313" s="270">
        <v>0</v>
      </c>
      <c r="AH313" s="270">
        <v>0</v>
      </c>
      <c r="AI313" s="270">
        <v>1E-3</v>
      </c>
      <c r="AJ313" s="270">
        <v>1E-3</v>
      </c>
      <c r="AK313" s="270">
        <v>1E-3</v>
      </c>
      <c r="AL313" s="270">
        <v>1E-3</v>
      </c>
      <c r="AM313" s="270">
        <v>1E-3</v>
      </c>
      <c r="AN313" s="270">
        <v>1E-3</v>
      </c>
      <c r="AO313" s="270">
        <v>1E-3</v>
      </c>
      <c r="AP313" s="270">
        <v>1E-3</v>
      </c>
      <c r="AQ313" s="270">
        <v>1E-3</v>
      </c>
      <c r="AR313" s="270">
        <v>1E-3</v>
      </c>
      <c r="AS313" s="270">
        <v>0</v>
      </c>
      <c r="AT313" s="270">
        <v>0</v>
      </c>
      <c r="AU313" s="270">
        <v>0</v>
      </c>
      <c r="AV313" s="270">
        <v>0</v>
      </c>
      <c r="AW313" s="270">
        <v>0</v>
      </c>
      <c r="AX313" s="270">
        <v>0</v>
      </c>
      <c r="AY313" s="270">
        <v>0</v>
      </c>
      <c r="AZ313" s="270">
        <v>0</v>
      </c>
      <c r="BA313" s="270">
        <v>0</v>
      </c>
      <c r="BB313" s="270">
        <v>0</v>
      </c>
      <c r="BC313" s="270">
        <v>0</v>
      </c>
      <c r="BD313" s="270">
        <v>0</v>
      </c>
      <c r="BE313" s="270">
        <v>0</v>
      </c>
      <c r="BF313" s="270">
        <v>0</v>
      </c>
      <c r="BG313" s="270">
        <v>0</v>
      </c>
    </row>
    <row r="314" spans="1:59">
      <c r="A314" s="267" t="s">
        <v>704</v>
      </c>
      <c r="B314" s="268">
        <v>4.8666666666666671E-2</v>
      </c>
      <c r="C314" s="268">
        <v>0.17499999999999999</v>
      </c>
      <c r="D314" s="268">
        <v>0</v>
      </c>
      <c r="E314" s="268"/>
      <c r="F314" s="269">
        <v>487</v>
      </c>
      <c r="G314" s="270">
        <v>3.3000000000000002E-2</v>
      </c>
      <c r="H314" s="270">
        <v>2E-3</v>
      </c>
      <c r="I314" s="270">
        <v>4.0000000000000001E-3</v>
      </c>
      <c r="J314" s="270">
        <v>4.0000000000000001E-3</v>
      </c>
      <c r="K314" s="270">
        <v>1E-3</v>
      </c>
      <c r="L314" s="270">
        <v>4.6666666666666592E-3</v>
      </c>
      <c r="M314" s="271">
        <v>67.761806981519513</v>
      </c>
      <c r="N314" s="269">
        <v>510</v>
      </c>
      <c r="O314" s="269">
        <v>525</v>
      </c>
      <c r="P314" s="269">
        <v>550</v>
      </c>
      <c r="Q314" s="269">
        <v>575</v>
      </c>
      <c r="R314" s="269">
        <v>620</v>
      </c>
      <c r="S314" s="269" t="s">
        <v>175</v>
      </c>
      <c r="T314" s="270">
        <v>2.5000000000000001E-2</v>
      </c>
      <c r="U314" s="270">
        <v>2.8000000000000001E-2</v>
      </c>
      <c r="V314" s="270">
        <v>3.1E-2</v>
      </c>
      <c r="W314" s="270">
        <v>3.5000000000000003E-2</v>
      </c>
      <c r="X314" s="270">
        <v>3.7999999999999999E-2</v>
      </c>
      <c r="Y314" s="270">
        <v>5.0000000000000001E-3</v>
      </c>
      <c r="Z314" s="270">
        <v>8.9999999999999993E-3</v>
      </c>
      <c r="AA314" s="270">
        <v>1.2999999999999999E-2</v>
      </c>
      <c r="AB314" s="270">
        <v>1.4999999999999999E-2</v>
      </c>
      <c r="AC314" s="270">
        <v>1.7999999999999999E-2</v>
      </c>
      <c r="AD314" s="270">
        <v>5.0000000000000001E-3</v>
      </c>
      <c r="AE314" s="270">
        <v>6.0000000000000001E-3</v>
      </c>
      <c r="AF314" s="270">
        <v>6.0000000000000001E-3</v>
      </c>
      <c r="AG314" s="270">
        <v>7.0000000000000001E-3</v>
      </c>
      <c r="AH314" s="270">
        <v>8.0000000000000002E-3</v>
      </c>
      <c r="AI314" s="270">
        <v>8.0000000000000002E-3</v>
      </c>
      <c r="AJ314" s="270">
        <v>8.9999999999999993E-3</v>
      </c>
      <c r="AK314" s="270">
        <v>0.01</v>
      </c>
      <c r="AL314" s="270">
        <v>1.2E-2</v>
      </c>
      <c r="AM314" s="270">
        <v>1.4E-2</v>
      </c>
      <c r="AN314" s="270">
        <v>1E-3</v>
      </c>
      <c r="AO314" s="270">
        <v>1E-3</v>
      </c>
      <c r="AP314" s="270">
        <v>1E-3</v>
      </c>
      <c r="AQ314" s="270">
        <v>1E-3</v>
      </c>
      <c r="AR314" s="270">
        <v>1E-3</v>
      </c>
      <c r="AS314" s="270">
        <v>5.0000000000000001E-3</v>
      </c>
      <c r="AT314" s="270">
        <v>5.0000000000000001E-3</v>
      </c>
      <c r="AU314" s="270">
        <v>5.0000000000000001E-3</v>
      </c>
      <c r="AV314" s="270">
        <v>5.0000000000000001E-3</v>
      </c>
      <c r="AW314" s="270">
        <v>5.0000000000000001E-3</v>
      </c>
      <c r="AX314" s="270">
        <v>0</v>
      </c>
      <c r="AY314" s="270">
        <v>0</v>
      </c>
      <c r="AZ314" s="270">
        <v>0</v>
      </c>
      <c r="BA314" s="270">
        <v>0</v>
      </c>
      <c r="BB314" s="270">
        <v>0</v>
      </c>
      <c r="BC314" s="270">
        <v>0</v>
      </c>
      <c r="BD314" s="270">
        <v>0</v>
      </c>
      <c r="BE314" s="270">
        <v>0</v>
      </c>
      <c r="BF314" s="270">
        <v>0</v>
      </c>
      <c r="BG314" s="270">
        <v>0</v>
      </c>
    </row>
    <row r="315" spans="1:59">
      <c r="A315" s="267" t="s">
        <v>705</v>
      </c>
      <c r="B315" s="268">
        <v>7.5000000000000006E-3</v>
      </c>
      <c r="C315" s="268">
        <v>5.0000000000000001E-3</v>
      </c>
      <c r="D315" s="268">
        <v>0</v>
      </c>
      <c r="E315" s="268"/>
      <c r="F315" s="269">
        <v>40</v>
      </c>
      <c r="G315" s="270">
        <v>2E-3</v>
      </c>
      <c r="H315" s="270">
        <v>0</v>
      </c>
      <c r="I315" s="270">
        <v>0</v>
      </c>
      <c r="J315" s="270">
        <v>0</v>
      </c>
      <c r="K315" s="270">
        <v>4.0000000000000001E-3</v>
      </c>
      <c r="L315" s="270">
        <v>1.5000000000000005E-3</v>
      </c>
      <c r="M315" s="271">
        <v>50</v>
      </c>
      <c r="N315" s="269">
        <v>45</v>
      </c>
      <c r="O315" s="269">
        <v>50</v>
      </c>
      <c r="P315" s="269">
        <v>55</v>
      </c>
      <c r="Q315" s="269">
        <v>65</v>
      </c>
      <c r="R315" s="269">
        <v>75</v>
      </c>
      <c r="S315" s="269" t="s">
        <v>175</v>
      </c>
      <c r="T315" s="270">
        <v>3.0000000000000001E-3</v>
      </c>
      <c r="U315" s="270">
        <v>3.0000000000000001E-3</v>
      </c>
      <c r="V315" s="270" t="e">
        <v>#N/A</v>
      </c>
      <c r="W315" s="270">
        <v>4.0000000000000001E-3</v>
      </c>
      <c r="X315" s="270">
        <v>4.0000000000000001E-3</v>
      </c>
      <c r="Y315" s="270">
        <v>0</v>
      </c>
      <c r="Z315" s="270">
        <v>0</v>
      </c>
      <c r="AA315" s="270">
        <v>0</v>
      </c>
      <c r="AB315" s="270">
        <v>0</v>
      </c>
      <c r="AC315" s="270">
        <v>0</v>
      </c>
      <c r="AD315" s="270">
        <v>0</v>
      </c>
      <c r="AE315" s="270">
        <v>0</v>
      </c>
      <c r="AF315" s="270">
        <v>0</v>
      </c>
      <c r="AG315" s="270">
        <v>0</v>
      </c>
      <c r="AH315" s="270">
        <v>0</v>
      </c>
      <c r="AI315" s="270">
        <v>0</v>
      </c>
      <c r="AJ315" s="270">
        <v>0</v>
      </c>
      <c r="AK315" s="270">
        <v>0</v>
      </c>
      <c r="AL315" s="270">
        <v>0</v>
      </c>
      <c r="AM315" s="270">
        <v>0</v>
      </c>
      <c r="AN315" s="270">
        <v>0</v>
      </c>
      <c r="AO315" s="270">
        <v>0</v>
      </c>
      <c r="AP315" s="270">
        <v>0</v>
      </c>
      <c r="AQ315" s="270">
        <v>0</v>
      </c>
      <c r="AR315" s="270">
        <v>0</v>
      </c>
      <c r="AS315" s="270">
        <v>0</v>
      </c>
      <c r="AT315" s="270">
        <v>0</v>
      </c>
      <c r="AU315" s="270">
        <v>0</v>
      </c>
      <c r="AV315" s="270">
        <v>0</v>
      </c>
      <c r="AW315" s="270">
        <v>0</v>
      </c>
      <c r="AX315" s="270">
        <v>0</v>
      </c>
      <c r="AY315" s="270">
        <v>0</v>
      </c>
      <c r="AZ315" s="270">
        <v>0</v>
      </c>
      <c r="BA315" s="270">
        <v>0</v>
      </c>
      <c r="BB315" s="270">
        <v>0</v>
      </c>
      <c r="BC315" s="270">
        <v>0</v>
      </c>
      <c r="BD315" s="270">
        <v>0</v>
      </c>
      <c r="BE315" s="270">
        <v>0</v>
      </c>
      <c r="BF315" s="270">
        <v>0</v>
      </c>
      <c r="BG315" s="270">
        <v>0</v>
      </c>
    </row>
    <row r="316" spans="1:59">
      <c r="A316" s="267" t="s">
        <v>706</v>
      </c>
      <c r="B316" s="268">
        <v>9.0499999999999983E-2</v>
      </c>
      <c r="C316" s="268">
        <v>0.56499999999999995</v>
      </c>
      <c r="D316" s="268">
        <v>0</v>
      </c>
      <c r="E316" s="268"/>
      <c r="F316" s="269">
        <v>800</v>
      </c>
      <c r="G316" s="270">
        <v>3.5999999999999997E-2</v>
      </c>
      <c r="H316" s="270">
        <v>1.2E-2</v>
      </c>
      <c r="I316" s="270">
        <v>5.0000000000000001E-3</v>
      </c>
      <c r="J316" s="270">
        <v>3.0000000000000001E-3</v>
      </c>
      <c r="K316" s="270">
        <v>0.01</v>
      </c>
      <c r="L316" s="270">
        <v>2.449999999999998E-2</v>
      </c>
      <c r="M316" s="271">
        <v>45</v>
      </c>
      <c r="N316" s="269">
        <v>850</v>
      </c>
      <c r="O316" s="269">
        <v>900</v>
      </c>
      <c r="P316" s="269">
        <v>950</v>
      </c>
      <c r="Q316" s="269">
        <v>1000</v>
      </c>
      <c r="R316" s="269">
        <v>1050</v>
      </c>
      <c r="S316" s="269" t="s">
        <v>162</v>
      </c>
      <c r="T316" s="270">
        <v>0.04</v>
      </c>
      <c r="U316" s="270">
        <v>4.2000000000000003E-2</v>
      </c>
      <c r="V316" s="270">
        <v>4.3999999999999997E-2</v>
      </c>
      <c r="W316" s="270">
        <v>4.5999999999999999E-2</v>
      </c>
      <c r="X316" s="270">
        <v>4.8000000000000001E-2</v>
      </c>
      <c r="Y316" s="270">
        <v>1.2999999999999999E-2</v>
      </c>
      <c r="Z316" s="270">
        <v>1.4999999999999999E-2</v>
      </c>
      <c r="AA316" s="270">
        <v>1.7000000000000001E-2</v>
      </c>
      <c r="AB316" s="270">
        <v>1.9E-2</v>
      </c>
      <c r="AC316" s="270">
        <v>2.1000000000000001E-2</v>
      </c>
      <c r="AD316" s="270">
        <v>0.01</v>
      </c>
      <c r="AE316" s="270">
        <v>1.2E-2</v>
      </c>
      <c r="AF316" s="270">
        <v>1.4E-2</v>
      </c>
      <c r="AG316" s="270">
        <v>1.6E-2</v>
      </c>
      <c r="AH316" s="270">
        <v>1.7999999999999999E-2</v>
      </c>
      <c r="AI316" s="270">
        <v>4.0000000000000001E-3</v>
      </c>
      <c r="AJ316" s="270">
        <v>5.0000000000000001E-3</v>
      </c>
      <c r="AK316" s="270">
        <v>6.0000000000000001E-3</v>
      </c>
      <c r="AL316" s="270">
        <v>7.0000000000000001E-3</v>
      </c>
      <c r="AM316" s="270">
        <v>8.0000000000000002E-3</v>
      </c>
      <c r="AN316" s="270">
        <v>0.01</v>
      </c>
      <c r="AO316" s="270">
        <v>0.01</v>
      </c>
      <c r="AP316" s="270">
        <v>0.01</v>
      </c>
      <c r="AQ316" s="270">
        <v>0.01</v>
      </c>
      <c r="AR316" s="270">
        <v>0.01</v>
      </c>
      <c r="AS316" s="270">
        <v>2.7E-2</v>
      </c>
      <c r="AT316" s="270">
        <v>2.9000000000000001E-2</v>
      </c>
      <c r="AU316" s="270">
        <v>3.2000000000000001E-2</v>
      </c>
      <c r="AV316" s="270">
        <v>3.4000000000000002E-2</v>
      </c>
      <c r="AW316" s="270">
        <v>3.6999999999999998E-2</v>
      </c>
      <c r="AX316" s="270">
        <v>0</v>
      </c>
      <c r="AY316" s="270">
        <v>0</v>
      </c>
      <c r="AZ316" s="270">
        <v>0</v>
      </c>
      <c r="BA316" s="270">
        <v>0</v>
      </c>
      <c r="BB316" s="270">
        <v>0</v>
      </c>
      <c r="BC316" s="270">
        <v>0</v>
      </c>
      <c r="BD316" s="270">
        <v>0</v>
      </c>
      <c r="BE316" s="270">
        <v>0</v>
      </c>
      <c r="BF316" s="270">
        <v>0</v>
      </c>
      <c r="BG316" s="270">
        <v>0</v>
      </c>
    </row>
    <row r="317" spans="1:59">
      <c r="A317" s="267" t="s">
        <v>707</v>
      </c>
      <c r="B317" s="268">
        <v>1.3083333333333334E-2</v>
      </c>
      <c r="C317" s="268">
        <v>5.3999999999999999E-2</v>
      </c>
      <c r="D317" s="268">
        <v>0</v>
      </c>
      <c r="E317" s="268"/>
      <c r="F317" s="269">
        <v>155</v>
      </c>
      <c r="G317" s="270">
        <v>1.2E-2</v>
      </c>
      <c r="H317" s="270">
        <v>1E-3</v>
      </c>
      <c r="I317" s="270">
        <v>0</v>
      </c>
      <c r="J317" s="270">
        <v>0</v>
      </c>
      <c r="K317" s="270">
        <v>0</v>
      </c>
      <c r="L317" s="270">
        <v>8.3333333333332829E-5</v>
      </c>
      <c r="M317" s="271">
        <v>77.41935483870968</v>
      </c>
      <c r="N317" s="269">
        <v>180</v>
      </c>
      <c r="O317" s="269">
        <v>180</v>
      </c>
      <c r="P317" s="269">
        <v>180</v>
      </c>
      <c r="Q317" s="269">
        <v>180</v>
      </c>
      <c r="R317" s="269">
        <v>180</v>
      </c>
      <c r="S317" s="269" t="s">
        <v>209</v>
      </c>
      <c r="T317" s="270">
        <v>1.4E-2</v>
      </c>
      <c r="U317" s="270">
        <v>1.4E-2</v>
      </c>
      <c r="V317" s="270">
        <v>1.4999999999999999E-2</v>
      </c>
      <c r="W317" s="270">
        <v>1.6E-2</v>
      </c>
      <c r="X317" s="270">
        <v>1.6E-2</v>
      </c>
      <c r="Y317" s="270">
        <v>4.0000000000000001E-3</v>
      </c>
      <c r="Z317" s="270">
        <v>4.0000000000000001E-3</v>
      </c>
      <c r="AA317" s="270">
        <v>4.0000000000000001E-3</v>
      </c>
      <c r="AB317" s="270">
        <v>4.0000000000000001E-3</v>
      </c>
      <c r="AC317" s="270">
        <v>4.0000000000000001E-3</v>
      </c>
      <c r="AD317" s="270">
        <v>0</v>
      </c>
      <c r="AE317" s="270">
        <v>0</v>
      </c>
      <c r="AF317" s="270">
        <v>0</v>
      </c>
      <c r="AG317" s="270">
        <v>0</v>
      </c>
      <c r="AH317" s="270">
        <v>0</v>
      </c>
      <c r="AI317" s="270">
        <v>0</v>
      </c>
      <c r="AJ317" s="270">
        <v>0</v>
      </c>
      <c r="AK317" s="270">
        <v>0</v>
      </c>
      <c r="AL317" s="270">
        <v>0</v>
      </c>
      <c r="AM317" s="270">
        <v>0</v>
      </c>
      <c r="AN317" s="270">
        <v>0</v>
      </c>
      <c r="AO317" s="270">
        <v>0</v>
      </c>
      <c r="AP317" s="270">
        <v>0</v>
      </c>
      <c r="AQ317" s="270">
        <v>0</v>
      </c>
      <c r="AR317" s="270">
        <v>0</v>
      </c>
      <c r="AS317" s="270">
        <v>1E-3</v>
      </c>
      <c r="AT317" s="270">
        <v>1E-3</v>
      </c>
      <c r="AU317" s="270">
        <v>1E-3</v>
      </c>
      <c r="AV317" s="270">
        <v>1E-3</v>
      </c>
      <c r="AW317" s="270">
        <v>1E-3</v>
      </c>
      <c r="AX317" s="270">
        <v>0</v>
      </c>
      <c r="AY317" s="270">
        <v>0</v>
      </c>
      <c r="AZ317" s="270">
        <v>0</v>
      </c>
      <c r="BA317" s="270">
        <v>0</v>
      </c>
      <c r="BB317" s="270">
        <v>0</v>
      </c>
      <c r="BC317" s="270">
        <v>0</v>
      </c>
      <c r="BD317" s="270">
        <v>0</v>
      </c>
      <c r="BE317" s="270">
        <v>0</v>
      </c>
      <c r="BF317" s="270">
        <v>0</v>
      </c>
      <c r="BG317" s="270">
        <v>0</v>
      </c>
    </row>
    <row r="318" spans="1:59">
      <c r="A318" s="267" t="s">
        <v>708</v>
      </c>
      <c r="B318" s="268">
        <v>0.85416666666666652</v>
      </c>
      <c r="C318" s="268">
        <v>3.6</v>
      </c>
      <c r="D318" s="268">
        <v>3.8356164383561644E-5</v>
      </c>
      <c r="E318" s="268"/>
      <c r="F318" s="269">
        <v>5240</v>
      </c>
      <c r="G318" s="270">
        <v>0.42899999999999999</v>
      </c>
      <c r="H318" s="270">
        <v>0.10100000000000001</v>
      </c>
      <c r="I318" s="270">
        <v>0.08</v>
      </c>
      <c r="J318" s="270">
        <v>0.06</v>
      </c>
      <c r="K318" s="270">
        <v>9.8000000000000004E-2</v>
      </c>
      <c r="L318" s="270">
        <v>8.612831050228309E-2</v>
      </c>
      <c r="M318" s="271">
        <v>81.870229007633583</v>
      </c>
      <c r="N318" s="269">
        <v>5500</v>
      </c>
      <c r="O318" s="269">
        <v>6000</v>
      </c>
      <c r="P318" s="269">
        <v>6500</v>
      </c>
      <c r="Q318" s="269">
        <v>7100</v>
      </c>
      <c r="R318" s="269">
        <v>7700</v>
      </c>
      <c r="S318" s="269" t="s">
        <v>196</v>
      </c>
      <c r="T318" s="270">
        <v>0.43</v>
      </c>
      <c r="U318" s="270">
        <v>0.44</v>
      </c>
      <c r="V318" s="270">
        <v>0.47499999999999998</v>
      </c>
      <c r="W318" s="270">
        <v>0.51300000000000001</v>
      </c>
      <c r="X318" s="270">
        <v>0.55400000000000005</v>
      </c>
      <c r="Y318" s="270">
        <v>0.1</v>
      </c>
      <c r="Z318" s="270">
        <v>0.10199999999999999</v>
      </c>
      <c r="AA318" s="270">
        <v>0.107</v>
      </c>
      <c r="AB318" s="270">
        <v>0.112</v>
      </c>
      <c r="AC318" s="270">
        <v>0.11799999999999999</v>
      </c>
      <c r="AD318" s="270">
        <v>0.1</v>
      </c>
      <c r="AE318" s="270">
        <v>8.7999999999999995E-2</v>
      </c>
      <c r="AF318" s="270">
        <v>9.7000000000000003E-2</v>
      </c>
      <c r="AG318" s="270">
        <v>0.106</v>
      </c>
      <c r="AH318" s="270">
        <v>0.11700000000000001</v>
      </c>
      <c r="AI318" s="270">
        <v>0.06</v>
      </c>
      <c r="AJ318" s="270">
        <v>6.3E-2</v>
      </c>
      <c r="AK318" s="270">
        <v>6.6000000000000003E-2</v>
      </c>
      <c r="AL318" s="270">
        <v>6.9000000000000006E-2</v>
      </c>
      <c r="AM318" s="270">
        <v>7.2999999999999995E-2</v>
      </c>
      <c r="AN318" s="270">
        <v>0.1</v>
      </c>
      <c r="AO318" s="270">
        <v>7.9000000000000001E-2</v>
      </c>
      <c r="AP318" s="270">
        <v>8.3000000000000004E-2</v>
      </c>
      <c r="AQ318" s="270">
        <v>8.6999999999999994E-2</v>
      </c>
      <c r="AR318" s="270">
        <v>9.0999999999999998E-2</v>
      </c>
      <c r="AS318" s="270">
        <v>0.09</v>
      </c>
      <c r="AT318" s="270">
        <v>7.0000000000000007E-2</v>
      </c>
      <c r="AU318" s="270">
        <v>7.0000000000000007E-2</v>
      </c>
      <c r="AV318" s="270">
        <v>7.0000000000000007E-2</v>
      </c>
      <c r="AW318" s="270">
        <v>7.0000000000000007E-2</v>
      </c>
      <c r="AX318" s="270">
        <v>0</v>
      </c>
      <c r="AY318" s="270">
        <v>0</v>
      </c>
      <c r="AZ318" s="270">
        <v>0</v>
      </c>
      <c r="BA318" s="270">
        <v>0</v>
      </c>
      <c r="BB318" s="270">
        <v>0</v>
      </c>
      <c r="BC318" s="270">
        <v>0</v>
      </c>
      <c r="BD318" s="270">
        <v>0</v>
      </c>
      <c r="BE318" s="270">
        <v>0</v>
      </c>
      <c r="BF318" s="270">
        <v>0</v>
      </c>
      <c r="BG318" s="270">
        <v>0</v>
      </c>
    </row>
    <row r="319" spans="1:59">
      <c r="A319" s="267" t="s">
        <v>709</v>
      </c>
      <c r="B319" s="268">
        <v>6.5916666666666677</v>
      </c>
      <c r="C319" s="268">
        <v>11.389999999999999</v>
      </c>
      <c r="D319" s="268">
        <v>0</v>
      </c>
      <c r="E319" s="268"/>
      <c r="F319" s="269">
        <v>31031</v>
      </c>
      <c r="G319" s="270">
        <v>1.64</v>
      </c>
      <c r="H319" s="270">
        <v>0.88</v>
      </c>
      <c r="I319" s="270">
        <v>2.34</v>
      </c>
      <c r="J319" s="270">
        <v>0.25</v>
      </c>
      <c r="K319" s="270">
        <v>0.81</v>
      </c>
      <c r="L319" s="270">
        <v>0.67166666666666774</v>
      </c>
      <c r="M319" s="271">
        <v>52.850375431020595</v>
      </c>
      <c r="N319" s="269">
        <v>33935</v>
      </c>
      <c r="O319" s="269">
        <v>38223</v>
      </c>
      <c r="P319" s="269">
        <v>44359</v>
      </c>
      <c r="Q319" s="269">
        <v>51480</v>
      </c>
      <c r="R319" s="269">
        <v>59745</v>
      </c>
      <c r="S319" s="269" t="s">
        <v>136</v>
      </c>
      <c r="T319" s="270">
        <v>1.7410000000000001</v>
      </c>
      <c r="U319" s="270">
        <v>2.02</v>
      </c>
      <c r="V319" s="270">
        <v>2.3439999999999999</v>
      </c>
      <c r="W319" s="270">
        <v>2.7210000000000001</v>
      </c>
      <c r="X319" s="270">
        <v>3.1579999999999999</v>
      </c>
      <c r="Y319" s="270">
        <v>0.93400000000000005</v>
      </c>
      <c r="Z319" s="270">
        <v>1.0840000000000001</v>
      </c>
      <c r="AA319" s="270">
        <v>1.258</v>
      </c>
      <c r="AB319" s="270">
        <v>1.46</v>
      </c>
      <c r="AC319" s="270">
        <v>1.694</v>
      </c>
      <c r="AD319" s="270">
        <v>2.34</v>
      </c>
      <c r="AE319" s="270">
        <v>2.387</v>
      </c>
      <c r="AF319" s="270">
        <v>2.5089999999999999</v>
      </c>
      <c r="AG319" s="270">
        <v>2.6379999999999999</v>
      </c>
      <c r="AH319" s="270">
        <v>2.9140000000000001</v>
      </c>
      <c r="AI319" s="270">
        <v>0.26500000000000001</v>
      </c>
      <c r="AJ319" s="270">
        <v>0.308</v>
      </c>
      <c r="AK319" s="270">
        <v>0.35699999999999998</v>
      </c>
      <c r="AL319" s="270">
        <v>0.41499999999999998</v>
      </c>
      <c r="AM319" s="270">
        <v>0.48099999999999998</v>
      </c>
      <c r="AN319" s="270">
        <v>0.86</v>
      </c>
      <c r="AO319" s="270">
        <v>0.89800000000000002</v>
      </c>
      <c r="AP319" s="270">
        <v>1.042</v>
      </c>
      <c r="AQ319" s="270">
        <v>1.2090000000000001</v>
      </c>
      <c r="AR319" s="270">
        <v>1.4039999999999999</v>
      </c>
      <c r="AS319" s="270">
        <v>1.042</v>
      </c>
      <c r="AT319" s="270">
        <v>1.137</v>
      </c>
      <c r="AU319" s="270">
        <v>1.2749999999999999</v>
      </c>
      <c r="AV319" s="270">
        <v>1.4330000000000001</v>
      </c>
      <c r="AW319" s="270">
        <v>1.6379999999999999</v>
      </c>
      <c r="AX319" s="270">
        <v>0</v>
      </c>
      <c r="AY319" s="270">
        <v>0</v>
      </c>
      <c r="AZ319" s="270">
        <v>2</v>
      </c>
      <c r="BA319" s="270">
        <v>0</v>
      </c>
      <c r="BB319" s="270">
        <v>0</v>
      </c>
      <c r="BC319" s="270">
        <v>0</v>
      </c>
      <c r="BD319" s="270">
        <v>0</v>
      </c>
      <c r="BE319" s="270">
        <v>0</v>
      </c>
      <c r="BF319" s="270">
        <v>0</v>
      </c>
      <c r="BG319" s="270">
        <v>0</v>
      </c>
    </row>
    <row r="320" spans="1:59">
      <c r="A320" s="267" t="s">
        <v>710</v>
      </c>
      <c r="B320" s="268">
        <v>2.5386666666666664</v>
      </c>
      <c r="C320" s="268">
        <v>6</v>
      </c>
      <c r="D320" s="268">
        <v>1.2780000000000002</v>
      </c>
      <c r="E320" s="268"/>
      <c r="F320" s="269">
        <v>14417</v>
      </c>
      <c r="G320" s="270">
        <v>0.46200000000000002</v>
      </c>
      <c r="H320" s="270">
        <v>0.3</v>
      </c>
      <c r="I320" s="270">
        <v>0</v>
      </c>
      <c r="J320" s="270">
        <v>0</v>
      </c>
      <c r="K320" s="270">
        <v>0.03</v>
      </c>
      <c r="L320" s="270">
        <v>0.46866666666666612</v>
      </c>
      <c r="M320" s="271">
        <v>32.045501838107789</v>
      </c>
      <c r="N320" s="269">
        <v>14900</v>
      </c>
      <c r="O320" s="269">
        <v>15870</v>
      </c>
      <c r="P320" s="269">
        <v>16900</v>
      </c>
      <c r="Q320" s="269">
        <v>18000</v>
      </c>
      <c r="R320" s="269">
        <v>19170</v>
      </c>
      <c r="S320" s="269" t="s">
        <v>164</v>
      </c>
      <c r="T320" s="270">
        <v>0.497</v>
      </c>
      <c r="U320" s="270">
        <v>0.52900000000000003</v>
      </c>
      <c r="V320" s="270">
        <v>0.56299999999999994</v>
      </c>
      <c r="W320" s="270">
        <v>0.6</v>
      </c>
      <c r="X320" s="270">
        <v>0.63900000000000001</v>
      </c>
      <c r="Y320" s="270">
        <v>0.309</v>
      </c>
      <c r="Z320" s="270">
        <v>0.34</v>
      </c>
      <c r="AA320" s="270">
        <v>0.374</v>
      </c>
      <c r="AB320" s="270">
        <v>0.41099999999999998</v>
      </c>
      <c r="AC320" s="270">
        <v>0.45200000000000001</v>
      </c>
      <c r="AD320" s="270">
        <v>0</v>
      </c>
      <c r="AE320" s="270">
        <v>0</v>
      </c>
      <c r="AF320" s="270">
        <v>0</v>
      </c>
      <c r="AG320" s="270">
        <v>0</v>
      </c>
      <c r="AH320" s="270">
        <v>0</v>
      </c>
      <c r="AI320" s="270">
        <v>0</v>
      </c>
      <c r="AJ320" s="270">
        <v>0</v>
      </c>
      <c r="AK320" s="270">
        <v>0</v>
      </c>
      <c r="AL320" s="270">
        <v>0</v>
      </c>
      <c r="AM320" s="270">
        <v>0</v>
      </c>
      <c r="AN320" s="270">
        <v>0.04</v>
      </c>
      <c r="AO320" s="270">
        <v>4.2000000000000003E-2</v>
      </c>
      <c r="AP320" s="270">
        <v>4.3999999999999997E-2</v>
      </c>
      <c r="AQ320" s="270">
        <v>4.5999999999999999E-2</v>
      </c>
      <c r="AR320" s="270">
        <v>4.8000000000000001E-2</v>
      </c>
      <c r="AS320" s="270">
        <v>0.33900000000000002</v>
      </c>
      <c r="AT320" s="270">
        <v>0.36499999999999999</v>
      </c>
      <c r="AU320" s="270">
        <v>0.39300000000000002</v>
      </c>
      <c r="AV320" s="270">
        <v>0.42399999999999999</v>
      </c>
      <c r="AW320" s="270">
        <v>0.45600000000000002</v>
      </c>
      <c r="AX320" s="270">
        <v>0</v>
      </c>
      <c r="AY320" s="270">
        <v>0</v>
      </c>
      <c r="AZ320" s="270">
        <v>0</v>
      </c>
      <c r="BA320" s="270">
        <v>0</v>
      </c>
      <c r="BB320" s="270">
        <v>0</v>
      </c>
      <c r="BC320" s="270">
        <v>0</v>
      </c>
      <c r="BD320" s="270">
        <v>0</v>
      </c>
      <c r="BE320" s="270">
        <v>0</v>
      </c>
      <c r="BF320" s="270">
        <v>0</v>
      </c>
      <c r="BG320" s="270">
        <v>0</v>
      </c>
    </row>
    <row r="321" spans="1:59">
      <c r="A321" s="267" t="s">
        <v>711</v>
      </c>
      <c r="B321" s="268">
        <v>9.1666666666666674E-2</v>
      </c>
      <c r="C321" s="268">
        <v>0.32200000000000001</v>
      </c>
      <c r="D321" s="268">
        <v>0</v>
      </c>
      <c r="E321" s="268"/>
      <c r="F321" s="269">
        <v>791</v>
      </c>
      <c r="G321" s="270">
        <v>5.2999999999999999E-2</v>
      </c>
      <c r="H321" s="270">
        <v>0</v>
      </c>
      <c r="I321" s="270">
        <v>0</v>
      </c>
      <c r="J321" s="270">
        <v>2.1000000000000001E-2</v>
      </c>
      <c r="K321" s="270">
        <v>6.0000000000000001E-3</v>
      </c>
      <c r="L321" s="270">
        <v>1.1666666666666672E-2</v>
      </c>
      <c r="M321" s="271">
        <v>67.003792667509487</v>
      </c>
      <c r="N321" s="269">
        <v>745</v>
      </c>
      <c r="O321" s="269">
        <v>760</v>
      </c>
      <c r="P321" s="269">
        <v>775</v>
      </c>
      <c r="Q321" s="269">
        <v>790</v>
      </c>
      <c r="R321" s="269">
        <v>802</v>
      </c>
      <c r="S321" s="269" t="s">
        <v>215</v>
      </c>
      <c r="T321" s="270">
        <v>5.3999999999999999E-2</v>
      </c>
      <c r="U321" s="270">
        <v>5.5E-2</v>
      </c>
      <c r="V321" s="270">
        <v>5.6000000000000001E-2</v>
      </c>
      <c r="W321" s="270">
        <v>5.7000000000000002E-2</v>
      </c>
      <c r="X321" s="270">
        <v>5.8000000000000003E-2</v>
      </c>
      <c r="Y321" s="270">
        <v>0</v>
      </c>
      <c r="Z321" s="270">
        <v>0</v>
      </c>
      <c r="AA321" s="270">
        <v>0</v>
      </c>
      <c r="AB321" s="270">
        <v>0</v>
      </c>
      <c r="AC321" s="270">
        <v>0</v>
      </c>
      <c r="AD321" s="270">
        <v>0</v>
      </c>
      <c r="AE321" s="270">
        <v>0</v>
      </c>
      <c r="AF321" s="270">
        <v>0</v>
      </c>
      <c r="AG321" s="270">
        <v>0</v>
      </c>
      <c r="AH321" s="270">
        <v>0</v>
      </c>
      <c r="AI321" s="270">
        <v>2.5000000000000001E-2</v>
      </c>
      <c r="AJ321" s="270">
        <v>2.5999999999999999E-2</v>
      </c>
      <c r="AK321" s="270">
        <v>2.7E-2</v>
      </c>
      <c r="AL321" s="270">
        <v>2.8000000000000001E-2</v>
      </c>
      <c r="AM321" s="270">
        <v>2.9000000000000001E-2</v>
      </c>
      <c r="AN321" s="270">
        <v>1.2E-2</v>
      </c>
      <c r="AO321" s="270">
        <v>1.2E-2</v>
      </c>
      <c r="AP321" s="270">
        <v>1.2999999999999999E-2</v>
      </c>
      <c r="AQ321" s="270">
        <v>1.2999999999999999E-2</v>
      </c>
      <c r="AR321" s="270">
        <v>1.4E-2</v>
      </c>
      <c r="AS321" s="270">
        <v>8.0000000000000002E-3</v>
      </c>
      <c r="AT321" s="270">
        <v>8.0000000000000002E-3</v>
      </c>
      <c r="AU321" s="270">
        <v>8.0000000000000002E-3</v>
      </c>
      <c r="AV321" s="270">
        <v>8.9999999999999993E-3</v>
      </c>
      <c r="AW321" s="270">
        <v>8.9999999999999993E-3</v>
      </c>
      <c r="AX321" s="270">
        <v>2E-3</v>
      </c>
      <c r="AY321" s="270">
        <v>0</v>
      </c>
      <c r="AZ321" s="270">
        <v>0</v>
      </c>
      <c r="BA321" s="270">
        <v>0</v>
      </c>
      <c r="BB321" s="270">
        <v>0</v>
      </c>
      <c r="BC321" s="270">
        <v>0</v>
      </c>
      <c r="BD321" s="270">
        <v>0</v>
      </c>
      <c r="BE321" s="270">
        <v>0</v>
      </c>
      <c r="BF321" s="270">
        <v>0</v>
      </c>
      <c r="BG321" s="270">
        <v>0</v>
      </c>
    </row>
    <row r="322" spans="1:59">
      <c r="A322" s="267" t="s">
        <v>712</v>
      </c>
      <c r="B322" s="268">
        <v>4.8333333333333336E-3</v>
      </c>
      <c r="C322" s="268">
        <v>4.4999999999999998E-2</v>
      </c>
      <c r="D322" s="268">
        <v>0</v>
      </c>
      <c r="E322" s="268"/>
      <c r="F322" s="269">
        <v>135</v>
      </c>
      <c r="G322" s="270">
        <v>4.0000000000000001E-3</v>
      </c>
      <c r="H322" s="270">
        <v>0</v>
      </c>
      <c r="I322" s="270">
        <v>0</v>
      </c>
      <c r="J322" s="270">
        <v>0</v>
      </c>
      <c r="K322" s="270">
        <v>1E-3</v>
      </c>
      <c r="L322" s="270">
        <v>-1.6666666666666653E-4</v>
      </c>
      <c r="M322" s="271">
        <v>29.62962962962963</v>
      </c>
      <c r="N322" s="269">
        <v>150</v>
      </c>
      <c r="O322" s="269">
        <v>160</v>
      </c>
      <c r="P322" s="269">
        <v>170</v>
      </c>
      <c r="Q322" s="269">
        <v>182</v>
      </c>
      <c r="R322" s="269">
        <v>194</v>
      </c>
      <c r="S322" s="269" t="s">
        <v>163</v>
      </c>
      <c r="T322" s="270">
        <v>4.0000000000000001E-3</v>
      </c>
      <c r="U322" s="270">
        <v>4.0000000000000001E-3</v>
      </c>
      <c r="V322" s="270">
        <v>5.0000000000000001E-3</v>
      </c>
      <c r="W322" s="270">
        <v>5.0000000000000001E-3</v>
      </c>
      <c r="X322" s="270">
        <v>5.0000000000000001E-3</v>
      </c>
      <c r="Y322" s="270">
        <v>0</v>
      </c>
      <c r="Z322" s="270">
        <v>0</v>
      </c>
      <c r="AA322" s="270">
        <v>0</v>
      </c>
      <c r="AB322" s="270">
        <v>0</v>
      </c>
      <c r="AC322" s="270">
        <v>0</v>
      </c>
      <c r="AD322" s="270">
        <v>1.7999999999999999E-2</v>
      </c>
      <c r="AE322" s="270">
        <v>1.9E-2</v>
      </c>
      <c r="AF322" s="270">
        <v>0.02</v>
      </c>
      <c r="AG322" s="270">
        <v>2.1999999999999999E-2</v>
      </c>
      <c r="AH322" s="270">
        <v>2.3E-2</v>
      </c>
      <c r="AI322" s="270">
        <v>0</v>
      </c>
      <c r="AJ322" s="270">
        <v>0</v>
      </c>
      <c r="AK322" s="270">
        <v>0</v>
      </c>
      <c r="AL322" s="270">
        <v>0</v>
      </c>
      <c r="AM322" s="270">
        <v>0</v>
      </c>
      <c r="AN322" s="270">
        <v>1E-3</v>
      </c>
      <c r="AO322" s="270">
        <v>1E-3</v>
      </c>
      <c r="AP322" s="270">
        <v>1E-3</v>
      </c>
      <c r="AQ322" s="270">
        <v>1E-3</v>
      </c>
      <c r="AR322" s="270">
        <v>1E-3</v>
      </c>
      <c r="AS322" s="270">
        <v>4.0000000000000001E-3</v>
      </c>
      <c r="AT322" s="270">
        <v>4.0000000000000001E-3</v>
      </c>
      <c r="AU322" s="270">
        <v>5.0000000000000001E-3</v>
      </c>
      <c r="AV322" s="270">
        <v>5.0000000000000001E-3</v>
      </c>
      <c r="AW322" s="270">
        <v>5.0000000000000001E-3</v>
      </c>
      <c r="AX322" s="270">
        <v>0</v>
      </c>
      <c r="AY322" s="270">
        <v>0</v>
      </c>
      <c r="AZ322" s="270">
        <v>0</v>
      </c>
      <c r="BA322" s="270">
        <v>0</v>
      </c>
      <c r="BB322" s="270">
        <v>0</v>
      </c>
      <c r="BC322" s="270">
        <v>0</v>
      </c>
      <c r="BD322" s="270">
        <v>0</v>
      </c>
      <c r="BE322" s="270">
        <v>0</v>
      </c>
      <c r="BF322" s="270">
        <v>0</v>
      </c>
      <c r="BG322" s="270">
        <v>0</v>
      </c>
    </row>
    <row r="323" spans="1:59">
      <c r="A323" s="267" t="s">
        <v>713</v>
      </c>
      <c r="B323" s="268">
        <v>1.1083333333333334E-2</v>
      </c>
      <c r="C323" s="268">
        <v>2.5000000000000001E-2</v>
      </c>
      <c r="D323" s="268">
        <v>0</v>
      </c>
      <c r="E323" s="268"/>
      <c r="F323" s="269">
        <v>322</v>
      </c>
      <c r="G323" s="270">
        <v>1E-3</v>
      </c>
      <c r="H323" s="270">
        <v>0</v>
      </c>
      <c r="I323" s="270">
        <v>0</v>
      </c>
      <c r="J323" s="270">
        <v>1E-3</v>
      </c>
      <c r="K323" s="270">
        <v>8.0000000000000002E-3</v>
      </c>
      <c r="L323" s="270">
        <v>1.0833333333333337E-3</v>
      </c>
      <c r="M323" s="271">
        <v>3.1055900621118013</v>
      </c>
      <c r="N323" s="269">
        <v>335</v>
      </c>
      <c r="O323" s="269">
        <v>300</v>
      </c>
      <c r="P323" s="269">
        <v>310</v>
      </c>
      <c r="Q323" s="269">
        <v>321</v>
      </c>
      <c r="R323" s="269">
        <v>333</v>
      </c>
      <c r="S323" s="269" t="s">
        <v>163</v>
      </c>
      <c r="T323" s="270">
        <v>1E-3</v>
      </c>
      <c r="U323" s="270">
        <v>1E-3</v>
      </c>
      <c r="V323" s="270" t="e">
        <v>#N/A</v>
      </c>
      <c r="W323" s="270">
        <v>1E-3</v>
      </c>
      <c r="X323" s="270">
        <v>1E-3</v>
      </c>
      <c r="Y323" s="270">
        <v>0</v>
      </c>
      <c r="Z323" s="270">
        <v>0</v>
      </c>
      <c r="AA323" s="270">
        <v>0</v>
      </c>
      <c r="AB323" s="270">
        <v>0</v>
      </c>
      <c r="AC323" s="270">
        <v>0</v>
      </c>
      <c r="AD323" s="270">
        <v>0</v>
      </c>
      <c r="AE323" s="270">
        <v>0</v>
      </c>
      <c r="AF323" s="270">
        <v>0</v>
      </c>
      <c r="AG323" s="270">
        <v>0</v>
      </c>
      <c r="AH323" s="270">
        <v>0</v>
      </c>
      <c r="AI323" s="270">
        <v>1E-3</v>
      </c>
      <c r="AJ323" s="270">
        <v>1E-3</v>
      </c>
      <c r="AK323" s="270">
        <v>1E-3</v>
      </c>
      <c r="AL323" s="270">
        <v>1E-3</v>
      </c>
      <c r="AM323" s="270">
        <v>1E-3</v>
      </c>
      <c r="AN323" s="270">
        <v>5.0000000000000001E-3</v>
      </c>
      <c r="AO323" s="270">
        <v>5.0000000000000001E-3</v>
      </c>
      <c r="AP323" s="270">
        <v>4.0000000000000001E-3</v>
      </c>
      <c r="AQ323" s="270">
        <v>4.0000000000000001E-3</v>
      </c>
      <c r="AR323" s="270">
        <v>3.0000000000000001E-3</v>
      </c>
      <c r="AS323" s="270">
        <v>1E-3</v>
      </c>
      <c r="AT323" s="270">
        <v>1E-3</v>
      </c>
      <c r="AU323" s="270">
        <v>1E-3</v>
      </c>
      <c r="AV323" s="270">
        <v>1E-3</v>
      </c>
      <c r="AW323" s="270">
        <v>1E-3</v>
      </c>
      <c r="AX323" s="270">
        <v>0</v>
      </c>
      <c r="AY323" s="270">
        <v>0</v>
      </c>
      <c r="AZ323" s="270">
        <v>0</v>
      </c>
      <c r="BA323" s="270">
        <v>0</v>
      </c>
      <c r="BB323" s="270">
        <v>0</v>
      </c>
      <c r="BC323" s="270">
        <v>0</v>
      </c>
      <c r="BD323" s="270">
        <v>0</v>
      </c>
      <c r="BE323" s="270">
        <v>0</v>
      </c>
      <c r="BF323" s="270">
        <v>0</v>
      </c>
      <c r="BG323" s="270">
        <v>0</v>
      </c>
    </row>
    <row r="324" spans="1:59">
      <c r="A324" s="267" t="s">
        <v>714</v>
      </c>
      <c r="B324" s="268">
        <v>2.0499999999999994E-2</v>
      </c>
      <c r="C324" s="268">
        <v>0.05</v>
      </c>
      <c r="D324" s="268">
        <v>0</v>
      </c>
      <c r="E324" s="268"/>
      <c r="F324" s="269">
        <v>332</v>
      </c>
      <c r="G324" s="270">
        <v>1.2999999999999999E-2</v>
      </c>
      <c r="H324" s="270">
        <v>1E-3</v>
      </c>
      <c r="I324" s="270">
        <v>0</v>
      </c>
      <c r="J324" s="270">
        <v>0</v>
      </c>
      <c r="K324" s="270">
        <v>4.0000000000000001E-3</v>
      </c>
      <c r="L324" s="270">
        <v>2.4999999999999953E-3</v>
      </c>
      <c r="M324" s="271">
        <v>39.156626506024097</v>
      </c>
      <c r="N324" s="269">
        <v>358</v>
      </c>
      <c r="O324" s="269">
        <v>383</v>
      </c>
      <c r="P324" s="269">
        <v>410</v>
      </c>
      <c r="Q324" s="269">
        <v>438</v>
      </c>
      <c r="R324" s="269">
        <v>469</v>
      </c>
      <c r="S324" s="269" t="s">
        <v>163</v>
      </c>
      <c r="T324" s="270">
        <v>2.1000000000000001E-2</v>
      </c>
      <c r="U324" s="270">
        <v>2.3E-2</v>
      </c>
      <c r="V324" s="270">
        <v>2.4E-2</v>
      </c>
      <c r="W324" s="270">
        <v>2.5999999999999999E-2</v>
      </c>
      <c r="X324" s="270">
        <v>2.8000000000000001E-2</v>
      </c>
      <c r="Y324" s="270">
        <v>0</v>
      </c>
      <c r="Z324" s="270">
        <v>0</v>
      </c>
      <c r="AA324" s="270">
        <v>0</v>
      </c>
      <c r="AB324" s="270">
        <v>0</v>
      </c>
      <c r="AC324" s="270">
        <v>0</v>
      </c>
      <c r="AD324" s="270">
        <v>0</v>
      </c>
      <c r="AE324" s="270">
        <v>0</v>
      </c>
      <c r="AF324" s="270">
        <v>0</v>
      </c>
      <c r="AG324" s="270">
        <v>0</v>
      </c>
      <c r="AH324" s="270">
        <v>0</v>
      </c>
      <c r="AI324" s="270">
        <v>0</v>
      </c>
      <c r="AJ324" s="270">
        <v>0</v>
      </c>
      <c r="AK324" s="270">
        <v>0</v>
      </c>
      <c r="AL324" s="270">
        <v>0</v>
      </c>
      <c r="AM324" s="270">
        <v>0</v>
      </c>
      <c r="AN324" s="270">
        <v>3.0000000000000001E-3</v>
      </c>
      <c r="AO324" s="270">
        <v>3.0000000000000001E-3</v>
      </c>
      <c r="AP324" s="270">
        <v>3.0000000000000001E-3</v>
      </c>
      <c r="AQ324" s="270">
        <v>3.0000000000000001E-3</v>
      </c>
      <c r="AR324" s="270">
        <v>3.0000000000000001E-3</v>
      </c>
      <c r="AS324" s="270">
        <v>3.0000000000000001E-3</v>
      </c>
      <c r="AT324" s="270">
        <v>3.0000000000000001E-3</v>
      </c>
      <c r="AU324" s="270">
        <v>4.0000000000000001E-3</v>
      </c>
      <c r="AV324" s="270">
        <v>4.0000000000000001E-3</v>
      </c>
      <c r="AW324" s="270">
        <v>4.0000000000000001E-3</v>
      </c>
      <c r="AX324" s="270">
        <v>0</v>
      </c>
      <c r="AY324" s="270">
        <v>0</v>
      </c>
      <c r="AZ324" s="270">
        <v>0</v>
      </c>
      <c r="BA324" s="270">
        <v>0</v>
      </c>
      <c r="BB324" s="270">
        <v>0</v>
      </c>
      <c r="BC324" s="270">
        <v>0</v>
      </c>
      <c r="BD324" s="270">
        <v>0</v>
      </c>
      <c r="BE324" s="270">
        <v>0</v>
      </c>
      <c r="BF324" s="270">
        <v>0</v>
      </c>
      <c r="BG324" s="270">
        <v>0</v>
      </c>
    </row>
    <row r="325" spans="1:59">
      <c r="A325" s="267" t="s">
        <v>715</v>
      </c>
      <c r="B325" s="268">
        <v>2.0379166666666659</v>
      </c>
      <c r="C325" s="268">
        <v>3.9359999999999999</v>
      </c>
      <c r="D325" s="268">
        <v>0.10100000000000001</v>
      </c>
      <c r="E325" s="268"/>
      <c r="F325" s="269">
        <v>20300</v>
      </c>
      <c r="G325" s="270">
        <v>1.4470000000000001</v>
      </c>
      <c r="H325" s="270">
        <v>0.123</v>
      </c>
      <c r="I325" s="270">
        <v>0</v>
      </c>
      <c r="J325" s="270">
        <v>0.05</v>
      </c>
      <c r="K325" s="270">
        <v>0.16600000000000001</v>
      </c>
      <c r="L325" s="270">
        <v>0.15091666666666592</v>
      </c>
      <c r="M325" s="271">
        <v>71.2807881773399</v>
      </c>
      <c r="N325" s="269">
        <v>20800</v>
      </c>
      <c r="O325" s="269">
        <v>21000</v>
      </c>
      <c r="P325" s="269">
        <v>23000</v>
      </c>
      <c r="Q325" s="269">
        <v>25415</v>
      </c>
      <c r="R325" s="269">
        <v>29005</v>
      </c>
      <c r="S325" s="269" t="s">
        <v>163</v>
      </c>
      <c r="T325" s="270">
        <v>1.4950000000000001</v>
      </c>
      <c r="U325" s="270">
        <v>1.706</v>
      </c>
      <c r="V325" s="270">
        <v>1.9470000000000001</v>
      </c>
      <c r="W325" s="270">
        <v>2.2229999999999999</v>
      </c>
      <c r="X325" s="270">
        <v>2.2999999999999998</v>
      </c>
      <c r="Y325" s="270">
        <v>0.32200000000000001</v>
      </c>
      <c r="Z325" s="270">
        <v>0.36699999999999999</v>
      </c>
      <c r="AA325" s="270">
        <v>0.41899999999999998</v>
      </c>
      <c r="AB325" s="270">
        <v>0.47799999999999998</v>
      </c>
      <c r="AC325" s="270">
        <v>0.5</v>
      </c>
      <c r="AD325" s="270">
        <v>0</v>
      </c>
      <c r="AE325" s="270">
        <v>0</v>
      </c>
      <c r="AF325" s="270">
        <v>0</v>
      </c>
      <c r="AG325" s="270">
        <v>0</v>
      </c>
      <c r="AH325" s="270">
        <v>0</v>
      </c>
      <c r="AI325" s="270">
        <v>0.105</v>
      </c>
      <c r="AJ325" s="270">
        <v>0.12</v>
      </c>
      <c r="AK325" s="270">
        <v>0.13700000000000001</v>
      </c>
      <c r="AL325" s="270">
        <v>0.156</v>
      </c>
      <c r="AM325" s="270">
        <v>0.16</v>
      </c>
      <c r="AN325" s="270">
        <v>6.0000000000000001E-3</v>
      </c>
      <c r="AO325" s="270">
        <v>7.0000000000000001E-3</v>
      </c>
      <c r="AP325" s="270">
        <v>7.0000000000000001E-3</v>
      </c>
      <c r="AQ325" s="270">
        <v>8.0000000000000002E-3</v>
      </c>
      <c r="AR325" s="270">
        <v>8.9999999999999993E-3</v>
      </c>
      <c r="AS325" s="270">
        <v>0.10299999999999999</v>
      </c>
      <c r="AT325" s="270">
        <v>0.11700000000000001</v>
      </c>
      <c r="AU325" s="270">
        <v>0.13400000000000001</v>
      </c>
      <c r="AV325" s="270">
        <v>0.153</v>
      </c>
      <c r="AW325" s="270">
        <v>0.16500000000000001</v>
      </c>
      <c r="AX325" s="270">
        <v>7.1999999999999995E-2</v>
      </c>
      <c r="AY325" s="270">
        <v>0</v>
      </c>
      <c r="AZ325" s="270">
        <v>0</v>
      </c>
      <c r="BA325" s="270">
        <v>0</v>
      </c>
      <c r="BB325" s="270">
        <v>0</v>
      </c>
      <c r="BC325" s="270">
        <v>0</v>
      </c>
      <c r="BD325" s="270">
        <v>0</v>
      </c>
      <c r="BE325" s="270">
        <v>0</v>
      </c>
      <c r="BF325" s="270">
        <v>0</v>
      </c>
      <c r="BG325" s="270">
        <v>0</v>
      </c>
    </row>
    <row r="326" spans="1:59">
      <c r="A326" s="267" t="s">
        <v>716</v>
      </c>
      <c r="B326" s="268">
        <v>2.2583333333333334E-2</v>
      </c>
      <c r="C326" s="268">
        <v>0.05</v>
      </c>
      <c r="D326" s="268">
        <v>0</v>
      </c>
      <c r="E326" s="268"/>
      <c r="F326" s="269">
        <v>450</v>
      </c>
      <c r="G326" s="270">
        <v>1E-3</v>
      </c>
      <c r="H326" s="270">
        <v>0</v>
      </c>
      <c r="I326" s="270">
        <v>0</v>
      </c>
      <c r="J326" s="270">
        <v>3.0000000000000001E-3</v>
      </c>
      <c r="K326" s="270">
        <v>1.7000000000000001E-2</v>
      </c>
      <c r="L326" s="270">
        <v>1.5833333333333324E-3</v>
      </c>
      <c r="M326" s="271">
        <v>2.2222222222222223</v>
      </c>
      <c r="N326" s="269">
        <v>472</v>
      </c>
      <c r="O326" s="269">
        <v>500</v>
      </c>
      <c r="P326" s="269">
        <v>530</v>
      </c>
      <c r="Q326" s="269">
        <v>550</v>
      </c>
      <c r="R326" s="269">
        <v>600</v>
      </c>
      <c r="S326" s="269" t="s">
        <v>163</v>
      </c>
      <c r="T326" s="270">
        <v>2E-3</v>
      </c>
      <c r="U326" s="270">
        <v>2E-3</v>
      </c>
      <c r="V326" s="270">
        <v>3.0000000000000001E-3</v>
      </c>
      <c r="W326" s="270">
        <v>3.0000000000000001E-3</v>
      </c>
      <c r="X326" s="270">
        <v>3.0000000000000001E-3</v>
      </c>
      <c r="Y326" s="270">
        <v>0</v>
      </c>
      <c r="Z326" s="270">
        <v>0</v>
      </c>
      <c r="AA326" s="270">
        <v>0</v>
      </c>
      <c r="AB326" s="270">
        <v>0</v>
      </c>
      <c r="AC326" s="270">
        <v>0</v>
      </c>
      <c r="AD326" s="270">
        <v>0</v>
      </c>
      <c r="AE326" s="270">
        <v>0</v>
      </c>
      <c r="AF326" s="270">
        <v>0</v>
      </c>
      <c r="AG326" s="270">
        <v>0</v>
      </c>
      <c r="AH326" s="270">
        <v>0</v>
      </c>
      <c r="AI326" s="270">
        <v>2E-3</v>
      </c>
      <c r="AJ326" s="270">
        <v>2E-3</v>
      </c>
      <c r="AK326" s="270">
        <v>2E-3</v>
      </c>
      <c r="AL326" s="270">
        <v>2E-3</v>
      </c>
      <c r="AM326" s="270">
        <v>2E-3</v>
      </c>
      <c r="AN326" s="270">
        <v>0</v>
      </c>
      <c r="AO326" s="270">
        <v>0</v>
      </c>
      <c r="AP326" s="270">
        <v>0</v>
      </c>
      <c r="AQ326" s="270">
        <v>0</v>
      </c>
      <c r="AR326" s="270">
        <v>0</v>
      </c>
      <c r="AS326" s="270">
        <v>6.0000000000000001E-3</v>
      </c>
      <c r="AT326" s="270">
        <v>6.0000000000000001E-3</v>
      </c>
      <c r="AU326" s="270">
        <v>8.0000000000000002E-3</v>
      </c>
      <c r="AV326" s="270">
        <v>8.0000000000000002E-3</v>
      </c>
      <c r="AW326" s="270">
        <v>0.01</v>
      </c>
      <c r="AX326" s="270">
        <v>0</v>
      </c>
      <c r="AY326" s="270">
        <v>0</v>
      </c>
      <c r="AZ326" s="270">
        <v>0</v>
      </c>
      <c r="BA326" s="270">
        <v>0</v>
      </c>
      <c r="BB326" s="270">
        <v>0</v>
      </c>
      <c r="BC326" s="270">
        <v>0</v>
      </c>
      <c r="BD326" s="270">
        <v>0</v>
      </c>
      <c r="BE326" s="270">
        <v>0</v>
      </c>
      <c r="BF326" s="270">
        <v>0</v>
      </c>
      <c r="BG326" s="270">
        <v>0</v>
      </c>
    </row>
    <row r="327" spans="1:59">
      <c r="A327" s="267" t="s">
        <v>717</v>
      </c>
      <c r="B327" s="268">
        <v>0.46749999999999997</v>
      </c>
      <c r="C327" s="268">
        <v>0.65</v>
      </c>
      <c r="D327" s="268">
        <v>0</v>
      </c>
      <c r="E327" s="268"/>
      <c r="F327" s="269">
        <v>6570</v>
      </c>
      <c r="G327" s="270">
        <v>0.35499999999999998</v>
      </c>
      <c r="H327" s="270">
        <v>5.6000000000000001E-2</v>
      </c>
      <c r="I327" s="270">
        <v>0</v>
      </c>
      <c r="J327" s="270">
        <v>0</v>
      </c>
      <c r="K327" s="270">
        <v>1.4E-2</v>
      </c>
      <c r="L327" s="270">
        <v>4.2499999999999982E-2</v>
      </c>
      <c r="M327" s="271">
        <v>54.033485540334858</v>
      </c>
      <c r="N327" s="269">
        <v>6600</v>
      </c>
      <c r="O327" s="269">
        <v>6675</v>
      </c>
      <c r="P327" s="269">
        <v>6916</v>
      </c>
      <c r="Q327" s="269">
        <v>7165</v>
      </c>
      <c r="R327" s="269">
        <v>7423</v>
      </c>
      <c r="S327" s="269" t="s">
        <v>163</v>
      </c>
      <c r="T327" s="270">
        <v>0.35599999999999998</v>
      </c>
      <c r="U327" s="270">
        <v>0.37</v>
      </c>
      <c r="V327" s="270">
        <v>0.38300000000000001</v>
      </c>
      <c r="W327" s="270">
        <v>0.39700000000000002</v>
      </c>
      <c r="X327" s="270">
        <v>0.41099999999999998</v>
      </c>
      <c r="Y327" s="270">
        <v>7.0000000000000007E-2</v>
      </c>
      <c r="Z327" s="270">
        <v>7.0999999999999994E-2</v>
      </c>
      <c r="AA327" s="270">
        <v>7.4999999999999997E-2</v>
      </c>
      <c r="AB327" s="270">
        <v>0.08</v>
      </c>
      <c r="AC327" s="270">
        <v>8.3000000000000004E-2</v>
      </c>
      <c r="AD327" s="270">
        <v>0</v>
      </c>
      <c r="AE327" s="270">
        <v>0</v>
      </c>
      <c r="AF327" s="270">
        <v>0</v>
      </c>
      <c r="AG327" s="270">
        <v>0</v>
      </c>
      <c r="AH327" s="270">
        <v>0</v>
      </c>
      <c r="AI327" s="270">
        <v>6.0000000000000001E-3</v>
      </c>
      <c r="AJ327" s="270">
        <v>6.0000000000000001E-3</v>
      </c>
      <c r="AK327" s="270">
        <v>7.0000000000000001E-3</v>
      </c>
      <c r="AL327" s="270">
        <v>7.0000000000000001E-3</v>
      </c>
      <c r="AM327" s="270">
        <v>7.0000000000000001E-3</v>
      </c>
      <c r="AN327" s="270">
        <v>1E-3</v>
      </c>
      <c r="AO327" s="270">
        <v>1E-3</v>
      </c>
      <c r="AP327" s="270">
        <v>1E-3</v>
      </c>
      <c r="AQ327" s="270">
        <v>1E-3</v>
      </c>
      <c r="AR327" s="270">
        <v>1E-3</v>
      </c>
      <c r="AS327" s="270">
        <v>1.7999999999999999E-2</v>
      </c>
      <c r="AT327" s="270">
        <v>1.7999999999999999E-2</v>
      </c>
      <c r="AU327" s="270">
        <v>1.9E-2</v>
      </c>
      <c r="AV327" s="270">
        <v>0.02</v>
      </c>
      <c r="AW327" s="270">
        <v>0.02</v>
      </c>
      <c r="AX327" s="270">
        <v>0</v>
      </c>
      <c r="AY327" s="270">
        <v>0</v>
      </c>
      <c r="AZ327" s="270">
        <v>0</v>
      </c>
      <c r="BA327" s="270">
        <v>0</v>
      </c>
      <c r="BB327" s="270">
        <v>0</v>
      </c>
      <c r="BC327" s="270">
        <v>0</v>
      </c>
      <c r="BD327" s="270">
        <v>0</v>
      </c>
      <c r="BE327" s="270">
        <v>0</v>
      </c>
      <c r="BF327" s="270">
        <v>0</v>
      </c>
      <c r="BG327" s="270">
        <v>0</v>
      </c>
    </row>
    <row r="328" spans="1:59">
      <c r="A328" s="267" t="s">
        <v>718</v>
      </c>
      <c r="B328" s="268">
        <v>1.5916666666666673E-2</v>
      </c>
      <c r="C328" s="268">
        <v>0.02</v>
      </c>
      <c r="D328" s="268">
        <v>0</v>
      </c>
      <c r="E328" s="268"/>
      <c r="F328" s="269">
        <v>102</v>
      </c>
      <c r="G328" s="270">
        <v>0.01</v>
      </c>
      <c r="H328" s="270">
        <v>0</v>
      </c>
      <c r="I328" s="270">
        <v>0</v>
      </c>
      <c r="J328" s="270">
        <v>0</v>
      </c>
      <c r="K328" s="270">
        <v>4.0000000000000001E-3</v>
      </c>
      <c r="L328" s="270">
        <v>1.9166666666666724E-3</v>
      </c>
      <c r="M328" s="271">
        <v>98.039215686274517</v>
      </c>
      <c r="N328" s="269">
        <v>110</v>
      </c>
      <c r="O328" s="269">
        <v>116</v>
      </c>
      <c r="P328" s="269">
        <v>126</v>
      </c>
      <c r="Q328" s="269">
        <v>133</v>
      </c>
      <c r="R328" s="269">
        <v>140</v>
      </c>
      <c r="S328" s="269" t="s">
        <v>163</v>
      </c>
      <c r="T328" s="270">
        <v>3.0000000000000001E-3</v>
      </c>
      <c r="U328" s="270">
        <v>3.0000000000000001E-3</v>
      </c>
      <c r="V328" s="270">
        <v>3.0000000000000001E-3</v>
      </c>
      <c r="W328" s="270">
        <v>3.0000000000000001E-3</v>
      </c>
      <c r="X328" s="270">
        <v>3.0000000000000001E-3</v>
      </c>
      <c r="Y328" s="270">
        <v>0</v>
      </c>
      <c r="Z328" s="270">
        <v>0</v>
      </c>
      <c r="AA328" s="270">
        <v>0</v>
      </c>
      <c r="AB328" s="270">
        <v>0</v>
      </c>
      <c r="AC328" s="270">
        <v>0</v>
      </c>
      <c r="AD328" s="270">
        <v>0</v>
      </c>
      <c r="AE328" s="270">
        <v>0</v>
      </c>
      <c r="AF328" s="270">
        <v>0</v>
      </c>
      <c r="AG328" s="270">
        <v>0</v>
      </c>
      <c r="AH328" s="270">
        <v>0</v>
      </c>
      <c r="AI328" s="270">
        <v>0</v>
      </c>
      <c r="AJ328" s="270">
        <v>0</v>
      </c>
      <c r="AK328" s="270">
        <v>0</v>
      </c>
      <c r="AL328" s="270">
        <v>0</v>
      </c>
      <c r="AM328" s="270">
        <v>0</v>
      </c>
      <c r="AN328" s="270">
        <v>0</v>
      </c>
      <c r="AO328" s="270">
        <v>0</v>
      </c>
      <c r="AP328" s="270">
        <v>0</v>
      </c>
      <c r="AQ328" s="270">
        <v>0</v>
      </c>
      <c r="AR328" s="270">
        <v>0</v>
      </c>
      <c r="AS328" s="270">
        <v>1E-3</v>
      </c>
      <c r="AT328" s="270">
        <v>1E-3</v>
      </c>
      <c r="AU328" s="270">
        <v>1E-3</v>
      </c>
      <c r="AV328" s="270">
        <v>1E-3</v>
      </c>
      <c r="AW328" s="270">
        <v>1E-3</v>
      </c>
      <c r="AX328" s="270">
        <v>0</v>
      </c>
      <c r="AY328" s="270">
        <v>0</v>
      </c>
      <c r="AZ328" s="270">
        <v>0</v>
      </c>
      <c r="BA328" s="270">
        <v>0</v>
      </c>
      <c r="BB328" s="270">
        <v>0</v>
      </c>
      <c r="BC328" s="270">
        <v>0</v>
      </c>
      <c r="BD328" s="270">
        <v>0</v>
      </c>
      <c r="BE328" s="270">
        <v>0</v>
      </c>
      <c r="BF328" s="270">
        <v>0</v>
      </c>
      <c r="BG328" s="270">
        <v>0</v>
      </c>
    </row>
    <row r="329" spans="1:59">
      <c r="A329" s="267" t="s">
        <v>719</v>
      </c>
      <c r="B329" s="268">
        <v>6.9249999999999992E-2</v>
      </c>
      <c r="C329" s="268">
        <v>0.2</v>
      </c>
      <c r="D329" s="268">
        <v>0</v>
      </c>
      <c r="E329" s="268"/>
      <c r="F329" s="269">
        <v>1400</v>
      </c>
      <c r="G329" s="270">
        <v>4.4999999999999998E-2</v>
      </c>
      <c r="H329" s="270">
        <v>0.01</v>
      </c>
      <c r="I329" s="270">
        <v>0</v>
      </c>
      <c r="J329" s="270">
        <v>0</v>
      </c>
      <c r="K329" s="270">
        <v>8.9999999999999993E-3</v>
      </c>
      <c r="L329" s="270">
        <v>5.2499999999999908E-3</v>
      </c>
      <c r="M329" s="271">
        <v>32.142857142857146</v>
      </c>
      <c r="N329" s="269">
        <v>1487</v>
      </c>
      <c r="O329" s="269">
        <v>1550</v>
      </c>
      <c r="P329" s="269">
        <v>1700</v>
      </c>
      <c r="Q329" s="269">
        <v>1800</v>
      </c>
      <c r="R329" s="269">
        <v>1900</v>
      </c>
      <c r="S329" s="269" t="s">
        <v>163</v>
      </c>
      <c r="T329" s="270">
        <v>6.0999999999999999E-2</v>
      </c>
      <c r="U329" s="270">
        <v>6.5000000000000002E-2</v>
      </c>
      <c r="V329" s="270">
        <v>7.0000000000000007E-2</v>
      </c>
      <c r="W329" s="270">
        <v>7.4999999999999997E-2</v>
      </c>
      <c r="X329" s="270">
        <v>0.08</v>
      </c>
      <c r="Y329" s="270">
        <v>4.0000000000000001E-3</v>
      </c>
      <c r="Z329" s="270">
        <v>5.0000000000000001E-3</v>
      </c>
      <c r="AA329" s="270">
        <v>5.0000000000000001E-3</v>
      </c>
      <c r="AB329" s="270">
        <v>5.0000000000000001E-3</v>
      </c>
      <c r="AC329" s="270">
        <v>6.0000000000000001E-3</v>
      </c>
      <c r="AD329" s="270">
        <v>0</v>
      </c>
      <c r="AE329" s="270">
        <v>0</v>
      </c>
      <c r="AF329" s="270">
        <v>0</v>
      </c>
      <c r="AG329" s="270">
        <v>0</v>
      </c>
      <c r="AH329" s="270">
        <v>0</v>
      </c>
      <c r="AI329" s="270">
        <v>2E-3</v>
      </c>
      <c r="AJ329" s="270">
        <v>2E-3</v>
      </c>
      <c r="AK329" s="270">
        <v>2E-3</v>
      </c>
      <c r="AL329" s="270">
        <v>3.0000000000000001E-3</v>
      </c>
      <c r="AM329" s="270">
        <v>3.0000000000000001E-3</v>
      </c>
      <c r="AN329" s="270">
        <v>1.6E-2</v>
      </c>
      <c r="AO329" s="270">
        <v>1.7000000000000001E-2</v>
      </c>
      <c r="AP329" s="270">
        <v>1.7999999999999999E-2</v>
      </c>
      <c r="AQ329" s="270">
        <v>1.9E-2</v>
      </c>
      <c r="AR329" s="270">
        <v>2.1000000000000001E-2</v>
      </c>
      <c r="AS329" s="270">
        <v>7.0000000000000001E-3</v>
      </c>
      <c r="AT329" s="270">
        <v>8.0000000000000002E-3</v>
      </c>
      <c r="AU329" s="270">
        <v>8.9999999999999993E-3</v>
      </c>
      <c r="AV329" s="270">
        <v>8.9999999999999993E-3</v>
      </c>
      <c r="AW329" s="270">
        <v>0.01</v>
      </c>
      <c r="AX329" s="270">
        <v>0</v>
      </c>
      <c r="AY329" s="270">
        <v>0</v>
      </c>
      <c r="AZ329" s="270">
        <v>0</v>
      </c>
      <c r="BA329" s="270">
        <v>0</v>
      </c>
      <c r="BB329" s="270">
        <v>0</v>
      </c>
      <c r="BC329" s="270">
        <v>0</v>
      </c>
      <c r="BD329" s="270">
        <v>0</v>
      </c>
      <c r="BE329" s="270">
        <v>0</v>
      </c>
      <c r="BF329" s="270">
        <v>0</v>
      </c>
      <c r="BG329" s="270">
        <v>0</v>
      </c>
    </row>
    <row r="330" spans="1:59">
      <c r="A330" s="267" t="s">
        <v>720</v>
      </c>
      <c r="B330" s="268">
        <v>6.2506666666666666</v>
      </c>
      <c r="C330" s="268">
        <v>18</v>
      </c>
      <c r="D330" s="268">
        <v>0.16354794520547947</v>
      </c>
      <c r="E330" s="268"/>
      <c r="F330" s="269">
        <v>38000</v>
      </c>
      <c r="G330" s="270">
        <v>1.7</v>
      </c>
      <c r="H330" s="270">
        <v>3.4</v>
      </c>
      <c r="I330" s="270">
        <v>0</v>
      </c>
      <c r="J330" s="270">
        <v>0.2</v>
      </c>
      <c r="K330" s="270">
        <v>0.05</v>
      </c>
      <c r="L330" s="270">
        <v>0.7371187214611874</v>
      </c>
      <c r="M330" s="271">
        <v>44.736842105263158</v>
      </c>
      <c r="N330" s="269">
        <v>40980</v>
      </c>
      <c r="O330" s="269">
        <v>51850</v>
      </c>
      <c r="P330" s="269">
        <v>62730</v>
      </c>
      <c r="Q330" s="269">
        <v>73600</v>
      </c>
      <c r="R330" s="269">
        <v>84470</v>
      </c>
      <c r="S330" s="269" t="s">
        <v>177</v>
      </c>
      <c r="T330" s="270">
        <v>1.95</v>
      </c>
      <c r="U330" s="270">
        <v>2.4700000000000002</v>
      </c>
      <c r="V330" s="270">
        <v>2.99</v>
      </c>
      <c r="W330" s="270">
        <v>3.51</v>
      </c>
      <c r="X330" s="270">
        <v>4.03</v>
      </c>
      <c r="Y330" s="270">
        <v>3.95</v>
      </c>
      <c r="Z330" s="270">
        <v>4.95</v>
      </c>
      <c r="AA330" s="270">
        <v>5.75</v>
      </c>
      <c r="AB330" s="270">
        <v>7.05</v>
      </c>
      <c r="AC330" s="270">
        <v>8.25</v>
      </c>
      <c r="AD330" s="270">
        <v>0</v>
      </c>
      <c r="AE330" s="270">
        <v>0</v>
      </c>
      <c r="AF330" s="270">
        <v>0</v>
      </c>
      <c r="AG330" s="270">
        <v>0</v>
      </c>
      <c r="AH330" s="270">
        <v>0</v>
      </c>
      <c r="AI330" s="270">
        <v>0.24</v>
      </c>
      <c r="AJ330" s="270">
        <v>0.28999999999999998</v>
      </c>
      <c r="AK330" s="270">
        <v>0.35</v>
      </c>
      <c r="AL330" s="270">
        <v>0.42</v>
      </c>
      <c r="AM330" s="270">
        <v>0.5</v>
      </c>
      <c r="AN330" s="270">
        <v>0.1</v>
      </c>
      <c r="AO330" s="270">
        <v>0.105</v>
      </c>
      <c r="AP330" s="270">
        <v>0.11</v>
      </c>
      <c r="AQ330" s="270">
        <v>0.115</v>
      </c>
      <c r="AR330" s="270">
        <v>0.12</v>
      </c>
      <c r="AS330" s="270">
        <v>0.93799999999999994</v>
      </c>
      <c r="AT330" s="270">
        <v>1.1759999999999999</v>
      </c>
      <c r="AU330" s="270">
        <v>1.3839999999999999</v>
      </c>
      <c r="AV330" s="270">
        <v>1.669</v>
      </c>
      <c r="AW330" s="270">
        <v>1.9390000000000001</v>
      </c>
      <c r="AX330" s="270">
        <v>0</v>
      </c>
      <c r="AY330" s="270">
        <v>0</v>
      </c>
      <c r="AZ330" s="270">
        <v>0</v>
      </c>
      <c r="BA330" s="270">
        <v>0</v>
      </c>
      <c r="BB330" s="270">
        <v>0</v>
      </c>
      <c r="BC330" s="270">
        <v>0</v>
      </c>
      <c r="BD330" s="270">
        <v>0</v>
      </c>
      <c r="BE330" s="270">
        <v>0</v>
      </c>
      <c r="BF330" s="270">
        <v>0</v>
      </c>
      <c r="BG330" s="270">
        <v>0</v>
      </c>
    </row>
    <row r="331" spans="1:59">
      <c r="A331" s="267" t="s">
        <v>721</v>
      </c>
      <c r="B331" s="268">
        <v>0.31375000000000003</v>
      </c>
      <c r="C331" s="268">
        <v>0.5</v>
      </c>
      <c r="D331" s="268">
        <v>0</v>
      </c>
      <c r="E331" s="268"/>
      <c r="F331" s="269">
        <v>3226</v>
      </c>
      <c r="G331" s="270">
        <v>0.224</v>
      </c>
      <c r="H331" s="270">
        <v>2E-3</v>
      </c>
      <c r="I331" s="270">
        <v>1E-3</v>
      </c>
      <c r="J331" s="270">
        <v>2E-3</v>
      </c>
      <c r="K331" s="270">
        <v>1E-3</v>
      </c>
      <c r="L331" s="270">
        <v>8.3750000000000019E-2</v>
      </c>
      <c r="M331" s="271">
        <v>69.435833849969001</v>
      </c>
      <c r="N331" s="269">
        <v>3239</v>
      </c>
      <c r="O331" s="269">
        <v>3271</v>
      </c>
      <c r="P331" s="269">
        <v>3304</v>
      </c>
      <c r="Q331" s="269">
        <v>3337</v>
      </c>
      <c r="R331" s="269">
        <v>3370</v>
      </c>
      <c r="S331" s="269" t="s">
        <v>129</v>
      </c>
      <c r="T331" s="270">
        <v>0.224</v>
      </c>
      <c r="U331" s="270">
        <v>0.22600000000000001</v>
      </c>
      <c r="V331" s="270">
        <v>0.22800000000000001</v>
      </c>
      <c r="W331" s="270">
        <v>0.23</v>
      </c>
      <c r="X331" s="270">
        <v>0.23200000000000001</v>
      </c>
      <c r="Y331" s="270">
        <v>2E-3</v>
      </c>
      <c r="Z331" s="270">
        <v>2E-3</v>
      </c>
      <c r="AA331" s="270">
        <v>2E-3</v>
      </c>
      <c r="AB331" s="270">
        <v>2E-3</v>
      </c>
      <c r="AC331" s="270">
        <v>2E-3</v>
      </c>
      <c r="AD331" s="270">
        <v>1E-3</v>
      </c>
      <c r="AE331" s="270">
        <v>1E-3</v>
      </c>
      <c r="AF331" s="270">
        <v>1E-3</v>
      </c>
      <c r="AG331" s="270">
        <v>1E-3</v>
      </c>
      <c r="AH331" s="270">
        <v>1E-3</v>
      </c>
      <c r="AI331" s="270">
        <v>2E-3</v>
      </c>
      <c r="AJ331" s="270">
        <v>2E-3</v>
      </c>
      <c r="AK331" s="270">
        <v>2E-3</v>
      </c>
      <c r="AL331" s="270">
        <v>2E-3</v>
      </c>
      <c r="AM331" s="270">
        <v>2E-3</v>
      </c>
      <c r="AN331" s="270">
        <v>1E-3</v>
      </c>
      <c r="AO331" s="270">
        <v>1E-3</v>
      </c>
      <c r="AP331" s="270">
        <v>1E-3</v>
      </c>
      <c r="AQ331" s="270">
        <v>1E-3</v>
      </c>
      <c r="AR331" s="270">
        <v>1E-3</v>
      </c>
      <c r="AS331" s="270">
        <v>8.3000000000000004E-2</v>
      </c>
      <c r="AT331" s="270">
        <v>8.4000000000000005E-2</v>
      </c>
      <c r="AU331" s="270">
        <v>8.4000000000000005E-2</v>
      </c>
      <c r="AV331" s="270">
        <v>8.5000000000000006E-2</v>
      </c>
      <c r="AW331" s="270">
        <v>8.5999999999999993E-2</v>
      </c>
      <c r="AX331" s="270">
        <v>0</v>
      </c>
      <c r="AY331" s="270">
        <v>0</v>
      </c>
      <c r="AZ331" s="270">
        <v>0</v>
      </c>
      <c r="BA331" s="270">
        <v>0</v>
      </c>
      <c r="BB331" s="270">
        <v>0</v>
      </c>
      <c r="BC331" s="270">
        <v>0</v>
      </c>
      <c r="BD331" s="270">
        <v>0</v>
      </c>
      <c r="BE331" s="270">
        <v>0</v>
      </c>
      <c r="BF331" s="270">
        <v>0</v>
      </c>
      <c r="BG331" s="270">
        <v>0</v>
      </c>
    </row>
    <row r="332" spans="1:59">
      <c r="A332" s="267" t="s">
        <v>722</v>
      </c>
      <c r="B332" s="268">
        <v>1.153</v>
      </c>
      <c r="C332" s="268">
        <v>2.34</v>
      </c>
      <c r="D332" s="268">
        <v>0</v>
      </c>
      <c r="E332" s="268"/>
      <c r="F332" s="269">
        <v>9420</v>
      </c>
      <c r="G332" s="270">
        <v>0.52900000000000003</v>
      </c>
      <c r="H332" s="270">
        <v>0.32500000000000001</v>
      </c>
      <c r="I332" s="270">
        <v>8.9999999999999993E-3</v>
      </c>
      <c r="J332" s="270">
        <v>0.127</v>
      </c>
      <c r="K332" s="270">
        <v>7.5999999999999998E-2</v>
      </c>
      <c r="L332" s="270">
        <v>8.6999999999999966E-2</v>
      </c>
      <c r="M332" s="271">
        <v>56.157112526539279</v>
      </c>
      <c r="N332" s="269">
        <v>9261</v>
      </c>
      <c r="O332" s="269">
        <v>10461</v>
      </c>
      <c r="P332" s="269">
        <v>11400</v>
      </c>
      <c r="Q332" s="269">
        <v>12652</v>
      </c>
      <c r="R332" s="269">
        <v>14405</v>
      </c>
      <c r="S332" s="269" t="s">
        <v>210</v>
      </c>
      <c r="T332" s="270">
        <v>0.53</v>
      </c>
      <c r="U332" s="270">
        <v>0.56200000000000006</v>
      </c>
      <c r="V332" s="270">
        <v>0.58799999999999997</v>
      </c>
      <c r="W332" s="270">
        <v>0.59699999999999998</v>
      </c>
      <c r="X332" s="270">
        <v>0.61</v>
      </c>
      <c r="Y332" s="270">
        <v>0.29499999999999998</v>
      </c>
      <c r="Z332" s="270">
        <v>0.29799999999999999</v>
      </c>
      <c r="AA332" s="270">
        <v>0.30099999999999999</v>
      </c>
      <c r="AB332" s="270">
        <v>0.30199999999999999</v>
      </c>
      <c r="AC332" s="270">
        <v>0.311</v>
      </c>
      <c r="AD332" s="270">
        <v>2.5000000000000001E-2</v>
      </c>
      <c r="AE332" s="270">
        <v>2.5000000000000001E-2</v>
      </c>
      <c r="AF332" s="270">
        <v>2.5000000000000001E-2</v>
      </c>
      <c r="AG332" s="270">
        <v>2.5000000000000001E-2</v>
      </c>
      <c r="AH332" s="270">
        <v>2.5000000000000001E-2</v>
      </c>
      <c r="AI332" s="270">
        <v>0.152</v>
      </c>
      <c r="AJ332" s="270">
        <v>0.153</v>
      </c>
      <c r="AK332" s="270">
        <v>0.153</v>
      </c>
      <c r="AL332" s="270">
        <v>0.154</v>
      </c>
      <c r="AM332" s="270">
        <v>0.155</v>
      </c>
      <c r="AN332" s="270">
        <v>0.05</v>
      </c>
      <c r="AO332" s="270">
        <v>0.05</v>
      </c>
      <c r="AP332" s="270">
        <v>0.05</v>
      </c>
      <c r="AQ332" s="270">
        <v>0.05</v>
      </c>
      <c r="AR332" s="270">
        <v>0.05</v>
      </c>
      <c r="AS332" s="270">
        <v>8.5999999999999993E-2</v>
      </c>
      <c r="AT332" s="270">
        <v>8.8999999999999996E-2</v>
      </c>
      <c r="AU332" s="270">
        <v>9.0999999999999998E-2</v>
      </c>
      <c r="AV332" s="270">
        <v>9.1999999999999998E-2</v>
      </c>
      <c r="AW332" s="270">
        <v>9.4E-2</v>
      </c>
      <c r="AX332" s="270">
        <v>0</v>
      </c>
      <c r="AY332" s="270">
        <v>0</v>
      </c>
      <c r="AZ332" s="270">
        <v>0</v>
      </c>
      <c r="BA332" s="270">
        <v>0</v>
      </c>
      <c r="BB332" s="270">
        <v>0</v>
      </c>
      <c r="BC332" s="270">
        <v>0</v>
      </c>
      <c r="BD332" s="270">
        <v>0</v>
      </c>
      <c r="BE332" s="270">
        <v>0</v>
      </c>
      <c r="BF332" s="270">
        <v>0</v>
      </c>
      <c r="BG332" s="270">
        <v>0</v>
      </c>
    </row>
    <row r="333" spans="1:59">
      <c r="A333" s="267" t="s">
        <v>723</v>
      </c>
      <c r="B333" s="268">
        <v>8.6916666666666647</v>
      </c>
      <c r="C333" s="268">
        <v>18</v>
      </c>
      <c r="D333" s="268">
        <v>1.18</v>
      </c>
      <c r="E333" s="268"/>
      <c r="F333" s="269">
        <v>25333</v>
      </c>
      <c r="G333" s="270">
        <v>1.5</v>
      </c>
      <c r="H333" s="270">
        <v>1.7</v>
      </c>
      <c r="I333" s="270">
        <v>3.3</v>
      </c>
      <c r="J333" s="270">
        <v>0.4</v>
      </c>
      <c r="K333" s="270">
        <v>0.14000000000000001</v>
      </c>
      <c r="L333" s="270">
        <v>0.47166666666666401</v>
      </c>
      <c r="M333" s="271">
        <v>59.211305411913315</v>
      </c>
      <c r="N333" s="269">
        <v>27000</v>
      </c>
      <c r="O333" s="269">
        <v>29000</v>
      </c>
      <c r="P333" s="269">
        <v>31000</v>
      </c>
      <c r="Q333" s="269">
        <v>33000</v>
      </c>
      <c r="R333" s="269">
        <v>35000</v>
      </c>
      <c r="S333" s="269" t="s">
        <v>214</v>
      </c>
      <c r="T333" s="270">
        <v>1.6</v>
      </c>
      <c r="U333" s="270">
        <v>1.7</v>
      </c>
      <c r="V333" s="270">
        <v>1.8</v>
      </c>
      <c r="W333" s="270">
        <v>1.9</v>
      </c>
      <c r="X333" s="270">
        <v>2</v>
      </c>
      <c r="Y333" s="270">
        <v>1.9</v>
      </c>
      <c r="Z333" s="270">
        <v>2</v>
      </c>
      <c r="AA333" s="270">
        <v>2.1</v>
      </c>
      <c r="AB333" s="270">
        <v>2.2000000000000002</v>
      </c>
      <c r="AC333" s="270">
        <v>2.2999999999999998</v>
      </c>
      <c r="AD333" s="270">
        <v>3.7</v>
      </c>
      <c r="AE333" s="270">
        <v>3.9</v>
      </c>
      <c r="AF333" s="270">
        <v>4</v>
      </c>
      <c r="AG333" s="270">
        <v>4.0999999999999996</v>
      </c>
      <c r="AH333" s="270">
        <v>4.2</v>
      </c>
      <c r="AI333" s="270">
        <v>0.6</v>
      </c>
      <c r="AJ333" s="270">
        <v>0.8</v>
      </c>
      <c r="AK333" s="270">
        <v>1</v>
      </c>
      <c r="AL333" s="270">
        <v>1.1000000000000001</v>
      </c>
      <c r="AM333" s="270">
        <v>1.2</v>
      </c>
      <c r="AN333" s="270">
        <v>0.14000000000000001</v>
      </c>
      <c r="AO333" s="270">
        <v>0.15</v>
      </c>
      <c r="AP333" s="270">
        <v>0.16</v>
      </c>
      <c r="AQ333" s="270">
        <v>0.17</v>
      </c>
      <c r="AR333" s="270">
        <v>0.18</v>
      </c>
      <c r="AS333" s="270">
        <v>1</v>
      </c>
      <c r="AT333" s="270">
        <v>0.95</v>
      </c>
      <c r="AU333" s="270">
        <v>0.9</v>
      </c>
      <c r="AV333" s="270">
        <v>0.8</v>
      </c>
      <c r="AW333" s="270">
        <v>0.8</v>
      </c>
      <c r="AX333" s="270">
        <v>0</v>
      </c>
      <c r="AY333" s="270">
        <v>0</v>
      </c>
      <c r="AZ333" s="270">
        <v>0</v>
      </c>
      <c r="BA333" s="270">
        <v>0</v>
      </c>
      <c r="BB333" s="270">
        <v>0</v>
      </c>
      <c r="BC333" s="270">
        <v>0</v>
      </c>
      <c r="BD333" s="270">
        <v>0</v>
      </c>
      <c r="BE333" s="270">
        <v>0</v>
      </c>
      <c r="BF333" s="270">
        <v>0</v>
      </c>
      <c r="BG333" s="270">
        <v>0</v>
      </c>
    </row>
    <row r="334" spans="1:59">
      <c r="A334" s="267" t="s">
        <v>724</v>
      </c>
      <c r="B334" s="268">
        <v>4.6083333333333337E-2</v>
      </c>
      <c r="C334" s="268">
        <v>0.06</v>
      </c>
      <c r="D334" s="268">
        <v>0</v>
      </c>
      <c r="E334" s="268"/>
      <c r="F334" s="269">
        <v>515</v>
      </c>
      <c r="G334" s="270">
        <v>3.4000000000000002E-2</v>
      </c>
      <c r="H334" s="270">
        <v>1E-3</v>
      </c>
      <c r="I334" s="270">
        <v>0</v>
      </c>
      <c r="J334" s="270">
        <v>1E-3</v>
      </c>
      <c r="K334" s="270">
        <v>0</v>
      </c>
      <c r="L334" s="270">
        <v>1.0083333333333333E-2</v>
      </c>
      <c r="M334" s="271">
        <v>66.019417475728162</v>
      </c>
      <c r="N334" s="269">
        <v>515</v>
      </c>
      <c r="O334" s="269">
        <v>520</v>
      </c>
      <c r="P334" s="269">
        <v>520</v>
      </c>
      <c r="Q334" s="269">
        <v>525</v>
      </c>
      <c r="R334" s="269">
        <v>525</v>
      </c>
      <c r="S334" s="269" t="s">
        <v>222</v>
      </c>
      <c r="T334" s="270">
        <v>3.5000000000000003E-2</v>
      </c>
      <c r="U334" s="270">
        <v>3.5000000000000003E-2</v>
      </c>
      <c r="V334" s="270">
        <v>3.5000000000000003E-2</v>
      </c>
      <c r="W334" s="270">
        <v>3.5999999999999997E-2</v>
      </c>
      <c r="X334" s="270">
        <v>3.5999999999999997E-2</v>
      </c>
      <c r="Y334" s="270">
        <v>1E-3</v>
      </c>
      <c r="Z334" s="270">
        <v>1E-3</v>
      </c>
      <c r="AA334" s="270">
        <v>1E-3</v>
      </c>
      <c r="AB334" s="270">
        <v>1E-3</v>
      </c>
      <c r="AC334" s="270">
        <v>1E-3</v>
      </c>
      <c r="AD334" s="270">
        <v>0</v>
      </c>
      <c r="AE334" s="270">
        <v>0</v>
      </c>
      <c r="AF334" s="270">
        <v>0</v>
      </c>
      <c r="AG334" s="270">
        <v>0</v>
      </c>
      <c r="AH334" s="270">
        <v>0</v>
      </c>
      <c r="AI334" s="270">
        <v>1E-3</v>
      </c>
      <c r="AJ334" s="270">
        <v>1E-3</v>
      </c>
      <c r="AK334" s="270">
        <v>1E-3</v>
      </c>
      <c r="AL334" s="270">
        <v>1E-3</v>
      </c>
      <c r="AM334" s="270">
        <v>1E-3</v>
      </c>
      <c r="AN334" s="270">
        <v>0</v>
      </c>
      <c r="AO334" s="270">
        <v>0</v>
      </c>
      <c r="AP334" s="270">
        <v>0</v>
      </c>
      <c r="AQ334" s="270">
        <v>0</v>
      </c>
      <c r="AR334" s="270">
        <v>0</v>
      </c>
      <c r="AS334" s="270">
        <v>7.0000000000000001E-3</v>
      </c>
      <c r="AT334" s="270">
        <v>7.0000000000000001E-3</v>
      </c>
      <c r="AU334" s="270">
        <v>7.0000000000000001E-3</v>
      </c>
      <c r="AV334" s="270">
        <v>7.0000000000000001E-3</v>
      </c>
      <c r="AW334" s="270">
        <v>7.0000000000000001E-3</v>
      </c>
      <c r="AX334" s="270">
        <v>0</v>
      </c>
      <c r="AY334" s="270">
        <v>0</v>
      </c>
      <c r="AZ334" s="270">
        <v>0</v>
      </c>
      <c r="BA334" s="270">
        <v>0</v>
      </c>
      <c r="BB334" s="270">
        <v>0</v>
      </c>
      <c r="BC334" s="270">
        <v>0</v>
      </c>
      <c r="BD334" s="270">
        <v>0</v>
      </c>
      <c r="BE334" s="270">
        <v>0</v>
      </c>
      <c r="BF334" s="270">
        <v>0</v>
      </c>
      <c r="BG334" s="270">
        <v>0</v>
      </c>
    </row>
    <row r="335" spans="1:59">
      <c r="A335" s="267" t="s">
        <v>725</v>
      </c>
      <c r="B335" s="268">
        <v>2.13375</v>
      </c>
      <c r="C335" s="268">
        <v>15.3</v>
      </c>
      <c r="D335" s="268">
        <v>0.22361095890410962</v>
      </c>
      <c r="E335" s="268"/>
      <c r="F335" s="269">
        <v>10417</v>
      </c>
      <c r="G335" s="270">
        <v>0.47499999999999998</v>
      </c>
      <c r="H335" s="270">
        <v>0.503</v>
      </c>
      <c r="I335" s="270">
        <v>0.29599999999999999</v>
      </c>
      <c r="J335" s="270">
        <v>0.19600000000000001</v>
      </c>
      <c r="K335" s="270">
        <v>0.2</v>
      </c>
      <c r="L335" s="270">
        <v>0.24013904109589057</v>
      </c>
      <c r="M335" s="271">
        <v>45.598540846692906</v>
      </c>
      <c r="N335" s="269">
        <v>14000</v>
      </c>
      <c r="O335" s="269">
        <v>17454</v>
      </c>
      <c r="P335" s="269">
        <v>20309</v>
      </c>
      <c r="Q335" s="269">
        <v>23632</v>
      </c>
      <c r="R335" s="269">
        <v>27498</v>
      </c>
      <c r="S335" s="269" t="s">
        <v>140</v>
      </c>
      <c r="T335" s="270">
        <v>0.81599999999999995</v>
      </c>
      <c r="U335" s="270">
        <v>1.0649999999999999</v>
      </c>
      <c r="V335" s="270">
        <v>1.3879999999999999</v>
      </c>
      <c r="W335" s="270">
        <v>1.8109999999999999</v>
      </c>
      <c r="X335" s="270">
        <v>2.3610000000000002</v>
      </c>
      <c r="Y335" s="270">
        <v>0.4</v>
      </c>
      <c r="Z335" s="270">
        <v>0.45</v>
      </c>
      <c r="AA335" s="270">
        <v>0.5</v>
      </c>
      <c r="AB335" s="270">
        <v>0.55000000000000004</v>
      </c>
      <c r="AC335" s="270">
        <v>0.6</v>
      </c>
      <c r="AD335" s="270">
        <v>0.48199999999999998</v>
      </c>
      <c r="AE335" s="270">
        <v>0.629</v>
      </c>
      <c r="AF335" s="270">
        <v>0.82</v>
      </c>
      <c r="AG335" s="270">
        <v>1.07</v>
      </c>
      <c r="AH335" s="270">
        <v>1.34</v>
      </c>
      <c r="AI335" s="270">
        <v>0.20399999999999999</v>
      </c>
      <c r="AJ335" s="270">
        <v>0.26600000000000001</v>
      </c>
      <c r="AK335" s="270">
        <v>0.34599999999999997</v>
      </c>
      <c r="AL335" s="270">
        <v>0.45200000000000001</v>
      </c>
      <c r="AM335" s="270">
        <v>0.58899999999999997</v>
      </c>
      <c r="AN335" s="270">
        <v>0.19800000000000001</v>
      </c>
      <c r="AO335" s="270">
        <v>0.25900000000000001</v>
      </c>
      <c r="AP335" s="270">
        <v>0.33700000000000002</v>
      </c>
      <c r="AQ335" s="270">
        <v>0.44</v>
      </c>
      <c r="AR335" s="270">
        <v>0.57299999999999995</v>
      </c>
      <c r="AS335" s="270">
        <v>0.4</v>
      </c>
      <c r="AT335" s="270">
        <v>0.5</v>
      </c>
      <c r="AU335" s="270">
        <v>0.6</v>
      </c>
      <c r="AV335" s="270">
        <v>0.75</v>
      </c>
      <c r="AW335" s="270">
        <v>0.9</v>
      </c>
      <c r="AX335" s="270">
        <v>0</v>
      </c>
      <c r="AY335" s="270">
        <v>0</v>
      </c>
      <c r="AZ335" s="270">
        <v>0</v>
      </c>
      <c r="BA335" s="270">
        <v>0</v>
      </c>
      <c r="BB335" s="270">
        <v>0</v>
      </c>
      <c r="BC335" s="270">
        <v>0</v>
      </c>
      <c r="BD335" s="270">
        <v>0</v>
      </c>
      <c r="BE335" s="270">
        <v>0</v>
      </c>
      <c r="BF335" s="270">
        <v>0</v>
      </c>
      <c r="BG335" s="270">
        <v>0</v>
      </c>
    </row>
    <row r="336" spans="1:59">
      <c r="A336" s="267" t="s">
        <v>726</v>
      </c>
      <c r="B336" s="268">
        <v>0.11116666666666668</v>
      </c>
      <c r="C336" s="268">
        <v>0.11</v>
      </c>
      <c r="D336" s="268">
        <v>0</v>
      </c>
      <c r="E336" s="268"/>
      <c r="F336" s="269">
        <v>1181</v>
      </c>
      <c r="G336" s="270">
        <v>5.2999999999999999E-2</v>
      </c>
      <c r="H336" s="270">
        <v>4.0000000000000001E-3</v>
      </c>
      <c r="I336" s="270">
        <v>2E-3</v>
      </c>
      <c r="J336" s="270">
        <v>3.0000000000000001E-3</v>
      </c>
      <c r="K336" s="270">
        <v>3.0000000000000001E-3</v>
      </c>
      <c r="L336" s="270">
        <v>4.6166666666666675E-2</v>
      </c>
      <c r="M336" s="271">
        <v>44.87722269263336</v>
      </c>
      <c r="N336" s="269">
        <v>1240</v>
      </c>
      <c r="O336" s="269">
        <v>1302</v>
      </c>
      <c r="P336" s="269">
        <v>1367</v>
      </c>
      <c r="Q336" s="269">
        <v>1435</v>
      </c>
      <c r="R336" s="269">
        <v>1507</v>
      </c>
      <c r="S336" s="269" t="s">
        <v>164</v>
      </c>
      <c r="T336" s="270">
        <v>0.05</v>
      </c>
      <c r="U336" s="270">
        <v>0.05</v>
      </c>
      <c r="V336" s="270">
        <v>0.05</v>
      </c>
      <c r="W336" s="270">
        <v>0.05</v>
      </c>
      <c r="X336" s="270">
        <v>0.05</v>
      </c>
      <c r="Y336" s="270">
        <v>5.0000000000000001E-3</v>
      </c>
      <c r="Z336" s="270">
        <v>5.0000000000000001E-3</v>
      </c>
      <c r="AA336" s="270">
        <v>5.0000000000000001E-3</v>
      </c>
      <c r="AB336" s="270">
        <v>5.0000000000000001E-3</v>
      </c>
      <c r="AC336" s="270">
        <v>5.0000000000000001E-3</v>
      </c>
      <c r="AD336" s="270">
        <v>3.0000000000000001E-3</v>
      </c>
      <c r="AE336" s="270">
        <v>3.0000000000000001E-3</v>
      </c>
      <c r="AF336" s="270">
        <v>3.0000000000000001E-3</v>
      </c>
      <c r="AG336" s="270">
        <v>4.0000000000000001E-3</v>
      </c>
      <c r="AH336" s="270">
        <v>4.0000000000000001E-3</v>
      </c>
      <c r="AI336" s="270">
        <v>3.0000000000000001E-3</v>
      </c>
      <c r="AJ336" s="270">
        <v>3.0000000000000001E-3</v>
      </c>
      <c r="AK336" s="270">
        <v>3.0000000000000001E-3</v>
      </c>
      <c r="AL336" s="270">
        <v>3.0000000000000001E-3</v>
      </c>
      <c r="AM336" s="270">
        <v>3.0000000000000001E-3</v>
      </c>
      <c r="AN336" s="270">
        <v>6.0000000000000001E-3</v>
      </c>
      <c r="AO336" s="270">
        <v>6.0000000000000001E-3</v>
      </c>
      <c r="AP336" s="270">
        <v>6.0000000000000001E-3</v>
      </c>
      <c r="AQ336" s="270">
        <v>6.0000000000000001E-3</v>
      </c>
      <c r="AR336" s="270">
        <v>6.0000000000000001E-3</v>
      </c>
      <c r="AS336" s="270">
        <v>5.0000000000000001E-3</v>
      </c>
      <c r="AT336" s="270">
        <v>5.0000000000000001E-3</v>
      </c>
      <c r="AU336" s="270">
        <v>5.0000000000000001E-3</v>
      </c>
      <c r="AV336" s="270">
        <v>5.0000000000000001E-3</v>
      </c>
      <c r="AW336" s="270">
        <v>5.0000000000000001E-3</v>
      </c>
      <c r="AX336" s="270">
        <v>0</v>
      </c>
      <c r="AY336" s="270">
        <v>0</v>
      </c>
      <c r="AZ336" s="270">
        <v>0</v>
      </c>
      <c r="BA336" s="270">
        <v>0</v>
      </c>
      <c r="BB336" s="270">
        <v>0</v>
      </c>
      <c r="BC336" s="270">
        <v>0</v>
      </c>
      <c r="BD336" s="270">
        <v>0</v>
      </c>
      <c r="BE336" s="270">
        <v>0</v>
      </c>
      <c r="BF336" s="270">
        <v>0</v>
      </c>
      <c r="BG336" s="270">
        <v>0</v>
      </c>
    </row>
    <row r="337" spans="1:59">
      <c r="A337" s="267" t="s">
        <v>727</v>
      </c>
      <c r="B337" s="268">
        <v>2.7282500000000005</v>
      </c>
      <c r="C337" s="268">
        <v>13.1</v>
      </c>
      <c r="D337" s="268">
        <v>0.77912876712328771</v>
      </c>
      <c r="E337" s="268"/>
      <c r="F337" s="269">
        <v>15000</v>
      </c>
      <c r="G337" s="270">
        <v>1.014</v>
      </c>
      <c r="H337" s="270">
        <v>0.19800000000000001</v>
      </c>
      <c r="I337" s="270">
        <v>0.505</v>
      </c>
      <c r="J337" s="270">
        <v>3.9E-2</v>
      </c>
      <c r="K337" s="270">
        <v>0.18</v>
      </c>
      <c r="L337" s="270">
        <v>1.3121232876712963E-2</v>
      </c>
      <c r="M337" s="271">
        <v>67.599999999999994</v>
      </c>
      <c r="N337" s="269">
        <v>18309</v>
      </c>
      <c r="O337" s="269">
        <v>22520</v>
      </c>
      <c r="P337" s="269">
        <v>27699</v>
      </c>
      <c r="Q337" s="269">
        <v>34070</v>
      </c>
      <c r="R337" s="269">
        <v>41906</v>
      </c>
      <c r="S337" s="269" t="s">
        <v>190</v>
      </c>
      <c r="T337" s="270">
        <v>1.0649999999999999</v>
      </c>
      <c r="U337" s="270">
        <v>1.1000000000000001</v>
      </c>
      <c r="V337" s="270">
        <v>1.6120000000000001</v>
      </c>
      <c r="W337" s="270">
        <v>1.982</v>
      </c>
      <c r="X337" s="270">
        <v>2.4380000000000002</v>
      </c>
      <c r="Y337" s="270">
        <v>0.16200000000000001</v>
      </c>
      <c r="Z337" s="270">
        <v>0.17799999999999999</v>
      </c>
      <c r="AA337" s="270">
        <v>0.19600000000000001</v>
      </c>
      <c r="AB337" s="270">
        <v>0.215</v>
      </c>
      <c r="AC337" s="270">
        <v>0.23699999999999999</v>
      </c>
      <c r="AD337" s="270">
        <v>0.499</v>
      </c>
      <c r="AE337" s="270">
        <v>0.54900000000000004</v>
      </c>
      <c r="AF337" s="270">
        <v>0.60399999999999998</v>
      </c>
      <c r="AG337" s="270">
        <v>0.66500000000000004</v>
      </c>
      <c r="AH337" s="270">
        <v>0.73099999999999998</v>
      </c>
      <c r="AI337" s="270">
        <v>3.5999999999999997E-2</v>
      </c>
      <c r="AJ337" s="270">
        <v>0.04</v>
      </c>
      <c r="AK337" s="270">
        <v>4.3999999999999997E-2</v>
      </c>
      <c r="AL337" s="270">
        <v>4.8000000000000001E-2</v>
      </c>
      <c r="AM337" s="270">
        <v>5.2999999999999999E-2</v>
      </c>
      <c r="AN337" s="270">
        <v>0.127</v>
      </c>
      <c r="AO337" s="270">
        <v>0.13900000000000001</v>
      </c>
      <c r="AP337" s="270">
        <v>0.153</v>
      </c>
      <c r="AQ337" s="270">
        <v>0.16800000000000001</v>
      </c>
      <c r="AR337" s="270">
        <v>0.185</v>
      </c>
      <c r="AS337" s="270">
        <v>0.16700000000000001</v>
      </c>
      <c r="AT337" s="270">
        <v>0.17699999999999999</v>
      </c>
      <c r="AU337" s="270">
        <v>0.23100000000000001</v>
      </c>
      <c r="AV337" s="270">
        <v>0.27200000000000002</v>
      </c>
      <c r="AW337" s="270">
        <v>0.32200000000000001</v>
      </c>
      <c r="AX337" s="270">
        <v>0</v>
      </c>
      <c r="AY337" s="270">
        <v>0</v>
      </c>
      <c r="AZ337" s="270">
        <v>0</v>
      </c>
      <c r="BA337" s="270">
        <v>0</v>
      </c>
      <c r="BB337" s="270">
        <v>0</v>
      </c>
      <c r="BC337" s="270">
        <v>0</v>
      </c>
      <c r="BD337" s="270">
        <v>0</v>
      </c>
      <c r="BE337" s="270">
        <v>0</v>
      </c>
      <c r="BF337" s="270">
        <v>0</v>
      </c>
      <c r="BG337" s="270">
        <v>0</v>
      </c>
    </row>
    <row r="338" spans="1:59">
      <c r="A338" s="267" t="s">
        <v>728</v>
      </c>
      <c r="B338" s="268">
        <v>1.0430833333333334</v>
      </c>
      <c r="C338" s="268">
        <v>2.52</v>
      </c>
      <c r="D338" s="268">
        <v>0</v>
      </c>
      <c r="E338" s="268"/>
      <c r="F338" s="269">
        <v>5700</v>
      </c>
      <c r="G338" s="270">
        <v>0.29199999999999998</v>
      </c>
      <c r="H338" s="270">
        <v>9.4E-2</v>
      </c>
      <c r="I338" s="270">
        <v>0.39800000000000002</v>
      </c>
      <c r="J338" s="270">
        <v>2.7E-2</v>
      </c>
      <c r="K338" s="270">
        <v>5.1999999999999998E-2</v>
      </c>
      <c r="L338" s="270">
        <v>0.18008333333333326</v>
      </c>
      <c r="M338" s="271">
        <v>51.228070175438596</v>
      </c>
      <c r="N338" s="269">
        <v>7092</v>
      </c>
      <c r="O338" s="269">
        <v>7447</v>
      </c>
      <c r="P338" s="269">
        <v>7800</v>
      </c>
      <c r="Q338" s="269">
        <v>8200</v>
      </c>
      <c r="R338" s="269">
        <v>8620</v>
      </c>
      <c r="S338" s="269" t="s">
        <v>130</v>
      </c>
      <c r="T338" s="270">
        <v>0.54100000000000004</v>
      </c>
      <c r="U338" s="270">
        <v>0.56799999999999995</v>
      </c>
      <c r="V338" s="270" t="e">
        <v>#N/A</v>
      </c>
      <c r="W338" s="270">
        <v>0.625</v>
      </c>
      <c r="X338" s="270">
        <v>0.65500000000000003</v>
      </c>
      <c r="Y338" s="270">
        <v>0.17499999999999999</v>
      </c>
      <c r="Z338" s="270">
        <v>0.184</v>
      </c>
      <c r="AA338" s="270">
        <v>0.19500000000000001</v>
      </c>
      <c r="AB338" s="270">
        <v>0.20499999999999999</v>
      </c>
      <c r="AC338" s="270">
        <v>0.215</v>
      </c>
      <c r="AD338" s="270">
        <v>0.309</v>
      </c>
      <c r="AE338" s="270">
        <v>0.32400000000000001</v>
      </c>
      <c r="AF338" s="270">
        <v>0.34300000000000003</v>
      </c>
      <c r="AG338" s="270">
        <v>0.36099999999999999</v>
      </c>
      <c r="AH338" s="270">
        <v>0.38100000000000001</v>
      </c>
      <c r="AI338" s="270">
        <v>1.6E-2</v>
      </c>
      <c r="AJ338" s="270">
        <v>1.7000000000000001E-2</v>
      </c>
      <c r="AK338" s="270">
        <v>2.3E-2</v>
      </c>
      <c r="AL338" s="270">
        <v>2.5000000000000001E-2</v>
      </c>
      <c r="AM338" s="270">
        <v>2.9000000000000001E-2</v>
      </c>
      <c r="AN338" s="270">
        <v>0.06</v>
      </c>
      <c r="AO338" s="270">
        <v>6.5000000000000002E-2</v>
      </c>
      <c r="AP338" s="270">
        <v>7.0000000000000007E-2</v>
      </c>
      <c r="AQ338" s="270">
        <v>7.2999999999999995E-2</v>
      </c>
      <c r="AR338" s="270">
        <v>7.4999999999999997E-2</v>
      </c>
      <c r="AS338" s="270">
        <v>0.17499999999999999</v>
      </c>
      <c r="AT338" s="270">
        <v>0.17499999999999999</v>
      </c>
      <c r="AU338" s="270">
        <v>0.17499999999999999</v>
      </c>
      <c r="AV338" s="270">
        <v>0.17499999999999999</v>
      </c>
      <c r="AW338" s="270">
        <v>0.17499999999999999</v>
      </c>
      <c r="AX338" s="270">
        <v>0</v>
      </c>
      <c r="AY338" s="270">
        <v>0</v>
      </c>
      <c r="AZ338" s="270">
        <v>0</v>
      </c>
      <c r="BA338" s="270">
        <v>0</v>
      </c>
      <c r="BB338" s="270">
        <v>0</v>
      </c>
      <c r="BC338" s="270">
        <v>0</v>
      </c>
      <c r="BD338" s="270">
        <v>0</v>
      </c>
      <c r="BE338" s="270">
        <v>0</v>
      </c>
      <c r="BF338" s="270">
        <v>0</v>
      </c>
      <c r="BG338" s="270">
        <v>0</v>
      </c>
    </row>
    <row r="339" spans="1:59">
      <c r="A339" s="267" t="s">
        <v>729</v>
      </c>
      <c r="B339" s="268">
        <v>0.19558333333333336</v>
      </c>
      <c r="C339" s="268">
        <v>1.5</v>
      </c>
      <c r="D339" s="268">
        <v>0</v>
      </c>
      <c r="E339" s="268"/>
      <c r="F339" s="269">
        <v>1756</v>
      </c>
      <c r="G339" s="270">
        <v>0.157</v>
      </c>
      <c r="H339" s="270">
        <v>6.0000000000000001E-3</v>
      </c>
      <c r="I339" s="270">
        <v>6.0000000000000001E-3</v>
      </c>
      <c r="J339" s="270">
        <v>4.0000000000000001E-3</v>
      </c>
      <c r="K339" s="270">
        <v>1.2999999999999999E-2</v>
      </c>
      <c r="L339" s="270">
        <v>9.5833333333333326E-3</v>
      </c>
      <c r="M339" s="271">
        <v>89.407744874715263</v>
      </c>
      <c r="N339" s="269">
        <v>2343</v>
      </c>
      <c r="O339" s="269">
        <v>3302</v>
      </c>
      <c r="P339" s="269">
        <v>4473</v>
      </c>
      <c r="Q339" s="269">
        <v>5432</v>
      </c>
      <c r="R339" s="269">
        <v>6603</v>
      </c>
      <c r="S339" s="269" t="s">
        <v>213</v>
      </c>
      <c r="T339" s="270">
        <v>0.22</v>
      </c>
      <c r="U339" s="270">
        <v>0.31</v>
      </c>
      <c r="V339" s="270">
        <v>0.42</v>
      </c>
      <c r="W339" s="270">
        <v>0.51</v>
      </c>
      <c r="X339" s="270">
        <v>0.62</v>
      </c>
      <c r="Y339" s="270">
        <v>0.01</v>
      </c>
      <c r="Z339" s="270">
        <v>1.2E-2</v>
      </c>
      <c r="AA339" s="270">
        <v>1.4999999999999999E-2</v>
      </c>
      <c r="AB339" s="270">
        <v>0.02</v>
      </c>
      <c r="AC339" s="270">
        <v>0.03</v>
      </c>
      <c r="AD339" s="270">
        <v>3.0000000000000001E-3</v>
      </c>
      <c r="AE339" s="270">
        <v>3.0000000000000001E-3</v>
      </c>
      <c r="AF339" s="270">
        <v>3.0000000000000001E-3</v>
      </c>
      <c r="AG339" s="270">
        <v>3.0000000000000001E-3</v>
      </c>
      <c r="AH339" s="270">
        <v>3.0000000000000001E-3</v>
      </c>
      <c r="AI339" s="270">
        <v>2E-3</v>
      </c>
      <c r="AJ339" s="270">
        <v>2E-3</v>
      </c>
      <c r="AK339" s="270">
        <v>2E-3</v>
      </c>
      <c r="AL339" s="270">
        <v>2E-3</v>
      </c>
      <c r="AM339" s="270">
        <v>2E-3</v>
      </c>
      <c r="AN339" s="270">
        <v>2.5000000000000001E-2</v>
      </c>
      <c r="AO339" s="270">
        <v>2.5000000000000001E-2</v>
      </c>
      <c r="AP339" s="270">
        <v>2.5000000000000001E-2</v>
      </c>
      <c r="AQ339" s="270">
        <v>2.5000000000000001E-2</v>
      </c>
      <c r="AR339" s="270">
        <v>2.5000000000000001E-2</v>
      </c>
      <c r="AS339" s="270">
        <v>1.4E-2</v>
      </c>
      <c r="AT339" s="270">
        <v>1.9E-2</v>
      </c>
      <c r="AU339" s="270">
        <v>2.5000000000000001E-2</v>
      </c>
      <c r="AV339" s="270">
        <v>0.03</v>
      </c>
      <c r="AW339" s="270">
        <v>3.6999999999999998E-2</v>
      </c>
      <c r="AX339" s="270">
        <v>0</v>
      </c>
      <c r="AY339" s="270">
        <v>0</v>
      </c>
      <c r="AZ339" s="270">
        <v>0</v>
      </c>
      <c r="BA339" s="270">
        <v>0</v>
      </c>
      <c r="BB339" s="270">
        <v>0</v>
      </c>
      <c r="BC339" s="270">
        <v>0</v>
      </c>
      <c r="BD339" s="270">
        <v>0</v>
      </c>
      <c r="BE339" s="270">
        <v>0</v>
      </c>
      <c r="BF339" s="270">
        <v>0</v>
      </c>
      <c r="BG339" s="270">
        <v>0</v>
      </c>
    </row>
    <row r="340" spans="1:59">
      <c r="A340" s="267" t="s">
        <v>730</v>
      </c>
      <c r="B340" s="268">
        <v>0.93008333333333348</v>
      </c>
      <c r="C340" s="268">
        <v>2</v>
      </c>
      <c r="D340" s="268">
        <v>0.50600000000000001</v>
      </c>
      <c r="E340" s="268"/>
      <c r="F340" s="269">
        <v>8500</v>
      </c>
      <c r="G340" s="270">
        <v>0.30199999999999999</v>
      </c>
      <c r="H340" s="270">
        <v>5.1999999999999998E-2</v>
      </c>
      <c r="I340" s="270">
        <v>2E-3</v>
      </c>
      <c r="J340" s="270">
        <v>7.0000000000000001E-3</v>
      </c>
      <c r="K340" s="270">
        <v>1E-3</v>
      </c>
      <c r="L340" s="270">
        <v>6.0083333333333488E-2</v>
      </c>
      <c r="M340" s="271">
        <v>35.529411764705884</v>
      </c>
      <c r="N340" s="269">
        <v>8500</v>
      </c>
      <c r="O340" s="269">
        <v>9000</v>
      </c>
      <c r="P340" s="269">
        <v>9500</v>
      </c>
      <c r="Q340" s="269">
        <v>10000</v>
      </c>
      <c r="R340" s="269">
        <v>10500</v>
      </c>
      <c r="S340" s="269" t="s">
        <v>129</v>
      </c>
      <c r="T340" s="270">
        <v>0.24</v>
      </c>
      <c r="U340" s="270">
        <v>0.254</v>
      </c>
      <c r="V340" s="270">
        <v>0.26800000000000002</v>
      </c>
      <c r="W340" s="270">
        <v>0.28199999999999997</v>
      </c>
      <c r="X340" s="270">
        <v>0.29599999999999999</v>
      </c>
      <c r="Y340" s="270">
        <v>3.9E-2</v>
      </c>
      <c r="Z340" s="270">
        <v>0.04</v>
      </c>
      <c r="AA340" s="270">
        <v>4.1000000000000002E-2</v>
      </c>
      <c r="AB340" s="270">
        <v>4.2000000000000003E-2</v>
      </c>
      <c r="AC340" s="270">
        <v>4.2999999999999997E-2</v>
      </c>
      <c r="AD340" s="270">
        <v>1E-3</v>
      </c>
      <c r="AE340" s="270">
        <v>1E-3</v>
      </c>
      <c r="AF340" s="270">
        <v>1E-3</v>
      </c>
      <c r="AG340" s="270">
        <v>1E-3</v>
      </c>
      <c r="AH340" s="270">
        <v>1E-3</v>
      </c>
      <c r="AI340" s="270">
        <v>1.4999999999999999E-2</v>
      </c>
      <c r="AJ340" s="270">
        <v>1.6E-2</v>
      </c>
      <c r="AK340" s="270">
        <v>1.7000000000000001E-2</v>
      </c>
      <c r="AL340" s="270">
        <v>1.7999999999999999E-2</v>
      </c>
      <c r="AM340" s="270">
        <v>1.9E-2</v>
      </c>
      <c r="AN340" s="270">
        <v>1E-3</v>
      </c>
      <c r="AO340" s="270">
        <v>1E-3</v>
      </c>
      <c r="AP340" s="270">
        <v>1E-3</v>
      </c>
      <c r="AQ340" s="270">
        <v>1E-3</v>
      </c>
      <c r="AR340" s="270">
        <v>1E-3</v>
      </c>
      <c r="AS340" s="270">
        <v>0.09</v>
      </c>
      <c r="AT340" s="270">
        <v>9.5000000000000001E-2</v>
      </c>
      <c r="AU340" s="270">
        <v>9.9000000000000005E-2</v>
      </c>
      <c r="AV340" s="270">
        <v>0.104</v>
      </c>
      <c r="AW340" s="270">
        <v>0.109</v>
      </c>
      <c r="AX340" s="270">
        <v>0</v>
      </c>
      <c r="AY340" s="270">
        <v>0</v>
      </c>
      <c r="AZ340" s="270">
        <v>0</v>
      </c>
      <c r="BA340" s="270">
        <v>0</v>
      </c>
      <c r="BB340" s="270">
        <v>0</v>
      </c>
      <c r="BC340" s="270">
        <v>0</v>
      </c>
      <c r="BD340" s="270">
        <v>0</v>
      </c>
      <c r="BE340" s="270">
        <v>0</v>
      </c>
      <c r="BF340" s="270">
        <v>0</v>
      </c>
      <c r="BG340" s="270">
        <v>0</v>
      </c>
    </row>
    <row r="341" spans="1:59">
      <c r="A341" s="267" t="s">
        <v>731</v>
      </c>
      <c r="B341" s="268">
        <v>0.42425000000000007</v>
      </c>
      <c r="C341" s="268">
        <v>2.19</v>
      </c>
      <c r="D341" s="268">
        <v>0</v>
      </c>
      <c r="E341" s="268"/>
      <c r="F341" s="269">
        <v>3316</v>
      </c>
      <c r="G341" s="270">
        <v>0.34300000000000003</v>
      </c>
      <c r="H341" s="270">
        <v>0</v>
      </c>
      <c r="I341" s="270">
        <v>0</v>
      </c>
      <c r="J341" s="270">
        <v>0</v>
      </c>
      <c r="K341" s="270">
        <v>3.0000000000000001E-3</v>
      </c>
      <c r="L341" s="270">
        <v>7.8250000000000042E-2</v>
      </c>
      <c r="M341" s="271">
        <v>103.43787696019301</v>
      </c>
      <c r="N341" s="269">
        <v>3300</v>
      </c>
      <c r="O341" s="269">
        <v>3350</v>
      </c>
      <c r="P341" s="269">
        <v>3250</v>
      </c>
      <c r="Q341" s="269">
        <v>3150</v>
      </c>
      <c r="R341" s="269">
        <v>3050</v>
      </c>
      <c r="S341" s="269" t="s">
        <v>180</v>
      </c>
      <c r="T341" s="270">
        <v>0.29199999999999998</v>
      </c>
      <c r="U341" s="270">
        <v>0.29599999999999999</v>
      </c>
      <c r="V341" s="270">
        <v>0.29299999999999998</v>
      </c>
      <c r="W341" s="270">
        <v>0.28599999999999998</v>
      </c>
      <c r="X341" s="270">
        <v>0.26500000000000001</v>
      </c>
      <c r="Y341" s="270">
        <v>4.4999999999999998E-2</v>
      </c>
      <c r="Z341" s="270">
        <v>4.4999999999999998E-2</v>
      </c>
      <c r="AA341" s="270">
        <v>4.4999999999999998E-2</v>
      </c>
      <c r="AB341" s="270">
        <v>3.9E-2</v>
      </c>
      <c r="AC341" s="270">
        <v>3.5000000000000003E-2</v>
      </c>
      <c r="AD341" s="270">
        <v>1E-3</v>
      </c>
      <c r="AE341" s="270">
        <v>1E-3</v>
      </c>
      <c r="AF341" s="270">
        <v>1E-3</v>
      </c>
      <c r="AG341" s="270">
        <v>1E-3</v>
      </c>
      <c r="AH341" s="270">
        <v>0</v>
      </c>
      <c r="AI341" s="270">
        <v>5.0000000000000001E-3</v>
      </c>
      <c r="AJ341" s="270">
        <v>5.0000000000000001E-3</v>
      </c>
      <c r="AK341" s="270">
        <v>5.0000000000000001E-3</v>
      </c>
      <c r="AL341" s="270">
        <v>5.0000000000000001E-3</v>
      </c>
      <c r="AM341" s="270">
        <v>5.0000000000000001E-3</v>
      </c>
      <c r="AN341" s="270">
        <v>6.0000000000000001E-3</v>
      </c>
      <c r="AO341" s="270">
        <v>6.0000000000000001E-3</v>
      </c>
      <c r="AP341" s="270">
        <v>6.0000000000000001E-3</v>
      </c>
      <c r="AQ341" s="270">
        <v>6.0000000000000001E-3</v>
      </c>
      <c r="AR341" s="270">
        <v>6.0000000000000001E-3</v>
      </c>
      <c r="AS341" s="270">
        <v>4.4999999999999998E-2</v>
      </c>
      <c r="AT341" s="270">
        <v>4.5999999999999999E-2</v>
      </c>
      <c r="AU341" s="270">
        <v>4.5999999999999999E-2</v>
      </c>
      <c r="AV341" s="270">
        <v>4.3999999999999997E-2</v>
      </c>
      <c r="AW341" s="270">
        <v>0.04</v>
      </c>
      <c r="AX341" s="270">
        <v>0</v>
      </c>
      <c r="AY341" s="270">
        <v>0</v>
      </c>
      <c r="AZ341" s="270">
        <v>0</v>
      </c>
      <c r="BA341" s="270">
        <v>0</v>
      </c>
      <c r="BB341" s="270">
        <v>0</v>
      </c>
      <c r="BC341" s="270">
        <v>0</v>
      </c>
      <c r="BD341" s="270">
        <v>0</v>
      </c>
      <c r="BE341" s="270">
        <v>0</v>
      </c>
      <c r="BF341" s="270">
        <v>0</v>
      </c>
      <c r="BG341" s="270">
        <v>0</v>
      </c>
    </row>
    <row r="342" spans="1:59">
      <c r="A342" s="267" t="s">
        <v>732</v>
      </c>
      <c r="B342" s="268">
        <v>0.97549999999999992</v>
      </c>
      <c r="C342" s="268">
        <v>13</v>
      </c>
      <c r="D342" s="268">
        <v>0</v>
      </c>
      <c r="E342" s="268"/>
      <c r="F342" s="269">
        <v>4240</v>
      </c>
      <c r="G342" s="270">
        <v>0.123</v>
      </c>
      <c r="H342" s="270">
        <v>0.28100000000000003</v>
      </c>
      <c r="I342" s="270">
        <v>5.0999999999999997E-2</v>
      </c>
      <c r="J342" s="270">
        <v>5.8000000000000003E-2</v>
      </c>
      <c r="K342" s="270">
        <v>0.1</v>
      </c>
      <c r="L342" s="270">
        <v>0.36249999999999993</v>
      </c>
      <c r="M342" s="271">
        <v>29.009433962264151</v>
      </c>
      <c r="N342" s="269">
        <v>4685</v>
      </c>
      <c r="O342" s="269">
        <v>5201</v>
      </c>
      <c r="P342" s="269">
        <v>5773</v>
      </c>
      <c r="Q342" s="269">
        <v>6408</v>
      </c>
      <c r="R342" s="269">
        <v>7113</v>
      </c>
      <c r="S342" s="269" t="s">
        <v>206</v>
      </c>
      <c r="T342" s="270">
        <v>0.19600000000000001</v>
      </c>
      <c r="U342" s="270">
        <v>0.2</v>
      </c>
      <c r="V342" s="270">
        <v>0.20399999999999999</v>
      </c>
      <c r="W342" s="270">
        <v>0.20799999999999999</v>
      </c>
      <c r="X342" s="270">
        <v>0.21199999999999999</v>
      </c>
      <c r="Y342" s="270">
        <v>0.27</v>
      </c>
      <c r="Z342" s="270">
        <v>0.27500000000000002</v>
      </c>
      <c r="AA342" s="270">
        <v>0.28100000000000003</v>
      </c>
      <c r="AB342" s="270">
        <v>0.28699999999999998</v>
      </c>
      <c r="AC342" s="270">
        <v>0.29299999999999998</v>
      </c>
      <c r="AD342" s="270">
        <v>0.126</v>
      </c>
      <c r="AE342" s="270">
        <v>0.129</v>
      </c>
      <c r="AF342" s="270">
        <v>0.13100000000000001</v>
      </c>
      <c r="AG342" s="270">
        <v>0.13400000000000001</v>
      </c>
      <c r="AH342" s="270">
        <v>0.13700000000000001</v>
      </c>
      <c r="AI342" s="270">
        <v>9.1999999999999998E-2</v>
      </c>
      <c r="AJ342" s="270">
        <v>9.4E-2</v>
      </c>
      <c r="AK342" s="270">
        <v>9.6000000000000002E-2</v>
      </c>
      <c r="AL342" s="270">
        <v>9.8000000000000004E-2</v>
      </c>
      <c r="AM342" s="270">
        <v>0.1</v>
      </c>
      <c r="AN342" s="270">
        <v>0.115</v>
      </c>
      <c r="AO342" s="270">
        <v>0.125</v>
      </c>
      <c r="AP342" s="270">
        <v>0.14499999999999999</v>
      </c>
      <c r="AQ342" s="270">
        <v>0.16</v>
      </c>
      <c r="AR342" s="270">
        <v>0.185</v>
      </c>
      <c r="AS342" s="270">
        <v>0.442</v>
      </c>
      <c r="AT342" s="270">
        <v>0.45500000000000002</v>
      </c>
      <c r="AU342" s="270">
        <v>0.47399999999999998</v>
      </c>
      <c r="AV342" s="270">
        <v>0.49099999999999999</v>
      </c>
      <c r="AW342" s="270">
        <v>0.51300000000000001</v>
      </c>
      <c r="AX342" s="270">
        <v>0</v>
      </c>
      <c r="AY342" s="270">
        <v>0</v>
      </c>
      <c r="AZ342" s="270">
        <v>0</v>
      </c>
      <c r="BA342" s="270">
        <v>0</v>
      </c>
      <c r="BB342" s="270">
        <v>0</v>
      </c>
      <c r="BC342" s="270">
        <v>0</v>
      </c>
      <c r="BD342" s="270">
        <v>0</v>
      </c>
      <c r="BE342" s="270">
        <v>0</v>
      </c>
      <c r="BF342" s="270">
        <v>0</v>
      </c>
      <c r="BG342" s="270">
        <v>0</v>
      </c>
    </row>
    <row r="343" spans="1:59">
      <c r="A343" s="267" t="s">
        <v>733</v>
      </c>
      <c r="B343" s="268">
        <v>1.1250833333333332</v>
      </c>
      <c r="C343" s="268">
        <v>3.5</v>
      </c>
      <c r="D343" s="268">
        <v>0</v>
      </c>
      <c r="E343" s="268"/>
      <c r="F343" s="269">
        <v>3125</v>
      </c>
      <c r="G343" s="270">
        <v>0.66800000000000004</v>
      </c>
      <c r="H343" s="270">
        <v>0.255</v>
      </c>
      <c r="I343" s="270">
        <v>0</v>
      </c>
      <c r="J343" s="270">
        <v>1.9E-2</v>
      </c>
      <c r="K343" s="270">
        <v>7.0000000000000007E-2</v>
      </c>
      <c r="L343" s="270">
        <v>0.1130833333333332</v>
      </c>
      <c r="M343" s="271">
        <v>213.76</v>
      </c>
      <c r="N343" s="269">
        <v>3869</v>
      </c>
      <c r="O343" s="269">
        <v>4353</v>
      </c>
      <c r="P343" s="269">
        <v>4853</v>
      </c>
      <c r="Q343" s="269">
        <v>5271</v>
      </c>
      <c r="R343" s="269">
        <v>5705</v>
      </c>
      <c r="S343" s="269" t="s">
        <v>198</v>
      </c>
      <c r="T343" s="270">
        <v>0.89</v>
      </c>
      <c r="U343" s="270">
        <v>1.0009999999999999</v>
      </c>
      <c r="V343" s="270">
        <v>1.113</v>
      </c>
      <c r="W343" s="270">
        <v>1.212</v>
      </c>
      <c r="X343" s="270">
        <v>1.3120000000000001</v>
      </c>
      <c r="Y343" s="270">
        <v>0.28799999999999998</v>
      </c>
      <c r="Z343" s="270">
        <v>0.40100000000000002</v>
      </c>
      <c r="AA343" s="270">
        <v>0.44500000000000001</v>
      </c>
      <c r="AB343" s="270">
        <v>0.48599999999999999</v>
      </c>
      <c r="AC343" s="270">
        <v>0.52600000000000002</v>
      </c>
      <c r="AD343" s="270">
        <v>0</v>
      </c>
      <c r="AE343" s="270">
        <v>0</v>
      </c>
      <c r="AF343" s="270">
        <v>0</v>
      </c>
      <c r="AG343" s="270">
        <v>0</v>
      </c>
      <c r="AH343" s="270">
        <v>0</v>
      </c>
      <c r="AI343" s="270">
        <v>1.4999999999999999E-2</v>
      </c>
      <c r="AJ343" s="270">
        <v>1.4999999999999999E-2</v>
      </c>
      <c r="AK343" s="270">
        <v>1.4999999999999999E-2</v>
      </c>
      <c r="AL343" s="270">
        <v>1.4999999999999999E-2</v>
      </c>
      <c r="AM343" s="270">
        <v>1.4999999999999999E-2</v>
      </c>
      <c r="AN343" s="270">
        <v>0.13200000000000001</v>
      </c>
      <c r="AO343" s="270">
        <v>0.13200000000000001</v>
      </c>
      <c r="AP343" s="270">
        <v>0.13200000000000001</v>
      </c>
      <c r="AQ343" s="270">
        <v>0.13200000000000001</v>
      </c>
      <c r="AR343" s="270">
        <v>0.13200000000000001</v>
      </c>
      <c r="AS343" s="270">
        <v>0.14399999999999999</v>
      </c>
      <c r="AT343" s="270">
        <v>0.16800000000000001</v>
      </c>
      <c r="AU343" s="270">
        <v>0.185</v>
      </c>
      <c r="AV343" s="270">
        <v>0.20100000000000001</v>
      </c>
      <c r="AW343" s="270">
        <v>0.216</v>
      </c>
      <c r="AX343" s="270">
        <v>0</v>
      </c>
      <c r="AY343" s="270">
        <v>0</v>
      </c>
      <c r="AZ343" s="270">
        <v>0</v>
      </c>
      <c r="BA343" s="270">
        <v>0</v>
      </c>
      <c r="BB343" s="270">
        <v>0</v>
      </c>
      <c r="BC343" s="270">
        <v>0</v>
      </c>
      <c r="BD343" s="270">
        <v>0</v>
      </c>
      <c r="BE343" s="270">
        <v>0</v>
      </c>
      <c r="BF343" s="270">
        <v>0</v>
      </c>
      <c r="BG343" s="270">
        <v>0</v>
      </c>
    </row>
    <row r="344" spans="1:59">
      <c r="A344" s="267" t="s">
        <v>734</v>
      </c>
      <c r="B344" s="268">
        <v>0.10941666666666665</v>
      </c>
      <c r="C344" s="268">
        <v>0.15</v>
      </c>
      <c r="D344" s="268">
        <v>1.281095890410959E-2</v>
      </c>
      <c r="E344" s="268"/>
      <c r="F344" s="269">
        <v>625</v>
      </c>
      <c r="G344" s="270">
        <v>1.2E-2</v>
      </c>
      <c r="H344" s="270">
        <v>1E-3</v>
      </c>
      <c r="I344" s="270">
        <v>0.08</v>
      </c>
      <c r="J344" s="270">
        <v>0</v>
      </c>
      <c r="K344" s="270">
        <v>0</v>
      </c>
      <c r="L344" s="270">
        <v>3.6057077625570588E-3</v>
      </c>
      <c r="M344" s="271">
        <v>19.2</v>
      </c>
      <c r="N344" s="269">
        <v>635</v>
      </c>
      <c r="O344" s="269">
        <v>650</v>
      </c>
      <c r="P344" s="269">
        <v>675</v>
      </c>
      <c r="Q344" s="269">
        <v>700</v>
      </c>
      <c r="R344" s="269">
        <v>700</v>
      </c>
      <c r="S344" s="269" t="s">
        <v>162</v>
      </c>
      <c r="T344" s="270">
        <v>1.2999999999999999E-2</v>
      </c>
      <c r="U344" s="270">
        <v>1.4999999999999999E-2</v>
      </c>
      <c r="V344" s="270" t="e">
        <v>#N/A</v>
      </c>
      <c r="W344" s="270">
        <v>1.7000000000000001E-2</v>
      </c>
      <c r="X344" s="270">
        <v>1.7999999999999999E-2</v>
      </c>
      <c r="Y344" s="270">
        <v>1E-3</v>
      </c>
      <c r="Z344" s="270">
        <v>2E-3</v>
      </c>
      <c r="AA344" s="270">
        <v>3.0000000000000001E-3</v>
      </c>
      <c r="AB344" s="270">
        <v>3.0000000000000001E-3</v>
      </c>
      <c r="AC344" s="270">
        <v>4.0000000000000001E-3</v>
      </c>
      <c r="AD344" s="270">
        <v>0.08</v>
      </c>
      <c r="AE344" s="270">
        <v>0.09</v>
      </c>
      <c r="AF344" s="270">
        <v>0.09</v>
      </c>
      <c r="AG344" s="270">
        <v>0.1</v>
      </c>
      <c r="AH344" s="270">
        <v>0.1</v>
      </c>
      <c r="AI344" s="270">
        <v>0</v>
      </c>
      <c r="AJ344" s="270">
        <v>0</v>
      </c>
      <c r="AK344" s="270">
        <v>0</v>
      </c>
      <c r="AL344" s="270">
        <v>0</v>
      </c>
      <c r="AM344" s="270">
        <v>0</v>
      </c>
      <c r="AN344" s="270">
        <v>3.0000000000000001E-3</v>
      </c>
      <c r="AO344" s="270">
        <v>4.0000000000000001E-3</v>
      </c>
      <c r="AP344" s="270">
        <v>4.0000000000000001E-3</v>
      </c>
      <c r="AQ344" s="270">
        <v>5.0000000000000001E-3</v>
      </c>
      <c r="AR344" s="270">
        <v>5.0000000000000001E-3</v>
      </c>
      <c r="AS344" s="270">
        <v>3.0000000000000001E-3</v>
      </c>
      <c r="AT344" s="270">
        <v>4.0000000000000001E-3</v>
      </c>
      <c r="AU344" s="270">
        <v>4.0000000000000001E-3</v>
      </c>
      <c r="AV344" s="270">
        <v>4.0000000000000001E-3</v>
      </c>
      <c r="AW344" s="270">
        <v>4.0000000000000001E-3</v>
      </c>
      <c r="AX344" s="270">
        <v>0</v>
      </c>
      <c r="AY344" s="270">
        <v>0</v>
      </c>
      <c r="AZ344" s="270">
        <v>0</v>
      </c>
      <c r="BA344" s="270">
        <v>0</v>
      </c>
      <c r="BB344" s="270">
        <v>0</v>
      </c>
      <c r="BC344" s="270">
        <v>0</v>
      </c>
      <c r="BD344" s="270">
        <v>0</v>
      </c>
      <c r="BE344" s="270">
        <v>0</v>
      </c>
      <c r="BF344" s="270">
        <v>0</v>
      </c>
      <c r="BG344" s="270">
        <v>0</v>
      </c>
    </row>
    <row r="345" spans="1:59">
      <c r="A345" s="267" t="s">
        <v>736</v>
      </c>
      <c r="B345" s="268" t="s">
        <v>395</v>
      </c>
      <c r="C345" s="268">
        <v>1.1839999999999999</v>
      </c>
      <c r="D345" s="268">
        <v>0</v>
      </c>
      <c r="E345" s="268"/>
      <c r="F345" s="269">
        <v>0</v>
      </c>
      <c r="G345" s="270">
        <v>0</v>
      </c>
      <c r="H345" s="270">
        <v>0</v>
      </c>
      <c r="I345" s="270">
        <v>0</v>
      </c>
      <c r="J345" s="270">
        <v>0</v>
      </c>
      <c r="K345" s="270">
        <v>0</v>
      </c>
      <c r="L345" s="270" t="e">
        <v>#VALUE!</v>
      </c>
      <c r="M345" s="271" t="s">
        <v>395</v>
      </c>
      <c r="N345" s="269">
        <v>7150</v>
      </c>
      <c r="O345" s="269">
        <v>7865</v>
      </c>
      <c r="P345" s="269">
        <v>8650</v>
      </c>
      <c r="Q345" s="269">
        <v>9516</v>
      </c>
      <c r="R345" s="269">
        <v>0</v>
      </c>
      <c r="S345" s="269" t="s">
        <v>162</v>
      </c>
      <c r="T345" s="270">
        <v>0.50900000000000001</v>
      </c>
      <c r="U345" s="270">
        <v>0.59</v>
      </c>
      <c r="V345" s="270">
        <v>0.68400000000000005</v>
      </c>
      <c r="W345" s="270">
        <v>0.75</v>
      </c>
      <c r="X345" s="270">
        <v>0</v>
      </c>
      <c r="Y345" s="270">
        <v>2.4E-2</v>
      </c>
      <c r="Z345" s="270">
        <v>2.7E-2</v>
      </c>
      <c r="AA345" s="270">
        <v>0.03</v>
      </c>
      <c r="AB345" s="270">
        <v>3.3000000000000002E-2</v>
      </c>
      <c r="AC345" s="270">
        <v>0</v>
      </c>
      <c r="AD345" s="270">
        <v>2.3E-2</v>
      </c>
      <c r="AE345" s="270">
        <v>2.4E-2</v>
      </c>
      <c r="AF345" s="270">
        <v>2.5000000000000001E-2</v>
      </c>
      <c r="AG345" s="270">
        <v>2.5999999999999999E-2</v>
      </c>
      <c r="AH345" s="270">
        <v>0</v>
      </c>
      <c r="AI345" s="270">
        <v>9.1999999999999998E-2</v>
      </c>
      <c r="AJ345" s="270">
        <v>9.1999999999999998E-2</v>
      </c>
      <c r="AK345" s="270">
        <v>9.1999999999999998E-2</v>
      </c>
      <c r="AL345" s="270">
        <v>9.1999999999999998E-2</v>
      </c>
      <c r="AM345" s="270">
        <v>0</v>
      </c>
      <c r="AN345" s="270">
        <v>3.3000000000000002E-2</v>
      </c>
      <c r="AO345" s="270">
        <v>3.4000000000000002E-2</v>
      </c>
      <c r="AP345" s="270">
        <v>3.5000000000000003E-2</v>
      </c>
      <c r="AQ345" s="270">
        <v>3.5999999999999997E-2</v>
      </c>
      <c r="AR345" s="270">
        <v>0</v>
      </c>
      <c r="AS345" s="270">
        <v>2.5000000000000001E-2</v>
      </c>
      <c r="AT345" s="270">
        <v>2.8000000000000001E-2</v>
      </c>
      <c r="AU345" s="270">
        <v>3.2000000000000001E-2</v>
      </c>
      <c r="AV345" s="270">
        <v>3.5000000000000003E-2</v>
      </c>
      <c r="AW345" s="270">
        <v>0</v>
      </c>
      <c r="AX345" s="270">
        <v>0</v>
      </c>
      <c r="AY345" s="270">
        <v>0</v>
      </c>
      <c r="AZ345" s="270">
        <v>0</v>
      </c>
      <c r="BA345" s="270">
        <v>0</v>
      </c>
      <c r="BB345" s="270">
        <v>0</v>
      </c>
      <c r="BC345" s="270">
        <v>0</v>
      </c>
      <c r="BD345" s="270">
        <v>0</v>
      </c>
      <c r="BE345" s="270">
        <v>0</v>
      </c>
      <c r="BF345" s="270">
        <v>0</v>
      </c>
      <c r="BG345" s="270">
        <v>0</v>
      </c>
    </row>
    <row r="346" spans="1:59">
      <c r="A346" s="267" t="s">
        <v>737</v>
      </c>
      <c r="B346" s="268">
        <v>7.7416666666666648E-2</v>
      </c>
      <c r="C346" s="268">
        <v>0.2</v>
      </c>
      <c r="D346" s="268">
        <v>0</v>
      </c>
      <c r="E346" s="268"/>
      <c r="F346" s="269">
        <v>747</v>
      </c>
      <c r="G346" s="270">
        <v>4.2999999999999997E-2</v>
      </c>
      <c r="H346" s="270">
        <v>2.4E-2</v>
      </c>
      <c r="I346" s="270">
        <v>0</v>
      </c>
      <c r="J346" s="270">
        <v>2E-3</v>
      </c>
      <c r="K346" s="270">
        <v>1E-3</v>
      </c>
      <c r="L346" s="270">
        <v>7.4166666666666409E-3</v>
      </c>
      <c r="M346" s="271">
        <v>57.56358768406961</v>
      </c>
      <c r="N346" s="269">
        <v>845</v>
      </c>
      <c r="O346" s="269">
        <v>962</v>
      </c>
      <c r="P346" s="269">
        <v>1006</v>
      </c>
      <c r="Q346" s="269">
        <v>1115</v>
      </c>
      <c r="R346" s="269">
        <v>1245</v>
      </c>
      <c r="S346" s="269" t="s">
        <v>216</v>
      </c>
      <c r="T346" s="270">
        <v>4.9000000000000002E-2</v>
      </c>
      <c r="U346" s="270">
        <v>5.3999999999999999E-2</v>
      </c>
      <c r="V346" s="270">
        <v>6.0999999999999999E-2</v>
      </c>
      <c r="W346" s="270">
        <v>7.0000000000000007E-2</v>
      </c>
      <c r="X346" s="270">
        <v>7.9000000000000001E-2</v>
      </c>
      <c r="Y346" s="270">
        <v>0.04</v>
      </c>
      <c r="Z346" s="270">
        <v>4.1000000000000002E-2</v>
      </c>
      <c r="AA346" s="270">
        <v>4.1000000000000002E-2</v>
      </c>
      <c r="AB346" s="270">
        <v>4.2999999999999997E-2</v>
      </c>
      <c r="AC346" s="270">
        <v>4.4999999999999998E-2</v>
      </c>
      <c r="AD346" s="270">
        <v>0</v>
      </c>
      <c r="AE346" s="270">
        <v>0</v>
      </c>
      <c r="AF346" s="270">
        <v>0</v>
      </c>
      <c r="AG346" s="270">
        <v>0</v>
      </c>
      <c r="AH346" s="270">
        <v>0</v>
      </c>
      <c r="AI346" s="270">
        <v>2E-3</v>
      </c>
      <c r="AJ346" s="270">
        <v>2E-3</v>
      </c>
      <c r="AK346" s="270">
        <v>2E-3</v>
      </c>
      <c r="AL346" s="270">
        <v>2E-3</v>
      </c>
      <c r="AM346" s="270">
        <v>2E-3</v>
      </c>
      <c r="AN346" s="270">
        <v>1E-3</v>
      </c>
      <c r="AO346" s="270">
        <v>1E-3</v>
      </c>
      <c r="AP346" s="270">
        <v>1E-3</v>
      </c>
      <c r="AQ346" s="270">
        <v>1E-3</v>
      </c>
      <c r="AR346" s="270">
        <v>1E-3</v>
      </c>
      <c r="AS346" s="270">
        <v>8.9999999999999993E-3</v>
      </c>
      <c r="AT346" s="270">
        <v>0.01</v>
      </c>
      <c r="AU346" s="270">
        <v>1.0999999999999999E-2</v>
      </c>
      <c r="AV346" s="270">
        <v>1.2E-2</v>
      </c>
      <c r="AW346" s="270">
        <v>1.2999999999999999E-2</v>
      </c>
      <c r="AX346" s="270">
        <v>0</v>
      </c>
      <c r="AY346" s="270">
        <v>0</v>
      </c>
      <c r="AZ346" s="270">
        <v>0</v>
      </c>
      <c r="BA346" s="270">
        <v>0</v>
      </c>
      <c r="BB346" s="270">
        <v>0</v>
      </c>
      <c r="BC346" s="270">
        <v>0</v>
      </c>
      <c r="BD346" s="270">
        <v>0</v>
      </c>
      <c r="BE346" s="270">
        <v>0</v>
      </c>
      <c r="BF346" s="270">
        <v>0</v>
      </c>
      <c r="BG346" s="270">
        <v>0</v>
      </c>
    </row>
    <row r="347" spans="1:59">
      <c r="A347" s="267" t="s">
        <v>738</v>
      </c>
      <c r="B347" s="268">
        <v>8.0950000000000006</v>
      </c>
      <c r="C347" s="268">
        <v>15</v>
      </c>
      <c r="D347" s="268">
        <v>7.0216876712328764</v>
      </c>
      <c r="E347" s="268"/>
      <c r="F347" s="269">
        <v>93250</v>
      </c>
      <c r="G347" s="270">
        <v>0</v>
      </c>
      <c r="H347" s="270">
        <v>0</v>
      </c>
      <c r="I347" s="270">
        <v>0</v>
      </c>
      <c r="J347" s="270">
        <v>0</v>
      </c>
      <c r="K347" s="270">
        <v>0.436</v>
      </c>
      <c r="L347" s="270">
        <v>0.63731232876712429</v>
      </c>
      <c r="M347" s="271">
        <v>0</v>
      </c>
      <c r="N347" s="269">
        <v>95198</v>
      </c>
      <c r="O347" s="269">
        <v>98349</v>
      </c>
      <c r="P347" s="269">
        <v>102045</v>
      </c>
      <c r="Q347" s="269">
        <v>106339</v>
      </c>
      <c r="R347" s="269">
        <v>110592</v>
      </c>
      <c r="S347" s="269" t="s">
        <v>172</v>
      </c>
      <c r="T347" s="270">
        <v>0</v>
      </c>
      <c r="U347" s="270">
        <v>0</v>
      </c>
      <c r="V347" s="270" t="e">
        <v>#N/A</v>
      </c>
      <c r="W347" s="270">
        <v>0</v>
      </c>
      <c r="X347" s="270">
        <v>0</v>
      </c>
      <c r="Y347" s="270">
        <v>0</v>
      </c>
      <c r="Z347" s="270">
        <v>0</v>
      </c>
      <c r="AA347" s="270">
        <v>0</v>
      </c>
      <c r="AB347" s="270">
        <v>0</v>
      </c>
      <c r="AC347" s="270">
        <v>0</v>
      </c>
      <c r="AD347" s="270">
        <v>0</v>
      </c>
      <c r="AE347" s="270">
        <v>0</v>
      </c>
      <c r="AF347" s="270">
        <v>0</v>
      </c>
      <c r="AG347" s="270">
        <v>0</v>
      </c>
      <c r="AH347" s="270">
        <v>0</v>
      </c>
      <c r="AI347" s="270">
        <v>0</v>
      </c>
      <c r="AJ347" s="270">
        <v>0</v>
      </c>
      <c r="AK347" s="270">
        <v>0</v>
      </c>
      <c r="AL347" s="270">
        <v>0</v>
      </c>
      <c r="AM347" s="270">
        <v>0</v>
      </c>
      <c r="AN347" s="270">
        <v>1</v>
      </c>
      <c r="AO347" s="270">
        <v>1</v>
      </c>
      <c r="AP347" s="270">
        <v>1</v>
      </c>
      <c r="AQ347" s="270">
        <v>1</v>
      </c>
      <c r="AR347" s="270">
        <v>1</v>
      </c>
      <c r="AS347" s="270">
        <v>1.0169999999999999</v>
      </c>
      <c r="AT347" s="270">
        <v>1.0169999999999999</v>
      </c>
      <c r="AU347" s="270">
        <v>1.0169999999999999</v>
      </c>
      <c r="AV347" s="270">
        <v>1.0169999999999999</v>
      </c>
      <c r="AW347" s="270">
        <v>1.0169999999999999</v>
      </c>
      <c r="AX347" s="270">
        <v>0</v>
      </c>
      <c r="AY347" s="270">
        <v>0</v>
      </c>
      <c r="AZ347" s="270">
        <v>0</v>
      </c>
      <c r="BA347" s="270">
        <v>0</v>
      </c>
      <c r="BB347" s="270">
        <v>0</v>
      </c>
      <c r="BC347" s="270">
        <v>0</v>
      </c>
      <c r="BD347" s="270">
        <v>0</v>
      </c>
      <c r="BE347" s="270">
        <v>0</v>
      </c>
      <c r="BF347" s="270">
        <v>0</v>
      </c>
      <c r="BG347" s="270">
        <v>0</v>
      </c>
    </row>
    <row r="348" spans="1:59">
      <c r="A348" s="267" t="s">
        <v>739</v>
      </c>
      <c r="B348" s="268">
        <v>3.5341666666666662</v>
      </c>
      <c r="C348" s="268">
        <v>12.167</v>
      </c>
      <c r="D348" s="268">
        <v>0</v>
      </c>
      <c r="E348" s="268"/>
      <c r="F348" s="269">
        <v>35669</v>
      </c>
      <c r="G348" s="270">
        <v>1.841</v>
      </c>
      <c r="H348" s="270">
        <v>0.78900000000000003</v>
      </c>
      <c r="I348" s="270">
        <v>0.13</v>
      </c>
      <c r="J348" s="270">
        <v>0</v>
      </c>
      <c r="K348" s="270">
        <v>0.16200000000000001</v>
      </c>
      <c r="L348" s="270">
        <v>0.61216666666666653</v>
      </c>
      <c r="M348" s="271">
        <v>51.613445849336962</v>
      </c>
      <c r="N348" s="269">
        <v>37857</v>
      </c>
      <c r="O348" s="269">
        <v>43936</v>
      </c>
      <c r="P348" s="269">
        <v>50989</v>
      </c>
      <c r="Q348" s="269">
        <v>59174</v>
      </c>
      <c r="R348" s="269">
        <v>68675</v>
      </c>
      <c r="S348" s="269" t="s">
        <v>201</v>
      </c>
      <c r="T348" s="270">
        <v>1.954</v>
      </c>
      <c r="U348" s="270">
        <v>2.2679999999999998</v>
      </c>
      <c r="V348" s="270">
        <v>2.6320000000000001</v>
      </c>
      <c r="W348" s="270">
        <v>3.0539999999999998</v>
      </c>
      <c r="X348" s="270">
        <v>3.5449999999999999</v>
      </c>
      <c r="Y348" s="270">
        <v>0.83699999999999997</v>
      </c>
      <c r="Z348" s="270">
        <v>0.97199999999999998</v>
      </c>
      <c r="AA348" s="270">
        <v>1.1279999999999999</v>
      </c>
      <c r="AB348" s="270">
        <v>1.3089999999999999</v>
      </c>
      <c r="AC348" s="270">
        <v>1.5189999999999999</v>
      </c>
      <c r="AD348" s="270">
        <v>0.13800000000000001</v>
      </c>
      <c r="AE348" s="270">
        <v>0.16</v>
      </c>
      <c r="AF348" s="270">
        <v>0.186</v>
      </c>
      <c r="AG348" s="270">
        <v>0.216</v>
      </c>
      <c r="AH348" s="270">
        <v>0.25</v>
      </c>
      <c r="AI348" s="270">
        <v>0</v>
      </c>
      <c r="AJ348" s="270">
        <v>0</v>
      </c>
      <c r="AK348" s="270">
        <v>0</v>
      </c>
      <c r="AL348" s="270">
        <v>0</v>
      </c>
      <c r="AM348" s="270">
        <v>0</v>
      </c>
      <c r="AN348" s="270">
        <v>0.17199999999999999</v>
      </c>
      <c r="AO348" s="270">
        <v>0.2</v>
      </c>
      <c r="AP348" s="270">
        <v>0.23200000000000001</v>
      </c>
      <c r="AQ348" s="270">
        <v>0.26900000000000002</v>
      </c>
      <c r="AR348" s="270">
        <v>0.313</v>
      </c>
      <c r="AS348" s="270">
        <v>0.48399999999999999</v>
      </c>
      <c r="AT348" s="270">
        <v>0.56100000000000005</v>
      </c>
      <c r="AU348" s="270">
        <v>0.65100000000000002</v>
      </c>
      <c r="AV348" s="270">
        <v>0.75600000000000001</v>
      </c>
      <c r="AW348" s="270">
        <v>0.878</v>
      </c>
      <c r="AX348" s="270">
        <v>0</v>
      </c>
      <c r="AY348" s="270">
        <v>0</v>
      </c>
      <c r="AZ348" s="270">
        <v>0</v>
      </c>
      <c r="BA348" s="270">
        <v>0</v>
      </c>
      <c r="BB348" s="270">
        <v>0</v>
      </c>
      <c r="BC348" s="270">
        <v>1.96</v>
      </c>
      <c r="BD348" s="270">
        <v>0</v>
      </c>
      <c r="BE348" s="270">
        <v>0</v>
      </c>
      <c r="BF348" s="270">
        <v>0</v>
      </c>
      <c r="BG348" s="270">
        <v>0</v>
      </c>
    </row>
    <row r="349" spans="1:59">
      <c r="A349" s="267" t="s">
        <v>740</v>
      </c>
      <c r="B349" s="268">
        <v>0.15891666666666668</v>
      </c>
      <c r="C349" s="268">
        <v>0.39600000000000002</v>
      </c>
      <c r="D349" s="268">
        <v>0</v>
      </c>
      <c r="E349" s="268"/>
      <c r="F349" s="269">
        <v>999</v>
      </c>
      <c r="G349" s="270">
        <v>3.5999999999999997E-2</v>
      </c>
      <c r="H349" s="270">
        <v>4.2000000000000003E-2</v>
      </c>
      <c r="I349" s="270">
        <v>0</v>
      </c>
      <c r="J349" s="270">
        <v>0</v>
      </c>
      <c r="K349" s="270">
        <v>4.2000000000000003E-2</v>
      </c>
      <c r="L349" s="270">
        <v>3.8916666666666683E-2</v>
      </c>
      <c r="M349" s="271">
        <v>36.036036036036037</v>
      </c>
      <c r="N349" s="269">
        <v>1003</v>
      </c>
      <c r="O349" s="269">
        <v>1013</v>
      </c>
      <c r="P349" s="269">
        <v>1023</v>
      </c>
      <c r="Q349" s="269">
        <v>1033</v>
      </c>
      <c r="R349" s="269">
        <v>1043</v>
      </c>
      <c r="S349" s="269" t="s">
        <v>220</v>
      </c>
      <c r="T349" s="270">
        <v>3.5999999999999997E-2</v>
      </c>
      <c r="U349" s="270">
        <v>3.5999999999999997E-2</v>
      </c>
      <c r="V349" s="270">
        <v>3.5999999999999997E-2</v>
      </c>
      <c r="W349" s="270">
        <v>3.5999999999999997E-2</v>
      </c>
      <c r="X349" s="270">
        <v>3.5999999999999997E-2</v>
      </c>
      <c r="Y349" s="270">
        <v>4.2000000000000003E-2</v>
      </c>
      <c r="Z349" s="270">
        <v>4.2999999999999997E-2</v>
      </c>
      <c r="AA349" s="270">
        <v>4.3999999999999997E-2</v>
      </c>
      <c r="AB349" s="270">
        <v>4.4999999999999998E-2</v>
      </c>
      <c r="AC349" s="270">
        <v>4.5999999999999999E-2</v>
      </c>
      <c r="AD349" s="270">
        <v>0</v>
      </c>
      <c r="AE349" s="270">
        <v>0</v>
      </c>
      <c r="AF349" s="270">
        <v>0</v>
      </c>
      <c r="AG349" s="270">
        <v>0</v>
      </c>
      <c r="AH349" s="270">
        <v>0</v>
      </c>
      <c r="AI349" s="270">
        <v>0</v>
      </c>
      <c r="AJ349" s="270">
        <v>0</v>
      </c>
      <c r="AK349" s="270">
        <v>0</v>
      </c>
      <c r="AL349" s="270">
        <v>0</v>
      </c>
      <c r="AM349" s="270">
        <v>0</v>
      </c>
      <c r="AN349" s="270">
        <v>2E-3</v>
      </c>
      <c r="AO349" s="270">
        <v>2E-3</v>
      </c>
      <c r="AP349" s="270">
        <v>2E-3</v>
      </c>
      <c r="AQ349" s="270">
        <v>2E-3</v>
      </c>
      <c r="AR349" s="270">
        <v>2E-3</v>
      </c>
      <c r="AS349" s="270">
        <v>1.2E-2</v>
      </c>
      <c r="AT349" s="270">
        <v>1.2E-2</v>
      </c>
      <c r="AU349" s="270">
        <v>1.2E-2</v>
      </c>
      <c r="AV349" s="270">
        <v>1.2E-2</v>
      </c>
      <c r="AW349" s="270">
        <v>1.2E-2</v>
      </c>
      <c r="AX349" s="270">
        <v>0</v>
      </c>
      <c r="AY349" s="270">
        <v>0</v>
      </c>
      <c r="AZ349" s="270">
        <v>0</v>
      </c>
      <c r="BA349" s="270">
        <v>0</v>
      </c>
      <c r="BB349" s="270">
        <v>0</v>
      </c>
      <c r="BC349" s="270">
        <v>0</v>
      </c>
      <c r="BD349" s="270">
        <v>0</v>
      </c>
      <c r="BE349" s="270">
        <v>0</v>
      </c>
      <c r="BF349" s="270">
        <v>0</v>
      </c>
      <c r="BG349" s="270">
        <v>0</v>
      </c>
    </row>
    <row r="350" spans="1:59">
      <c r="A350" s="267" t="s">
        <v>741</v>
      </c>
      <c r="B350" s="268">
        <v>0.55333333333333323</v>
      </c>
      <c r="C350" s="268">
        <v>0.7569999999999999</v>
      </c>
      <c r="D350" s="268">
        <v>0</v>
      </c>
      <c r="E350" s="268"/>
      <c r="F350" s="269">
        <v>4150</v>
      </c>
      <c r="G350" s="270">
        <v>0.184</v>
      </c>
      <c r="H350" s="270">
        <v>5.2999999999999999E-2</v>
      </c>
      <c r="I350" s="270">
        <v>2E-3</v>
      </c>
      <c r="J350" s="270">
        <v>0.14799999999999999</v>
      </c>
      <c r="K350" s="270">
        <v>0.05</v>
      </c>
      <c r="L350" s="270">
        <v>0.11633333333333323</v>
      </c>
      <c r="M350" s="271">
        <v>44.337349397590359</v>
      </c>
      <c r="N350" s="269">
        <v>4320</v>
      </c>
      <c r="O350" s="269">
        <v>5368</v>
      </c>
      <c r="P350" s="269">
        <v>6333</v>
      </c>
      <c r="Q350" s="269">
        <v>7416</v>
      </c>
      <c r="R350" s="269">
        <v>8111</v>
      </c>
      <c r="S350" s="269" t="s">
        <v>210</v>
      </c>
      <c r="T350" s="270">
        <v>0.20499999999999999</v>
      </c>
      <c r="U350" s="270">
        <v>0.215</v>
      </c>
      <c r="V350" s="270">
        <v>0.23200000000000001</v>
      </c>
      <c r="W350" s="270">
        <v>0.255</v>
      </c>
      <c r="X350" s="270">
        <v>0.27500000000000002</v>
      </c>
      <c r="Y350" s="270">
        <v>6.2E-2</v>
      </c>
      <c r="Z350" s="270">
        <v>6.4000000000000001E-2</v>
      </c>
      <c r="AA350" s="270">
        <v>6.6000000000000003E-2</v>
      </c>
      <c r="AB350" s="270">
        <v>6.9000000000000006E-2</v>
      </c>
      <c r="AC350" s="270">
        <v>7.1999999999999995E-2</v>
      </c>
      <c r="AD350" s="270">
        <v>3.0000000000000001E-3</v>
      </c>
      <c r="AE350" s="270">
        <v>4.0000000000000001E-3</v>
      </c>
      <c r="AF350" s="270">
        <v>4.0000000000000001E-3</v>
      </c>
      <c r="AG350" s="270">
        <v>0.06</v>
      </c>
      <c r="AH350" s="270">
        <v>0.01</v>
      </c>
      <c r="AI350" s="270">
        <v>0.14799999999999999</v>
      </c>
      <c r="AJ350" s="270">
        <v>0.14899999999999999</v>
      </c>
      <c r="AK350" s="270">
        <v>0.15</v>
      </c>
      <c r="AL350" s="270">
        <v>0.152</v>
      </c>
      <c r="AM350" s="270">
        <v>0.154</v>
      </c>
      <c r="AN350" s="270">
        <v>1.6E-2</v>
      </c>
      <c r="AO350" s="270">
        <v>1.6E-2</v>
      </c>
      <c r="AP350" s="270">
        <v>1.7000000000000001E-2</v>
      </c>
      <c r="AQ350" s="270">
        <v>1.7999999999999999E-2</v>
      </c>
      <c r="AR350" s="270">
        <v>1.7999999999999999E-2</v>
      </c>
      <c r="AS350" s="270">
        <v>0.112</v>
      </c>
      <c r="AT350" s="270">
        <v>0.11600000000000001</v>
      </c>
      <c r="AU350" s="270">
        <v>0.121</v>
      </c>
      <c r="AV350" s="270">
        <v>0.14299999999999999</v>
      </c>
      <c r="AW350" s="270">
        <v>0.13700000000000001</v>
      </c>
      <c r="AX350" s="270">
        <v>0.432</v>
      </c>
      <c r="AY350" s="270">
        <v>0</v>
      </c>
      <c r="AZ350" s="270">
        <v>0</v>
      </c>
      <c r="BA350" s="270">
        <v>0</v>
      </c>
      <c r="BB350" s="270">
        <v>0</v>
      </c>
      <c r="BC350" s="270">
        <v>0</v>
      </c>
      <c r="BD350" s="270">
        <v>0</v>
      </c>
      <c r="BE350" s="270">
        <v>0</v>
      </c>
      <c r="BF350" s="270">
        <v>0</v>
      </c>
      <c r="BG350" s="270">
        <v>0</v>
      </c>
    </row>
    <row r="351" spans="1:59">
      <c r="A351" s="267" t="s">
        <v>742</v>
      </c>
      <c r="B351" s="268">
        <v>3.8725000000000005</v>
      </c>
      <c r="C351" s="268">
        <v>8</v>
      </c>
      <c r="D351" s="268">
        <v>1.8150000000000002</v>
      </c>
      <c r="E351" s="268"/>
      <c r="F351" s="269">
        <v>12982</v>
      </c>
      <c r="G351" s="270">
        <v>1.1539999999999999</v>
      </c>
      <c r="H351" s="270">
        <v>0.23</v>
      </c>
      <c r="I351" s="270">
        <v>7.8E-2</v>
      </c>
      <c r="J351" s="270">
        <v>0</v>
      </c>
      <c r="K351" s="270">
        <v>0.26700000000000002</v>
      </c>
      <c r="L351" s="270">
        <v>0.32850000000000001</v>
      </c>
      <c r="M351" s="271">
        <v>88.892312432598985</v>
      </c>
      <c r="N351" s="269">
        <v>15050</v>
      </c>
      <c r="O351" s="269">
        <v>18060</v>
      </c>
      <c r="P351" s="269">
        <v>21672</v>
      </c>
      <c r="Q351" s="269">
        <v>24000</v>
      </c>
      <c r="R351" s="269">
        <v>31270</v>
      </c>
      <c r="S351" s="269" t="s">
        <v>208</v>
      </c>
      <c r="T351" s="270">
        <v>1.357</v>
      </c>
      <c r="U351" s="270">
        <v>1.52</v>
      </c>
      <c r="V351" s="270">
        <v>1.8240000000000001</v>
      </c>
      <c r="W351" s="270">
        <v>2.1890000000000001</v>
      </c>
      <c r="X351" s="270">
        <v>2.6269999999999998</v>
      </c>
      <c r="Y351" s="270">
        <v>0.57999999999999996</v>
      </c>
      <c r="Z351" s="270">
        <v>0.66</v>
      </c>
      <c r="AA351" s="270">
        <v>0.75</v>
      </c>
      <c r="AB351" s="270">
        <v>0.85</v>
      </c>
      <c r="AC351" s="270">
        <v>0.96</v>
      </c>
      <c r="AD351" s="270">
        <v>0.21</v>
      </c>
      <c r="AE351" s="270">
        <v>0.27700000000000002</v>
      </c>
      <c r="AF351" s="270">
        <v>0.313</v>
      </c>
      <c r="AG351" s="270">
        <v>0.35399999999999998</v>
      </c>
      <c r="AH351" s="270">
        <v>0.4</v>
      </c>
      <c r="AI351" s="270">
        <v>0</v>
      </c>
      <c r="AJ351" s="270">
        <v>0</v>
      </c>
      <c r="AK351" s="270">
        <v>0</v>
      </c>
      <c r="AL351" s="270">
        <v>0</v>
      </c>
      <c r="AM351" s="270">
        <v>0</v>
      </c>
      <c r="AN351" s="270">
        <v>0.32200000000000001</v>
      </c>
      <c r="AO351" s="270">
        <v>0.33300000000000002</v>
      </c>
      <c r="AP351" s="270">
        <v>0.33200000000000002</v>
      </c>
      <c r="AQ351" s="270">
        <v>0.375</v>
      </c>
      <c r="AR351" s="270">
        <v>0.42399999999999999</v>
      </c>
      <c r="AS351" s="270">
        <v>0.32100000000000001</v>
      </c>
      <c r="AT351" s="270">
        <v>0.35</v>
      </c>
      <c r="AU351" s="270">
        <v>0.38500000000000001</v>
      </c>
      <c r="AV351" s="270">
        <v>0.441</v>
      </c>
      <c r="AW351" s="270">
        <v>0.495</v>
      </c>
      <c r="AX351" s="270">
        <v>0</v>
      </c>
      <c r="AY351" s="270">
        <v>0</v>
      </c>
      <c r="AZ351" s="270">
        <v>0</v>
      </c>
      <c r="BA351" s="270">
        <v>0</v>
      </c>
      <c r="BB351" s="270">
        <v>0</v>
      </c>
      <c r="BC351" s="270">
        <v>0</v>
      </c>
      <c r="BD351" s="270">
        <v>0</v>
      </c>
      <c r="BE351" s="270">
        <v>0</v>
      </c>
      <c r="BF351" s="270">
        <v>0</v>
      </c>
      <c r="BG351" s="270">
        <v>0</v>
      </c>
    </row>
    <row r="352" spans="1:59">
      <c r="A352" s="267" t="s">
        <v>743</v>
      </c>
      <c r="B352" s="268">
        <v>6.9749999999999993E-2</v>
      </c>
      <c r="C352" s="268">
        <v>0.29099999999999998</v>
      </c>
      <c r="D352" s="268">
        <v>0</v>
      </c>
      <c r="E352" s="268"/>
      <c r="F352" s="269">
        <v>365</v>
      </c>
      <c r="G352" s="270">
        <v>0.04</v>
      </c>
      <c r="H352" s="270">
        <v>1.9999999999999997E-2</v>
      </c>
      <c r="I352" s="270">
        <v>4.0000000000000001E-3</v>
      </c>
      <c r="J352" s="270">
        <v>0</v>
      </c>
      <c r="K352" s="270">
        <v>0</v>
      </c>
      <c r="L352" s="270">
        <v>5.7499999999999912E-3</v>
      </c>
      <c r="M352" s="271">
        <v>109.58904109589041</v>
      </c>
      <c r="N352" s="269">
        <v>731</v>
      </c>
      <c r="O352" s="269">
        <v>793</v>
      </c>
      <c r="P352" s="269">
        <v>800</v>
      </c>
      <c r="Q352" s="269">
        <v>805</v>
      </c>
      <c r="R352" s="269">
        <v>810</v>
      </c>
      <c r="S352" s="269" t="s">
        <v>144</v>
      </c>
      <c r="T352" s="270">
        <v>6.5000000000000002E-2</v>
      </c>
      <c r="U352" s="270">
        <v>6.7000000000000004E-2</v>
      </c>
      <c r="V352" s="270">
        <v>6.9000000000000006E-2</v>
      </c>
      <c r="W352" s="270">
        <v>7.2999999999999995E-2</v>
      </c>
      <c r="X352" s="270">
        <v>7.4999999999999997E-2</v>
      </c>
      <c r="Y352" s="270">
        <v>3.2000000000000001E-2</v>
      </c>
      <c r="Z352" s="270">
        <v>3.5000000000000003E-2</v>
      </c>
      <c r="AA352" s="270">
        <v>0.04</v>
      </c>
      <c r="AB352" s="270">
        <v>4.4999999999999998E-2</v>
      </c>
      <c r="AC352" s="270">
        <v>0.05</v>
      </c>
      <c r="AD352" s="270">
        <v>3.0000000000000001E-3</v>
      </c>
      <c r="AE352" s="270">
        <v>3.0000000000000001E-3</v>
      </c>
      <c r="AF352" s="270">
        <v>4.0000000000000001E-3</v>
      </c>
      <c r="AG352" s="270">
        <v>4.0000000000000001E-3</v>
      </c>
      <c r="AH352" s="270">
        <v>4.0000000000000001E-3</v>
      </c>
      <c r="AI352" s="270">
        <v>3.0000000000000001E-3</v>
      </c>
      <c r="AJ352" s="270">
        <v>3.0000000000000001E-3</v>
      </c>
      <c r="AK352" s="270">
        <v>3.0000000000000001E-3</v>
      </c>
      <c r="AL352" s="270">
        <v>3.0000000000000001E-3</v>
      </c>
      <c r="AM352" s="270">
        <v>4.0000000000000001E-3</v>
      </c>
      <c r="AN352" s="270">
        <v>0</v>
      </c>
      <c r="AO352" s="270">
        <v>0</v>
      </c>
      <c r="AP352" s="270">
        <v>0</v>
      </c>
      <c r="AQ352" s="270">
        <v>0</v>
      </c>
      <c r="AR352" s="270">
        <v>0</v>
      </c>
      <c r="AS352" s="270">
        <v>2.7E-2</v>
      </c>
      <c r="AT352" s="270">
        <v>2.8000000000000001E-2</v>
      </c>
      <c r="AU352" s="270">
        <v>0.03</v>
      </c>
      <c r="AV352" s="270">
        <v>3.2000000000000001E-2</v>
      </c>
      <c r="AW352" s="270">
        <v>3.4000000000000002E-2</v>
      </c>
      <c r="AX352" s="270">
        <v>0</v>
      </c>
      <c r="AY352" s="270">
        <v>0</v>
      </c>
      <c r="AZ352" s="270">
        <v>0</v>
      </c>
      <c r="BA352" s="270">
        <v>0</v>
      </c>
      <c r="BB352" s="270">
        <v>0</v>
      </c>
      <c r="BC352" s="270">
        <v>0</v>
      </c>
      <c r="BD352" s="270">
        <v>0</v>
      </c>
      <c r="BE352" s="270">
        <v>0</v>
      </c>
      <c r="BF352" s="270">
        <v>0</v>
      </c>
      <c r="BG352" s="270">
        <v>0</v>
      </c>
    </row>
    <row r="353" spans="1:59">
      <c r="A353" s="267" t="s">
        <v>744</v>
      </c>
      <c r="B353" s="268">
        <v>0.18833333333333335</v>
      </c>
      <c r="C353" s="268">
        <v>0.2</v>
      </c>
      <c r="D353" s="268">
        <v>0</v>
      </c>
      <c r="E353" s="268"/>
      <c r="F353" s="269">
        <v>1016</v>
      </c>
      <c r="G353" s="270">
        <v>0.1</v>
      </c>
      <c r="H353" s="270">
        <v>2E-3</v>
      </c>
      <c r="I353" s="270">
        <v>3.5000000000000003E-2</v>
      </c>
      <c r="J353" s="270">
        <v>0.02</v>
      </c>
      <c r="K353" s="270">
        <v>5.0000000000000001E-3</v>
      </c>
      <c r="L353" s="270">
        <v>2.6333333333333347E-2</v>
      </c>
      <c r="M353" s="271">
        <v>98.425196850393704</v>
      </c>
      <c r="N353" s="269">
        <v>1100</v>
      </c>
      <c r="O353" s="269">
        <v>1100</v>
      </c>
      <c r="P353" s="269">
        <v>1100</v>
      </c>
      <c r="Q353" s="269">
        <v>1100</v>
      </c>
      <c r="R353" s="269">
        <v>1100</v>
      </c>
      <c r="S353" s="269" t="s">
        <v>133</v>
      </c>
      <c r="T353" s="270">
        <v>0.1</v>
      </c>
      <c r="U353" s="270">
        <v>0.1</v>
      </c>
      <c r="V353" s="270">
        <v>0.1</v>
      </c>
      <c r="W353" s="270">
        <v>0.1</v>
      </c>
      <c r="X353" s="270">
        <v>0.1</v>
      </c>
      <c r="Y353" s="270">
        <v>1.2E-2</v>
      </c>
      <c r="Z353" s="270">
        <v>1.2E-2</v>
      </c>
      <c r="AA353" s="270">
        <v>1.2E-2</v>
      </c>
      <c r="AB353" s="270">
        <v>1.2E-2</v>
      </c>
      <c r="AC353" s="270">
        <v>1.2E-2</v>
      </c>
      <c r="AD353" s="270">
        <v>2.7E-2</v>
      </c>
      <c r="AE353" s="270">
        <v>2.7E-2</v>
      </c>
      <c r="AF353" s="270">
        <v>2.7E-2</v>
      </c>
      <c r="AG353" s="270">
        <v>2.7E-2</v>
      </c>
      <c r="AH353" s="270">
        <v>2.7E-2</v>
      </c>
      <c r="AI353" s="270">
        <v>1E-3</v>
      </c>
      <c r="AJ353" s="270">
        <v>1E-3</v>
      </c>
      <c r="AK353" s="270">
        <v>1E-3</v>
      </c>
      <c r="AL353" s="270">
        <v>1E-3</v>
      </c>
      <c r="AM353" s="270">
        <v>1E-3</v>
      </c>
      <c r="AN353" s="270">
        <v>0</v>
      </c>
      <c r="AO353" s="270">
        <v>0</v>
      </c>
      <c r="AP353" s="270">
        <v>0</v>
      </c>
      <c r="AQ353" s="270">
        <v>0</v>
      </c>
      <c r="AR353" s="270">
        <v>0</v>
      </c>
      <c r="AS353" s="270">
        <v>5.0000000000000001E-3</v>
      </c>
      <c r="AT353" s="270">
        <v>5.0000000000000001E-3</v>
      </c>
      <c r="AU353" s="270">
        <v>5.0000000000000001E-3</v>
      </c>
      <c r="AV353" s="270">
        <v>5.0000000000000001E-3</v>
      </c>
      <c r="AW353" s="270">
        <v>5.0000000000000001E-3</v>
      </c>
      <c r="AX353" s="270">
        <v>0</v>
      </c>
      <c r="AY353" s="270">
        <v>0</v>
      </c>
      <c r="AZ353" s="270">
        <v>0</v>
      </c>
      <c r="BA353" s="270">
        <v>0</v>
      </c>
      <c r="BB353" s="270">
        <v>0</v>
      </c>
      <c r="BC353" s="270">
        <v>0</v>
      </c>
      <c r="BD353" s="270">
        <v>0</v>
      </c>
      <c r="BE353" s="270">
        <v>0</v>
      </c>
      <c r="BF353" s="270">
        <v>0</v>
      </c>
      <c r="BG353" s="270">
        <v>0</v>
      </c>
    </row>
    <row r="354" spans="1:59">
      <c r="A354" s="267" t="s">
        <v>745</v>
      </c>
      <c r="B354" s="268">
        <v>1.0184166666666665</v>
      </c>
      <c r="C354" s="268">
        <v>4.1320000000000006</v>
      </c>
      <c r="D354" s="268">
        <v>0</v>
      </c>
      <c r="E354" s="268"/>
      <c r="F354" s="269">
        <v>14654</v>
      </c>
      <c r="G354" s="270">
        <v>0.64500000000000002</v>
      </c>
      <c r="H354" s="270">
        <v>4.2999999999999997E-2</v>
      </c>
      <c r="I354" s="270">
        <v>2.5000000000000001E-2</v>
      </c>
      <c r="J354" s="270">
        <v>0</v>
      </c>
      <c r="K354" s="270">
        <v>0.19</v>
      </c>
      <c r="L354" s="270">
        <v>0.1154166666666665</v>
      </c>
      <c r="M354" s="271">
        <v>44.015285928756654</v>
      </c>
      <c r="N354" s="269">
        <v>14700</v>
      </c>
      <c r="O354" s="269">
        <v>15000</v>
      </c>
      <c r="P354" s="269">
        <v>15250</v>
      </c>
      <c r="Q354" s="269">
        <v>15500</v>
      </c>
      <c r="R354" s="269">
        <v>15750</v>
      </c>
      <c r="S354" s="269" t="s">
        <v>172</v>
      </c>
      <c r="T354" s="270">
        <v>0.81</v>
      </c>
      <c r="U354" s="270">
        <v>0.82499999999999996</v>
      </c>
      <c r="V354" s="270">
        <v>0.84</v>
      </c>
      <c r="W354" s="270">
        <v>0.85</v>
      </c>
      <c r="X354" s="270">
        <v>0.86499999999999999</v>
      </c>
      <c r="Y354" s="270">
        <v>0.09</v>
      </c>
      <c r="Z354" s="270">
        <v>9.0999999999999998E-2</v>
      </c>
      <c r="AA354" s="270">
        <v>9.1999999999999998E-2</v>
      </c>
      <c r="AB354" s="270">
        <v>9.2999999999999999E-2</v>
      </c>
      <c r="AC354" s="270">
        <v>9.4E-2</v>
      </c>
      <c r="AD354" s="270">
        <v>6.2E-2</v>
      </c>
      <c r="AE354" s="270">
        <v>6.4000000000000001E-2</v>
      </c>
      <c r="AF354" s="270">
        <v>6.6000000000000003E-2</v>
      </c>
      <c r="AG354" s="270">
        <v>6.7000000000000004E-2</v>
      </c>
      <c r="AH354" s="270">
        <v>6.8000000000000005E-2</v>
      </c>
      <c r="AI354" s="270">
        <v>0</v>
      </c>
      <c r="AJ354" s="270">
        <v>0</v>
      </c>
      <c r="AK354" s="270">
        <v>0</v>
      </c>
      <c r="AL354" s="270">
        <v>0</v>
      </c>
      <c r="AM354" s="270">
        <v>0</v>
      </c>
      <c r="AN354" s="270">
        <v>0.152</v>
      </c>
      <c r="AO354" s="270">
        <v>0.153</v>
      </c>
      <c r="AP354" s="270">
        <v>0.153</v>
      </c>
      <c r="AQ354" s="270">
        <v>0.155</v>
      </c>
      <c r="AR354" s="270">
        <v>0.155</v>
      </c>
      <c r="AS354" s="270">
        <v>0.13500000000000001</v>
      </c>
      <c r="AT354" s="270">
        <v>0.13800000000000001</v>
      </c>
      <c r="AU354" s="270">
        <v>0.14000000000000001</v>
      </c>
      <c r="AV354" s="270">
        <v>0.14199999999999999</v>
      </c>
      <c r="AW354" s="270">
        <v>0.14399999999999999</v>
      </c>
      <c r="AX354" s="270">
        <v>0</v>
      </c>
      <c r="AY354" s="270">
        <v>0</v>
      </c>
      <c r="AZ354" s="270">
        <v>0</v>
      </c>
      <c r="BA354" s="270">
        <v>0</v>
      </c>
      <c r="BB354" s="270">
        <v>0</v>
      </c>
      <c r="BC354" s="270">
        <v>0.17799999999999999</v>
      </c>
      <c r="BD354" s="270">
        <v>0</v>
      </c>
      <c r="BE354" s="270">
        <v>0</v>
      </c>
      <c r="BF354" s="270">
        <v>0</v>
      </c>
      <c r="BG354" s="270">
        <v>0</v>
      </c>
    </row>
    <row r="355" spans="1:59">
      <c r="A355" s="267" t="s">
        <v>746</v>
      </c>
      <c r="B355" s="268">
        <v>0.23391666666666669</v>
      </c>
      <c r="C355" s="268">
        <v>0.67700000000000005</v>
      </c>
      <c r="D355" s="268">
        <v>1.2032876712328769E-2</v>
      </c>
      <c r="E355" s="268"/>
      <c r="F355" s="269">
        <v>2850</v>
      </c>
      <c r="G355" s="270">
        <v>0.10299999999999999</v>
      </c>
      <c r="H355" s="270">
        <v>7.0000000000000001E-3</v>
      </c>
      <c r="I355" s="270">
        <v>2E-3</v>
      </c>
      <c r="J355" s="270">
        <v>5.0000000000000001E-3</v>
      </c>
      <c r="K355" s="270">
        <v>0.08</v>
      </c>
      <c r="L355" s="270">
        <v>2.4883789954337904E-2</v>
      </c>
      <c r="M355" s="271">
        <v>36.140350877192979</v>
      </c>
      <c r="N355" s="269">
        <v>2900</v>
      </c>
      <c r="O355" s="269">
        <v>3000</v>
      </c>
      <c r="P355" s="269">
        <v>3500</v>
      </c>
      <c r="Q355" s="269">
        <v>4000</v>
      </c>
      <c r="R355" s="269">
        <v>4600</v>
      </c>
      <c r="S355" s="269" t="s">
        <v>210</v>
      </c>
      <c r="T355" s="270">
        <v>0.155</v>
      </c>
      <c r="U355" s="270">
        <v>0.16500000000000001</v>
      </c>
      <c r="V355" s="270">
        <v>0.19</v>
      </c>
      <c r="W355" s="270">
        <v>0.215</v>
      </c>
      <c r="X355" s="270">
        <v>0.25</v>
      </c>
      <c r="Y355" s="270">
        <v>7.0000000000000001E-3</v>
      </c>
      <c r="Z355" s="270">
        <v>7.0000000000000001E-3</v>
      </c>
      <c r="AA355" s="270">
        <v>8.0000000000000002E-3</v>
      </c>
      <c r="AB355" s="270">
        <v>8.0000000000000002E-3</v>
      </c>
      <c r="AC355" s="270">
        <v>8.9999999999999993E-3</v>
      </c>
      <c r="AD355" s="270">
        <v>5.0000000000000001E-3</v>
      </c>
      <c r="AE355" s="270">
        <v>6.0000000000000001E-3</v>
      </c>
      <c r="AF355" s="270">
        <v>7.0000000000000001E-3</v>
      </c>
      <c r="AG355" s="270">
        <v>8.0000000000000002E-3</v>
      </c>
      <c r="AH355" s="270">
        <v>8.9999999999999993E-3</v>
      </c>
      <c r="AI355" s="270">
        <v>7.0000000000000001E-3</v>
      </c>
      <c r="AJ355" s="270">
        <v>8.0000000000000002E-3</v>
      </c>
      <c r="AK355" s="270">
        <v>8.9999999999999993E-3</v>
      </c>
      <c r="AL355" s="270">
        <v>0.01</v>
      </c>
      <c r="AM355" s="270">
        <v>1.2E-2</v>
      </c>
      <c r="AN355" s="270">
        <v>0.08</v>
      </c>
      <c r="AO355" s="270">
        <v>0.08</v>
      </c>
      <c r="AP355" s="270">
        <v>8.5000000000000006E-2</v>
      </c>
      <c r="AQ355" s="270">
        <v>0.09</v>
      </c>
      <c r="AR355" s="270">
        <v>9.5000000000000001E-2</v>
      </c>
      <c r="AS355" s="270">
        <v>5.3999999999999999E-2</v>
      </c>
      <c r="AT355" s="270">
        <v>5.7000000000000002E-2</v>
      </c>
      <c r="AU355" s="270">
        <v>0.06</v>
      </c>
      <c r="AV355" s="270">
        <v>6.4000000000000001E-2</v>
      </c>
      <c r="AW355" s="270">
        <v>7.0999999999999994E-2</v>
      </c>
      <c r="AX355" s="270">
        <v>0</v>
      </c>
      <c r="AY355" s="270">
        <v>0</v>
      </c>
      <c r="AZ355" s="270">
        <v>0</v>
      </c>
      <c r="BA355" s="270">
        <v>0</v>
      </c>
      <c r="BB355" s="270">
        <v>0</v>
      </c>
      <c r="BC355" s="270">
        <v>0</v>
      </c>
      <c r="BD355" s="270">
        <v>0</v>
      </c>
      <c r="BE355" s="270">
        <v>0</v>
      </c>
      <c r="BF355" s="270">
        <v>0</v>
      </c>
      <c r="BG355" s="270">
        <v>0</v>
      </c>
    </row>
    <row r="356" spans="1:59">
      <c r="A356" s="267" t="s">
        <v>747</v>
      </c>
      <c r="B356" s="268">
        <v>2.6580833333333334</v>
      </c>
      <c r="C356" s="268">
        <v>15</v>
      </c>
      <c r="D356" s="268">
        <v>1.7678301369863014</v>
      </c>
      <c r="E356" s="268"/>
      <c r="F356" s="269">
        <v>4245</v>
      </c>
      <c r="G356" s="270">
        <v>0.152</v>
      </c>
      <c r="H356" s="270">
        <v>0.35399999999999998</v>
      </c>
      <c r="I356" s="270">
        <v>0</v>
      </c>
      <c r="J356" s="270">
        <v>0</v>
      </c>
      <c r="K356" s="270">
        <v>1.0999999999999999E-2</v>
      </c>
      <c r="L356" s="270">
        <v>0.37325319634703202</v>
      </c>
      <c r="M356" s="271">
        <v>35.80683156654888</v>
      </c>
      <c r="N356" s="269">
        <v>4450</v>
      </c>
      <c r="O356" s="269">
        <v>4762</v>
      </c>
      <c r="P356" s="269">
        <v>5095</v>
      </c>
      <c r="Q356" s="269">
        <v>5451</v>
      </c>
      <c r="R356" s="269">
        <v>5832</v>
      </c>
      <c r="S356" s="269" t="s">
        <v>129</v>
      </c>
      <c r="T356" s="270">
        <v>0.223</v>
      </c>
      <c r="U356" s="270">
        <v>0.23799999999999999</v>
      </c>
      <c r="V356" s="270">
        <v>0.255</v>
      </c>
      <c r="W356" s="270">
        <v>0.27300000000000002</v>
      </c>
      <c r="X356" s="270">
        <v>0.29199999999999998</v>
      </c>
      <c r="Y356" s="270">
        <v>0.32500000000000001</v>
      </c>
      <c r="Z356" s="270">
        <v>0.34799999999999998</v>
      </c>
      <c r="AA356" s="270">
        <v>0.372</v>
      </c>
      <c r="AB356" s="270">
        <v>0.39800000000000002</v>
      </c>
      <c r="AC356" s="270">
        <v>0.42599999999999999</v>
      </c>
      <c r="AD356" s="270">
        <v>0.10199999999999999</v>
      </c>
      <c r="AE356" s="270">
        <v>0.104</v>
      </c>
      <c r="AF356" s="270">
        <v>0.106</v>
      </c>
      <c r="AG356" s="270">
        <v>0.108</v>
      </c>
      <c r="AH356" s="270">
        <v>0.11</v>
      </c>
      <c r="AI356" s="270">
        <v>0.08</v>
      </c>
      <c r="AJ356" s="270">
        <v>8.5999999999999993E-2</v>
      </c>
      <c r="AK356" s="270">
        <v>9.1999999999999998E-2</v>
      </c>
      <c r="AL356" s="270">
        <v>9.8000000000000004E-2</v>
      </c>
      <c r="AM356" s="270">
        <v>0.105</v>
      </c>
      <c r="AN356" s="270">
        <v>0.03</v>
      </c>
      <c r="AO356" s="270">
        <v>0.03</v>
      </c>
      <c r="AP356" s="270">
        <v>0.03</v>
      </c>
      <c r="AQ356" s="270">
        <v>0.03</v>
      </c>
      <c r="AR356" s="270">
        <v>0.03</v>
      </c>
      <c r="AS356" s="270">
        <v>0.21199999999999999</v>
      </c>
      <c r="AT356" s="270">
        <v>0.22500000000000001</v>
      </c>
      <c r="AU356" s="270">
        <v>0.23899999999999999</v>
      </c>
      <c r="AV356" s="270">
        <v>0.253</v>
      </c>
      <c r="AW356" s="270">
        <v>0.26900000000000002</v>
      </c>
      <c r="AX356" s="270">
        <v>0</v>
      </c>
      <c r="AY356" s="270">
        <v>0</v>
      </c>
      <c r="AZ356" s="270">
        <v>0</v>
      </c>
      <c r="BA356" s="270">
        <v>0</v>
      </c>
      <c r="BB356" s="270">
        <v>0</v>
      </c>
      <c r="BC356" s="270">
        <v>0</v>
      </c>
      <c r="BD356" s="270">
        <v>0</v>
      </c>
      <c r="BE356" s="270">
        <v>0</v>
      </c>
      <c r="BF356" s="270">
        <v>0</v>
      </c>
      <c r="BG356" s="270">
        <v>0</v>
      </c>
    </row>
    <row r="357" spans="1:59">
      <c r="A357" s="267" t="s">
        <v>748</v>
      </c>
      <c r="B357" s="268">
        <v>0.14499999999999999</v>
      </c>
      <c r="C357" s="268">
        <v>0.25</v>
      </c>
      <c r="D357" s="268">
        <v>0</v>
      </c>
      <c r="E357" s="268"/>
      <c r="F357" s="269">
        <v>1092</v>
      </c>
      <c r="G357" s="270">
        <v>4.3999999999999997E-2</v>
      </c>
      <c r="H357" s="270">
        <v>0.10100000000000001</v>
      </c>
      <c r="I357" s="270">
        <v>0</v>
      </c>
      <c r="J357" s="270">
        <v>0</v>
      </c>
      <c r="K357" s="270">
        <v>1E-3</v>
      </c>
      <c r="L357" s="270">
        <v>-1.0000000000000286E-3</v>
      </c>
      <c r="M357" s="271">
        <v>40.293040293040292</v>
      </c>
      <c r="N357" s="269">
        <v>1100</v>
      </c>
      <c r="O357" s="269">
        <v>1200</v>
      </c>
      <c r="P357" s="269">
        <v>1300</v>
      </c>
      <c r="Q357" s="269">
        <v>1400</v>
      </c>
      <c r="R357" s="269">
        <v>1500</v>
      </c>
      <c r="S357" s="269" t="s">
        <v>160</v>
      </c>
      <c r="T357" s="270">
        <v>4.3999999999999997E-2</v>
      </c>
      <c r="U357" s="270">
        <v>4.8000000000000001E-2</v>
      </c>
      <c r="V357" s="270">
        <v>5.1999999999999998E-2</v>
      </c>
      <c r="W357" s="270">
        <v>5.6000000000000001E-2</v>
      </c>
      <c r="X357" s="270">
        <v>0.06</v>
      </c>
      <c r="Y357" s="270">
        <v>0.11</v>
      </c>
      <c r="Z357" s="270">
        <v>0.115</v>
      </c>
      <c r="AA357" s="270">
        <v>0.12</v>
      </c>
      <c r="AB357" s="270">
        <v>0.125</v>
      </c>
      <c r="AC357" s="270">
        <v>0.13</v>
      </c>
      <c r="AD357" s="270">
        <v>0</v>
      </c>
      <c r="AE357" s="270">
        <v>0</v>
      </c>
      <c r="AF357" s="270">
        <v>0</v>
      </c>
      <c r="AG357" s="270">
        <v>0</v>
      </c>
      <c r="AH357" s="270">
        <v>0</v>
      </c>
      <c r="AI357" s="270">
        <v>0</v>
      </c>
      <c r="AJ357" s="270">
        <v>0</v>
      </c>
      <c r="AK357" s="270">
        <v>0</v>
      </c>
      <c r="AL357" s="270">
        <v>0</v>
      </c>
      <c r="AM357" s="270">
        <v>0</v>
      </c>
      <c r="AN357" s="270">
        <v>3.0000000000000001E-3</v>
      </c>
      <c r="AO357" s="270">
        <v>4.0000000000000001E-3</v>
      </c>
      <c r="AP357" s="270">
        <v>5.0000000000000001E-3</v>
      </c>
      <c r="AQ357" s="270">
        <v>6.0000000000000001E-3</v>
      </c>
      <c r="AR357" s="270">
        <v>6.0000000000000001E-3</v>
      </c>
      <c r="AS357" s="270">
        <v>0.01</v>
      </c>
      <c r="AT357" s="270">
        <v>0.01</v>
      </c>
      <c r="AU357" s="270">
        <v>0.01</v>
      </c>
      <c r="AV357" s="270">
        <v>0.01</v>
      </c>
      <c r="AW357" s="270">
        <v>0.01</v>
      </c>
      <c r="AX357" s="270">
        <v>0</v>
      </c>
      <c r="AY357" s="270">
        <v>0</v>
      </c>
      <c r="AZ357" s="270">
        <v>0</v>
      </c>
      <c r="BA357" s="270">
        <v>0</v>
      </c>
      <c r="BB357" s="270">
        <v>0</v>
      </c>
      <c r="BC357" s="270">
        <v>0</v>
      </c>
      <c r="BD357" s="270">
        <v>0</v>
      </c>
      <c r="BE357" s="270">
        <v>0</v>
      </c>
      <c r="BF357" s="270">
        <v>0</v>
      </c>
      <c r="BG357" s="270">
        <v>0</v>
      </c>
    </row>
    <row r="358" spans="1:59">
      <c r="A358" s="267" t="s">
        <v>749</v>
      </c>
      <c r="B358" s="268">
        <v>9.9750000000000005E-2</v>
      </c>
      <c r="C358" s="268">
        <v>0.2</v>
      </c>
      <c r="D358" s="268">
        <v>0</v>
      </c>
      <c r="E358" s="268"/>
      <c r="F358" s="269">
        <v>2500</v>
      </c>
      <c r="G358" s="270">
        <v>0.11</v>
      </c>
      <c r="H358" s="270">
        <v>2E-3</v>
      </c>
      <c r="I358" s="270">
        <v>0</v>
      </c>
      <c r="J358" s="270">
        <v>0</v>
      </c>
      <c r="K358" s="270">
        <v>4.0000000000000001E-3</v>
      </c>
      <c r="L358" s="270">
        <v>-1.6250000000000001E-2</v>
      </c>
      <c r="M358" s="271">
        <v>44</v>
      </c>
      <c r="N358" s="269">
        <v>2650</v>
      </c>
      <c r="O358" s="269">
        <v>2900</v>
      </c>
      <c r="P358" s="269">
        <v>3100</v>
      </c>
      <c r="Q358" s="269">
        <v>3300</v>
      </c>
      <c r="R358" s="269">
        <v>3500</v>
      </c>
      <c r="S358" s="269" t="s">
        <v>160</v>
      </c>
      <c r="T358" s="270">
        <v>0.13600000000000001</v>
      </c>
      <c r="U358" s="270">
        <v>0.14899999999999999</v>
      </c>
      <c r="V358" s="270">
        <v>0.159</v>
      </c>
      <c r="W358" s="270">
        <v>0.16900000000000001</v>
      </c>
      <c r="X358" s="270">
        <v>0.18</v>
      </c>
      <c r="Y358" s="270">
        <v>3.0000000000000001E-3</v>
      </c>
      <c r="Z358" s="270">
        <v>4.0000000000000001E-3</v>
      </c>
      <c r="AA358" s="270">
        <v>4.0000000000000001E-3</v>
      </c>
      <c r="AB358" s="270">
        <v>5.0000000000000001E-3</v>
      </c>
      <c r="AC358" s="270">
        <v>6.0000000000000001E-3</v>
      </c>
      <c r="AD358" s="270">
        <v>0</v>
      </c>
      <c r="AE358" s="270">
        <v>0</v>
      </c>
      <c r="AF358" s="270">
        <v>0</v>
      </c>
      <c r="AG358" s="270">
        <v>0</v>
      </c>
      <c r="AH358" s="270">
        <v>0</v>
      </c>
      <c r="AI358" s="270">
        <v>0</v>
      </c>
      <c r="AJ358" s="270">
        <v>0</v>
      </c>
      <c r="AK358" s="270">
        <v>0</v>
      </c>
      <c r="AL358" s="270">
        <v>0</v>
      </c>
      <c r="AM358" s="270">
        <v>0</v>
      </c>
      <c r="AN358" s="270">
        <v>4.0000000000000001E-3</v>
      </c>
      <c r="AO358" s="270">
        <v>4.0000000000000001E-3</v>
      </c>
      <c r="AP358" s="270">
        <v>5.0000000000000001E-3</v>
      </c>
      <c r="AQ358" s="270">
        <v>5.0000000000000001E-3</v>
      </c>
      <c r="AR358" s="270">
        <v>5.0000000000000001E-3</v>
      </c>
      <c r="AS358" s="270">
        <v>1.6E-2</v>
      </c>
      <c r="AT358" s="270">
        <v>0.02</v>
      </c>
      <c r="AU358" s="270">
        <v>2.1000000000000001E-2</v>
      </c>
      <c r="AV358" s="270">
        <v>2.1999999999999999E-2</v>
      </c>
      <c r="AW358" s="270">
        <v>2.4E-2</v>
      </c>
      <c r="AX358" s="270">
        <v>0</v>
      </c>
      <c r="AY358" s="270">
        <v>0</v>
      </c>
      <c r="AZ358" s="270">
        <v>0</v>
      </c>
      <c r="BA358" s="270">
        <v>0</v>
      </c>
      <c r="BB358" s="270">
        <v>0</v>
      </c>
      <c r="BC358" s="270">
        <v>0</v>
      </c>
      <c r="BD358" s="270">
        <v>0</v>
      </c>
      <c r="BE358" s="270">
        <v>0</v>
      </c>
      <c r="BF358" s="270">
        <v>0</v>
      </c>
      <c r="BG358" s="270">
        <v>0</v>
      </c>
    </row>
    <row r="359" spans="1:59">
      <c r="A359" s="267" t="s">
        <v>750</v>
      </c>
      <c r="B359" s="268">
        <v>0.36008333333333337</v>
      </c>
      <c r="C359" s="268">
        <v>0.86399999999999999</v>
      </c>
      <c r="D359" s="268">
        <v>7.6438356164383549E-4</v>
      </c>
      <c r="E359" s="268"/>
      <c r="F359" s="269">
        <v>5494</v>
      </c>
      <c r="G359" s="270">
        <v>0.22500000000000001</v>
      </c>
      <c r="H359" s="270">
        <v>0.115</v>
      </c>
      <c r="I359" s="270">
        <v>0</v>
      </c>
      <c r="J359" s="270">
        <v>0</v>
      </c>
      <c r="K359" s="270">
        <v>3.0000000000000001E-3</v>
      </c>
      <c r="L359" s="270">
        <v>1.6318949771689517E-2</v>
      </c>
      <c r="M359" s="271">
        <v>40.953767746632693</v>
      </c>
      <c r="N359" s="269">
        <v>5600</v>
      </c>
      <c r="O359" s="269">
        <v>5800</v>
      </c>
      <c r="P359" s="269">
        <v>6000</v>
      </c>
      <c r="Q359" s="269">
        <v>6250</v>
      </c>
      <c r="R359" s="269">
        <v>6500</v>
      </c>
      <c r="S359" s="269" t="s">
        <v>160</v>
      </c>
      <c r="T359" s="270">
        <v>0.22900000000000001</v>
      </c>
      <c r="U359" s="270">
        <v>0.23699999999999999</v>
      </c>
      <c r="V359" s="270">
        <v>0.246</v>
      </c>
      <c r="W359" s="270">
        <v>0.255</v>
      </c>
      <c r="X359" s="270">
        <v>0.26700000000000002</v>
      </c>
      <c r="Y359" s="270">
        <v>0.12</v>
      </c>
      <c r="Z359" s="270">
        <v>0.12</v>
      </c>
      <c r="AA359" s="270">
        <v>0.125</v>
      </c>
      <c r="AB359" s="270">
        <v>0.125</v>
      </c>
      <c r="AC359" s="270">
        <v>0.13</v>
      </c>
      <c r="AD359" s="270">
        <v>0</v>
      </c>
      <c r="AE359" s="270">
        <v>0</v>
      </c>
      <c r="AF359" s="270">
        <v>0</v>
      </c>
      <c r="AG359" s="270">
        <v>0</v>
      </c>
      <c r="AH359" s="270">
        <v>0</v>
      </c>
      <c r="AI359" s="270">
        <v>0</v>
      </c>
      <c r="AJ359" s="270">
        <v>0</v>
      </c>
      <c r="AK359" s="270">
        <v>0</v>
      </c>
      <c r="AL359" s="270">
        <v>0</v>
      </c>
      <c r="AM359" s="270">
        <v>0</v>
      </c>
      <c r="AN359" s="270">
        <v>3.0000000000000001E-3</v>
      </c>
      <c r="AO359" s="270">
        <v>4.0000000000000001E-3</v>
      </c>
      <c r="AP359" s="270">
        <v>4.0000000000000001E-3</v>
      </c>
      <c r="AQ359" s="270">
        <v>5.0000000000000001E-3</v>
      </c>
      <c r="AR359" s="270">
        <v>5.0000000000000001E-3</v>
      </c>
      <c r="AS359" s="270">
        <v>2.4E-2</v>
      </c>
      <c r="AT359" s="270">
        <v>2.4E-2</v>
      </c>
      <c r="AU359" s="270">
        <v>2.5000000000000001E-2</v>
      </c>
      <c r="AV359" s="270">
        <v>2.5999999999999999E-2</v>
      </c>
      <c r="AW359" s="270">
        <v>2.7E-2</v>
      </c>
      <c r="AX359" s="270">
        <v>0</v>
      </c>
      <c r="AY359" s="270">
        <v>0</v>
      </c>
      <c r="AZ359" s="270">
        <v>0</v>
      </c>
      <c r="BA359" s="270">
        <v>0</v>
      </c>
      <c r="BB359" s="270">
        <v>0</v>
      </c>
      <c r="BC359" s="270">
        <v>0</v>
      </c>
      <c r="BD359" s="270">
        <v>0</v>
      </c>
      <c r="BE359" s="270">
        <v>0</v>
      </c>
      <c r="BF359" s="270">
        <v>0</v>
      </c>
      <c r="BG359" s="270">
        <v>0</v>
      </c>
    </row>
    <row r="360" spans="1:59">
      <c r="A360" s="267" t="s">
        <v>751</v>
      </c>
      <c r="B360" s="268">
        <v>7.9166666666666691E-3</v>
      </c>
      <c r="C360" s="268">
        <v>0.05</v>
      </c>
      <c r="D360" s="268">
        <v>0</v>
      </c>
      <c r="E360" s="268"/>
      <c r="F360" s="269">
        <v>180</v>
      </c>
      <c r="G360" s="270">
        <v>7.0000000000000001E-3</v>
      </c>
      <c r="H360" s="270">
        <v>0</v>
      </c>
      <c r="I360" s="270">
        <v>0</v>
      </c>
      <c r="J360" s="270">
        <v>0</v>
      </c>
      <c r="K360" s="270">
        <v>0</v>
      </c>
      <c r="L360" s="270">
        <v>9.1666666666666893E-4</v>
      </c>
      <c r="M360" s="271">
        <v>38.888888888888886</v>
      </c>
      <c r="N360" s="269">
        <v>195</v>
      </c>
      <c r="O360" s="269">
        <v>200</v>
      </c>
      <c r="P360" s="269">
        <v>200</v>
      </c>
      <c r="Q360" s="269">
        <v>200</v>
      </c>
      <c r="R360" s="269">
        <v>200</v>
      </c>
      <c r="S360" s="269" t="s">
        <v>160</v>
      </c>
      <c r="T360" s="270">
        <v>8.0000000000000002E-3</v>
      </c>
      <c r="U360" s="270">
        <v>8.0000000000000002E-3</v>
      </c>
      <c r="V360" s="270" t="e">
        <v>#N/A</v>
      </c>
      <c r="W360" s="270">
        <v>8.0000000000000002E-3</v>
      </c>
      <c r="X360" s="270">
        <v>8.0000000000000002E-3</v>
      </c>
      <c r="Y360" s="270">
        <v>0</v>
      </c>
      <c r="Z360" s="270">
        <v>0</v>
      </c>
      <c r="AA360" s="270">
        <v>0</v>
      </c>
      <c r="AB360" s="270">
        <v>0</v>
      </c>
      <c r="AC360" s="270">
        <v>0</v>
      </c>
      <c r="AD360" s="270">
        <v>0</v>
      </c>
      <c r="AE360" s="270">
        <v>0</v>
      </c>
      <c r="AF360" s="270">
        <v>0</v>
      </c>
      <c r="AG360" s="270">
        <v>0</v>
      </c>
      <c r="AH360" s="270">
        <v>0</v>
      </c>
      <c r="AI360" s="270">
        <v>0</v>
      </c>
      <c r="AJ360" s="270">
        <v>0</v>
      </c>
      <c r="AK360" s="270">
        <v>0</v>
      </c>
      <c r="AL360" s="270">
        <v>0</v>
      </c>
      <c r="AM360" s="270">
        <v>0</v>
      </c>
      <c r="AN360" s="270">
        <v>2E-3</v>
      </c>
      <c r="AO360" s="270">
        <v>2E-3</v>
      </c>
      <c r="AP360" s="270">
        <v>2E-3</v>
      </c>
      <c r="AQ360" s="270">
        <v>2E-3</v>
      </c>
      <c r="AR360" s="270">
        <v>2E-3</v>
      </c>
      <c r="AS360" s="270">
        <v>1E-3</v>
      </c>
      <c r="AT360" s="270">
        <v>1E-3</v>
      </c>
      <c r="AU360" s="270">
        <v>1E-3</v>
      </c>
      <c r="AV360" s="270">
        <v>1E-3</v>
      </c>
      <c r="AW360" s="270">
        <v>1E-3</v>
      </c>
      <c r="AX360" s="270">
        <v>0</v>
      </c>
      <c r="AY360" s="270">
        <v>0</v>
      </c>
      <c r="AZ360" s="270">
        <v>0</v>
      </c>
      <c r="BA360" s="270">
        <v>0</v>
      </c>
      <c r="BB360" s="270">
        <v>0</v>
      </c>
      <c r="BC360" s="270">
        <v>0</v>
      </c>
      <c r="BD360" s="270">
        <v>0</v>
      </c>
      <c r="BE360" s="270">
        <v>0</v>
      </c>
      <c r="BF360" s="270">
        <v>0</v>
      </c>
      <c r="BG360" s="270">
        <v>0</v>
      </c>
    </row>
    <row r="361" spans="1:59">
      <c r="A361" s="267" t="s">
        <v>752</v>
      </c>
      <c r="B361" s="268">
        <v>8.0916666666666651E-2</v>
      </c>
      <c r="C361" s="268">
        <v>0.2</v>
      </c>
      <c r="D361" s="268">
        <v>1.0931506849315068E-2</v>
      </c>
      <c r="E361" s="268"/>
      <c r="F361" s="269">
        <v>1948</v>
      </c>
      <c r="G361" s="270">
        <v>0.1</v>
      </c>
      <c r="H361" s="270">
        <v>0.02</v>
      </c>
      <c r="I361" s="270">
        <v>0</v>
      </c>
      <c r="J361" s="270">
        <v>0</v>
      </c>
      <c r="K361" s="270">
        <v>5.0000000000000001E-3</v>
      </c>
      <c r="L361" s="270">
        <v>-5.501484018264842E-2</v>
      </c>
      <c r="M361" s="271">
        <v>51.3347022587269</v>
      </c>
      <c r="N361" s="269">
        <v>2100</v>
      </c>
      <c r="O361" s="269">
        <v>2200</v>
      </c>
      <c r="P361" s="269">
        <v>2300</v>
      </c>
      <c r="Q361" s="269">
        <v>2400</v>
      </c>
      <c r="R361" s="269">
        <v>2420</v>
      </c>
      <c r="S361" s="269" t="s">
        <v>160</v>
      </c>
      <c r="T361" s="270">
        <v>0.11</v>
      </c>
      <c r="U361" s="270">
        <v>0.113</v>
      </c>
      <c r="V361" s="270">
        <v>0.11799999999999999</v>
      </c>
      <c r="W361" s="270">
        <v>0.123</v>
      </c>
      <c r="X361" s="270">
        <v>0.128</v>
      </c>
      <c r="Y361" s="270">
        <v>1.4999999999999999E-2</v>
      </c>
      <c r="Z361" s="270">
        <v>1.4999999999999999E-2</v>
      </c>
      <c r="AA361" s="270">
        <v>1.7999999999999999E-2</v>
      </c>
      <c r="AB361" s="270">
        <v>0.02</v>
      </c>
      <c r="AC361" s="270">
        <v>0.02</v>
      </c>
      <c r="AD361" s="270">
        <v>0</v>
      </c>
      <c r="AE361" s="270">
        <v>0</v>
      </c>
      <c r="AF361" s="270">
        <v>0</v>
      </c>
      <c r="AG361" s="270">
        <v>0</v>
      </c>
      <c r="AH361" s="270">
        <v>0</v>
      </c>
      <c r="AI361" s="270">
        <v>0</v>
      </c>
      <c r="AJ361" s="270">
        <v>0</v>
      </c>
      <c r="AK361" s="270">
        <v>0</v>
      </c>
      <c r="AL361" s="270">
        <v>0</v>
      </c>
      <c r="AM361" s="270">
        <v>0</v>
      </c>
      <c r="AN361" s="270">
        <v>3.0000000000000001E-3</v>
      </c>
      <c r="AO361" s="270">
        <v>3.0000000000000001E-3</v>
      </c>
      <c r="AP361" s="270">
        <v>3.0000000000000001E-3</v>
      </c>
      <c r="AQ361" s="270">
        <v>3.0000000000000001E-3</v>
      </c>
      <c r="AR361" s="270">
        <v>3.0000000000000001E-3</v>
      </c>
      <c r="AS361" s="270">
        <v>1.2999999999999999E-2</v>
      </c>
      <c r="AT361" s="270">
        <v>1.4E-2</v>
      </c>
      <c r="AU361" s="270">
        <v>1.4E-2</v>
      </c>
      <c r="AV361" s="270">
        <v>1.4999999999999999E-2</v>
      </c>
      <c r="AW361" s="270">
        <v>1.4999999999999999E-2</v>
      </c>
      <c r="AX361" s="270">
        <v>0</v>
      </c>
      <c r="AY361" s="270">
        <v>0</v>
      </c>
      <c r="AZ361" s="270">
        <v>0</v>
      </c>
      <c r="BA361" s="270">
        <v>0</v>
      </c>
      <c r="BB361" s="270">
        <v>0</v>
      </c>
      <c r="BC361" s="270">
        <v>0</v>
      </c>
      <c r="BD361" s="270">
        <v>0</v>
      </c>
      <c r="BE361" s="270">
        <v>0</v>
      </c>
      <c r="BF361" s="270">
        <v>0</v>
      </c>
      <c r="BG361" s="270">
        <v>0</v>
      </c>
    </row>
    <row r="362" spans="1:59">
      <c r="A362" s="267" t="s">
        <v>753</v>
      </c>
      <c r="B362" s="268">
        <v>1.0000000000000002E-3</v>
      </c>
      <c r="C362" s="268">
        <v>0.05</v>
      </c>
      <c r="D362" s="268">
        <v>0</v>
      </c>
      <c r="E362" s="268"/>
      <c r="F362" s="269">
        <v>33</v>
      </c>
      <c r="G362" s="270">
        <v>1E-3</v>
      </c>
      <c r="H362" s="270">
        <v>0</v>
      </c>
      <c r="I362" s="270">
        <v>0</v>
      </c>
      <c r="J362" s="270">
        <v>0</v>
      </c>
      <c r="K362" s="270">
        <v>0</v>
      </c>
      <c r="L362" s="270">
        <v>0</v>
      </c>
      <c r="M362" s="271">
        <v>30.303030303030305</v>
      </c>
      <c r="N362" s="269">
        <v>40</v>
      </c>
      <c r="O362" s="269">
        <v>44</v>
      </c>
      <c r="P362" s="269">
        <v>45</v>
      </c>
      <c r="Q362" s="269">
        <v>50</v>
      </c>
      <c r="R362" s="269">
        <v>50</v>
      </c>
      <c r="S362" s="269" t="s">
        <v>160</v>
      </c>
      <c r="T362" s="270">
        <v>1E-3</v>
      </c>
      <c r="U362" s="270">
        <v>1E-3</v>
      </c>
      <c r="V362" s="270" t="e">
        <v>#N/A</v>
      </c>
      <c r="W362" s="270">
        <v>2E-3</v>
      </c>
      <c r="X362" s="270">
        <v>2E-3</v>
      </c>
      <c r="Y362" s="270">
        <v>0</v>
      </c>
      <c r="Z362" s="270">
        <v>0</v>
      </c>
      <c r="AA362" s="270">
        <v>0</v>
      </c>
      <c r="AB362" s="270">
        <v>0</v>
      </c>
      <c r="AC362" s="270">
        <v>0</v>
      </c>
      <c r="AD362" s="270">
        <v>0</v>
      </c>
      <c r="AE362" s="270">
        <v>0</v>
      </c>
      <c r="AF362" s="270">
        <v>0</v>
      </c>
      <c r="AG362" s="270">
        <v>0</v>
      </c>
      <c r="AH362" s="270">
        <v>0</v>
      </c>
      <c r="AI362" s="270">
        <v>0</v>
      </c>
      <c r="AJ362" s="270">
        <v>0</v>
      </c>
      <c r="AK362" s="270">
        <v>0</v>
      </c>
      <c r="AL362" s="270">
        <v>0</v>
      </c>
      <c r="AM362" s="270">
        <v>0</v>
      </c>
      <c r="AN362" s="270">
        <v>1E-3</v>
      </c>
      <c r="AO362" s="270">
        <v>1E-3</v>
      </c>
      <c r="AP362" s="270">
        <v>1E-3</v>
      </c>
      <c r="AQ362" s="270">
        <v>1E-3</v>
      </c>
      <c r="AR362" s="270">
        <v>1E-3</v>
      </c>
      <c r="AS362" s="270">
        <v>0</v>
      </c>
      <c r="AT362" s="270">
        <v>0</v>
      </c>
      <c r="AU362" s="270">
        <v>0</v>
      </c>
      <c r="AV362" s="270">
        <v>0</v>
      </c>
      <c r="AW362" s="270">
        <v>0</v>
      </c>
      <c r="AX362" s="270">
        <v>0</v>
      </c>
      <c r="AY362" s="270">
        <v>0</v>
      </c>
      <c r="AZ362" s="270">
        <v>0</v>
      </c>
      <c r="BA362" s="270">
        <v>0</v>
      </c>
      <c r="BB362" s="270">
        <v>0</v>
      </c>
      <c r="BC362" s="270">
        <v>0</v>
      </c>
      <c r="BD362" s="270">
        <v>0</v>
      </c>
      <c r="BE362" s="270">
        <v>0</v>
      </c>
      <c r="BF362" s="270">
        <v>0</v>
      </c>
      <c r="BG362" s="270">
        <v>0</v>
      </c>
    </row>
    <row r="363" spans="1:59">
      <c r="A363" s="267" t="s">
        <v>1033</v>
      </c>
      <c r="B363" s="268" t="s">
        <v>395</v>
      </c>
      <c r="C363" s="268">
        <v>0</v>
      </c>
      <c r="D363" s="268">
        <v>0</v>
      </c>
      <c r="E363" s="268"/>
      <c r="F363" s="269" t="e">
        <v>#N/A</v>
      </c>
      <c r="G363" s="270">
        <v>0</v>
      </c>
      <c r="H363" s="270">
        <v>0</v>
      </c>
      <c r="I363" s="270">
        <v>0</v>
      </c>
      <c r="J363" s="270">
        <v>0</v>
      </c>
      <c r="K363" s="270">
        <v>0</v>
      </c>
      <c r="L363" s="270" t="e">
        <v>#VALUE!</v>
      </c>
      <c r="M363" s="271" t="s">
        <v>395</v>
      </c>
      <c r="N363" s="269">
        <v>0</v>
      </c>
      <c r="O363" s="269">
        <v>0</v>
      </c>
      <c r="P363" s="269">
        <v>0</v>
      </c>
      <c r="Q363" s="269">
        <v>0</v>
      </c>
      <c r="R363" s="269">
        <v>0</v>
      </c>
      <c r="S363" s="269" t="s">
        <v>162</v>
      </c>
      <c r="T363" s="270">
        <v>0</v>
      </c>
      <c r="U363" s="270">
        <v>0</v>
      </c>
      <c r="V363" s="270" t="e">
        <v>#N/A</v>
      </c>
      <c r="W363" s="270">
        <v>0</v>
      </c>
      <c r="X363" s="270">
        <v>0</v>
      </c>
      <c r="Y363" s="270">
        <v>0</v>
      </c>
      <c r="Z363" s="270">
        <v>0</v>
      </c>
      <c r="AA363" s="270">
        <v>0</v>
      </c>
      <c r="AB363" s="270">
        <v>0</v>
      </c>
      <c r="AC363" s="270">
        <v>0</v>
      </c>
      <c r="AD363" s="270">
        <v>0</v>
      </c>
      <c r="AE363" s="270">
        <v>0</v>
      </c>
      <c r="AF363" s="270">
        <v>0</v>
      </c>
      <c r="AG363" s="270">
        <v>0</v>
      </c>
      <c r="AH363" s="270">
        <v>0</v>
      </c>
      <c r="AI363" s="270">
        <v>0</v>
      </c>
      <c r="AJ363" s="270">
        <v>0</v>
      </c>
      <c r="AK363" s="270">
        <v>0</v>
      </c>
      <c r="AL363" s="270">
        <v>0</v>
      </c>
      <c r="AM363" s="270">
        <v>0</v>
      </c>
      <c r="AN363" s="270">
        <v>0</v>
      </c>
      <c r="AO363" s="270">
        <v>0</v>
      </c>
      <c r="AP363" s="270">
        <v>0</v>
      </c>
      <c r="AQ363" s="270">
        <v>0</v>
      </c>
      <c r="AR363" s="270">
        <v>0</v>
      </c>
      <c r="AS363" s="270">
        <v>0</v>
      </c>
      <c r="AT363" s="270">
        <v>0</v>
      </c>
      <c r="AU363" s="270">
        <v>0</v>
      </c>
      <c r="AV363" s="270">
        <v>0</v>
      </c>
      <c r="AW363" s="270">
        <v>0</v>
      </c>
      <c r="AX363" s="270">
        <v>0</v>
      </c>
      <c r="AY363" s="270">
        <v>0</v>
      </c>
      <c r="AZ363" s="270">
        <v>0</v>
      </c>
      <c r="BA363" s="270">
        <v>0</v>
      </c>
      <c r="BB363" s="270">
        <v>0</v>
      </c>
      <c r="BC363" s="270">
        <v>0</v>
      </c>
      <c r="BD363" s="270">
        <v>0</v>
      </c>
      <c r="BE363" s="270">
        <v>0</v>
      </c>
      <c r="BF363" s="270">
        <v>0</v>
      </c>
      <c r="BG363" s="270">
        <v>0</v>
      </c>
    </row>
    <row r="364" spans="1:59">
      <c r="A364" s="267" t="s">
        <v>755</v>
      </c>
      <c r="B364" s="268">
        <v>0.5571666666666667</v>
      </c>
      <c r="C364" s="268">
        <v>2</v>
      </c>
      <c r="D364" s="268">
        <v>4.4120547945205479E-2</v>
      </c>
      <c r="E364" s="268"/>
      <c r="F364" s="269">
        <v>2690</v>
      </c>
      <c r="G364" s="270">
        <v>0.20300000000000001</v>
      </c>
      <c r="H364" s="270">
        <v>1.6E-2</v>
      </c>
      <c r="I364" s="270">
        <v>6.4000000000000001E-2</v>
      </c>
      <c r="J364" s="270">
        <v>2.9000000000000001E-2</v>
      </c>
      <c r="K364" s="270">
        <v>8.9999999999999993E-3</v>
      </c>
      <c r="L364" s="270">
        <v>0.19204611872146116</v>
      </c>
      <c r="M364" s="271">
        <v>75.464684014869889</v>
      </c>
      <c r="N364" s="269">
        <v>2700</v>
      </c>
      <c r="O364" s="269">
        <v>2750</v>
      </c>
      <c r="P364" s="269">
        <v>2800</v>
      </c>
      <c r="Q364" s="269">
        <v>2850</v>
      </c>
      <c r="R364" s="269">
        <v>2900</v>
      </c>
      <c r="S364" s="269" t="s">
        <v>142</v>
      </c>
      <c r="T364" s="270">
        <v>0.20599999999999999</v>
      </c>
      <c r="U364" s="270">
        <v>0.20799999999999999</v>
      </c>
      <c r="V364" s="270">
        <v>0.21</v>
      </c>
      <c r="W364" s="270">
        <v>0.21199999999999999</v>
      </c>
      <c r="X364" s="270">
        <v>0.214</v>
      </c>
      <c r="Y364" s="270">
        <v>1.7999999999999999E-2</v>
      </c>
      <c r="Z364" s="270">
        <v>0.02</v>
      </c>
      <c r="AA364" s="270">
        <v>2.1999999999999999E-2</v>
      </c>
      <c r="AB364" s="270">
        <v>2.4E-2</v>
      </c>
      <c r="AC364" s="270">
        <v>2.5999999999999999E-2</v>
      </c>
      <c r="AD364" s="270">
        <v>6.6000000000000003E-2</v>
      </c>
      <c r="AE364" s="270">
        <v>6.8000000000000005E-2</v>
      </c>
      <c r="AF364" s="270">
        <v>7.0000000000000007E-2</v>
      </c>
      <c r="AG364" s="270">
        <v>7.4999999999999997E-2</v>
      </c>
      <c r="AH364" s="270">
        <v>0.08</v>
      </c>
      <c r="AI364" s="270">
        <v>3.1E-2</v>
      </c>
      <c r="AJ364" s="270">
        <v>3.2000000000000001E-2</v>
      </c>
      <c r="AK364" s="270">
        <v>3.3000000000000002E-2</v>
      </c>
      <c r="AL364" s="270">
        <v>3.4000000000000002E-2</v>
      </c>
      <c r="AM364" s="270">
        <v>3.5000000000000003E-2</v>
      </c>
      <c r="AN364" s="270">
        <v>0.01</v>
      </c>
      <c r="AO364" s="270">
        <v>0.01</v>
      </c>
      <c r="AP364" s="270">
        <v>1.2E-2</v>
      </c>
      <c r="AQ364" s="270">
        <v>1.2E-2</v>
      </c>
      <c r="AR364" s="270">
        <v>1.2E-2</v>
      </c>
      <c r="AS364" s="270">
        <v>0.19800000000000001</v>
      </c>
      <c r="AT364" s="270">
        <v>0.20200000000000001</v>
      </c>
      <c r="AU364" s="270">
        <v>0.20799999999999999</v>
      </c>
      <c r="AV364" s="270">
        <v>0.214</v>
      </c>
      <c r="AW364" s="270">
        <v>0.22</v>
      </c>
      <c r="AX364" s="270">
        <v>0</v>
      </c>
      <c r="AY364" s="270">
        <v>0</v>
      </c>
      <c r="AZ364" s="270">
        <v>0</v>
      </c>
      <c r="BA364" s="270">
        <v>0</v>
      </c>
      <c r="BB364" s="270">
        <v>0</v>
      </c>
      <c r="BC364" s="270">
        <v>0</v>
      </c>
      <c r="BD364" s="270">
        <v>0</v>
      </c>
      <c r="BE364" s="270">
        <v>0</v>
      </c>
      <c r="BF364" s="270">
        <v>0</v>
      </c>
      <c r="BG364" s="270">
        <v>0</v>
      </c>
    </row>
    <row r="365" spans="1:59">
      <c r="A365" s="267" t="s">
        <v>756</v>
      </c>
      <c r="B365" s="268" t="s">
        <v>395</v>
      </c>
      <c r="C365" s="268">
        <v>2</v>
      </c>
      <c r="D365" s="268">
        <v>0</v>
      </c>
      <c r="E365" s="268"/>
      <c r="F365" s="269">
        <v>0</v>
      </c>
      <c r="G365" s="270">
        <v>0</v>
      </c>
      <c r="H365" s="270">
        <v>0</v>
      </c>
      <c r="I365" s="270">
        <v>0</v>
      </c>
      <c r="J365" s="270">
        <v>0</v>
      </c>
      <c r="K365" s="270">
        <v>0</v>
      </c>
      <c r="L365" s="270" t="e">
        <v>#VALUE!</v>
      </c>
      <c r="M365" s="271" t="s">
        <v>395</v>
      </c>
      <c r="N365" s="269">
        <v>9300</v>
      </c>
      <c r="O365" s="269">
        <v>10400</v>
      </c>
      <c r="P365" s="269">
        <v>11600</v>
      </c>
      <c r="Q365" s="269">
        <v>13100</v>
      </c>
      <c r="R365" s="269">
        <v>14700</v>
      </c>
      <c r="S365" s="269" t="s">
        <v>216</v>
      </c>
      <c r="T365" s="270">
        <v>0.59899999999999998</v>
      </c>
      <c r="U365" s="270">
        <v>0.67300000000000004</v>
      </c>
      <c r="V365" s="270">
        <v>0.75600000000000001</v>
      </c>
      <c r="W365" s="270">
        <v>0.85</v>
      </c>
      <c r="X365" s="270">
        <v>0.95499999999999996</v>
      </c>
      <c r="Y365" s="270">
        <v>0.127</v>
      </c>
      <c r="Z365" s="270">
        <v>0.13900000000000001</v>
      </c>
      <c r="AA365" s="270">
        <v>0.151</v>
      </c>
      <c r="AB365" s="270">
        <v>0.16300000000000001</v>
      </c>
      <c r="AC365" s="270">
        <v>0.17499999999999999</v>
      </c>
      <c r="AD365" s="270">
        <v>0</v>
      </c>
      <c r="AE365" s="270">
        <v>0</v>
      </c>
      <c r="AF365" s="270">
        <v>0</v>
      </c>
      <c r="AG365" s="270">
        <v>0</v>
      </c>
      <c r="AH365" s="270">
        <v>0</v>
      </c>
      <c r="AI365" s="270">
        <v>0</v>
      </c>
      <c r="AJ365" s="270">
        <v>0</v>
      </c>
      <c r="AK365" s="270">
        <v>0</v>
      </c>
      <c r="AL365" s="270">
        <v>0</v>
      </c>
      <c r="AM365" s="270">
        <v>0</v>
      </c>
      <c r="AN365" s="270">
        <v>9.9000000000000005E-2</v>
      </c>
      <c r="AO365" s="270">
        <v>0.11700000000000001</v>
      </c>
      <c r="AP365" s="270">
        <v>0.13500000000000001</v>
      </c>
      <c r="AQ365" s="270">
        <v>0.153</v>
      </c>
      <c r="AR365" s="270">
        <v>0.17100000000000001</v>
      </c>
      <c r="AS365" s="270">
        <v>3.7999999999999999E-2</v>
      </c>
      <c r="AT365" s="270">
        <v>4.2999999999999997E-2</v>
      </c>
      <c r="AU365" s="270">
        <v>4.8000000000000001E-2</v>
      </c>
      <c r="AV365" s="270">
        <v>5.3999999999999999E-2</v>
      </c>
      <c r="AW365" s="270">
        <v>0.06</v>
      </c>
      <c r="AX365" s="270">
        <v>0</v>
      </c>
      <c r="AY365" s="270">
        <v>0</v>
      </c>
      <c r="AZ365" s="270">
        <v>0</v>
      </c>
      <c r="BA365" s="270">
        <v>0</v>
      </c>
      <c r="BB365" s="270">
        <v>0</v>
      </c>
      <c r="BC365" s="270">
        <v>0</v>
      </c>
      <c r="BD365" s="270">
        <v>0</v>
      </c>
      <c r="BE365" s="270">
        <v>0</v>
      </c>
      <c r="BF365" s="270">
        <v>0</v>
      </c>
      <c r="BG365" s="270">
        <v>0</v>
      </c>
    </row>
    <row r="366" spans="1:59">
      <c r="A366" s="267" t="s">
        <v>757</v>
      </c>
      <c r="B366" s="268">
        <v>0.21975</v>
      </c>
      <c r="C366" s="268">
        <v>1.1000000000000001</v>
      </c>
      <c r="D366" s="268">
        <v>0</v>
      </c>
      <c r="E366" s="268"/>
      <c r="F366" s="269">
        <v>2670</v>
      </c>
      <c r="G366" s="270">
        <v>0.13600000000000001</v>
      </c>
      <c r="H366" s="270">
        <v>1.2E-2</v>
      </c>
      <c r="I366" s="270">
        <v>2.1999999999999999E-2</v>
      </c>
      <c r="J366" s="270">
        <v>1E-3</v>
      </c>
      <c r="K366" s="270">
        <v>7.0000000000000001E-3</v>
      </c>
      <c r="L366" s="270">
        <v>4.1749999999999982E-2</v>
      </c>
      <c r="M366" s="271">
        <v>50.936329588014978</v>
      </c>
      <c r="N366" s="269">
        <v>3500</v>
      </c>
      <c r="O366" s="269">
        <v>4000</v>
      </c>
      <c r="P366" s="269">
        <v>4500</v>
      </c>
      <c r="Q366" s="269">
        <v>5000</v>
      </c>
      <c r="R366" s="269">
        <v>5500</v>
      </c>
      <c r="S366" s="269" t="s">
        <v>142</v>
      </c>
      <c r="T366" s="270">
        <v>0.13700000000000001</v>
      </c>
      <c r="U366" s="270">
        <v>0.157</v>
      </c>
      <c r="V366" s="270">
        <v>0.17699999999999999</v>
      </c>
      <c r="W366" s="270">
        <v>0.19600000000000001</v>
      </c>
      <c r="X366" s="270">
        <v>0.216</v>
      </c>
      <c r="Y366" s="270">
        <v>4.9000000000000002E-2</v>
      </c>
      <c r="Z366" s="270">
        <v>5.6000000000000001E-2</v>
      </c>
      <c r="AA366" s="270">
        <v>6.3E-2</v>
      </c>
      <c r="AB366" s="270">
        <v>7.0000000000000007E-2</v>
      </c>
      <c r="AC366" s="270">
        <v>7.6999999999999999E-2</v>
      </c>
      <c r="AD366" s="270">
        <v>0</v>
      </c>
      <c r="AE366" s="270">
        <v>0</v>
      </c>
      <c r="AF366" s="270">
        <v>0</v>
      </c>
      <c r="AG366" s="270">
        <v>0</v>
      </c>
      <c r="AH366" s="270">
        <v>0</v>
      </c>
      <c r="AI366" s="270">
        <v>0</v>
      </c>
      <c r="AJ366" s="270">
        <v>0</v>
      </c>
      <c r="AK366" s="270">
        <v>0</v>
      </c>
      <c r="AL366" s="270">
        <v>0</v>
      </c>
      <c r="AM366" s="270">
        <v>0</v>
      </c>
      <c r="AN366" s="270">
        <v>0</v>
      </c>
      <c r="AO366" s="270">
        <v>0</v>
      </c>
      <c r="AP366" s="270">
        <v>0</v>
      </c>
      <c r="AQ366" s="270">
        <v>0</v>
      </c>
      <c r="AR366" s="270">
        <v>0</v>
      </c>
      <c r="AS366" s="270">
        <v>0.05</v>
      </c>
      <c r="AT366" s="270">
        <v>5.7000000000000002E-2</v>
      </c>
      <c r="AU366" s="270">
        <v>6.4000000000000001E-2</v>
      </c>
      <c r="AV366" s="270">
        <v>7.0999999999999994E-2</v>
      </c>
      <c r="AW366" s="270">
        <v>7.8E-2</v>
      </c>
      <c r="AX366" s="270">
        <v>0</v>
      </c>
      <c r="AY366" s="270">
        <v>0</v>
      </c>
      <c r="AZ366" s="270">
        <v>0</v>
      </c>
      <c r="BA366" s="270">
        <v>0</v>
      </c>
      <c r="BB366" s="270">
        <v>0</v>
      </c>
      <c r="BC366" s="270">
        <v>0</v>
      </c>
      <c r="BD366" s="270">
        <v>0</v>
      </c>
      <c r="BE366" s="270">
        <v>0</v>
      </c>
      <c r="BF366" s="270">
        <v>0</v>
      </c>
      <c r="BG366" s="270">
        <v>0</v>
      </c>
    </row>
    <row r="367" spans="1:59">
      <c r="A367" s="267" t="s">
        <v>758</v>
      </c>
      <c r="B367" s="268">
        <v>0.57558333333333322</v>
      </c>
      <c r="C367" s="268">
        <v>1.8</v>
      </c>
      <c r="D367" s="268">
        <v>1.2E-2</v>
      </c>
      <c r="E367" s="268"/>
      <c r="F367" s="269">
        <v>597</v>
      </c>
      <c r="G367" s="270">
        <v>0.48599999999999999</v>
      </c>
      <c r="H367" s="270">
        <v>5.2999999999999999E-2</v>
      </c>
      <c r="I367" s="270">
        <v>0</v>
      </c>
      <c r="J367" s="270">
        <v>0</v>
      </c>
      <c r="K367" s="270">
        <v>6.0000000000000001E-3</v>
      </c>
      <c r="L367" s="270">
        <v>1.8583333333333174E-2</v>
      </c>
      <c r="M367" s="271">
        <v>814.070351758794</v>
      </c>
      <c r="N367" s="269">
        <v>593</v>
      </c>
      <c r="O367" s="269">
        <v>686</v>
      </c>
      <c r="P367" s="269">
        <v>794</v>
      </c>
      <c r="Q367" s="269">
        <v>918</v>
      </c>
      <c r="R367" s="269">
        <v>1062</v>
      </c>
      <c r="S367" s="269" t="s">
        <v>216</v>
      </c>
      <c r="T367" s="270">
        <v>0.48399999999999999</v>
      </c>
      <c r="U367" s="270">
        <v>0.56000000000000005</v>
      </c>
      <c r="V367" s="270">
        <v>0.64800000000000002</v>
      </c>
      <c r="W367" s="270">
        <v>0.75</v>
      </c>
      <c r="X367" s="270">
        <v>0.86699999999999999</v>
      </c>
      <c r="Y367" s="270">
        <v>0.06</v>
      </c>
      <c r="Z367" s="270">
        <v>6.6000000000000003E-2</v>
      </c>
      <c r="AA367" s="270">
        <v>7.0999999999999994E-2</v>
      </c>
      <c r="AB367" s="270">
        <v>7.6999999999999999E-2</v>
      </c>
      <c r="AC367" s="270">
        <v>8.3000000000000004E-2</v>
      </c>
      <c r="AD367" s="270">
        <v>0</v>
      </c>
      <c r="AE367" s="270">
        <v>0</v>
      </c>
      <c r="AF367" s="270">
        <v>0</v>
      </c>
      <c r="AG367" s="270">
        <v>0</v>
      </c>
      <c r="AH367" s="270">
        <v>0</v>
      </c>
      <c r="AI367" s="270">
        <v>0</v>
      </c>
      <c r="AJ367" s="270">
        <v>0</v>
      </c>
      <c r="AK367" s="270">
        <v>0</v>
      </c>
      <c r="AL367" s="270">
        <v>0</v>
      </c>
      <c r="AM367" s="270">
        <v>0</v>
      </c>
      <c r="AN367" s="270">
        <v>1.9E-2</v>
      </c>
      <c r="AO367" s="270">
        <v>2.1000000000000001E-2</v>
      </c>
      <c r="AP367" s="270">
        <v>2.3E-2</v>
      </c>
      <c r="AQ367" s="270">
        <v>2.4E-2</v>
      </c>
      <c r="AR367" s="270">
        <v>2.5999999999999999E-2</v>
      </c>
      <c r="AS367" s="270">
        <v>5.2999999999999999E-2</v>
      </c>
      <c r="AT367" s="270">
        <v>6.0999999999999999E-2</v>
      </c>
      <c r="AU367" s="270">
        <v>6.9000000000000006E-2</v>
      </c>
      <c r="AV367" s="270">
        <v>0.08</v>
      </c>
      <c r="AW367" s="270">
        <v>9.0999999999999998E-2</v>
      </c>
      <c r="AX367" s="270">
        <v>0</v>
      </c>
      <c r="AY367" s="270">
        <v>0</v>
      </c>
      <c r="AZ367" s="270">
        <v>0</v>
      </c>
      <c r="BA367" s="270">
        <v>0</v>
      </c>
      <c r="BB367" s="270">
        <v>0</v>
      </c>
      <c r="BC367" s="270">
        <v>0</v>
      </c>
      <c r="BD367" s="270">
        <v>0</v>
      </c>
      <c r="BE367" s="270">
        <v>0</v>
      </c>
      <c r="BF367" s="270">
        <v>0</v>
      </c>
      <c r="BG367" s="270">
        <v>0</v>
      </c>
    </row>
    <row r="368" spans="1:59">
      <c r="A368" s="267" t="s">
        <v>759</v>
      </c>
      <c r="B368" s="268">
        <v>0.25708333333333333</v>
      </c>
      <c r="C368" s="268">
        <v>1.8719999999999999</v>
      </c>
      <c r="D368" s="268">
        <v>0</v>
      </c>
      <c r="E368" s="268"/>
      <c r="F368" s="269">
        <v>900</v>
      </c>
      <c r="G368" s="270">
        <v>0.104</v>
      </c>
      <c r="H368" s="270">
        <v>5.8000000000000003E-2</v>
      </c>
      <c r="I368" s="270">
        <v>0</v>
      </c>
      <c r="J368" s="270">
        <v>0</v>
      </c>
      <c r="K368" s="270">
        <v>9.6000000000000002E-2</v>
      </c>
      <c r="L368" s="270">
        <v>-9.1666666666667673E-4</v>
      </c>
      <c r="M368" s="271">
        <v>115.55555555555556</v>
      </c>
      <c r="N368" s="269">
        <v>900</v>
      </c>
      <c r="O368" s="269">
        <v>880</v>
      </c>
      <c r="P368" s="269">
        <v>860</v>
      </c>
      <c r="Q368" s="269">
        <v>880</v>
      </c>
      <c r="R368" s="269">
        <v>850</v>
      </c>
      <c r="S368" s="269" t="s">
        <v>178</v>
      </c>
      <c r="T368" s="270">
        <v>0.104</v>
      </c>
      <c r="U368" s="270">
        <v>0.106</v>
      </c>
      <c r="V368" s="270">
        <v>0.11</v>
      </c>
      <c r="W368" s="270">
        <v>0.112</v>
      </c>
      <c r="X368" s="270">
        <v>0.115</v>
      </c>
      <c r="Y368" s="270">
        <v>5.8000000000000003E-2</v>
      </c>
      <c r="Z368" s="270">
        <v>0.06</v>
      </c>
      <c r="AA368" s="270">
        <v>6.0999999999999999E-2</v>
      </c>
      <c r="AB368" s="270">
        <v>6.3E-2</v>
      </c>
      <c r="AC368" s="270">
        <v>6.8000000000000005E-2</v>
      </c>
      <c r="AD368" s="270">
        <v>0</v>
      </c>
      <c r="AE368" s="270">
        <v>0</v>
      </c>
      <c r="AF368" s="270">
        <v>0</v>
      </c>
      <c r="AG368" s="270">
        <v>0</v>
      </c>
      <c r="AH368" s="270">
        <v>0</v>
      </c>
      <c r="AI368" s="270">
        <v>0</v>
      </c>
      <c r="AJ368" s="270">
        <v>0</v>
      </c>
      <c r="AK368" s="270">
        <v>0</v>
      </c>
      <c r="AL368" s="270">
        <v>0</v>
      </c>
      <c r="AM368" s="270">
        <v>0</v>
      </c>
      <c r="AN368" s="270">
        <v>9.6000000000000002E-2</v>
      </c>
      <c r="AO368" s="270">
        <v>9.7000000000000003E-2</v>
      </c>
      <c r="AP368" s="270">
        <v>9.7000000000000003E-2</v>
      </c>
      <c r="AQ368" s="270">
        <v>9.8000000000000004E-2</v>
      </c>
      <c r="AR368" s="270">
        <v>9.8000000000000004E-2</v>
      </c>
      <c r="AS368" s="270">
        <v>3.0000000000000001E-3</v>
      </c>
      <c r="AT368" s="270">
        <v>4.0000000000000001E-3</v>
      </c>
      <c r="AU368" s="270">
        <v>4.0000000000000001E-3</v>
      </c>
      <c r="AV368" s="270">
        <v>4.0000000000000001E-3</v>
      </c>
      <c r="AW368" s="270">
        <v>3.0000000000000001E-3</v>
      </c>
      <c r="AX368" s="270">
        <v>0</v>
      </c>
      <c r="AY368" s="270">
        <v>0</v>
      </c>
      <c r="AZ368" s="270">
        <v>0</v>
      </c>
      <c r="BA368" s="270">
        <v>0</v>
      </c>
      <c r="BB368" s="270">
        <v>0</v>
      </c>
      <c r="BC368" s="270">
        <v>0</v>
      </c>
      <c r="BD368" s="270">
        <v>0</v>
      </c>
      <c r="BE368" s="270">
        <v>0</v>
      </c>
      <c r="BF368" s="270">
        <v>0</v>
      </c>
      <c r="BG368" s="270">
        <v>0</v>
      </c>
    </row>
    <row r="369" spans="1:59">
      <c r="A369" s="267" t="s">
        <v>1037</v>
      </c>
      <c r="B369" s="268">
        <v>0.33450000000000002</v>
      </c>
      <c r="C369" s="268">
        <v>0.7</v>
      </c>
      <c r="D369" s="268">
        <v>0</v>
      </c>
      <c r="E369" s="268"/>
      <c r="F369" s="269">
        <v>1750</v>
      </c>
      <c r="G369" s="270">
        <v>6.4000000000000001E-2</v>
      </c>
      <c r="H369" s="270">
        <v>3.1E-2</v>
      </c>
      <c r="I369" s="270">
        <v>6.4000000000000001E-2</v>
      </c>
      <c r="J369" s="270">
        <v>1.0999999999999999E-2</v>
      </c>
      <c r="K369" s="270">
        <v>2.7E-2</v>
      </c>
      <c r="L369" s="270">
        <v>0.13750000000000001</v>
      </c>
      <c r="M369" s="271">
        <v>36.571428571428569</v>
      </c>
      <c r="N369" s="269">
        <v>1750</v>
      </c>
      <c r="O369" s="269">
        <v>1750</v>
      </c>
      <c r="P369" s="269">
        <v>1750</v>
      </c>
      <c r="Q369" s="269">
        <v>1750</v>
      </c>
      <c r="R369" s="269">
        <v>1750</v>
      </c>
      <c r="S369" s="269" t="s">
        <v>167</v>
      </c>
      <c r="T369" s="270">
        <v>6.8000000000000005E-2</v>
      </c>
      <c r="U369" s="270">
        <v>7.0000000000000007E-2</v>
      </c>
      <c r="V369" s="270">
        <v>7.1999999999999995E-2</v>
      </c>
      <c r="W369" s="270">
        <v>7.3999999999999996E-2</v>
      </c>
      <c r="X369" s="270">
        <v>7.5999999999999998E-2</v>
      </c>
      <c r="Y369" s="270">
        <v>3.1E-2</v>
      </c>
      <c r="Z369" s="270">
        <v>3.2000000000000001E-2</v>
      </c>
      <c r="AA369" s="270">
        <v>3.3000000000000002E-2</v>
      </c>
      <c r="AB369" s="270">
        <v>3.4000000000000002E-2</v>
      </c>
      <c r="AC369" s="270">
        <v>3.5000000000000003E-2</v>
      </c>
      <c r="AD369" s="270">
        <v>6.4000000000000001E-2</v>
      </c>
      <c r="AE369" s="270">
        <v>6.5000000000000002E-2</v>
      </c>
      <c r="AF369" s="270">
        <v>6.6000000000000003E-2</v>
      </c>
      <c r="AG369" s="270">
        <v>6.7000000000000004E-2</v>
      </c>
      <c r="AH369" s="270">
        <v>6.8000000000000005E-2</v>
      </c>
      <c r="AI369" s="270">
        <v>1.0999999999999999E-2</v>
      </c>
      <c r="AJ369" s="270">
        <v>1.0999999999999999E-2</v>
      </c>
      <c r="AK369" s="270">
        <v>1.0999999999999999E-2</v>
      </c>
      <c r="AL369" s="270">
        <v>1.0999999999999999E-2</v>
      </c>
      <c r="AM369" s="270">
        <v>1.0999999999999999E-2</v>
      </c>
      <c r="AN369" s="270">
        <v>2.8000000000000001E-2</v>
      </c>
      <c r="AO369" s="270">
        <v>2.9000000000000001E-2</v>
      </c>
      <c r="AP369" s="270">
        <v>0.03</v>
      </c>
      <c r="AQ369" s="270">
        <v>3.1E-2</v>
      </c>
      <c r="AR369" s="270">
        <v>3.2000000000000001E-2</v>
      </c>
      <c r="AS369" s="270">
        <v>0.13900000000000001</v>
      </c>
      <c r="AT369" s="270">
        <v>0.14299999999999999</v>
      </c>
      <c r="AU369" s="270">
        <v>0.14599999999999999</v>
      </c>
      <c r="AV369" s="270">
        <v>0.15</v>
      </c>
      <c r="AW369" s="270">
        <v>0.153</v>
      </c>
      <c r="AX369" s="270">
        <v>0</v>
      </c>
      <c r="AY369" s="270">
        <v>0</v>
      </c>
      <c r="AZ369" s="270">
        <v>0</v>
      </c>
      <c r="BA369" s="270">
        <v>0</v>
      </c>
      <c r="BB369" s="270">
        <v>0</v>
      </c>
      <c r="BC369" s="270">
        <v>0</v>
      </c>
      <c r="BD369" s="270">
        <v>0</v>
      </c>
      <c r="BE369" s="270">
        <v>0</v>
      </c>
      <c r="BF369" s="270">
        <v>0</v>
      </c>
      <c r="BG369" s="270">
        <v>0</v>
      </c>
    </row>
    <row r="370" spans="1:59">
      <c r="A370" s="267" t="s">
        <v>761</v>
      </c>
      <c r="B370" s="268">
        <v>4.0596666666666668</v>
      </c>
      <c r="C370" s="268">
        <v>8</v>
      </c>
      <c r="D370" s="268">
        <v>0</v>
      </c>
      <c r="E370" s="268"/>
      <c r="F370" s="269">
        <v>65000</v>
      </c>
      <c r="G370" s="270">
        <v>1.2749999999999999</v>
      </c>
      <c r="H370" s="270">
        <v>0.45</v>
      </c>
      <c r="I370" s="270">
        <v>1.41</v>
      </c>
      <c r="J370" s="270">
        <v>0.2</v>
      </c>
      <c r="K370" s="270">
        <v>0.5</v>
      </c>
      <c r="L370" s="270">
        <v>0.22466666666666679</v>
      </c>
      <c r="M370" s="271">
        <v>19.615384615384617</v>
      </c>
      <c r="N370" s="269">
        <v>78195</v>
      </c>
      <c r="O370" s="269">
        <v>80150</v>
      </c>
      <c r="P370" s="269">
        <v>82154</v>
      </c>
      <c r="Q370" s="269">
        <v>84208</v>
      </c>
      <c r="R370" s="269">
        <v>86313</v>
      </c>
      <c r="S370" s="269" t="s">
        <v>200</v>
      </c>
      <c r="T370" s="270">
        <v>2.5059999999999998</v>
      </c>
      <c r="U370" s="270">
        <v>2.569</v>
      </c>
      <c r="V370" s="270" t="e">
        <v>#N/A</v>
      </c>
      <c r="W370" s="270">
        <v>2.6989999999999998</v>
      </c>
      <c r="X370" s="270">
        <v>2.766</v>
      </c>
      <c r="Y370" s="270">
        <v>0.10199999999999999</v>
      </c>
      <c r="Z370" s="270">
        <v>0.104</v>
      </c>
      <c r="AA370" s="270">
        <v>0.107</v>
      </c>
      <c r="AB370" s="270">
        <v>0.11</v>
      </c>
      <c r="AC370" s="270">
        <v>0.113</v>
      </c>
      <c r="AD370" s="270">
        <v>1.6160000000000001</v>
      </c>
      <c r="AE370" s="270">
        <v>1.6559999999999999</v>
      </c>
      <c r="AF370" s="270">
        <v>1.6970000000000001</v>
      </c>
      <c r="AG370" s="270">
        <v>1.7390000000000001</v>
      </c>
      <c r="AH370" s="270">
        <v>1.782</v>
      </c>
      <c r="AI370" s="270">
        <v>5.0999999999999997E-2</v>
      </c>
      <c r="AJ370" s="270">
        <v>5.1999999999999998E-2</v>
      </c>
      <c r="AK370" s="270">
        <v>5.2999999999999999E-2</v>
      </c>
      <c r="AL370" s="270">
        <v>5.3999999999999999E-2</v>
      </c>
      <c r="AM370" s="270">
        <v>5.5E-2</v>
      </c>
      <c r="AN370" s="270">
        <v>2.5999999999999999E-2</v>
      </c>
      <c r="AO370" s="270">
        <v>2.7E-2</v>
      </c>
      <c r="AP370" s="270">
        <v>2.8000000000000001E-2</v>
      </c>
      <c r="AQ370" s="270">
        <v>2.9000000000000001E-2</v>
      </c>
      <c r="AR370" s="270">
        <v>0.03</v>
      </c>
      <c r="AS370" s="270">
        <v>0.23100000000000001</v>
      </c>
      <c r="AT370" s="270">
        <v>0.23599999999999999</v>
      </c>
      <c r="AU370" s="270">
        <v>0.24199999999999999</v>
      </c>
      <c r="AV370" s="270">
        <v>0.248</v>
      </c>
      <c r="AW370" s="270">
        <v>0.254</v>
      </c>
      <c r="AX370" s="270">
        <v>0</v>
      </c>
      <c r="AY370" s="270">
        <v>0</v>
      </c>
      <c r="AZ370" s="270">
        <v>0</v>
      </c>
      <c r="BA370" s="270">
        <v>0</v>
      </c>
      <c r="BB370" s="270">
        <v>0</v>
      </c>
      <c r="BC370" s="270">
        <v>0</v>
      </c>
      <c r="BD370" s="270">
        <v>0</v>
      </c>
      <c r="BE370" s="270">
        <v>0</v>
      </c>
      <c r="BF370" s="270">
        <v>0</v>
      </c>
      <c r="BG370" s="270">
        <v>0</v>
      </c>
    </row>
    <row r="371" spans="1:59">
      <c r="A371" s="267" t="s">
        <v>762</v>
      </c>
      <c r="B371" s="268">
        <v>7.8250000000000002</v>
      </c>
      <c r="C371" s="268">
        <v>17.706000000000003</v>
      </c>
      <c r="D371" s="268">
        <v>0.34499999999999997</v>
      </c>
      <c r="E371" s="268"/>
      <c r="F371" s="269">
        <v>140877</v>
      </c>
      <c r="G371" s="270">
        <v>7.2</v>
      </c>
      <c r="H371" s="270">
        <v>0.48</v>
      </c>
      <c r="I371" s="270">
        <v>0.04</v>
      </c>
      <c r="J371" s="270">
        <v>0.11</v>
      </c>
      <c r="K371" s="270">
        <v>0.30599999999999999</v>
      </c>
      <c r="L371" s="270">
        <v>-0.65599999999999969</v>
      </c>
      <c r="M371" s="271">
        <v>51.108413722609086</v>
      </c>
      <c r="N371" s="269">
        <v>164682</v>
      </c>
      <c r="O371" s="269">
        <v>168479</v>
      </c>
      <c r="P371" s="269">
        <v>172145</v>
      </c>
      <c r="Q371" s="269">
        <v>177532</v>
      </c>
      <c r="R371" s="269">
        <v>181083</v>
      </c>
      <c r="S371" s="269" t="s">
        <v>159</v>
      </c>
      <c r="T371" s="270">
        <v>6.72</v>
      </c>
      <c r="U371" s="270">
        <v>6.875</v>
      </c>
      <c r="V371" s="270" t="e">
        <v>#N/A</v>
      </c>
      <c r="W371" s="270">
        <v>7.2439999999999998</v>
      </c>
      <c r="X371" s="270">
        <v>7.3890000000000002</v>
      </c>
      <c r="Y371" s="270">
        <v>1.0469999999999999</v>
      </c>
      <c r="Z371" s="270">
        <v>1.071</v>
      </c>
      <c r="AA371" s="270">
        <v>1.0940000000000001</v>
      </c>
      <c r="AB371" s="270">
        <v>1.129</v>
      </c>
      <c r="AC371" s="270">
        <v>1.1519999999999999</v>
      </c>
      <c r="AD371" s="270">
        <v>2.5999999999999999E-2</v>
      </c>
      <c r="AE371" s="270">
        <v>2.7E-2</v>
      </c>
      <c r="AF371" s="270">
        <v>2.7E-2</v>
      </c>
      <c r="AG371" s="270">
        <v>2.8000000000000001E-2</v>
      </c>
      <c r="AH371" s="270">
        <v>2.8000000000000001E-2</v>
      </c>
      <c r="AI371" s="270">
        <v>3.0000000000000001E-3</v>
      </c>
      <c r="AJ371" s="270">
        <v>3.0000000000000001E-3</v>
      </c>
      <c r="AK371" s="270">
        <v>4.0000000000000001E-3</v>
      </c>
      <c r="AL371" s="270">
        <v>5.0000000000000001E-3</v>
      </c>
      <c r="AM371" s="270">
        <v>5.0000000000000001E-3</v>
      </c>
      <c r="AN371" s="270">
        <v>0.52500000000000002</v>
      </c>
      <c r="AO371" s="270">
        <v>0.52500000000000002</v>
      </c>
      <c r="AP371" s="270">
        <v>0.55000000000000004</v>
      </c>
      <c r="AQ371" s="270">
        <v>0.55000000000000004</v>
      </c>
      <c r="AR371" s="270">
        <v>0.57499999999999996</v>
      </c>
      <c r="AS371" s="270">
        <v>0.2</v>
      </c>
      <c r="AT371" s="270">
        <v>0.2</v>
      </c>
      <c r="AU371" s="270">
        <v>0.2</v>
      </c>
      <c r="AV371" s="270">
        <v>0.2</v>
      </c>
      <c r="AW371" s="270">
        <v>0.2</v>
      </c>
      <c r="AX371" s="270">
        <v>0</v>
      </c>
      <c r="AY371" s="270">
        <v>0</v>
      </c>
      <c r="AZ371" s="270">
        <v>0</v>
      </c>
      <c r="BA371" s="270">
        <v>0</v>
      </c>
      <c r="BB371" s="270">
        <v>0</v>
      </c>
      <c r="BC371" s="270">
        <v>0</v>
      </c>
      <c r="BD371" s="270">
        <v>0</v>
      </c>
      <c r="BE371" s="270">
        <v>0</v>
      </c>
      <c r="BF371" s="270">
        <v>0</v>
      </c>
      <c r="BG371" s="270">
        <v>0</v>
      </c>
    </row>
    <row r="372" spans="1:59">
      <c r="A372" s="267" t="s">
        <v>763</v>
      </c>
      <c r="B372" s="268">
        <v>6.6333333333333337</v>
      </c>
      <c r="C372" s="268">
        <v>10.5</v>
      </c>
      <c r="D372" s="268">
        <v>0</v>
      </c>
      <c r="E372" s="268"/>
      <c r="F372" s="269">
        <v>83000</v>
      </c>
      <c r="G372" s="270">
        <v>3.51</v>
      </c>
      <c r="H372" s="270">
        <v>0.84</v>
      </c>
      <c r="I372" s="270">
        <v>0</v>
      </c>
      <c r="J372" s="270">
        <v>1.62</v>
      </c>
      <c r="K372" s="270">
        <v>2.9000000000000001E-2</v>
      </c>
      <c r="L372" s="270">
        <v>0.63433333333333408</v>
      </c>
      <c r="M372" s="271">
        <v>42.289156626506021</v>
      </c>
      <c r="N372" s="269">
        <v>92700</v>
      </c>
      <c r="O372" s="269">
        <v>107000</v>
      </c>
      <c r="P372" s="269">
        <v>121200</v>
      </c>
      <c r="Q372" s="269">
        <v>135500</v>
      </c>
      <c r="R372" s="269">
        <v>149700</v>
      </c>
      <c r="S372" s="269" t="s">
        <v>158</v>
      </c>
      <c r="T372" s="270">
        <v>4.2300000000000004</v>
      </c>
      <c r="U372" s="270">
        <v>4.93</v>
      </c>
      <c r="V372" s="270">
        <v>5.49</v>
      </c>
      <c r="W372" s="270">
        <v>6.03</v>
      </c>
      <c r="X372" s="270">
        <v>6.57</v>
      </c>
      <c r="Y372" s="270">
        <v>1.24</v>
      </c>
      <c r="Z372" s="270">
        <v>1.44</v>
      </c>
      <c r="AA372" s="270">
        <v>1.61</v>
      </c>
      <c r="AB372" s="270">
        <v>1.77</v>
      </c>
      <c r="AC372" s="270">
        <v>1.92</v>
      </c>
      <c r="AD372" s="270">
        <v>0</v>
      </c>
      <c r="AE372" s="270">
        <v>0</v>
      </c>
      <c r="AF372" s="270">
        <v>0</v>
      </c>
      <c r="AG372" s="270">
        <v>0</v>
      </c>
      <c r="AH372" s="270">
        <v>0</v>
      </c>
      <c r="AI372" s="270">
        <v>2.0099999999999998</v>
      </c>
      <c r="AJ372" s="270">
        <v>2.34</v>
      </c>
      <c r="AK372" s="270">
        <v>2.61</v>
      </c>
      <c r="AL372" s="270">
        <v>2.87</v>
      </c>
      <c r="AM372" s="270">
        <v>3.12</v>
      </c>
      <c r="AN372" s="270">
        <v>0.1</v>
      </c>
      <c r="AO372" s="270">
        <v>0.11</v>
      </c>
      <c r="AP372" s="270">
        <v>0.12</v>
      </c>
      <c r="AQ372" s="270">
        <v>0.14000000000000001</v>
      </c>
      <c r="AR372" s="270">
        <v>0.15</v>
      </c>
      <c r="AS372" s="270">
        <v>0.74</v>
      </c>
      <c r="AT372" s="270">
        <v>0.86</v>
      </c>
      <c r="AU372" s="270">
        <v>0.96</v>
      </c>
      <c r="AV372" s="270">
        <v>1.05</v>
      </c>
      <c r="AW372" s="270">
        <v>1.1499999999999999</v>
      </c>
      <c r="AX372" s="270">
        <v>5</v>
      </c>
      <c r="AY372" s="270">
        <v>0</v>
      </c>
      <c r="AZ372" s="270">
        <v>2.1</v>
      </c>
      <c r="BA372" s="270">
        <v>0</v>
      </c>
      <c r="BB372" s="270">
        <v>0</v>
      </c>
      <c r="BC372" s="270">
        <v>0</v>
      </c>
      <c r="BD372" s="270">
        <v>0</v>
      </c>
      <c r="BE372" s="270">
        <v>0</v>
      </c>
      <c r="BF372" s="270">
        <v>0</v>
      </c>
      <c r="BG372" s="270">
        <v>0</v>
      </c>
    </row>
    <row r="373" spans="1:59">
      <c r="A373" s="267" t="s">
        <v>764</v>
      </c>
      <c r="B373" s="268">
        <v>0.60183333333333333</v>
      </c>
      <c r="C373" s="268">
        <v>2.0490000000000004</v>
      </c>
      <c r="D373" s="268">
        <v>0</v>
      </c>
      <c r="E373" s="268"/>
      <c r="F373" s="269">
        <v>8867</v>
      </c>
      <c r="G373" s="270">
        <v>0.42099999999999999</v>
      </c>
      <c r="H373" s="270">
        <v>3.7999999999999999E-2</v>
      </c>
      <c r="I373" s="270">
        <v>2E-3</v>
      </c>
      <c r="J373" s="270">
        <v>1.9E-2</v>
      </c>
      <c r="K373" s="270">
        <v>0.03</v>
      </c>
      <c r="L373" s="270">
        <v>9.1833333333333322E-2</v>
      </c>
      <c r="M373" s="271">
        <v>47.479418066989965</v>
      </c>
      <c r="N373" s="269">
        <v>9044</v>
      </c>
      <c r="O373" s="269">
        <v>9045</v>
      </c>
      <c r="P373" s="269">
        <v>9497</v>
      </c>
      <c r="Q373" s="269">
        <v>9972</v>
      </c>
      <c r="R373" s="269">
        <v>10471</v>
      </c>
      <c r="S373" s="269" t="s">
        <v>158</v>
      </c>
      <c r="T373" s="270">
        <v>0.42899999999999999</v>
      </c>
      <c r="U373" s="270">
        <v>0.45</v>
      </c>
      <c r="V373" s="270">
        <v>0.47299999999999998</v>
      </c>
      <c r="W373" s="270">
        <v>0.497</v>
      </c>
      <c r="X373" s="270">
        <v>0.52200000000000002</v>
      </c>
      <c r="Y373" s="270">
        <v>4.4999999999999998E-2</v>
      </c>
      <c r="Z373" s="270">
        <v>4.4999999999999998E-2</v>
      </c>
      <c r="AA373" s="270">
        <v>4.4999999999999998E-2</v>
      </c>
      <c r="AB373" s="270">
        <v>4.4999999999999998E-2</v>
      </c>
      <c r="AC373" s="270">
        <v>4.4999999999999998E-2</v>
      </c>
      <c r="AD373" s="270">
        <v>7.0000000000000001E-3</v>
      </c>
      <c r="AE373" s="270">
        <v>7.0000000000000001E-3</v>
      </c>
      <c r="AF373" s="270">
        <v>7.0000000000000001E-3</v>
      </c>
      <c r="AG373" s="270">
        <v>7.0000000000000001E-3</v>
      </c>
      <c r="AH373" s="270">
        <v>7.0000000000000001E-3</v>
      </c>
      <c r="AI373" s="270">
        <v>2.1000000000000001E-2</v>
      </c>
      <c r="AJ373" s="270">
        <v>2.1999999999999999E-2</v>
      </c>
      <c r="AK373" s="270">
        <v>2.1999999999999999E-2</v>
      </c>
      <c r="AL373" s="270">
        <v>2.3E-2</v>
      </c>
      <c r="AM373" s="270">
        <v>2.3E-2</v>
      </c>
      <c r="AN373" s="270">
        <v>2.7E-2</v>
      </c>
      <c r="AO373" s="270">
        <v>2.9000000000000001E-2</v>
      </c>
      <c r="AP373" s="270">
        <v>3.1E-2</v>
      </c>
      <c r="AQ373" s="270">
        <v>3.3000000000000002E-2</v>
      </c>
      <c r="AR373" s="270">
        <v>3.5000000000000003E-2</v>
      </c>
      <c r="AS373" s="270">
        <v>9.4E-2</v>
      </c>
      <c r="AT373" s="270">
        <v>9.9000000000000005E-2</v>
      </c>
      <c r="AU373" s="270">
        <v>0.10299999999999999</v>
      </c>
      <c r="AV373" s="270">
        <v>0.108</v>
      </c>
      <c r="AW373" s="270">
        <v>0.113</v>
      </c>
      <c r="AX373" s="270">
        <v>0</v>
      </c>
      <c r="AY373" s="270">
        <v>0</v>
      </c>
      <c r="AZ373" s="270">
        <v>0</v>
      </c>
      <c r="BA373" s="270">
        <v>0</v>
      </c>
      <c r="BB373" s="270">
        <v>0</v>
      </c>
      <c r="BC373" s="270">
        <v>0</v>
      </c>
      <c r="BD373" s="270">
        <v>0.25</v>
      </c>
      <c r="BE373" s="270">
        <v>0</v>
      </c>
      <c r="BF373" s="270">
        <v>0</v>
      </c>
      <c r="BG373" s="270">
        <v>0</v>
      </c>
    </row>
    <row r="374" spans="1:59">
      <c r="A374" s="267" t="s">
        <v>765</v>
      </c>
      <c r="B374" s="268">
        <v>0.13766666666666669</v>
      </c>
      <c r="C374" s="268">
        <v>0.36</v>
      </c>
      <c r="D374" s="268">
        <v>0</v>
      </c>
      <c r="E374" s="268"/>
      <c r="F374" s="269">
        <v>903</v>
      </c>
      <c r="G374" s="270">
        <v>5.5E-2</v>
      </c>
      <c r="H374" s="270">
        <v>2.1999999999999999E-2</v>
      </c>
      <c r="I374" s="270">
        <v>0</v>
      </c>
      <c r="J374" s="270">
        <v>1E-3</v>
      </c>
      <c r="K374" s="270">
        <v>4.9000000000000002E-2</v>
      </c>
      <c r="L374" s="270">
        <v>1.0666666666666685E-2</v>
      </c>
      <c r="M374" s="271">
        <v>60.908084163898117</v>
      </c>
      <c r="N374" s="269">
        <v>1069</v>
      </c>
      <c r="O374" s="269">
        <v>1124</v>
      </c>
      <c r="P374" s="269">
        <v>1233</v>
      </c>
      <c r="Q374" s="269">
        <v>1269</v>
      </c>
      <c r="R374" s="269">
        <v>1355</v>
      </c>
      <c r="S374" s="269" t="s">
        <v>157</v>
      </c>
      <c r="T374" s="270">
        <v>0.06</v>
      </c>
      <c r="U374" s="270">
        <v>6.5000000000000002E-2</v>
      </c>
      <c r="V374" s="270" t="e">
        <v>#N/A</v>
      </c>
      <c r="W374" s="270">
        <v>7.8E-2</v>
      </c>
      <c r="X374" s="270">
        <v>8.4000000000000005E-2</v>
      </c>
      <c r="Y374" s="270">
        <v>2.5000000000000001E-2</v>
      </c>
      <c r="Z374" s="270">
        <v>2.8000000000000001E-2</v>
      </c>
      <c r="AA374" s="270">
        <v>0.03</v>
      </c>
      <c r="AB374" s="270">
        <v>3.4000000000000002E-2</v>
      </c>
      <c r="AC374" s="270">
        <v>3.5999999999999997E-2</v>
      </c>
      <c r="AD374" s="270">
        <v>0</v>
      </c>
      <c r="AE374" s="270">
        <v>0</v>
      </c>
      <c r="AF374" s="270">
        <v>0</v>
      </c>
      <c r="AG374" s="270">
        <v>0</v>
      </c>
      <c r="AH374" s="270">
        <v>0</v>
      </c>
      <c r="AI374" s="270">
        <v>2E-3</v>
      </c>
      <c r="AJ374" s="270">
        <v>3.0000000000000001E-3</v>
      </c>
      <c r="AK374" s="270">
        <v>3.0000000000000001E-3</v>
      </c>
      <c r="AL374" s="270">
        <v>3.0000000000000001E-3</v>
      </c>
      <c r="AM374" s="270">
        <v>3.0000000000000001E-3</v>
      </c>
      <c r="AN374" s="270">
        <v>1.9E-2</v>
      </c>
      <c r="AO374" s="270">
        <v>1.9E-2</v>
      </c>
      <c r="AP374" s="270">
        <v>0.02</v>
      </c>
      <c r="AQ374" s="270">
        <v>0.02</v>
      </c>
      <c r="AR374" s="270">
        <v>0.02</v>
      </c>
      <c r="AS374" s="270">
        <v>8.0000000000000002E-3</v>
      </c>
      <c r="AT374" s="270">
        <v>8.0000000000000002E-3</v>
      </c>
      <c r="AU374" s="270">
        <v>8.9999999999999993E-3</v>
      </c>
      <c r="AV374" s="270">
        <v>0.01</v>
      </c>
      <c r="AW374" s="270">
        <v>0.01</v>
      </c>
      <c r="AX374" s="270">
        <v>0</v>
      </c>
      <c r="AY374" s="270">
        <v>0</v>
      </c>
      <c r="AZ374" s="270">
        <v>0</v>
      </c>
      <c r="BA374" s="270">
        <v>0</v>
      </c>
      <c r="BB374" s="270">
        <v>0</v>
      </c>
      <c r="BC374" s="270">
        <v>0</v>
      </c>
      <c r="BD374" s="270">
        <v>0</v>
      </c>
      <c r="BE374" s="270">
        <v>0</v>
      </c>
      <c r="BF374" s="270">
        <v>0</v>
      </c>
      <c r="BG374" s="270">
        <v>0</v>
      </c>
    </row>
    <row r="375" spans="1:59">
      <c r="A375" s="267" t="s">
        <v>766</v>
      </c>
      <c r="B375" s="268">
        <v>2.0749999999999998E-2</v>
      </c>
      <c r="C375" s="268">
        <v>0.1</v>
      </c>
      <c r="D375" s="268">
        <v>0</v>
      </c>
      <c r="E375" s="268"/>
      <c r="F375" s="269">
        <v>553</v>
      </c>
      <c r="G375" s="270">
        <v>1.7999999999999999E-2</v>
      </c>
      <c r="H375" s="270">
        <v>1E-3</v>
      </c>
      <c r="I375" s="270">
        <v>0</v>
      </c>
      <c r="J375" s="270">
        <v>0</v>
      </c>
      <c r="K375" s="270">
        <v>0</v>
      </c>
      <c r="L375" s="270">
        <v>1.7499999999999981E-3</v>
      </c>
      <c r="M375" s="271">
        <v>32.5497287522604</v>
      </c>
      <c r="N375" s="269">
        <v>574</v>
      </c>
      <c r="O375" s="269">
        <v>614</v>
      </c>
      <c r="P375" s="269">
        <v>657</v>
      </c>
      <c r="Q375" s="269">
        <v>703</v>
      </c>
      <c r="R375" s="269">
        <v>752</v>
      </c>
      <c r="S375" s="269" t="s">
        <v>225</v>
      </c>
      <c r="T375" s="270">
        <v>1.7999999999999999E-2</v>
      </c>
      <c r="U375" s="270">
        <v>1.9E-2</v>
      </c>
      <c r="V375" s="270">
        <v>0.02</v>
      </c>
      <c r="W375" s="270">
        <v>2.1000000000000001E-2</v>
      </c>
      <c r="X375" s="270">
        <v>2.1999999999999999E-2</v>
      </c>
      <c r="Y375" s="270">
        <v>2E-3</v>
      </c>
      <c r="Z375" s="270">
        <v>2E-3</v>
      </c>
      <c r="AA375" s="270">
        <v>2E-3</v>
      </c>
      <c r="AB375" s="270">
        <v>2E-3</v>
      </c>
      <c r="AC375" s="270">
        <v>2E-3</v>
      </c>
      <c r="AD375" s="270">
        <v>0</v>
      </c>
      <c r="AE375" s="270">
        <v>0</v>
      </c>
      <c r="AF375" s="270">
        <v>0</v>
      </c>
      <c r="AG375" s="270">
        <v>0</v>
      </c>
      <c r="AH375" s="270">
        <v>0</v>
      </c>
      <c r="AI375" s="270">
        <v>3.0000000000000001E-3</v>
      </c>
      <c r="AJ375" s="270">
        <v>3.0000000000000001E-3</v>
      </c>
      <c r="AK375" s="270">
        <v>3.0000000000000001E-3</v>
      </c>
      <c r="AL375" s="270">
        <v>3.0000000000000001E-3</v>
      </c>
      <c r="AM375" s="270">
        <v>3.0000000000000001E-3</v>
      </c>
      <c r="AN375" s="270">
        <v>0</v>
      </c>
      <c r="AO375" s="270">
        <v>0</v>
      </c>
      <c r="AP375" s="270">
        <v>0</v>
      </c>
      <c r="AQ375" s="270">
        <v>0</v>
      </c>
      <c r="AR375" s="270">
        <v>0</v>
      </c>
      <c r="AS375" s="270">
        <v>2E-3</v>
      </c>
      <c r="AT375" s="270">
        <v>2E-3</v>
      </c>
      <c r="AU375" s="270">
        <v>2E-3</v>
      </c>
      <c r="AV375" s="270">
        <v>2E-3</v>
      </c>
      <c r="AW375" s="270">
        <v>2E-3</v>
      </c>
      <c r="AX375" s="270">
        <v>0</v>
      </c>
      <c r="AY375" s="270">
        <v>0</v>
      </c>
      <c r="AZ375" s="270">
        <v>0</v>
      </c>
      <c r="BA375" s="270">
        <v>0</v>
      </c>
      <c r="BB375" s="270">
        <v>0</v>
      </c>
      <c r="BC375" s="270">
        <v>0</v>
      </c>
      <c r="BD375" s="270">
        <v>0</v>
      </c>
      <c r="BE375" s="270">
        <v>0</v>
      </c>
      <c r="BF375" s="270">
        <v>0</v>
      </c>
      <c r="BG375" s="270">
        <v>0</v>
      </c>
    </row>
    <row r="376" spans="1:59">
      <c r="A376" s="267" t="s">
        <v>767</v>
      </c>
      <c r="B376" s="268">
        <v>1.33175</v>
      </c>
      <c r="C376" s="268">
        <v>2</v>
      </c>
      <c r="D376" s="268">
        <v>2.9000000000000001E-2</v>
      </c>
      <c r="E376" s="268"/>
      <c r="F376" s="269">
        <v>8695</v>
      </c>
      <c r="G376" s="270">
        <v>0.43</v>
      </c>
      <c r="H376" s="270">
        <v>0.74099999999999999</v>
      </c>
      <c r="I376" s="270">
        <v>0</v>
      </c>
      <c r="J376" s="270">
        <v>0.04</v>
      </c>
      <c r="K376" s="270">
        <v>2.7E-2</v>
      </c>
      <c r="L376" s="270">
        <v>6.4750000000000085E-2</v>
      </c>
      <c r="M376" s="271">
        <v>49.453709028177116</v>
      </c>
      <c r="N376" s="269">
        <v>8956</v>
      </c>
      <c r="O376" s="269">
        <v>9225</v>
      </c>
      <c r="P376" s="269">
        <v>9501</v>
      </c>
      <c r="Q376" s="269">
        <v>9786</v>
      </c>
      <c r="R376" s="269">
        <v>10080</v>
      </c>
      <c r="S376" s="269" t="s">
        <v>187</v>
      </c>
      <c r="T376" s="270">
        <v>0.443</v>
      </c>
      <c r="U376" s="270">
        <v>0.45600000000000002</v>
      </c>
      <c r="V376" s="270">
        <v>0.47</v>
      </c>
      <c r="W376" s="270">
        <v>0.48399999999999999</v>
      </c>
      <c r="X376" s="270">
        <v>0.498</v>
      </c>
      <c r="Y376" s="270">
        <v>0.76300000000000001</v>
      </c>
      <c r="Z376" s="270">
        <v>0.78600000000000003</v>
      </c>
      <c r="AA376" s="270">
        <v>0.81</v>
      </c>
      <c r="AB376" s="270">
        <v>0.83399999999999996</v>
      </c>
      <c r="AC376" s="270">
        <v>0.85899999999999999</v>
      </c>
      <c r="AD376" s="270">
        <v>0</v>
      </c>
      <c r="AE376" s="270">
        <v>0</v>
      </c>
      <c r="AF376" s="270">
        <v>0</v>
      </c>
      <c r="AG376" s="270">
        <v>0</v>
      </c>
      <c r="AH376" s="270">
        <v>0</v>
      </c>
      <c r="AI376" s="270">
        <v>4.1000000000000002E-2</v>
      </c>
      <c r="AJ376" s="270">
        <v>4.2000000000000003E-2</v>
      </c>
      <c r="AK376" s="270">
        <v>4.3999999999999997E-2</v>
      </c>
      <c r="AL376" s="270">
        <v>4.4999999999999998E-2</v>
      </c>
      <c r="AM376" s="270">
        <v>4.5999999999999999E-2</v>
      </c>
      <c r="AN376" s="270">
        <v>2.8000000000000001E-2</v>
      </c>
      <c r="AO376" s="270">
        <v>2.9000000000000001E-2</v>
      </c>
      <c r="AP376" s="270">
        <v>0.03</v>
      </c>
      <c r="AQ376" s="270">
        <v>0.03</v>
      </c>
      <c r="AR376" s="270">
        <v>3.1E-2</v>
      </c>
      <c r="AS376" s="270">
        <v>8.1000000000000003E-2</v>
      </c>
      <c r="AT376" s="270">
        <v>8.4000000000000005E-2</v>
      </c>
      <c r="AU376" s="270">
        <v>8.5999999999999993E-2</v>
      </c>
      <c r="AV376" s="270">
        <v>8.8999999999999996E-2</v>
      </c>
      <c r="AW376" s="270">
        <v>9.1999999999999998E-2</v>
      </c>
      <c r="AX376" s="270">
        <v>2</v>
      </c>
      <c r="AY376" s="270">
        <v>0</v>
      </c>
      <c r="AZ376" s="270">
        <v>0</v>
      </c>
      <c r="BA376" s="270">
        <v>0</v>
      </c>
      <c r="BB376" s="270">
        <v>0</v>
      </c>
      <c r="BC376" s="270">
        <v>0</v>
      </c>
      <c r="BD376" s="270">
        <v>0</v>
      </c>
      <c r="BE376" s="270">
        <v>0</v>
      </c>
      <c r="BF376" s="270">
        <v>0</v>
      </c>
      <c r="BG376" s="270">
        <v>0</v>
      </c>
    </row>
    <row r="377" spans="1:59">
      <c r="A377" s="267" t="s">
        <v>768</v>
      </c>
      <c r="B377" s="268">
        <v>1.0351666666666668</v>
      </c>
      <c r="C377" s="268">
        <v>3.5489999999999999</v>
      </c>
      <c r="D377" s="268">
        <v>5.383561643835617E-3</v>
      </c>
      <c r="E377" s="268"/>
      <c r="F377" s="269">
        <v>15546</v>
      </c>
      <c r="G377" s="270">
        <v>0.53200000000000003</v>
      </c>
      <c r="H377" s="270">
        <v>6.5000000000000002E-2</v>
      </c>
      <c r="I377" s="270">
        <v>0</v>
      </c>
      <c r="J377" s="270">
        <v>0.10199999999999999</v>
      </c>
      <c r="K377" s="270">
        <v>0.13500000000000001</v>
      </c>
      <c r="L377" s="270">
        <v>0.19578310502283125</v>
      </c>
      <c r="M377" s="271">
        <v>34.22102148462627</v>
      </c>
      <c r="N377" s="269">
        <v>15700</v>
      </c>
      <c r="O377" s="269">
        <v>17000</v>
      </c>
      <c r="P377" s="269">
        <v>18000</v>
      </c>
      <c r="Q377" s="269">
        <v>20000</v>
      </c>
      <c r="R377" s="269">
        <v>23000</v>
      </c>
      <c r="S377" s="269" t="s">
        <v>157</v>
      </c>
      <c r="T377" s="270">
        <v>0.56499999999999995</v>
      </c>
      <c r="U377" s="270">
        <v>0.6</v>
      </c>
      <c r="V377" s="270" t="e">
        <v>#N/A</v>
      </c>
      <c r="W377" s="270">
        <v>0.92500000000000004</v>
      </c>
      <c r="X377" s="270">
        <v>1.25</v>
      </c>
      <c r="Y377" s="270">
        <v>7.0000000000000007E-2</v>
      </c>
      <c r="Z377" s="270">
        <v>8.5000000000000006E-2</v>
      </c>
      <c r="AA377" s="270">
        <v>0.1</v>
      </c>
      <c r="AB377" s="270">
        <v>0.15</v>
      </c>
      <c r="AC377" s="270">
        <v>0.17499999999999999</v>
      </c>
      <c r="AD377" s="270">
        <v>0</v>
      </c>
      <c r="AE377" s="270">
        <v>0</v>
      </c>
      <c r="AF377" s="270">
        <v>0</v>
      </c>
      <c r="AG377" s="270">
        <v>0</v>
      </c>
      <c r="AH377" s="270">
        <v>0</v>
      </c>
      <c r="AI377" s="270">
        <v>0.13</v>
      </c>
      <c r="AJ377" s="270">
        <v>0.15</v>
      </c>
      <c r="AK377" s="270">
        <v>0.18</v>
      </c>
      <c r="AL377" s="270">
        <v>0.21</v>
      </c>
      <c r="AM377" s="270">
        <v>0.22500000000000001</v>
      </c>
      <c r="AN377" s="270">
        <v>9.5000000000000001E-2</v>
      </c>
      <c r="AO377" s="270">
        <v>0.1</v>
      </c>
      <c r="AP377" s="270">
        <v>0.12</v>
      </c>
      <c r="AQ377" s="270">
        <v>0.15</v>
      </c>
      <c r="AR377" s="270">
        <v>0.17499999999999999</v>
      </c>
      <c r="AS377" s="270">
        <v>0.215</v>
      </c>
      <c r="AT377" s="270">
        <v>0.23400000000000001</v>
      </c>
      <c r="AU377" s="270">
        <v>0.28799999999999998</v>
      </c>
      <c r="AV377" s="270">
        <v>0.35899999999999999</v>
      </c>
      <c r="AW377" s="270">
        <v>0.45600000000000002</v>
      </c>
      <c r="AX377" s="270">
        <v>0</v>
      </c>
      <c r="AY377" s="270">
        <v>0</v>
      </c>
      <c r="AZ377" s="270">
        <v>0</v>
      </c>
      <c r="BA377" s="270">
        <v>0</v>
      </c>
      <c r="BB377" s="270">
        <v>0</v>
      </c>
      <c r="BC377" s="270">
        <v>9.2999999999999999E-2</v>
      </c>
      <c r="BD377" s="270">
        <v>0</v>
      </c>
      <c r="BE377" s="270">
        <v>0</v>
      </c>
      <c r="BF377" s="270">
        <v>0</v>
      </c>
      <c r="BG377" s="270">
        <v>0</v>
      </c>
    </row>
    <row r="378" spans="1:59">
      <c r="A378" s="267" t="s">
        <v>769</v>
      </c>
      <c r="B378" s="268">
        <v>3.1500000000000007E-2</v>
      </c>
      <c r="C378" s="268">
        <v>0.28799999999999998</v>
      </c>
      <c r="D378" s="268">
        <v>0</v>
      </c>
      <c r="E378" s="268"/>
      <c r="F378" s="269">
        <v>487</v>
      </c>
      <c r="G378" s="270">
        <v>2.3E-2</v>
      </c>
      <c r="H378" s="270">
        <v>3.0000000000000001E-3</v>
      </c>
      <c r="I378" s="270">
        <v>0</v>
      </c>
      <c r="J378" s="270">
        <v>2E-3</v>
      </c>
      <c r="K378" s="270">
        <v>1E-3</v>
      </c>
      <c r="L378" s="270">
        <v>2.5000000000000092E-3</v>
      </c>
      <c r="M378" s="271">
        <v>47.227926078028744</v>
      </c>
      <c r="N378" s="269">
        <v>496</v>
      </c>
      <c r="O378" s="269">
        <v>501</v>
      </c>
      <c r="P378" s="269">
        <v>539</v>
      </c>
      <c r="Q378" s="269">
        <v>610</v>
      </c>
      <c r="R378" s="269">
        <v>650</v>
      </c>
      <c r="S378" s="269" t="s">
        <v>148</v>
      </c>
      <c r="T378" s="270">
        <v>2.5999999999999999E-2</v>
      </c>
      <c r="U378" s="270">
        <v>2.7E-2</v>
      </c>
      <c r="V378" s="270">
        <v>2.7E-2</v>
      </c>
      <c r="W378" s="270">
        <v>2.8000000000000001E-2</v>
      </c>
      <c r="X378" s="270">
        <v>2.9000000000000001E-2</v>
      </c>
      <c r="Y378" s="270">
        <v>4.0000000000000001E-3</v>
      </c>
      <c r="Z378" s="270">
        <v>4.0000000000000001E-3</v>
      </c>
      <c r="AA378" s="270">
        <v>4.0000000000000001E-3</v>
      </c>
      <c r="AB378" s="270">
        <v>4.0000000000000001E-3</v>
      </c>
      <c r="AC378" s="270">
        <v>4.0000000000000001E-3</v>
      </c>
      <c r="AD378" s="270">
        <v>0</v>
      </c>
      <c r="AE378" s="270">
        <v>0</v>
      </c>
      <c r="AF378" s="270">
        <v>0</v>
      </c>
      <c r="AG378" s="270">
        <v>0</v>
      </c>
      <c r="AH378" s="270">
        <v>0</v>
      </c>
      <c r="AI378" s="270">
        <v>5.0000000000000001E-3</v>
      </c>
      <c r="AJ378" s="270">
        <v>6.0000000000000001E-3</v>
      </c>
      <c r="AK378" s="270">
        <v>7.0000000000000001E-3</v>
      </c>
      <c r="AL378" s="270">
        <v>8.0000000000000002E-3</v>
      </c>
      <c r="AM378" s="270">
        <v>8.9999999999999993E-3</v>
      </c>
      <c r="AN378" s="270">
        <v>1E-3</v>
      </c>
      <c r="AO378" s="270">
        <v>1E-3</v>
      </c>
      <c r="AP378" s="270">
        <v>1E-3</v>
      </c>
      <c r="AQ378" s="270">
        <v>1E-3</v>
      </c>
      <c r="AR378" s="270">
        <v>1E-3</v>
      </c>
      <c r="AS378" s="270">
        <v>2E-3</v>
      </c>
      <c r="AT378" s="270">
        <v>3.0000000000000001E-3</v>
      </c>
      <c r="AU378" s="270">
        <v>3.0000000000000001E-3</v>
      </c>
      <c r="AV378" s="270">
        <v>3.0000000000000001E-3</v>
      </c>
      <c r="AW378" s="270">
        <v>3.0000000000000001E-3</v>
      </c>
      <c r="AX378" s="270">
        <v>0</v>
      </c>
      <c r="AY378" s="270">
        <v>0</v>
      </c>
      <c r="AZ378" s="270">
        <v>0</v>
      </c>
      <c r="BA378" s="270">
        <v>0</v>
      </c>
      <c r="BB378" s="270">
        <v>0</v>
      </c>
      <c r="BC378" s="270">
        <v>0</v>
      </c>
      <c r="BD378" s="270">
        <v>0</v>
      </c>
      <c r="BE378" s="270">
        <v>0</v>
      </c>
      <c r="BF378" s="270">
        <v>0</v>
      </c>
      <c r="BG378" s="270">
        <v>0</v>
      </c>
    </row>
    <row r="379" spans="1:59">
      <c r="A379" s="267" t="s">
        <v>770</v>
      </c>
      <c r="B379" s="268">
        <v>1.2833333333333335E-2</v>
      </c>
      <c r="C379" s="268">
        <v>3.5000000000000003E-2</v>
      </c>
      <c r="D379" s="268">
        <v>0</v>
      </c>
      <c r="E379" s="268"/>
      <c r="F379" s="269">
        <v>273</v>
      </c>
      <c r="G379" s="270">
        <v>1.0999999999999999E-2</v>
      </c>
      <c r="H379" s="270">
        <v>0</v>
      </c>
      <c r="I379" s="270">
        <v>0</v>
      </c>
      <c r="J379" s="270">
        <v>0</v>
      </c>
      <c r="K379" s="270">
        <v>1E-3</v>
      </c>
      <c r="L379" s="270">
        <v>8.3333333333333523E-4</v>
      </c>
      <c r="M379" s="271">
        <v>40.293040293040292</v>
      </c>
      <c r="N379" s="269">
        <v>280</v>
      </c>
      <c r="O379" s="269">
        <v>285</v>
      </c>
      <c r="P379" s="269">
        <v>290</v>
      </c>
      <c r="Q379" s="269">
        <v>295</v>
      </c>
      <c r="R379" s="269">
        <v>300</v>
      </c>
      <c r="S379" s="269" t="s">
        <v>168</v>
      </c>
      <c r="T379" s="270">
        <v>1.2E-2</v>
      </c>
      <c r="U379" s="270">
        <v>1.2999999999999999E-2</v>
      </c>
      <c r="V379" s="270">
        <v>1.4E-2</v>
      </c>
      <c r="W379" s="270">
        <v>1.4999999999999999E-2</v>
      </c>
      <c r="X379" s="270">
        <v>1.6E-2</v>
      </c>
      <c r="Y379" s="270">
        <v>0</v>
      </c>
      <c r="Z379" s="270">
        <v>0</v>
      </c>
      <c r="AA379" s="270">
        <v>0</v>
      </c>
      <c r="AB379" s="270">
        <v>0</v>
      </c>
      <c r="AC379" s="270">
        <v>0</v>
      </c>
      <c r="AD379" s="270">
        <v>0</v>
      </c>
      <c r="AE379" s="270">
        <v>0</v>
      </c>
      <c r="AF379" s="270">
        <v>0</v>
      </c>
      <c r="AG379" s="270">
        <v>0</v>
      </c>
      <c r="AH379" s="270">
        <v>0</v>
      </c>
      <c r="AI379" s="270">
        <v>0</v>
      </c>
      <c r="AJ379" s="270">
        <v>0</v>
      </c>
      <c r="AK379" s="270">
        <v>0</v>
      </c>
      <c r="AL379" s="270">
        <v>0</v>
      </c>
      <c r="AM379" s="270">
        <v>0</v>
      </c>
      <c r="AN379" s="270">
        <v>1E-3</v>
      </c>
      <c r="AO379" s="270">
        <v>1E-3</v>
      </c>
      <c r="AP379" s="270">
        <v>1E-3</v>
      </c>
      <c r="AQ379" s="270">
        <v>1E-3</v>
      </c>
      <c r="AR379" s="270">
        <v>1E-3</v>
      </c>
      <c r="AS379" s="270">
        <v>0</v>
      </c>
      <c r="AT379" s="270">
        <v>0</v>
      </c>
      <c r="AU379" s="270">
        <v>0</v>
      </c>
      <c r="AV379" s="270">
        <v>0</v>
      </c>
      <c r="AW379" s="270">
        <v>0</v>
      </c>
      <c r="AX379" s="270">
        <v>0</v>
      </c>
      <c r="AY379" s="270">
        <v>0</v>
      </c>
      <c r="AZ379" s="270">
        <v>0</v>
      </c>
      <c r="BA379" s="270">
        <v>0</v>
      </c>
      <c r="BB379" s="270">
        <v>0</v>
      </c>
      <c r="BC379" s="270">
        <v>0</v>
      </c>
      <c r="BD379" s="270">
        <v>0</v>
      </c>
      <c r="BE379" s="270">
        <v>0</v>
      </c>
      <c r="BF379" s="270">
        <v>0</v>
      </c>
      <c r="BG379" s="270">
        <v>0</v>
      </c>
    </row>
    <row r="380" spans="1:59">
      <c r="A380" s="267" t="s">
        <v>771</v>
      </c>
      <c r="B380" s="268">
        <v>0.78999999999999992</v>
      </c>
      <c r="C380" s="268">
        <v>1.8730000000000002</v>
      </c>
      <c r="D380" s="268">
        <v>7.1999999999999995E-2</v>
      </c>
      <c r="E380" s="268"/>
      <c r="F380" s="269">
        <v>11957</v>
      </c>
      <c r="G380" s="270">
        <v>0.505</v>
      </c>
      <c r="H380" s="270">
        <v>4.3999999999999997E-2</v>
      </c>
      <c r="I380" s="270">
        <v>0</v>
      </c>
      <c r="J380" s="270">
        <v>7.0000000000000001E-3</v>
      </c>
      <c r="K380" s="270">
        <v>0.09</v>
      </c>
      <c r="L380" s="270">
        <v>7.1999999999999953E-2</v>
      </c>
      <c r="M380" s="271">
        <v>42.234674249393663</v>
      </c>
      <c r="N380" s="269">
        <v>12971</v>
      </c>
      <c r="O380" s="269">
        <v>13118</v>
      </c>
      <c r="P380" s="269">
        <v>13221</v>
      </c>
      <c r="Q380" s="269">
        <v>13334</v>
      </c>
      <c r="R380" s="269">
        <v>13534</v>
      </c>
      <c r="S380" s="269" t="s">
        <v>156</v>
      </c>
      <c r="T380" s="270">
        <v>0.56599999999999995</v>
      </c>
      <c r="U380" s="270">
        <v>0.67900000000000005</v>
      </c>
      <c r="V380" s="270" t="e">
        <v>#N/A</v>
      </c>
      <c r="W380" s="270">
        <v>0.89600000000000002</v>
      </c>
      <c r="X380" s="270">
        <v>0.98499999999999999</v>
      </c>
      <c r="Y380" s="270">
        <v>3.5999999999999997E-2</v>
      </c>
      <c r="Z380" s="270">
        <v>0.04</v>
      </c>
      <c r="AA380" s="270">
        <v>4.3999999999999997E-2</v>
      </c>
      <c r="AB380" s="270">
        <v>4.8000000000000001E-2</v>
      </c>
      <c r="AC380" s="270">
        <v>5.1999999999999998E-2</v>
      </c>
      <c r="AD380" s="270">
        <v>0</v>
      </c>
      <c r="AE380" s="270">
        <v>0</v>
      </c>
      <c r="AF380" s="270">
        <v>0</v>
      </c>
      <c r="AG380" s="270">
        <v>0</v>
      </c>
      <c r="AH380" s="270">
        <v>0</v>
      </c>
      <c r="AI380" s="270">
        <v>2.1999999999999999E-2</v>
      </c>
      <c r="AJ380" s="270">
        <v>2.4E-2</v>
      </c>
      <c r="AK380" s="270">
        <v>2.7E-2</v>
      </c>
      <c r="AL380" s="270">
        <v>0.03</v>
      </c>
      <c r="AM380" s="270">
        <v>3.4000000000000002E-2</v>
      </c>
      <c r="AN380" s="270">
        <v>9.7000000000000003E-2</v>
      </c>
      <c r="AO380" s="270">
        <v>0.107</v>
      </c>
      <c r="AP380" s="270">
        <v>0.11700000000000001</v>
      </c>
      <c r="AQ380" s="270">
        <v>0.128</v>
      </c>
      <c r="AR380" s="270">
        <v>0.14000000000000001</v>
      </c>
      <c r="AS380" s="270">
        <v>5.8999999999999997E-2</v>
      </c>
      <c r="AT380" s="270">
        <v>7.0000000000000007E-2</v>
      </c>
      <c r="AU380" s="270">
        <v>8.2000000000000003E-2</v>
      </c>
      <c r="AV380" s="270">
        <v>0.09</v>
      </c>
      <c r="AW380" s="270">
        <v>9.9000000000000005E-2</v>
      </c>
      <c r="AX380" s="270">
        <v>0</v>
      </c>
      <c r="AY380" s="270">
        <v>0</v>
      </c>
      <c r="AZ380" s="270">
        <v>0</v>
      </c>
      <c r="BA380" s="270">
        <v>0</v>
      </c>
      <c r="BB380" s="270">
        <v>0</v>
      </c>
      <c r="BC380" s="270">
        <v>0</v>
      </c>
      <c r="BD380" s="270">
        <v>0</v>
      </c>
      <c r="BE380" s="270">
        <v>0</v>
      </c>
      <c r="BF380" s="270">
        <v>0</v>
      </c>
      <c r="BG380" s="270">
        <v>0</v>
      </c>
    </row>
    <row r="381" spans="1:59">
      <c r="A381" s="267" t="s">
        <v>772</v>
      </c>
      <c r="B381" s="268">
        <v>1.2240833333333334</v>
      </c>
      <c r="C381" s="268">
        <v>2.6640000000000001</v>
      </c>
      <c r="D381" s="268">
        <v>0.22299999999999998</v>
      </c>
      <c r="E381" s="268"/>
      <c r="F381" s="269">
        <v>8218</v>
      </c>
      <c r="G381" s="270">
        <v>0.34399999999999997</v>
      </c>
      <c r="H381" s="270">
        <v>0.13400000000000001</v>
      </c>
      <c r="I381" s="270">
        <v>0</v>
      </c>
      <c r="J381" s="270">
        <v>0.11</v>
      </c>
      <c r="K381" s="270">
        <v>0.311</v>
      </c>
      <c r="L381" s="270">
        <v>0.10208333333333353</v>
      </c>
      <c r="M381" s="271">
        <v>41.859333171087854</v>
      </c>
      <c r="N381" s="269">
        <v>8200</v>
      </c>
      <c r="O381" s="269">
        <v>8300</v>
      </c>
      <c r="P381" s="269">
        <v>8400</v>
      </c>
      <c r="Q381" s="269">
        <v>8500</v>
      </c>
      <c r="R381" s="269">
        <v>8600</v>
      </c>
      <c r="S381" s="269" t="s">
        <v>156</v>
      </c>
      <c r="T381" s="270">
        <v>0.35</v>
      </c>
      <c r="U381" s="270">
        <v>0.41</v>
      </c>
      <c r="V381" s="270" t="e">
        <v>#N/A</v>
      </c>
      <c r="W381" s="270">
        <v>0.53</v>
      </c>
      <c r="X381" s="270">
        <v>0.60499999999999998</v>
      </c>
      <c r="Y381" s="270">
        <v>0.10299999999999999</v>
      </c>
      <c r="Z381" s="270">
        <v>0.16</v>
      </c>
      <c r="AA381" s="270">
        <v>0.22</v>
      </c>
      <c r="AB381" s="270">
        <v>0.28000000000000003</v>
      </c>
      <c r="AC381" s="270">
        <v>0.34</v>
      </c>
      <c r="AD381" s="270">
        <v>0</v>
      </c>
      <c r="AE381" s="270">
        <v>0</v>
      </c>
      <c r="AF381" s="270">
        <v>0</v>
      </c>
      <c r="AG381" s="270">
        <v>0</v>
      </c>
      <c r="AH381" s="270">
        <v>0</v>
      </c>
      <c r="AI381" s="270">
        <v>0.12</v>
      </c>
      <c r="AJ381" s="270">
        <v>0.18</v>
      </c>
      <c r="AK381" s="270">
        <v>0.24</v>
      </c>
      <c r="AL381" s="270">
        <v>0.3</v>
      </c>
      <c r="AM381" s="270">
        <v>0.36</v>
      </c>
      <c r="AN381" s="270">
        <v>0.33600000000000002</v>
      </c>
      <c r="AO381" s="270">
        <v>0.39600000000000002</v>
      </c>
      <c r="AP381" s="270">
        <v>0.45600000000000002</v>
      </c>
      <c r="AQ381" s="270">
        <v>0.51600000000000001</v>
      </c>
      <c r="AR381" s="270">
        <v>0.57599999999999996</v>
      </c>
      <c r="AS381" s="270">
        <v>8.6999999999999994E-2</v>
      </c>
      <c r="AT381" s="270">
        <v>0.11</v>
      </c>
      <c r="AU381" s="270">
        <v>0.13300000000000001</v>
      </c>
      <c r="AV381" s="270">
        <v>0.156</v>
      </c>
      <c r="AW381" s="270">
        <v>0.18</v>
      </c>
      <c r="AX381" s="270">
        <v>2E-3</v>
      </c>
      <c r="AY381" s="270">
        <v>0</v>
      </c>
      <c r="AZ381" s="270">
        <v>0</v>
      </c>
      <c r="BA381" s="270">
        <v>0</v>
      </c>
      <c r="BB381" s="270">
        <v>0</v>
      </c>
      <c r="BC381" s="270">
        <v>0</v>
      </c>
      <c r="BD381" s="270">
        <v>0</v>
      </c>
      <c r="BE381" s="270">
        <v>0</v>
      </c>
      <c r="BF381" s="270">
        <v>0</v>
      </c>
      <c r="BG381" s="270">
        <v>0</v>
      </c>
    </row>
    <row r="382" spans="1:59">
      <c r="A382" s="267" t="s">
        <v>773</v>
      </c>
      <c r="B382" s="268">
        <v>3.4583333333333327E-2</v>
      </c>
      <c r="C382" s="268">
        <v>0.06</v>
      </c>
      <c r="D382" s="268">
        <v>0</v>
      </c>
      <c r="E382" s="268"/>
      <c r="F382" s="269">
        <v>417</v>
      </c>
      <c r="G382" s="270">
        <v>2.1999999999999999E-2</v>
      </c>
      <c r="H382" s="270">
        <v>3.0000000000000001E-3</v>
      </c>
      <c r="I382" s="270">
        <v>0</v>
      </c>
      <c r="J382" s="270">
        <v>0</v>
      </c>
      <c r="K382" s="270">
        <v>4.0000000000000001E-3</v>
      </c>
      <c r="L382" s="270">
        <v>5.583333333333329E-3</v>
      </c>
      <c r="M382" s="271">
        <v>52.757793764988008</v>
      </c>
      <c r="N382" s="269">
        <v>437</v>
      </c>
      <c r="O382" s="269">
        <v>446</v>
      </c>
      <c r="P382" s="269">
        <v>454</v>
      </c>
      <c r="Q382" s="269">
        <v>463</v>
      </c>
      <c r="R382" s="269">
        <v>472</v>
      </c>
      <c r="S382" s="269" t="s">
        <v>222</v>
      </c>
      <c r="T382" s="270">
        <v>2.1999999999999999E-2</v>
      </c>
      <c r="U382" s="270">
        <v>2.1999999999999999E-2</v>
      </c>
      <c r="V382" s="270">
        <v>2.1999999999999999E-2</v>
      </c>
      <c r="W382" s="270">
        <v>2.3E-2</v>
      </c>
      <c r="X382" s="270">
        <v>2.3E-2</v>
      </c>
      <c r="Y382" s="270">
        <v>3.0000000000000001E-3</v>
      </c>
      <c r="Z382" s="270">
        <v>3.0000000000000001E-3</v>
      </c>
      <c r="AA382" s="270">
        <v>3.0000000000000001E-3</v>
      </c>
      <c r="AB382" s="270">
        <v>3.0000000000000001E-3</v>
      </c>
      <c r="AC382" s="270">
        <v>4.0000000000000001E-3</v>
      </c>
      <c r="AD382" s="270">
        <v>0</v>
      </c>
      <c r="AE382" s="270">
        <v>0</v>
      </c>
      <c r="AF382" s="270">
        <v>0</v>
      </c>
      <c r="AG382" s="270">
        <v>0</v>
      </c>
      <c r="AH382" s="270">
        <v>0</v>
      </c>
      <c r="AI382" s="270">
        <v>0</v>
      </c>
      <c r="AJ382" s="270">
        <v>0</v>
      </c>
      <c r="AK382" s="270">
        <v>0</v>
      </c>
      <c r="AL382" s="270">
        <v>0</v>
      </c>
      <c r="AM382" s="270">
        <v>0</v>
      </c>
      <c r="AN382" s="270">
        <v>4.0000000000000001E-3</v>
      </c>
      <c r="AO382" s="270">
        <v>4.0000000000000001E-3</v>
      </c>
      <c r="AP382" s="270">
        <v>4.0000000000000001E-3</v>
      </c>
      <c r="AQ382" s="270">
        <v>4.0000000000000001E-3</v>
      </c>
      <c r="AR382" s="270">
        <v>5.0000000000000001E-3</v>
      </c>
      <c r="AS382" s="270">
        <v>7.0000000000000001E-3</v>
      </c>
      <c r="AT382" s="270">
        <v>7.0000000000000001E-3</v>
      </c>
      <c r="AU382" s="270">
        <v>8.0000000000000002E-3</v>
      </c>
      <c r="AV382" s="270">
        <v>8.0000000000000002E-3</v>
      </c>
      <c r="AW382" s="270">
        <v>8.9999999999999993E-3</v>
      </c>
      <c r="AX382" s="270">
        <v>0</v>
      </c>
      <c r="AY382" s="270">
        <v>0</v>
      </c>
      <c r="AZ382" s="270">
        <v>0</v>
      </c>
      <c r="BA382" s="270">
        <v>0</v>
      </c>
      <c r="BB382" s="270">
        <v>0</v>
      </c>
      <c r="BC382" s="270">
        <v>0</v>
      </c>
      <c r="BD382" s="270">
        <v>0</v>
      </c>
      <c r="BE382" s="270">
        <v>0</v>
      </c>
      <c r="BF382" s="270">
        <v>0</v>
      </c>
      <c r="BG382" s="270">
        <v>0</v>
      </c>
    </row>
    <row r="383" spans="1:59">
      <c r="A383" s="267" t="s">
        <v>774</v>
      </c>
      <c r="B383" s="268">
        <v>0.53425</v>
      </c>
      <c r="C383" s="268">
        <v>1.008</v>
      </c>
      <c r="D383" s="268">
        <v>0</v>
      </c>
      <c r="E383" s="268"/>
      <c r="F383" s="269">
        <v>3030</v>
      </c>
      <c r="G383" s="270">
        <v>0.23200000000000001</v>
      </c>
      <c r="H383" s="270">
        <v>7.1999999999999995E-2</v>
      </c>
      <c r="I383" s="270">
        <v>3.2000000000000001E-2</v>
      </c>
      <c r="J383" s="270">
        <v>0.106</v>
      </c>
      <c r="K383" s="270">
        <v>5.0000000000000001E-3</v>
      </c>
      <c r="L383" s="270">
        <v>8.725000000000005E-2</v>
      </c>
      <c r="M383" s="271">
        <v>76.567656765676574</v>
      </c>
      <c r="N383" s="269">
        <v>3150</v>
      </c>
      <c r="O383" s="269">
        <v>3250</v>
      </c>
      <c r="P383" s="269">
        <v>3350</v>
      </c>
      <c r="Q383" s="269">
        <v>3450</v>
      </c>
      <c r="R383" s="269">
        <v>3550</v>
      </c>
      <c r="S383" s="269" t="s">
        <v>148</v>
      </c>
      <c r="T383" s="270">
        <v>0.24</v>
      </c>
      <c r="U383" s="270">
        <v>0.25</v>
      </c>
      <c r="V383" s="270">
        <v>0.26</v>
      </c>
      <c r="W383" s="270">
        <v>0.27</v>
      </c>
      <c r="X383" s="270">
        <v>0.28000000000000003</v>
      </c>
      <c r="Y383" s="270">
        <v>7.3999999999999996E-2</v>
      </c>
      <c r="Z383" s="270">
        <v>7.5999999999999998E-2</v>
      </c>
      <c r="AA383" s="270">
        <v>7.8E-2</v>
      </c>
      <c r="AB383" s="270">
        <v>0.08</v>
      </c>
      <c r="AC383" s="270">
        <v>8.2000000000000003E-2</v>
      </c>
      <c r="AD383" s="270">
        <v>3.3000000000000002E-2</v>
      </c>
      <c r="AE383" s="270">
        <v>3.4000000000000002E-2</v>
      </c>
      <c r="AF383" s="270">
        <v>3.5000000000000003E-2</v>
      </c>
      <c r="AG383" s="270">
        <v>3.5999999999999997E-2</v>
      </c>
      <c r="AH383" s="270">
        <v>3.6999999999999998E-2</v>
      </c>
      <c r="AI383" s="270">
        <v>0.11</v>
      </c>
      <c r="AJ383" s="270">
        <v>0.12</v>
      </c>
      <c r="AK383" s="270">
        <v>0.13</v>
      </c>
      <c r="AL383" s="270">
        <v>0.14000000000000001</v>
      </c>
      <c r="AM383" s="270">
        <v>0.15</v>
      </c>
      <c r="AN383" s="270">
        <v>8.0000000000000002E-3</v>
      </c>
      <c r="AO383" s="270">
        <v>8.0000000000000002E-3</v>
      </c>
      <c r="AP383" s="270">
        <v>8.0000000000000002E-3</v>
      </c>
      <c r="AQ383" s="270">
        <v>8.0000000000000002E-3</v>
      </c>
      <c r="AR383" s="270">
        <v>8.0000000000000002E-3</v>
      </c>
      <c r="AS383" s="270">
        <v>9.8000000000000004E-2</v>
      </c>
      <c r="AT383" s="270">
        <v>0.10299999999999999</v>
      </c>
      <c r="AU383" s="270">
        <v>0.107</v>
      </c>
      <c r="AV383" s="270">
        <v>0.112</v>
      </c>
      <c r="AW383" s="270">
        <v>0.11700000000000001</v>
      </c>
      <c r="AX383" s="270">
        <v>0</v>
      </c>
      <c r="AY383" s="270">
        <v>0</v>
      </c>
      <c r="AZ383" s="270">
        <v>0</v>
      </c>
      <c r="BA383" s="270">
        <v>0</v>
      </c>
      <c r="BB383" s="270">
        <v>0</v>
      </c>
      <c r="BC383" s="270">
        <v>0</v>
      </c>
      <c r="BD383" s="270">
        <v>0</v>
      </c>
      <c r="BE383" s="270">
        <v>0</v>
      </c>
      <c r="BF383" s="270">
        <v>0</v>
      </c>
      <c r="BG383" s="270">
        <v>0</v>
      </c>
    </row>
    <row r="384" spans="1:59">
      <c r="A384" s="267" t="s">
        <v>775</v>
      </c>
      <c r="B384" s="268">
        <v>1.1607499999999999</v>
      </c>
      <c r="C384" s="268">
        <v>6.1</v>
      </c>
      <c r="D384" s="268">
        <v>0</v>
      </c>
      <c r="E384" s="268"/>
      <c r="F384" s="269">
        <v>16431</v>
      </c>
      <c r="G384" s="270">
        <v>0.65500000000000003</v>
      </c>
      <c r="H384" s="270">
        <v>0.13100000000000001</v>
      </c>
      <c r="I384" s="270">
        <v>3.0000000000000001E-3</v>
      </c>
      <c r="J384" s="270">
        <v>1.2999999999999999E-2</v>
      </c>
      <c r="K384" s="270">
        <v>0.2</v>
      </c>
      <c r="L384" s="270">
        <v>0.15874999999999995</v>
      </c>
      <c r="M384" s="271">
        <v>39.863672326699529</v>
      </c>
      <c r="N384" s="269">
        <v>32500</v>
      </c>
      <c r="O384" s="269">
        <v>52500</v>
      </c>
      <c r="P384" s="269">
        <v>82500</v>
      </c>
      <c r="Q384" s="269">
        <v>117500</v>
      </c>
      <c r="R384" s="269">
        <v>145000</v>
      </c>
      <c r="S384" s="269" t="s">
        <v>155</v>
      </c>
      <c r="T384" s="270">
        <v>1.3</v>
      </c>
      <c r="U384" s="270">
        <v>2.1</v>
      </c>
      <c r="V384" s="270" t="e">
        <v>#N/A</v>
      </c>
      <c r="W384" s="270">
        <v>4.7</v>
      </c>
      <c r="X384" s="270">
        <v>5.8</v>
      </c>
      <c r="Y384" s="270">
        <v>0.3</v>
      </c>
      <c r="Z384" s="270">
        <v>0.4</v>
      </c>
      <c r="AA384" s="270">
        <v>0.6</v>
      </c>
      <c r="AB384" s="270">
        <v>1</v>
      </c>
      <c r="AC384" s="270">
        <v>1.2</v>
      </c>
      <c r="AD384" s="270">
        <v>0.1</v>
      </c>
      <c r="AE384" s="270">
        <v>0.5</v>
      </c>
      <c r="AF384" s="270">
        <v>0.8</v>
      </c>
      <c r="AG384" s="270">
        <v>1</v>
      </c>
      <c r="AH384" s="270">
        <v>1.3</v>
      </c>
      <c r="AI384" s="270">
        <v>1.2999999999999999E-2</v>
      </c>
      <c r="AJ384" s="270">
        <v>1.2999999999999999E-2</v>
      </c>
      <c r="AK384" s="270">
        <v>1.2999999999999999E-2</v>
      </c>
      <c r="AL384" s="270">
        <v>1.2999999999999999E-2</v>
      </c>
      <c r="AM384" s="270">
        <v>1.2999999999999999E-2</v>
      </c>
      <c r="AN384" s="270">
        <v>0.2</v>
      </c>
      <c r="AO384" s="270">
        <v>0.3</v>
      </c>
      <c r="AP384" s="270">
        <v>0.5</v>
      </c>
      <c r="AQ384" s="270">
        <v>0.7</v>
      </c>
      <c r="AR384" s="270">
        <v>0.8</v>
      </c>
      <c r="AS384" s="270">
        <v>0.1</v>
      </c>
      <c r="AT384" s="270">
        <v>0.1</v>
      </c>
      <c r="AU384" s="270">
        <v>0.2</v>
      </c>
      <c r="AV384" s="270">
        <v>0.3</v>
      </c>
      <c r="AW384" s="270">
        <v>0.4</v>
      </c>
      <c r="AX384" s="270">
        <v>0</v>
      </c>
      <c r="AY384" s="270">
        <v>0</v>
      </c>
      <c r="AZ384" s="270">
        <v>6</v>
      </c>
      <c r="BA384" s="270">
        <v>0</v>
      </c>
      <c r="BB384" s="270">
        <v>0</v>
      </c>
      <c r="BC384" s="270">
        <v>0</v>
      </c>
      <c r="BD384" s="270">
        <v>0.6</v>
      </c>
      <c r="BE384" s="270">
        <v>1.0999999999999999</v>
      </c>
      <c r="BF384" s="270">
        <v>9.9999999999999839E-2</v>
      </c>
      <c r="BG384" s="270">
        <v>0</v>
      </c>
    </row>
    <row r="385" spans="1:59">
      <c r="A385" s="267" t="s">
        <v>776</v>
      </c>
      <c r="B385" s="268">
        <v>0.76241666666666663</v>
      </c>
      <c r="C385" s="268">
        <v>1.8820000000000001</v>
      </c>
      <c r="D385" s="268">
        <v>4.0000000000000001E-3</v>
      </c>
      <c r="E385" s="268"/>
      <c r="F385" s="269">
        <v>10280</v>
      </c>
      <c r="G385" s="270">
        <v>0.50600000000000001</v>
      </c>
      <c r="H385" s="270">
        <v>0.13300000000000001</v>
      </c>
      <c r="I385" s="270">
        <v>0</v>
      </c>
      <c r="J385" s="270">
        <v>0</v>
      </c>
      <c r="K385" s="270">
        <v>6.4000000000000001E-2</v>
      </c>
      <c r="L385" s="270">
        <v>5.5416666666666559E-2</v>
      </c>
      <c r="M385" s="271">
        <v>49.221789883268485</v>
      </c>
      <c r="N385" s="269">
        <v>9300</v>
      </c>
      <c r="O385" s="269">
        <v>9500</v>
      </c>
      <c r="P385" s="269">
        <v>10000</v>
      </c>
      <c r="Q385" s="269">
        <v>12000</v>
      </c>
      <c r="R385" s="269">
        <v>18000</v>
      </c>
      <c r="S385" s="269" t="s">
        <v>154</v>
      </c>
      <c r="T385" s="270">
        <v>0.55000000000000004</v>
      </c>
      <c r="U385" s="270">
        <v>0.6</v>
      </c>
      <c r="V385" s="270" t="e">
        <v>#N/A</v>
      </c>
      <c r="W385" s="270">
        <v>0.7</v>
      </c>
      <c r="X385" s="270">
        <v>0.75</v>
      </c>
      <c r="Y385" s="270">
        <v>0.13300000000000001</v>
      </c>
      <c r="Z385" s="270">
        <v>0.14000000000000001</v>
      </c>
      <c r="AA385" s="270">
        <v>0.14499999999999999</v>
      </c>
      <c r="AB385" s="270">
        <v>0.15</v>
      </c>
      <c r="AC385" s="270">
        <v>0.155</v>
      </c>
      <c r="AD385" s="270">
        <v>0</v>
      </c>
      <c r="AE385" s="270">
        <v>0</v>
      </c>
      <c r="AF385" s="270">
        <v>0</v>
      </c>
      <c r="AG385" s="270">
        <v>0</v>
      </c>
      <c r="AH385" s="270">
        <v>0</v>
      </c>
      <c r="AI385" s="270">
        <v>0</v>
      </c>
      <c r="AJ385" s="270">
        <v>0</v>
      </c>
      <c r="AK385" s="270">
        <v>0</v>
      </c>
      <c r="AL385" s="270">
        <v>0</v>
      </c>
      <c r="AM385" s="270">
        <v>0</v>
      </c>
      <c r="AN385" s="270">
        <v>0.08</v>
      </c>
      <c r="AO385" s="270">
        <v>0.09</v>
      </c>
      <c r="AP385" s="270">
        <v>0.09</v>
      </c>
      <c r="AQ385" s="270">
        <v>0.1</v>
      </c>
      <c r="AR385" s="270">
        <v>0.1</v>
      </c>
      <c r="AS385" s="270">
        <v>7.2999999999999995E-2</v>
      </c>
      <c r="AT385" s="270">
        <v>7.9000000000000001E-2</v>
      </c>
      <c r="AU385" s="270">
        <v>8.4000000000000005E-2</v>
      </c>
      <c r="AV385" s="270">
        <v>9.0999999999999998E-2</v>
      </c>
      <c r="AW385" s="270">
        <v>9.6000000000000002E-2</v>
      </c>
      <c r="AX385" s="270">
        <v>0.64800000000000002</v>
      </c>
      <c r="AY385" s="270">
        <v>0</v>
      </c>
      <c r="AZ385" s="270">
        <v>0</v>
      </c>
      <c r="BA385" s="270">
        <v>0</v>
      </c>
      <c r="BB385" s="270">
        <v>0</v>
      </c>
      <c r="BC385" s="270">
        <v>0</v>
      </c>
      <c r="BD385" s="270">
        <v>0</v>
      </c>
      <c r="BE385" s="270">
        <v>0</v>
      </c>
      <c r="BF385" s="270">
        <v>0</v>
      </c>
      <c r="BG385" s="270">
        <v>0</v>
      </c>
    </row>
    <row r="386" spans="1:59">
      <c r="A386" s="267" t="s">
        <v>777</v>
      </c>
      <c r="B386" s="268">
        <v>0.55741666666666656</v>
      </c>
      <c r="C386" s="268">
        <v>0.75</v>
      </c>
      <c r="D386" s="268">
        <v>0</v>
      </c>
      <c r="E386" s="268"/>
      <c r="F386" s="269">
        <v>3937</v>
      </c>
      <c r="G386" s="270">
        <v>0.23699999999999999</v>
      </c>
      <c r="H386" s="270">
        <v>1.7999999999999999E-2</v>
      </c>
      <c r="I386" s="270">
        <v>0.24199999999999999</v>
      </c>
      <c r="J386" s="270">
        <v>2.1000000000000001E-2</v>
      </c>
      <c r="K386" s="270">
        <v>1E-3</v>
      </c>
      <c r="L386" s="270">
        <v>3.8416666666666544E-2</v>
      </c>
      <c r="M386" s="271">
        <v>60.198120396240796</v>
      </c>
      <c r="N386" s="269">
        <v>3800</v>
      </c>
      <c r="O386" s="269">
        <v>4000</v>
      </c>
      <c r="P386" s="269">
        <v>4210</v>
      </c>
      <c r="Q386" s="269">
        <v>4431</v>
      </c>
      <c r="R386" s="269">
        <v>4661</v>
      </c>
      <c r="S386" s="269" t="s">
        <v>142</v>
      </c>
      <c r="T386" s="270">
        <v>0.23400000000000001</v>
      </c>
      <c r="U386" s="270">
        <v>0.246</v>
      </c>
      <c r="V386" s="270">
        <v>0.25800000000000001</v>
      </c>
      <c r="W386" s="270">
        <v>0.27100000000000002</v>
      </c>
      <c r="X386" s="270">
        <v>0.28499999999999998</v>
      </c>
      <c r="Y386" s="270">
        <v>0.01</v>
      </c>
      <c r="Z386" s="270">
        <v>2.1000000000000001E-2</v>
      </c>
      <c r="AA386" s="270">
        <v>2.1999999999999999E-2</v>
      </c>
      <c r="AB386" s="270">
        <v>2.3E-2</v>
      </c>
      <c r="AC386" s="270">
        <v>2.4E-2</v>
      </c>
      <c r="AD386" s="270">
        <v>0.32500000000000001</v>
      </c>
      <c r="AE386" s="270">
        <v>0.35</v>
      </c>
      <c r="AF386" s="270">
        <v>0.375</v>
      </c>
      <c r="AG386" s="270">
        <v>0.4</v>
      </c>
      <c r="AH386" s="270">
        <v>0.42499999999999999</v>
      </c>
      <c r="AI386" s="270">
        <v>2.5000000000000001E-2</v>
      </c>
      <c r="AJ386" s="270">
        <v>2.5999999999999999E-2</v>
      </c>
      <c r="AK386" s="270">
        <v>2.7E-2</v>
      </c>
      <c r="AL386" s="270">
        <v>2.8000000000000001E-2</v>
      </c>
      <c r="AM386" s="270">
        <v>0.03</v>
      </c>
      <c r="AN386" s="270">
        <v>1E-3</v>
      </c>
      <c r="AO386" s="270">
        <v>1E-3</v>
      </c>
      <c r="AP386" s="270">
        <v>2E-3</v>
      </c>
      <c r="AQ386" s="270">
        <v>2E-3</v>
      </c>
      <c r="AR386" s="270">
        <v>2E-3</v>
      </c>
      <c r="AS386" s="270">
        <v>4.3999999999999997E-2</v>
      </c>
      <c r="AT386" s="270">
        <v>4.7E-2</v>
      </c>
      <c r="AU386" s="270">
        <v>0.05</v>
      </c>
      <c r="AV386" s="270">
        <v>5.2999999999999999E-2</v>
      </c>
      <c r="AW386" s="270">
        <v>5.6000000000000001E-2</v>
      </c>
      <c r="AX386" s="270">
        <v>0</v>
      </c>
      <c r="AY386" s="270">
        <v>0</v>
      </c>
      <c r="AZ386" s="270">
        <v>0</v>
      </c>
      <c r="BA386" s="270">
        <v>0</v>
      </c>
      <c r="BB386" s="270">
        <v>0</v>
      </c>
      <c r="BC386" s="270">
        <v>0</v>
      </c>
      <c r="BD386" s="270">
        <v>0</v>
      </c>
      <c r="BE386" s="270">
        <v>0</v>
      </c>
      <c r="BF386" s="270">
        <v>0</v>
      </c>
      <c r="BG386" s="270">
        <v>0</v>
      </c>
    </row>
    <row r="387" spans="1:59">
      <c r="A387" s="267" t="s">
        <v>778</v>
      </c>
      <c r="B387" s="268">
        <v>12.495666666666667</v>
      </c>
      <c r="C387" s="268">
        <v>54</v>
      </c>
      <c r="D387" s="268">
        <v>11.499000000000001</v>
      </c>
      <c r="E387" s="268"/>
      <c r="F387" s="269">
        <v>0</v>
      </c>
      <c r="G387" s="270">
        <v>0</v>
      </c>
      <c r="H387" s="270">
        <v>0</v>
      </c>
      <c r="I387" s="270">
        <v>0</v>
      </c>
      <c r="J387" s="270">
        <v>0</v>
      </c>
      <c r="K387" s="270">
        <v>0.317</v>
      </c>
      <c r="L387" s="270">
        <v>0.67966666666666598</v>
      </c>
      <c r="M387" s="271" t="s">
        <v>395</v>
      </c>
      <c r="N387" s="269">
        <v>0</v>
      </c>
      <c r="O387" s="269">
        <v>0</v>
      </c>
      <c r="P387" s="269">
        <v>0</v>
      </c>
      <c r="Q387" s="269">
        <v>0</v>
      </c>
      <c r="R387" s="269">
        <v>0</v>
      </c>
      <c r="S387" s="269" t="s">
        <v>185</v>
      </c>
      <c r="T387" s="270">
        <v>0</v>
      </c>
      <c r="U387" s="270">
        <v>0</v>
      </c>
      <c r="V387" s="270" t="e">
        <v>#N/A</v>
      </c>
      <c r="W387" s="270">
        <v>0</v>
      </c>
      <c r="X387" s="270">
        <v>0</v>
      </c>
      <c r="Y387" s="270">
        <v>0</v>
      </c>
      <c r="Z387" s="270">
        <v>0</v>
      </c>
      <c r="AA387" s="270">
        <v>0</v>
      </c>
      <c r="AB387" s="270">
        <v>0</v>
      </c>
      <c r="AC387" s="270">
        <v>0</v>
      </c>
      <c r="AD387" s="270">
        <v>0</v>
      </c>
      <c r="AE387" s="270">
        <v>0</v>
      </c>
      <c r="AF387" s="270">
        <v>0</v>
      </c>
      <c r="AG387" s="270">
        <v>0</v>
      </c>
      <c r="AH387" s="270">
        <v>0</v>
      </c>
      <c r="AI387" s="270">
        <v>0</v>
      </c>
      <c r="AJ387" s="270">
        <v>0</v>
      </c>
      <c r="AK387" s="270">
        <v>0</v>
      </c>
      <c r="AL387" s="270">
        <v>0</v>
      </c>
      <c r="AM387" s="270">
        <v>0</v>
      </c>
      <c r="AN387" s="270">
        <v>0.75</v>
      </c>
      <c r="AO387" s="270">
        <v>0.75</v>
      </c>
      <c r="AP387" s="270">
        <v>0.9</v>
      </c>
      <c r="AQ387" s="270">
        <v>1.5</v>
      </c>
      <c r="AR387" s="270">
        <v>1.5</v>
      </c>
      <c r="AS387" s="270">
        <v>0.27</v>
      </c>
      <c r="AT387" s="270">
        <v>0.36</v>
      </c>
      <c r="AU387" s="270">
        <v>0.54</v>
      </c>
      <c r="AV387" s="270">
        <v>0.72</v>
      </c>
      <c r="AW387" s="270">
        <v>0.72</v>
      </c>
      <c r="AX387" s="270">
        <v>0</v>
      </c>
      <c r="AY387" s="270">
        <v>0</v>
      </c>
      <c r="AZ387" s="270">
        <v>0</v>
      </c>
      <c r="BA387" s="270">
        <v>0</v>
      </c>
      <c r="BB387" s="270">
        <v>0</v>
      </c>
      <c r="BC387" s="270">
        <v>0</v>
      </c>
      <c r="BD387" s="270">
        <v>0</v>
      </c>
      <c r="BE387" s="270">
        <v>0</v>
      </c>
      <c r="BF387" s="270">
        <v>0</v>
      </c>
      <c r="BG387" s="270">
        <v>0</v>
      </c>
    </row>
    <row r="388" spans="1:59">
      <c r="A388" s="267" t="s">
        <v>779</v>
      </c>
      <c r="B388" s="268">
        <v>7.0166666666666655E-2</v>
      </c>
      <c r="C388" s="268">
        <v>0.25</v>
      </c>
      <c r="D388" s="268">
        <v>0</v>
      </c>
      <c r="E388" s="268"/>
      <c r="F388" s="269">
        <v>714</v>
      </c>
      <c r="G388" s="270">
        <v>3.7999999999999999E-2</v>
      </c>
      <c r="H388" s="270">
        <v>0.01</v>
      </c>
      <c r="I388" s="270">
        <v>0</v>
      </c>
      <c r="J388" s="270">
        <v>0.01</v>
      </c>
      <c r="K388" s="270">
        <v>4.0000000000000001E-3</v>
      </c>
      <c r="L388" s="270">
        <v>8.1666666666666554E-3</v>
      </c>
      <c r="M388" s="271">
        <v>53.221288515406165</v>
      </c>
      <c r="N388" s="269">
        <v>763</v>
      </c>
      <c r="O388" s="269">
        <v>810</v>
      </c>
      <c r="P388" s="269">
        <v>925</v>
      </c>
      <c r="Q388" s="269">
        <v>1035</v>
      </c>
      <c r="R388" s="269">
        <v>1065</v>
      </c>
      <c r="S388" s="269" t="s">
        <v>130</v>
      </c>
      <c r="T388" s="270">
        <v>0.04</v>
      </c>
      <c r="U388" s="270">
        <v>4.4999999999999998E-2</v>
      </c>
      <c r="V388" s="270" t="e">
        <v>#N/A</v>
      </c>
      <c r="W388" s="270">
        <v>5.2999999999999999E-2</v>
      </c>
      <c r="X388" s="270">
        <v>5.8000000000000003E-2</v>
      </c>
      <c r="Y388" s="270">
        <v>1.0999999999999999E-2</v>
      </c>
      <c r="Z388" s="270">
        <v>1.2E-2</v>
      </c>
      <c r="AA388" s="270">
        <v>1.2999999999999999E-2</v>
      </c>
      <c r="AB388" s="270">
        <v>1.4E-2</v>
      </c>
      <c r="AC388" s="270">
        <v>1.4999999999999999E-2</v>
      </c>
      <c r="AD388" s="270">
        <v>0</v>
      </c>
      <c r="AE388" s="270">
        <v>0</v>
      </c>
      <c r="AF388" s="270">
        <v>0</v>
      </c>
      <c r="AG388" s="270">
        <v>0</v>
      </c>
      <c r="AH388" s="270">
        <v>0</v>
      </c>
      <c r="AI388" s="270">
        <v>5.0000000000000001E-3</v>
      </c>
      <c r="AJ388" s="270">
        <v>5.0000000000000001E-3</v>
      </c>
      <c r="AK388" s="270">
        <v>5.0000000000000001E-3</v>
      </c>
      <c r="AL388" s="270">
        <v>5.0000000000000001E-3</v>
      </c>
      <c r="AM388" s="270">
        <v>5.0000000000000001E-3</v>
      </c>
      <c r="AN388" s="270">
        <v>1E-3</v>
      </c>
      <c r="AO388" s="270">
        <v>1E-3</v>
      </c>
      <c r="AP388" s="270">
        <v>1E-3</v>
      </c>
      <c r="AQ388" s="270">
        <v>1E-3</v>
      </c>
      <c r="AR388" s="270">
        <v>1E-3</v>
      </c>
      <c r="AS388" s="270">
        <v>7.0000000000000001E-3</v>
      </c>
      <c r="AT388" s="270">
        <v>8.0000000000000002E-3</v>
      </c>
      <c r="AU388" s="270">
        <v>8.9999999999999993E-3</v>
      </c>
      <c r="AV388" s="270">
        <v>8.9999999999999993E-3</v>
      </c>
      <c r="AW388" s="270">
        <v>0.01</v>
      </c>
      <c r="AX388" s="270">
        <v>0</v>
      </c>
      <c r="AY388" s="270">
        <v>0</v>
      </c>
      <c r="AZ388" s="270">
        <v>0</v>
      </c>
      <c r="BA388" s="270">
        <v>0</v>
      </c>
      <c r="BB388" s="270">
        <v>0</v>
      </c>
      <c r="BC388" s="270">
        <v>0</v>
      </c>
      <c r="BD388" s="270">
        <v>0</v>
      </c>
      <c r="BE388" s="270">
        <v>0</v>
      </c>
      <c r="BF388" s="270">
        <v>0</v>
      </c>
      <c r="BG388" s="270">
        <v>0</v>
      </c>
    </row>
    <row r="389" spans="1:59">
      <c r="A389" s="267" t="s">
        <v>1038</v>
      </c>
      <c r="B389" s="268">
        <v>0.26874999999999999</v>
      </c>
      <c r="C389" s="268">
        <v>1.5</v>
      </c>
      <c r="D389" s="268">
        <v>0</v>
      </c>
      <c r="E389" s="268"/>
      <c r="F389" s="269">
        <v>1725</v>
      </c>
      <c r="G389" s="270">
        <v>0.221</v>
      </c>
      <c r="H389" s="270">
        <v>7.0000000000000001E-3</v>
      </c>
      <c r="I389" s="270">
        <v>4.0000000000000001E-3</v>
      </c>
      <c r="J389" s="270">
        <v>1.2E-2</v>
      </c>
      <c r="K389" s="270">
        <v>2.5000000000000001E-2</v>
      </c>
      <c r="L389" s="270">
        <v>-2.5000000000002798E-4</v>
      </c>
      <c r="M389" s="271">
        <v>128.1159420289855</v>
      </c>
      <c r="N389" s="269">
        <v>1976</v>
      </c>
      <c r="O389" s="269">
        <v>1996</v>
      </c>
      <c r="P389" s="269">
        <v>2016</v>
      </c>
      <c r="Q389" s="269">
        <v>2036</v>
      </c>
      <c r="R389" s="269">
        <v>2056</v>
      </c>
      <c r="S389" s="269" t="s">
        <v>140</v>
      </c>
      <c r="T389" s="270">
        <v>0.184</v>
      </c>
      <c r="U389" s="270">
        <v>0.185</v>
      </c>
      <c r="V389" s="270">
        <v>0.186</v>
      </c>
      <c r="W389" s="270">
        <v>0.187</v>
      </c>
      <c r="X389" s="270">
        <v>0.188</v>
      </c>
      <c r="Y389" s="270">
        <v>8.0000000000000002E-3</v>
      </c>
      <c r="Z389" s="270">
        <v>8.0000000000000002E-3</v>
      </c>
      <c r="AA389" s="270">
        <v>8.9999999999999993E-3</v>
      </c>
      <c r="AB389" s="270">
        <v>8.9999999999999993E-3</v>
      </c>
      <c r="AC389" s="270">
        <v>0.01</v>
      </c>
      <c r="AD389" s="270">
        <v>4.0000000000000001E-3</v>
      </c>
      <c r="AE389" s="270">
        <v>4.0000000000000001E-3</v>
      </c>
      <c r="AF389" s="270">
        <v>5.0000000000000001E-3</v>
      </c>
      <c r="AG389" s="270">
        <v>5.0000000000000001E-3</v>
      </c>
      <c r="AH389" s="270">
        <v>5.0000000000000001E-3</v>
      </c>
      <c r="AI389" s="270">
        <v>1.2E-2</v>
      </c>
      <c r="AJ389" s="270">
        <v>1.2E-2</v>
      </c>
      <c r="AK389" s="270">
        <v>1.2999999999999999E-2</v>
      </c>
      <c r="AL389" s="270">
        <v>1.2999999999999999E-2</v>
      </c>
      <c r="AM389" s="270">
        <v>1.4E-2</v>
      </c>
      <c r="AN389" s="270">
        <v>0.03</v>
      </c>
      <c r="AO389" s="270">
        <v>0.03</v>
      </c>
      <c r="AP389" s="270">
        <v>0.03</v>
      </c>
      <c r="AQ389" s="270">
        <v>0.03</v>
      </c>
      <c r="AR389" s="270">
        <v>0.03</v>
      </c>
      <c r="AS389" s="270">
        <v>0.02</v>
      </c>
      <c r="AT389" s="270">
        <v>0.02</v>
      </c>
      <c r="AU389" s="270">
        <v>0.02</v>
      </c>
      <c r="AV389" s="270">
        <v>0.02</v>
      </c>
      <c r="AW389" s="270">
        <v>0.02</v>
      </c>
      <c r="AX389" s="270">
        <v>0</v>
      </c>
      <c r="AY389" s="270">
        <v>0</v>
      </c>
      <c r="AZ389" s="270">
        <v>0</v>
      </c>
      <c r="BA389" s="270">
        <v>0</v>
      </c>
      <c r="BB389" s="270">
        <v>0</v>
      </c>
      <c r="BC389" s="270">
        <v>0</v>
      </c>
      <c r="BD389" s="270">
        <v>0</v>
      </c>
      <c r="BE389" s="270">
        <v>0</v>
      </c>
      <c r="BF389" s="270">
        <v>0</v>
      </c>
      <c r="BG389" s="270">
        <v>0</v>
      </c>
    </row>
    <row r="390" spans="1:59">
      <c r="A390" s="267" t="s">
        <v>781</v>
      </c>
      <c r="B390" s="268">
        <v>0.30541666666666667</v>
      </c>
      <c r="C390" s="268">
        <v>0.98199999999999998</v>
      </c>
      <c r="D390" s="268">
        <v>0</v>
      </c>
      <c r="E390" s="268"/>
      <c r="F390" s="269">
        <v>2141</v>
      </c>
      <c r="G390" s="270">
        <v>0.23899999999999999</v>
      </c>
      <c r="H390" s="270">
        <v>5.2999999999999999E-2</v>
      </c>
      <c r="I390" s="270">
        <v>0</v>
      </c>
      <c r="J390" s="270">
        <v>0</v>
      </c>
      <c r="K390" s="270">
        <v>7.0000000000000001E-3</v>
      </c>
      <c r="L390" s="270">
        <v>6.4166666666666816E-3</v>
      </c>
      <c r="M390" s="271">
        <v>111.63007940214852</v>
      </c>
      <c r="N390" s="269">
        <v>2150</v>
      </c>
      <c r="O390" s="269">
        <v>2175</v>
      </c>
      <c r="P390" s="269">
        <v>2200</v>
      </c>
      <c r="Q390" s="269">
        <v>2250</v>
      </c>
      <c r="R390" s="269">
        <v>2300</v>
      </c>
      <c r="S390" s="269" t="s">
        <v>210</v>
      </c>
      <c r="T390" s="270">
        <v>0.5</v>
      </c>
      <c r="U390" s="270">
        <v>0.51500000000000001</v>
      </c>
      <c r="V390" s="270">
        <v>0.56499999999999995</v>
      </c>
      <c r="W390" s="270">
        <v>0.6</v>
      </c>
      <c r="X390" s="270">
        <v>0.65</v>
      </c>
      <c r="Y390" s="270">
        <v>0.14000000000000001</v>
      </c>
      <c r="Z390" s="270">
        <v>0.14499999999999999</v>
      </c>
      <c r="AA390" s="270">
        <v>0.16</v>
      </c>
      <c r="AB390" s="270">
        <v>0.17</v>
      </c>
      <c r="AC390" s="270">
        <v>0.185</v>
      </c>
      <c r="AD390" s="270">
        <v>0</v>
      </c>
      <c r="AE390" s="270">
        <v>0</v>
      </c>
      <c r="AF390" s="270">
        <v>0</v>
      </c>
      <c r="AG390" s="270">
        <v>0</v>
      </c>
      <c r="AH390" s="270">
        <v>0</v>
      </c>
      <c r="AI390" s="270">
        <v>0</v>
      </c>
      <c r="AJ390" s="270">
        <v>0</v>
      </c>
      <c r="AK390" s="270">
        <v>0</v>
      </c>
      <c r="AL390" s="270">
        <v>0</v>
      </c>
      <c r="AM390" s="270">
        <v>0</v>
      </c>
      <c r="AN390" s="270">
        <v>0.06</v>
      </c>
      <c r="AO390" s="270">
        <v>6.5000000000000002E-2</v>
      </c>
      <c r="AP390" s="270">
        <v>7.0000000000000007E-2</v>
      </c>
      <c r="AQ390" s="270">
        <v>7.4999999999999997E-2</v>
      </c>
      <c r="AR390" s="270">
        <v>0.08</v>
      </c>
      <c r="AS390" s="270">
        <v>1.6E-2</v>
      </c>
      <c r="AT390" s="270">
        <v>1.7000000000000001E-2</v>
      </c>
      <c r="AU390" s="270">
        <v>1.9E-2</v>
      </c>
      <c r="AV390" s="270">
        <v>0.02</v>
      </c>
      <c r="AW390" s="270">
        <v>2.1000000000000001E-2</v>
      </c>
      <c r="AX390" s="270">
        <v>0</v>
      </c>
      <c r="AY390" s="270">
        <v>0.6</v>
      </c>
      <c r="AZ390" s="270">
        <v>0</v>
      </c>
      <c r="BA390" s="270">
        <v>0</v>
      </c>
      <c r="BB390" s="270">
        <v>0</v>
      </c>
      <c r="BC390" s="270">
        <v>0</v>
      </c>
      <c r="BD390" s="270">
        <v>0</v>
      </c>
      <c r="BE390" s="270">
        <v>0</v>
      </c>
      <c r="BF390" s="270">
        <v>0</v>
      </c>
      <c r="BG390" s="270">
        <v>0</v>
      </c>
    </row>
    <row r="391" spans="1:59">
      <c r="A391" s="267" t="s">
        <v>782</v>
      </c>
      <c r="B391" s="268">
        <v>0.14899999999999999</v>
      </c>
      <c r="C391" s="268">
        <v>0.33699999999999997</v>
      </c>
      <c r="D391" s="268">
        <v>0</v>
      </c>
      <c r="E391" s="268"/>
      <c r="F391" s="269">
        <v>1790</v>
      </c>
      <c r="G391" s="270">
        <v>0.13</v>
      </c>
      <c r="H391" s="270">
        <v>5.0000000000000001E-3</v>
      </c>
      <c r="I391" s="270">
        <v>1E-3</v>
      </c>
      <c r="J391" s="270">
        <v>2E-3</v>
      </c>
      <c r="K391" s="270">
        <v>3.0000000000000001E-3</v>
      </c>
      <c r="L391" s="270">
        <v>7.9999999999999793E-3</v>
      </c>
      <c r="M391" s="271">
        <v>72.625698324022352</v>
      </c>
      <c r="N391" s="269">
        <v>2000</v>
      </c>
      <c r="O391" s="269">
        <v>2050</v>
      </c>
      <c r="P391" s="269">
        <v>3000</v>
      </c>
      <c r="Q391" s="269">
        <v>3025</v>
      </c>
      <c r="R391" s="269">
        <v>3050</v>
      </c>
      <c r="S391" s="269" t="s">
        <v>175</v>
      </c>
      <c r="T391" s="270">
        <v>0.13</v>
      </c>
      <c r="U391" s="270">
        <v>0.13</v>
      </c>
      <c r="V391" s="270">
        <v>0.15</v>
      </c>
      <c r="W391" s="270">
        <v>0.17499999999999999</v>
      </c>
      <c r="X391" s="270">
        <v>0.18</v>
      </c>
      <c r="Y391" s="270">
        <v>5.0000000000000001E-3</v>
      </c>
      <c r="Z391" s="270">
        <v>0.01</v>
      </c>
      <c r="AA391" s="270">
        <v>1.4999999999999999E-2</v>
      </c>
      <c r="AB391" s="270">
        <v>0.02</v>
      </c>
      <c r="AC391" s="270">
        <v>2.5000000000000001E-2</v>
      </c>
      <c r="AD391" s="270">
        <v>4.0000000000000001E-3</v>
      </c>
      <c r="AE391" s="270">
        <v>5.0000000000000001E-3</v>
      </c>
      <c r="AF391" s="270">
        <v>6.0000000000000001E-3</v>
      </c>
      <c r="AG391" s="270">
        <v>7.0000000000000001E-3</v>
      </c>
      <c r="AH391" s="270">
        <v>8.0000000000000002E-3</v>
      </c>
      <c r="AI391" s="270">
        <v>4.0000000000000001E-3</v>
      </c>
      <c r="AJ391" s="270">
        <v>5.0000000000000001E-3</v>
      </c>
      <c r="AK391" s="270">
        <v>7.0000000000000001E-3</v>
      </c>
      <c r="AL391" s="270">
        <v>8.0000000000000002E-3</v>
      </c>
      <c r="AM391" s="270">
        <v>8.9999999999999993E-3</v>
      </c>
      <c r="AN391" s="270">
        <v>2E-3</v>
      </c>
      <c r="AO391" s="270">
        <v>4.0000000000000001E-3</v>
      </c>
      <c r="AP391" s="270">
        <v>6.0000000000000001E-3</v>
      </c>
      <c r="AQ391" s="270">
        <v>8.0000000000000002E-3</v>
      </c>
      <c r="AR391" s="270">
        <v>0.01</v>
      </c>
      <c r="AS391" s="270">
        <v>8.9999999999999993E-3</v>
      </c>
      <c r="AT391" s="270">
        <v>8.9999999999999993E-3</v>
      </c>
      <c r="AU391" s="270">
        <v>1.0999999999999999E-2</v>
      </c>
      <c r="AV391" s="270">
        <v>1.2999999999999999E-2</v>
      </c>
      <c r="AW391" s="270">
        <v>1.4E-2</v>
      </c>
      <c r="AX391" s="270">
        <v>0</v>
      </c>
      <c r="AY391" s="270">
        <v>0</v>
      </c>
      <c r="AZ391" s="270">
        <v>0</v>
      </c>
      <c r="BA391" s="270">
        <v>0</v>
      </c>
      <c r="BB391" s="270">
        <v>0</v>
      </c>
      <c r="BC391" s="270">
        <v>0</v>
      </c>
      <c r="BD391" s="270">
        <v>0</v>
      </c>
      <c r="BE391" s="270">
        <v>0</v>
      </c>
      <c r="BF391" s="270">
        <v>0</v>
      </c>
      <c r="BG391" s="270">
        <v>0</v>
      </c>
    </row>
    <row r="392" spans="1:59">
      <c r="A392" s="267" t="s">
        <v>783</v>
      </c>
      <c r="B392" s="268">
        <v>8685.532916666667</v>
      </c>
      <c r="C392" s="268">
        <v>0.59000000000000008</v>
      </c>
      <c r="D392" s="268">
        <v>0</v>
      </c>
      <c r="E392" s="268"/>
      <c r="F392" s="269">
        <v>1434</v>
      </c>
      <c r="G392" s="270">
        <v>9.2999999999999999E-2</v>
      </c>
      <c r="H392" s="270">
        <v>0.02</v>
      </c>
      <c r="I392" s="270">
        <v>0.01</v>
      </c>
      <c r="J392" s="270">
        <v>0</v>
      </c>
      <c r="K392" s="270">
        <v>0</v>
      </c>
      <c r="L392" s="270">
        <v>8685.4099166666674</v>
      </c>
      <c r="M392" s="271">
        <v>64.853556485355654</v>
      </c>
      <c r="N392" s="269">
        <v>1450</v>
      </c>
      <c r="O392" s="269">
        <v>1550</v>
      </c>
      <c r="P392" s="269">
        <v>1650</v>
      </c>
      <c r="Q392" s="269">
        <v>1750</v>
      </c>
      <c r="R392" s="269">
        <v>1850</v>
      </c>
      <c r="S392" s="269" t="s">
        <v>163</v>
      </c>
      <c r="T392" s="270">
        <v>9.5000000000000001E-2</v>
      </c>
      <c r="U392" s="270">
        <v>0.1</v>
      </c>
      <c r="V392" s="270">
        <v>0.105</v>
      </c>
      <c r="W392" s="270">
        <v>0.11</v>
      </c>
      <c r="X392" s="270">
        <v>0.115</v>
      </c>
      <c r="Y392" s="270">
        <v>8.9999999999999993E-3</v>
      </c>
      <c r="Z392" s="270">
        <v>0.01</v>
      </c>
      <c r="AA392" s="270">
        <v>1.0999999999999999E-2</v>
      </c>
      <c r="AB392" s="270">
        <v>1.2E-2</v>
      </c>
      <c r="AC392" s="270">
        <v>1.2999999999999999E-2</v>
      </c>
      <c r="AD392" s="270">
        <v>6.0000000000000001E-3</v>
      </c>
      <c r="AE392" s="270">
        <v>8.0000000000000002E-3</v>
      </c>
      <c r="AF392" s="270">
        <v>8.9999999999999993E-3</v>
      </c>
      <c r="AG392" s="270">
        <v>0.01</v>
      </c>
      <c r="AH392" s="270">
        <v>1.0999999999999999E-2</v>
      </c>
      <c r="AI392" s="270">
        <v>0</v>
      </c>
      <c r="AJ392" s="270">
        <v>0</v>
      </c>
      <c r="AK392" s="270">
        <v>0</v>
      </c>
      <c r="AL392" s="270">
        <v>0</v>
      </c>
      <c r="AM392" s="270">
        <v>0</v>
      </c>
      <c r="AN392" s="270">
        <v>0</v>
      </c>
      <c r="AO392" s="270">
        <v>0</v>
      </c>
      <c r="AP392" s="270">
        <v>0</v>
      </c>
      <c r="AQ392" s="270">
        <v>0</v>
      </c>
      <c r="AR392" s="270">
        <v>0</v>
      </c>
      <c r="AS392" s="270">
        <v>1.4999999999999999E-2</v>
      </c>
      <c r="AT392" s="270">
        <v>1.4999999999999999E-2</v>
      </c>
      <c r="AU392" s="270">
        <v>1.4999999999999999E-2</v>
      </c>
      <c r="AV392" s="270">
        <v>1.4999999999999999E-2</v>
      </c>
      <c r="AW392" s="270">
        <v>1.4999999999999999E-2</v>
      </c>
      <c r="AX392" s="270">
        <v>0</v>
      </c>
      <c r="AY392" s="270">
        <v>0</v>
      </c>
      <c r="AZ392" s="270">
        <v>0</v>
      </c>
      <c r="BA392" s="270">
        <v>0</v>
      </c>
      <c r="BB392" s="270">
        <v>0</v>
      </c>
      <c r="BC392" s="270">
        <v>0</v>
      </c>
      <c r="BD392" s="270">
        <v>0</v>
      </c>
      <c r="BE392" s="270">
        <v>0</v>
      </c>
      <c r="BF392" s="270">
        <v>0</v>
      </c>
      <c r="BG392" s="270">
        <v>0</v>
      </c>
    </row>
    <row r="393" spans="1:59">
      <c r="A393" s="267" t="s">
        <v>784</v>
      </c>
      <c r="B393" s="268">
        <v>0.12083333333333333</v>
      </c>
      <c r="C393" s="268">
        <v>0.45499999999999996</v>
      </c>
      <c r="D393" s="268">
        <v>0</v>
      </c>
      <c r="E393" s="268"/>
      <c r="F393" s="269">
        <v>2082</v>
      </c>
      <c r="G393" s="270">
        <v>0.10100000000000001</v>
      </c>
      <c r="H393" s="270">
        <v>1.2E-2</v>
      </c>
      <c r="I393" s="270">
        <v>3.0000000000000001E-3</v>
      </c>
      <c r="J393" s="270">
        <v>2.9000000000000001E-2</v>
      </c>
      <c r="K393" s="270">
        <v>1.9E-2</v>
      </c>
      <c r="L393" s="270">
        <v>-4.3166666666666673E-2</v>
      </c>
      <c r="M393" s="271">
        <v>48.511047070124881</v>
      </c>
      <c r="N393" s="269">
        <v>2020</v>
      </c>
      <c r="O393" s="269">
        <v>2020</v>
      </c>
      <c r="P393" s="269">
        <v>2020</v>
      </c>
      <c r="Q393" s="269">
        <v>2020</v>
      </c>
      <c r="R393" s="269">
        <v>2020</v>
      </c>
      <c r="S393" s="269" t="s">
        <v>193</v>
      </c>
      <c r="T393" s="270">
        <v>0.17100000000000001</v>
      </c>
      <c r="U393" s="270">
        <v>0.17100000000000001</v>
      </c>
      <c r="V393" s="270">
        <v>0.17100000000000001</v>
      </c>
      <c r="W393" s="270">
        <v>0.17100000000000001</v>
      </c>
      <c r="X393" s="270">
        <v>0.17100000000000001</v>
      </c>
      <c r="Y393" s="270">
        <v>6.0000000000000001E-3</v>
      </c>
      <c r="Z393" s="270">
        <v>6.0000000000000001E-3</v>
      </c>
      <c r="AA393" s="270">
        <v>6.0000000000000001E-3</v>
      </c>
      <c r="AB393" s="270">
        <v>6.0000000000000001E-3</v>
      </c>
      <c r="AC393" s="270">
        <v>6.0000000000000001E-3</v>
      </c>
      <c r="AD393" s="270">
        <v>2E-3</v>
      </c>
      <c r="AE393" s="270">
        <v>2E-3</v>
      </c>
      <c r="AF393" s="270">
        <v>2E-3</v>
      </c>
      <c r="AG393" s="270">
        <v>2E-3</v>
      </c>
      <c r="AH393" s="270">
        <v>2E-3</v>
      </c>
      <c r="AI393" s="270">
        <v>1.4E-2</v>
      </c>
      <c r="AJ393" s="270">
        <v>1.4E-2</v>
      </c>
      <c r="AK393" s="270">
        <v>1.4E-2</v>
      </c>
      <c r="AL393" s="270">
        <v>1.4E-2</v>
      </c>
      <c r="AM393" s="270">
        <v>1.4E-2</v>
      </c>
      <c r="AN393" s="270">
        <v>0</v>
      </c>
      <c r="AO393" s="270">
        <v>0</v>
      </c>
      <c r="AP393" s="270">
        <v>0</v>
      </c>
      <c r="AQ393" s="270">
        <v>0</v>
      </c>
      <c r="AR393" s="270">
        <v>0</v>
      </c>
      <c r="AS393" s="270">
        <v>3.3000000000000002E-2</v>
      </c>
      <c r="AT393" s="270">
        <v>3.3000000000000002E-2</v>
      </c>
      <c r="AU393" s="270">
        <v>3.3000000000000002E-2</v>
      </c>
      <c r="AV393" s="270">
        <v>3.3000000000000002E-2</v>
      </c>
      <c r="AW393" s="270">
        <v>3.3000000000000002E-2</v>
      </c>
      <c r="AX393" s="270">
        <v>0</v>
      </c>
      <c r="AY393" s="270">
        <v>0</v>
      </c>
      <c r="AZ393" s="270">
        <v>0</v>
      </c>
      <c r="BA393" s="270">
        <v>0</v>
      </c>
      <c r="BB393" s="270">
        <v>0</v>
      </c>
      <c r="BC393" s="270">
        <v>0</v>
      </c>
      <c r="BD393" s="270">
        <v>0</v>
      </c>
      <c r="BE393" s="270">
        <v>0</v>
      </c>
      <c r="BF393" s="270">
        <v>0</v>
      </c>
      <c r="BG393" s="270">
        <v>0</v>
      </c>
    </row>
    <row r="394" spans="1:59">
      <c r="A394" s="267" t="s">
        <v>785</v>
      </c>
      <c r="B394" s="268">
        <v>7.7666666666666662E-2</v>
      </c>
      <c r="C394" s="268">
        <v>0.25</v>
      </c>
      <c r="D394" s="268">
        <v>0</v>
      </c>
      <c r="E394" s="268"/>
      <c r="F394" s="269">
        <v>955</v>
      </c>
      <c r="G394" s="270">
        <v>2.8000000000000001E-2</v>
      </c>
      <c r="H394" s="270">
        <v>0.01</v>
      </c>
      <c r="I394" s="270">
        <v>3.0000000000000001E-3</v>
      </c>
      <c r="J394" s="270">
        <v>2E-3</v>
      </c>
      <c r="K394" s="270">
        <v>1.9E-2</v>
      </c>
      <c r="L394" s="270">
        <v>1.5666666666666662E-2</v>
      </c>
      <c r="M394" s="271">
        <v>29.319371727748692</v>
      </c>
      <c r="N394" s="269">
        <v>965</v>
      </c>
      <c r="O394" s="269">
        <v>980</v>
      </c>
      <c r="P394" s="269">
        <v>990</v>
      </c>
      <c r="Q394" s="269">
        <v>1000</v>
      </c>
      <c r="R394" s="269">
        <v>1010</v>
      </c>
      <c r="S394" s="269" t="s">
        <v>172</v>
      </c>
      <c r="T394" s="270">
        <v>3.3000000000000002E-2</v>
      </c>
      <c r="U394" s="270">
        <v>3.3000000000000002E-2</v>
      </c>
      <c r="V394" s="270">
        <v>3.4000000000000002E-2</v>
      </c>
      <c r="W394" s="270">
        <v>3.4000000000000002E-2</v>
      </c>
      <c r="X394" s="270">
        <v>3.4000000000000002E-2</v>
      </c>
      <c r="Y394" s="270">
        <v>1.7000000000000001E-2</v>
      </c>
      <c r="Z394" s="270">
        <v>1.7999999999999999E-2</v>
      </c>
      <c r="AA394" s="270">
        <v>1.7999999999999999E-2</v>
      </c>
      <c r="AB394" s="270">
        <v>1.7999999999999999E-2</v>
      </c>
      <c r="AC394" s="270">
        <v>1.7999999999999999E-2</v>
      </c>
      <c r="AD394" s="270">
        <v>3.0000000000000001E-3</v>
      </c>
      <c r="AE394" s="270">
        <v>3.0000000000000001E-3</v>
      </c>
      <c r="AF394" s="270">
        <v>3.0000000000000001E-3</v>
      </c>
      <c r="AG394" s="270">
        <v>3.0000000000000001E-3</v>
      </c>
      <c r="AH394" s="270">
        <v>3.0000000000000001E-3</v>
      </c>
      <c r="AI394" s="270">
        <v>3.0000000000000001E-3</v>
      </c>
      <c r="AJ394" s="270">
        <v>3.0000000000000001E-3</v>
      </c>
      <c r="AK394" s="270">
        <v>3.0000000000000001E-3</v>
      </c>
      <c r="AL394" s="270">
        <v>3.0000000000000001E-3</v>
      </c>
      <c r="AM394" s="270">
        <v>3.0000000000000001E-3</v>
      </c>
      <c r="AN394" s="270">
        <v>1.9E-2</v>
      </c>
      <c r="AO394" s="270">
        <v>1.9E-2</v>
      </c>
      <c r="AP394" s="270">
        <v>1.9E-2</v>
      </c>
      <c r="AQ394" s="270">
        <v>1.9E-2</v>
      </c>
      <c r="AR394" s="270">
        <v>1.9E-2</v>
      </c>
      <c r="AS394" s="270">
        <v>1.2E-2</v>
      </c>
      <c r="AT394" s="270">
        <v>1.2E-2</v>
      </c>
      <c r="AU394" s="270">
        <v>1.2E-2</v>
      </c>
      <c r="AV394" s="270">
        <v>1.2E-2</v>
      </c>
      <c r="AW394" s="270">
        <v>1.2E-2</v>
      </c>
      <c r="AX394" s="270">
        <v>0</v>
      </c>
      <c r="AY394" s="270">
        <v>0</v>
      </c>
      <c r="AZ394" s="270">
        <v>0</v>
      </c>
      <c r="BA394" s="270">
        <v>0</v>
      </c>
      <c r="BB394" s="270">
        <v>0</v>
      </c>
      <c r="BC394" s="270">
        <v>0</v>
      </c>
      <c r="BD394" s="270">
        <v>0</v>
      </c>
      <c r="BE394" s="270">
        <v>0</v>
      </c>
      <c r="BF394" s="270">
        <v>0</v>
      </c>
      <c r="BG394" s="270">
        <v>0</v>
      </c>
    </row>
    <row r="395" spans="1:59">
      <c r="A395" s="267" t="s">
        <v>786</v>
      </c>
      <c r="B395" s="268" t="s">
        <v>395</v>
      </c>
      <c r="C395" s="268">
        <v>2</v>
      </c>
      <c r="D395" s="268">
        <v>0</v>
      </c>
      <c r="E395" s="268"/>
      <c r="F395" s="269">
        <v>0</v>
      </c>
      <c r="G395" s="270">
        <v>0</v>
      </c>
      <c r="H395" s="270">
        <v>0</v>
      </c>
      <c r="I395" s="270">
        <v>0</v>
      </c>
      <c r="J395" s="270">
        <v>0</v>
      </c>
      <c r="K395" s="270">
        <v>0</v>
      </c>
      <c r="L395" s="270" t="e">
        <v>#VALUE!</v>
      </c>
      <c r="M395" s="271" t="s">
        <v>395</v>
      </c>
      <c r="N395" s="269">
        <v>24000</v>
      </c>
      <c r="O395" s="269">
        <v>58600</v>
      </c>
      <c r="P395" s="269">
        <v>79900</v>
      </c>
      <c r="Q395" s="269">
        <v>87100</v>
      </c>
      <c r="R395" s="269">
        <v>96800</v>
      </c>
      <c r="S395" s="269" t="s">
        <v>207</v>
      </c>
      <c r="T395" s="270">
        <v>1.7749999999999999</v>
      </c>
      <c r="U395" s="270">
        <v>4.4930000000000003</v>
      </c>
      <c r="V395" s="270">
        <v>6.109</v>
      </c>
      <c r="W395" s="270">
        <v>6.5679999999999996</v>
      </c>
      <c r="X395" s="270">
        <v>7.1870000000000003</v>
      </c>
      <c r="Y395" s="270">
        <v>0.57299999999999995</v>
      </c>
      <c r="Z395" s="270">
        <v>1.319</v>
      </c>
      <c r="AA395" s="270">
        <v>1.794</v>
      </c>
      <c r="AB395" s="270">
        <v>1.9730000000000001</v>
      </c>
      <c r="AC395" s="270">
        <v>2.2130000000000001</v>
      </c>
      <c r="AD395" s="270">
        <v>0.223</v>
      </c>
      <c r="AE395" s="270">
        <v>0.48</v>
      </c>
      <c r="AF395" s="270">
        <v>0.60699999999999998</v>
      </c>
      <c r="AG395" s="270">
        <v>0.60699999999999998</v>
      </c>
      <c r="AH395" s="270">
        <v>0.60699999999999998</v>
      </c>
      <c r="AI395" s="270">
        <v>0</v>
      </c>
      <c r="AJ395" s="270">
        <v>0</v>
      </c>
      <c r="AK395" s="270">
        <v>0</v>
      </c>
      <c r="AL395" s="270">
        <v>0</v>
      </c>
      <c r="AM395" s="270">
        <v>0</v>
      </c>
      <c r="AN395" s="270">
        <v>0.222</v>
      </c>
      <c r="AO395" s="270">
        <v>0.52</v>
      </c>
      <c r="AP395" s="270">
        <v>0.48</v>
      </c>
      <c r="AQ395" s="270">
        <v>0.51500000000000001</v>
      </c>
      <c r="AR395" s="270">
        <v>0.56100000000000005</v>
      </c>
      <c r="AS395" s="270">
        <v>0.249</v>
      </c>
      <c r="AT395" s="270">
        <v>0.435</v>
      </c>
      <c r="AU395" s="270">
        <v>0.57599999999999996</v>
      </c>
      <c r="AV395" s="270">
        <v>0.61699999999999999</v>
      </c>
      <c r="AW395" s="270">
        <v>0.67200000000000004</v>
      </c>
      <c r="AX395" s="270">
        <v>0</v>
      </c>
      <c r="AY395" s="270">
        <v>0</v>
      </c>
      <c r="AZ395" s="270">
        <v>0</v>
      </c>
      <c r="BA395" s="270">
        <v>0</v>
      </c>
      <c r="BB395" s="270">
        <v>0</v>
      </c>
      <c r="BC395" s="270">
        <v>0</v>
      </c>
      <c r="BD395" s="270">
        <v>0</v>
      </c>
      <c r="BE395" s="270">
        <v>0</v>
      </c>
      <c r="BF395" s="270">
        <v>0</v>
      </c>
      <c r="BG395" s="270">
        <v>0</v>
      </c>
    </row>
    <row r="396" spans="1:59">
      <c r="A396" s="267" t="s">
        <v>787</v>
      </c>
      <c r="B396" s="268">
        <v>0.29966666666666664</v>
      </c>
      <c r="C396" s="268">
        <v>2.1579999999999999</v>
      </c>
      <c r="D396" s="268">
        <v>0</v>
      </c>
      <c r="E396" s="268"/>
      <c r="F396" s="269">
        <v>3733</v>
      </c>
      <c r="G396" s="270">
        <v>0.129</v>
      </c>
      <c r="H396" s="270">
        <v>7.5999999999999998E-2</v>
      </c>
      <c r="I396" s="270">
        <v>5.0000000000000001E-3</v>
      </c>
      <c r="J396" s="270">
        <v>3.6999999999999998E-2</v>
      </c>
      <c r="K396" s="270">
        <v>1.4999999999999999E-2</v>
      </c>
      <c r="L396" s="270">
        <v>3.7666666666666626E-2</v>
      </c>
      <c r="M396" s="271">
        <v>34.5566568443611</v>
      </c>
      <c r="N396" s="269">
        <v>3800</v>
      </c>
      <c r="O396" s="269">
        <v>3900</v>
      </c>
      <c r="P396" s="269">
        <v>4000</v>
      </c>
      <c r="Q396" s="269">
        <v>4000</v>
      </c>
      <c r="R396" s="269">
        <v>4100</v>
      </c>
      <c r="S396" s="269" t="s">
        <v>132</v>
      </c>
      <c r="T396" s="270">
        <v>0.155</v>
      </c>
      <c r="U396" s="270">
        <v>0.161</v>
      </c>
      <c r="V396" s="270" t="e">
        <v>#N/A</v>
      </c>
      <c r="W396" s="270">
        <v>0.17199999999999999</v>
      </c>
      <c r="X396" s="270">
        <v>0.17699999999999999</v>
      </c>
      <c r="Y396" s="270">
        <v>9.2999999999999999E-2</v>
      </c>
      <c r="Z396" s="270">
        <v>9.2999999999999999E-2</v>
      </c>
      <c r="AA396" s="270">
        <v>9.2999999999999999E-2</v>
      </c>
      <c r="AB396" s="270">
        <v>9.2999999999999999E-2</v>
      </c>
      <c r="AC396" s="270">
        <v>9.2999999999999999E-2</v>
      </c>
      <c r="AD396" s="270">
        <v>2E-3</v>
      </c>
      <c r="AE396" s="270">
        <v>2E-3</v>
      </c>
      <c r="AF396" s="270">
        <v>2E-3</v>
      </c>
      <c r="AG396" s="270">
        <v>2E-3</v>
      </c>
      <c r="AH396" s="270">
        <v>2E-3</v>
      </c>
      <c r="AI396" s="270">
        <v>4.7E-2</v>
      </c>
      <c r="AJ396" s="270">
        <v>4.7E-2</v>
      </c>
      <c r="AK396" s="270">
        <v>4.7E-2</v>
      </c>
      <c r="AL396" s="270">
        <v>4.7E-2</v>
      </c>
      <c r="AM396" s="270">
        <v>4.7E-2</v>
      </c>
      <c r="AN396" s="270">
        <v>1.2E-2</v>
      </c>
      <c r="AO396" s="270">
        <v>1.4999999999999999E-2</v>
      </c>
      <c r="AP396" s="270">
        <v>1.7999999999999999E-2</v>
      </c>
      <c r="AQ396" s="270">
        <v>0.02</v>
      </c>
      <c r="AR396" s="270">
        <v>2.1999999999999999E-2</v>
      </c>
      <c r="AS396" s="270">
        <v>4.2000000000000003E-2</v>
      </c>
      <c r="AT396" s="270">
        <v>4.3999999999999997E-2</v>
      </c>
      <c r="AU396" s="270">
        <v>4.4999999999999998E-2</v>
      </c>
      <c r="AV396" s="270">
        <v>4.5999999999999999E-2</v>
      </c>
      <c r="AW396" s="270">
        <v>4.7E-2</v>
      </c>
      <c r="AX396" s="270">
        <v>0</v>
      </c>
      <c r="AY396" s="270">
        <v>0</v>
      </c>
      <c r="AZ396" s="270">
        <v>0</v>
      </c>
      <c r="BA396" s="270">
        <v>0</v>
      </c>
      <c r="BB396" s="270">
        <v>0</v>
      </c>
      <c r="BC396" s="270">
        <v>0</v>
      </c>
      <c r="BD396" s="270">
        <v>0</v>
      </c>
      <c r="BE396" s="270">
        <v>0</v>
      </c>
      <c r="BF396" s="270">
        <v>0</v>
      </c>
      <c r="BG396" s="270">
        <v>0</v>
      </c>
    </row>
    <row r="397" spans="1:59">
      <c r="A397" s="267" t="s">
        <v>788</v>
      </c>
      <c r="B397" s="268">
        <v>3.28</v>
      </c>
      <c r="C397" s="268">
        <v>4.0999999999999996</v>
      </c>
      <c r="D397" s="268">
        <v>3.1</v>
      </c>
      <c r="E397" s="268"/>
      <c r="F397" s="269">
        <v>423</v>
      </c>
      <c r="G397" s="270">
        <v>1.6E-2</v>
      </c>
      <c r="H397" s="270">
        <v>6.9000000000000006E-2</v>
      </c>
      <c r="I397" s="270">
        <v>0</v>
      </c>
      <c r="J397" s="270">
        <v>1.4999999999999999E-2</v>
      </c>
      <c r="K397" s="270">
        <v>0.04</v>
      </c>
      <c r="L397" s="270">
        <v>3.9999999999999591E-2</v>
      </c>
      <c r="M397" s="271">
        <v>37.825059101654844</v>
      </c>
      <c r="N397" s="269">
        <v>690</v>
      </c>
      <c r="O397" s="269">
        <v>1215</v>
      </c>
      <c r="P397" s="269">
        <v>1725</v>
      </c>
      <c r="Q397" s="269">
        <v>3450</v>
      </c>
      <c r="R397" s="269">
        <v>4485</v>
      </c>
      <c r="S397" s="269" t="s">
        <v>151</v>
      </c>
      <c r="T397" s="270">
        <v>4.5999999999999999E-2</v>
      </c>
      <c r="U397" s="270">
        <v>8.1000000000000003E-2</v>
      </c>
      <c r="V397" s="270" t="e">
        <v>#N/A</v>
      </c>
      <c r="W397" s="270">
        <v>0.23</v>
      </c>
      <c r="X397" s="270">
        <v>0.29899999999999999</v>
      </c>
      <c r="Y397" s="270">
        <v>7.3999999999999996E-2</v>
      </c>
      <c r="Z397" s="270">
        <v>7.5999999999999998E-2</v>
      </c>
      <c r="AA397" s="270">
        <v>7.9000000000000001E-2</v>
      </c>
      <c r="AB397" s="270">
        <v>8.8999999999999996E-2</v>
      </c>
      <c r="AC397" s="270">
        <v>9.5000000000000001E-2</v>
      </c>
      <c r="AD397" s="270">
        <v>1E-3</v>
      </c>
      <c r="AE397" s="270">
        <v>2E-3</v>
      </c>
      <c r="AF397" s="270">
        <v>3.0000000000000001E-3</v>
      </c>
      <c r="AG397" s="270">
        <v>4.0000000000000001E-3</v>
      </c>
      <c r="AH397" s="270">
        <v>5.0000000000000001E-3</v>
      </c>
      <c r="AI397" s="270">
        <v>1.4E-2</v>
      </c>
      <c r="AJ397" s="270">
        <v>1.6E-2</v>
      </c>
      <c r="AK397" s="270">
        <v>1.9E-2</v>
      </c>
      <c r="AL397" s="270">
        <v>2.9000000000000001E-2</v>
      </c>
      <c r="AM397" s="270">
        <v>3.5000000000000003E-2</v>
      </c>
      <c r="AN397" s="270">
        <v>1.2999999999999999E-2</v>
      </c>
      <c r="AO397" s="270">
        <v>1.7999999999999999E-2</v>
      </c>
      <c r="AP397" s="270">
        <v>2.1000000000000001E-2</v>
      </c>
      <c r="AQ397" s="270">
        <v>2.5000000000000001E-2</v>
      </c>
      <c r="AR397" s="270">
        <v>2.9000000000000001E-2</v>
      </c>
      <c r="AS397" s="270">
        <v>4.2999999999999997E-2</v>
      </c>
      <c r="AT397" s="270">
        <v>6.0999999999999999E-2</v>
      </c>
      <c r="AU397" s="270">
        <v>7.8E-2</v>
      </c>
      <c r="AV397" s="270">
        <v>0.13300000000000001</v>
      </c>
      <c r="AW397" s="270">
        <v>0.16700000000000001</v>
      </c>
      <c r="AX397" s="270">
        <v>0.5</v>
      </c>
      <c r="AY397" s="270">
        <v>8</v>
      </c>
      <c r="AZ397" s="270">
        <v>0</v>
      </c>
      <c r="BA397" s="270">
        <v>6</v>
      </c>
      <c r="BB397" s="270">
        <v>0</v>
      </c>
      <c r="BC397" s="270">
        <v>0</v>
      </c>
      <c r="BD397" s="270">
        <v>0</v>
      </c>
      <c r="BE397" s="270">
        <v>0</v>
      </c>
      <c r="BF397" s="270">
        <v>0</v>
      </c>
      <c r="BG397" s="270">
        <v>0</v>
      </c>
    </row>
    <row r="398" spans="1:59">
      <c r="A398" s="267" t="s">
        <v>789</v>
      </c>
      <c r="B398" s="268">
        <v>2.6500000000000006E-2</v>
      </c>
      <c r="C398" s="268">
        <v>0.05</v>
      </c>
      <c r="D398" s="268">
        <v>0</v>
      </c>
      <c r="E398" s="268"/>
      <c r="F398" s="269">
        <v>418</v>
      </c>
      <c r="G398" s="270">
        <v>1.7999999999999999E-2</v>
      </c>
      <c r="H398" s="270">
        <v>0</v>
      </c>
      <c r="I398" s="270">
        <v>0</v>
      </c>
      <c r="J398" s="270">
        <v>0</v>
      </c>
      <c r="K398" s="270">
        <v>4.0000000000000001E-3</v>
      </c>
      <c r="L398" s="270">
        <v>4.5000000000000075E-3</v>
      </c>
      <c r="M398" s="271">
        <v>43.062200956937801</v>
      </c>
      <c r="N398" s="269">
        <v>500</v>
      </c>
      <c r="O398" s="269">
        <v>600</v>
      </c>
      <c r="P398" s="269">
        <v>625</v>
      </c>
      <c r="Q398" s="269">
        <v>650</v>
      </c>
      <c r="R398" s="269">
        <v>700</v>
      </c>
      <c r="S398" s="269" t="s">
        <v>142</v>
      </c>
      <c r="T398" s="270">
        <v>0.02</v>
      </c>
      <c r="U398" s="270">
        <v>2.4E-2</v>
      </c>
      <c r="V398" s="270" t="e">
        <v>#N/A</v>
      </c>
      <c r="W398" s="270">
        <v>2.5999999999999999E-2</v>
      </c>
      <c r="X398" s="270">
        <v>2.7E-2</v>
      </c>
      <c r="Y398" s="270">
        <v>1E-3</v>
      </c>
      <c r="Z398" s="270">
        <v>2E-3</v>
      </c>
      <c r="AA398" s="270">
        <v>2E-3</v>
      </c>
      <c r="AB398" s="270">
        <v>2E-3</v>
      </c>
      <c r="AC398" s="270">
        <v>3.0000000000000001E-3</v>
      </c>
      <c r="AD398" s="270">
        <v>0</v>
      </c>
      <c r="AE398" s="270">
        <v>0</v>
      </c>
      <c r="AF398" s="270">
        <v>0</v>
      </c>
      <c r="AG398" s="270">
        <v>0</v>
      </c>
      <c r="AH398" s="270">
        <v>0</v>
      </c>
      <c r="AI398" s="270">
        <v>0</v>
      </c>
      <c r="AJ398" s="270">
        <v>0</v>
      </c>
      <c r="AK398" s="270">
        <v>0</v>
      </c>
      <c r="AL398" s="270">
        <v>0</v>
      </c>
      <c r="AM398" s="270">
        <v>0</v>
      </c>
      <c r="AN398" s="270">
        <v>4.0000000000000001E-3</v>
      </c>
      <c r="AO398" s="270">
        <v>4.0000000000000001E-3</v>
      </c>
      <c r="AP398" s="270">
        <v>4.0000000000000001E-3</v>
      </c>
      <c r="AQ398" s="270">
        <v>4.0000000000000001E-3</v>
      </c>
      <c r="AR398" s="270">
        <v>4.0000000000000001E-3</v>
      </c>
      <c r="AS398" s="270">
        <v>5.0000000000000001E-3</v>
      </c>
      <c r="AT398" s="270">
        <v>5.0000000000000001E-3</v>
      </c>
      <c r="AU398" s="270">
        <v>6.0000000000000001E-3</v>
      </c>
      <c r="AV398" s="270">
        <v>6.0000000000000001E-3</v>
      </c>
      <c r="AW398" s="270">
        <v>6.0000000000000001E-3</v>
      </c>
      <c r="AX398" s="270">
        <v>0</v>
      </c>
      <c r="AY398" s="270">
        <v>0</v>
      </c>
      <c r="AZ398" s="270">
        <v>0</v>
      </c>
      <c r="BA398" s="270">
        <v>0</v>
      </c>
      <c r="BB398" s="270">
        <v>0</v>
      </c>
      <c r="BC398" s="270">
        <v>0</v>
      </c>
      <c r="BD398" s="270">
        <v>0</v>
      </c>
      <c r="BE398" s="270">
        <v>0</v>
      </c>
      <c r="BF398" s="270">
        <v>0</v>
      </c>
      <c r="BG398" s="270">
        <v>0</v>
      </c>
    </row>
    <row r="399" spans="1:59">
      <c r="A399" s="267" t="s">
        <v>790</v>
      </c>
      <c r="B399" s="268">
        <v>6.25E-2</v>
      </c>
      <c r="C399" s="268">
        <v>0</v>
      </c>
      <c r="D399" s="268">
        <v>0</v>
      </c>
      <c r="E399" s="268"/>
      <c r="F399" s="269">
        <v>1200</v>
      </c>
      <c r="G399" s="270">
        <v>3.1E-2</v>
      </c>
      <c r="H399" s="270">
        <v>4.0000000000000001E-3</v>
      </c>
      <c r="I399" s="270">
        <v>0.01</v>
      </c>
      <c r="J399" s="270">
        <v>1E-3</v>
      </c>
      <c r="K399" s="270">
        <v>1E-3</v>
      </c>
      <c r="L399" s="270">
        <v>1.5499999999999993E-2</v>
      </c>
      <c r="M399" s="271">
        <v>25.833333333333332</v>
      </c>
      <c r="N399" s="269">
        <v>1200</v>
      </c>
      <c r="O399" s="269">
        <v>1225</v>
      </c>
      <c r="P399" s="269">
        <v>1250</v>
      </c>
      <c r="Q399" s="269">
        <v>1275</v>
      </c>
      <c r="R399" s="269">
        <v>1300</v>
      </c>
      <c r="S399" s="269" t="s">
        <v>222</v>
      </c>
      <c r="T399" s="270">
        <v>0.03</v>
      </c>
      <c r="U399" s="270">
        <v>3.1E-2</v>
      </c>
      <c r="V399" s="270">
        <v>3.2000000000000001E-2</v>
      </c>
      <c r="W399" s="270">
        <v>3.3000000000000002E-2</v>
      </c>
      <c r="X399" s="270">
        <v>3.4000000000000002E-2</v>
      </c>
      <c r="Y399" s="270">
        <v>5.0000000000000001E-3</v>
      </c>
      <c r="Z399" s="270">
        <v>5.0000000000000001E-3</v>
      </c>
      <c r="AA399" s="270">
        <v>6.0000000000000001E-3</v>
      </c>
      <c r="AB399" s="270">
        <v>6.0000000000000001E-3</v>
      </c>
      <c r="AC399" s="270">
        <v>7.0000000000000001E-3</v>
      </c>
      <c r="AD399" s="270">
        <v>0.01</v>
      </c>
      <c r="AE399" s="270">
        <v>0.01</v>
      </c>
      <c r="AF399" s="270">
        <v>0.01</v>
      </c>
      <c r="AG399" s="270">
        <v>0.01</v>
      </c>
      <c r="AH399" s="270">
        <v>0.01</v>
      </c>
      <c r="AI399" s="270">
        <v>1E-3</v>
      </c>
      <c r="AJ399" s="270">
        <v>1E-3</v>
      </c>
      <c r="AK399" s="270">
        <v>1E-3</v>
      </c>
      <c r="AL399" s="270">
        <v>1E-3</v>
      </c>
      <c r="AM399" s="270">
        <v>1E-3</v>
      </c>
      <c r="AN399" s="270">
        <v>1E-3</v>
      </c>
      <c r="AO399" s="270">
        <v>1E-3</v>
      </c>
      <c r="AP399" s="270">
        <v>1E-3</v>
      </c>
      <c r="AQ399" s="270">
        <v>1E-3</v>
      </c>
      <c r="AR399" s="270">
        <v>1E-3</v>
      </c>
      <c r="AS399" s="270">
        <v>1.4999999999999999E-2</v>
      </c>
      <c r="AT399" s="270">
        <v>1.4999999999999999E-2</v>
      </c>
      <c r="AU399" s="270">
        <v>1.6E-2</v>
      </c>
      <c r="AV399" s="270">
        <v>1.6E-2</v>
      </c>
      <c r="AW399" s="270">
        <v>1.7000000000000001E-2</v>
      </c>
      <c r="AX399" s="270">
        <v>0.1</v>
      </c>
      <c r="AY399" s="270">
        <v>0</v>
      </c>
      <c r="AZ399" s="270">
        <v>0</v>
      </c>
      <c r="BA399" s="270">
        <v>0</v>
      </c>
      <c r="BB399" s="270">
        <v>0</v>
      </c>
      <c r="BC399" s="270">
        <v>0</v>
      </c>
      <c r="BD399" s="270">
        <v>0</v>
      </c>
      <c r="BE399" s="270">
        <v>0</v>
      </c>
      <c r="BF399" s="270">
        <v>0</v>
      </c>
      <c r="BG399" s="270">
        <v>0</v>
      </c>
    </row>
    <row r="400" spans="1:59">
      <c r="A400" s="267" t="s">
        <v>791</v>
      </c>
      <c r="B400" s="268">
        <v>5.1500000000000011E-2</v>
      </c>
      <c r="C400" s="268">
        <v>0.216</v>
      </c>
      <c r="D400" s="268">
        <v>0</v>
      </c>
      <c r="E400" s="268"/>
      <c r="F400" s="269">
        <v>735</v>
      </c>
      <c r="G400" s="270">
        <v>0.04</v>
      </c>
      <c r="H400" s="270">
        <v>5.0000000000000001E-3</v>
      </c>
      <c r="I400" s="270">
        <v>0</v>
      </c>
      <c r="J400" s="270">
        <v>0</v>
      </c>
      <c r="K400" s="270">
        <v>2E-3</v>
      </c>
      <c r="L400" s="270">
        <v>4.5000000000000109E-3</v>
      </c>
      <c r="M400" s="271">
        <v>54.42176870748299</v>
      </c>
      <c r="N400" s="269">
        <v>800</v>
      </c>
      <c r="O400" s="269">
        <v>825</v>
      </c>
      <c r="P400" s="269">
        <v>850</v>
      </c>
      <c r="Q400" s="269">
        <v>860</v>
      </c>
      <c r="R400" s="269">
        <v>870</v>
      </c>
      <c r="S400" s="269" t="s">
        <v>174</v>
      </c>
      <c r="T400" s="270">
        <v>2.7E-2</v>
      </c>
      <c r="U400" s="270">
        <v>2.8000000000000001E-2</v>
      </c>
      <c r="V400" s="270">
        <v>2.8000000000000001E-2</v>
      </c>
      <c r="W400" s="270">
        <v>2.9000000000000001E-2</v>
      </c>
      <c r="X400" s="270">
        <v>2.9000000000000001E-2</v>
      </c>
      <c r="Y400" s="270">
        <v>7.0000000000000001E-3</v>
      </c>
      <c r="Z400" s="270">
        <v>7.0000000000000001E-3</v>
      </c>
      <c r="AA400" s="270">
        <v>7.0000000000000001E-3</v>
      </c>
      <c r="AB400" s="270">
        <v>7.0000000000000001E-3</v>
      </c>
      <c r="AC400" s="270">
        <v>7.0000000000000001E-3</v>
      </c>
      <c r="AD400" s="270">
        <v>0</v>
      </c>
      <c r="AE400" s="270">
        <v>0</v>
      </c>
      <c r="AF400" s="270">
        <v>0</v>
      </c>
      <c r="AG400" s="270">
        <v>0</v>
      </c>
      <c r="AH400" s="270">
        <v>0</v>
      </c>
      <c r="AI400" s="270">
        <v>3.0000000000000001E-3</v>
      </c>
      <c r="AJ400" s="270">
        <v>3.0000000000000001E-3</v>
      </c>
      <c r="AK400" s="270">
        <v>3.0000000000000001E-3</v>
      </c>
      <c r="AL400" s="270">
        <v>3.0000000000000001E-3</v>
      </c>
      <c r="AM400" s="270">
        <v>3.0000000000000001E-3</v>
      </c>
      <c r="AN400" s="270">
        <v>1E-3</v>
      </c>
      <c r="AO400" s="270">
        <v>1E-3</v>
      </c>
      <c r="AP400" s="270">
        <v>1E-3</v>
      </c>
      <c r="AQ400" s="270">
        <v>1E-3</v>
      </c>
      <c r="AR400" s="270">
        <v>1E-3</v>
      </c>
      <c r="AS400" s="270">
        <v>6.0000000000000001E-3</v>
      </c>
      <c r="AT400" s="270">
        <v>6.0000000000000001E-3</v>
      </c>
      <c r="AU400" s="270">
        <v>6.0000000000000001E-3</v>
      </c>
      <c r="AV400" s="270">
        <v>6.0000000000000001E-3</v>
      </c>
      <c r="AW400" s="270">
        <v>6.0000000000000001E-3</v>
      </c>
      <c r="AX400" s="270">
        <v>0</v>
      </c>
      <c r="AY400" s="270">
        <v>0</v>
      </c>
      <c r="AZ400" s="270">
        <v>0</v>
      </c>
      <c r="BA400" s="270">
        <v>0</v>
      </c>
      <c r="BB400" s="270">
        <v>0</v>
      </c>
      <c r="BC400" s="270">
        <v>0</v>
      </c>
      <c r="BD400" s="270">
        <v>0</v>
      </c>
      <c r="BE400" s="270">
        <v>0</v>
      </c>
      <c r="BF400" s="270">
        <v>0</v>
      </c>
      <c r="BG400" s="270">
        <v>0</v>
      </c>
    </row>
    <row r="401" spans="1:59">
      <c r="A401" s="267" t="s">
        <v>792</v>
      </c>
      <c r="B401" s="268">
        <v>4.6999999999999993E-2</v>
      </c>
      <c r="C401" s="268">
        <v>1.6E-2</v>
      </c>
      <c r="D401" s="268">
        <v>0</v>
      </c>
      <c r="E401" s="268"/>
      <c r="F401" s="269">
        <v>252</v>
      </c>
      <c r="G401" s="270">
        <v>0.04</v>
      </c>
      <c r="H401" s="270">
        <v>0.01</v>
      </c>
      <c r="I401" s="270">
        <v>0</v>
      </c>
      <c r="J401" s="270">
        <v>0</v>
      </c>
      <c r="K401" s="270">
        <v>0</v>
      </c>
      <c r="L401" s="270">
        <v>-3.0000000000000096E-3</v>
      </c>
      <c r="M401" s="271">
        <v>158.73015873015873</v>
      </c>
      <c r="N401" s="269">
        <v>300</v>
      </c>
      <c r="O401" s="269">
        <v>315</v>
      </c>
      <c r="P401" s="269">
        <v>325</v>
      </c>
      <c r="Q401" s="269">
        <v>335</v>
      </c>
      <c r="R401" s="269">
        <v>350</v>
      </c>
      <c r="S401" s="269" t="s">
        <v>218</v>
      </c>
      <c r="T401" s="270">
        <v>2.8000000000000001E-2</v>
      </c>
      <c r="U401" s="270">
        <v>0.03</v>
      </c>
      <c r="V401" s="270">
        <v>3.2000000000000001E-2</v>
      </c>
      <c r="W401" s="270">
        <v>3.5000000000000003E-2</v>
      </c>
      <c r="X401" s="270">
        <v>0.04</v>
      </c>
      <c r="Y401" s="270">
        <v>1E-3</v>
      </c>
      <c r="Z401" s="270">
        <v>1E-3</v>
      </c>
      <c r="AA401" s="270">
        <v>1E-3</v>
      </c>
      <c r="AB401" s="270">
        <v>2E-3</v>
      </c>
      <c r="AC401" s="270">
        <v>3.0000000000000001E-3</v>
      </c>
      <c r="AD401" s="270">
        <v>0</v>
      </c>
      <c r="AE401" s="270">
        <v>0</v>
      </c>
      <c r="AF401" s="270">
        <v>0</v>
      </c>
      <c r="AG401" s="270">
        <v>0</v>
      </c>
      <c r="AH401" s="270">
        <v>0</v>
      </c>
      <c r="AI401" s="270">
        <v>2E-3</v>
      </c>
      <c r="AJ401" s="270">
        <v>2E-3</v>
      </c>
      <c r="AK401" s="270">
        <v>2E-3</v>
      </c>
      <c r="AL401" s="270">
        <v>3.0000000000000001E-3</v>
      </c>
      <c r="AM401" s="270">
        <v>3.0000000000000001E-3</v>
      </c>
      <c r="AN401" s="270">
        <v>0</v>
      </c>
      <c r="AO401" s="270">
        <v>0</v>
      </c>
      <c r="AP401" s="270">
        <v>0</v>
      </c>
      <c r="AQ401" s="270">
        <v>0</v>
      </c>
      <c r="AR401" s="270">
        <v>0</v>
      </c>
      <c r="AS401" s="270">
        <v>1.7999999999999999E-2</v>
      </c>
      <c r="AT401" s="270">
        <v>0.02</v>
      </c>
      <c r="AU401" s="270">
        <v>2.1000000000000001E-2</v>
      </c>
      <c r="AV401" s="270">
        <v>2.4E-2</v>
      </c>
      <c r="AW401" s="270">
        <v>2.7E-2</v>
      </c>
      <c r="AX401" s="270">
        <v>0</v>
      </c>
      <c r="AY401" s="270">
        <v>0</v>
      </c>
      <c r="AZ401" s="270">
        <v>0</v>
      </c>
      <c r="BA401" s="270">
        <v>0</v>
      </c>
      <c r="BB401" s="270">
        <v>0</v>
      </c>
      <c r="BC401" s="270">
        <v>0</v>
      </c>
      <c r="BD401" s="270">
        <v>0</v>
      </c>
      <c r="BE401" s="270">
        <v>0</v>
      </c>
      <c r="BF401" s="270">
        <v>0</v>
      </c>
      <c r="BG401" s="270">
        <v>0</v>
      </c>
    </row>
    <row r="402" spans="1:59">
      <c r="A402" s="267" t="s">
        <v>793</v>
      </c>
      <c r="B402" s="268">
        <v>0.113</v>
      </c>
      <c r="C402" s="268">
        <v>0.127</v>
      </c>
      <c r="D402" s="268">
        <v>0</v>
      </c>
      <c r="E402" s="268"/>
      <c r="F402" s="269">
        <v>1223</v>
      </c>
      <c r="G402" s="270">
        <v>7.2999999999999995E-2</v>
      </c>
      <c r="H402" s="270">
        <v>1.7000000000000001E-2</v>
      </c>
      <c r="I402" s="270">
        <v>0</v>
      </c>
      <c r="J402" s="270">
        <v>0</v>
      </c>
      <c r="K402" s="270">
        <v>3.0000000000000001E-3</v>
      </c>
      <c r="L402" s="270">
        <v>2.0000000000000004E-2</v>
      </c>
      <c r="M402" s="271">
        <v>59.689288634505317</v>
      </c>
      <c r="N402" s="269">
        <v>1260</v>
      </c>
      <c r="O402" s="269">
        <v>1386</v>
      </c>
      <c r="P402" s="269">
        <v>1524</v>
      </c>
      <c r="Q402" s="269">
        <v>1677</v>
      </c>
      <c r="R402" s="269">
        <v>1844</v>
      </c>
      <c r="S402" s="269" t="s">
        <v>175</v>
      </c>
      <c r="T402" s="270">
        <v>7.4999999999999997E-2</v>
      </c>
      <c r="U402" s="270">
        <v>8.3000000000000004E-2</v>
      </c>
      <c r="V402" s="270">
        <v>9.0999999999999998E-2</v>
      </c>
      <c r="W402" s="270">
        <v>0.1</v>
      </c>
      <c r="X402" s="270">
        <v>0.11</v>
      </c>
      <c r="Y402" s="270">
        <v>1.9E-2</v>
      </c>
      <c r="Z402" s="270">
        <v>2.3E-2</v>
      </c>
      <c r="AA402" s="270">
        <v>2.7E-2</v>
      </c>
      <c r="AB402" s="270">
        <v>3.1E-2</v>
      </c>
      <c r="AC402" s="270">
        <v>3.5000000000000003E-2</v>
      </c>
      <c r="AD402" s="270">
        <v>0</v>
      </c>
      <c r="AE402" s="270">
        <v>0</v>
      </c>
      <c r="AF402" s="270">
        <v>0</v>
      </c>
      <c r="AG402" s="270">
        <v>0</v>
      </c>
      <c r="AH402" s="270">
        <v>0</v>
      </c>
      <c r="AI402" s="270">
        <v>0</v>
      </c>
      <c r="AJ402" s="270">
        <v>0</v>
      </c>
      <c r="AK402" s="270">
        <v>0</v>
      </c>
      <c r="AL402" s="270">
        <v>0</v>
      </c>
      <c r="AM402" s="270">
        <v>0</v>
      </c>
      <c r="AN402" s="270">
        <v>3.0000000000000001E-3</v>
      </c>
      <c r="AO402" s="270">
        <v>3.0000000000000001E-3</v>
      </c>
      <c r="AP402" s="270">
        <v>4.0000000000000001E-3</v>
      </c>
      <c r="AQ402" s="270">
        <v>4.0000000000000001E-3</v>
      </c>
      <c r="AR402" s="270">
        <v>4.0000000000000001E-3</v>
      </c>
      <c r="AS402" s="270">
        <v>1.9E-2</v>
      </c>
      <c r="AT402" s="270">
        <v>2.1000000000000001E-2</v>
      </c>
      <c r="AU402" s="270">
        <v>2.4E-2</v>
      </c>
      <c r="AV402" s="270">
        <v>2.5999999999999999E-2</v>
      </c>
      <c r="AW402" s="270">
        <v>2.9000000000000001E-2</v>
      </c>
      <c r="AX402" s="270">
        <v>1.7999999999999999E-2</v>
      </c>
      <c r="AY402" s="270">
        <v>1.7999999999999999E-2</v>
      </c>
      <c r="AZ402" s="270">
        <v>3.4000000000000002E-2</v>
      </c>
      <c r="BA402" s="270">
        <v>0.14499999999999999</v>
      </c>
      <c r="BB402" s="270">
        <v>0</v>
      </c>
      <c r="BC402" s="270">
        <v>0</v>
      </c>
      <c r="BD402" s="270">
        <v>0</v>
      </c>
      <c r="BE402" s="270">
        <v>0</v>
      </c>
      <c r="BF402" s="270">
        <v>0</v>
      </c>
      <c r="BG402" s="270">
        <v>0</v>
      </c>
    </row>
    <row r="403" spans="1:59">
      <c r="A403" s="267" t="s">
        <v>794</v>
      </c>
      <c r="B403" s="268">
        <v>0.11175</v>
      </c>
      <c r="C403" s="268">
        <v>0</v>
      </c>
      <c r="D403" s="268">
        <v>0</v>
      </c>
      <c r="E403" s="268"/>
      <c r="F403" s="269">
        <v>1767</v>
      </c>
      <c r="G403" s="270">
        <v>8.2000000000000003E-2</v>
      </c>
      <c r="H403" s="270">
        <v>3.0000000000000001E-3</v>
      </c>
      <c r="I403" s="270">
        <v>0</v>
      </c>
      <c r="J403" s="270">
        <v>0</v>
      </c>
      <c r="K403" s="270">
        <v>1.6E-2</v>
      </c>
      <c r="L403" s="270">
        <v>1.0749999999999996E-2</v>
      </c>
      <c r="M403" s="271">
        <v>46.40633842671194</v>
      </c>
      <c r="N403" s="269">
        <v>2842</v>
      </c>
      <c r="O403" s="269">
        <v>3410</v>
      </c>
      <c r="P403" s="269">
        <v>4092</v>
      </c>
      <c r="Q403" s="269">
        <v>4910</v>
      </c>
      <c r="R403" s="269">
        <v>5892</v>
      </c>
      <c r="S403" s="269" t="s">
        <v>193</v>
      </c>
      <c r="T403" s="270">
        <v>8.3000000000000004E-2</v>
      </c>
      <c r="U403" s="270">
        <v>0.1</v>
      </c>
      <c r="V403" s="270">
        <v>0.11899999999999999</v>
      </c>
      <c r="W403" s="270">
        <v>0.14299999999999999</v>
      </c>
      <c r="X403" s="270">
        <v>0.17199999999999999</v>
      </c>
      <c r="Y403" s="270">
        <v>4.0000000000000001E-3</v>
      </c>
      <c r="Z403" s="270">
        <v>5.0000000000000001E-3</v>
      </c>
      <c r="AA403" s="270">
        <v>6.0000000000000001E-3</v>
      </c>
      <c r="AB403" s="270">
        <v>8.0000000000000002E-3</v>
      </c>
      <c r="AC403" s="270">
        <v>8.9999999999999993E-3</v>
      </c>
      <c r="AD403" s="270">
        <v>0</v>
      </c>
      <c r="AE403" s="270">
        <v>0</v>
      </c>
      <c r="AF403" s="270">
        <v>0</v>
      </c>
      <c r="AG403" s="270">
        <v>0</v>
      </c>
      <c r="AH403" s="270">
        <v>0</v>
      </c>
      <c r="AI403" s="270">
        <v>1E-3</v>
      </c>
      <c r="AJ403" s="270">
        <v>1E-3</v>
      </c>
      <c r="AK403" s="270">
        <v>1E-3</v>
      </c>
      <c r="AL403" s="270">
        <v>1E-3</v>
      </c>
      <c r="AM403" s="270">
        <v>1E-3</v>
      </c>
      <c r="AN403" s="270">
        <v>0</v>
      </c>
      <c r="AO403" s="270">
        <v>0</v>
      </c>
      <c r="AP403" s="270">
        <v>0</v>
      </c>
      <c r="AQ403" s="270">
        <v>0</v>
      </c>
      <c r="AR403" s="270">
        <v>0</v>
      </c>
      <c r="AS403" s="270">
        <v>1.0999999999999999E-2</v>
      </c>
      <c r="AT403" s="270">
        <v>1.2999999999999999E-2</v>
      </c>
      <c r="AU403" s="270">
        <v>1.6E-2</v>
      </c>
      <c r="AV403" s="270">
        <v>1.9E-2</v>
      </c>
      <c r="AW403" s="270">
        <v>2.3E-2</v>
      </c>
      <c r="AX403" s="270">
        <v>0</v>
      </c>
      <c r="AY403" s="270">
        <v>0</v>
      </c>
      <c r="AZ403" s="270">
        <v>0</v>
      </c>
      <c r="BA403" s="270">
        <v>0</v>
      </c>
      <c r="BB403" s="270">
        <v>0</v>
      </c>
      <c r="BC403" s="270">
        <v>0</v>
      </c>
      <c r="BD403" s="270">
        <v>0</v>
      </c>
      <c r="BE403" s="270">
        <v>0</v>
      </c>
      <c r="BF403" s="270">
        <v>0</v>
      </c>
      <c r="BG403" s="270">
        <v>0</v>
      </c>
    </row>
    <row r="404" spans="1:59">
      <c r="A404" s="267" t="s">
        <v>795</v>
      </c>
      <c r="B404" s="268">
        <v>1.1108333333333333</v>
      </c>
      <c r="C404" s="268">
        <v>3.527000000000001</v>
      </c>
      <c r="D404" s="268">
        <v>0</v>
      </c>
      <c r="E404" s="268"/>
      <c r="F404" s="269">
        <v>4857</v>
      </c>
      <c r="G404" s="270">
        <v>0.25900000000000001</v>
      </c>
      <c r="H404" s="270">
        <v>0.13400000000000001</v>
      </c>
      <c r="I404" s="270">
        <v>0.45600000000000002</v>
      </c>
      <c r="J404" s="270">
        <v>0.01</v>
      </c>
      <c r="K404" s="270">
        <v>0</v>
      </c>
      <c r="L404" s="270">
        <v>0.25183333333333335</v>
      </c>
      <c r="M404" s="271">
        <v>53.325097796994029</v>
      </c>
      <c r="N404" s="269">
        <v>4800</v>
      </c>
      <c r="O404" s="269">
        <v>5280</v>
      </c>
      <c r="P404" s="269">
        <v>5800</v>
      </c>
      <c r="Q404" s="269">
        <v>6300</v>
      </c>
      <c r="R404" s="269">
        <v>6800</v>
      </c>
      <c r="S404" s="269" t="s">
        <v>179</v>
      </c>
      <c r="T404" s="270">
        <v>0.28000000000000003</v>
      </c>
      <c r="U404" s="270">
        <v>0.31</v>
      </c>
      <c r="V404" s="270">
        <v>0.35</v>
      </c>
      <c r="W404" s="270">
        <v>0.4</v>
      </c>
      <c r="X404" s="270">
        <v>0.45</v>
      </c>
      <c r="Y404" s="270">
        <v>0.16</v>
      </c>
      <c r="Z404" s="270">
        <v>0.17</v>
      </c>
      <c r="AA404" s="270">
        <v>0.18</v>
      </c>
      <c r="AB404" s="270">
        <v>0.19</v>
      </c>
      <c r="AC404" s="270">
        <v>0.2</v>
      </c>
      <c r="AD404" s="270">
        <v>1.7</v>
      </c>
      <c r="AE404" s="270">
        <v>1.7</v>
      </c>
      <c r="AF404" s="270">
        <v>1.7</v>
      </c>
      <c r="AG404" s="270">
        <v>1.7</v>
      </c>
      <c r="AH404" s="270">
        <v>1.7</v>
      </c>
      <c r="AI404" s="270">
        <v>1.2999999999999999E-2</v>
      </c>
      <c r="AJ404" s="270">
        <v>1.4E-2</v>
      </c>
      <c r="AK404" s="270">
        <v>1.4999999999999999E-2</v>
      </c>
      <c r="AL404" s="270">
        <v>1.6E-2</v>
      </c>
      <c r="AM404" s="270">
        <v>1.7000000000000001E-2</v>
      </c>
      <c r="AN404" s="270">
        <v>0</v>
      </c>
      <c r="AO404" s="270">
        <v>0</v>
      </c>
      <c r="AP404" s="270">
        <v>0</v>
      </c>
      <c r="AQ404" s="270">
        <v>0</v>
      </c>
      <c r="AR404" s="270">
        <v>0</v>
      </c>
      <c r="AS404" s="270">
        <v>0.33500000000000002</v>
      </c>
      <c r="AT404" s="270">
        <v>0.34100000000000003</v>
      </c>
      <c r="AU404" s="270">
        <v>0.34899999999999998</v>
      </c>
      <c r="AV404" s="270">
        <v>0.35899999999999999</v>
      </c>
      <c r="AW404" s="270">
        <v>0.36799999999999999</v>
      </c>
      <c r="AX404" s="270">
        <v>0</v>
      </c>
      <c r="AY404" s="270">
        <v>0</v>
      </c>
      <c r="AZ404" s="270">
        <v>0</v>
      </c>
      <c r="BA404" s="270">
        <v>0</v>
      </c>
      <c r="BB404" s="270">
        <v>0</v>
      </c>
      <c r="BC404" s="270">
        <v>0</v>
      </c>
      <c r="BD404" s="270">
        <v>0</v>
      </c>
      <c r="BE404" s="270">
        <v>0</v>
      </c>
      <c r="BF404" s="270">
        <v>0</v>
      </c>
      <c r="BG404" s="270">
        <v>0</v>
      </c>
    </row>
    <row r="405" spans="1:59">
      <c r="A405" s="267" t="s">
        <v>796</v>
      </c>
      <c r="B405" s="268">
        <v>50.42499999999999</v>
      </c>
      <c r="C405" s="268">
        <v>77.3</v>
      </c>
      <c r="D405" s="268">
        <v>1E-3</v>
      </c>
      <c r="E405" s="268"/>
      <c r="F405" s="269">
        <v>550000</v>
      </c>
      <c r="G405" s="270">
        <v>27.45</v>
      </c>
      <c r="H405" s="270">
        <v>10.119999999999999</v>
      </c>
      <c r="I405" s="270">
        <v>2.0499999999999998</v>
      </c>
      <c r="J405" s="270">
        <v>3.18</v>
      </c>
      <c r="K405" s="270">
        <v>1.5</v>
      </c>
      <c r="L405" s="270">
        <v>6.1239999999999952</v>
      </c>
      <c r="M405" s="271">
        <v>49.909090909090907</v>
      </c>
      <c r="N405" s="269">
        <v>618975</v>
      </c>
      <c r="O405" s="269">
        <v>799271</v>
      </c>
      <c r="P405" s="269">
        <v>973797</v>
      </c>
      <c r="Q405" s="269">
        <v>1134200</v>
      </c>
      <c r="R405" s="269">
        <v>1316200</v>
      </c>
      <c r="S405" s="269" t="s">
        <v>134</v>
      </c>
      <c r="T405" s="270">
        <v>36.450000000000003</v>
      </c>
      <c r="U405" s="270">
        <v>44.26</v>
      </c>
      <c r="V405" s="270">
        <v>51.67</v>
      </c>
      <c r="W405" s="270">
        <v>58.12</v>
      </c>
      <c r="X405" s="270">
        <v>65.08</v>
      </c>
      <c r="Y405" s="270">
        <v>14.17</v>
      </c>
      <c r="Z405" s="270">
        <v>17.2</v>
      </c>
      <c r="AA405" s="270">
        <v>20.09</v>
      </c>
      <c r="AB405" s="270">
        <v>22.56</v>
      </c>
      <c r="AC405" s="270">
        <v>25.26</v>
      </c>
      <c r="AD405" s="270">
        <v>1.61</v>
      </c>
      <c r="AE405" s="270">
        <v>1.96</v>
      </c>
      <c r="AF405" s="270">
        <v>2.2799999999999998</v>
      </c>
      <c r="AG405" s="270">
        <v>2.57</v>
      </c>
      <c r="AH405" s="270">
        <v>2.88</v>
      </c>
      <c r="AI405" s="270">
        <v>4.1859999999999999</v>
      </c>
      <c r="AJ405" s="270">
        <v>5.08</v>
      </c>
      <c r="AK405" s="270">
        <v>5.93</v>
      </c>
      <c r="AL405" s="270">
        <v>6.72</v>
      </c>
      <c r="AM405" s="270">
        <v>7.52</v>
      </c>
      <c r="AN405" s="270">
        <v>2.29</v>
      </c>
      <c r="AO405" s="270">
        <v>3.47</v>
      </c>
      <c r="AP405" s="270">
        <v>4.0599999999999996</v>
      </c>
      <c r="AQ405" s="270">
        <v>4.5199999999999996</v>
      </c>
      <c r="AR405" s="270">
        <v>5.0599999999999996</v>
      </c>
      <c r="AS405" s="270">
        <v>6.9729999999999999</v>
      </c>
      <c r="AT405" s="270">
        <v>8.548</v>
      </c>
      <c r="AU405" s="270">
        <v>9.0210000000000008</v>
      </c>
      <c r="AV405" s="270">
        <v>11.223000000000001</v>
      </c>
      <c r="AW405" s="270">
        <v>12.566000000000001</v>
      </c>
      <c r="AX405" s="270">
        <v>23</v>
      </c>
      <c r="AY405" s="270">
        <v>4.7</v>
      </c>
      <c r="AZ405" s="270">
        <v>13.7</v>
      </c>
      <c r="BA405" s="270">
        <v>0</v>
      </c>
      <c r="BB405" s="270">
        <v>0</v>
      </c>
      <c r="BC405" s="270">
        <v>0</v>
      </c>
      <c r="BD405" s="270">
        <v>0</v>
      </c>
      <c r="BE405" s="270">
        <v>0</v>
      </c>
      <c r="BF405" s="270">
        <v>0</v>
      </c>
      <c r="BG405" s="270">
        <v>0</v>
      </c>
    </row>
    <row r="406" spans="1:59">
      <c r="A406" s="267" t="s">
        <v>797</v>
      </c>
      <c r="B406" s="268">
        <v>0.47841666666666666</v>
      </c>
      <c r="C406" s="268">
        <v>6.6</v>
      </c>
      <c r="D406" s="268">
        <v>9.9000000000000019E-2</v>
      </c>
      <c r="E406" s="268"/>
      <c r="F406" s="269">
        <v>3228</v>
      </c>
      <c r="G406" s="270">
        <v>8.1000000000000003E-2</v>
      </c>
      <c r="H406" s="270">
        <v>9.4E-2</v>
      </c>
      <c r="I406" s="270">
        <v>0</v>
      </c>
      <c r="J406" s="270">
        <v>0</v>
      </c>
      <c r="K406" s="270">
        <v>7.2999999999999995E-2</v>
      </c>
      <c r="L406" s="270">
        <v>0.13141666666666663</v>
      </c>
      <c r="M406" s="271">
        <v>25.092936802973977</v>
      </c>
      <c r="N406" s="269">
        <v>3517</v>
      </c>
      <c r="O406" s="269">
        <v>3780</v>
      </c>
      <c r="P406" s="269">
        <v>4064</v>
      </c>
      <c r="Q406" s="269">
        <v>4369</v>
      </c>
      <c r="R406" s="269">
        <v>4696</v>
      </c>
      <c r="S406" s="269" t="s">
        <v>150</v>
      </c>
      <c r="T406" s="270">
        <v>0.10199999999999999</v>
      </c>
      <c r="U406" s="270">
        <v>0.109</v>
      </c>
      <c r="V406" s="270">
        <v>0.11700000000000001</v>
      </c>
      <c r="W406" s="270">
        <v>0.125</v>
      </c>
      <c r="X406" s="270">
        <v>0.13400000000000001</v>
      </c>
      <c r="Y406" s="270">
        <v>0.11799999999999999</v>
      </c>
      <c r="Z406" s="270">
        <v>0.126</v>
      </c>
      <c r="AA406" s="270">
        <v>0.13600000000000001</v>
      </c>
      <c r="AB406" s="270">
        <v>0.14599999999999999</v>
      </c>
      <c r="AC406" s="270">
        <v>0.157</v>
      </c>
      <c r="AD406" s="270">
        <v>0</v>
      </c>
      <c r="AE406" s="270">
        <v>0</v>
      </c>
      <c r="AF406" s="270">
        <v>0</v>
      </c>
      <c r="AG406" s="270">
        <v>0</v>
      </c>
      <c r="AH406" s="270">
        <v>0</v>
      </c>
      <c r="AI406" s="270">
        <v>0</v>
      </c>
      <c r="AJ406" s="270">
        <v>0</v>
      </c>
      <c r="AK406" s="270">
        <v>0</v>
      </c>
      <c r="AL406" s="270">
        <v>0</v>
      </c>
      <c r="AM406" s="270">
        <v>0</v>
      </c>
      <c r="AN406" s="270">
        <v>7.3999999999999996E-2</v>
      </c>
      <c r="AO406" s="270">
        <v>0.08</v>
      </c>
      <c r="AP406" s="270">
        <v>8.5999999999999993E-2</v>
      </c>
      <c r="AQ406" s="270">
        <v>9.0999999999999998E-2</v>
      </c>
      <c r="AR406" s="270">
        <v>9.8000000000000004E-2</v>
      </c>
      <c r="AS406" s="270">
        <v>0.16400000000000001</v>
      </c>
      <c r="AT406" s="270">
        <v>0.17499999999999999</v>
      </c>
      <c r="AU406" s="270">
        <v>0.189</v>
      </c>
      <c r="AV406" s="270">
        <v>0.20100000000000001</v>
      </c>
      <c r="AW406" s="270">
        <v>0.216</v>
      </c>
      <c r="AX406" s="270">
        <v>0</v>
      </c>
      <c r="AY406" s="270">
        <v>0</v>
      </c>
      <c r="AZ406" s="270">
        <v>0</v>
      </c>
      <c r="BA406" s="270">
        <v>0</v>
      </c>
      <c r="BB406" s="270">
        <v>0</v>
      </c>
      <c r="BC406" s="270">
        <v>0</v>
      </c>
      <c r="BD406" s="270">
        <v>0</v>
      </c>
      <c r="BE406" s="270">
        <v>0</v>
      </c>
      <c r="BF406" s="270">
        <v>0</v>
      </c>
      <c r="BG406" s="270">
        <v>0</v>
      </c>
    </row>
    <row r="407" spans="1:59">
      <c r="A407" s="267" t="s">
        <v>799</v>
      </c>
      <c r="B407" s="268">
        <v>0.37133333333333335</v>
      </c>
      <c r="C407" s="268">
        <v>0.5</v>
      </c>
      <c r="D407" s="268">
        <v>0</v>
      </c>
      <c r="E407" s="268"/>
      <c r="F407" s="269">
        <v>3369</v>
      </c>
      <c r="G407" s="270">
        <v>0.17699999999999999</v>
      </c>
      <c r="H407" s="270">
        <v>1.6E-2</v>
      </c>
      <c r="I407" s="270">
        <v>7.2999999999999995E-2</v>
      </c>
      <c r="J407" s="270">
        <v>0</v>
      </c>
      <c r="K407" s="270">
        <v>1.6E-2</v>
      </c>
      <c r="L407" s="270">
        <v>8.933333333333332E-2</v>
      </c>
      <c r="M407" s="271">
        <v>52.537845057880673</v>
      </c>
      <c r="N407" s="269">
        <v>3453</v>
      </c>
      <c r="O407" s="269">
        <v>3626</v>
      </c>
      <c r="P407" s="269">
        <v>3807</v>
      </c>
      <c r="Q407" s="269">
        <v>3997</v>
      </c>
      <c r="R407" s="269">
        <v>4197</v>
      </c>
      <c r="S407" s="269" t="s">
        <v>190</v>
      </c>
      <c r="T407" s="270">
        <v>0.18099999999999999</v>
      </c>
      <c r="U407" s="270">
        <v>0.19</v>
      </c>
      <c r="V407" s="270">
        <v>0.19900000000000001</v>
      </c>
      <c r="W407" s="270">
        <v>0.20799999999999999</v>
      </c>
      <c r="X407" s="270">
        <v>0.218</v>
      </c>
      <c r="Y407" s="270">
        <v>1.7000000000000001E-2</v>
      </c>
      <c r="Z407" s="270">
        <v>1.7999999999999999E-2</v>
      </c>
      <c r="AA407" s="270">
        <v>1.9E-2</v>
      </c>
      <c r="AB407" s="270">
        <v>0.02</v>
      </c>
      <c r="AC407" s="270">
        <v>2.1999999999999999E-2</v>
      </c>
      <c r="AD407" s="270">
        <v>7.4999999999999997E-2</v>
      </c>
      <c r="AE407" s="270">
        <v>7.9000000000000001E-2</v>
      </c>
      <c r="AF407" s="270">
        <v>8.4000000000000005E-2</v>
      </c>
      <c r="AG407" s="270">
        <v>8.8999999999999996E-2</v>
      </c>
      <c r="AH407" s="270">
        <v>9.4E-2</v>
      </c>
      <c r="AI407" s="270">
        <v>0</v>
      </c>
      <c r="AJ407" s="270">
        <v>0</v>
      </c>
      <c r="AK407" s="270">
        <v>0</v>
      </c>
      <c r="AL407" s="270">
        <v>0</v>
      </c>
      <c r="AM407" s="270">
        <v>0</v>
      </c>
      <c r="AN407" s="270">
        <v>1.6E-2</v>
      </c>
      <c r="AO407" s="270">
        <v>1.6E-2</v>
      </c>
      <c r="AP407" s="270">
        <v>1.6E-2</v>
      </c>
      <c r="AQ407" s="270">
        <v>1.6E-2</v>
      </c>
      <c r="AR407" s="270">
        <v>1.6E-2</v>
      </c>
      <c r="AS407" s="270">
        <v>4.9000000000000002E-2</v>
      </c>
      <c r="AT407" s="270">
        <v>5.1999999999999998E-2</v>
      </c>
      <c r="AU407" s="270">
        <v>5.3999999999999999E-2</v>
      </c>
      <c r="AV407" s="270">
        <v>5.7000000000000002E-2</v>
      </c>
      <c r="AW407" s="270">
        <v>0.06</v>
      </c>
      <c r="AX407" s="270">
        <v>0</v>
      </c>
      <c r="AY407" s="270">
        <v>0</v>
      </c>
      <c r="AZ407" s="270">
        <v>0</v>
      </c>
      <c r="BA407" s="270">
        <v>0</v>
      </c>
      <c r="BB407" s="270">
        <v>0</v>
      </c>
      <c r="BC407" s="270">
        <v>0</v>
      </c>
      <c r="BD407" s="270">
        <v>0</v>
      </c>
      <c r="BE407" s="270">
        <v>0</v>
      </c>
      <c r="BF407" s="270">
        <v>0</v>
      </c>
      <c r="BG407" s="270">
        <v>0</v>
      </c>
    </row>
    <row r="408" spans="1:59">
      <c r="A408" s="267" t="s">
        <v>800</v>
      </c>
      <c r="B408" s="268">
        <v>0.43416666666666665</v>
      </c>
      <c r="C408" s="268">
        <v>1.19</v>
      </c>
      <c r="D408" s="268">
        <v>2.5000000000000001E-2</v>
      </c>
      <c r="E408" s="268"/>
      <c r="F408" s="269">
        <v>3433</v>
      </c>
      <c r="G408" s="270">
        <v>0.48399999999999999</v>
      </c>
      <c r="H408" s="270">
        <v>3.2000000000000001E-2</v>
      </c>
      <c r="I408" s="270">
        <v>0.127</v>
      </c>
      <c r="J408" s="270">
        <v>0</v>
      </c>
      <c r="K408" s="270">
        <v>0.5</v>
      </c>
      <c r="L408" s="270">
        <v>-0.73383333333333334</v>
      </c>
      <c r="M408" s="271">
        <v>140.9845616079231</v>
      </c>
      <c r="N408" s="269">
        <v>3815</v>
      </c>
      <c r="O408" s="269">
        <v>4005</v>
      </c>
      <c r="P408" s="269">
        <v>4205</v>
      </c>
      <c r="Q408" s="269">
        <v>4415</v>
      </c>
      <c r="R408" s="269">
        <v>4460</v>
      </c>
      <c r="S408" s="269" t="s">
        <v>148</v>
      </c>
      <c r="T408" s="270">
        <v>0.35</v>
      </c>
      <c r="U408" s="270">
        <v>0.36799999999999999</v>
      </c>
      <c r="V408" s="270">
        <v>0.38600000000000001</v>
      </c>
      <c r="W408" s="270">
        <v>0.40500000000000003</v>
      </c>
      <c r="X408" s="270">
        <v>0.41</v>
      </c>
      <c r="Y408" s="270">
        <v>8.4000000000000005E-2</v>
      </c>
      <c r="Z408" s="270">
        <v>8.7999999999999995E-2</v>
      </c>
      <c r="AA408" s="270">
        <v>9.2999999999999999E-2</v>
      </c>
      <c r="AB408" s="270">
        <v>9.7000000000000003E-2</v>
      </c>
      <c r="AC408" s="270">
        <v>9.8000000000000004E-2</v>
      </c>
      <c r="AD408" s="270">
        <v>1E-3</v>
      </c>
      <c r="AE408" s="270">
        <v>1E-3</v>
      </c>
      <c r="AF408" s="270">
        <v>1E-3</v>
      </c>
      <c r="AG408" s="270">
        <v>1E-3</v>
      </c>
      <c r="AH408" s="270">
        <v>1E-3</v>
      </c>
      <c r="AI408" s="270">
        <v>0</v>
      </c>
      <c r="AJ408" s="270">
        <v>0</v>
      </c>
      <c r="AK408" s="270">
        <v>0</v>
      </c>
      <c r="AL408" s="270">
        <v>0</v>
      </c>
      <c r="AM408" s="270">
        <v>0</v>
      </c>
      <c r="AN408" s="270">
        <v>5.2999999999999999E-2</v>
      </c>
      <c r="AO408" s="270">
        <v>5.6000000000000001E-2</v>
      </c>
      <c r="AP408" s="270">
        <v>5.8000000000000003E-2</v>
      </c>
      <c r="AQ408" s="270">
        <v>6.0999999999999999E-2</v>
      </c>
      <c r="AR408" s="270">
        <v>0.62</v>
      </c>
      <c r="AS408" s="270">
        <v>-0.46400000000000002</v>
      </c>
      <c r="AT408" s="270">
        <v>-0.48799999999999999</v>
      </c>
      <c r="AU408" s="270">
        <v>-0.51100000000000001</v>
      </c>
      <c r="AV408" s="270">
        <v>-0.53600000000000003</v>
      </c>
      <c r="AW408" s="270">
        <v>-1.073</v>
      </c>
      <c r="AX408" s="270">
        <v>0.5</v>
      </c>
      <c r="AY408" s="270">
        <v>0</v>
      </c>
      <c r="AZ408" s="270">
        <v>0</v>
      </c>
      <c r="BA408" s="270">
        <v>0</v>
      </c>
      <c r="BB408" s="270">
        <v>0</v>
      </c>
      <c r="BC408" s="270">
        <v>0</v>
      </c>
      <c r="BD408" s="270">
        <v>0</v>
      </c>
      <c r="BE408" s="270">
        <v>0</v>
      </c>
      <c r="BF408" s="270">
        <v>0</v>
      </c>
      <c r="BG408" s="270">
        <v>0</v>
      </c>
    </row>
    <row r="409" spans="1:59">
      <c r="A409" s="267" t="s">
        <v>801</v>
      </c>
      <c r="B409" s="268">
        <v>4.5164166666666672</v>
      </c>
      <c r="C409" s="268">
        <v>19</v>
      </c>
      <c r="D409" s="268">
        <v>1.3005150684931506</v>
      </c>
      <c r="E409" s="268"/>
      <c r="F409" s="269">
        <v>15000</v>
      </c>
      <c r="G409" s="270">
        <v>5.6000000000000001E-2</v>
      </c>
      <c r="H409" s="270">
        <v>0.69899999999999995</v>
      </c>
      <c r="I409" s="270">
        <v>1.05</v>
      </c>
      <c r="J409" s="270">
        <v>1.4999999999999999E-2</v>
      </c>
      <c r="K409" s="270">
        <v>2.7E-2</v>
      </c>
      <c r="L409" s="270">
        <v>1.3689015981735166</v>
      </c>
      <c r="M409" s="271">
        <v>3.7333333333333334</v>
      </c>
      <c r="N409" s="269">
        <v>16033</v>
      </c>
      <c r="O409" s="269">
        <v>16650</v>
      </c>
      <c r="P409" s="269">
        <v>17066</v>
      </c>
      <c r="Q409" s="269">
        <v>17492</v>
      </c>
      <c r="R409" s="269">
        <v>18399</v>
      </c>
      <c r="S409" s="269" t="s">
        <v>147</v>
      </c>
      <c r="T409" s="270">
        <v>0.64100000000000001</v>
      </c>
      <c r="U409" s="270">
        <v>0.66600000000000004</v>
      </c>
      <c r="V409" s="270">
        <v>0.68300000000000005</v>
      </c>
      <c r="W409" s="270">
        <v>0.7</v>
      </c>
      <c r="X409" s="270">
        <v>0.73599999999999999</v>
      </c>
      <c r="Y409" s="270">
        <v>3.5000000000000003E-2</v>
      </c>
      <c r="Z409" s="270">
        <v>3.7999999999999999E-2</v>
      </c>
      <c r="AA409" s="270">
        <v>0.04</v>
      </c>
      <c r="AB409" s="270">
        <v>4.2000000000000003E-2</v>
      </c>
      <c r="AC409" s="270">
        <v>4.8000000000000001E-2</v>
      </c>
      <c r="AD409" s="270">
        <v>1.274</v>
      </c>
      <c r="AE409" s="270">
        <v>1.323</v>
      </c>
      <c r="AF409" s="270">
        <v>1.365</v>
      </c>
      <c r="AG409" s="270">
        <v>1.4</v>
      </c>
      <c r="AH409" s="270">
        <v>1.4079999999999999</v>
      </c>
      <c r="AI409" s="270">
        <v>0.622</v>
      </c>
      <c r="AJ409" s="270">
        <v>0.64500000000000002</v>
      </c>
      <c r="AK409" s="270">
        <v>0.66</v>
      </c>
      <c r="AL409" s="270">
        <v>0.67500000000000004</v>
      </c>
      <c r="AM409" s="270">
        <v>0.71</v>
      </c>
      <c r="AN409" s="270">
        <v>0.123</v>
      </c>
      <c r="AO409" s="270">
        <v>0.128</v>
      </c>
      <c r="AP409" s="270">
        <v>0.13200000000000001</v>
      </c>
      <c r="AQ409" s="270">
        <v>0.13500000000000001</v>
      </c>
      <c r="AR409" s="270">
        <v>0.13900000000000001</v>
      </c>
      <c r="AS409" s="270">
        <v>0.85</v>
      </c>
      <c r="AT409" s="270">
        <v>0.88300000000000001</v>
      </c>
      <c r="AU409" s="270">
        <v>0.91200000000000003</v>
      </c>
      <c r="AV409" s="270">
        <v>0.93500000000000005</v>
      </c>
      <c r="AW409" s="270">
        <v>0.99099999999999999</v>
      </c>
      <c r="AX409" s="270">
        <v>0</v>
      </c>
      <c r="AY409" s="270">
        <v>0</v>
      </c>
      <c r="AZ409" s="270">
        <v>0</v>
      </c>
      <c r="BA409" s="270">
        <v>0</v>
      </c>
      <c r="BB409" s="270">
        <v>0</v>
      </c>
      <c r="BC409" s="270">
        <v>0</v>
      </c>
      <c r="BD409" s="270">
        <v>0</v>
      </c>
      <c r="BE409" s="270">
        <v>4</v>
      </c>
      <c r="BF409" s="270">
        <v>0</v>
      </c>
      <c r="BG409" s="270">
        <v>0</v>
      </c>
    </row>
    <row r="410" spans="1:59">
      <c r="A410" s="267" t="s">
        <v>802</v>
      </c>
      <c r="B410" s="268">
        <v>4.2833333333333327E-2</v>
      </c>
      <c r="C410" s="268">
        <v>0.15000000000000002</v>
      </c>
      <c r="D410" s="268">
        <v>0</v>
      </c>
      <c r="E410" s="268"/>
      <c r="F410" s="269">
        <v>1072</v>
      </c>
      <c r="G410" s="270">
        <v>3.2000000000000001E-2</v>
      </c>
      <c r="H410" s="270">
        <v>2E-3</v>
      </c>
      <c r="I410" s="270">
        <v>0</v>
      </c>
      <c r="J410" s="270">
        <v>0</v>
      </c>
      <c r="K410" s="270">
        <v>1E-3</v>
      </c>
      <c r="L410" s="270">
        <v>7.8333333333333241E-3</v>
      </c>
      <c r="M410" s="271">
        <v>29.850746268656717</v>
      </c>
      <c r="N410" s="269">
        <v>1072</v>
      </c>
      <c r="O410" s="269">
        <v>1072</v>
      </c>
      <c r="P410" s="269">
        <v>1072</v>
      </c>
      <c r="Q410" s="269">
        <v>1072</v>
      </c>
      <c r="R410" s="269">
        <v>1072</v>
      </c>
      <c r="S410" s="269" t="s">
        <v>212</v>
      </c>
      <c r="T410" s="270">
        <v>3.2000000000000001E-2</v>
      </c>
      <c r="U410" s="270">
        <v>3.2000000000000001E-2</v>
      </c>
      <c r="V410" s="270">
        <v>3.2000000000000001E-2</v>
      </c>
      <c r="W410" s="270">
        <v>3.2000000000000001E-2</v>
      </c>
      <c r="X410" s="270">
        <v>3.2000000000000001E-2</v>
      </c>
      <c r="Y410" s="270">
        <v>2E-3</v>
      </c>
      <c r="Z410" s="270">
        <v>2E-3</v>
      </c>
      <c r="AA410" s="270">
        <v>2E-3</v>
      </c>
      <c r="AB410" s="270">
        <v>2E-3</v>
      </c>
      <c r="AC410" s="270">
        <v>2E-3</v>
      </c>
      <c r="AD410" s="270">
        <v>0</v>
      </c>
      <c r="AE410" s="270">
        <v>0</v>
      </c>
      <c r="AF410" s="270">
        <v>0</v>
      </c>
      <c r="AG410" s="270">
        <v>0</v>
      </c>
      <c r="AH410" s="270">
        <v>0</v>
      </c>
      <c r="AI410" s="270">
        <v>0</v>
      </c>
      <c r="AJ410" s="270">
        <v>0</v>
      </c>
      <c r="AK410" s="270">
        <v>0</v>
      </c>
      <c r="AL410" s="270">
        <v>0</v>
      </c>
      <c r="AM410" s="270">
        <v>0</v>
      </c>
      <c r="AN410" s="270">
        <v>1E-3</v>
      </c>
      <c r="AO410" s="270">
        <v>1E-3</v>
      </c>
      <c r="AP410" s="270">
        <v>1E-3</v>
      </c>
      <c r="AQ410" s="270">
        <v>1E-3</v>
      </c>
      <c r="AR410" s="270">
        <v>1E-3</v>
      </c>
      <c r="AS410" s="270">
        <v>7.0000000000000001E-3</v>
      </c>
      <c r="AT410" s="270">
        <v>7.0000000000000001E-3</v>
      </c>
      <c r="AU410" s="270">
        <v>7.0000000000000001E-3</v>
      </c>
      <c r="AV410" s="270">
        <v>7.0000000000000001E-3</v>
      </c>
      <c r="AW410" s="270">
        <v>7.0000000000000001E-3</v>
      </c>
      <c r="AX410" s="270">
        <v>0</v>
      </c>
      <c r="AY410" s="270">
        <v>0</v>
      </c>
      <c r="AZ410" s="270">
        <v>0</v>
      </c>
      <c r="BA410" s="270">
        <v>0</v>
      </c>
      <c r="BB410" s="270">
        <v>0</v>
      </c>
      <c r="BC410" s="270">
        <v>0</v>
      </c>
      <c r="BD410" s="270">
        <v>0</v>
      </c>
      <c r="BE410" s="270">
        <v>0</v>
      </c>
      <c r="BF410" s="270">
        <v>0</v>
      </c>
      <c r="BG410" s="270">
        <v>0</v>
      </c>
    </row>
    <row r="411" spans="1:59">
      <c r="A411" s="267" t="s">
        <v>803</v>
      </c>
      <c r="B411" s="268">
        <v>0.13875000000000001</v>
      </c>
      <c r="C411" s="268">
        <v>0.3</v>
      </c>
      <c r="D411" s="268">
        <v>0</v>
      </c>
      <c r="E411" s="268"/>
      <c r="F411" s="269">
        <v>870</v>
      </c>
      <c r="G411" s="270">
        <v>4.1000000000000002E-2</v>
      </c>
      <c r="H411" s="270">
        <v>7.0000000000000001E-3</v>
      </c>
      <c r="I411" s="270">
        <v>0</v>
      </c>
      <c r="J411" s="270">
        <v>1.0999999999999999E-2</v>
      </c>
      <c r="K411" s="270">
        <v>0</v>
      </c>
      <c r="L411" s="270">
        <v>7.9750000000000015E-2</v>
      </c>
      <c r="M411" s="271">
        <v>47.126436781609193</v>
      </c>
      <c r="N411" s="269">
        <v>870</v>
      </c>
      <c r="O411" s="269">
        <v>900</v>
      </c>
      <c r="P411" s="269">
        <v>900</v>
      </c>
      <c r="Q411" s="269">
        <v>900</v>
      </c>
      <c r="R411" s="269">
        <v>900</v>
      </c>
      <c r="S411" s="269" t="s">
        <v>160</v>
      </c>
      <c r="T411" s="270">
        <v>4.1000000000000002E-2</v>
      </c>
      <c r="U411" s="270">
        <v>4.2000000000000003E-2</v>
      </c>
      <c r="V411" s="270">
        <v>4.2999999999999997E-2</v>
      </c>
      <c r="W411" s="270">
        <v>4.2999999999999997E-2</v>
      </c>
      <c r="X411" s="270">
        <v>4.2999999999999997E-2</v>
      </c>
      <c r="Y411" s="270">
        <v>4.4999999999999998E-2</v>
      </c>
      <c r="Z411" s="270">
        <v>4.4999999999999998E-2</v>
      </c>
      <c r="AA411" s="270">
        <v>4.5999999999999999E-2</v>
      </c>
      <c r="AB411" s="270">
        <v>4.5999999999999999E-2</v>
      </c>
      <c r="AC411" s="270">
        <v>4.5999999999999999E-2</v>
      </c>
      <c r="AD411" s="270">
        <v>0</v>
      </c>
      <c r="AE411" s="270">
        <v>0</v>
      </c>
      <c r="AF411" s="270">
        <v>0</v>
      </c>
      <c r="AG411" s="270">
        <v>0</v>
      </c>
      <c r="AH411" s="270">
        <v>0</v>
      </c>
      <c r="AI411" s="270">
        <v>2.5000000000000001E-2</v>
      </c>
      <c r="AJ411" s="270">
        <v>2.5000000000000001E-2</v>
      </c>
      <c r="AK411" s="270">
        <v>2.5000000000000001E-2</v>
      </c>
      <c r="AL411" s="270">
        <v>2.5000000000000001E-2</v>
      </c>
      <c r="AM411" s="270">
        <v>2.5000000000000001E-2</v>
      </c>
      <c r="AN411" s="270">
        <v>0</v>
      </c>
      <c r="AO411" s="270">
        <v>0</v>
      </c>
      <c r="AP411" s="270">
        <v>0</v>
      </c>
      <c r="AQ411" s="270">
        <v>0</v>
      </c>
      <c r="AR411" s="270">
        <v>0</v>
      </c>
      <c r="AS411" s="270">
        <v>6.2E-2</v>
      </c>
      <c r="AT411" s="270">
        <v>6.3E-2</v>
      </c>
      <c r="AU411" s="270">
        <v>6.4000000000000001E-2</v>
      </c>
      <c r="AV411" s="270">
        <v>6.4000000000000001E-2</v>
      </c>
      <c r="AW411" s="270">
        <v>6.4000000000000001E-2</v>
      </c>
      <c r="AX411" s="270">
        <v>0</v>
      </c>
      <c r="AY411" s="270">
        <v>0</v>
      </c>
      <c r="AZ411" s="270">
        <v>0</v>
      </c>
      <c r="BA411" s="270">
        <v>0</v>
      </c>
      <c r="BB411" s="270">
        <v>0</v>
      </c>
      <c r="BC411" s="270">
        <v>0</v>
      </c>
      <c r="BD411" s="270">
        <v>0</v>
      </c>
      <c r="BE411" s="270">
        <v>0</v>
      </c>
      <c r="BF411" s="270">
        <v>0</v>
      </c>
      <c r="BG411" s="270">
        <v>0</v>
      </c>
    </row>
    <row r="412" spans="1:59">
      <c r="A412" s="267" t="s">
        <v>804</v>
      </c>
      <c r="B412" s="268">
        <v>5.3000000000000007</v>
      </c>
      <c r="C412" s="268">
        <v>28.8</v>
      </c>
      <c r="D412" s="268">
        <v>0.82246301369863017</v>
      </c>
      <c r="E412" s="268"/>
      <c r="F412" s="269">
        <v>19588</v>
      </c>
      <c r="G412" s="270">
        <v>1.6950000000000001</v>
      </c>
      <c r="H412" s="270">
        <v>0.71599999999999997</v>
      </c>
      <c r="I412" s="270">
        <v>0.54900000000000004</v>
      </c>
      <c r="J412" s="270">
        <v>0</v>
      </c>
      <c r="K412" s="270">
        <v>0.31</v>
      </c>
      <c r="L412" s="270">
        <v>1.2075369863013705</v>
      </c>
      <c r="M412" s="271">
        <v>86.532570961813349</v>
      </c>
      <c r="N412" s="269">
        <v>21150</v>
      </c>
      <c r="O412" s="269">
        <v>25350</v>
      </c>
      <c r="P412" s="269">
        <v>30400</v>
      </c>
      <c r="Q412" s="269">
        <v>36450</v>
      </c>
      <c r="R412" s="269">
        <v>43700</v>
      </c>
      <c r="S412" s="269" t="s">
        <v>149</v>
      </c>
      <c r="T412" s="270">
        <v>1.83</v>
      </c>
      <c r="U412" s="270">
        <v>2.2000000000000002</v>
      </c>
      <c r="V412" s="270">
        <v>2.6</v>
      </c>
      <c r="W412" s="270">
        <v>3.1</v>
      </c>
      <c r="X412" s="270">
        <v>3.7</v>
      </c>
      <c r="Y412" s="270">
        <v>0.72</v>
      </c>
      <c r="Z412" s="270">
        <v>0.75</v>
      </c>
      <c r="AA412" s="270">
        <v>0.78</v>
      </c>
      <c r="AB412" s="270">
        <v>0.81</v>
      </c>
      <c r="AC412" s="270">
        <v>0.84</v>
      </c>
      <c r="AD412" s="270">
        <v>0.55000000000000004</v>
      </c>
      <c r="AE412" s="270">
        <v>0.56000000000000005</v>
      </c>
      <c r="AF412" s="270">
        <v>0.56999999999999995</v>
      </c>
      <c r="AG412" s="270">
        <v>0.57999999999999996</v>
      </c>
      <c r="AH412" s="270">
        <v>0.59</v>
      </c>
      <c r="AI412" s="270">
        <v>0</v>
      </c>
      <c r="AJ412" s="270">
        <v>0</v>
      </c>
      <c r="AK412" s="270">
        <v>0</v>
      </c>
      <c r="AL412" s="270">
        <v>0</v>
      </c>
      <c r="AM412" s="270">
        <v>0</v>
      </c>
      <c r="AN412" s="270">
        <v>0.32</v>
      </c>
      <c r="AO412" s="270">
        <v>0.33</v>
      </c>
      <c r="AP412" s="270">
        <v>0.34</v>
      </c>
      <c r="AQ412" s="270">
        <v>0.35</v>
      </c>
      <c r="AR412" s="270">
        <v>0.36</v>
      </c>
      <c r="AS412" s="270">
        <v>0.54200000000000004</v>
      </c>
      <c r="AT412" s="270">
        <v>0.60799999999999998</v>
      </c>
      <c r="AU412" s="270">
        <v>0.68</v>
      </c>
      <c r="AV412" s="270">
        <v>0.76700000000000002</v>
      </c>
      <c r="AW412" s="270">
        <v>0.87</v>
      </c>
      <c r="AX412" s="270">
        <v>0</v>
      </c>
      <c r="AY412" s="270">
        <v>0</v>
      </c>
      <c r="AZ412" s="270">
        <v>0</v>
      </c>
      <c r="BA412" s="270">
        <v>0</v>
      </c>
      <c r="BB412" s="270">
        <v>0</v>
      </c>
      <c r="BC412" s="270">
        <v>0</v>
      </c>
      <c r="BD412" s="270">
        <v>0</v>
      </c>
      <c r="BE412" s="270">
        <v>0</v>
      </c>
      <c r="BF412" s="270">
        <v>0</v>
      </c>
      <c r="BG412" s="270">
        <v>0</v>
      </c>
    </row>
    <row r="413" spans="1:59">
      <c r="A413" s="267" t="s">
        <v>806</v>
      </c>
      <c r="B413" s="268">
        <v>0.23124999999999996</v>
      </c>
      <c r="C413" s="268">
        <v>0.78899999999999992</v>
      </c>
      <c r="D413" s="268">
        <v>0</v>
      </c>
      <c r="E413" s="268"/>
      <c r="F413" s="269">
        <v>2859</v>
      </c>
      <c r="G413" s="270">
        <v>0.13300000000000001</v>
      </c>
      <c r="H413" s="270">
        <v>1.2E-2</v>
      </c>
      <c r="I413" s="270">
        <v>0.01</v>
      </c>
      <c r="J413" s="270">
        <v>0</v>
      </c>
      <c r="K413" s="270">
        <v>4.2000000000000003E-2</v>
      </c>
      <c r="L413" s="270">
        <v>3.4249999999999919E-2</v>
      </c>
      <c r="M413" s="271">
        <v>46.519762154599512</v>
      </c>
      <c r="N413" s="269">
        <v>2873</v>
      </c>
      <c r="O413" s="269">
        <v>2901</v>
      </c>
      <c r="P413" s="269">
        <v>2930</v>
      </c>
      <c r="Q413" s="269">
        <v>2959</v>
      </c>
      <c r="R413" s="269">
        <v>2988</v>
      </c>
      <c r="S413" s="269" t="s">
        <v>201</v>
      </c>
      <c r="T413" s="270">
        <v>0.26500000000000001</v>
      </c>
      <c r="U413" s="270">
        <v>0.32500000000000001</v>
      </c>
      <c r="V413" s="270">
        <v>0.35499999999999998</v>
      </c>
      <c r="W413" s="270">
        <v>0.38500000000000001</v>
      </c>
      <c r="X413" s="270">
        <v>0.4</v>
      </c>
      <c r="Y413" s="270">
        <v>3.5000000000000003E-2</v>
      </c>
      <c r="Z413" s="270">
        <v>0.04</v>
      </c>
      <c r="AA413" s="270">
        <v>0.05</v>
      </c>
      <c r="AB413" s="270">
        <v>5.5E-2</v>
      </c>
      <c r="AC413" s="270">
        <v>0.06</v>
      </c>
      <c r="AD413" s="270">
        <v>2.1999999999999999E-2</v>
      </c>
      <c r="AE413" s="270">
        <v>2.5999999999999999E-2</v>
      </c>
      <c r="AF413" s="270">
        <v>0.03</v>
      </c>
      <c r="AG413" s="270">
        <v>3.5000000000000003E-2</v>
      </c>
      <c r="AH413" s="270">
        <v>0.04</v>
      </c>
      <c r="AI413" s="270">
        <v>0</v>
      </c>
      <c r="AJ413" s="270">
        <v>0</v>
      </c>
      <c r="AK413" s="270">
        <v>0</v>
      </c>
      <c r="AL413" s="270">
        <v>0</v>
      </c>
      <c r="AM413" s="270">
        <v>0</v>
      </c>
      <c r="AN413" s="270">
        <v>4.2999999999999997E-2</v>
      </c>
      <c r="AO413" s="270">
        <v>0.05</v>
      </c>
      <c r="AP413" s="270">
        <v>5.5E-2</v>
      </c>
      <c r="AQ413" s="270">
        <v>0.06</v>
      </c>
      <c r="AR413" s="270">
        <v>6.5000000000000002E-2</v>
      </c>
      <c r="AS413" s="270">
        <v>6.3E-2</v>
      </c>
      <c r="AT413" s="270">
        <v>7.5999999999999998E-2</v>
      </c>
      <c r="AU413" s="270">
        <v>8.5000000000000006E-2</v>
      </c>
      <c r="AV413" s="270">
        <v>9.1999999999999998E-2</v>
      </c>
      <c r="AW413" s="270">
        <v>9.8000000000000004E-2</v>
      </c>
      <c r="AX413" s="270">
        <v>0</v>
      </c>
      <c r="AY413" s="270">
        <v>0</v>
      </c>
      <c r="AZ413" s="270">
        <v>0</v>
      </c>
      <c r="BA413" s="270">
        <v>0</v>
      </c>
      <c r="BB413" s="270">
        <v>0</v>
      </c>
      <c r="BC413" s="270">
        <v>0</v>
      </c>
      <c r="BD413" s="270">
        <v>0</v>
      </c>
      <c r="BE413" s="270">
        <v>0</v>
      </c>
      <c r="BF413" s="270">
        <v>0</v>
      </c>
      <c r="BG413" s="270">
        <v>0</v>
      </c>
    </row>
    <row r="414" spans="1:59">
      <c r="A414" s="267" t="s">
        <v>807</v>
      </c>
      <c r="B414" s="268">
        <v>4.8109166666666665</v>
      </c>
      <c r="C414" s="268">
        <v>12.5</v>
      </c>
      <c r="D414" s="268">
        <v>2.1228000000000002</v>
      </c>
      <c r="E414" s="268"/>
      <c r="F414" s="269">
        <v>19375</v>
      </c>
      <c r="G414" s="270">
        <v>0.93500000000000005</v>
      </c>
      <c r="H414" s="270">
        <v>0.374</v>
      </c>
      <c r="I414" s="270">
        <v>0.40799999999999997</v>
      </c>
      <c r="J414" s="270">
        <v>4.9000000000000002E-2</v>
      </c>
      <c r="K414" s="270">
        <v>0.23499999999999999</v>
      </c>
      <c r="L414" s="270">
        <v>0.68711666666666638</v>
      </c>
      <c r="M414" s="271">
        <v>48.258064516129032</v>
      </c>
      <c r="N414" s="269">
        <v>19300</v>
      </c>
      <c r="O414" s="269">
        <v>19150</v>
      </c>
      <c r="P414" s="269">
        <v>19000</v>
      </c>
      <c r="Q414" s="269">
        <v>18850</v>
      </c>
      <c r="R414" s="269">
        <v>18700</v>
      </c>
      <c r="S414" s="269" t="s">
        <v>184</v>
      </c>
      <c r="T414" s="270">
        <v>0.92400000000000004</v>
      </c>
      <c r="U414" s="270">
        <v>0.91500000000000004</v>
      </c>
      <c r="V414" s="270">
        <v>0.91</v>
      </c>
      <c r="W414" s="270">
        <v>0.9</v>
      </c>
      <c r="X414" s="270">
        <v>0.89</v>
      </c>
      <c r="Y414" s="270">
        <v>0.37</v>
      </c>
      <c r="Z414" s="270">
        <v>0.36499999999999999</v>
      </c>
      <c r="AA414" s="270">
        <v>0.36</v>
      </c>
      <c r="AB414" s="270">
        <v>0.35499999999999998</v>
      </c>
      <c r="AC414" s="270">
        <v>0.35</v>
      </c>
      <c r="AD414" s="270">
        <v>0.4</v>
      </c>
      <c r="AE414" s="270">
        <v>0.4</v>
      </c>
      <c r="AF414" s="270">
        <v>0.4</v>
      </c>
      <c r="AG414" s="270">
        <v>0.4</v>
      </c>
      <c r="AH414" s="270">
        <v>0.4</v>
      </c>
      <c r="AI414" s="270">
        <v>4.8000000000000001E-2</v>
      </c>
      <c r="AJ414" s="270">
        <v>4.7E-2</v>
      </c>
      <c r="AK414" s="270">
        <v>4.5999999999999999E-2</v>
      </c>
      <c r="AL414" s="270">
        <v>4.4999999999999998E-2</v>
      </c>
      <c r="AM414" s="270">
        <v>4.4999999999999998E-2</v>
      </c>
      <c r="AN414" s="270">
        <v>0.2</v>
      </c>
      <c r="AO414" s="270">
        <v>0.2</v>
      </c>
      <c r="AP414" s="270">
        <v>0.2</v>
      </c>
      <c r="AQ414" s="270">
        <v>0.2</v>
      </c>
      <c r="AR414" s="270">
        <v>0.2</v>
      </c>
      <c r="AS414" s="270">
        <v>0.70799999999999996</v>
      </c>
      <c r="AT414" s="270">
        <v>0.70199999999999996</v>
      </c>
      <c r="AU414" s="270">
        <v>0.69799999999999995</v>
      </c>
      <c r="AV414" s="270">
        <v>0.69199999999999995</v>
      </c>
      <c r="AW414" s="270">
        <v>0.68700000000000006</v>
      </c>
      <c r="AX414" s="270">
        <v>0</v>
      </c>
      <c r="AY414" s="270">
        <v>0</v>
      </c>
      <c r="AZ414" s="270">
        <v>0</v>
      </c>
      <c r="BA414" s="270">
        <v>0</v>
      </c>
      <c r="BB414" s="270">
        <v>0</v>
      </c>
      <c r="BC414" s="270">
        <v>0</v>
      </c>
      <c r="BD414" s="270">
        <v>0</v>
      </c>
      <c r="BE414" s="270">
        <v>0</v>
      </c>
      <c r="BF414" s="270">
        <v>0</v>
      </c>
      <c r="BG414" s="270">
        <v>0</v>
      </c>
    </row>
    <row r="415" spans="1:59">
      <c r="A415" s="267" t="s">
        <v>808</v>
      </c>
      <c r="B415" s="268">
        <v>0.18900000000000003</v>
      </c>
      <c r="C415" s="268">
        <v>0.25</v>
      </c>
      <c r="D415" s="268">
        <v>2.4E-2</v>
      </c>
      <c r="E415" s="268"/>
      <c r="F415" s="269">
        <v>1097</v>
      </c>
      <c r="G415" s="270">
        <v>7.8E-2</v>
      </c>
      <c r="H415" s="270">
        <v>1.2999999999999999E-2</v>
      </c>
      <c r="I415" s="270">
        <v>3.0000000000000001E-3</v>
      </c>
      <c r="J415" s="270">
        <v>6.0000000000000001E-3</v>
      </c>
      <c r="K415" s="270">
        <v>0.01</v>
      </c>
      <c r="L415" s="270">
        <v>5.5000000000000021E-2</v>
      </c>
      <c r="M415" s="271">
        <v>71.103008204193259</v>
      </c>
      <c r="N415" s="269">
        <v>2008</v>
      </c>
      <c r="O415" s="269">
        <v>2286</v>
      </c>
      <c r="P415" s="269">
        <v>2400</v>
      </c>
      <c r="Q415" s="269">
        <v>2500</v>
      </c>
      <c r="R415" s="269">
        <v>2600</v>
      </c>
      <c r="S415" s="269" t="s">
        <v>163</v>
      </c>
      <c r="T415" s="270">
        <v>0.128</v>
      </c>
      <c r="U415" s="270">
        <v>0.14599999999999999</v>
      </c>
      <c r="V415" s="270">
        <v>0.156</v>
      </c>
      <c r="W415" s="270">
        <v>0.16600000000000001</v>
      </c>
      <c r="X415" s="270">
        <v>0.17</v>
      </c>
      <c r="Y415" s="270">
        <v>4.2999999999999997E-2</v>
      </c>
      <c r="Z415" s="270">
        <v>4.2999999999999997E-2</v>
      </c>
      <c r="AA415" s="270">
        <v>4.4999999999999998E-2</v>
      </c>
      <c r="AB415" s="270">
        <v>4.5999999999999999E-2</v>
      </c>
      <c r="AC415" s="270">
        <v>0.05</v>
      </c>
      <c r="AD415" s="270">
        <v>2.8000000000000001E-2</v>
      </c>
      <c r="AE415" s="270">
        <v>2.8000000000000001E-2</v>
      </c>
      <c r="AF415" s="270">
        <v>2.8000000000000001E-2</v>
      </c>
      <c r="AG415" s="270">
        <v>2.8000000000000001E-2</v>
      </c>
      <c r="AH415" s="270">
        <v>0.03</v>
      </c>
      <c r="AI415" s="270">
        <v>6.0000000000000001E-3</v>
      </c>
      <c r="AJ415" s="270">
        <v>6.0000000000000001E-3</v>
      </c>
      <c r="AK415" s="270">
        <v>7.0000000000000001E-3</v>
      </c>
      <c r="AL415" s="270">
        <v>8.0000000000000002E-3</v>
      </c>
      <c r="AM415" s="270">
        <v>0.01</v>
      </c>
      <c r="AN415" s="270">
        <v>8.0000000000000002E-3</v>
      </c>
      <c r="AO415" s="270">
        <v>8.0000000000000002E-3</v>
      </c>
      <c r="AP415" s="270">
        <v>0</v>
      </c>
      <c r="AQ415" s="270">
        <v>0</v>
      </c>
      <c r="AR415" s="270">
        <v>1E-3</v>
      </c>
      <c r="AS415" s="270">
        <v>0.105</v>
      </c>
      <c r="AT415" s="270">
        <v>0.113</v>
      </c>
      <c r="AU415" s="270">
        <v>0.11600000000000001</v>
      </c>
      <c r="AV415" s="270">
        <v>0.122</v>
      </c>
      <c r="AW415" s="270">
        <v>0.128</v>
      </c>
      <c r="AX415" s="270">
        <v>0</v>
      </c>
      <c r="AY415" s="270">
        <v>0</v>
      </c>
      <c r="AZ415" s="270">
        <v>0</v>
      </c>
      <c r="BA415" s="270">
        <v>0</v>
      </c>
      <c r="BB415" s="270">
        <v>0</v>
      </c>
      <c r="BC415" s="270">
        <v>0</v>
      </c>
      <c r="BD415" s="270">
        <v>0</v>
      </c>
      <c r="BE415" s="270">
        <v>0</v>
      </c>
      <c r="BF415" s="270">
        <v>0</v>
      </c>
      <c r="BG415" s="270">
        <v>0</v>
      </c>
    </row>
    <row r="416" spans="1:59">
      <c r="A416" s="267" t="s">
        <v>1044</v>
      </c>
      <c r="B416" s="268">
        <v>0.29649999999999999</v>
      </c>
      <c r="C416" s="268">
        <v>2.0900000000000003</v>
      </c>
      <c r="D416" s="268">
        <v>0</v>
      </c>
      <c r="E416" s="268"/>
      <c r="F416" s="269">
        <v>1200</v>
      </c>
      <c r="G416" s="270">
        <v>9.6000000000000002E-2</v>
      </c>
      <c r="H416" s="270">
        <v>3.2000000000000001E-2</v>
      </c>
      <c r="I416" s="270">
        <v>5.0000000000000001E-3</v>
      </c>
      <c r="J416" s="270">
        <v>0</v>
      </c>
      <c r="K416" s="270">
        <v>2.1000000000000001E-2</v>
      </c>
      <c r="L416" s="270">
        <v>0.14249999999999999</v>
      </c>
      <c r="M416" s="271">
        <v>80</v>
      </c>
      <c r="N416" s="269">
        <v>1220</v>
      </c>
      <c r="O416" s="269">
        <v>1240</v>
      </c>
      <c r="P416" s="269">
        <v>1260</v>
      </c>
      <c r="Q416" s="269">
        <v>1280</v>
      </c>
      <c r="R416" s="269">
        <v>1300</v>
      </c>
      <c r="S416" s="269" t="s">
        <v>188</v>
      </c>
      <c r="T416" s="270">
        <v>0.1</v>
      </c>
      <c r="U416" s="270">
        <v>0.1</v>
      </c>
      <c r="V416" s="270">
        <v>0.10100000000000001</v>
      </c>
      <c r="W416" s="270">
        <v>0.10100000000000001</v>
      </c>
      <c r="X416" s="270">
        <v>0.10199999999999999</v>
      </c>
      <c r="Y416" s="270">
        <v>0.03</v>
      </c>
      <c r="Z416" s="270">
        <v>0.03</v>
      </c>
      <c r="AA416" s="270">
        <v>0.03</v>
      </c>
      <c r="AB416" s="270">
        <v>0.03</v>
      </c>
      <c r="AC416" s="270">
        <v>0.03</v>
      </c>
      <c r="AD416" s="270">
        <v>0</v>
      </c>
      <c r="AE416" s="270">
        <v>0</v>
      </c>
      <c r="AF416" s="270">
        <v>0</v>
      </c>
      <c r="AG416" s="270">
        <v>0</v>
      </c>
      <c r="AH416" s="270">
        <v>0</v>
      </c>
      <c r="AI416" s="270">
        <v>1.2E-2</v>
      </c>
      <c r="AJ416" s="270">
        <v>1.2E-2</v>
      </c>
      <c r="AK416" s="270">
        <v>1.2E-2</v>
      </c>
      <c r="AL416" s="270">
        <v>1.2E-2</v>
      </c>
      <c r="AM416" s="270">
        <v>1.2E-2</v>
      </c>
      <c r="AN416" s="270">
        <v>2.1999999999999999E-2</v>
      </c>
      <c r="AO416" s="270">
        <v>2.1999999999999999E-2</v>
      </c>
      <c r="AP416" s="270">
        <v>2.3E-2</v>
      </c>
      <c r="AQ416" s="270">
        <v>2.3E-2</v>
      </c>
      <c r="AR416" s="270">
        <v>2.4E-2</v>
      </c>
      <c r="AS416" s="270">
        <v>0.05</v>
      </c>
      <c r="AT416" s="270">
        <v>0.05</v>
      </c>
      <c r="AU416" s="270">
        <v>0.05</v>
      </c>
      <c r="AV416" s="270">
        <v>0.05</v>
      </c>
      <c r="AW416" s="270">
        <v>0.05</v>
      </c>
      <c r="AX416" s="270">
        <v>0</v>
      </c>
      <c r="AY416" s="270">
        <v>0</v>
      </c>
      <c r="AZ416" s="270">
        <v>0</v>
      </c>
      <c r="BA416" s="270">
        <v>0</v>
      </c>
      <c r="BB416" s="270">
        <v>0</v>
      </c>
      <c r="BC416" s="270">
        <v>0</v>
      </c>
      <c r="BD416" s="270">
        <v>0</v>
      </c>
      <c r="BE416" s="270">
        <v>0</v>
      </c>
      <c r="BF416" s="270">
        <v>0</v>
      </c>
      <c r="BG416" s="270">
        <v>0</v>
      </c>
    </row>
    <row r="417" spans="1:59">
      <c r="A417" s="267" t="s">
        <v>809</v>
      </c>
      <c r="B417" s="268">
        <v>0.2835833333333333</v>
      </c>
      <c r="C417" s="268">
        <v>2.4079999999999999</v>
      </c>
      <c r="D417" s="268">
        <v>4.2082191780821919E-2</v>
      </c>
      <c r="E417" s="268"/>
      <c r="F417" s="269">
        <v>1445</v>
      </c>
      <c r="G417" s="270">
        <v>9.1999999999999998E-2</v>
      </c>
      <c r="H417" s="270">
        <v>1.4999999999999999E-2</v>
      </c>
      <c r="I417" s="270">
        <v>1.7000000000000001E-2</v>
      </c>
      <c r="J417" s="270">
        <v>0.02</v>
      </c>
      <c r="K417" s="270">
        <v>5.0000000000000001E-3</v>
      </c>
      <c r="L417" s="270">
        <v>9.2501141552511379E-2</v>
      </c>
      <c r="M417" s="271">
        <v>63.667820069204154</v>
      </c>
      <c r="N417" s="269">
        <v>1500</v>
      </c>
      <c r="O417" s="269">
        <v>1525</v>
      </c>
      <c r="P417" s="269">
        <v>1530</v>
      </c>
      <c r="Q417" s="269">
        <v>1535</v>
      </c>
      <c r="R417" s="269">
        <v>1540</v>
      </c>
      <c r="S417" s="269" t="s">
        <v>168</v>
      </c>
      <c r="T417" s="270">
        <v>9.4E-2</v>
      </c>
      <c r="U417" s="270">
        <v>9.6000000000000002E-2</v>
      </c>
      <c r="V417" s="270">
        <v>9.8000000000000004E-2</v>
      </c>
      <c r="W417" s="270">
        <v>0.1</v>
      </c>
      <c r="X417" s="270">
        <v>0.10199999999999999</v>
      </c>
      <c r="Y417" s="270">
        <v>0.02</v>
      </c>
      <c r="Z417" s="270">
        <v>2.1000000000000001E-2</v>
      </c>
      <c r="AA417" s="270">
        <v>2.1999999999999999E-2</v>
      </c>
      <c r="AB417" s="270">
        <v>2.3E-2</v>
      </c>
      <c r="AC417" s="270">
        <v>2.4E-2</v>
      </c>
      <c r="AD417" s="270">
        <v>0.02</v>
      </c>
      <c r="AE417" s="270">
        <v>0.02</v>
      </c>
      <c r="AF417" s="270">
        <v>0.02</v>
      </c>
      <c r="AG417" s="270">
        <v>0.02</v>
      </c>
      <c r="AH417" s="270">
        <v>0.02</v>
      </c>
      <c r="AI417" s="270">
        <v>2.5000000000000001E-2</v>
      </c>
      <c r="AJ417" s="270">
        <v>2.5000000000000001E-2</v>
      </c>
      <c r="AK417" s="270">
        <v>2.5000000000000001E-2</v>
      </c>
      <c r="AL417" s="270">
        <v>2.5000000000000001E-2</v>
      </c>
      <c r="AM417" s="270">
        <v>2.5000000000000001E-2</v>
      </c>
      <c r="AN417" s="270">
        <v>5.0000000000000001E-3</v>
      </c>
      <c r="AO417" s="270">
        <v>5.0000000000000001E-3</v>
      </c>
      <c r="AP417" s="270">
        <v>5.0000000000000001E-3</v>
      </c>
      <c r="AQ417" s="270">
        <v>5.0000000000000001E-3</v>
      </c>
      <c r="AR417" s="270">
        <v>5.0000000000000001E-3</v>
      </c>
      <c r="AS417" s="270">
        <v>0.1</v>
      </c>
      <c r="AT417" s="270">
        <v>0.10199999999999999</v>
      </c>
      <c r="AU417" s="270">
        <v>0.104</v>
      </c>
      <c r="AV417" s="270">
        <v>0.106</v>
      </c>
      <c r="AW417" s="270">
        <v>0.107</v>
      </c>
      <c r="AX417" s="270">
        <v>0.5</v>
      </c>
      <c r="AY417" s="270">
        <v>0</v>
      </c>
      <c r="AZ417" s="270">
        <v>0</v>
      </c>
      <c r="BA417" s="270">
        <v>0</v>
      </c>
      <c r="BB417" s="270">
        <v>0</v>
      </c>
      <c r="BC417" s="270">
        <v>0</v>
      </c>
      <c r="BD417" s="270">
        <v>0</v>
      </c>
      <c r="BE417" s="270">
        <v>0</v>
      </c>
      <c r="BF417" s="270">
        <v>0</v>
      </c>
      <c r="BG417" s="270">
        <v>0</v>
      </c>
    </row>
    <row r="418" spans="1:59">
      <c r="A418" s="267" t="s">
        <v>810</v>
      </c>
      <c r="B418" s="268">
        <v>12.675000000000002</v>
      </c>
      <c r="C418" s="268">
        <v>20.964000000000002</v>
      </c>
      <c r="D418" s="268">
        <v>6.7183561643835613E-2</v>
      </c>
      <c r="E418" s="268"/>
      <c r="F418" s="269">
        <v>83265</v>
      </c>
      <c r="G418" s="270">
        <v>4.0350000000000001</v>
      </c>
      <c r="H418" s="270">
        <v>0.17100000000000001</v>
      </c>
      <c r="I418" s="270">
        <v>5.7510000000000003</v>
      </c>
      <c r="J418" s="270">
        <v>0</v>
      </c>
      <c r="K418" s="270">
        <v>1.3</v>
      </c>
      <c r="L418" s="270">
        <v>1.3508164383561656</v>
      </c>
      <c r="M418" s="271">
        <v>48.459736984327151</v>
      </c>
      <c r="N418" s="269">
        <v>85100</v>
      </c>
      <c r="O418" s="269">
        <v>91600</v>
      </c>
      <c r="P418" s="269">
        <v>98100</v>
      </c>
      <c r="Q418" s="269">
        <v>104600</v>
      </c>
      <c r="R418" s="269">
        <v>111100</v>
      </c>
      <c r="S418" s="269" t="s">
        <v>148</v>
      </c>
      <c r="T418" s="270">
        <v>5.8940000000000001</v>
      </c>
      <c r="U418" s="270">
        <v>6.5170000000000003</v>
      </c>
      <c r="V418" s="270">
        <v>7.21</v>
      </c>
      <c r="W418" s="270">
        <v>7.98</v>
      </c>
      <c r="X418" s="270">
        <v>8.75</v>
      </c>
      <c r="Y418" s="270">
        <v>0</v>
      </c>
      <c r="Z418" s="270">
        <v>0</v>
      </c>
      <c r="AA418" s="270">
        <v>0</v>
      </c>
      <c r="AB418" s="270">
        <v>0</v>
      </c>
      <c r="AC418" s="270">
        <v>0</v>
      </c>
      <c r="AD418" s="270">
        <v>7.0730000000000004</v>
      </c>
      <c r="AE418" s="270">
        <v>7.82</v>
      </c>
      <c r="AF418" s="270">
        <v>8.6519999999999992</v>
      </c>
      <c r="AG418" s="270">
        <v>9.5760000000000005</v>
      </c>
      <c r="AH418" s="270">
        <v>10.5</v>
      </c>
      <c r="AI418" s="270">
        <v>0</v>
      </c>
      <c r="AJ418" s="270">
        <v>0</v>
      </c>
      <c r="AK418" s="270">
        <v>0</v>
      </c>
      <c r="AL418" s="270">
        <v>0</v>
      </c>
      <c r="AM418" s="270">
        <v>0</v>
      </c>
      <c r="AN418" s="270">
        <v>1.1140000000000001</v>
      </c>
      <c r="AO418" s="270">
        <v>1.21</v>
      </c>
      <c r="AP418" s="270">
        <v>1.3129999999999999</v>
      </c>
      <c r="AQ418" s="270">
        <v>1.4259999999999999</v>
      </c>
      <c r="AR418" s="270">
        <v>1.5</v>
      </c>
      <c r="AS418" s="270">
        <v>1.8620000000000001</v>
      </c>
      <c r="AT418" s="270">
        <v>2.0550000000000002</v>
      </c>
      <c r="AU418" s="270">
        <v>2.2709999999999999</v>
      </c>
      <c r="AV418" s="270">
        <v>2.5089999999999999</v>
      </c>
      <c r="AW418" s="270">
        <v>2.7429999999999999</v>
      </c>
      <c r="AX418" s="270">
        <v>2.52</v>
      </c>
      <c r="AY418" s="270">
        <v>2.52</v>
      </c>
      <c r="AZ418" s="270">
        <v>2.52</v>
      </c>
      <c r="BA418" s="270">
        <v>2.52</v>
      </c>
      <c r="BB418" s="270">
        <v>0</v>
      </c>
      <c r="BC418" s="270">
        <v>0</v>
      </c>
      <c r="BD418" s="270">
        <v>0</v>
      </c>
      <c r="BE418" s="270">
        <v>0</v>
      </c>
      <c r="BF418" s="270">
        <v>0</v>
      </c>
      <c r="BG418" s="270">
        <v>0</v>
      </c>
    </row>
    <row r="419" spans="1:59">
      <c r="A419" s="267" t="s">
        <v>147</v>
      </c>
      <c r="B419" s="268">
        <v>3.5003333333333337</v>
      </c>
      <c r="C419" s="268">
        <v>10.333</v>
      </c>
      <c r="D419" s="268">
        <v>0</v>
      </c>
      <c r="E419" s="268"/>
      <c r="F419" s="269">
        <v>9932</v>
      </c>
      <c r="G419" s="270">
        <v>0.59299999999999997</v>
      </c>
      <c r="H419" s="270">
        <v>0.57799999999999996</v>
      </c>
      <c r="I419" s="270">
        <v>1.855</v>
      </c>
      <c r="J419" s="270">
        <v>0</v>
      </c>
      <c r="K419" s="270">
        <v>0.128</v>
      </c>
      <c r="L419" s="270">
        <v>0.34633333333333383</v>
      </c>
      <c r="M419" s="271">
        <v>59.706000805477245</v>
      </c>
      <c r="N419" s="269">
        <v>10000</v>
      </c>
      <c r="O419" s="269">
        <v>10200</v>
      </c>
      <c r="P419" s="269">
        <v>10400</v>
      </c>
      <c r="Q419" s="269">
        <v>10600</v>
      </c>
      <c r="R419" s="269">
        <v>11000</v>
      </c>
      <c r="S419" s="269" t="s">
        <v>149</v>
      </c>
      <c r="T419" s="270">
        <v>0.7</v>
      </c>
      <c r="U419" s="270">
        <v>0.72499999999999998</v>
      </c>
      <c r="V419" s="270">
        <v>0.75</v>
      </c>
      <c r="W419" s="270">
        <v>0.77500000000000002</v>
      </c>
      <c r="X419" s="270">
        <v>0.8</v>
      </c>
      <c r="Y419" s="270">
        <v>0.6</v>
      </c>
      <c r="Z419" s="270">
        <v>0.65</v>
      </c>
      <c r="AA419" s="270">
        <v>0.7</v>
      </c>
      <c r="AB419" s="270">
        <v>0.75</v>
      </c>
      <c r="AC419" s="270">
        <v>0.8</v>
      </c>
      <c r="AD419" s="270">
        <v>1.9</v>
      </c>
      <c r="AE419" s="270">
        <v>2</v>
      </c>
      <c r="AF419" s="270">
        <v>2.1</v>
      </c>
      <c r="AG419" s="270">
        <v>2.2000000000000002</v>
      </c>
      <c r="AH419" s="270">
        <v>2.2999999999999998</v>
      </c>
      <c r="AI419" s="270">
        <v>0</v>
      </c>
      <c r="AJ419" s="270">
        <v>0</v>
      </c>
      <c r="AK419" s="270">
        <v>0</v>
      </c>
      <c r="AL419" s="270">
        <v>0</v>
      </c>
      <c r="AM419" s="270">
        <v>0</v>
      </c>
      <c r="AN419" s="270">
        <v>7.4999999999999997E-2</v>
      </c>
      <c r="AO419" s="270">
        <v>7.4999999999999997E-2</v>
      </c>
      <c r="AP419" s="270">
        <v>7.4999999999999997E-2</v>
      </c>
      <c r="AQ419" s="270">
        <v>7.4999999999999997E-2</v>
      </c>
      <c r="AR419" s="270">
        <v>7.4999999999999997E-2</v>
      </c>
      <c r="AS419" s="270">
        <v>0.377</v>
      </c>
      <c r="AT419" s="270">
        <v>0.4</v>
      </c>
      <c r="AU419" s="270">
        <v>0.42199999999999999</v>
      </c>
      <c r="AV419" s="270">
        <v>0.44400000000000001</v>
      </c>
      <c r="AW419" s="270">
        <v>0.46700000000000003</v>
      </c>
      <c r="AX419" s="270">
        <v>0</v>
      </c>
      <c r="AY419" s="270">
        <v>0</v>
      </c>
      <c r="AZ419" s="270">
        <v>0</v>
      </c>
      <c r="BA419" s="270">
        <v>0</v>
      </c>
      <c r="BB419" s="270">
        <v>0</v>
      </c>
      <c r="BC419" s="270">
        <v>0</v>
      </c>
      <c r="BD419" s="270">
        <v>0</v>
      </c>
      <c r="BE419" s="270">
        <v>0</v>
      </c>
      <c r="BF419" s="270">
        <v>0</v>
      </c>
      <c r="BG419" s="270">
        <v>0</v>
      </c>
    </row>
    <row r="420" spans="1:59">
      <c r="A420" s="267" t="s">
        <v>811</v>
      </c>
      <c r="B420" s="268">
        <v>0.14616666666666664</v>
      </c>
      <c r="C420" s="268">
        <v>0.75</v>
      </c>
      <c r="D420" s="268">
        <v>0</v>
      </c>
      <c r="E420" s="268"/>
      <c r="F420" s="269">
        <v>993</v>
      </c>
      <c r="G420" s="270">
        <v>5.8000000000000003E-2</v>
      </c>
      <c r="H420" s="270">
        <v>8.9999999999999993E-3</v>
      </c>
      <c r="I420" s="270">
        <v>7.0000000000000001E-3</v>
      </c>
      <c r="J420" s="270">
        <v>8.0000000000000002E-3</v>
      </c>
      <c r="K420" s="270">
        <v>3.5999999999999997E-2</v>
      </c>
      <c r="L420" s="270">
        <v>2.8166666666666618E-2</v>
      </c>
      <c r="M420" s="271">
        <v>58.408862034239675</v>
      </c>
      <c r="N420" s="269">
        <v>1300</v>
      </c>
      <c r="O420" s="269">
        <v>1500</v>
      </c>
      <c r="P420" s="269">
        <v>1700</v>
      </c>
      <c r="Q420" s="269">
        <v>1900</v>
      </c>
      <c r="R420" s="269">
        <v>2100</v>
      </c>
      <c r="S420" s="269" t="s">
        <v>147</v>
      </c>
      <c r="T420" s="270">
        <v>5.5E-2</v>
      </c>
      <c r="U420" s="270">
        <v>6.3E-2</v>
      </c>
      <c r="V420" s="270">
        <v>7.0999999999999994E-2</v>
      </c>
      <c r="W420" s="270">
        <v>7.9000000000000001E-2</v>
      </c>
      <c r="X420" s="270">
        <v>8.6999999999999994E-2</v>
      </c>
      <c r="Y420" s="270">
        <v>1.4999999999999999E-2</v>
      </c>
      <c r="Z420" s="270">
        <v>1.7000000000000001E-2</v>
      </c>
      <c r="AA420" s="270">
        <v>1.9E-2</v>
      </c>
      <c r="AB420" s="270">
        <v>2.1000000000000001E-2</v>
      </c>
      <c r="AC420" s="270">
        <v>2.3E-2</v>
      </c>
      <c r="AD420" s="270">
        <v>8.9999999999999993E-3</v>
      </c>
      <c r="AE420" s="270">
        <v>1.0999999999999999E-2</v>
      </c>
      <c r="AF420" s="270">
        <v>1.2999999999999999E-2</v>
      </c>
      <c r="AG420" s="270">
        <v>1.4999999999999999E-2</v>
      </c>
      <c r="AH420" s="270">
        <v>1.7000000000000001E-2</v>
      </c>
      <c r="AI420" s="270">
        <v>1.2999999999999999E-2</v>
      </c>
      <c r="AJ420" s="270">
        <v>1.4999999999999999E-2</v>
      </c>
      <c r="AK420" s="270">
        <v>1.7000000000000001E-2</v>
      </c>
      <c r="AL420" s="270">
        <v>1.9E-2</v>
      </c>
      <c r="AM420" s="270">
        <v>2.1000000000000001E-2</v>
      </c>
      <c r="AN420" s="270">
        <v>3.6999999999999998E-2</v>
      </c>
      <c r="AO420" s="270">
        <v>3.6999999999999998E-2</v>
      </c>
      <c r="AP420" s="270">
        <v>3.6999999999999998E-2</v>
      </c>
      <c r="AQ420" s="270">
        <v>3.6999999999999998E-2</v>
      </c>
      <c r="AR420" s="270">
        <v>3.6999999999999998E-2</v>
      </c>
      <c r="AS420" s="270">
        <v>2.8000000000000001E-2</v>
      </c>
      <c r="AT420" s="270">
        <v>3.2000000000000001E-2</v>
      </c>
      <c r="AU420" s="270">
        <v>3.5000000000000003E-2</v>
      </c>
      <c r="AV420" s="270">
        <v>3.7999999999999999E-2</v>
      </c>
      <c r="AW420" s="270">
        <v>4.1000000000000002E-2</v>
      </c>
      <c r="AX420" s="270">
        <v>0</v>
      </c>
      <c r="AY420" s="270">
        <v>0</v>
      </c>
      <c r="AZ420" s="270">
        <v>0</v>
      </c>
      <c r="BA420" s="270">
        <v>0</v>
      </c>
      <c r="BB420" s="270">
        <v>0</v>
      </c>
      <c r="BC420" s="270">
        <v>0</v>
      </c>
      <c r="BD420" s="270">
        <v>0</v>
      </c>
      <c r="BE420" s="270">
        <v>0</v>
      </c>
      <c r="BF420" s="270">
        <v>0</v>
      </c>
      <c r="BG420" s="270">
        <v>0</v>
      </c>
    </row>
    <row r="421" spans="1:59">
      <c r="A421" s="267" t="s">
        <v>812</v>
      </c>
      <c r="B421" s="268">
        <v>8.8941666666666652</v>
      </c>
      <c r="C421" s="268">
        <v>30.9</v>
      </c>
      <c r="D421" s="268">
        <v>1.3396602739726027</v>
      </c>
      <c r="E421" s="268"/>
      <c r="F421" s="269">
        <v>57158</v>
      </c>
      <c r="G421" s="270">
        <v>2.89</v>
      </c>
      <c r="H421" s="270">
        <v>1.5880000000000001</v>
      </c>
      <c r="I421" s="270">
        <v>1.6379999999999999</v>
      </c>
      <c r="J421" s="270">
        <v>3.7999999999999999E-2</v>
      </c>
      <c r="K421" s="270">
        <v>0.7</v>
      </c>
      <c r="L421" s="270">
        <v>0.7005063926940629</v>
      </c>
      <c r="M421" s="271">
        <v>50.561601175688445</v>
      </c>
      <c r="N421" s="269">
        <v>58300</v>
      </c>
      <c r="O421" s="269">
        <v>61200</v>
      </c>
      <c r="P421" s="269">
        <v>64300</v>
      </c>
      <c r="Q421" s="269">
        <v>67500</v>
      </c>
      <c r="R421" s="269">
        <v>70900</v>
      </c>
      <c r="S421" s="269" t="s">
        <v>162</v>
      </c>
      <c r="T421" s="270">
        <v>3</v>
      </c>
      <c r="U421" s="270">
        <v>3.15</v>
      </c>
      <c r="V421" s="270">
        <v>3.3</v>
      </c>
      <c r="W421" s="270">
        <v>3.47</v>
      </c>
      <c r="X421" s="270">
        <v>3.65</v>
      </c>
      <c r="Y421" s="270">
        <v>1.8</v>
      </c>
      <c r="Z421" s="270">
        <v>1.89</v>
      </c>
      <c r="AA421" s="270">
        <v>1.98</v>
      </c>
      <c r="AB421" s="270">
        <v>2.98</v>
      </c>
      <c r="AC421" s="270">
        <v>3.13</v>
      </c>
      <c r="AD421" s="270">
        <v>1.56</v>
      </c>
      <c r="AE421" s="270">
        <v>1.64</v>
      </c>
      <c r="AF421" s="270">
        <v>1.72</v>
      </c>
      <c r="AG421" s="270">
        <v>1.81</v>
      </c>
      <c r="AH421" s="270">
        <v>1.9</v>
      </c>
      <c r="AI421" s="270">
        <v>0.28000000000000003</v>
      </c>
      <c r="AJ421" s="270">
        <v>0.29599999999999999</v>
      </c>
      <c r="AK421" s="270">
        <v>0.31</v>
      </c>
      <c r="AL421" s="270">
        <v>0.32600000000000001</v>
      </c>
      <c r="AM421" s="270">
        <v>0.34200000000000003</v>
      </c>
      <c r="AN421" s="270">
        <v>0.82</v>
      </c>
      <c r="AO421" s="270">
        <v>0.86</v>
      </c>
      <c r="AP421" s="270">
        <v>0.9</v>
      </c>
      <c r="AQ421" s="270">
        <v>0.94</v>
      </c>
      <c r="AR421" s="270">
        <v>0.99</v>
      </c>
      <c r="AS421" s="270">
        <v>0.60699999999999998</v>
      </c>
      <c r="AT421" s="270">
        <v>0.63800000000000001</v>
      </c>
      <c r="AU421" s="270">
        <v>0.66800000000000004</v>
      </c>
      <c r="AV421" s="270">
        <v>0.77600000000000002</v>
      </c>
      <c r="AW421" s="270">
        <v>0.81499999999999995</v>
      </c>
      <c r="AX421" s="270">
        <v>0</v>
      </c>
      <c r="AY421" s="270">
        <v>0</v>
      </c>
      <c r="AZ421" s="270">
        <v>0</v>
      </c>
      <c r="BA421" s="270">
        <v>0</v>
      </c>
      <c r="BB421" s="270">
        <v>0</v>
      </c>
      <c r="BC421" s="270">
        <v>0</v>
      </c>
      <c r="BD421" s="270">
        <v>0</v>
      </c>
      <c r="BE421" s="270">
        <v>0</v>
      </c>
      <c r="BF421" s="270">
        <v>0</v>
      </c>
      <c r="BG421" s="270">
        <v>0</v>
      </c>
    </row>
    <row r="422" spans="1:59">
      <c r="A422" s="267" t="s">
        <v>813</v>
      </c>
      <c r="B422" s="268">
        <v>6.0999999999999992E-2</v>
      </c>
      <c r="C422" s="268">
        <v>0.186</v>
      </c>
      <c r="D422" s="268">
        <v>0</v>
      </c>
      <c r="E422" s="268"/>
      <c r="F422" s="269">
        <v>898</v>
      </c>
      <c r="G422" s="270">
        <v>5.8000000000000003E-2</v>
      </c>
      <c r="H422" s="270">
        <v>0</v>
      </c>
      <c r="I422" s="270">
        <v>0</v>
      </c>
      <c r="J422" s="270">
        <v>0</v>
      </c>
      <c r="K422" s="270">
        <v>0</v>
      </c>
      <c r="L422" s="270">
        <v>2.9999999999999888E-3</v>
      </c>
      <c r="M422" s="271">
        <v>64.587973273942097</v>
      </c>
      <c r="N422" s="269">
        <v>902</v>
      </c>
      <c r="O422" s="269">
        <v>911</v>
      </c>
      <c r="P422" s="269">
        <v>920</v>
      </c>
      <c r="Q422" s="269">
        <v>929</v>
      </c>
      <c r="R422" s="269">
        <v>938</v>
      </c>
      <c r="S422" s="269" t="s">
        <v>129</v>
      </c>
      <c r="T422" s="270">
        <v>5.8000000000000003E-2</v>
      </c>
      <c r="U422" s="270">
        <v>5.8000000000000003E-2</v>
      </c>
      <c r="V422" s="270">
        <v>5.8000000000000003E-2</v>
      </c>
      <c r="W422" s="270">
        <v>5.8000000000000003E-2</v>
      </c>
      <c r="X422" s="270">
        <v>5.8000000000000003E-2</v>
      </c>
      <c r="Y422" s="270">
        <v>0</v>
      </c>
      <c r="Z422" s="270">
        <v>0</v>
      </c>
      <c r="AA422" s="270">
        <v>0</v>
      </c>
      <c r="AB422" s="270">
        <v>0</v>
      </c>
      <c r="AC422" s="270">
        <v>0</v>
      </c>
      <c r="AD422" s="270">
        <v>0</v>
      </c>
      <c r="AE422" s="270">
        <v>0</v>
      </c>
      <c r="AF422" s="270">
        <v>0</v>
      </c>
      <c r="AG422" s="270">
        <v>0</v>
      </c>
      <c r="AH422" s="270">
        <v>0</v>
      </c>
      <c r="AI422" s="270">
        <v>0</v>
      </c>
      <c r="AJ422" s="270">
        <v>0</v>
      </c>
      <c r="AK422" s="270">
        <v>0</v>
      </c>
      <c r="AL422" s="270">
        <v>0</v>
      </c>
      <c r="AM422" s="270">
        <v>0</v>
      </c>
      <c r="AN422" s="270">
        <v>0</v>
      </c>
      <c r="AO422" s="270">
        <v>0</v>
      </c>
      <c r="AP422" s="270">
        <v>0</v>
      </c>
      <c r="AQ422" s="270">
        <v>0</v>
      </c>
      <c r="AR422" s="270">
        <v>0</v>
      </c>
      <c r="AS422" s="270">
        <v>3.0000000000000001E-3</v>
      </c>
      <c r="AT422" s="270">
        <v>3.0000000000000001E-3</v>
      </c>
      <c r="AU422" s="270">
        <v>3.0000000000000001E-3</v>
      </c>
      <c r="AV422" s="270">
        <v>3.0000000000000001E-3</v>
      </c>
      <c r="AW422" s="270">
        <v>3.0000000000000001E-3</v>
      </c>
      <c r="AX422" s="270">
        <v>0</v>
      </c>
      <c r="AY422" s="270">
        <v>0</v>
      </c>
      <c r="AZ422" s="270">
        <v>0</v>
      </c>
      <c r="BA422" s="270">
        <v>0</v>
      </c>
      <c r="BB422" s="270">
        <v>0</v>
      </c>
      <c r="BC422" s="270">
        <v>0</v>
      </c>
      <c r="BD422" s="270">
        <v>0</v>
      </c>
      <c r="BE422" s="270">
        <v>0</v>
      </c>
      <c r="BF422" s="270">
        <v>0</v>
      </c>
      <c r="BG422" s="270">
        <v>0</v>
      </c>
    </row>
    <row r="423" spans="1:59">
      <c r="A423" s="267" t="s">
        <v>814</v>
      </c>
      <c r="B423" s="268">
        <v>3.716666666666666E-2</v>
      </c>
      <c r="C423" s="268">
        <v>0.28799999999999998</v>
      </c>
      <c r="D423" s="268">
        <v>0</v>
      </c>
      <c r="E423" s="268"/>
      <c r="F423" s="269">
        <v>584</v>
      </c>
      <c r="G423" s="270">
        <v>2.7E-2</v>
      </c>
      <c r="H423" s="270">
        <v>4.0000000000000001E-3</v>
      </c>
      <c r="I423" s="270">
        <v>0</v>
      </c>
      <c r="J423" s="270">
        <v>6.0000000000000001E-3</v>
      </c>
      <c r="K423" s="270">
        <v>8.9999999999999993E-3</v>
      </c>
      <c r="L423" s="270">
        <v>-8.8333333333333389E-3</v>
      </c>
      <c r="M423" s="271">
        <v>46.232876712328768</v>
      </c>
      <c r="N423" s="269">
        <v>600</v>
      </c>
      <c r="O423" s="269">
        <v>610</v>
      </c>
      <c r="P423" s="269">
        <v>615</v>
      </c>
      <c r="Q423" s="269">
        <v>622</v>
      </c>
      <c r="R423" s="269">
        <v>632</v>
      </c>
      <c r="S423" s="269" t="s">
        <v>132</v>
      </c>
      <c r="T423" s="270">
        <v>0.03</v>
      </c>
      <c r="U423" s="270">
        <v>3.2000000000000001E-2</v>
      </c>
      <c r="V423" s="270" t="e">
        <v>#N/A</v>
      </c>
      <c r="W423" s="270">
        <v>3.7999999999999999E-2</v>
      </c>
      <c r="X423" s="270">
        <v>0.04</v>
      </c>
      <c r="Y423" s="270">
        <v>4.0000000000000001E-3</v>
      </c>
      <c r="Z423" s="270">
        <v>4.0000000000000001E-3</v>
      </c>
      <c r="AA423" s="270">
        <v>4.0000000000000001E-3</v>
      </c>
      <c r="AB423" s="270">
        <v>5.0000000000000001E-3</v>
      </c>
      <c r="AC423" s="270">
        <v>6.0000000000000001E-3</v>
      </c>
      <c r="AD423" s="270">
        <v>0</v>
      </c>
      <c r="AE423" s="270">
        <v>0</v>
      </c>
      <c r="AF423" s="270">
        <v>0</v>
      </c>
      <c r="AG423" s="270">
        <v>0</v>
      </c>
      <c r="AH423" s="270">
        <v>0</v>
      </c>
      <c r="AI423" s="270">
        <v>6.0000000000000001E-3</v>
      </c>
      <c r="AJ423" s="270">
        <v>7.0000000000000001E-3</v>
      </c>
      <c r="AK423" s="270">
        <v>7.0000000000000001E-3</v>
      </c>
      <c r="AL423" s="270">
        <v>8.0000000000000002E-3</v>
      </c>
      <c r="AM423" s="270">
        <v>8.9999999999999993E-3</v>
      </c>
      <c r="AN423" s="270">
        <v>8.9999999999999993E-3</v>
      </c>
      <c r="AO423" s="270">
        <v>8.9999999999999993E-3</v>
      </c>
      <c r="AP423" s="270">
        <v>8.9999999999999993E-3</v>
      </c>
      <c r="AQ423" s="270">
        <v>8.9999999999999993E-3</v>
      </c>
      <c r="AR423" s="270">
        <v>8.9999999999999993E-3</v>
      </c>
      <c r="AS423" s="270">
        <v>8.0000000000000002E-3</v>
      </c>
      <c r="AT423" s="270">
        <v>8.9999999999999993E-3</v>
      </c>
      <c r="AU423" s="270">
        <v>8.9999999999999993E-3</v>
      </c>
      <c r="AV423" s="270">
        <v>0.01</v>
      </c>
      <c r="AW423" s="270">
        <v>1.0999999999999999E-2</v>
      </c>
      <c r="AX423" s="270">
        <v>0</v>
      </c>
      <c r="AY423" s="270">
        <v>0</v>
      </c>
      <c r="AZ423" s="270">
        <v>0</v>
      </c>
      <c r="BA423" s="270">
        <v>0</v>
      </c>
      <c r="BB423" s="270">
        <v>0</v>
      </c>
      <c r="BC423" s="270">
        <v>0</v>
      </c>
      <c r="BD423" s="270">
        <v>0</v>
      </c>
      <c r="BE423" s="270">
        <v>0</v>
      </c>
      <c r="BF423" s="270">
        <v>0</v>
      </c>
      <c r="BG423" s="270">
        <v>0</v>
      </c>
    </row>
    <row r="424" spans="1:59">
      <c r="A424" s="267" t="s">
        <v>815</v>
      </c>
      <c r="B424" s="268">
        <v>0.25758333333333333</v>
      </c>
      <c r="C424" s="268">
        <v>0.86499999999999999</v>
      </c>
      <c r="D424" s="268">
        <v>0</v>
      </c>
      <c r="E424" s="268"/>
      <c r="F424" s="269">
        <v>1500</v>
      </c>
      <c r="G424" s="270">
        <v>6.6000000000000003E-2</v>
      </c>
      <c r="H424" s="270">
        <v>2.5000000000000001E-2</v>
      </c>
      <c r="I424" s="270">
        <v>0.14799999999999999</v>
      </c>
      <c r="J424" s="270">
        <v>5.0000000000000001E-3</v>
      </c>
      <c r="K424" s="270">
        <v>1E-3</v>
      </c>
      <c r="L424" s="270">
        <v>1.2583333333333335E-2</v>
      </c>
      <c r="M424" s="271">
        <v>44</v>
      </c>
      <c r="N424" s="269">
        <v>1502</v>
      </c>
      <c r="O424" s="269">
        <v>1547</v>
      </c>
      <c r="P424" s="269">
        <v>1593</v>
      </c>
      <c r="Q424" s="269">
        <v>1641</v>
      </c>
      <c r="R424" s="269">
        <v>1692</v>
      </c>
      <c r="S424" s="269" t="s">
        <v>195</v>
      </c>
      <c r="T424" s="270">
        <v>6.8000000000000005E-2</v>
      </c>
      <c r="U424" s="270">
        <v>7.1999999999999995E-2</v>
      </c>
      <c r="V424" s="270">
        <v>7.8E-2</v>
      </c>
      <c r="W424" s="270">
        <v>8.5000000000000006E-2</v>
      </c>
      <c r="X424" s="270">
        <v>9.1999999999999998E-2</v>
      </c>
      <c r="Y424" s="270">
        <v>8.0000000000000002E-3</v>
      </c>
      <c r="Z424" s="270">
        <v>8.9999999999999993E-3</v>
      </c>
      <c r="AA424" s="270">
        <v>1.0999999999999999E-2</v>
      </c>
      <c r="AB424" s="270">
        <v>1.2999999999999999E-2</v>
      </c>
      <c r="AC424" s="270">
        <v>1.4999999999999999E-2</v>
      </c>
      <c r="AD424" s="270">
        <v>0.16600000000000001</v>
      </c>
      <c r="AE424" s="270">
        <v>0.16600000000000001</v>
      </c>
      <c r="AF424" s="270">
        <v>0.16700000000000001</v>
      </c>
      <c r="AG424" s="270">
        <v>0.16700000000000001</v>
      </c>
      <c r="AH424" s="270">
        <v>0.16800000000000001</v>
      </c>
      <c r="AI424" s="270">
        <v>2.1999999999999999E-2</v>
      </c>
      <c r="AJ424" s="270">
        <v>2.3E-2</v>
      </c>
      <c r="AK424" s="270">
        <v>2.5000000000000001E-2</v>
      </c>
      <c r="AL424" s="270">
        <v>2.7E-2</v>
      </c>
      <c r="AM424" s="270">
        <v>2.9000000000000001E-2</v>
      </c>
      <c r="AN424" s="270">
        <v>5.0000000000000001E-3</v>
      </c>
      <c r="AO424" s="270">
        <v>5.0000000000000001E-3</v>
      </c>
      <c r="AP424" s="270">
        <v>5.0000000000000001E-3</v>
      </c>
      <c r="AQ424" s="270">
        <v>5.0000000000000001E-3</v>
      </c>
      <c r="AR424" s="270">
        <v>5.0000000000000001E-3</v>
      </c>
      <c r="AS424" s="270">
        <v>1.2999999999999999E-2</v>
      </c>
      <c r="AT424" s="270">
        <v>1.4E-2</v>
      </c>
      <c r="AU424" s="270">
        <v>1.4E-2</v>
      </c>
      <c r="AV424" s="270">
        <v>1.4999999999999999E-2</v>
      </c>
      <c r="AW424" s="270">
        <v>1.4999999999999999E-2</v>
      </c>
      <c r="AX424" s="270">
        <v>0</v>
      </c>
      <c r="AY424" s="270">
        <v>0</v>
      </c>
      <c r="AZ424" s="270">
        <v>0</v>
      </c>
      <c r="BA424" s="270">
        <v>0</v>
      </c>
      <c r="BB424" s="270">
        <v>0</v>
      </c>
      <c r="BC424" s="270">
        <v>0</v>
      </c>
      <c r="BD424" s="270">
        <v>0</v>
      </c>
      <c r="BE424" s="270">
        <v>0</v>
      </c>
      <c r="BF424" s="270">
        <v>0</v>
      </c>
      <c r="BG424" s="270">
        <v>0</v>
      </c>
    </row>
    <row r="425" spans="1:59">
      <c r="A425" s="267" t="s">
        <v>816</v>
      </c>
      <c r="B425" s="268">
        <v>0.24308333333333332</v>
      </c>
      <c r="C425" s="268">
        <v>0.35099999999999998</v>
      </c>
      <c r="D425" s="268">
        <v>3.1E-2</v>
      </c>
      <c r="E425" s="268"/>
      <c r="F425" s="269">
        <v>1201</v>
      </c>
      <c r="G425" s="270">
        <v>8.6999999999999994E-2</v>
      </c>
      <c r="H425" s="270">
        <v>1.2E-2</v>
      </c>
      <c r="I425" s="270">
        <v>1E-3</v>
      </c>
      <c r="J425" s="270">
        <v>4.0000000000000001E-3</v>
      </c>
      <c r="K425" s="270">
        <v>0.108</v>
      </c>
      <c r="L425" s="270">
        <v>8.3333333333324155E-5</v>
      </c>
      <c r="M425" s="271">
        <v>72.439633638634476</v>
      </c>
      <c r="N425" s="269">
        <v>1205</v>
      </c>
      <c r="O425" s="269">
        <v>1210</v>
      </c>
      <c r="P425" s="269">
        <v>1215</v>
      </c>
      <c r="Q425" s="269">
        <v>1220</v>
      </c>
      <c r="R425" s="269">
        <v>1220</v>
      </c>
      <c r="S425" s="269" t="s">
        <v>144</v>
      </c>
      <c r="T425" s="270">
        <v>6.5000000000000002E-2</v>
      </c>
      <c r="U425" s="270">
        <v>6.5000000000000002E-2</v>
      </c>
      <c r="V425" s="270">
        <v>6.5000000000000002E-2</v>
      </c>
      <c r="W425" s="270">
        <v>6.5000000000000002E-2</v>
      </c>
      <c r="X425" s="270">
        <v>6.6000000000000003E-2</v>
      </c>
      <c r="Y425" s="270">
        <v>1.2999999999999999E-2</v>
      </c>
      <c r="Z425" s="270">
        <v>1.2999999999999999E-2</v>
      </c>
      <c r="AA425" s="270">
        <v>1.2999999999999999E-2</v>
      </c>
      <c r="AB425" s="270">
        <v>1.4E-2</v>
      </c>
      <c r="AC425" s="270">
        <v>1.4999999999999999E-2</v>
      </c>
      <c r="AD425" s="270">
        <v>1E-3</v>
      </c>
      <c r="AE425" s="270">
        <v>1E-3</v>
      </c>
      <c r="AF425" s="270">
        <v>1E-3</v>
      </c>
      <c r="AG425" s="270">
        <v>1E-3</v>
      </c>
      <c r="AH425" s="270">
        <v>1E-3</v>
      </c>
      <c r="AI425" s="270">
        <v>5.0000000000000001E-3</v>
      </c>
      <c r="AJ425" s="270">
        <v>5.0000000000000001E-3</v>
      </c>
      <c r="AK425" s="270">
        <v>5.0000000000000001E-3</v>
      </c>
      <c r="AL425" s="270">
        <v>6.0000000000000001E-3</v>
      </c>
      <c r="AM425" s="270">
        <v>6.0000000000000001E-3</v>
      </c>
      <c r="AN425" s="270">
        <v>1E-3</v>
      </c>
      <c r="AO425" s="270">
        <v>1E-3</v>
      </c>
      <c r="AP425" s="270">
        <v>1E-3</v>
      </c>
      <c r="AQ425" s="270">
        <v>1E-3</v>
      </c>
      <c r="AR425" s="270">
        <v>1E-3</v>
      </c>
      <c r="AS425" s="270">
        <v>6.0000000000000001E-3</v>
      </c>
      <c r="AT425" s="270">
        <v>6.0000000000000001E-3</v>
      </c>
      <c r="AU425" s="270">
        <v>6.0000000000000001E-3</v>
      </c>
      <c r="AV425" s="270">
        <v>7.0000000000000001E-3</v>
      </c>
      <c r="AW425" s="270">
        <v>7.0000000000000001E-3</v>
      </c>
      <c r="AX425" s="270">
        <v>0</v>
      </c>
      <c r="AY425" s="270">
        <v>0</v>
      </c>
      <c r="AZ425" s="270">
        <v>0</v>
      </c>
      <c r="BA425" s="270">
        <v>0</v>
      </c>
      <c r="BB425" s="270">
        <v>0</v>
      </c>
      <c r="BC425" s="270">
        <v>0</v>
      </c>
      <c r="BD425" s="270">
        <v>0</v>
      </c>
      <c r="BE425" s="270">
        <v>0</v>
      </c>
      <c r="BF425" s="270">
        <v>0</v>
      </c>
      <c r="BG425" s="270">
        <v>0</v>
      </c>
    </row>
    <row r="426" spans="1:59">
      <c r="A426" s="267" t="s">
        <v>817</v>
      </c>
      <c r="B426" s="268">
        <v>7.8583333333333324E-2</v>
      </c>
      <c r="C426" s="268">
        <v>0.151</v>
      </c>
      <c r="D426" s="268">
        <v>0</v>
      </c>
      <c r="E426" s="268"/>
      <c r="F426" s="269">
        <v>580</v>
      </c>
      <c r="G426" s="270">
        <v>3.6999999999999998E-2</v>
      </c>
      <c r="H426" s="270">
        <v>4.0000000000000001E-3</v>
      </c>
      <c r="I426" s="270">
        <v>0</v>
      </c>
      <c r="J426" s="270">
        <v>0</v>
      </c>
      <c r="K426" s="270">
        <v>7.0000000000000001E-3</v>
      </c>
      <c r="L426" s="270">
        <v>3.058333333333333E-2</v>
      </c>
      <c r="M426" s="271">
        <v>63.793103448275865</v>
      </c>
      <c r="N426" s="269">
        <v>625</v>
      </c>
      <c r="O426" s="269">
        <v>725</v>
      </c>
      <c r="P426" s="269">
        <v>825</v>
      </c>
      <c r="Q426" s="269">
        <v>925</v>
      </c>
      <c r="R426" s="269">
        <v>1125</v>
      </c>
      <c r="S426" s="269" t="s">
        <v>138</v>
      </c>
      <c r="T426" s="270">
        <v>4.1000000000000002E-2</v>
      </c>
      <c r="U426" s="270">
        <v>4.8000000000000001E-2</v>
      </c>
      <c r="V426" s="270">
        <v>5.3999999999999999E-2</v>
      </c>
      <c r="W426" s="270">
        <v>6.0999999999999999E-2</v>
      </c>
      <c r="X426" s="270">
        <v>7.3999999999999996E-2</v>
      </c>
      <c r="Y426" s="270">
        <v>6.0000000000000001E-3</v>
      </c>
      <c r="Z426" s="270">
        <v>7.0000000000000001E-3</v>
      </c>
      <c r="AA426" s="270">
        <v>8.0000000000000002E-3</v>
      </c>
      <c r="AB426" s="270">
        <v>8.9999999999999993E-3</v>
      </c>
      <c r="AC426" s="270">
        <v>0.01</v>
      </c>
      <c r="AD426" s="270">
        <v>1E-3</v>
      </c>
      <c r="AE426" s="270">
        <v>1E-3</v>
      </c>
      <c r="AF426" s="270">
        <v>2E-3</v>
      </c>
      <c r="AG426" s="270">
        <v>2E-3</v>
      </c>
      <c r="AH426" s="270">
        <v>2E-3</v>
      </c>
      <c r="AI426" s="270">
        <v>0</v>
      </c>
      <c r="AJ426" s="270">
        <v>0</v>
      </c>
      <c r="AK426" s="270">
        <v>0</v>
      </c>
      <c r="AL426" s="270">
        <v>0</v>
      </c>
      <c r="AM426" s="270">
        <v>0</v>
      </c>
      <c r="AN426" s="270">
        <v>6.0000000000000001E-3</v>
      </c>
      <c r="AO426" s="270">
        <v>7.0000000000000001E-3</v>
      </c>
      <c r="AP426" s="270">
        <v>8.0000000000000002E-3</v>
      </c>
      <c r="AQ426" s="270">
        <v>8.0000000000000002E-3</v>
      </c>
      <c r="AR426" s="270">
        <v>8.9999999999999993E-3</v>
      </c>
      <c r="AS426" s="270">
        <v>1.6E-2</v>
      </c>
      <c r="AT426" s="270">
        <v>0.02</v>
      </c>
      <c r="AU426" s="270">
        <v>2.1999999999999999E-2</v>
      </c>
      <c r="AV426" s="270">
        <v>2.4E-2</v>
      </c>
      <c r="AW426" s="270">
        <v>2.7E-2</v>
      </c>
      <c r="AX426" s="270">
        <v>0</v>
      </c>
      <c r="AY426" s="270">
        <v>0</v>
      </c>
      <c r="AZ426" s="270">
        <v>0</v>
      </c>
      <c r="BA426" s="270">
        <v>0</v>
      </c>
      <c r="BB426" s="270">
        <v>0</v>
      </c>
      <c r="BC426" s="270">
        <v>0</v>
      </c>
      <c r="BD426" s="270">
        <v>0</v>
      </c>
      <c r="BE426" s="270">
        <v>0</v>
      </c>
      <c r="BF426" s="270">
        <v>0</v>
      </c>
      <c r="BG426" s="270">
        <v>0</v>
      </c>
    </row>
    <row r="427" spans="1:59">
      <c r="A427" s="267" t="s">
        <v>818</v>
      </c>
      <c r="B427" s="268">
        <v>0.13125000000000001</v>
      </c>
      <c r="C427" s="268">
        <v>0.57599999999999996</v>
      </c>
      <c r="D427" s="268">
        <v>0</v>
      </c>
      <c r="E427" s="268"/>
      <c r="F427" s="269">
        <v>1155</v>
      </c>
      <c r="G427" s="270">
        <v>8.7999999999999995E-2</v>
      </c>
      <c r="H427" s="270">
        <v>1.7999999999999999E-2</v>
      </c>
      <c r="I427" s="270">
        <v>0</v>
      </c>
      <c r="J427" s="270">
        <v>0.01</v>
      </c>
      <c r="K427" s="270">
        <v>2E-3</v>
      </c>
      <c r="L427" s="270">
        <v>1.3250000000000012E-2</v>
      </c>
      <c r="M427" s="271">
        <v>76.19047619047619</v>
      </c>
      <c r="N427" s="269">
        <v>1280</v>
      </c>
      <c r="O427" s="269">
        <v>1353</v>
      </c>
      <c r="P427" s="269">
        <v>1430</v>
      </c>
      <c r="Q427" s="269">
        <v>1511</v>
      </c>
      <c r="R427" s="269">
        <v>1511</v>
      </c>
      <c r="S427" s="269" t="s">
        <v>148</v>
      </c>
      <c r="T427" s="270">
        <v>8.7999999999999995E-2</v>
      </c>
      <c r="U427" s="270">
        <v>8.7999999999999995E-2</v>
      </c>
      <c r="V427" s="270">
        <v>0.09</v>
      </c>
      <c r="W427" s="270">
        <v>0.09</v>
      </c>
      <c r="X427" s="270">
        <v>9.1999999999999998E-2</v>
      </c>
      <c r="Y427" s="270">
        <v>1.7999999999999999E-2</v>
      </c>
      <c r="Z427" s="270">
        <v>1.7999999999999999E-2</v>
      </c>
      <c r="AA427" s="270">
        <v>0.02</v>
      </c>
      <c r="AB427" s="270">
        <v>0.02</v>
      </c>
      <c r="AC427" s="270">
        <v>2.1000000000000001E-2</v>
      </c>
      <c r="AD427" s="270">
        <v>0</v>
      </c>
      <c r="AE427" s="270">
        <v>0</v>
      </c>
      <c r="AF427" s="270">
        <v>0</v>
      </c>
      <c r="AG427" s="270">
        <v>0</v>
      </c>
      <c r="AH427" s="270">
        <v>0</v>
      </c>
      <c r="AI427" s="270">
        <v>0.01</v>
      </c>
      <c r="AJ427" s="270">
        <v>0.01</v>
      </c>
      <c r="AK427" s="270">
        <v>1.2E-2</v>
      </c>
      <c r="AL427" s="270">
        <v>1.2E-2</v>
      </c>
      <c r="AM427" s="270">
        <v>1.4E-2</v>
      </c>
      <c r="AN427" s="270">
        <v>2E-3</v>
      </c>
      <c r="AO427" s="270">
        <v>2E-3</v>
      </c>
      <c r="AP427" s="270">
        <v>2E-3</v>
      </c>
      <c r="AQ427" s="270">
        <v>3.0000000000000001E-3</v>
      </c>
      <c r="AR427" s="270">
        <v>3.0000000000000001E-3</v>
      </c>
      <c r="AS427" s="270">
        <v>1.2E-2</v>
      </c>
      <c r="AT427" s="270">
        <v>1.2E-2</v>
      </c>
      <c r="AU427" s="270">
        <v>1.2999999999999999E-2</v>
      </c>
      <c r="AV427" s="270">
        <v>1.2999999999999999E-2</v>
      </c>
      <c r="AW427" s="270">
        <v>1.2999999999999999E-2</v>
      </c>
      <c r="AX427" s="270">
        <v>0</v>
      </c>
      <c r="AY427" s="270">
        <v>0</v>
      </c>
      <c r="AZ427" s="270">
        <v>0</v>
      </c>
      <c r="BA427" s="270">
        <v>0</v>
      </c>
      <c r="BB427" s="270">
        <v>0</v>
      </c>
      <c r="BC427" s="270">
        <v>0</v>
      </c>
      <c r="BD427" s="270">
        <v>0</v>
      </c>
      <c r="BE427" s="270">
        <v>0</v>
      </c>
      <c r="BF427" s="270">
        <v>0</v>
      </c>
      <c r="BG427" s="270">
        <v>0</v>
      </c>
    </row>
    <row r="428" spans="1:59">
      <c r="A428" s="267" t="s">
        <v>819</v>
      </c>
      <c r="B428" s="268">
        <v>2.7000000000000006</v>
      </c>
      <c r="C428" s="268">
        <v>11</v>
      </c>
      <c r="D428" s="268">
        <v>0</v>
      </c>
      <c r="E428" s="268"/>
      <c r="F428" s="269">
        <v>12217</v>
      </c>
      <c r="G428" s="270">
        <v>0.502</v>
      </c>
      <c r="H428" s="270">
        <v>0.30099999999999999</v>
      </c>
      <c r="I428" s="270">
        <v>0.78300000000000003</v>
      </c>
      <c r="J428" s="270">
        <v>4.8000000000000001E-2</v>
      </c>
      <c r="K428" s="270">
        <v>0.40200000000000002</v>
      </c>
      <c r="L428" s="270">
        <v>0.66400000000000059</v>
      </c>
      <c r="M428" s="271">
        <v>41.090284030449375</v>
      </c>
      <c r="N428" s="269">
        <v>12247</v>
      </c>
      <c r="O428" s="269">
        <v>12285</v>
      </c>
      <c r="P428" s="269">
        <v>12317</v>
      </c>
      <c r="Q428" s="269">
        <v>12431</v>
      </c>
      <c r="R428" s="269">
        <v>12576</v>
      </c>
      <c r="S428" s="269" t="s">
        <v>153</v>
      </c>
      <c r="T428" s="270">
        <v>0.505</v>
      </c>
      <c r="U428" s="270">
        <v>0.51</v>
      </c>
      <c r="V428" s="270">
        <v>0.51500000000000001</v>
      </c>
      <c r="W428" s="270">
        <v>0.52</v>
      </c>
      <c r="X428" s="270">
        <v>0.52500000000000002</v>
      </c>
      <c r="Y428" s="270">
        <v>0.26700000000000002</v>
      </c>
      <c r="Z428" s="270">
        <v>0.26700000000000002</v>
      </c>
      <c r="AA428" s="270">
        <v>0.26900000000000002</v>
      </c>
      <c r="AB428" s="270">
        <v>0.27400000000000002</v>
      </c>
      <c r="AC428" s="270">
        <v>0.28100000000000003</v>
      </c>
      <c r="AD428" s="270">
        <v>0.98399999999999999</v>
      </c>
      <c r="AE428" s="270">
        <v>0.98799999999999999</v>
      </c>
      <c r="AF428" s="270">
        <v>0.99199999999999999</v>
      </c>
      <c r="AG428" s="270">
        <v>1.004</v>
      </c>
      <c r="AH428" s="270">
        <v>1.264</v>
      </c>
      <c r="AI428" s="270">
        <v>4.4999999999999998E-2</v>
      </c>
      <c r="AJ428" s="270">
        <v>4.4999999999999998E-2</v>
      </c>
      <c r="AK428" s="270">
        <v>4.5999999999999999E-2</v>
      </c>
      <c r="AL428" s="270">
        <v>4.7E-2</v>
      </c>
      <c r="AM428" s="270">
        <v>4.9000000000000002E-2</v>
      </c>
      <c r="AN428" s="270">
        <v>0.40100000000000002</v>
      </c>
      <c r="AO428" s="270">
        <v>0.40300000000000002</v>
      </c>
      <c r="AP428" s="270">
        <v>0.40699999999999997</v>
      </c>
      <c r="AQ428" s="270">
        <v>0.41099999999999998</v>
      </c>
      <c r="AR428" s="270">
        <v>0.42299999999999999</v>
      </c>
      <c r="AS428" s="270">
        <v>0.71099999999999997</v>
      </c>
      <c r="AT428" s="270">
        <v>0.71399999999999997</v>
      </c>
      <c r="AU428" s="270">
        <v>0.71899999999999997</v>
      </c>
      <c r="AV428" s="270">
        <v>0.72799999999999998</v>
      </c>
      <c r="AW428" s="270">
        <v>0.82</v>
      </c>
      <c r="AX428" s="270">
        <v>0</v>
      </c>
      <c r="AY428" s="270">
        <v>0</v>
      </c>
      <c r="AZ428" s="270">
        <v>0</v>
      </c>
      <c r="BA428" s="270">
        <v>0</v>
      </c>
      <c r="BB428" s="270">
        <v>0</v>
      </c>
      <c r="BC428" s="270">
        <v>0</v>
      </c>
      <c r="BD428" s="270">
        <v>0</v>
      </c>
      <c r="BE428" s="270">
        <v>0</v>
      </c>
      <c r="BF428" s="270">
        <v>0</v>
      </c>
      <c r="BG428" s="270">
        <v>0</v>
      </c>
    </row>
    <row r="429" spans="1:59">
      <c r="A429" s="267" t="s">
        <v>821</v>
      </c>
      <c r="B429" s="268">
        <v>0.14883333333333335</v>
      </c>
      <c r="C429" s="268">
        <v>0.23300000000000001</v>
      </c>
      <c r="D429" s="268">
        <v>0</v>
      </c>
      <c r="E429" s="268"/>
      <c r="F429" s="269">
        <v>1343</v>
      </c>
      <c r="G429" s="270">
        <v>8.2000000000000003E-2</v>
      </c>
      <c r="H429" s="270">
        <v>2.9000000000000001E-2</v>
      </c>
      <c r="I429" s="270">
        <v>0</v>
      </c>
      <c r="J429" s="270">
        <v>1.9E-2</v>
      </c>
      <c r="K429" s="270">
        <v>1.2999999999999999E-2</v>
      </c>
      <c r="L429" s="270">
        <v>5.8333333333333293E-3</v>
      </c>
      <c r="M429" s="271">
        <v>61.057334326135518</v>
      </c>
      <c r="N429" s="269">
        <v>1345</v>
      </c>
      <c r="O429" s="269">
        <v>1350</v>
      </c>
      <c r="P429" s="269">
        <v>1360</v>
      </c>
      <c r="Q429" s="269">
        <v>1370</v>
      </c>
      <c r="R429" s="269">
        <v>1400</v>
      </c>
      <c r="S429" s="269" t="s">
        <v>214</v>
      </c>
      <c r="T429" s="270">
        <v>7.3999999999999996E-2</v>
      </c>
      <c r="U429" s="270">
        <v>7.3999999999999996E-2</v>
      </c>
      <c r="V429" s="270">
        <v>7.3999999999999996E-2</v>
      </c>
      <c r="W429" s="270">
        <v>7.3999999999999996E-2</v>
      </c>
      <c r="X429" s="270">
        <v>7.3999999999999996E-2</v>
      </c>
      <c r="Y429" s="270">
        <v>1.7000000000000001E-2</v>
      </c>
      <c r="Z429" s="270">
        <v>1.7000000000000001E-2</v>
      </c>
      <c r="AA429" s="270">
        <v>1.7000000000000001E-2</v>
      </c>
      <c r="AB429" s="270">
        <v>1.7000000000000001E-2</v>
      </c>
      <c r="AC429" s="270">
        <v>1.7000000000000001E-2</v>
      </c>
      <c r="AD429" s="270">
        <v>0</v>
      </c>
      <c r="AE429" s="270">
        <v>0</v>
      </c>
      <c r="AF429" s="270">
        <v>0</v>
      </c>
      <c r="AG429" s="270">
        <v>0</v>
      </c>
      <c r="AH429" s="270">
        <v>0</v>
      </c>
      <c r="AI429" s="270">
        <v>0.01</v>
      </c>
      <c r="AJ429" s="270">
        <v>0.01</v>
      </c>
      <c r="AK429" s="270">
        <v>0.01</v>
      </c>
      <c r="AL429" s="270">
        <v>0.01</v>
      </c>
      <c r="AM429" s="270">
        <v>0.01</v>
      </c>
      <c r="AN429" s="270">
        <v>1.2E-2</v>
      </c>
      <c r="AO429" s="270">
        <v>1.2E-2</v>
      </c>
      <c r="AP429" s="270">
        <v>1.2E-2</v>
      </c>
      <c r="AQ429" s="270">
        <v>1.2E-2</v>
      </c>
      <c r="AR429" s="270">
        <v>1.2E-2</v>
      </c>
      <c r="AS429" s="270">
        <v>1.2999999999999999E-2</v>
      </c>
      <c r="AT429" s="270">
        <v>1.2999999999999999E-2</v>
      </c>
      <c r="AU429" s="270">
        <v>1.2999999999999999E-2</v>
      </c>
      <c r="AV429" s="270">
        <v>1.2999999999999999E-2</v>
      </c>
      <c r="AW429" s="270">
        <v>1.2999999999999999E-2</v>
      </c>
      <c r="AX429" s="270">
        <v>0</v>
      </c>
      <c r="AY429" s="270">
        <v>0</v>
      </c>
      <c r="AZ429" s="270">
        <v>0</v>
      </c>
      <c r="BA429" s="270">
        <v>0</v>
      </c>
      <c r="BB429" s="270">
        <v>0</v>
      </c>
      <c r="BC429" s="270">
        <v>0</v>
      </c>
      <c r="BD429" s="270">
        <v>0</v>
      </c>
      <c r="BE429" s="270">
        <v>0</v>
      </c>
      <c r="BF429" s="270">
        <v>0</v>
      </c>
      <c r="BG429" s="270">
        <v>0</v>
      </c>
    </row>
    <row r="430" spans="1:59">
      <c r="A430" s="267" t="s">
        <v>822</v>
      </c>
      <c r="B430" s="268">
        <v>8.8333333333333333E-2</v>
      </c>
      <c r="C430" s="268">
        <v>0.22200000000000003</v>
      </c>
      <c r="D430" s="268">
        <v>0</v>
      </c>
      <c r="E430" s="268"/>
      <c r="F430" s="269">
        <v>850</v>
      </c>
      <c r="G430" s="270">
        <v>4.3999999999999997E-2</v>
      </c>
      <c r="H430" s="270">
        <v>8.9999999999999993E-3</v>
      </c>
      <c r="I430" s="270">
        <v>0</v>
      </c>
      <c r="J430" s="270">
        <v>1.7999999999999999E-2</v>
      </c>
      <c r="K430" s="270">
        <v>0.01</v>
      </c>
      <c r="L430" s="270">
        <v>7.3333333333333445E-3</v>
      </c>
      <c r="M430" s="271">
        <v>51.764705882352942</v>
      </c>
      <c r="N430" s="269">
        <v>819</v>
      </c>
      <c r="O430" s="269">
        <v>835</v>
      </c>
      <c r="P430" s="269">
        <v>870</v>
      </c>
      <c r="Q430" s="269">
        <v>886</v>
      </c>
      <c r="R430" s="269">
        <v>905</v>
      </c>
      <c r="S430" s="269" t="s">
        <v>144</v>
      </c>
      <c r="T430" s="270">
        <v>5.5E-2</v>
      </c>
      <c r="U430" s="270">
        <v>6.2E-2</v>
      </c>
      <c r="V430" s="270">
        <v>6.9000000000000006E-2</v>
      </c>
      <c r="W430" s="270">
        <v>7.4999999999999997E-2</v>
      </c>
      <c r="X430" s="270">
        <v>8.4000000000000005E-2</v>
      </c>
      <c r="Y430" s="270">
        <v>1.2E-2</v>
      </c>
      <c r="Z430" s="270">
        <v>1.4E-2</v>
      </c>
      <c r="AA430" s="270">
        <v>1.6E-2</v>
      </c>
      <c r="AB430" s="270">
        <v>1.7999999999999999E-2</v>
      </c>
      <c r="AC430" s="270">
        <v>0.02</v>
      </c>
      <c r="AD430" s="270">
        <v>0</v>
      </c>
      <c r="AE430" s="270">
        <v>0</v>
      </c>
      <c r="AF430" s="270">
        <v>0</v>
      </c>
      <c r="AG430" s="270">
        <v>0</v>
      </c>
      <c r="AH430" s="270">
        <v>0</v>
      </c>
      <c r="AI430" s="270">
        <v>2.3E-2</v>
      </c>
      <c r="AJ430" s="270">
        <v>2.8000000000000001E-2</v>
      </c>
      <c r="AK430" s="270">
        <v>3.3000000000000002E-2</v>
      </c>
      <c r="AL430" s="270">
        <v>3.7999999999999999E-2</v>
      </c>
      <c r="AM430" s="270">
        <v>4.2999999999999997E-2</v>
      </c>
      <c r="AN430" s="270">
        <v>5.0000000000000001E-3</v>
      </c>
      <c r="AO430" s="270">
        <v>7.0000000000000001E-3</v>
      </c>
      <c r="AP430" s="270">
        <v>8.9999999999999993E-3</v>
      </c>
      <c r="AQ430" s="270">
        <v>1.0999999999999999E-2</v>
      </c>
      <c r="AR430" s="270">
        <v>1.2999999999999999E-2</v>
      </c>
      <c r="AS430" s="270">
        <v>7.0000000000000001E-3</v>
      </c>
      <c r="AT430" s="270">
        <v>8.0000000000000002E-3</v>
      </c>
      <c r="AU430" s="270">
        <v>8.9999999999999993E-3</v>
      </c>
      <c r="AV430" s="270">
        <v>1.0999999999999999E-2</v>
      </c>
      <c r="AW430" s="270">
        <v>1.2E-2</v>
      </c>
      <c r="AX430" s="270">
        <v>0.26</v>
      </c>
      <c r="AY430" s="270">
        <v>0</v>
      </c>
      <c r="AZ430" s="270">
        <v>0</v>
      </c>
      <c r="BA430" s="270">
        <v>0</v>
      </c>
      <c r="BB430" s="270">
        <v>0</v>
      </c>
      <c r="BC430" s="270">
        <v>0</v>
      </c>
      <c r="BD430" s="270">
        <v>0</v>
      </c>
      <c r="BE430" s="270">
        <v>0</v>
      </c>
      <c r="BF430" s="270">
        <v>0</v>
      </c>
      <c r="BG430" s="270">
        <v>0</v>
      </c>
    </row>
    <row r="431" spans="1:59">
      <c r="A431" s="267" t="s">
        <v>823</v>
      </c>
      <c r="B431" s="268">
        <v>9.2108333333333334</v>
      </c>
      <c r="C431" s="268">
        <v>108</v>
      </c>
      <c r="D431" s="268">
        <v>0.7629452054794521</v>
      </c>
      <c r="E431" s="268"/>
      <c r="F431" s="269">
        <v>43750</v>
      </c>
      <c r="G431" s="270">
        <v>3.2530000000000001</v>
      </c>
      <c r="H431" s="270">
        <v>1.246</v>
      </c>
      <c r="I431" s="270">
        <v>1.956</v>
      </c>
      <c r="J431" s="270">
        <v>1.0149999999999999</v>
      </c>
      <c r="K431" s="270">
        <v>0.75</v>
      </c>
      <c r="L431" s="270">
        <v>0.22788812785388224</v>
      </c>
      <c r="M431" s="271">
        <v>74.354285714285709</v>
      </c>
      <c r="N431" s="269">
        <v>50517</v>
      </c>
      <c r="O431" s="269">
        <v>61106</v>
      </c>
      <c r="P431" s="269">
        <v>72442</v>
      </c>
      <c r="Q431" s="269">
        <v>75368</v>
      </c>
      <c r="R431" s="269">
        <v>87126</v>
      </c>
      <c r="S431" s="269" t="s">
        <v>146</v>
      </c>
      <c r="T431" s="270">
        <v>3.64</v>
      </c>
      <c r="U431" s="270">
        <v>4.4000000000000004</v>
      </c>
      <c r="V431" s="270">
        <v>5.22</v>
      </c>
      <c r="W431" s="270">
        <v>5.43</v>
      </c>
      <c r="X431" s="270">
        <v>6.27</v>
      </c>
      <c r="Y431" s="270">
        <v>1.2909999999999999</v>
      </c>
      <c r="Z431" s="270">
        <v>1.32</v>
      </c>
      <c r="AA431" s="270">
        <v>1.5649999999999999</v>
      </c>
      <c r="AB431" s="270">
        <v>1.6279999999999999</v>
      </c>
      <c r="AC431" s="270">
        <v>1.8819999999999999</v>
      </c>
      <c r="AD431" s="270">
        <v>2.0350000000000001</v>
      </c>
      <c r="AE431" s="270">
        <v>2.2389999999999999</v>
      </c>
      <c r="AF431" s="270">
        <v>2.4620000000000002</v>
      </c>
      <c r="AG431" s="270">
        <v>2.7090000000000001</v>
      </c>
      <c r="AH431" s="270">
        <v>2.9790000000000001</v>
      </c>
      <c r="AI431" s="270">
        <v>1.117</v>
      </c>
      <c r="AJ431" s="270">
        <v>1.228</v>
      </c>
      <c r="AK431" s="270">
        <v>1.351</v>
      </c>
      <c r="AL431" s="270">
        <v>1.486</v>
      </c>
      <c r="AM431" s="270">
        <v>1.635</v>
      </c>
      <c r="AN431" s="270">
        <v>0.76</v>
      </c>
      <c r="AO431" s="270">
        <v>0.83</v>
      </c>
      <c r="AP431" s="270">
        <v>0.95</v>
      </c>
      <c r="AQ431" s="270">
        <v>1.01</v>
      </c>
      <c r="AR431" s="270">
        <v>1.1499999999999999</v>
      </c>
      <c r="AS431" s="270">
        <v>1.004</v>
      </c>
      <c r="AT431" s="270">
        <v>1.137</v>
      </c>
      <c r="AU431" s="270">
        <v>1.3109999999999999</v>
      </c>
      <c r="AV431" s="270">
        <v>1.3919999999999999</v>
      </c>
      <c r="AW431" s="270">
        <v>1.58</v>
      </c>
      <c r="AX431" s="270">
        <v>0</v>
      </c>
      <c r="AY431" s="270">
        <v>0</v>
      </c>
      <c r="AZ431" s="270">
        <v>0</v>
      </c>
      <c r="BA431" s="270">
        <v>0</v>
      </c>
      <c r="BB431" s="270">
        <v>0</v>
      </c>
      <c r="BC431" s="270">
        <v>0</v>
      </c>
      <c r="BD431" s="270">
        <v>0</v>
      </c>
      <c r="BE431" s="270">
        <v>0</v>
      </c>
      <c r="BF431" s="270">
        <v>0</v>
      </c>
      <c r="BG431" s="270">
        <v>0</v>
      </c>
    </row>
    <row r="432" spans="1:59">
      <c r="A432" s="267" t="s">
        <v>824</v>
      </c>
      <c r="B432" s="268">
        <v>0.12991666666666668</v>
      </c>
      <c r="C432" s="268">
        <v>0.2</v>
      </c>
      <c r="D432" s="268">
        <v>0</v>
      </c>
      <c r="E432" s="268"/>
      <c r="F432" s="269">
        <v>1400</v>
      </c>
      <c r="G432" s="270">
        <v>4.3999999999999997E-2</v>
      </c>
      <c r="H432" s="270">
        <v>1.4E-2</v>
      </c>
      <c r="I432" s="270">
        <v>0</v>
      </c>
      <c r="J432" s="270">
        <v>0</v>
      </c>
      <c r="K432" s="270">
        <v>1E-3</v>
      </c>
      <c r="L432" s="270">
        <v>7.0916666666666683E-2</v>
      </c>
      <c r="M432" s="271">
        <v>31.428571428571427</v>
      </c>
      <c r="N432" s="269">
        <v>1400</v>
      </c>
      <c r="O432" s="269">
        <v>1400</v>
      </c>
      <c r="P432" s="269">
        <v>1400</v>
      </c>
      <c r="Q432" s="269">
        <v>1400</v>
      </c>
      <c r="R432" s="269">
        <v>1400</v>
      </c>
      <c r="S432" s="269" t="s">
        <v>151</v>
      </c>
      <c r="T432" s="270">
        <v>4.2999999999999997E-2</v>
      </c>
      <c r="U432" s="270">
        <v>4.2999999999999997E-2</v>
      </c>
      <c r="V432" s="270">
        <v>4.2999999999999997E-2</v>
      </c>
      <c r="W432" s="270">
        <v>4.2999999999999997E-2</v>
      </c>
      <c r="X432" s="270">
        <v>4.2999999999999997E-2</v>
      </c>
      <c r="Y432" s="270">
        <v>1.4E-2</v>
      </c>
      <c r="Z432" s="270">
        <v>1.4E-2</v>
      </c>
      <c r="AA432" s="270">
        <v>1.4E-2</v>
      </c>
      <c r="AB432" s="270">
        <v>1.4E-2</v>
      </c>
      <c r="AC432" s="270">
        <v>1.4E-2</v>
      </c>
      <c r="AD432" s="270">
        <v>0</v>
      </c>
      <c r="AE432" s="270">
        <v>0</v>
      </c>
      <c r="AF432" s="270">
        <v>0</v>
      </c>
      <c r="AG432" s="270">
        <v>0</v>
      </c>
      <c r="AH432" s="270">
        <v>0</v>
      </c>
      <c r="AI432" s="270">
        <v>0</v>
      </c>
      <c r="AJ432" s="270">
        <v>0</v>
      </c>
      <c r="AK432" s="270">
        <v>0</v>
      </c>
      <c r="AL432" s="270">
        <v>0</v>
      </c>
      <c r="AM432" s="270">
        <v>0</v>
      </c>
      <c r="AN432" s="270">
        <v>1E-3</v>
      </c>
      <c r="AO432" s="270">
        <v>1E-3</v>
      </c>
      <c r="AP432" s="270">
        <v>1E-3</v>
      </c>
      <c r="AQ432" s="270">
        <v>1E-3</v>
      </c>
      <c r="AR432" s="270">
        <v>1E-3</v>
      </c>
      <c r="AS432" s="270">
        <v>7.0000000000000007E-2</v>
      </c>
      <c r="AT432" s="270">
        <v>7.0000000000000007E-2</v>
      </c>
      <c r="AU432" s="270">
        <v>7.0000000000000007E-2</v>
      </c>
      <c r="AV432" s="270">
        <v>7.0000000000000007E-2</v>
      </c>
      <c r="AW432" s="270">
        <v>7.0000000000000007E-2</v>
      </c>
      <c r="AX432" s="270">
        <v>0</v>
      </c>
      <c r="AY432" s="270">
        <v>0</v>
      </c>
      <c r="AZ432" s="270">
        <v>0</v>
      </c>
      <c r="BA432" s="270">
        <v>0</v>
      </c>
      <c r="BB432" s="270">
        <v>0</v>
      </c>
      <c r="BC432" s="270">
        <v>0</v>
      </c>
      <c r="BD432" s="270">
        <v>0</v>
      </c>
      <c r="BE432" s="270">
        <v>0</v>
      </c>
      <c r="BF432" s="270">
        <v>0</v>
      </c>
      <c r="BG432" s="270">
        <v>0</v>
      </c>
    </row>
    <row r="433" spans="1:59">
      <c r="A433" s="267" t="s">
        <v>825</v>
      </c>
      <c r="B433" s="268">
        <v>0.16941666666666669</v>
      </c>
      <c r="C433" s="268">
        <v>0.32999999999999996</v>
      </c>
      <c r="D433" s="268">
        <v>2.4E-2</v>
      </c>
      <c r="E433" s="268"/>
      <c r="F433" s="269">
        <v>3716</v>
      </c>
      <c r="G433" s="270">
        <v>0.13300000000000001</v>
      </c>
      <c r="H433" s="270">
        <v>1E-3</v>
      </c>
      <c r="I433" s="270">
        <v>4.0000000000000001E-3</v>
      </c>
      <c r="J433" s="270">
        <v>0</v>
      </c>
      <c r="K433" s="270">
        <v>3.0000000000000001E-3</v>
      </c>
      <c r="L433" s="270">
        <v>4.4166666666666798E-3</v>
      </c>
      <c r="M433" s="271">
        <v>35.791173304628636</v>
      </c>
      <c r="N433" s="269">
        <v>3902</v>
      </c>
      <c r="O433" s="269">
        <v>4292</v>
      </c>
      <c r="P433" s="269">
        <v>4721</v>
      </c>
      <c r="Q433" s="269">
        <v>5193</v>
      </c>
      <c r="R433" s="269">
        <v>5713</v>
      </c>
      <c r="S433" s="269" t="s">
        <v>144</v>
      </c>
      <c r="T433" s="270">
        <v>0.14000000000000001</v>
      </c>
      <c r="U433" s="270">
        <v>0.154</v>
      </c>
      <c r="V433" s="270">
        <v>0.16900000000000001</v>
      </c>
      <c r="W433" s="270">
        <v>0.186</v>
      </c>
      <c r="X433" s="270">
        <v>0.20399999999999999</v>
      </c>
      <c r="Y433" s="270">
        <v>1E-3</v>
      </c>
      <c r="Z433" s="270">
        <v>1E-3</v>
      </c>
      <c r="AA433" s="270">
        <v>1E-3</v>
      </c>
      <c r="AB433" s="270">
        <v>1E-3</v>
      </c>
      <c r="AC433" s="270">
        <v>2E-3</v>
      </c>
      <c r="AD433" s="270">
        <v>4.0000000000000001E-3</v>
      </c>
      <c r="AE433" s="270">
        <v>5.0000000000000001E-3</v>
      </c>
      <c r="AF433" s="270">
        <v>5.0000000000000001E-3</v>
      </c>
      <c r="AG433" s="270">
        <v>6.0000000000000001E-3</v>
      </c>
      <c r="AH433" s="270">
        <v>6.0000000000000001E-3</v>
      </c>
      <c r="AI433" s="270">
        <v>0</v>
      </c>
      <c r="AJ433" s="270">
        <v>0</v>
      </c>
      <c r="AK433" s="270">
        <v>0</v>
      </c>
      <c r="AL433" s="270">
        <v>0</v>
      </c>
      <c r="AM433" s="270">
        <v>0</v>
      </c>
      <c r="AN433" s="270">
        <v>5.0000000000000001E-3</v>
      </c>
      <c r="AO433" s="270">
        <v>6.0000000000000001E-3</v>
      </c>
      <c r="AP433" s="270">
        <v>7.0000000000000001E-3</v>
      </c>
      <c r="AQ433" s="270">
        <v>8.0000000000000002E-3</v>
      </c>
      <c r="AR433" s="270">
        <v>8.9999999999999993E-3</v>
      </c>
      <c r="AS433" s="270">
        <v>4.0000000000000001E-3</v>
      </c>
      <c r="AT433" s="270">
        <v>5.0000000000000001E-3</v>
      </c>
      <c r="AU433" s="270">
        <v>5.0000000000000001E-3</v>
      </c>
      <c r="AV433" s="270">
        <v>6.0000000000000001E-3</v>
      </c>
      <c r="AW433" s="270">
        <v>6.0000000000000001E-3</v>
      </c>
      <c r="AX433" s="270">
        <v>0.25</v>
      </c>
      <c r="AY433" s="270">
        <v>0</v>
      </c>
      <c r="AZ433" s="270">
        <v>0</v>
      </c>
      <c r="BA433" s="270">
        <v>0</v>
      </c>
      <c r="BB433" s="270">
        <v>0</v>
      </c>
      <c r="BC433" s="270">
        <v>0</v>
      </c>
      <c r="BD433" s="270">
        <v>0</v>
      </c>
      <c r="BE433" s="270">
        <v>0</v>
      </c>
      <c r="BF433" s="270">
        <v>0</v>
      </c>
      <c r="BG433" s="270">
        <v>0</v>
      </c>
    </row>
    <row r="434" spans="1:59">
      <c r="A434" s="267" t="s">
        <v>828</v>
      </c>
      <c r="B434" s="268">
        <v>1.0983333333333334</v>
      </c>
      <c r="C434" s="268">
        <v>1.9809999999999999</v>
      </c>
      <c r="D434" s="268">
        <v>1.0999999999999999E-2</v>
      </c>
      <c r="E434" s="268"/>
      <c r="F434" s="269">
        <v>7294</v>
      </c>
      <c r="G434" s="270">
        <v>0.48</v>
      </c>
      <c r="H434" s="270">
        <v>1E-3</v>
      </c>
      <c r="I434" s="270">
        <v>0.04</v>
      </c>
      <c r="J434" s="270">
        <v>7.6999999999999999E-2</v>
      </c>
      <c r="K434" s="270">
        <v>0.3</v>
      </c>
      <c r="L434" s="270">
        <v>0.18933333333333346</v>
      </c>
      <c r="M434" s="271">
        <v>65.807513024403619</v>
      </c>
      <c r="N434" s="269">
        <v>7659</v>
      </c>
      <c r="O434" s="269">
        <v>8426</v>
      </c>
      <c r="P434" s="269">
        <v>9267</v>
      </c>
      <c r="Q434" s="269">
        <v>10194</v>
      </c>
      <c r="R434" s="269">
        <v>11213</v>
      </c>
      <c r="S434" s="269" t="s">
        <v>144</v>
      </c>
      <c r="T434" s="270">
        <v>0.504</v>
      </c>
      <c r="U434" s="270">
        <v>0.55400000000000005</v>
      </c>
      <c r="V434" s="270">
        <v>0.61</v>
      </c>
      <c r="W434" s="270">
        <v>0.67100000000000004</v>
      </c>
      <c r="X434" s="270">
        <v>0.73799999999999999</v>
      </c>
      <c r="Y434" s="270">
        <v>1E-3</v>
      </c>
      <c r="Z434" s="270">
        <v>1E-3</v>
      </c>
      <c r="AA434" s="270">
        <v>1E-3</v>
      </c>
      <c r="AB434" s="270">
        <v>1E-3</v>
      </c>
      <c r="AC434" s="270">
        <v>2E-3</v>
      </c>
      <c r="AD434" s="270">
        <v>4.2000000000000003E-2</v>
      </c>
      <c r="AE434" s="270">
        <v>4.5999999999999999E-2</v>
      </c>
      <c r="AF434" s="270">
        <v>5.0999999999999997E-2</v>
      </c>
      <c r="AG434" s="270">
        <v>5.6000000000000001E-2</v>
      </c>
      <c r="AH434" s="270">
        <v>6.0999999999999999E-2</v>
      </c>
      <c r="AI434" s="270">
        <v>8.1000000000000003E-2</v>
      </c>
      <c r="AJ434" s="270">
        <v>8.8999999999999996E-2</v>
      </c>
      <c r="AK434" s="270">
        <v>9.8000000000000004E-2</v>
      </c>
      <c r="AL434" s="270">
        <v>0.108</v>
      </c>
      <c r="AM434" s="270">
        <v>0.11799999999999999</v>
      </c>
      <c r="AN434" s="270">
        <v>0.39300000000000002</v>
      </c>
      <c r="AO434" s="270">
        <v>0.432</v>
      </c>
      <c r="AP434" s="270">
        <v>0.47499999999999998</v>
      </c>
      <c r="AQ434" s="270">
        <v>0.52300000000000002</v>
      </c>
      <c r="AR434" s="270">
        <v>0.57499999999999996</v>
      </c>
      <c r="AS434" s="270">
        <v>0.121</v>
      </c>
      <c r="AT434" s="270">
        <v>0.13300000000000001</v>
      </c>
      <c r="AU434" s="270">
        <v>0.14599999999999999</v>
      </c>
      <c r="AV434" s="270">
        <v>0.161</v>
      </c>
      <c r="AW434" s="270">
        <v>0.17699999999999999</v>
      </c>
      <c r="AX434" s="270">
        <v>0.61199999999999999</v>
      </c>
      <c r="AY434" s="270">
        <v>0</v>
      </c>
      <c r="AZ434" s="270">
        <v>0</v>
      </c>
      <c r="BA434" s="270">
        <v>0</v>
      </c>
      <c r="BB434" s="270">
        <v>0</v>
      </c>
      <c r="BC434" s="270">
        <v>0.4</v>
      </c>
      <c r="BD434" s="270">
        <v>0</v>
      </c>
      <c r="BE434" s="270">
        <v>0</v>
      </c>
      <c r="BF434" s="270">
        <v>0</v>
      </c>
      <c r="BG434" s="270">
        <v>0</v>
      </c>
    </row>
    <row r="435" spans="1:59">
      <c r="A435" s="267" t="s">
        <v>1050</v>
      </c>
      <c r="B435" s="268" t="s">
        <v>395</v>
      </c>
      <c r="C435" s="268">
        <v>0</v>
      </c>
      <c r="D435" s="268">
        <v>0</v>
      </c>
      <c r="E435" s="268"/>
      <c r="F435" s="269" t="e">
        <v>#N/A</v>
      </c>
      <c r="G435" s="270">
        <v>0</v>
      </c>
      <c r="H435" s="270">
        <v>0</v>
      </c>
      <c r="I435" s="270">
        <v>0</v>
      </c>
      <c r="J435" s="270">
        <v>0</v>
      </c>
      <c r="K435" s="270">
        <v>0</v>
      </c>
      <c r="L435" s="270" t="e">
        <v>#VALUE!</v>
      </c>
      <c r="M435" s="271" t="s">
        <v>395</v>
      </c>
      <c r="N435" s="269">
        <v>0</v>
      </c>
      <c r="O435" s="269">
        <v>0</v>
      </c>
      <c r="P435" s="269">
        <v>0</v>
      </c>
      <c r="Q435" s="269">
        <v>0</v>
      </c>
      <c r="R435" s="269">
        <v>0</v>
      </c>
      <c r="S435" s="269" t="s">
        <v>144</v>
      </c>
      <c r="T435" s="270">
        <v>0</v>
      </c>
      <c r="U435" s="270">
        <v>0</v>
      </c>
      <c r="V435" s="270" t="e">
        <v>#N/A</v>
      </c>
      <c r="W435" s="270">
        <v>0</v>
      </c>
      <c r="X435" s="270">
        <v>0</v>
      </c>
      <c r="Y435" s="270">
        <v>0</v>
      </c>
      <c r="Z435" s="270">
        <v>0</v>
      </c>
      <c r="AA435" s="270">
        <v>0</v>
      </c>
      <c r="AB435" s="270">
        <v>0</v>
      </c>
      <c r="AC435" s="270">
        <v>0</v>
      </c>
      <c r="AD435" s="270">
        <v>0</v>
      </c>
      <c r="AE435" s="270">
        <v>0</v>
      </c>
      <c r="AF435" s="270">
        <v>0</v>
      </c>
      <c r="AG435" s="270">
        <v>0</v>
      </c>
      <c r="AH435" s="270">
        <v>0</v>
      </c>
      <c r="AI435" s="270">
        <v>0</v>
      </c>
      <c r="AJ435" s="270">
        <v>0</v>
      </c>
      <c r="AK435" s="270">
        <v>0</v>
      </c>
      <c r="AL435" s="270">
        <v>0</v>
      </c>
      <c r="AM435" s="270">
        <v>0</v>
      </c>
      <c r="AN435" s="270">
        <v>0</v>
      </c>
      <c r="AO435" s="270">
        <v>0</v>
      </c>
      <c r="AP435" s="270">
        <v>0</v>
      </c>
      <c r="AQ435" s="270">
        <v>0</v>
      </c>
      <c r="AR435" s="270">
        <v>0</v>
      </c>
      <c r="AS435" s="270">
        <v>0</v>
      </c>
      <c r="AT435" s="270">
        <v>0</v>
      </c>
      <c r="AU435" s="270">
        <v>0</v>
      </c>
      <c r="AV435" s="270">
        <v>0</v>
      </c>
      <c r="AW435" s="270">
        <v>0</v>
      </c>
      <c r="AX435" s="270">
        <v>0</v>
      </c>
      <c r="AY435" s="270">
        <v>0</v>
      </c>
      <c r="AZ435" s="270">
        <v>0</v>
      </c>
      <c r="BA435" s="270">
        <v>0</v>
      </c>
      <c r="BB435" s="270">
        <v>0</v>
      </c>
      <c r="BC435" s="270">
        <v>0</v>
      </c>
      <c r="BD435" s="270">
        <v>0</v>
      </c>
      <c r="BE435" s="270">
        <v>0</v>
      </c>
      <c r="BF435" s="270">
        <v>0</v>
      </c>
      <c r="BG435" s="270">
        <v>0</v>
      </c>
    </row>
    <row r="436" spans="1:59">
      <c r="A436" s="267" t="s">
        <v>830</v>
      </c>
      <c r="B436" s="268" t="s">
        <v>395</v>
      </c>
      <c r="C436" s="268">
        <v>0</v>
      </c>
      <c r="D436" s="268">
        <v>0</v>
      </c>
      <c r="E436" s="268"/>
      <c r="F436" s="269" t="e">
        <v>#N/A</v>
      </c>
      <c r="G436" s="270">
        <v>0</v>
      </c>
      <c r="H436" s="270">
        <v>0</v>
      </c>
      <c r="I436" s="270">
        <v>0</v>
      </c>
      <c r="J436" s="270">
        <v>0</v>
      </c>
      <c r="K436" s="270">
        <v>0</v>
      </c>
      <c r="L436" s="270" t="e">
        <v>#VALUE!</v>
      </c>
      <c r="M436" s="271" t="s">
        <v>395</v>
      </c>
      <c r="N436" s="269">
        <v>0</v>
      </c>
      <c r="O436" s="269">
        <v>0</v>
      </c>
      <c r="P436" s="269">
        <v>0</v>
      </c>
      <c r="Q436" s="269">
        <v>0</v>
      </c>
      <c r="R436" s="269">
        <v>0</v>
      </c>
      <c r="S436" s="269" t="s">
        <v>202</v>
      </c>
      <c r="T436" s="270">
        <v>0</v>
      </c>
      <c r="U436" s="270">
        <v>0</v>
      </c>
      <c r="V436" s="270" t="e">
        <v>#N/A</v>
      </c>
      <c r="W436" s="270">
        <v>0</v>
      </c>
      <c r="X436" s="270">
        <v>0</v>
      </c>
      <c r="Y436" s="270">
        <v>0</v>
      </c>
      <c r="Z436" s="270">
        <v>0</v>
      </c>
      <c r="AA436" s="270">
        <v>0</v>
      </c>
      <c r="AB436" s="270">
        <v>0</v>
      </c>
      <c r="AC436" s="270">
        <v>0</v>
      </c>
      <c r="AD436" s="270">
        <v>0</v>
      </c>
      <c r="AE436" s="270">
        <v>0</v>
      </c>
      <c r="AF436" s="270">
        <v>0</v>
      </c>
      <c r="AG436" s="270">
        <v>0</v>
      </c>
      <c r="AH436" s="270">
        <v>0</v>
      </c>
      <c r="AI436" s="270">
        <v>0</v>
      </c>
      <c r="AJ436" s="270">
        <v>0</v>
      </c>
      <c r="AK436" s="270">
        <v>0</v>
      </c>
      <c r="AL436" s="270">
        <v>0</v>
      </c>
      <c r="AM436" s="270">
        <v>0</v>
      </c>
      <c r="AN436" s="270">
        <v>0</v>
      </c>
      <c r="AO436" s="270">
        <v>0</v>
      </c>
      <c r="AP436" s="270">
        <v>0</v>
      </c>
      <c r="AQ436" s="270">
        <v>0</v>
      </c>
      <c r="AR436" s="270">
        <v>0</v>
      </c>
      <c r="AS436" s="270">
        <v>0</v>
      </c>
      <c r="AT436" s="270">
        <v>0</v>
      </c>
      <c r="AU436" s="270">
        <v>0</v>
      </c>
      <c r="AV436" s="270">
        <v>0</v>
      </c>
      <c r="AW436" s="270">
        <v>0</v>
      </c>
      <c r="AX436" s="270">
        <v>0</v>
      </c>
      <c r="AY436" s="270">
        <v>0</v>
      </c>
      <c r="AZ436" s="270">
        <v>0</v>
      </c>
      <c r="BA436" s="270">
        <v>0</v>
      </c>
      <c r="BB436" s="270">
        <v>0</v>
      </c>
      <c r="BC436" s="270">
        <v>0</v>
      </c>
      <c r="BD436" s="270">
        <v>0</v>
      </c>
      <c r="BE436" s="270">
        <v>0</v>
      </c>
      <c r="BF436" s="270">
        <v>0</v>
      </c>
      <c r="BG436" s="270">
        <v>0</v>
      </c>
    </row>
    <row r="437" spans="1:59">
      <c r="A437" s="267" t="s">
        <v>831</v>
      </c>
      <c r="B437" s="268">
        <v>7.7070833333333333</v>
      </c>
      <c r="C437" s="268">
        <v>12.6</v>
      </c>
      <c r="D437" s="268">
        <v>0.52500000000000002</v>
      </c>
      <c r="E437" s="268"/>
      <c r="F437" s="269">
        <v>45369</v>
      </c>
      <c r="G437" s="270">
        <v>1.958</v>
      </c>
      <c r="H437" s="270">
        <v>1.3839999999999999</v>
      </c>
      <c r="I437" s="270">
        <v>0.52600000000000002</v>
      </c>
      <c r="J437" s="270">
        <v>0.85600000000000009</v>
      </c>
      <c r="K437" s="270">
        <v>0.98</v>
      </c>
      <c r="L437" s="270">
        <v>1.4780833333333341</v>
      </c>
      <c r="M437" s="271">
        <v>43.157221891599988</v>
      </c>
      <c r="N437" s="269">
        <v>48091</v>
      </c>
      <c r="O437" s="269">
        <v>55305</v>
      </c>
      <c r="P437" s="269">
        <v>63601</v>
      </c>
      <c r="Q437" s="269">
        <v>73141</v>
      </c>
      <c r="R437" s="269">
        <v>84112</v>
      </c>
      <c r="S437" s="269" t="s">
        <v>173</v>
      </c>
      <c r="T437" s="270">
        <v>2.2120000000000002</v>
      </c>
      <c r="U437" s="270">
        <v>2.544</v>
      </c>
      <c r="V437" s="270">
        <v>2.9260000000000002</v>
      </c>
      <c r="W437" s="270">
        <v>3.3639999999999999</v>
      </c>
      <c r="X437" s="270">
        <v>3.8690000000000002</v>
      </c>
      <c r="Y437" s="270">
        <v>1.609</v>
      </c>
      <c r="Z437" s="270">
        <v>2.1709999999999998</v>
      </c>
      <c r="AA437" s="270">
        <v>2.7330000000000001</v>
      </c>
      <c r="AB437" s="270">
        <v>3.294</v>
      </c>
      <c r="AC437" s="270">
        <v>3.8559999999999999</v>
      </c>
      <c r="AD437" s="270">
        <v>0.55800000000000005</v>
      </c>
      <c r="AE437" s="270">
        <v>0.63600000000000001</v>
      </c>
      <c r="AF437" s="270">
        <v>0.71499999999999997</v>
      </c>
      <c r="AG437" s="270">
        <v>0.79400000000000004</v>
      </c>
      <c r="AH437" s="270">
        <v>0.873</v>
      </c>
      <c r="AI437" s="270">
        <v>0.871</v>
      </c>
      <c r="AJ437" s="270">
        <v>0.90800000000000003</v>
      </c>
      <c r="AK437" s="270">
        <v>0.94399999999999995</v>
      </c>
      <c r="AL437" s="270">
        <v>0.98099999999999998</v>
      </c>
      <c r="AM437" s="270">
        <v>1.018</v>
      </c>
      <c r="AN437" s="270">
        <v>1</v>
      </c>
      <c r="AO437" s="270">
        <v>1.0489999999999999</v>
      </c>
      <c r="AP437" s="270">
        <v>1.0980000000000001</v>
      </c>
      <c r="AQ437" s="270">
        <v>1.147</v>
      </c>
      <c r="AR437" s="270">
        <v>1.196</v>
      </c>
      <c r="AS437" s="270">
        <v>1.601</v>
      </c>
      <c r="AT437" s="270">
        <v>1.8720000000000001</v>
      </c>
      <c r="AU437" s="270">
        <v>2.1560000000000001</v>
      </c>
      <c r="AV437" s="270">
        <v>2.4540000000000002</v>
      </c>
      <c r="AW437" s="270">
        <v>2.7690000000000001</v>
      </c>
      <c r="AX437" s="270">
        <v>0</v>
      </c>
      <c r="AY437" s="270">
        <v>8</v>
      </c>
      <c r="AZ437" s="270">
        <v>0</v>
      </c>
      <c r="BA437" s="270">
        <v>0</v>
      </c>
      <c r="BB437" s="270">
        <v>0</v>
      </c>
      <c r="BC437" s="270">
        <v>0</v>
      </c>
      <c r="BD437" s="270">
        <v>0</v>
      </c>
      <c r="BE437" s="270">
        <v>0</v>
      </c>
      <c r="BF437" s="270">
        <v>0</v>
      </c>
      <c r="BG437" s="270">
        <v>0</v>
      </c>
    </row>
    <row r="438" spans="1:59">
      <c r="A438" s="267" t="s">
        <v>832</v>
      </c>
      <c r="B438" s="268">
        <v>4.6666666666666669E-2</v>
      </c>
      <c r="C438" s="268">
        <v>0.14500000000000002</v>
      </c>
      <c r="D438" s="268">
        <v>0</v>
      </c>
      <c r="E438" s="268"/>
      <c r="F438" s="269">
        <v>410</v>
      </c>
      <c r="G438" s="270">
        <v>0.03</v>
      </c>
      <c r="H438" s="270">
        <v>0.01</v>
      </c>
      <c r="I438" s="270">
        <v>0</v>
      </c>
      <c r="J438" s="270">
        <v>0</v>
      </c>
      <c r="K438" s="270">
        <v>8.0000000000000002E-3</v>
      </c>
      <c r="L438" s="270">
        <v>-1.3333333333333322E-3</v>
      </c>
      <c r="M438" s="271">
        <v>73.170731707317074</v>
      </c>
      <c r="N438" s="269">
        <v>436</v>
      </c>
      <c r="O438" s="269">
        <v>436</v>
      </c>
      <c r="P438" s="269">
        <v>436</v>
      </c>
      <c r="Q438" s="269">
        <v>436</v>
      </c>
      <c r="R438" s="269">
        <v>436</v>
      </c>
      <c r="S438" s="269" t="s">
        <v>128</v>
      </c>
      <c r="T438" s="270">
        <v>2.1999999999999999E-2</v>
      </c>
      <c r="U438" s="270">
        <v>2.1999999999999999E-2</v>
      </c>
      <c r="V438" s="270" t="e">
        <v>#N/A</v>
      </c>
      <c r="W438" s="270">
        <v>2.1999999999999999E-2</v>
      </c>
      <c r="X438" s="270">
        <v>2.1999999999999999E-2</v>
      </c>
      <c r="Y438" s="270">
        <v>0.01</v>
      </c>
      <c r="Z438" s="270">
        <v>0.01</v>
      </c>
      <c r="AA438" s="270">
        <v>0.01</v>
      </c>
      <c r="AB438" s="270">
        <v>0.01</v>
      </c>
      <c r="AC438" s="270">
        <v>0.01</v>
      </c>
      <c r="AD438" s="270">
        <v>0</v>
      </c>
      <c r="AE438" s="270">
        <v>0</v>
      </c>
      <c r="AF438" s="270">
        <v>0</v>
      </c>
      <c r="AG438" s="270">
        <v>0</v>
      </c>
      <c r="AH438" s="270">
        <v>0</v>
      </c>
      <c r="AI438" s="270">
        <v>0</v>
      </c>
      <c r="AJ438" s="270">
        <v>0</v>
      </c>
      <c r="AK438" s="270">
        <v>0</v>
      </c>
      <c r="AL438" s="270">
        <v>0</v>
      </c>
      <c r="AM438" s="270">
        <v>0</v>
      </c>
      <c r="AN438" s="270">
        <v>0.01</v>
      </c>
      <c r="AO438" s="270">
        <v>0.01</v>
      </c>
      <c r="AP438" s="270">
        <v>0.01</v>
      </c>
      <c r="AQ438" s="270">
        <v>0.01</v>
      </c>
      <c r="AR438" s="270">
        <v>0.01</v>
      </c>
      <c r="AS438" s="270">
        <v>3.0000000000000001E-3</v>
      </c>
      <c r="AT438" s="270">
        <v>3.0000000000000001E-3</v>
      </c>
      <c r="AU438" s="270">
        <v>3.0000000000000001E-3</v>
      </c>
      <c r="AV438" s="270">
        <v>3.0000000000000001E-3</v>
      </c>
      <c r="AW438" s="270">
        <v>3.0000000000000001E-3</v>
      </c>
      <c r="AX438" s="270">
        <v>0</v>
      </c>
      <c r="AY438" s="270">
        <v>0</v>
      </c>
      <c r="AZ438" s="270">
        <v>0</v>
      </c>
      <c r="BA438" s="270">
        <v>0</v>
      </c>
      <c r="BB438" s="270">
        <v>0</v>
      </c>
      <c r="BC438" s="270">
        <v>0</v>
      </c>
      <c r="BD438" s="270">
        <v>0</v>
      </c>
      <c r="BE438" s="270">
        <v>0</v>
      </c>
      <c r="BF438" s="270">
        <v>0</v>
      </c>
      <c r="BG438" s="270">
        <v>0</v>
      </c>
    </row>
    <row r="439" spans="1:59">
      <c r="A439" s="267" t="s">
        <v>833</v>
      </c>
      <c r="B439" s="268">
        <v>0.27775</v>
      </c>
      <c r="C439" s="268">
        <v>2.5000000000000001E-2</v>
      </c>
      <c r="D439" s="268">
        <v>0</v>
      </c>
      <c r="E439" s="268"/>
      <c r="F439" s="269">
        <v>5162</v>
      </c>
      <c r="G439" s="270">
        <v>0.23799999999999999</v>
      </c>
      <c r="H439" s="270">
        <v>9.0000000000000011E-3</v>
      </c>
      <c r="I439" s="270">
        <v>2E-3</v>
      </c>
      <c r="J439" s="270">
        <v>3.0000000000000001E-3</v>
      </c>
      <c r="K439" s="270">
        <v>4.0000000000000001E-3</v>
      </c>
      <c r="L439" s="270">
        <v>2.1749999999999992E-2</v>
      </c>
      <c r="M439" s="271">
        <v>46.106160402944596</v>
      </c>
      <c r="N439" s="269">
        <v>5312</v>
      </c>
      <c r="O439" s="269">
        <v>5547</v>
      </c>
      <c r="P439" s="269">
        <v>5949</v>
      </c>
      <c r="Q439" s="269">
        <v>6381</v>
      </c>
      <c r="R439" s="269">
        <v>6843</v>
      </c>
      <c r="S439" s="269" t="s">
        <v>212</v>
      </c>
      <c r="T439" s="270">
        <v>0.26500000000000001</v>
      </c>
      <c r="U439" s="270">
        <v>0.27600000000000002</v>
      </c>
      <c r="V439" s="270">
        <v>0.29599999999999999</v>
      </c>
      <c r="W439" s="270">
        <v>0.317</v>
      </c>
      <c r="X439" s="270">
        <v>0.33900000000000002</v>
      </c>
      <c r="Y439" s="270">
        <v>1.6E-2</v>
      </c>
      <c r="Z439" s="270">
        <v>1.7000000000000001E-2</v>
      </c>
      <c r="AA439" s="270">
        <v>1.7999999999999999E-2</v>
      </c>
      <c r="AB439" s="270">
        <v>1.9E-2</v>
      </c>
      <c r="AC439" s="270">
        <v>0.02</v>
      </c>
      <c r="AD439" s="270">
        <v>2E-3</v>
      </c>
      <c r="AE439" s="270">
        <v>2E-3</v>
      </c>
      <c r="AF439" s="270">
        <v>2E-3</v>
      </c>
      <c r="AG439" s="270">
        <v>2E-3</v>
      </c>
      <c r="AH439" s="270">
        <v>2E-3</v>
      </c>
      <c r="AI439" s="270">
        <v>3.0000000000000001E-3</v>
      </c>
      <c r="AJ439" s="270">
        <v>3.0000000000000001E-3</v>
      </c>
      <c r="AK439" s="270">
        <v>3.0000000000000001E-3</v>
      </c>
      <c r="AL439" s="270">
        <v>3.0000000000000001E-3</v>
      </c>
      <c r="AM439" s="270">
        <v>3.0000000000000001E-3</v>
      </c>
      <c r="AN439" s="270">
        <v>6.0000000000000001E-3</v>
      </c>
      <c r="AO439" s="270">
        <v>6.0000000000000001E-3</v>
      </c>
      <c r="AP439" s="270">
        <v>6.0000000000000001E-3</v>
      </c>
      <c r="AQ439" s="270">
        <v>6.0000000000000001E-3</v>
      </c>
      <c r="AR439" s="270">
        <v>6.0000000000000001E-3</v>
      </c>
      <c r="AS439" s="270">
        <v>2.1000000000000001E-2</v>
      </c>
      <c r="AT439" s="270">
        <v>2.1000000000000001E-2</v>
      </c>
      <c r="AU439" s="270">
        <v>2.1000000000000001E-2</v>
      </c>
      <c r="AV439" s="270">
        <v>2.1000000000000001E-2</v>
      </c>
      <c r="AW439" s="270">
        <v>2.1000000000000001E-2</v>
      </c>
      <c r="AX439" s="270">
        <v>0.32</v>
      </c>
      <c r="AY439" s="270">
        <v>0</v>
      </c>
      <c r="AZ439" s="270">
        <v>-0.32</v>
      </c>
      <c r="BA439" s="270">
        <v>0</v>
      </c>
      <c r="BB439" s="270">
        <v>0</v>
      </c>
      <c r="BC439" s="270">
        <v>0</v>
      </c>
      <c r="BD439" s="270">
        <v>0</v>
      </c>
      <c r="BE439" s="270">
        <v>0</v>
      </c>
      <c r="BF439" s="270">
        <v>0</v>
      </c>
      <c r="BG439" s="270">
        <v>0</v>
      </c>
    </row>
    <row r="440" spans="1:59">
      <c r="A440" s="267" t="s">
        <v>1052</v>
      </c>
      <c r="B440" s="268" t="s">
        <v>395</v>
      </c>
      <c r="C440" s="268">
        <v>0</v>
      </c>
      <c r="D440" s="268">
        <v>0</v>
      </c>
      <c r="E440" s="268"/>
      <c r="F440" s="269" t="e">
        <v>#N/A</v>
      </c>
      <c r="G440" s="270">
        <v>0</v>
      </c>
      <c r="H440" s="270">
        <v>0</v>
      </c>
      <c r="I440" s="270">
        <v>0</v>
      </c>
      <c r="J440" s="270">
        <v>0</v>
      </c>
      <c r="K440" s="270">
        <v>0</v>
      </c>
      <c r="L440" s="270" t="e">
        <v>#VALUE!</v>
      </c>
      <c r="M440" s="271" t="s">
        <v>395</v>
      </c>
      <c r="N440" s="269">
        <v>0</v>
      </c>
      <c r="O440" s="269">
        <v>0</v>
      </c>
      <c r="P440" s="269">
        <v>0</v>
      </c>
      <c r="Q440" s="269">
        <v>0</v>
      </c>
      <c r="R440" s="269">
        <v>0</v>
      </c>
      <c r="S440" s="269" t="s">
        <v>143</v>
      </c>
      <c r="T440" s="270">
        <v>0</v>
      </c>
      <c r="U440" s="270">
        <v>0</v>
      </c>
      <c r="V440" s="270" t="e">
        <v>#N/A</v>
      </c>
      <c r="W440" s="270">
        <v>0</v>
      </c>
      <c r="X440" s="270">
        <v>0</v>
      </c>
      <c r="Y440" s="270">
        <v>0</v>
      </c>
      <c r="Z440" s="270">
        <v>0</v>
      </c>
      <c r="AA440" s="270">
        <v>0</v>
      </c>
      <c r="AB440" s="270">
        <v>0</v>
      </c>
      <c r="AC440" s="270">
        <v>0</v>
      </c>
      <c r="AD440" s="270">
        <v>0</v>
      </c>
      <c r="AE440" s="270">
        <v>0</v>
      </c>
      <c r="AF440" s="270">
        <v>0</v>
      </c>
      <c r="AG440" s="270">
        <v>0</v>
      </c>
      <c r="AH440" s="270">
        <v>0</v>
      </c>
      <c r="AI440" s="270">
        <v>0</v>
      </c>
      <c r="AJ440" s="270">
        <v>0</v>
      </c>
      <c r="AK440" s="270">
        <v>0</v>
      </c>
      <c r="AL440" s="270">
        <v>0</v>
      </c>
      <c r="AM440" s="270">
        <v>0</v>
      </c>
      <c r="AN440" s="270">
        <v>0</v>
      </c>
      <c r="AO440" s="270">
        <v>0</v>
      </c>
      <c r="AP440" s="270">
        <v>0</v>
      </c>
      <c r="AQ440" s="270">
        <v>0</v>
      </c>
      <c r="AR440" s="270">
        <v>0</v>
      </c>
      <c r="AS440" s="270">
        <v>0</v>
      </c>
      <c r="AT440" s="270">
        <v>0</v>
      </c>
      <c r="AU440" s="270">
        <v>0</v>
      </c>
      <c r="AV440" s="270">
        <v>0</v>
      </c>
      <c r="AW440" s="270">
        <v>0</v>
      </c>
      <c r="AX440" s="270">
        <v>0</v>
      </c>
      <c r="AY440" s="270">
        <v>0</v>
      </c>
      <c r="AZ440" s="270">
        <v>0</v>
      </c>
      <c r="BA440" s="270">
        <v>0</v>
      </c>
      <c r="BB440" s="270">
        <v>0</v>
      </c>
      <c r="BC440" s="270">
        <v>0</v>
      </c>
      <c r="BD440" s="270">
        <v>0</v>
      </c>
      <c r="BE440" s="270">
        <v>0</v>
      </c>
      <c r="BF440" s="270">
        <v>0</v>
      </c>
      <c r="BG440" s="270">
        <v>0</v>
      </c>
    </row>
    <row r="441" spans="1:59">
      <c r="A441" s="267" t="s">
        <v>1053</v>
      </c>
      <c r="B441" s="268" t="s">
        <v>395</v>
      </c>
      <c r="C441" s="268">
        <v>0</v>
      </c>
      <c r="D441" s="268">
        <v>0</v>
      </c>
      <c r="E441" s="268"/>
      <c r="F441" s="269" t="e">
        <v>#N/A</v>
      </c>
      <c r="G441" s="270">
        <v>0</v>
      </c>
      <c r="H441" s="270">
        <v>0</v>
      </c>
      <c r="I441" s="270">
        <v>0</v>
      </c>
      <c r="J441" s="270">
        <v>0</v>
      </c>
      <c r="K441" s="270">
        <v>0</v>
      </c>
      <c r="L441" s="270" t="e">
        <v>#VALUE!</v>
      </c>
      <c r="M441" s="271" t="s">
        <v>395</v>
      </c>
      <c r="N441" s="269">
        <v>0</v>
      </c>
      <c r="O441" s="269">
        <v>0</v>
      </c>
      <c r="P441" s="269">
        <v>0</v>
      </c>
      <c r="Q441" s="269">
        <v>0</v>
      </c>
      <c r="R441" s="269">
        <v>0</v>
      </c>
      <c r="S441" s="269" t="s">
        <v>143</v>
      </c>
      <c r="T441" s="270">
        <v>0</v>
      </c>
      <c r="U441" s="270">
        <v>0</v>
      </c>
      <c r="V441" s="270" t="e">
        <v>#N/A</v>
      </c>
      <c r="W441" s="270">
        <v>0</v>
      </c>
      <c r="X441" s="270">
        <v>0</v>
      </c>
      <c r="Y441" s="270">
        <v>0</v>
      </c>
      <c r="Z441" s="270">
        <v>0</v>
      </c>
      <c r="AA441" s="270">
        <v>0</v>
      </c>
      <c r="AB441" s="270">
        <v>0</v>
      </c>
      <c r="AC441" s="270">
        <v>0</v>
      </c>
      <c r="AD441" s="270">
        <v>0</v>
      </c>
      <c r="AE441" s="270">
        <v>0</v>
      </c>
      <c r="AF441" s="270">
        <v>0</v>
      </c>
      <c r="AG441" s="270">
        <v>0</v>
      </c>
      <c r="AH441" s="270">
        <v>0</v>
      </c>
      <c r="AI441" s="270">
        <v>0</v>
      </c>
      <c r="AJ441" s="270">
        <v>0</v>
      </c>
      <c r="AK441" s="270">
        <v>0</v>
      </c>
      <c r="AL441" s="270">
        <v>0</v>
      </c>
      <c r="AM441" s="270">
        <v>0</v>
      </c>
      <c r="AN441" s="270">
        <v>0</v>
      </c>
      <c r="AO441" s="270">
        <v>0</v>
      </c>
      <c r="AP441" s="270">
        <v>0</v>
      </c>
      <c r="AQ441" s="270">
        <v>0</v>
      </c>
      <c r="AR441" s="270">
        <v>0</v>
      </c>
      <c r="AS441" s="270">
        <v>0</v>
      </c>
      <c r="AT441" s="270">
        <v>0</v>
      </c>
      <c r="AU441" s="270">
        <v>0</v>
      </c>
      <c r="AV441" s="270">
        <v>0</v>
      </c>
      <c r="AW441" s="270">
        <v>0</v>
      </c>
      <c r="AX441" s="270">
        <v>0</v>
      </c>
      <c r="AY441" s="270">
        <v>0</v>
      </c>
      <c r="AZ441" s="270">
        <v>0</v>
      </c>
      <c r="BA441" s="270">
        <v>0</v>
      </c>
      <c r="BB441" s="270">
        <v>0</v>
      </c>
      <c r="BC441" s="270">
        <v>0</v>
      </c>
      <c r="BD441" s="270">
        <v>0</v>
      </c>
      <c r="BE441" s="270">
        <v>0</v>
      </c>
      <c r="BF441" s="270">
        <v>0</v>
      </c>
      <c r="BG441" s="270">
        <v>0</v>
      </c>
    </row>
    <row r="442" spans="1:59">
      <c r="A442" s="267" t="s">
        <v>1054</v>
      </c>
      <c r="B442" s="268" t="s">
        <v>395</v>
      </c>
      <c r="C442" s="268">
        <v>0</v>
      </c>
      <c r="D442" s="268">
        <v>0</v>
      </c>
      <c r="E442" s="268"/>
      <c r="F442" s="269" t="e">
        <v>#N/A</v>
      </c>
      <c r="G442" s="270">
        <v>0</v>
      </c>
      <c r="H442" s="270">
        <v>0</v>
      </c>
      <c r="I442" s="270">
        <v>0</v>
      </c>
      <c r="J442" s="270">
        <v>0</v>
      </c>
      <c r="K442" s="270">
        <v>0</v>
      </c>
      <c r="L442" s="270" t="e">
        <v>#VALUE!</v>
      </c>
      <c r="M442" s="271" t="s">
        <v>395</v>
      </c>
      <c r="N442" s="269">
        <v>0</v>
      </c>
      <c r="O442" s="269">
        <v>0</v>
      </c>
      <c r="P442" s="269">
        <v>0</v>
      </c>
      <c r="Q442" s="269">
        <v>0</v>
      </c>
      <c r="R442" s="269">
        <v>0</v>
      </c>
      <c r="S442" s="269" t="s">
        <v>143</v>
      </c>
      <c r="T442" s="270">
        <v>0</v>
      </c>
      <c r="U442" s="270">
        <v>0</v>
      </c>
      <c r="V442" s="270" t="e">
        <v>#N/A</v>
      </c>
      <c r="W442" s="270">
        <v>0</v>
      </c>
      <c r="X442" s="270">
        <v>0</v>
      </c>
      <c r="Y442" s="270">
        <v>0</v>
      </c>
      <c r="Z442" s="270">
        <v>0</v>
      </c>
      <c r="AA442" s="270">
        <v>0</v>
      </c>
      <c r="AB442" s="270">
        <v>0</v>
      </c>
      <c r="AC442" s="270">
        <v>0</v>
      </c>
      <c r="AD442" s="270">
        <v>0</v>
      </c>
      <c r="AE442" s="270">
        <v>0</v>
      </c>
      <c r="AF442" s="270">
        <v>0</v>
      </c>
      <c r="AG442" s="270">
        <v>0</v>
      </c>
      <c r="AH442" s="270">
        <v>0</v>
      </c>
      <c r="AI442" s="270">
        <v>0</v>
      </c>
      <c r="AJ442" s="270">
        <v>0</v>
      </c>
      <c r="AK442" s="270">
        <v>0</v>
      </c>
      <c r="AL442" s="270">
        <v>0</v>
      </c>
      <c r="AM442" s="270">
        <v>0</v>
      </c>
      <c r="AN442" s="270">
        <v>0</v>
      </c>
      <c r="AO442" s="270">
        <v>0</v>
      </c>
      <c r="AP442" s="270">
        <v>0</v>
      </c>
      <c r="AQ442" s="270">
        <v>0</v>
      </c>
      <c r="AR442" s="270">
        <v>0</v>
      </c>
      <c r="AS442" s="270">
        <v>0</v>
      </c>
      <c r="AT442" s="270">
        <v>0</v>
      </c>
      <c r="AU442" s="270">
        <v>0</v>
      </c>
      <c r="AV442" s="270">
        <v>0</v>
      </c>
      <c r="AW442" s="270">
        <v>0</v>
      </c>
      <c r="AX442" s="270">
        <v>0</v>
      </c>
      <c r="AY442" s="270">
        <v>0</v>
      </c>
      <c r="AZ442" s="270">
        <v>0</v>
      </c>
      <c r="BA442" s="270">
        <v>0</v>
      </c>
      <c r="BB442" s="270">
        <v>0</v>
      </c>
      <c r="BC442" s="270">
        <v>0</v>
      </c>
      <c r="BD442" s="270">
        <v>0</v>
      </c>
      <c r="BE442" s="270">
        <v>0</v>
      </c>
      <c r="BF442" s="270">
        <v>0</v>
      </c>
      <c r="BG442" s="270">
        <v>0</v>
      </c>
    </row>
    <row r="443" spans="1:59">
      <c r="A443" s="267" t="s">
        <v>1055</v>
      </c>
      <c r="B443" s="268" t="s">
        <v>395</v>
      </c>
      <c r="C443" s="268">
        <v>0</v>
      </c>
      <c r="D443" s="268">
        <v>0</v>
      </c>
      <c r="E443" s="268"/>
      <c r="F443" s="269" t="e">
        <v>#N/A</v>
      </c>
      <c r="G443" s="270">
        <v>0</v>
      </c>
      <c r="H443" s="270">
        <v>0</v>
      </c>
      <c r="I443" s="270">
        <v>0</v>
      </c>
      <c r="J443" s="270">
        <v>0</v>
      </c>
      <c r="K443" s="270">
        <v>0</v>
      </c>
      <c r="L443" s="270" t="e">
        <v>#VALUE!</v>
      </c>
      <c r="M443" s="271" t="s">
        <v>395</v>
      </c>
      <c r="N443" s="269">
        <v>0</v>
      </c>
      <c r="O443" s="269">
        <v>0</v>
      </c>
      <c r="P443" s="269">
        <v>0</v>
      </c>
      <c r="Q443" s="269">
        <v>0</v>
      </c>
      <c r="R443" s="269">
        <v>0</v>
      </c>
      <c r="S443" s="269" t="s">
        <v>143</v>
      </c>
      <c r="T443" s="270">
        <v>0</v>
      </c>
      <c r="U443" s="270">
        <v>0</v>
      </c>
      <c r="V443" s="270" t="e">
        <v>#N/A</v>
      </c>
      <c r="W443" s="270">
        <v>0</v>
      </c>
      <c r="X443" s="270">
        <v>0</v>
      </c>
      <c r="Y443" s="270">
        <v>0</v>
      </c>
      <c r="Z443" s="270">
        <v>0</v>
      </c>
      <c r="AA443" s="270">
        <v>0</v>
      </c>
      <c r="AB443" s="270">
        <v>0</v>
      </c>
      <c r="AC443" s="270">
        <v>0</v>
      </c>
      <c r="AD443" s="270">
        <v>0</v>
      </c>
      <c r="AE443" s="270">
        <v>0</v>
      </c>
      <c r="AF443" s="270">
        <v>0</v>
      </c>
      <c r="AG443" s="270">
        <v>0</v>
      </c>
      <c r="AH443" s="270">
        <v>0</v>
      </c>
      <c r="AI443" s="270">
        <v>0</v>
      </c>
      <c r="AJ443" s="270">
        <v>0</v>
      </c>
      <c r="AK443" s="270">
        <v>0</v>
      </c>
      <c r="AL443" s="270">
        <v>0</v>
      </c>
      <c r="AM443" s="270">
        <v>0</v>
      </c>
      <c r="AN443" s="270">
        <v>0</v>
      </c>
      <c r="AO443" s="270">
        <v>0</v>
      </c>
      <c r="AP443" s="270">
        <v>0</v>
      </c>
      <c r="AQ443" s="270">
        <v>0</v>
      </c>
      <c r="AR443" s="270">
        <v>0</v>
      </c>
      <c r="AS443" s="270">
        <v>0</v>
      </c>
      <c r="AT443" s="270">
        <v>0</v>
      </c>
      <c r="AU443" s="270">
        <v>0</v>
      </c>
      <c r="AV443" s="270">
        <v>0</v>
      </c>
      <c r="AW443" s="270">
        <v>0</v>
      </c>
      <c r="AX443" s="270">
        <v>0</v>
      </c>
      <c r="AY443" s="270">
        <v>0</v>
      </c>
      <c r="AZ443" s="270">
        <v>0</v>
      </c>
      <c r="BA443" s="270">
        <v>0</v>
      </c>
      <c r="BB443" s="270">
        <v>0</v>
      </c>
      <c r="BC443" s="270">
        <v>0</v>
      </c>
      <c r="BD443" s="270">
        <v>0</v>
      </c>
      <c r="BE443" s="270">
        <v>0</v>
      </c>
      <c r="BF443" s="270">
        <v>0</v>
      </c>
      <c r="BG443" s="270">
        <v>0</v>
      </c>
    </row>
    <row r="444" spans="1:59">
      <c r="A444" s="267" t="s">
        <v>1056</v>
      </c>
      <c r="B444" s="268" t="s">
        <v>395</v>
      </c>
      <c r="C444" s="268">
        <v>0</v>
      </c>
      <c r="D444" s="268">
        <v>0</v>
      </c>
      <c r="E444" s="268"/>
      <c r="F444" s="269" t="e">
        <v>#N/A</v>
      </c>
      <c r="G444" s="270">
        <v>0</v>
      </c>
      <c r="H444" s="270">
        <v>0</v>
      </c>
      <c r="I444" s="270">
        <v>0</v>
      </c>
      <c r="J444" s="270">
        <v>0</v>
      </c>
      <c r="K444" s="270">
        <v>0</v>
      </c>
      <c r="L444" s="270" t="e">
        <v>#VALUE!</v>
      </c>
      <c r="M444" s="271" t="s">
        <v>395</v>
      </c>
      <c r="N444" s="269">
        <v>0</v>
      </c>
      <c r="O444" s="269">
        <v>0</v>
      </c>
      <c r="P444" s="269">
        <v>0</v>
      </c>
      <c r="Q444" s="269">
        <v>0</v>
      </c>
      <c r="R444" s="269">
        <v>0</v>
      </c>
      <c r="S444" s="269" t="s">
        <v>143</v>
      </c>
      <c r="T444" s="270">
        <v>0</v>
      </c>
      <c r="U444" s="270">
        <v>0</v>
      </c>
      <c r="V444" s="270" t="e">
        <v>#N/A</v>
      </c>
      <c r="W444" s="270">
        <v>0</v>
      </c>
      <c r="X444" s="270">
        <v>0</v>
      </c>
      <c r="Y444" s="270">
        <v>0</v>
      </c>
      <c r="Z444" s="270">
        <v>0</v>
      </c>
      <c r="AA444" s="270">
        <v>0</v>
      </c>
      <c r="AB444" s="270">
        <v>0</v>
      </c>
      <c r="AC444" s="270">
        <v>0</v>
      </c>
      <c r="AD444" s="270">
        <v>0</v>
      </c>
      <c r="AE444" s="270">
        <v>0</v>
      </c>
      <c r="AF444" s="270">
        <v>0</v>
      </c>
      <c r="AG444" s="270">
        <v>0</v>
      </c>
      <c r="AH444" s="270">
        <v>0</v>
      </c>
      <c r="AI444" s="270">
        <v>0</v>
      </c>
      <c r="AJ444" s="270">
        <v>0</v>
      </c>
      <c r="AK444" s="270">
        <v>0</v>
      </c>
      <c r="AL444" s="270">
        <v>0</v>
      </c>
      <c r="AM444" s="270">
        <v>0</v>
      </c>
      <c r="AN444" s="270">
        <v>0</v>
      </c>
      <c r="AO444" s="270">
        <v>0</v>
      </c>
      <c r="AP444" s="270">
        <v>0</v>
      </c>
      <c r="AQ444" s="270">
        <v>0</v>
      </c>
      <c r="AR444" s="270">
        <v>0</v>
      </c>
      <c r="AS444" s="270">
        <v>0</v>
      </c>
      <c r="AT444" s="270">
        <v>0</v>
      </c>
      <c r="AU444" s="270">
        <v>0</v>
      </c>
      <c r="AV444" s="270">
        <v>0</v>
      </c>
      <c r="AW444" s="270">
        <v>0</v>
      </c>
      <c r="AX444" s="270">
        <v>0</v>
      </c>
      <c r="AY444" s="270">
        <v>0</v>
      </c>
      <c r="AZ444" s="270">
        <v>0</v>
      </c>
      <c r="BA444" s="270">
        <v>0</v>
      </c>
      <c r="BB444" s="270">
        <v>0</v>
      </c>
      <c r="BC444" s="270">
        <v>0</v>
      </c>
      <c r="BD444" s="270">
        <v>0</v>
      </c>
      <c r="BE444" s="270">
        <v>0</v>
      </c>
      <c r="BF444" s="270">
        <v>0</v>
      </c>
      <c r="BG444" s="270">
        <v>0</v>
      </c>
    </row>
    <row r="445" spans="1:59">
      <c r="A445" s="267" t="s">
        <v>836</v>
      </c>
      <c r="B445" s="268">
        <v>0.24008333333333334</v>
      </c>
      <c r="C445" s="268">
        <v>0.4</v>
      </c>
      <c r="D445" s="268">
        <v>0</v>
      </c>
      <c r="E445" s="268"/>
      <c r="F445" s="269">
        <v>2955</v>
      </c>
      <c r="G445" s="270">
        <v>0.121</v>
      </c>
      <c r="H445" s="270">
        <v>4.8000000000000001E-2</v>
      </c>
      <c r="I445" s="270">
        <v>0</v>
      </c>
      <c r="J445" s="270">
        <v>0</v>
      </c>
      <c r="K445" s="270">
        <v>4.5999999999999999E-2</v>
      </c>
      <c r="L445" s="270">
        <v>2.5083333333333374E-2</v>
      </c>
      <c r="M445" s="271">
        <v>40.947546531302876</v>
      </c>
      <c r="N445" s="269">
        <v>2955</v>
      </c>
      <c r="O445" s="269">
        <v>2975</v>
      </c>
      <c r="P445" s="269">
        <v>3000</v>
      </c>
      <c r="Q445" s="269">
        <v>3050</v>
      </c>
      <c r="R445" s="269">
        <v>3100</v>
      </c>
      <c r="S445" s="269" t="s">
        <v>184</v>
      </c>
      <c r="T445" s="270">
        <v>0.121</v>
      </c>
      <c r="U445" s="270">
        <v>0.122</v>
      </c>
      <c r="V445" s="270">
        <v>0.123</v>
      </c>
      <c r="W445" s="270">
        <v>0.125</v>
      </c>
      <c r="X445" s="270">
        <v>0.127</v>
      </c>
      <c r="Y445" s="270">
        <v>5.1999999999999998E-2</v>
      </c>
      <c r="Z445" s="270">
        <v>5.2999999999999999E-2</v>
      </c>
      <c r="AA445" s="270">
        <v>5.3999999999999999E-2</v>
      </c>
      <c r="AB445" s="270">
        <v>5.5E-2</v>
      </c>
      <c r="AC445" s="270">
        <v>5.6000000000000001E-2</v>
      </c>
      <c r="AD445" s="270">
        <v>0</v>
      </c>
      <c r="AE445" s="270">
        <v>0</v>
      </c>
      <c r="AF445" s="270">
        <v>0</v>
      </c>
      <c r="AG445" s="270">
        <v>0</v>
      </c>
      <c r="AH445" s="270">
        <v>0</v>
      </c>
      <c r="AI445" s="270">
        <v>0</v>
      </c>
      <c r="AJ445" s="270">
        <v>0</v>
      </c>
      <c r="AK445" s="270">
        <v>0</v>
      </c>
      <c r="AL445" s="270">
        <v>0</v>
      </c>
      <c r="AM445" s="270">
        <v>0</v>
      </c>
      <c r="AN445" s="270">
        <v>4.2999999999999997E-2</v>
      </c>
      <c r="AO445" s="270">
        <v>4.2999999999999997E-2</v>
      </c>
      <c r="AP445" s="270">
        <v>4.2999999999999997E-2</v>
      </c>
      <c r="AQ445" s="270">
        <v>4.2999999999999997E-2</v>
      </c>
      <c r="AR445" s="270">
        <v>4.2999999999999997E-2</v>
      </c>
      <c r="AS445" s="270">
        <v>4.2999999999999997E-2</v>
      </c>
      <c r="AT445" s="270">
        <v>4.2999999999999997E-2</v>
      </c>
      <c r="AU445" s="270">
        <v>4.3999999999999997E-2</v>
      </c>
      <c r="AV445" s="270">
        <v>4.4999999999999998E-2</v>
      </c>
      <c r="AW445" s="270">
        <v>4.4999999999999998E-2</v>
      </c>
      <c r="AX445" s="270">
        <v>0</v>
      </c>
      <c r="AY445" s="270">
        <v>0</v>
      </c>
      <c r="AZ445" s="270">
        <v>0</v>
      </c>
      <c r="BA445" s="270">
        <v>0</v>
      </c>
      <c r="BB445" s="270">
        <v>0</v>
      </c>
      <c r="BC445" s="270">
        <v>0</v>
      </c>
      <c r="BD445" s="270">
        <v>0</v>
      </c>
      <c r="BE445" s="270">
        <v>0</v>
      </c>
      <c r="BF445" s="270">
        <v>0</v>
      </c>
      <c r="BG445" s="270">
        <v>0</v>
      </c>
    </row>
    <row r="446" spans="1:59">
      <c r="A446" s="267" t="s">
        <v>837</v>
      </c>
      <c r="B446" s="268">
        <v>0.15908333333333333</v>
      </c>
      <c r="C446" s="268">
        <v>0.216</v>
      </c>
      <c r="D446" s="268">
        <v>0</v>
      </c>
      <c r="E446" s="268"/>
      <c r="F446" s="269">
        <v>623</v>
      </c>
      <c r="G446" s="270">
        <v>4.4999999999999998E-2</v>
      </c>
      <c r="H446" s="270">
        <v>0.01</v>
      </c>
      <c r="I446" s="270">
        <v>0.04</v>
      </c>
      <c r="J446" s="270">
        <v>0</v>
      </c>
      <c r="K446" s="270">
        <v>0.05</v>
      </c>
      <c r="L446" s="270">
        <v>1.4083333333333309E-2</v>
      </c>
      <c r="M446" s="271">
        <v>72.231139646869977</v>
      </c>
      <c r="N446" s="269">
        <v>665</v>
      </c>
      <c r="O446" s="269">
        <v>675</v>
      </c>
      <c r="P446" s="269">
        <v>690</v>
      </c>
      <c r="Q446" s="269">
        <v>720</v>
      </c>
      <c r="R446" s="269">
        <v>720</v>
      </c>
      <c r="S446" s="269" t="s">
        <v>160</v>
      </c>
      <c r="T446" s="270">
        <v>4.4999999999999998E-2</v>
      </c>
      <c r="U446" s="270">
        <v>4.5999999999999999E-2</v>
      </c>
      <c r="V446" s="270">
        <v>4.9000000000000002E-2</v>
      </c>
      <c r="W446" s="270">
        <v>0.05</v>
      </c>
      <c r="X446" s="270">
        <v>0.05</v>
      </c>
      <c r="Y446" s="270">
        <v>2E-3</v>
      </c>
      <c r="Z446" s="270">
        <v>3.0000000000000001E-3</v>
      </c>
      <c r="AA446" s="270">
        <v>3.0000000000000001E-3</v>
      </c>
      <c r="AB446" s="270">
        <v>3.0000000000000001E-3</v>
      </c>
      <c r="AC446" s="270">
        <v>3.0000000000000001E-3</v>
      </c>
      <c r="AD446" s="270">
        <v>3.5000000000000003E-2</v>
      </c>
      <c r="AE446" s="270">
        <v>3.5999999999999997E-2</v>
      </c>
      <c r="AF446" s="270">
        <v>3.5999999999999997E-2</v>
      </c>
      <c r="AG446" s="270">
        <v>3.5999999999999997E-2</v>
      </c>
      <c r="AH446" s="270">
        <v>3.5999999999999997E-2</v>
      </c>
      <c r="AI446" s="270">
        <v>3.0000000000000001E-3</v>
      </c>
      <c r="AJ446" s="270">
        <v>3.0000000000000001E-3</v>
      </c>
      <c r="AK446" s="270">
        <v>3.0000000000000001E-3</v>
      </c>
      <c r="AL446" s="270">
        <v>3.0000000000000001E-3</v>
      </c>
      <c r="AM446" s="270">
        <v>3.0000000000000001E-3</v>
      </c>
      <c r="AN446" s="270">
        <v>4.0000000000000001E-3</v>
      </c>
      <c r="AO446" s="270">
        <v>4.0000000000000001E-3</v>
      </c>
      <c r="AP446" s="270">
        <v>4.0000000000000001E-3</v>
      </c>
      <c r="AQ446" s="270">
        <v>4.0000000000000001E-3</v>
      </c>
      <c r="AR446" s="270">
        <v>4.0000000000000001E-3</v>
      </c>
      <c r="AS446" s="270">
        <v>1.4999999999999999E-2</v>
      </c>
      <c r="AT446" s="270">
        <v>1.4999999999999999E-2</v>
      </c>
      <c r="AU446" s="270">
        <v>1.6E-2</v>
      </c>
      <c r="AV446" s="270">
        <v>1.6E-2</v>
      </c>
      <c r="AW446" s="270">
        <v>1.6E-2</v>
      </c>
      <c r="AX446" s="270">
        <v>0</v>
      </c>
      <c r="AY446" s="270">
        <v>0</v>
      </c>
      <c r="AZ446" s="270">
        <v>0</v>
      </c>
      <c r="BA446" s="270">
        <v>0</v>
      </c>
      <c r="BB446" s="270">
        <v>0</v>
      </c>
      <c r="BC446" s="270">
        <v>0</v>
      </c>
      <c r="BD446" s="270">
        <v>0</v>
      </c>
      <c r="BE446" s="270">
        <v>0</v>
      </c>
      <c r="BF446" s="270">
        <v>0</v>
      </c>
      <c r="BG446" s="270">
        <v>0</v>
      </c>
    </row>
    <row r="447" spans="1:59">
      <c r="A447" s="267" t="s">
        <v>838</v>
      </c>
      <c r="B447" s="268">
        <v>0.14174999999999996</v>
      </c>
      <c r="C447" s="268">
        <v>0.5</v>
      </c>
      <c r="D447" s="268">
        <v>0</v>
      </c>
      <c r="E447" s="268"/>
      <c r="F447" s="269">
        <v>2250</v>
      </c>
      <c r="G447" s="270">
        <v>8.2000000000000003E-2</v>
      </c>
      <c r="H447" s="270">
        <v>2.1000000000000001E-2</v>
      </c>
      <c r="I447" s="270">
        <v>1.2E-2</v>
      </c>
      <c r="J447" s="270">
        <v>8.9999999999999993E-3</v>
      </c>
      <c r="K447" s="270">
        <v>5.0000000000000001E-3</v>
      </c>
      <c r="L447" s="270">
        <v>1.2749999999999956E-2</v>
      </c>
      <c r="M447" s="271">
        <v>36.444444444444443</v>
      </c>
      <c r="N447" s="269">
        <v>2350</v>
      </c>
      <c r="O447" s="269">
        <v>2400</v>
      </c>
      <c r="P447" s="269">
        <v>2450</v>
      </c>
      <c r="Q447" s="269">
        <v>2500</v>
      </c>
      <c r="R447" s="269">
        <v>2550</v>
      </c>
      <c r="S447" s="269" t="s">
        <v>150</v>
      </c>
      <c r="T447" s="270">
        <v>0.1</v>
      </c>
      <c r="U447" s="270">
        <v>0.10199999999999999</v>
      </c>
      <c r="V447" s="270">
        <v>0.104</v>
      </c>
      <c r="W447" s="270">
        <v>0.106</v>
      </c>
      <c r="X447" s="270">
        <v>0.108</v>
      </c>
      <c r="Y447" s="270">
        <v>2.1999999999999999E-2</v>
      </c>
      <c r="Z447" s="270">
        <v>2.1999999999999999E-2</v>
      </c>
      <c r="AA447" s="270">
        <v>2.3E-2</v>
      </c>
      <c r="AB447" s="270">
        <v>2.3E-2</v>
      </c>
      <c r="AC447" s="270">
        <v>2.4E-2</v>
      </c>
      <c r="AD447" s="270">
        <v>1.2E-2</v>
      </c>
      <c r="AE447" s="270">
        <v>1.2E-2</v>
      </c>
      <c r="AF447" s="270">
        <v>1.2E-2</v>
      </c>
      <c r="AG447" s="270">
        <v>1.2999999999999999E-2</v>
      </c>
      <c r="AH447" s="270">
        <v>1.2999999999999999E-2</v>
      </c>
      <c r="AI447" s="270">
        <v>0.01</v>
      </c>
      <c r="AJ447" s="270">
        <v>0.01</v>
      </c>
      <c r="AK447" s="270">
        <v>0.01</v>
      </c>
      <c r="AL447" s="270">
        <v>1.0999999999999999E-2</v>
      </c>
      <c r="AM447" s="270">
        <v>1.0999999999999999E-2</v>
      </c>
      <c r="AN447" s="270">
        <v>6.0000000000000001E-3</v>
      </c>
      <c r="AO447" s="270">
        <v>6.0000000000000001E-3</v>
      </c>
      <c r="AP447" s="270">
        <v>7.0000000000000001E-3</v>
      </c>
      <c r="AQ447" s="270">
        <v>7.0000000000000001E-3</v>
      </c>
      <c r="AR447" s="270">
        <v>7.0000000000000001E-3</v>
      </c>
      <c r="AS447" s="270">
        <v>1.4999999999999999E-2</v>
      </c>
      <c r="AT447" s="270">
        <v>1.4999999999999999E-2</v>
      </c>
      <c r="AU447" s="270">
        <v>1.6E-2</v>
      </c>
      <c r="AV447" s="270">
        <v>1.6E-2</v>
      </c>
      <c r="AW447" s="270">
        <v>1.6E-2</v>
      </c>
      <c r="AX447" s="270">
        <v>0</v>
      </c>
      <c r="AY447" s="270">
        <v>0.5</v>
      </c>
      <c r="AZ447" s="270">
        <v>0</v>
      </c>
      <c r="BA447" s="270">
        <v>0</v>
      </c>
      <c r="BB447" s="270">
        <v>0</v>
      </c>
      <c r="BC447" s="270">
        <v>0</v>
      </c>
      <c r="BD447" s="270">
        <v>0</v>
      </c>
      <c r="BE447" s="270">
        <v>0</v>
      </c>
      <c r="BF447" s="270">
        <v>0</v>
      </c>
      <c r="BG447" s="270">
        <v>0</v>
      </c>
    </row>
    <row r="448" spans="1:59">
      <c r="A448" s="267" t="s">
        <v>1057</v>
      </c>
      <c r="B448" s="268">
        <v>0.65374999999999994</v>
      </c>
      <c r="C448" s="268">
        <v>1.5499999999999998</v>
      </c>
      <c r="D448" s="268">
        <v>0</v>
      </c>
      <c r="E448" s="268"/>
      <c r="F448" s="269">
        <v>6140</v>
      </c>
      <c r="G448" s="270">
        <v>0.27200000000000002</v>
      </c>
      <c r="H448" s="270">
        <v>0.21299999999999999</v>
      </c>
      <c r="I448" s="270">
        <v>0</v>
      </c>
      <c r="J448" s="270">
        <v>0</v>
      </c>
      <c r="K448" s="270">
        <v>4.3999999999999997E-2</v>
      </c>
      <c r="L448" s="270">
        <v>0.12474999999999992</v>
      </c>
      <c r="M448" s="271">
        <v>44.299674267100976</v>
      </c>
      <c r="N448" s="269">
        <v>6640</v>
      </c>
      <c r="O448" s="269">
        <v>6972</v>
      </c>
      <c r="P448" s="269">
        <v>7320</v>
      </c>
      <c r="Q448" s="269">
        <v>7686</v>
      </c>
      <c r="R448" s="269">
        <v>7686</v>
      </c>
      <c r="S448" s="269" t="s">
        <v>175</v>
      </c>
      <c r="T448" s="270">
        <v>0.312</v>
      </c>
      <c r="U448" s="270">
        <v>0.32800000000000001</v>
      </c>
      <c r="V448" s="270">
        <v>0.34399999999999997</v>
      </c>
      <c r="W448" s="270">
        <v>0.36099999999999999</v>
      </c>
      <c r="X448" s="270">
        <v>0.36099999999999999</v>
      </c>
      <c r="Y448" s="270">
        <v>0.314</v>
      </c>
      <c r="Z448" s="270">
        <v>0.33</v>
      </c>
      <c r="AA448" s="270">
        <v>0.34699999999999998</v>
      </c>
      <c r="AB448" s="270">
        <v>0.36399999999999999</v>
      </c>
      <c r="AC448" s="270">
        <v>0.36399999999999999</v>
      </c>
      <c r="AD448" s="270">
        <v>0</v>
      </c>
      <c r="AE448" s="270">
        <v>0</v>
      </c>
      <c r="AF448" s="270">
        <v>0</v>
      </c>
      <c r="AG448" s="270">
        <v>0</v>
      </c>
      <c r="AH448" s="270">
        <v>0</v>
      </c>
      <c r="AI448" s="270">
        <v>0</v>
      </c>
      <c r="AJ448" s="270">
        <v>0</v>
      </c>
      <c r="AK448" s="270">
        <v>0</v>
      </c>
      <c r="AL448" s="270">
        <v>0</v>
      </c>
      <c r="AM448" s="270">
        <v>0</v>
      </c>
      <c r="AN448" s="270">
        <v>5.6000000000000001E-2</v>
      </c>
      <c r="AO448" s="270">
        <v>5.8999999999999997E-2</v>
      </c>
      <c r="AP448" s="270">
        <v>6.2E-2</v>
      </c>
      <c r="AQ448" s="270">
        <v>6.5000000000000002E-2</v>
      </c>
      <c r="AR448" s="270">
        <v>6.5000000000000002E-2</v>
      </c>
      <c r="AS448" s="270">
        <v>0.127</v>
      </c>
      <c r="AT448" s="270">
        <v>0.113</v>
      </c>
      <c r="AU448" s="270">
        <v>0.113</v>
      </c>
      <c r="AV448" s="270">
        <v>0.11799999999999999</v>
      </c>
      <c r="AW448" s="270">
        <v>0.11899999999999999</v>
      </c>
      <c r="AX448" s="270">
        <v>0</v>
      </c>
      <c r="AY448" s="270">
        <v>0</v>
      </c>
      <c r="AZ448" s="270">
        <v>0</v>
      </c>
      <c r="BA448" s="270">
        <v>0</v>
      </c>
      <c r="BB448" s="270">
        <v>0</v>
      </c>
      <c r="BC448" s="270">
        <v>0</v>
      </c>
      <c r="BD448" s="270">
        <v>0</v>
      </c>
      <c r="BE448" s="270">
        <v>0</v>
      </c>
      <c r="BF448" s="270">
        <v>0</v>
      </c>
      <c r="BG448" s="270">
        <v>0</v>
      </c>
    </row>
    <row r="449" spans="1:59">
      <c r="A449" s="267" t="s">
        <v>1058</v>
      </c>
      <c r="B449" s="268" t="s">
        <v>395</v>
      </c>
      <c r="C449" s="268">
        <v>0</v>
      </c>
      <c r="D449" s="268">
        <v>0</v>
      </c>
      <c r="E449" s="268"/>
      <c r="F449" s="269" t="e">
        <v>#N/A</v>
      </c>
      <c r="G449" s="270">
        <v>0</v>
      </c>
      <c r="H449" s="270">
        <v>0</v>
      </c>
      <c r="I449" s="270">
        <v>0</v>
      </c>
      <c r="J449" s="270">
        <v>0</v>
      </c>
      <c r="K449" s="270">
        <v>0</v>
      </c>
      <c r="L449" s="270" t="e">
        <v>#VALUE!</v>
      </c>
      <c r="M449" s="271" t="s">
        <v>395</v>
      </c>
      <c r="N449" s="269">
        <v>0</v>
      </c>
      <c r="O449" s="269">
        <v>0</v>
      </c>
      <c r="P449" s="269">
        <v>0</v>
      </c>
      <c r="Q449" s="269">
        <v>0</v>
      </c>
      <c r="R449" s="269">
        <v>0</v>
      </c>
      <c r="S449" s="269" t="s">
        <v>175</v>
      </c>
      <c r="T449" s="270">
        <v>0</v>
      </c>
      <c r="U449" s="270">
        <v>0</v>
      </c>
      <c r="V449" s="270" t="e">
        <v>#N/A</v>
      </c>
      <c r="W449" s="270">
        <v>0</v>
      </c>
      <c r="X449" s="270">
        <v>0</v>
      </c>
      <c r="Y449" s="270">
        <v>0</v>
      </c>
      <c r="Z449" s="270">
        <v>0</v>
      </c>
      <c r="AA449" s="270">
        <v>0</v>
      </c>
      <c r="AB449" s="270">
        <v>0</v>
      </c>
      <c r="AC449" s="270">
        <v>0</v>
      </c>
      <c r="AD449" s="270">
        <v>0</v>
      </c>
      <c r="AE449" s="270">
        <v>0</v>
      </c>
      <c r="AF449" s="270">
        <v>0</v>
      </c>
      <c r="AG449" s="270">
        <v>0</v>
      </c>
      <c r="AH449" s="270">
        <v>0</v>
      </c>
      <c r="AI449" s="270">
        <v>0</v>
      </c>
      <c r="AJ449" s="270">
        <v>0</v>
      </c>
      <c r="AK449" s="270">
        <v>0</v>
      </c>
      <c r="AL449" s="270">
        <v>0</v>
      </c>
      <c r="AM449" s="270">
        <v>0</v>
      </c>
      <c r="AN449" s="270">
        <v>0</v>
      </c>
      <c r="AO449" s="270">
        <v>0</v>
      </c>
      <c r="AP449" s="270">
        <v>0</v>
      </c>
      <c r="AQ449" s="270">
        <v>0</v>
      </c>
      <c r="AR449" s="270">
        <v>0</v>
      </c>
      <c r="AS449" s="270">
        <v>0</v>
      </c>
      <c r="AT449" s="270">
        <v>0</v>
      </c>
      <c r="AU449" s="270">
        <v>0</v>
      </c>
      <c r="AV449" s="270">
        <v>0</v>
      </c>
      <c r="AW449" s="270">
        <v>0</v>
      </c>
      <c r="AX449" s="270">
        <v>0</v>
      </c>
      <c r="AY449" s="270">
        <v>0</v>
      </c>
      <c r="AZ449" s="270">
        <v>0</v>
      </c>
      <c r="BA449" s="270">
        <v>0</v>
      </c>
      <c r="BB449" s="270">
        <v>0</v>
      </c>
      <c r="BC449" s="270">
        <v>0</v>
      </c>
      <c r="BD449" s="270">
        <v>0</v>
      </c>
      <c r="BE449" s="270">
        <v>0</v>
      </c>
      <c r="BF449" s="270">
        <v>0</v>
      </c>
      <c r="BG449" s="270">
        <v>0</v>
      </c>
    </row>
    <row r="450" spans="1:59">
      <c r="A450" s="267" t="s">
        <v>840</v>
      </c>
      <c r="B450" s="268">
        <v>5.0666666666666665E-2</v>
      </c>
      <c r="C450" s="268">
        <v>0.19500000000000001</v>
      </c>
      <c r="D450" s="268">
        <v>0</v>
      </c>
      <c r="E450" s="268"/>
      <c r="F450" s="269">
        <v>209</v>
      </c>
      <c r="G450" s="270">
        <v>2.5999999999999999E-2</v>
      </c>
      <c r="H450" s="270">
        <v>1E-3</v>
      </c>
      <c r="I450" s="270">
        <v>0</v>
      </c>
      <c r="J450" s="270">
        <v>1.4999999999999999E-2</v>
      </c>
      <c r="K450" s="270">
        <v>5.0000000000000001E-3</v>
      </c>
      <c r="L450" s="270">
        <v>3.6666666666666722E-3</v>
      </c>
      <c r="M450" s="271">
        <v>124.40191387559808</v>
      </c>
      <c r="N450" s="269">
        <v>220</v>
      </c>
      <c r="O450" s="269">
        <v>240</v>
      </c>
      <c r="P450" s="269">
        <v>262</v>
      </c>
      <c r="Q450" s="269">
        <v>295</v>
      </c>
      <c r="R450" s="269">
        <v>321</v>
      </c>
      <c r="S450" s="269" t="s">
        <v>131</v>
      </c>
      <c r="T450" s="270">
        <v>2.3E-2</v>
      </c>
      <c r="U450" s="270">
        <v>2.3E-2</v>
      </c>
      <c r="V450" s="270">
        <v>2.3E-2</v>
      </c>
      <c r="W450" s="270">
        <v>2.3E-2</v>
      </c>
      <c r="X450" s="270">
        <v>2.3E-2</v>
      </c>
      <c r="Y450" s="270">
        <v>1E-3</v>
      </c>
      <c r="Z450" s="270">
        <v>1E-3</v>
      </c>
      <c r="AA450" s="270">
        <v>1E-3</v>
      </c>
      <c r="AB450" s="270">
        <v>1E-3</v>
      </c>
      <c r="AC450" s="270">
        <v>1E-3</v>
      </c>
      <c r="AD450" s="270">
        <v>0</v>
      </c>
      <c r="AE450" s="270">
        <v>0</v>
      </c>
      <c r="AF450" s="270">
        <v>0</v>
      </c>
      <c r="AG450" s="270">
        <v>0</v>
      </c>
      <c r="AH450" s="270">
        <v>0</v>
      </c>
      <c r="AI450" s="270">
        <v>1E-3</v>
      </c>
      <c r="AJ450" s="270">
        <v>1E-3</v>
      </c>
      <c r="AK450" s="270">
        <v>1E-3</v>
      </c>
      <c r="AL450" s="270">
        <v>1E-3</v>
      </c>
      <c r="AM450" s="270">
        <v>1E-3</v>
      </c>
      <c r="AN450" s="270">
        <v>2E-3</v>
      </c>
      <c r="AO450" s="270">
        <v>2E-3</v>
      </c>
      <c r="AP450" s="270">
        <v>3.0000000000000001E-3</v>
      </c>
      <c r="AQ450" s="270">
        <v>3.0000000000000001E-3</v>
      </c>
      <c r="AR450" s="270">
        <v>4.0000000000000001E-3</v>
      </c>
      <c r="AS450" s="270">
        <v>3.0000000000000001E-3</v>
      </c>
      <c r="AT450" s="270">
        <v>3.0000000000000001E-3</v>
      </c>
      <c r="AU450" s="270">
        <v>3.0000000000000001E-3</v>
      </c>
      <c r="AV450" s="270">
        <v>3.0000000000000001E-3</v>
      </c>
      <c r="AW450" s="270">
        <v>3.0000000000000001E-3</v>
      </c>
      <c r="AX450" s="270">
        <v>0</v>
      </c>
      <c r="AY450" s="270">
        <v>0</v>
      </c>
      <c r="AZ450" s="270">
        <v>0</v>
      </c>
      <c r="BA450" s="270">
        <v>0</v>
      </c>
      <c r="BB450" s="270">
        <v>0</v>
      </c>
      <c r="BC450" s="270">
        <v>0</v>
      </c>
      <c r="BD450" s="270">
        <v>0</v>
      </c>
      <c r="BE450" s="270">
        <v>0</v>
      </c>
      <c r="BF450" s="270">
        <v>0</v>
      </c>
      <c r="BG450" s="270">
        <v>0</v>
      </c>
    </row>
    <row r="451" spans="1:59">
      <c r="A451" s="267" t="s">
        <v>841</v>
      </c>
      <c r="B451" s="268">
        <v>4.0500000000000001E-2</v>
      </c>
      <c r="C451" s="268">
        <v>0.28799999999999998</v>
      </c>
      <c r="D451" s="268">
        <v>0</v>
      </c>
      <c r="E451" s="268"/>
      <c r="F451" s="269">
        <v>350</v>
      </c>
      <c r="G451" s="270">
        <v>0.02</v>
      </c>
      <c r="H451" s="270">
        <v>2E-3</v>
      </c>
      <c r="I451" s="270">
        <v>1.2999999999999999E-2</v>
      </c>
      <c r="J451" s="270">
        <v>0</v>
      </c>
      <c r="K451" s="270">
        <v>0</v>
      </c>
      <c r="L451" s="270">
        <v>5.5000000000000049E-3</v>
      </c>
      <c r="M451" s="271">
        <v>57.142857142857146</v>
      </c>
      <c r="N451" s="269">
        <v>315</v>
      </c>
      <c r="O451" s="269">
        <v>325</v>
      </c>
      <c r="P451" s="269">
        <v>340</v>
      </c>
      <c r="Q451" s="269">
        <v>350</v>
      </c>
      <c r="R451" s="269">
        <v>350</v>
      </c>
      <c r="S451" s="269" t="s">
        <v>160</v>
      </c>
      <c r="T451" s="270">
        <v>1.7999999999999999E-2</v>
      </c>
      <c r="U451" s="270">
        <v>1.9E-2</v>
      </c>
      <c r="V451" s="270">
        <v>0.02</v>
      </c>
      <c r="W451" s="270">
        <v>0.02</v>
      </c>
      <c r="X451" s="270">
        <v>0.02</v>
      </c>
      <c r="Y451" s="270">
        <v>1E-3</v>
      </c>
      <c r="Z451" s="270">
        <v>1E-3</v>
      </c>
      <c r="AA451" s="270">
        <v>2E-3</v>
      </c>
      <c r="AB451" s="270">
        <v>2E-3</v>
      </c>
      <c r="AC451" s="270">
        <v>2E-3</v>
      </c>
      <c r="AD451" s="270">
        <v>0.01</v>
      </c>
      <c r="AE451" s="270">
        <v>0.01</v>
      </c>
      <c r="AF451" s="270">
        <v>1.2E-2</v>
      </c>
      <c r="AG451" s="270">
        <v>1.2999999999999999E-2</v>
      </c>
      <c r="AH451" s="270">
        <v>1.2999999999999999E-2</v>
      </c>
      <c r="AI451" s="270">
        <v>0</v>
      </c>
      <c r="AJ451" s="270">
        <v>0</v>
      </c>
      <c r="AK451" s="270">
        <v>0</v>
      </c>
      <c r="AL451" s="270">
        <v>0</v>
      </c>
      <c r="AM451" s="270">
        <v>0</v>
      </c>
      <c r="AN451" s="270">
        <v>0</v>
      </c>
      <c r="AO451" s="270">
        <v>0</v>
      </c>
      <c r="AP451" s="270">
        <v>0</v>
      </c>
      <c r="AQ451" s="270">
        <v>0</v>
      </c>
      <c r="AR451" s="270">
        <v>0</v>
      </c>
      <c r="AS451" s="270">
        <v>2E-3</v>
      </c>
      <c r="AT451" s="270">
        <v>3.0000000000000001E-3</v>
      </c>
      <c r="AU451" s="270">
        <v>3.0000000000000001E-3</v>
      </c>
      <c r="AV451" s="270">
        <v>3.0000000000000001E-3</v>
      </c>
      <c r="AW451" s="270">
        <v>3.0000000000000001E-3</v>
      </c>
      <c r="AX451" s="270">
        <v>0</v>
      </c>
      <c r="AY451" s="270">
        <v>0</v>
      </c>
      <c r="AZ451" s="270">
        <v>0</v>
      </c>
      <c r="BA451" s="270">
        <v>0</v>
      </c>
      <c r="BB451" s="270">
        <v>0</v>
      </c>
      <c r="BC451" s="270">
        <v>0</v>
      </c>
      <c r="BD451" s="270">
        <v>0</v>
      </c>
      <c r="BE451" s="270">
        <v>0</v>
      </c>
      <c r="BF451" s="270">
        <v>0</v>
      </c>
      <c r="BG451" s="270">
        <v>0</v>
      </c>
    </row>
    <row r="452" spans="1:59">
      <c r="A452" s="267" t="s">
        <v>843</v>
      </c>
      <c r="B452" s="268">
        <v>0.23558333333333334</v>
      </c>
      <c r="C452" s="268">
        <v>0.75</v>
      </c>
      <c r="D452" s="268">
        <v>0</v>
      </c>
      <c r="E452" s="268"/>
      <c r="F452" s="269">
        <v>4304</v>
      </c>
      <c r="G452" s="270">
        <v>0.26100000000000001</v>
      </c>
      <c r="H452" s="270">
        <v>5.2999999999999999E-2</v>
      </c>
      <c r="I452" s="270">
        <v>1E-3</v>
      </c>
      <c r="J452" s="270">
        <v>0</v>
      </c>
      <c r="K452" s="270">
        <v>1E-3</v>
      </c>
      <c r="L452" s="270">
        <v>-8.0416666666666664E-2</v>
      </c>
      <c r="M452" s="271">
        <v>60.641263940520446</v>
      </c>
      <c r="N452" s="269">
        <v>4000</v>
      </c>
      <c r="O452" s="269">
        <v>4078</v>
      </c>
      <c r="P452" s="269">
        <v>4282</v>
      </c>
      <c r="Q452" s="269">
        <v>4496</v>
      </c>
      <c r="R452" s="269">
        <v>4721</v>
      </c>
      <c r="S452" s="269" t="s">
        <v>216</v>
      </c>
      <c r="T452" s="270">
        <v>0.312</v>
      </c>
      <c r="U452" s="270">
        <v>0.32700000000000001</v>
      </c>
      <c r="V452" s="270">
        <v>0.34399999999999997</v>
      </c>
      <c r="W452" s="270">
        <v>0.36099999999999999</v>
      </c>
      <c r="X452" s="270">
        <v>0.379</v>
      </c>
      <c r="Y452" s="270">
        <v>7.8E-2</v>
      </c>
      <c r="Z452" s="270">
        <v>8.2000000000000003E-2</v>
      </c>
      <c r="AA452" s="270">
        <v>8.5999999999999993E-2</v>
      </c>
      <c r="AB452" s="270">
        <v>0.09</v>
      </c>
      <c r="AC452" s="270">
        <v>9.5000000000000001E-2</v>
      </c>
      <c r="AD452" s="270">
        <v>2E-3</v>
      </c>
      <c r="AE452" s="270">
        <v>2E-3</v>
      </c>
      <c r="AF452" s="270">
        <v>2E-3</v>
      </c>
      <c r="AG452" s="270">
        <v>2E-3</v>
      </c>
      <c r="AH452" s="270">
        <v>2E-3</v>
      </c>
      <c r="AI452" s="270">
        <v>0</v>
      </c>
      <c r="AJ452" s="270">
        <v>0</v>
      </c>
      <c r="AK452" s="270">
        <v>0</v>
      </c>
      <c r="AL452" s="270">
        <v>0</v>
      </c>
      <c r="AM452" s="270">
        <v>0</v>
      </c>
      <c r="AN452" s="270">
        <v>1E-3</v>
      </c>
      <c r="AO452" s="270">
        <v>1E-3</v>
      </c>
      <c r="AP452" s="270">
        <v>1E-3</v>
      </c>
      <c r="AQ452" s="270">
        <v>1E-3</v>
      </c>
      <c r="AR452" s="270">
        <v>1E-3</v>
      </c>
      <c r="AS452" s="270">
        <v>3.0000000000000001E-3</v>
      </c>
      <c r="AT452" s="270">
        <v>4.0000000000000001E-3</v>
      </c>
      <c r="AU452" s="270">
        <v>5.0000000000000001E-3</v>
      </c>
      <c r="AV452" s="270">
        <v>6.0000000000000001E-3</v>
      </c>
      <c r="AW452" s="270">
        <v>7.0000000000000001E-3</v>
      </c>
      <c r="AX452" s="270">
        <v>0</v>
      </c>
      <c r="AY452" s="270">
        <v>0</v>
      </c>
      <c r="AZ452" s="270">
        <v>0</v>
      </c>
      <c r="BA452" s="270">
        <v>0</v>
      </c>
      <c r="BB452" s="270">
        <v>0</v>
      </c>
      <c r="BC452" s="270">
        <v>0</v>
      </c>
      <c r="BD452" s="270">
        <v>0</v>
      </c>
      <c r="BE452" s="270">
        <v>0</v>
      </c>
      <c r="BF452" s="270">
        <v>0</v>
      </c>
      <c r="BG452" s="270">
        <v>0</v>
      </c>
    </row>
    <row r="453" spans="1:59">
      <c r="A453" s="267" t="s">
        <v>844</v>
      </c>
      <c r="B453" s="268">
        <v>5.9166666666666673E-3</v>
      </c>
      <c r="C453" s="268">
        <v>3.2000000000000001E-2</v>
      </c>
      <c r="D453" s="268">
        <v>0</v>
      </c>
      <c r="E453" s="268"/>
      <c r="F453" s="269">
        <v>180</v>
      </c>
      <c r="G453" s="270">
        <v>4.0000000000000001E-3</v>
      </c>
      <c r="H453" s="270">
        <v>0</v>
      </c>
      <c r="I453" s="270">
        <v>0</v>
      </c>
      <c r="J453" s="270">
        <v>0</v>
      </c>
      <c r="K453" s="270">
        <v>1E-3</v>
      </c>
      <c r="L453" s="270">
        <v>9.1666666666666719E-4</v>
      </c>
      <c r="M453" s="271">
        <v>22.222222222222221</v>
      </c>
      <c r="N453" s="269">
        <v>186</v>
      </c>
      <c r="O453" s="269">
        <v>191</v>
      </c>
      <c r="P453" s="269">
        <v>196</v>
      </c>
      <c r="Q453" s="269">
        <v>201</v>
      </c>
      <c r="R453" s="269">
        <v>204</v>
      </c>
      <c r="S453" s="269" t="s">
        <v>208</v>
      </c>
      <c r="T453" s="270">
        <v>5.0000000000000001E-3</v>
      </c>
      <c r="U453" s="270">
        <v>5.0000000000000001E-3</v>
      </c>
      <c r="V453" s="270">
        <v>6.0000000000000001E-3</v>
      </c>
      <c r="W453" s="270">
        <v>6.0000000000000001E-3</v>
      </c>
      <c r="X453" s="270">
        <v>6.0000000000000001E-3</v>
      </c>
      <c r="Y453" s="270">
        <v>0</v>
      </c>
      <c r="Z453" s="270">
        <v>0</v>
      </c>
      <c r="AA453" s="270">
        <v>0</v>
      </c>
      <c r="AB453" s="270">
        <v>0</v>
      </c>
      <c r="AC453" s="270">
        <v>0</v>
      </c>
      <c r="AD453" s="270">
        <v>0</v>
      </c>
      <c r="AE453" s="270">
        <v>0</v>
      </c>
      <c r="AF453" s="270">
        <v>0</v>
      </c>
      <c r="AG453" s="270">
        <v>0</v>
      </c>
      <c r="AH453" s="270">
        <v>0</v>
      </c>
      <c r="AI453" s="270">
        <v>0</v>
      </c>
      <c r="AJ453" s="270">
        <v>0</v>
      </c>
      <c r="AK453" s="270">
        <v>0</v>
      </c>
      <c r="AL453" s="270">
        <v>0</v>
      </c>
      <c r="AM453" s="270">
        <v>0</v>
      </c>
      <c r="AN453" s="270">
        <v>1E-3</v>
      </c>
      <c r="AO453" s="270">
        <v>1E-3</v>
      </c>
      <c r="AP453" s="270">
        <v>1E-3</v>
      </c>
      <c r="AQ453" s="270">
        <v>1E-3</v>
      </c>
      <c r="AR453" s="270">
        <v>1E-3</v>
      </c>
      <c r="AS453" s="270">
        <v>1E-3</v>
      </c>
      <c r="AT453" s="270">
        <v>1E-3</v>
      </c>
      <c r="AU453" s="270">
        <v>1E-3</v>
      </c>
      <c r="AV453" s="270">
        <v>1E-3</v>
      </c>
      <c r="AW453" s="270">
        <v>1E-3</v>
      </c>
      <c r="AX453" s="270">
        <v>0</v>
      </c>
      <c r="AY453" s="270">
        <v>0</v>
      </c>
      <c r="AZ453" s="270">
        <v>0</v>
      </c>
      <c r="BA453" s="270">
        <v>0</v>
      </c>
      <c r="BB453" s="270">
        <v>0</v>
      </c>
      <c r="BC453" s="270">
        <v>0</v>
      </c>
      <c r="BD453" s="270">
        <v>0</v>
      </c>
      <c r="BE453" s="270">
        <v>0</v>
      </c>
      <c r="BF453" s="270">
        <v>0</v>
      </c>
      <c r="BG453" s="270">
        <v>0</v>
      </c>
    </row>
    <row r="454" spans="1:59">
      <c r="A454" s="267" t="s">
        <v>845</v>
      </c>
      <c r="B454" s="268">
        <v>0.15908333333333333</v>
      </c>
      <c r="C454" s="268">
        <v>0.65</v>
      </c>
      <c r="D454" s="268">
        <v>0</v>
      </c>
      <c r="E454" s="268"/>
      <c r="F454" s="269">
        <v>2006</v>
      </c>
      <c r="G454" s="270">
        <v>0.10299999999999999</v>
      </c>
      <c r="H454" s="270">
        <v>4.2000000000000003E-2</v>
      </c>
      <c r="I454" s="270">
        <v>8.9999999999999993E-3</v>
      </c>
      <c r="J454" s="270">
        <v>0</v>
      </c>
      <c r="K454" s="270">
        <v>7.0000000000000001E-3</v>
      </c>
      <c r="L454" s="270">
        <v>-1.9166666666666776E-3</v>
      </c>
      <c r="M454" s="271">
        <v>51.34596211365902</v>
      </c>
      <c r="N454" s="269">
        <v>2504</v>
      </c>
      <c r="O454" s="269">
        <v>2585</v>
      </c>
      <c r="P454" s="269">
        <v>2602</v>
      </c>
      <c r="Q454" s="269">
        <v>2782</v>
      </c>
      <c r="R454" s="269">
        <v>3027</v>
      </c>
      <c r="S454" s="269" t="s">
        <v>162</v>
      </c>
      <c r="T454" s="270">
        <v>0.127</v>
      </c>
      <c r="U454" s="270">
        <v>0.13100000000000001</v>
      </c>
      <c r="V454" s="270">
        <v>0.13200000000000001</v>
      </c>
      <c r="W454" s="270">
        <v>0.14099999999999999</v>
      </c>
      <c r="X454" s="270">
        <v>0.153</v>
      </c>
      <c r="Y454" s="270">
        <v>3.6999999999999998E-2</v>
      </c>
      <c r="Z454" s="270">
        <v>3.7999999999999999E-2</v>
      </c>
      <c r="AA454" s="270">
        <v>3.7999999999999999E-2</v>
      </c>
      <c r="AB454" s="270">
        <v>4.1000000000000002E-2</v>
      </c>
      <c r="AC454" s="270">
        <v>4.4999999999999998E-2</v>
      </c>
      <c r="AD454" s="270">
        <v>1.0999999999999999E-2</v>
      </c>
      <c r="AE454" s="270">
        <v>1.0999999999999999E-2</v>
      </c>
      <c r="AF454" s="270">
        <v>1.2E-2</v>
      </c>
      <c r="AG454" s="270">
        <v>1.2E-2</v>
      </c>
      <c r="AH454" s="270">
        <v>1.2999999999999999E-2</v>
      </c>
      <c r="AI454" s="270">
        <v>0</v>
      </c>
      <c r="AJ454" s="270">
        <v>0</v>
      </c>
      <c r="AK454" s="270">
        <v>0</v>
      </c>
      <c r="AL454" s="270">
        <v>0</v>
      </c>
      <c r="AM454" s="270">
        <v>0</v>
      </c>
      <c r="AN454" s="270">
        <v>6.0000000000000001E-3</v>
      </c>
      <c r="AO454" s="270">
        <v>6.0000000000000001E-3</v>
      </c>
      <c r="AP454" s="270">
        <v>6.0000000000000001E-3</v>
      </c>
      <c r="AQ454" s="270">
        <v>7.0000000000000001E-3</v>
      </c>
      <c r="AR454" s="270">
        <v>7.0000000000000001E-3</v>
      </c>
      <c r="AS454" s="270">
        <v>1.2E-2</v>
      </c>
      <c r="AT454" s="270">
        <v>1.2999999999999999E-2</v>
      </c>
      <c r="AU454" s="270">
        <v>1.2999999999999999E-2</v>
      </c>
      <c r="AV454" s="270">
        <v>1.4E-2</v>
      </c>
      <c r="AW454" s="270">
        <v>1.4999999999999999E-2</v>
      </c>
      <c r="AX454" s="270">
        <v>0</v>
      </c>
      <c r="AY454" s="270">
        <v>0</v>
      </c>
      <c r="AZ454" s="270">
        <v>0</v>
      </c>
      <c r="BA454" s="270">
        <v>0</v>
      </c>
      <c r="BB454" s="270">
        <v>0</v>
      </c>
      <c r="BC454" s="270">
        <v>0</v>
      </c>
      <c r="BD454" s="270">
        <v>0</v>
      </c>
      <c r="BE454" s="270">
        <v>0</v>
      </c>
      <c r="BF454" s="270">
        <v>0</v>
      </c>
      <c r="BG454" s="270">
        <v>0</v>
      </c>
    </row>
    <row r="455" spans="1:59">
      <c r="A455" s="267" t="s">
        <v>846</v>
      </c>
      <c r="B455" s="268">
        <v>6.1514999999999995</v>
      </c>
      <c r="C455" s="268">
        <v>27</v>
      </c>
      <c r="D455" s="268">
        <v>0.4</v>
      </c>
      <c r="E455" s="268"/>
      <c r="F455" s="269">
        <v>20323</v>
      </c>
      <c r="G455" s="270">
        <v>1.385</v>
      </c>
      <c r="H455" s="270">
        <v>0.223</v>
      </c>
      <c r="I455" s="270">
        <v>1.837</v>
      </c>
      <c r="J455" s="270">
        <v>0.45200000000000001</v>
      </c>
      <c r="K455" s="270">
        <v>0.75</v>
      </c>
      <c r="L455" s="270">
        <v>1.1044999999999989</v>
      </c>
      <c r="M455" s="271">
        <v>68.149387393593472</v>
      </c>
      <c r="N455" s="269">
        <v>20562</v>
      </c>
      <c r="O455" s="269">
        <v>20651</v>
      </c>
      <c r="P455" s="269">
        <v>20740</v>
      </c>
      <c r="Q455" s="269">
        <v>20828</v>
      </c>
      <c r="R455" s="269">
        <v>20920</v>
      </c>
      <c r="S455" s="269" t="s">
        <v>203</v>
      </c>
      <c r="T455" s="270">
        <v>1.47</v>
      </c>
      <c r="U455" s="270">
        <v>1.706</v>
      </c>
      <c r="V455" s="270">
        <v>1.98</v>
      </c>
      <c r="W455" s="270">
        <v>2.298</v>
      </c>
      <c r="X455" s="270">
        <v>2.6659999999999999</v>
      </c>
      <c r="Y455" s="270">
        <v>0.22700000000000001</v>
      </c>
      <c r="Z455" s="270">
        <v>0.23899999999999999</v>
      </c>
      <c r="AA455" s="270">
        <v>0.251</v>
      </c>
      <c r="AB455" s="270">
        <v>0.26400000000000001</v>
      </c>
      <c r="AC455" s="270">
        <v>0.27800000000000002</v>
      </c>
      <c r="AD455" s="270">
        <v>2.5739999999999998</v>
      </c>
      <c r="AE455" s="270">
        <v>2.67</v>
      </c>
      <c r="AF455" s="270">
        <v>2.7709999999999999</v>
      </c>
      <c r="AG455" s="270">
        <v>2.8759999999999999</v>
      </c>
      <c r="AH455" s="270">
        <v>2.988</v>
      </c>
      <c r="AI455" s="270">
        <v>0.46100000000000002</v>
      </c>
      <c r="AJ455" s="270">
        <v>0.48499999999999999</v>
      </c>
      <c r="AK455" s="270">
        <v>0.50900000000000001</v>
      </c>
      <c r="AL455" s="270">
        <v>0.53600000000000003</v>
      </c>
      <c r="AM455" s="270">
        <v>0.56299999999999994</v>
      </c>
      <c r="AN455" s="270">
        <v>0.75</v>
      </c>
      <c r="AO455" s="270">
        <v>0.75</v>
      </c>
      <c r="AP455" s="270">
        <v>0.75</v>
      </c>
      <c r="AQ455" s="270">
        <v>0.75</v>
      </c>
      <c r="AR455" s="270">
        <v>0.75</v>
      </c>
      <c r="AS455" s="270">
        <v>1.278</v>
      </c>
      <c r="AT455" s="270">
        <v>1.363</v>
      </c>
      <c r="AU455" s="270">
        <v>1.4590000000000001</v>
      </c>
      <c r="AV455" s="270">
        <v>1.5669999999999999</v>
      </c>
      <c r="AW455" s="270">
        <v>1.6879999999999999</v>
      </c>
      <c r="AX455" s="270">
        <v>0</v>
      </c>
      <c r="AY455" s="270">
        <v>0</v>
      </c>
      <c r="AZ455" s="270">
        <v>0</v>
      </c>
      <c r="BA455" s="270">
        <v>0</v>
      </c>
      <c r="BB455" s="270">
        <v>0</v>
      </c>
      <c r="BC455" s="270">
        <v>0</v>
      </c>
      <c r="BD455" s="270">
        <v>0</v>
      </c>
      <c r="BE455" s="270">
        <v>0</v>
      </c>
      <c r="BF455" s="270">
        <v>0</v>
      </c>
      <c r="BG455" s="270">
        <v>0</v>
      </c>
    </row>
    <row r="456" spans="1:59">
      <c r="A456" s="267" t="s">
        <v>847</v>
      </c>
      <c r="B456" s="268">
        <v>1.9035</v>
      </c>
      <c r="C456" s="268">
        <v>4</v>
      </c>
      <c r="D456" s="268">
        <v>0.28899999999999998</v>
      </c>
      <c r="E456" s="268"/>
      <c r="F456" s="269">
        <v>8140</v>
      </c>
      <c r="G456" s="270">
        <v>0.73</v>
      </c>
      <c r="H456" s="270">
        <v>0.27</v>
      </c>
      <c r="I456" s="270">
        <v>0.1</v>
      </c>
      <c r="J456" s="270">
        <v>9.8000000000000004E-2</v>
      </c>
      <c r="K456" s="270">
        <v>7.4999999999999997E-2</v>
      </c>
      <c r="L456" s="270">
        <v>0.34149999999999991</v>
      </c>
      <c r="M456" s="271">
        <v>89.680589680589677</v>
      </c>
      <c r="N456" s="269">
        <v>8547</v>
      </c>
      <c r="O456" s="269">
        <v>8974</v>
      </c>
      <c r="P456" s="269">
        <v>9423</v>
      </c>
      <c r="Q456" s="269">
        <v>9894</v>
      </c>
      <c r="R456" s="269">
        <v>10388</v>
      </c>
      <c r="S456" s="269" t="s">
        <v>207</v>
      </c>
      <c r="T456" s="270">
        <v>0.76600000000000001</v>
      </c>
      <c r="U456" s="270">
        <v>0.80400000000000005</v>
      </c>
      <c r="V456" s="270">
        <v>0.84399999999999997</v>
      </c>
      <c r="W456" s="270">
        <v>0.88600000000000001</v>
      </c>
      <c r="X456" s="270">
        <v>0.93100000000000005</v>
      </c>
      <c r="Y456" s="270">
        <v>0.28299999999999997</v>
      </c>
      <c r="Z456" s="270">
        <v>0.29699999999999999</v>
      </c>
      <c r="AA456" s="270">
        <v>0.312</v>
      </c>
      <c r="AB456" s="270">
        <v>0.32700000000000001</v>
      </c>
      <c r="AC456" s="270">
        <v>0.34300000000000003</v>
      </c>
      <c r="AD456" s="270">
        <v>0.105</v>
      </c>
      <c r="AE456" s="270">
        <v>0.11</v>
      </c>
      <c r="AF456" s="270">
        <v>0.115</v>
      </c>
      <c r="AG456" s="270">
        <v>0.121</v>
      </c>
      <c r="AH456" s="270">
        <v>0.127</v>
      </c>
      <c r="AI456" s="270">
        <v>0.10299999999999999</v>
      </c>
      <c r="AJ456" s="270">
        <v>0.108</v>
      </c>
      <c r="AK456" s="270">
        <v>0.113</v>
      </c>
      <c r="AL456" s="270">
        <v>0.11899999999999999</v>
      </c>
      <c r="AM456" s="270">
        <v>0.125</v>
      </c>
      <c r="AN456" s="270">
        <v>7.9000000000000001E-2</v>
      </c>
      <c r="AO456" s="270">
        <v>8.3000000000000004E-2</v>
      </c>
      <c r="AP456" s="270">
        <v>8.6999999999999994E-2</v>
      </c>
      <c r="AQ456" s="270">
        <v>9.0999999999999998E-2</v>
      </c>
      <c r="AR456" s="270">
        <v>9.6000000000000002E-2</v>
      </c>
      <c r="AS456" s="270">
        <v>0.20399999999999999</v>
      </c>
      <c r="AT456" s="270">
        <v>0.214</v>
      </c>
      <c r="AU456" s="270">
        <v>0.22500000000000001</v>
      </c>
      <c r="AV456" s="270">
        <v>0.23699999999999999</v>
      </c>
      <c r="AW456" s="270">
        <v>0.248</v>
      </c>
      <c r="AX456" s="270">
        <v>0</v>
      </c>
      <c r="AY456" s="270">
        <v>0</v>
      </c>
      <c r="AZ456" s="270">
        <v>0</v>
      </c>
      <c r="BA456" s="270">
        <v>0</v>
      </c>
      <c r="BB456" s="270">
        <v>0</v>
      </c>
      <c r="BC456" s="270">
        <v>0</v>
      </c>
      <c r="BD456" s="270">
        <v>0</v>
      </c>
      <c r="BE456" s="270">
        <v>0</v>
      </c>
      <c r="BF456" s="270">
        <v>0</v>
      </c>
      <c r="BG456" s="270">
        <v>0</v>
      </c>
    </row>
    <row r="457" spans="1:59">
      <c r="A457" s="267" t="s">
        <v>848</v>
      </c>
      <c r="B457" s="268">
        <v>2.1749999999999995E-2</v>
      </c>
      <c r="C457" s="268">
        <v>4.5999999999999999E-2</v>
      </c>
      <c r="D457" s="268">
        <v>0</v>
      </c>
      <c r="E457" s="268"/>
      <c r="F457" s="269">
        <v>317</v>
      </c>
      <c r="G457" s="270">
        <v>1.6E-2</v>
      </c>
      <c r="H457" s="270">
        <v>3.0000000000000001E-3</v>
      </c>
      <c r="I457" s="270">
        <v>0</v>
      </c>
      <c r="J457" s="270">
        <v>1E-3</v>
      </c>
      <c r="K457" s="270">
        <v>1E-3</v>
      </c>
      <c r="L457" s="270">
        <v>7.4999999999999373E-4</v>
      </c>
      <c r="M457" s="271">
        <v>50.473186119873816</v>
      </c>
      <c r="N457" s="269">
        <v>325</v>
      </c>
      <c r="O457" s="269">
        <v>335</v>
      </c>
      <c r="P457" s="269">
        <v>345</v>
      </c>
      <c r="Q457" s="269">
        <v>352</v>
      </c>
      <c r="R457" s="269">
        <v>360</v>
      </c>
      <c r="S457" s="269" t="s">
        <v>128</v>
      </c>
      <c r="T457" s="270">
        <v>1.4999999999999999E-2</v>
      </c>
      <c r="U457" s="270">
        <v>1.7999999999999999E-2</v>
      </c>
      <c r="V457" s="270" t="e">
        <v>#N/A</v>
      </c>
      <c r="W457" s="270">
        <v>2.1999999999999999E-2</v>
      </c>
      <c r="X457" s="270">
        <v>2.5000000000000001E-2</v>
      </c>
      <c r="Y457" s="270">
        <v>3.0000000000000001E-3</v>
      </c>
      <c r="Z457" s="270">
        <v>3.0000000000000001E-3</v>
      </c>
      <c r="AA457" s="270">
        <v>3.0000000000000001E-3</v>
      </c>
      <c r="AB457" s="270">
        <v>3.0000000000000001E-3</v>
      </c>
      <c r="AC457" s="270">
        <v>3.0000000000000001E-3</v>
      </c>
      <c r="AD457" s="270">
        <v>0</v>
      </c>
      <c r="AE457" s="270">
        <v>0</v>
      </c>
      <c r="AF457" s="270">
        <v>0</v>
      </c>
      <c r="AG457" s="270">
        <v>0</v>
      </c>
      <c r="AH457" s="270">
        <v>0</v>
      </c>
      <c r="AI457" s="270">
        <v>1E-3</v>
      </c>
      <c r="AJ457" s="270">
        <v>1E-3</v>
      </c>
      <c r="AK457" s="270">
        <v>1E-3</v>
      </c>
      <c r="AL457" s="270">
        <v>1E-3</v>
      </c>
      <c r="AM457" s="270">
        <v>1E-3</v>
      </c>
      <c r="AN457" s="270">
        <v>1E-3</v>
      </c>
      <c r="AO457" s="270">
        <v>1E-3</v>
      </c>
      <c r="AP457" s="270">
        <v>1E-3</v>
      </c>
      <c r="AQ457" s="270">
        <v>1E-3</v>
      </c>
      <c r="AR457" s="270">
        <v>1E-3</v>
      </c>
      <c r="AS457" s="270">
        <v>1E-3</v>
      </c>
      <c r="AT457" s="270">
        <v>1E-3</v>
      </c>
      <c r="AU457" s="270">
        <v>1E-3</v>
      </c>
      <c r="AV457" s="270">
        <v>1E-3</v>
      </c>
      <c r="AW457" s="270">
        <v>1E-3</v>
      </c>
      <c r="AX457" s="270">
        <v>0</v>
      </c>
      <c r="AY457" s="270">
        <v>0</v>
      </c>
      <c r="AZ457" s="270">
        <v>0</v>
      </c>
      <c r="BA457" s="270">
        <v>0</v>
      </c>
      <c r="BB457" s="270">
        <v>0</v>
      </c>
      <c r="BC457" s="270">
        <v>0</v>
      </c>
      <c r="BD457" s="270">
        <v>0</v>
      </c>
      <c r="BE457" s="270">
        <v>0</v>
      </c>
      <c r="BF457" s="270">
        <v>0</v>
      </c>
      <c r="BG457" s="270">
        <v>0</v>
      </c>
    </row>
    <row r="458" spans="1:59">
      <c r="A458" s="267" t="s">
        <v>849</v>
      </c>
      <c r="B458" s="268">
        <v>3.0530000000000004</v>
      </c>
      <c r="C458" s="268">
        <v>6.2</v>
      </c>
      <c r="D458" s="268">
        <v>1.2979835616438355</v>
      </c>
      <c r="E458" s="268"/>
      <c r="F458" s="269">
        <v>12000</v>
      </c>
      <c r="G458" s="270">
        <v>0.38100000000000001</v>
      </c>
      <c r="H458" s="270">
        <v>0.38300000000000001</v>
      </c>
      <c r="I458" s="270">
        <v>0.23</v>
      </c>
      <c r="J458" s="270">
        <v>0.18</v>
      </c>
      <c r="K458" s="270">
        <v>0.128</v>
      </c>
      <c r="L458" s="270">
        <v>0.45301643835616501</v>
      </c>
      <c r="M458" s="271">
        <v>31.75</v>
      </c>
      <c r="N458" s="269">
        <v>12050</v>
      </c>
      <c r="O458" s="269">
        <v>12250</v>
      </c>
      <c r="P458" s="269">
        <v>12500</v>
      </c>
      <c r="Q458" s="269">
        <v>12750</v>
      </c>
      <c r="R458" s="269">
        <v>13000</v>
      </c>
      <c r="S458" s="269" t="s">
        <v>175</v>
      </c>
      <c r="T458" s="270">
        <v>0.54500000000000004</v>
      </c>
      <c r="U458" s="270">
        <v>0.6</v>
      </c>
      <c r="V458" s="270">
        <v>0.64500000000000002</v>
      </c>
      <c r="W458" s="270">
        <v>0.71</v>
      </c>
      <c r="X458" s="270">
        <v>0.76300000000000001</v>
      </c>
      <c r="Y458" s="270">
        <v>0.57399999999999995</v>
      </c>
      <c r="Z458" s="270">
        <v>0.69899999999999995</v>
      </c>
      <c r="AA458" s="270">
        <v>0.85199999999999998</v>
      </c>
      <c r="AB458" s="270">
        <v>1.0389999999999999</v>
      </c>
      <c r="AC458" s="270">
        <v>1.2669999999999999</v>
      </c>
      <c r="AD458" s="270">
        <v>0.26900000000000002</v>
      </c>
      <c r="AE458" s="270">
        <v>0.29899999999999999</v>
      </c>
      <c r="AF458" s="270">
        <v>0.32900000000000001</v>
      </c>
      <c r="AG458" s="270">
        <v>0.35899999999999999</v>
      </c>
      <c r="AH458" s="270">
        <v>0.38900000000000001</v>
      </c>
      <c r="AI458" s="270">
        <v>5.3999999999999999E-2</v>
      </c>
      <c r="AJ458" s="270">
        <v>6.6000000000000003E-2</v>
      </c>
      <c r="AK458" s="270">
        <v>0.08</v>
      </c>
      <c r="AL458" s="270">
        <v>9.7000000000000003E-2</v>
      </c>
      <c r="AM458" s="270">
        <v>0.11899999999999999</v>
      </c>
      <c r="AN458" s="270">
        <v>0.374</v>
      </c>
      <c r="AO458" s="270">
        <v>0.34899999999999998</v>
      </c>
      <c r="AP458" s="270">
        <v>0.5</v>
      </c>
      <c r="AQ458" s="270">
        <v>0.6</v>
      </c>
      <c r="AR458" s="270">
        <v>0.7</v>
      </c>
      <c r="AS458" s="270">
        <v>1.64</v>
      </c>
      <c r="AT458" s="270">
        <v>1.8180000000000001</v>
      </c>
      <c r="AU458" s="270">
        <v>2.173</v>
      </c>
      <c r="AV458" s="270">
        <v>2.5329999999999999</v>
      </c>
      <c r="AW458" s="270">
        <v>2.9239999999999999</v>
      </c>
      <c r="AX458" s="270">
        <v>2.1</v>
      </c>
      <c r="AY458" s="270">
        <v>0</v>
      </c>
      <c r="AZ458" s="270">
        <v>0</v>
      </c>
      <c r="BA458" s="270">
        <v>0</v>
      </c>
      <c r="BB458" s="270">
        <v>0</v>
      </c>
      <c r="BC458" s="270">
        <v>0</v>
      </c>
      <c r="BD458" s="270">
        <v>1.5</v>
      </c>
      <c r="BE458" s="270">
        <v>0</v>
      </c>
      <c r="BF458" s="270">
        <v>0</v>
      </c>
      <c r="BG458" s="270">
        <v>0</v>
      </c>
    </row>
    <row r="459" spans="1:59">
      <c r="A459" s="267" t="s">
        <v>850</v>
      </c>
      <c r="B459" s="268" t="s">
        <v>395</v>
      </c>
      <c r="C459" s="268">
        <v>0</v>
      </c>
      <c r="D459" s="268">
        <v>0</v>
      </c>
      <c r="E459" s="268"/>
      <c r="F459" s="269" t="e">
        <v>#N/A</v>
      </c>
      <c r="G459" s="270">
        <v>0</v>
      </c>
      <c r="H459" s="270">
        <v>0</v>
      </c>
      <c r="I459" s="270">
        <v>0</v>
      </c>
      <c r="J459" s="270">
        <v>0</v>
      </c>
      <c r="K459" s="270">
        <v>0</v>
      </c>
      <c r="L459" s="270" t="e">
        <v>#VALUE!</v>
      </c>
      <c r="M459" s="271" t="s">
        <v>395</v>
      </c>
      <c r="N459" s="269">
        <v>0</v>
      </c>
      <c r="O459" s="269">
        <v>0</v>
      </c>
      <c r="P459" s="269">
        <v>0</v>
      </c>
      <c r="Q459" s="269">
        <v>0</v>
      </c>
      <c r="R459" s="269">
        <v>0</v>
      </c>
      <c r="S459" s="269" t="s">
        <v>175</v>
      </c>
      <c r="T459" s="270">
        <v>0</v>
      </c>
      <c r="U459" s="270">
        <v>0</v>
      </c>
      <c r="V459" s="270" t="e">
        <v>#N/A</v>
      </c>
      <c r="W459" s="270">
        <v>0</v>
      </c>
      <c r="X459" s="270">
        <v>0</v>
      </c>
      <c r="Y459" s="270">
        <v>0</v>
      </c>
      <c r="Z459" s="270">
        <v>0</v>
      </c>
      <c r="AA459" s="270">
        <v>0</v>
      </c>
      <c r="AB459" s="270">
        <v>0</v>
      </c>
      <c r="AC459" s="270">
        <v>0</v>
      </c>
      <c r="AD459" s="270">
        <v>0</v>
      </c>
      <c r="AE459" s="270">
        <v>0</v>
      </c>
      <c r="AF459" s="270">
        <v>0</v>
      </c>
      <c r="AG459" s="270">
        <v>0</v>
      </c>
      <c r="AH459" s="270">
        <v>0</v>
      </c>
      <c r="AI459" s="270">
        <v>0</v>
      </c>
      <c r="AJ459" s="270">
        <v>0</v>
      </c>
      <c r="AK459" s="270">
        <v>0</v>
      </c>
      <c r="AL459" s="270">
        <v>0</v>
      </c>
      <c r="AM459" s="270">
        <v>0</v>
      </c>
      <c r="AN459" s="270">
        <v>0</v>
      </c>
      <c r="AO459" s="270">
        <v>0</v>
      </c>
      <c r="AP459" s="270">
        <v>0</v>
      </c>
      <c r="AQ459" s="270">
        <v>0</v>
      </c>
      <c r="AR459" s="270">
        <v>0</v>
      </c>
      <c r="AS459" s="270">
        <v>0</v>
      </c>
      <c r="AT459" s="270">
        <v>0</v>
      </c>
      <c r="AU459" s="270">
        <v>0</v>
      </c>
      <c r="AV459" s="270">
        <v>0</v>
      </c>
      <c r="AW459" s="270">
        <v>0</v>
      </c>
      <c r="AX459" s="270">
        <v>0</v>
      </c>
      <c r="AY459" s="270">
        <v>0</v>
      </c>
      <c r="AZ459" s="270">
        <v>0</v>
      </c>
      <c r="BA459" s="270">
        <v>0</v>
      </c>
      <c r="BB459" s="270">
        <v>0</v>
      </c>
      <c r="BC459" s="270">
        <v>0</v>
      </c>
      <c r="BD459" s="270">
        <v>0</v>
      </c>
      <c r="BE459" s="270">
        <v>0</v>
      </c>
      <c r="BF459" s="270">
        <v>0</v>
      </c>
      <c r="BG459" s="270">
        <v>0</v>
      </c>
    </row>
    <row r="460" spans="1:59">
      <c r="A460" s="267" t="s">
        <v>851</v>
      </c>
      <c r="B460" s="268">
        <v>0.21074999999999999</v>
      </c>
      <c r="C460" s="268">
        <v>0.96300000000000008</v>
      </c>
      <c r="D460" s="268">
        <v>0</v>
      </c>
      <c r="E460" s="268"/>
      <c r="F460" s="269">
        <v>2581</v>
      </c>
      <c r="G460" s="270">
        <v>0.11799999999999999</v>
      </c>
      <c r="H460" s="270">
        <v>4.5999999999999999E-2</v>
      </c>
      <c r="I460" s="270">
        <v>5.0000000000000001E-3</v>
      </c>
      <c r="J460" s="270">
        <v>1.2E-2</v>
      </c>
      <c r="K460" s="270">
        <v>3.0000000000000001E-3</v>
      </c>
      <c r="L460" s="270">
        <v>2.6749999999999996E-2</v>
      </c>
      <c r="M460" s="271">
        <v>45.718713676869427</v>
      </c>
      <c r="N460" s="269">
        <v>2609</v>
      </c>
      <c r="O460" s="269">
        <v>2644</v>
      </c>
      <c r="P460" s="269">
        <v>2667</v>
      </c>
      <c r="Q460" s="269">
        <v>2682</v>
      </c>
      <c r="R460" s="269">
        <v>2695</v>
      </c>
      <c r="S460" s="269" t="s">
        <v>186</v>
      </c>
      <c r="T460" s="270">
        <v>0.122</v>
      </c>
      <c r="U460" s="270">
        <v>0.125</v>
      </c>
      <c r="V460" s="270">
        <v>0.128</v>
      </c>
      <c r="W460" s="270">
        <v>0.13100000000000001</v>
      </c>
      <c r="X460" s="270">
        <v>0.13300000000000001</v>
      </c>
      <c r="Y460" s="270">
        <v>4.7E-2</v>
      </c>
      <c r="Z460" s="270">
        <v>0.05</v>
      </c>
      <c r="AA460" s="270">
        <v>5.1999999999999998E-2</v>
      </c>
      <c r="AB460" s="270">
        <v>5.3999999999999999E-2</v>
      </c>
      <c r="AC460" s="270">
        <v>5.6000000000000001E-2</v>
      </c>
      <c r="AD460" s="270">
        <v>6.0000000000000001E-3</v>
      </c>
      <c r="AE460" s="270">
        <v>7.0000000000000001E-3</v>
      </c>
      <c r="AF460" s="270">
        <v>8.9999999999999993E-3</v>
      </c>
      <c r="AG460" s="270">
        <v>0.01</v>
      </c>
      <c r="AH460" s="270">
        <v>1E-3</v>
      </c>
      <c r="AI460" s="270">
        <v>8.9999999999999993E-3</v>
      </c>
      <c r="AJ460" s="270">
        <v>1.0999999999999999E-2</v>
      </c>
      <c r="AK460" s="270">
        <v>1.2E-2</v>
      </c>
      <c r="AL460" s="270">
        <v>1.2E-2</v>
      </c>
      <c r="AM460" s="270">
        <v>1.2999999999999999E-2</v>
      </c>
      <c r="AN460" s="270">
        <v>3.0000000000000001E-3</v>
      </c>
      <c r="AO460" s="270">
        <v>3.0000000000000001E-3</v>
      </c>
      <c r="AP460" s="270">
        <v>3.0000000000000001E-3</v>
      </c>
      <c r="AQ460" s="270">
        <v>3.0000000000000001E-3</v>
      </c>
      <c r="AR460" s="270">
        <v>3.0000000000000001E-3</v>
      </c>
      <c r="AS460" s="270">
        <v>2.5999999999999999E-2</v>
      </c>
      <c r="AT460" s="270">
        <v>2.7E-2</v>
      </c>
      <c r="AU460" s="270">
        <v>2.8000000000000001E-2</v>
      </c>
      <c r="AV460" s="270">
        <v>2.9000000000000001E-2</v>
      </c>
      <c r="AW460" s="270">
        <v>2.9000000000000001E-2</v>
      </c>
      <c r="AX460" s="270">
        <v>5.7000000000000002E-2</v>
      </c>
      <c r="AY460" s="270">
        <v>0</v>
      </c>
      <c r="AZ460" s="270">
        <v>0</v>
      </c>
      <c r="BA460" s="270">
        <v>0</v>
      </c>
      <c r="BB460" s="270">
        <v>0</v>
      </c>
      <c r="BC460" s="270">
        <v>3.1E-2</v>
      </c>
      <c r="BD460" s="270">
        <v>0</v>
      </c>
      <c r="BE460" s="270">
        <v>0</v>
      </c>
      <c r="BF460" s="270">
        <v>0</v>
      </c>
      <c r="BG460" s="270">
        <v>0</v>
      </c>
    </row>
    <row r="461" spans="1:59">
      <c r="A461" s="267" t="s">
        <v>852</v>
      </c>
      <c r="B461" s="268">
        <v>0.48566666666666675</v>
      </c>
      <c r="C461" s="268">
        <v>0.72199999999999998</v>
      </c>
      <c r="D461" s="268">
        <v>6.8493150684931507E-4</v>
      </c>
      <c r="E461" s="268"/>
      <c r="F461" s="269">
        <v>5133</v>
      </c>
      <c r="G461" s="270">
        <v>0.28000000000000003</v>
      </c>
      <c r="H461" s="270">
        <v>1.6E-2</v>
      </c>
      <c r="I461" s="270">
        <v>0</v>
      </c>
      <c r="J461" s="270">
        <v>6.0000000000000001E-3</v>
      </c>
      <c r="K461" s="270">
        <v>0.1</v>
      </c>
      <c r="L461" s="270">
        <v>8.2981735159817382E-2</v>
      </c>
      <c r="M461" s="271">
        <v>54.548996688096629</v>
      </c>
      <c r="N461" s="269">
        <v>5235</v>
      </c>
      <c r="O461" s="269">
        <v>5339</v>
      </c>
      <c r="P461" s="269">
        <v>5445</v>
      </c>
      <c r="Q461" s="269">
        <v>5554</v>
      </c>
      <c r="R461" s="269">
        <v>5665</v>
      </c>
      <c r="S461" s="269" t="s">
        <v>211</v>
      </c>
      <c r="T461" s="270">
        <v>0.31900000000000001</v>
      </c>
      <c r="U461" s="270">
        <v>0.32600000000000001</v>
      </c>
      <c r="V461" s="270">
        <v>0.33200000000000002</v>
      </c>
      <c r="W461" s="270">
        <v>0.33900000000000002</v>
      </c>
      <c r="X461" s="270">
        <v>0.34599999999999997</v>
      </c>
      <c r="Y461" s="270">
        <v>1.6E-2</v>
      </c>
      <c r="Z461" s="270">
        <v>1.6E-2</v>
      </c>
      <c r="AA461" s="270">
        <v>1.7999999999999999E-2</v>
      </c>
      <c r="AB461" s="270">
        <v>0.02</v>
      </c>
      <c r="AC461" s="270">
        <v>2.1999999999999999E-2</v>
      </c>
      <c r="AD461" s="270">
        <v>0</v>
      </c>
      <c r="AE461" s="270">
        <v>0</v>
      </c>
      <c r="AF461" s="270">
        <v>0</v>
      </c>
      <c r="AG461" s="270">
        <v>0</v>
      </c>
      <c r="AH461" s="270">
        <v>0</v>
      </c>
      <c r="AI461" s="270">
        <v>0.01</v>
      </c>
      <c r="AJ461" s="270">
        <v>1.4999999999999999E-2</v>
      </c>
      <c r="AK461" s="270">
        <v>0.02</v>
      </c>
      <c r="AL461" s="270">
        <v>0.16900000000000001</v>
      </c>
      <c r="AM461" s="270">
        <v>0.2</v>
      </c>
      <c r="AN461" s="270">
        <v>0.10199999999999999</v>
      </c>
      <c r="AO461" s="270">
        <v>0.11</v>
      </c>
      <c r="AP461" s="270">
        <v>0.12</v>
      </c>
      <c r="AQ461" s="270">
        <v>0.13</v>
      </c>
      <c r="AR461" s="270">
        <v>0.14000000000000001</v>
      </c>
      <c r="AS461" s="270">
        <v>7.1999999999999995E-2</v>
      </c>
      <c r="AT461" s="270">
        <v>7.0999999999999994E-2</v>
      </c>
      <c r="AU461" s="270">
        <v>7.0000000000000007E-2</v>
      </c>
      <c r="AV461" s="270">
        <v>6.9000000000000006E-2</v>
      </c>
      <c r="AW461" s="270">
        <v>6.8000000000000005E-2</v>
      </c>
      <c r="AX461" s="270">
        <v>0.34899999999999998</v>
      </c>
      <c r="AY461" s="270">
        <v>0</v>
      </c>
      <c r="AZ461" s="270">
        <v>0</v>
      </c>
      <c r="BA461" s="270">
        <v>0</v>
      </c>
      <c r="BB461" s="270">
        <v>0</v>
      </c>
      <c r="BC461" s="270">
        <v>0</v>
      </c>
      <c r="BD461" s="270">
        <v>0</v>
      </c>
      <c r="BE461" s="270">
        <v>0</v>
      </c>
      <c r="BF461" s="270">
        <v>0</v>
      </c>
      <c r="BG461" s="270">
        <v>0</v>
      </c>
    </row>
    <row r="462" spans="1:59">
      <c r="A462" s="267" t="s">
        <v>853</v>
      </c>
      <c r="B462" s="268">
        <v>3.1661666666666668</v>
      </c>
      <c r="C462" s="268">
        <v>11</v>
      </c>
      <c r="D462" s="268">
        <v>0</v>
      </c>
      <c r="E462" s="268"/>
      <c r="F462" s="269">
        <v>19216</v>
      </c>
      <c r="G462" s="270">
        <v>0.54900000000000004</v>
      </c>
      <c r="H462" s="270">
        <v>0.13400000000000001</v>
      </c>
      <c r="I462" s="270">
        <v>7.6999999999999999E-2</v>
      </c>
      <c r="J462" s="270">
        <v>1.5509999999999999</v>
      </c>
      <c r="K462" s="270">
        <v>0.51700000000000002</v>
      </c>
      <c r="L462" s="270">
        <v>0.33816666666666695</v>
      </c>
      <c r="M462" s="271">
        <v>28.569941715237302</v>
      </c>
      <c r="N462" s="269">
        <v>19703</v>
      </c>
      <c r="O462" s="269">
        <v>20969</v>
      </c>
      <c r="P462" s="269">
        <v>22362</v>
      </c>
      <c r="Q462" s="269">
        <v>23895</v>
      </c>
      <c r="R462" s="269">
        <v>25581</v>
      </c>
      <c r="S462" s="269" t="s">
        <v>187</v>
      </c>
      <c r="T462" s="270">
        <v>0.57099999999999995</v>
      </c>
      <c r="U462" s="270">
        <v>0.628</v>
      </c>
      <c r="V462" s="270">
        <v>0.69099999999999995</v>
      </c>
      <c r="W462" s="270">
        <v>0.76</v>
      </c>
      <c r="X462" s="270">
        <v>0.83599999999999997</v>
      </c>
      <c r="Y462" s="270">
        <v>0.13900000000000001</v>
      </c>
      <c r="Z462" s="270">
        <v>0.153</v>
      </c>
      <c r="AA462" s="270">
        <v>0.16900000000000001</v>
      </c>
      <c r="AB462" s="270">
        <v>0.185</v>
      </c>
      <c r="AC462" s="270">
        <v>0.20399999999999999</v>
      </c>
      <c r="AD462" s="270">
        <v>0.08</v>
      </c>
      <c r="AE462" s="270">
        <v>8.7999999999999995E-2</v>
      </c>
      <c r="AF462" s="270">
        <v>9.7000000000000003E-2</v>
      </c>
      <c r="AG462" s="270">
        <v>0.107</v>
      </c>
      <c r="AH462" s="270">
        <v>0.11700000000000001</v>
      </c>
      <c r="AI462" s="270">
        <v>1.613</v>
      </c>
      <c r="AJ462" s="270">
        <v>1.744</v>
      </c>
      <c r="AK462" s="270">
        <v>1.952</v>
      </c>
      <c r="AL462" s="270">
        <v>2.1469999999999998</v>
      </c>
      <c r="AM462" s="270">
        <v>2.3620000000000001</v>
      </c>
      <c r="AN462" s="270">
        <v>0.53800000000000003</v>
      </c>
      <c r="AO462" s="270">
        <v>0.59099999999999997</v>
      </c>
      <c r="AP462" s="270">
        <v>0.65100000000000002</v>
      </c>
      <c r="AQ462" s="270">
        <v>0.71599999999999997</v>
      </c>
      <c r="AR462" s="270">
        <v>0.78700000000000003</v>
      </c>
      <c r="AS462" s="270">
        <v>0.35199999999999998</v>
      </c>
      <c r="AT462" s="270">
        <v>0.38700000000000001</v>
      </c>
      <c r="AU462" s="270">
        <v>0.42499999999999999</v>
      </c>
      <c r="AV462" s="270">
        <v>0.46800000000000003</v>
      </c>
      <c r="AW462" s="270">
        <v>0.51500000000000001</v>
      </c>
      <c r="AX462" s="270">
        <v>0</v>
      </c>
      <c r="AY462" s="270">
        <v>0</v>
      </c>
      <c r="AZ462" s="270">
        <v>0</v>
      </c>
      <c r="BA462" s="270">
        <v>0</v>
      </c>
      <c r="BB462" s="270">
        <v>0</v>
      </c>
      <c r="BC462" s="270">
        <v>0</v>
      </c>
      <c r="BD462" s="270">
        <v>0</v>
      </c>
      <c r="BE462" s="270">
        <v>1.1100000000000001</v>
      </c>
      <c r="BF462" s="270">
        <v>0</v>
      </c>
      <c r="BG462" s="270">
        <v>0</v>
      </c>
    </row>
    <row r="463" spans="1:59">
      <c r="A463" s="267" t="s">
        <v>854</v>
      </c>
      <c r="B463" s="268">
        <v>0.16841666666666666</v>
      </c>
      <c r="C463" s="268">
        <v>0.35799999999999998</v>
      </c>
      <c r="D463" s="268">
        <v>0</v>
      </c>
      <c r="E463" s="268"/>
      <c r="F463" s="269">
        <v>2705</v>
      </c>
      <c r="G463" s="270">
        <v>0.14799999999999999</v>
      </c>
      <c r="H463" s="270">
        <v>0.02</v>
      </c>
      <c r="I463" s="270">
        <v>0</v>
      </c>
      <c r="J463" s="270">
        <v>0</v>
      </c>
      <c r="K463" s="270">
        <v>0</v>
      </c>
      <c r="L463" s="270">
        <v>4.1666666666667629E-4</v>
      </c>
      <c r="M463" s="271">
        <v>54.713493530499079</v>
      </c>
      <c r="N463" s="269">
        <v>2790</v>
      </c>
      <c r="O463" s="269">
        <v>2939</v>
      </c>
      <c r="P463" s="269">
        <v>3094</v>
      </c>
      <c r="Q463" s="269">
        <v>3256</v>
      </c>
      <c r="R463" s="269">
        <v>3294</v>
      </c>
      <c r="S463" s="269" t="s">
        <v>186</v>
      </c>
      <c r="T463" s="270">
        <v>0.16200000000000001</v>
      </c>
      <c r="U463" s="270">
        <v>0.17</v>
      </c>
      <c r="V463" s="270">
        <v>0.17899999999999999</v>
      </c>
      <c r="W463" s="270">
        <v>0.189</v>
      </c>
      <c r="X463" s="270">
        <v>0.191</v>
      </c>
      <c r="Y463" s="270">
        <v>2.1000000000000001E-2</v>
      </c>
      <c r="Z463" s="270">
        <v>2.3E-2</v>
      </c>
      <c r="AA463" s="270">
        <v>2.5000000000000001E-2</v>
      </c>
      <c r="AB463" s="270">
        <v>2.7E-2</v>
      </c>
      <c r="AC463" s="270">
        <v>2.9000000000000001E-2</v>
      </c>
      <c r="AD463" s="270">
        <v>0</v>
      </c>
      <c r="AE463" s="270">
        <v>0</v>
      </c>
      <c r="AF463" s="270">
        <v>0</v>
      </c>
      <c r="AG463" s="270">
        <v>0</v>
      </c>
      <c r="AH463" s="270">
        <v>0</v>
      </c>
      <c r="AI463" s="270">
        <v>0</v>
      </c>
      <c r="AJ463" s="270">
        <v>0</v>
      </c>
      <c r="AK463" s="270">
        <v>0</v>
      </c>
      <c r="AL463" s="270">
        <v>0</v>
      </c>
      <c r="AM463" s="270">
        <v>0</v>
      </c>
      <c r="AN463" s="270">
        <v>5.0000000000000001E-3</v>
      </c>
      <c r="AO463" s="270">
        <v>6.0000000000000001E-3</v>
      </c>
      <c r="AP463" s="270">
        <v>6.0000000000000001E-3</v>
      </c>
      <c r="AQ463" s="270">
        <v>7.0000000000000001E-3</v>
      </c>
      <c r="AR463" s="270">
        <v>7.0000000000000001E-3</v>
      </c>
      <c r="AS463" s="270">
        <v>0.01</v>
      </c>
      <c r="AT463" s="270">
        <v>0.01</v>
      </c>
      <c r="AU463" s="270">
        <v>0.01</v>
      </c>
      <c r="AV463" s="270">
        <v>1.0999999999999999E-2</v>
      </c>
      <c r="AW463" s="270">
        <v>1.0999999999999999E-2</v>
      </c>
      <c r="AX463" s="270">
        <v>0</v>
      </c>
      <c r="AY463" s="270">
        <v>0</v>
      </c>
      <c r="AZ463" s="270">
        <v>0</v>
      </c>
      <c r="BA463" s="270">
        <v>0</v>
      </c>
      <c r="BB463" s="270">
        <v>0</v>
      </c>
      <c r="BC463" s="270">
        <v>0</v>
      </c>
      <c r="BD463" s="270">
        <v>0</v>
      </c>
      <c r="BE463" s="270">
        <v>0</v>
      </c>
      <c r="BF463" s="270">
        <v>0</v>
      </c>
      <c r="BG463" s="270">
        <v>0</v>
      </c>
    </row>
    <row r="464" spans="1:59">
      <c r="A464" s="267" t="s">
        <v>855</v>
      </c>
      <c r="B464" s="268">
        <v>0.36841666666666667</v>
      </c>
      <c r="C464" s="268">
        <v>0.313</v>
      </c>
      <c r="D464" s="268">
        <v>0</v>
      </c>
      <c r="E464" s="268"/>
      <c r="F464" s="269">
        <v>5300</v>
      </c>
      <c r="G464" s="270">
        <v>0.26100000000000001</v>
      </c>
      <c r="H464" s="270">
        <v>4.0000000000000001E-3</v>
      </c>
      <c r="I464" s="270">
        <v>0</v>
      </c>
      <c r="J464" s="270">
        <v>0</v>
      </c>
      <c r="K464" s="270">
        <v>1.4E-2</v>
      </c>
      <c r="L464" s="270">
        <v>8.9416666666666644E-2</v>
      </c>
      <c r="M464" s="271">
        <v>49.245283018867923</v>
      </c>
      <c r="N464" s="269">
        <v>5540</v>
      </c>
      <c r="O464" s="269">
        <v>6140</v>
      </c>
      <c r="P464" s="269">
        <v>6740</v>
      </c>
      <c r="Q464" s="269">
        <v>7340</v>
      </c>
      <c r="R464" s="269">
        <v>7940</v>
      </c>
      <c r="S464" s="269" t="s">
        <v>211</v>
      </c>
      <c r="T464" s="270">
        <v>0.27300000000000002</v>
      </c>
      <c r="U464" s="270">
        <v>0.30099999999999999</v>
      </c>
      <c r="V464" s="270">
        <v>0.33</v>
      </c>
      <c r="W464" s="270">
        <v>0.36</v>
      </c>
      <c r="X464" s="270">
        <v>0.38900000000000001</v>
      </c>
      <c r="Y464" s="270">
        <v>4.0000000000000001E-3</v>
      </c>
      <c r="Z464" s="270">
        <v>4.0000000000000001E-3</v>
      </c>
      <c r="AA464" s="270">
        <v>4.0000000000000001E-3</v>
      </c>
      <c r="AB464" s="270">
        <v>4.0000000000000001E-3</v>
      </c>
      <c r="AC464" s="270">
        <v>4.0000000000000001E-3</v>
      </c>
      <c r="AD464" s="270">
        <v>0</v>
      </c>
      <c r="AE464" s="270">
        <v>0</v>
      </c>
      <c r="AF464" s="270">
        <v>0</v>
      </c>
      <c r="AG464" s="270">
        <v>0</v>
      </c>
      <c r="AH464" s="270">
        <v>0</v>
      </c>
      <c r="AI464" s="270">
        <v>0</v>
      </c>
      <c r="AJ464" s="270">
        <v>0</v>
      </c>
      <c r="AK464" s="270">
        <v>0</v>
      </c>
      <c r="AL464" s="270">
        <v>0</v>
      </c>
      <c r="AM464" s="270">
        <v>0</v>
      </c>
      <c r="AN464" s="270">
        <v>1.4E-2</v>
      </c>
      <c r="AO464" s="270">
        <v>1.4E-2</v>
      </c>
      <c r="AP464" s="270">
        <v>1.4E-2</v>
      </c>
      <c r="AQ464" s="270">
        <v>1.4E-2</v>
      </c>
      <c r="AR464" s="270">
        <v>1.4E-2</v>
      </c>
      <c r="AS464" s="270">
        <v>0.125</v>
      </c>
      <c r="AT464" s="270">
        <v>9.5000000000000001E-2</v>
      </c>
      <c r="AU464" s="270">
        <v>0.15</v>
      </c>
      <c r="AV464" s="270">
        <v>0.16</v>
      </c>
      <c r="AW464" s="270">
        <v>0.17499999999999999</v>
      </c>
      <c r="AX464" s="270">
        <v>0.20599999999999999</v>
      </c>
      <c r="AY464" s="270">
        <v>0</v>
      </c>
      <c r="AZ464" s="270">
        <v>0</v>
      </c>
      <c r="BA464" s="270">
        <v>0</v>
      </c>
      <c r="BB464" s="270">
        <v>0</v>
      </c>
      <c r="BC464" s="270">
        <v>0</v>
      </c>
      <c r="BD464" s="270">
        <v>0</v>
      </c>
      <c r="BE464" s="270">
        <v>0</v>
      </c>
      <c r="BF464" s="270">
        <v>0</v>
      </c>
      <c r="BG464" s="270">
        <v>0</v>
      </c>
    </row>
    <row r="465" spans="1:59">
      <c r="A465" s="267" t="s">
        <v>1059</v>
      </c>
      <c r="B465" s="268" t="s">
        <v>395</v>
      </c>
      <c r="C465" s="268">
        <v>0</v>
      </c>
      <c r="D465" s="268">
        <v>0</v>
      </c>
      <c r="E465" s="268"/>
      <c r="F465" s="269" t="e">
        <v>#N/A</v>
      </c>
      <c r="G465" s="270">
        <v>0</v>
      </c>
      <c r="H465" s="270">
        <v>0</v>
      </c>
      <c r="I465" s="270">
        <v>0</v>
      </c>
      <c r="J465" s="270">
        <v>0</v>
      </c>
      <c r="K465" s="270">
        <v>0</v>
      </c>
      <c r="L465" s="270" t="e">
        <v>#VALUE!</v>
      </c>
      <c r="M465" s="271" t="s">
        <v>395</v>
      </c>
      <c r="N465" s="269">
        <v>0</v>
      </c>
      <c r="O465" s="269">
        <v>0</v>
      </c>
      <c r="P465" s="269">
        <v>0</v>
      </c>
      <c r="Q465" s="269">
        <v>0</v>
      </c>
      <c r="R465" s="269">
        <v>0</v>
      </c>
      <c r="S465" s="269" t="s">
        <v>211</v>
      </c>
      <c r="T465" s="270">
        <v>0</v>
      </c>
      <c r="U465" s="270">
        <v>0</v>
      </c>
      <c r="V465" s="270" t="e">
        <v>#N/A</v>
      </c>
      <c r="W465" s="270">
        <v>0</v>
      </c>
      <c r="X465" s="270">
        <v>0</v>
      </c>
      <c r="Y465" s="270">
        <v>0</v>
      </c>
      <c r="Z465" s="270">
        <v>0</v>
      </c>
      <c r="AA465" s="270">
        <v>0</v>
      </c>
      <c r="AB465" s="270">
        <v>0</v>
      </c>
      <c r="AC465" s="270">
        <v>0</v>
      </c>
      <c r="AD465" s="270">
        <v>0</v>
      </c>
      <c r="AE465" s="270">
        <v>0</v>
      </c>
      <c r="AF465" s="270">
        <v>0</v>
      </c>
      <c r="AG465" s="270">
        <v>0</v>
      </c>
      <c r="AH465" s="270">
        <v>0</v>
      </c>
      <c r="AI465" s="270">
        <v>0</v>
      </c>
      <c r="AJ465" s="270">
        <v>0</v>
      </c>
      <c r="AK465" s="270">
        <v>0</v>
      </c>
      <c r="AL465" s="270">
        <v>0</v>
      </c>
      <c r="AM465" s="270">
        <v>0</v>
      </c>
      <c r="AN465" s="270">
        <v>0</v>
      </c>
      <c r="AO465" s="270">
        <v>0</v>
      </c>
      <c r="AP465" s="270">
        <v>0</v>
      </c>
      <c r="AQ465" s="270">
        <v>0</v>
      </c>
      <c r="AR465" s="270">
        <v>0</v>
      </c>
      <c r="AS465" s="270">
        <v>0</v>
      </c>
      <c r="AT465" s="270">
        <v>0</v>
      </c>
      <c r="AU465" s="270">
        <v>0</v>
      </c>
      <c r="AV465" s="270">
        <v>0</v>
      </c>
      <c r="AW465" s="270">
        <v>0</v>
      </c>
      <c r="AX465" s="270">
        <v>0</v>
      </c>
      <c r="AY465" s="270">
        <v>0</v>
      </c>
      <c r="AZ465" s="270">
        <v>0</v>
      </c>
      <c r="BA465" s="270">
        <v>0</v>
      </c>
      <c r="BB465" s="270">
        <v>0</v>
      </c>
      <c r="BC465" s="270">
        <v>0</v>
      </c>
      <c r="BD465" s="270">
        <v>0</v>
      </c>
      <c r="BE465" s="270">
        <v>0</v>
      </c>
      <c r="BF465" s="270">
        <v>0</v>
      </c>
      <c r="BG465" s="270">
        <v>0</v>
      </c>
    </row>
    <row r="466" spans="1:59">
      <c r="A466" s="267" t="s">
        <v>856</v>
      </c>
      <c r="B466" s="268">
        <v>0.20333333333333337</v>
      </c>
      <c r="C466" s="268">
        <v>0.5</v>
      </c>
      <c r="D466" s="268">
        <v>0</v>
      </c>
      <c r="E466" s="268"/>
      <c r="F466" s="269">
        <v>1699</v>
      </c>
      <c r="G466" s="270">
        <v>0.14599999999999999</v>
      </c>
      <c r="H466" s="270">
        <v>5.7000000000000002E-2</v>
      </c>
      <c r="I466" s="270">
        <v>0</v>
      </c>
      <c r="J466" s="270">
        <v>0</v>
      </c>
      <c r="K466" s="270">
        <v>0.02</v>
      </c>
      <c r="L466" s="270">
        <v>-1.966666666666661E-2</v>
      </c>
      <c r="M466" s="271">
        <v>85.932901706886398</v>
      </c>
      <c r="N466" s="269">
        <v>1759</v>
      </c>
      <c r="O466" s="269">
        <v>1839</v>
      </c>
      <c r="P466" s="269">
        <v>1929</v>
      </c>
      <c r="Q466" s="269">
        <v>2019</v>
      </c>
      <c r="R466" s="269">
        <v>2119</v>
      </c>
      <c r="S466" s="269" t="s">
        <v>208</v>
      </c>
      <c r="T466" s="270">
        <v>0.14899999999999999</v>
      </c>
      <c r="U466" s="270">
        <v>0.156</v>
      </c>
      <c r="V466" s="270" t="e">
        <v>#N/A</v>
      </c>
      <c r="W466" s="270">
        <v>0.17100000000000001</v>
      </c>
      <c r="X466" s="270">
        <v>0.18</v>
      </c>
      <c r="Y466" s="270">
        <v>5.8000000000000003E-2</v>
      </c>
      <c r="Z466" s="270">
        <v>0.06</v>
      </c>
      <c r="AA466" s="270">
        <v>6.3E-2</v>
      </c>
      <c r="AB466" s="270">
        <v>6.6000000000000003E-2</v>
      </c>
      <c r="AC466" s="270">
        <v>6.9000000000000006E-2</v>
      </c>
      <c r="AD466" s="270">
        <v>0</v>
      </c>
      <c r="AE466" s="270">
        <v>0</v>
      </c>
      <c r="AF466" s="270">
        <v>0</v>
      </c>
      <c r="AG466" s="270">
        <v>0</v>
      </c>
      <c r="AH466" s="270">
        <v>0</v>
      </c>
      <c r="AI466" s="270">
        <v>0</v>
      </c>
      <c r="AJ466" s="270">
        <v>0</v>
      </c>
      <c r="AK466" s="270">
        <v>0</v>
      </c>
      <c r="AL466" s="270">
        <v>0</v>
      </c>
      <c r="AM466" s="270">
        <v>0</v>
      </c>
      <c r="AN466" s="270">
        <v>2.4E-2</v>
      </c>
      <c r="AO466" s="270">
        <v>2.5999999999999999E-2</v>
      </c>
      <c r="AP466" s="270">
        <v>0.03</v>
      </c>
      <c r="AQ466" s="270">
        <v>3.5000000000000003E-2</v>
      </c>
      <c r="AR466" s="270">
        <v>0.04</v>
      </c>
      <c r="AS466" s="270">
        <v>1.4999999999999999E-2</v>
      </c>
      <c r="AT466" s="270">
        <v>1.4999999999999999E-2</v>
      </c>
      <c r="AU466" s="270">
        <v>1.6E-2</v>
      </c>
      <c r="AV466" s="270">
        <v>1.7000000000000001E-2</v>
      </c>
      <c r="AW466" s="270">
        <v>1.7999999999999999E-2</v>
      </c>
      <c r="AX466" s="270">
        <v>0</v>
      </c>
      <c r="AY466" s="270">
        <v>0</v>
      </c>
      <c r="AZ466" s="270">
        <v>0</v>
      </c>
      <c r="BA466" s="270">
        <v>0</v>
      </c>
      <c r="BB466" s="270">
        <v>0</v>
      </c>
      <c r="BC466" s="270">
        <v>0</v>
      </c>
      <c r="BD466" s="270">
        <v>0</v>
      </c>
      <c r="BE466" s="270">
        <v>0</v>
      </c>
      <c r="BF466" s="270">
        <v>0</v>
      </c>
      <c r="BG466" s="270">
        <v>0</v>
      </c>
    </row>
    <row r="467" spans="1:59">
      <c r="A467" s="267" t="s">
        <v>857</v>
      </c>
      <c r="B467" s="268">
        <v>1.7590000000000001</v>
      </c>
      <c r="C467" s="268">
        <v>2.5729999999999986</v>
      </c>
      <c r="D467" s="268">
        <v>0.16300000000000001</v>
      </c>
      <c r="E467" s="268"/>
      <c r="F467" s="269">
        <v>600</v>
      </c>
      <c r="G467" s="270">
        <v>0.83399999999999996</v>
      </c>
      <c r="H467" s="270">
        <v>0.10299999999999999</v>
      </c>
      <c r="I467" s="270">
        <v>0</v>
      </c>
      <c r="J467" s="270">
        <v>0</v>
      </c>
      <c r="K467" s="270">
        <v>0.55200000000000005</v>
      </c>
      <c r="L467" s="270">
        <v>0.10700000000000021</v>
      </c>
      <c r="M467" s="271">
        <v>1390</v>
      </c>
      <c r="N467" s="269">
        <v>660</v>
      </c>
      <c r="O467" s="269">
        <v>726</v>
      </c>
      <c r="P467" s="269">
        <v>799</v>
      </c>
      <c r="Q467" s="269">
        <v>878</v>
      </c>
      <c r="R467" s="269">
        <v>966</v>
      </c>
      <c r="S467" s="269" t="s">
        <v>199</v>
      </c>
      <c r="T467" s="270">
        <v>0.91700000000000004</v>
      </c>
      <c r="U467" s="270">
        <v>1.0089999999999999</v>
      </c>
      <c r="V467" s="270" t="e">
        <v>#N/A</v>
      </c>
      <c r="W467" s="270">
        <v>1.2210000000000001</v>
      </c>
      <c r="X467" s="270">
        <v>1.343</v>
      </c>
      <c r="Y467" s="270">
        <v>0.113</v>
      </c>
      <c r="Z467" s="270">
        <v>0.125</v>
      </c>
      <c r="AA467" s="270">
        <v>0.13700000000000001</v>
      </c>
      <c r="AB467" s="270">
        <v>0.151</v>
      </c>
      <c r="AC467" s="270">
        <v>0.16600000000000001</v>
      </c>
      <c r="AD467" s="270">
        <v>0</v>
      </c>
      <c r="AE467" s="270">
        <v>0</v>
      </c>
      <c r="AF467" s="270">
        <v>0</v>
      </c>
      <c r="AG467" s="270">
        <v>0</v>
      </c>
      <c r="AH467" s="270">
        <v>0</v>
      </c>
      <c r="AI467" s="270">
        <v>0</v>
      </c>
      <c r="AJ467" s="270">
        <v>0</v>
      </c>
      <c r="AK467" s="270">
        <v>0</v>
      </c>
      <c r="AL467" s="270">
        <v>0</v>
      </c>
      <c r="AM467" s="270">
        <v>0</v>
      </c>
      <c r="AN467" s="270">
        <v>0.60699999999999998</v>
      </c>
      <c r="AO467" s="270">
        <v>0.66800000000000004</v>
      </c>
      <c r="AP467" s="270">
        <v>0.73499999999999999</v>
      </c>
      <c r="AQ467" s="270">
        <v>0.80800000000000005</v>
      </c>
      <c r="AR467" s="270">
        <v>0.88900000000000001</v>
      </c>
      <c r="AS467" s="270">
        <v>0.11799999999999999</v>
      </c>
      <c r="AT467" s="270">
        <v>0.129</v>
      </c>
      <c r="AU467" s="270">
        <v>0.14199999999999999</v>
      </c>
      <c r="AV467" s="270">
        <v>0.157</v>
      </c>
      <c r="AW467" s="270">
        <v>0.17199999999999999</v>
      </c>
      <c r="AX467" s="270">
        <v>0.57599999999999996</v>
      </c>
      <c r="AY467" s="270">
        <v>0</v>
      </c>
      <c r="AZ467" s="270">
        <v>0</v>
      </c>
      <c r="BA467" s="270">
        <v>0</v>
      </c>
      <c r="BB467" s="270">
        <v>0</v>
      </c>
      <c r="BC467" s="270">
        <v>0</v>
      </c>
      <c r="BD467" s="270">
        <v>0</v>
      </c>
      <c r="BE467" s="270">
        <v>0</v>
      </c>
      <c r="BF467" s="270">
        <v>0</v>
      </c>
      <c r="BG467" s="270">
        <v>0</v>
      </c>
    </row>
    <row r="468" spans="1:59">
      <c r="A468" s="267" t="s">
        <v>858</v>
      </c>
      <c r="B468" s="268">
        <v>3.7491666666666674</v>
      </c>
      <c r="C468" s="268">
        <v>14</v>
      </c>
      <c r="D468" s="268">
        <v>0.82199999999999995</v>
      </c>
      <c r="E468" s="268"/>
      <c r="F468" s="269">
        <v>13800</v>
      </c>
      <c r="G468" s="270">
        <v>1.5449999999999999</v>
      </c>
      <c r="H468" s="270">
        <v>0.63400000000000001</v>
      </c>
      <c r="I468" s="270">
        <v>5.0000000000000001E-3</v>
      </c>
      <c r="J468" s="270">
        <v>0.33800000000000002</v>
      </c>
      <c r="K468" s="270">
        <v>3.2000000000000001E-2</v>
      </c>
      <c r="L468" s="270">
        <v>0.37316666666666753</v>
      </c>
      <c r="M468" s="271">
        <v>111.95652173913044</v>
      </c>
      <c r="N468" s="269">
        <v>17689</v>
      </c>
      <c r="O468" s="269">
        <v>20140</v>
      </c>
      <c r="P468" s="269">
        <v>22569</v>
      </c>
      <c r="Q468" s="269">
        <v>24990</v>
      </c>
      <c r="R468" s="269">
        <v>25750</v>
      </c>
      <c r="S468" s="269" t="s">
        <v>163</v>
      </c>
      <c r="T468" s="270">
        <v>1.51</v>
      </c>
      <c r="U468" s="270">
        <v>1.69</v>
      </c>
      <c r="V468" s="270">
        <v>1.875</v>
      </c>
      <c r="W468" s="270">
        <v>2.1</v>
      </c>
      <c r="X468" s="270">
        <v>2.31</v>
      </c>
      <c r="Y468" s="270">
        <v>1.05</v>
      </c>
      <c r="Z468" s="270">
        <v>1.24</v>
      </c>
      <c r="AA468" s="270">
        <v>1.57</v>
      </c>
      <c r="AB468" s="270">
        <v>1.9</v>
      </c>
      <c r="AC468" s="270">
        <v>2.09</v>
      </c>
      <c r="AD468" s="270">
        <v>0.01</v>
      </c>
      <c r="AE468" s="270">
        <v>0.02</v>
      </c>
      <c r="AF468" s="270">
        <v>0.02</v>
      </c>
      <c r="AG468" s="270">
        <v>0.03</v>
      </c>
      <c r="AH468" s="270">
        <v>3.3000000000000002E-2</v>
      </c>
      <c r="AI468" s="270">
        <v>7.0000000000000007E-2</v>
      </c>
      <c r="AJ468" s="270">
        <v>0.09</v>
      </c>
      <c r="AK468" s="270">
        <v>0.1</v>
      </c>
      <c r="AL468" s="270">
        <v>0.11</v>
      </c>
      <c r="AM468" s="270">
        <v>0.121</v>
      </c>
      <c r="AN468" s="270">
        <v>0.24</v>
      </c>
      <c r="AO468" s="270">
        <v>0.28000000000000003</v>
      </c>
      <c r="AP468" s="270">
        <v>0.28999999999999998</v>
      </c>
      <c r="AQ468" s="270">
        <v>0.3</v>
      </c>
      <c r="AR468" s="270">
        <v>3.3000000000000002E-2</v>
      </c>
      <c r="AS468" s="270">
        <v>0.42399999999999999</v>
      </c>
      <c r="AT468" s="270">
        <v>0.48899999999999999</v>
      </c>
      <c r="AU468" s="270">
        <v>0.56799999999999995</v>
      </c>
      <c r="AV468" s="270">
        <v>0.65400000000000003</v>
      </c>
      <c r="AW468" s="270">
        <v>0.67500000000000004</v>
      </c>
      <c r="AX468" s="270">
        <v>0</v>
      </c>
      <c r="AY468" s="270">
        <v>0</v>
      </c>
      <c r="AZ468" s="270">
        <v>0</v>
      </c>
      <c r="BA468" s="270">
        <v>0</v>
      </c>
      <c r="BB468" s="270">
        <v>0</v>
      </c>
      <c r="BC468" s="270">
        <v>0</v>
      </c>
      <c r="BD468" s="270">
        <v>0</v>
      </c>
      <c r="BE468" s="270">
        <v>0</v>
      </c>
      <c r="BF468" s="270">
        <v>0</v>
      </c>
      <c r="BG468" s="270">
        <v>0</v>
      </c>
    </row>
    <row r="469" spans="1:59">
      <c r="A469" s="267" t="s">
        <v>859</v>
      </c>
      <c r="B469" s="268">
        <v>0.61524999999999996</v>
      </c>
      <c r="C469" s="268">
        <v>1.147</v>
      </c>
      <c r="D469" s="268">
        <v>0</v>
      </c>
      <c r="E469" s="268"/>
      <c r="F469" s="269">
        <v>6926</v>
      </c>
      <c r="G469" s="270">
        <v>0.39500000000000002</v>
      </c>
      <c r="H469" s="270">
        <v>2.5000000000000001E-2</v>
      </c>
      <c r="I469" s="270">
        <v>0</v>
      </c>
      <c r="J469" s="270">
        <v>8.9999999999999993E-3</v>
      </c>
      <c r="K469" s="270">
        <v>4.1000000000000002E-2</v>
      </c>
      <c r="L469" s="270">
        <v>0.14524999999999993</v>
      </c>
      <c r="M469" s="271">
        <v>57.031475599191452</v>
      </c>
      <c r="N469" s="269">
        <v>7255</v>
      </c>
      <c r="O469" s="269">
        <v>7590</v>
      </c>
      <c r="P469" s="269">
        <v>7925</v>
      </c>
      <c r="Q469" s="269">
        <v>8260</v>
      </c>
      <c r="R469" s="269">
        <v>8595</v>
      </c>
      <c r="S469" s="269" t="s">
        <v>130</v>
      </c>
      <c r="T469" s="270">
        <v>0.48699999999999999</v>
      </c>
      <c r="U469" s="270">
        <v>0.48799999999999999</v>
      </c>
      <c r="V469" s="270" t="e">
        <v>#N/A</v>
      </c>
      <c r="W469" s="270">
        <v>0.52500000000000002</v>
      </c>
      <c r="X469" s="270">
        <v>0.54500000000000004</v>
      </c>
      <c r="Y469" s="270">
        <v>0.03</v>
      </c>
      <c r="Z469" s="270">
        <v>3.2000000000000001E-2</v>
      </c>
      <c r="AA469" s="270">
        <v>3.5000000000000003E-2</v>
      </c>
      <c r="AB469" s="270">
        <v>3.7999999999999999E-2</v>
      </c>
      <c r="AC469" s="270">
        <v>4.3999999999999997E-2</v>
      </c>
      <c r="AD469" s="270">
        <v>0</v>
      </c>
      <c r="AE469" s="270">
        <v>0</v>
      </c>
      <c r="AF469" s="270">
        <v>0</v>
      </c>
      <c r="AG469" s="270">
        <v>0</v>
      </c>
      <c r="AH469" s="270">
        <v>0</v>
      </c>
      <c r="AI469" s="270">
        <v>8.9999999999999993E-3</v>
      </c>
      <c r="AJ469" s="270">
        <v>1.0999999999999999E-2</v>
      </c>
      <c r="AK469" s="270">
        <v>1.2E-2</v>
      </c>
      <c r="AL469" s="270">
        <v>1.2E-2</v>
      </c>
      <c r="AM469" s="270">
        <v>1.4E-2</v>
      </c>
      <c r="AN469" s="270">
        <v>0.04</v>
      </c>
      <c r="AO469" s="270">
        <v>0.04</v>
      </c>
      <c r="AP469" s="270">
        <v>4.8000000000000001E-2</v>
      </c>
      <c r="AQ469" s="270">
        <v>5.3999999999999999E-2</v>
      </c>
      <c r="AR469" s="270">
        <v>0.06</v>
      </c>
      <c r="AS469" s="270">
        <v>7.4999999999999997E-2</v>
      </c>
      <c r="AT469" s="270">
        <v>7.4999999999999997E-2</v>
      </c>
      <c r="AU469" s="270">
        <v>0.08</v>
      </c>
      <c r="AV469" s="270">
        <v>8.5000000000000006E-2</v>
      </c>
      <c r="AW469" s="270">
        <v>0.09</v>
      </c>
      <c r="AX469" s="270">
        <v>0</v>
      </c>
      <c r="AY469" s="270">
        <v>0</v>
      </c>
      <c r="AZ469" s="270">
        <v>0</v>
      </c>
      <c r="BA469" s="270">
        <v>0</v>
      </c>
      <c r="BB469" s="270">
        <v>0</v>
      </c>
      <c r="BC469" s="270">
        <v>0</v>
      </c>
      <c r="BD469" s="270">
        <v>0</v>
      </c>
      <c r="BE469" s="270">
        <v>0</v>
      </c>
      <c r="BF469" s="270">
        <v>0</v>
      </c>
      <c r="BG469" s="270">
        <v>0</v>
      </c>
    </row>
    <row r="470" spans="1:59">
      <c r="A470" s="267" t="s">
        <v>860</v>
      </c>
      <c r="B470" s="268">
        <v>0.45466666666666677</v>
      </c>
      <c r="C470" s="268">
        <v>1.4179999999999999</v>
      </c>
      <c r="D470" s="268">
        <v>0</v>
      </c>
      <c r="E470" s="268"/>
      <c r="F470" s="269">
        <v>6617</v>
      </c>
      <c r="G470" s="270">
        <v>0.218</v>
      </c>
      <c r="H470" s="270">
        <v>0</v>
      </c>
      <c r="I470" s="270">
        <v>0</v>
      </c>
      <c r="J470" s="270">
        <v>0</v>
      </c>
      <c r="K470" s="270">
        <v>0</v>
      </c>
      <c r="L470" s="270">
        <v>0.23666666666666678</v>
      </c>
      <c r="M470" s="271">
        <v>32.945443554480882</v>
      </c>
      <c r="N470" s="269">
        <v>5500</v>
      </c>
      <c r="O470" s="269">
        <v>5700</v>
      </c>
      <c r="P470" s="269">
        <v>6000</v>
      </c>
      <c r="Q470" s="269">
        <v>6600</v>
      </c>
      <c r="R470" s="269">
        <v>6800</v>
      </c>
      <c r="S470" s="269" t="s">
        <v>216</v>
      </c>
      <c r="T470" s="270">
        <v>0.54900000000000004</v>
      </c>
      <c r="U470" s="270">
        <v>0.6</v>
      </c>
      <c r="V470" s="270">
        <v>0.8</v>
      </c>
      <c r="W470" s="270">
        <v>0.9</v>
      </c>
      <c r="X470" s="270">
        <v>0.99</v>
      </c>
      <c r="Y470" s="270">
        <v>0</v>
      </c>
      <c r="Z470" s="270">
        <v>0</v>
      </c>
      <c r="AA470" s="270">
        <v>0</v>
      </c>
      <c r="AB470" s="270">
        <v>0</v>
      </c>
      <c r="AC470" s="270">
        <v>0</v>
      </c>
      <c r="AD470" s="270">
        <v>0</v>
      </c>
      <c r="AE470" s="270">
        <v>0</v>
      </c>
      <c r="AF470" s="270">
        <v>0</v>
      </c>
      <c r="AG470" s="270">
        <v>0</v>
      </c>
      <c r="AH470" s="270">
        <v>0</v>
      </c>
      <c r="AI470" s="270">
        <v>0</v>
      </c>
      <c r="AJ470" s="270">
        <v>0</v>
      </c>
      <c r="AK470" s="270">
        <v>0</v>
      </c>
      <c r="AL470" s="270">
        <v>0</v>
      </c>
      <c r="AM470" s="270">
        <v>0</v>
      </c>
      <c r="AN470" s="270">
        <v>0</v>
      </c>
      <c r="AO470" s="270">
        <v>0</v>
      </c>
      <c r="AP470" s="270">
        <v>0</v>
      </c>
      <c r="AQ470" s="270">
        <v>0</v>
      </c>
      <c r="AR470" s="270">
        <v>0</v>
      </c>
      <c r="AS470" s="270">
        <v>8.3000000000000004E-2</v>
      </c>
      <c r="AT470" s="270">
        <v>9.0999999999999998E-2</v>
      </c>
      <c r="AU470" s="270">
        <v>0.121</v>
      </c>
      <c r="AV470" s="270">
        <v>0.13600000000000001</v>
      </c>
      <c r="AW470" s="270">
        <v>0.14899999999999999</v>
      </c>
      <c r="AX470" s="270">
        <v>0</v>
      </c>
      <c r="AY470" s="270">
        <v>0</v>
      </c>
      <c r="AZ470" s="270">
        <v>0</v>
      </c>
      <c r="BA470" s="270">
        <v>0</v>
      </c>
      <c r="BB470" s="270">
        <v>0</v>
      </c>
      <c r="BC470" s="270">
        <v>0</v>
      </c>
      <c r="BD470" s="270">
        <v>0</v>
      </c>
      <c r="BE470" s="270">
        <v>0</v>
      </c>
      <c r="BF470" s="270">
        <v>0</v>
      </c>
      <c r="BG470" s="270">
        <v>0</v>
      </c>
    </row>
    <row r="471" spans="1:59">
      <c r="A471" s="267" t="s">
        <v>861</v>
      </c>
      <c r="B471" s="268">
        <v>0.39008333333333339</v>
      </c>
      <c r="C471" s="268">
        <v>0.873</v>
      </c>
      <c r="D471" s="268">
        <v>0</v>
      </c>
      <c r="E471" s="268"/>
      <c r="F471" s="269">
        <v>1800</v>
      </c>
      <c r="G471" s="270">
        <v>0.10100000000000001</v>
      </c>
      <c r="H471" s="270">
        <v>3.7999999999999999E-2</v>
      </c>
      <c r="I471" s="270">
        <v>7.3999999999999996E-2</v>
      </c>
      <c r="J471" s="270">
        <v>2.8000000000000001E-2</v>
      </c>
      <c r="K471" s="270">
        <v>4.0000000000000001E-3</v>
      </c>
      <c r="L471" s="270">
        <v>0.14508333333333337</v>
      </c>
      <c r="M471" s="271">
        <v>56.111111111111114</v>
      </c>
      <c r="N471" s="269">
        <v>1890</v>
      </c>
      <c r="O471" s="269">
        <v>1928</v>
      </c>
      <c r="P471" s="269">
        <v>1960</v>
      </c>
      <c r="Q471" s="269">
        <v>2000</v>
      </c>
      <c r="R471" s="269">
        <v>2060</v>
      </c>
      <c r="S471" s="269" t="s">
        <v>223</v>
      </c>
      <c r="T471" s="270">
        <v>0.15</v>
      </c>
      <c r="U471" s="270">
        <v>0.17</v>
      </c>
      <c r="V471" s="270">
        <v>0.19</v>
      </c>
      <c r="W471" s="270">
        <v>0.21</v>
      </c>
      <c r="X471" s="270">
        <v>0.23</v>
      </c>
      <c r="Y471" s="270">
        <v>1.9E-2</v>
      </c>
      <c r="Z471" s="270">
        <v>2.1000000000000001E-2</v>
      </c>
      <c r="AA471" s="270">
        <v>2.3E-2</v>
      </c>
      <c r="AB471" s="270">
        <v>2.5000000000000001E-2</v>
      </c>
      <c r="AC471" s="270">
        <v>2.7E-2</v>
      </c>
      <c r="AD471" s="270">
        <v>7.2999999999999995E-2</v>
      </c>
      <c r="AE471" s="270">
        <v>7.3999999999999996E-2</v>
      </c>
      <c r="AF471" s="270">
        <v>7.4999999999999997E-2</v>
      </c>
      <c r="AG471" s="270">
        <v>7.5999999999999998E-2</v>
      </c>
      <c r="AH471" s="270">
        <v>7.6999999999999999E-2</v>
      </c>
      <c r="AI471" s="270">
        <v>2.9000000000000001E-2</v>
      </c>
      <c r="AJ471" s="270">
        <v>3.1E-2</v>
      </c>
      <c r="AK471" s="270">
        <v>3.4000000000000002E-2</v>
      </c>
      <c r="AL471" s="270">
        <v>3.5999999999999997E-2</v>
      </c>
      <c r="AM471" s="270">
        <v>3.7999999999999999E-2</v>
      </c>
      <c r="AN471" s="270">
        <v>1E-3</v>
      </c>
      <c r="AO471" s="270">
        <v>1E-3</v>
      </c>
      <c r="AP471" s="270">
        <v>2E-3</v>
      </c>
      <c r="AQ471" s="270">
        <v>2E-3</v>
      </c>
      <c r="AR471" s="270">
        <v>2E-3</v>
      </c>
      <c r="AS471" s="270">
        <v>0.16</v>
      </c>
      <c r="AT471" s="270">
        <v>0.17499999999999999</v>
      </c>
      <c r="AU471" s="270">
        <v>0.191</v>
      </c>
      <c r="AV471" s="270">
        <v>0.20499999999999999</v>
      </c>
      <c r="AW471" s="270">
        <v>0.22</v>
      </c>
      <c r="AX471" s="270">
        <v>0</v>
      </c>
      <c r="AY471" s="270">
        <v>0</v>
      </c>
      <c r="AZ471" s="270">
        <v>0</v>
      </c>
      <c r="BA471" s="270">
        <v>0</v>
      </c>
      <c r="BB471" s="270">
        <v>0</v>
      </c>
      <c r="BC471" s="270">
        <v>0</v>
      </c>
      <c r="BD471" s="270">
        <v>0</v>
      </c>
      <c r="BE471" s="270">
        <v>0</v>
      </c>
      <c r="BF471" s="270">
        <v>0</v>
      </c>
      <c r="BG471" s="270">
        <v>0</v>
      </c>
    </row>
    <row r="472" spans="1:59">
      <c r="A472" s="267" t="s">
        <v>862</v>
      </c>
      <c r="B472" s="268">
        <v>9.4750000000000001E-2</v>
      </c>
      <c r="C472" s="268">
        <v>0.25600000000000001</v>
      </c>
      <c r="D472" s="268">
        <v>0</v>
      </c>
      <c r="E472" s="268"/>
      <c r="F472" s="269">
        <v>1320</v>
      </c>
      <c r="G472" s="270">
        <v>6.5000000000000002E-2</v>
      </c>
      <c r="H472" s="270">
        <v>6.0000000000000001E-3</v>
      </c>
      <c r="I472" s="270">
        <v>6.0000000000000001E-3</v>
      </c>
      <c r="J472" s="270">
        <v>8.9999999999999993E-3</v>
      </c>
      <c r="K472" s="270">
        <v>1E-3</v>
      </c>
      <c r="L472" s="270">
        <v>7.749999999999993E-3</v>
      </c>
      <c r="M472" s="271">
        <v>49.242424242424242</v>
      </c>
      <c r="N472" s="269">
        <v>1351</v>
      </c>
      <c r="O472" s="269">
        <v>1378</v>
      </c>
      <c r="P472" s="269">
        <v>1406</v>
      </c>
      <c r="Q472" s="269">
        <v>1434</v>
      </c>
      <c r="R472" s="269">
        <v>1462</v>
      </c>
      <c r="S472" s="269" t="s">
        <v>162</v>
      </c>
      <c r="T472" s="270">
        <v>7.0000000000000007E-2</v>
      </c>
      <c r="U472" s="270">
        <v>7.4999999999999997E-2</v>
      </c>
      <c r="V472" s="270">
        <v>0.08</v>
      </c>
      <c r="W472" s="270">
        <v>8.5000000000000006E-2</v>
      </c>
      <c r="X472" s="270">
        <v>0.09</v>
      </c>
      <c r="Y472" s="270">
        <v>1.2999999999999999E-2</v>
      </c>
      <c r="Z472" s="270">
        <v>1.4999999999999999E-2</v>
      </c>
      <c r="AA472" s="270">
        <v>1.7000000000000001E-2</v>
      </c>
      <c r="AB472" s="270">
        <v>0.02</v>
      </c>
      <c r="AC472" s="270">
        <v>0.02</v>
      </c>
      <c r="AD472" s="270">
        <v>8.9999999999999993E-3</v>
      </c>
      <c r="AE472" s="270">
        <v>0.01</v>
      </c>
      <c r="AF472" s="270">
        <v>0.01</v>
      </c>
      <c r="AG472" s="270">
        <v>1.0999999999999999E-2</v>
      </c>
      <c r="AH472" s="270">
        <v>1.0999999999999999E-2</v>
      </c>
      <c r="AI472" s="270">
        <v>1.4999999999999999E-2</v>
      </c>
      <c r="AJ472" s="270">
        <v>1.6E-2</v>
      </c>
      <c r="AK472" s="270">
        <v>1.7000000000000001E-2</v>
      </c>
      <c r="AL472" s="270">
        <v>1.7999999999999999E-2</v>
      </c>
      <c r="AM472" s="270">
        <v>1.9E-2</v>
      </c>
      <c r="AN472" s="270">
        <v>2E-3</v>
      </c>
      <c r="AO472" s="270">
        <v>2E-3</v>
      </c>
      <c r="AP472" s="270">
        <v>3.0000000000000001E-3</v>
      </c>
      <c r="AQ472" s="270">
        <v>3.0000000000000001E-3</v>
      </c>
      <c r="AR472" s="270">
        <v>3.0000000000000001E-3</v>
      </c>
      <c r="AS472" s="270">
        <v>8.9999999999999993E-3</v>
      </c>
      <c r="AT472" s="270">
        <v>8.9999999999999993E-3</v>
      </c>
      <c r="AU472" s="270">
        <v>0.01</v>
      </c>
      <c r="AV472" s="270">
        <v>1.0999999999999999E-2</v>
      </c>
      <c r="AW472" s="270">
        <v>1.2E-2</v>
      </c>
      <c r="AX472" s="270">
        <v>0</v>
      </c>
      <c r="AY472" s="270">
        <v>0</v>
      </c>
      <c r="AZ472" s="270">
        <v>0</v>
      </c>
      <c r="BA472" s="270">
        <v>0</v>
      </c>
      <c r="BB472" s="270">
        <v>0</v>
      </c>
      <c r="BC472" s="270">
        <v>0</v>
      </c>
      <c r="BD472" s="270">
        <v>0</v>
      </c>
      <c r="BE472" s="270">
        <v>0</v>
      </c>
      <c r="BF472" s="270">
        <v>0</v>
      </c>
      <c r="BG472" s="270">
        <v>0</v>
      </c>
    </row>
    <row r="473" spans="1:59">
      <c r="A473" s="267" t="s">
        <v>863</v>
      </c>
      <c r="B473" s="268">
        <v>0.86458333333333348</v>
      </c>
      <c r="C473" s="268">
        <v>2.0569999999999999</v>
      </c>
      <c r="D473" s="268">
        <v>5.0999999999999997E-2</v>
      </c>
      <c r="E473" s="268"/>
      <c r="F473" s="269">
        <v>8800</v>
      </c>
      <c r="G473" s="270">
        <v>0.5</v>
      </c>
      <c r="H473" s="270">
        <v>0.18</v>
      </c>
      <c r="I473" s="270">
        <v>1.4999999999999999E-2</v>
      </c>
      <c r="J473" s="270">
        <v>0.02</v>
      </c>
      <c r="K473" s="270">
        <v>0.1</v>
      </c>
      <c r="L473" s="270">
        <v>-1.4166666666665106E-3</v>
      </c>
      <c r="M473" s="271">
        <v>56.81818181818182</v>
      </c>
      <c r="N473" s="269">
        <v>9000</v>
      </c>
      <c r="O473" s="269">
        <v>9200</v>
      </c>
      <c r="P473" s="269">
        <v>9600</v>
      </c>
      <c r="Q473" s="269">
        <v>10000</v>
      </c>
      <c r="R473" s="269">
        <v>10200</v>
      </c>
      <c r="S473" s="269" t="s">
        <v>200</v>
      </c>
      <c r="T473" s="270">
        <v>0.55000000000000004</v>
      </c>
      <c r="U473" s="270">
        <v>0.6</v>
      </c>
      <c r="V473" s="270">
        <v>0.7</v>
      </c>
      <c r="W473" s="270">
        <v>0.75</v>
      </c>
      <c r="X473" s="270">
        <v>0.81499999999999995</v>
      </c>
      <c r="Y473" s="270">
        <v>0.2</v>
      </c>
      <c r="Z473" s="270">
        <v>0.25</v>
      </c>
      <c r="AA473" s="270">
        <v>0.3</v>
      </c>
      <c r="AB473" s="270">
        <v>0.35</v>
      </c>
      <c r="AC473" s="270">
        <v>0.4</v>
      </c>
      <c r="AD473" s="270">
        <v>0.02</v>
      </c>
      <c r="AE473" s="270">
        <v>3.5000000000000003E-2</v>
      </c>
      <c r="AF473" s="270">
        <v>0.05</v>
      </c>
      <c r="AG473" s="270">
        <v>7.4999999999999997E-2</v>
      </c>
      <c r="AH473" s="270">
        <v>0.1</v>
      </c>
      <c r="AI473" s="270">
        <v>0.02</v>
      </c>
      <c r="AJ473" s="270">
        <v>2.5000000000000001E-2</v>
      </c>
      <c r="AK473" s="270">
        <v>0.03</v>
      </c>
      <c r="AL473" s="270">
        <v>3.5000000000000003E-2</v>
      </c>
      <c r="AM473" s="270">
        <v>0.04</v>
      </c>
      <c r="AN473" s="270">
        <v>0.1</v>
      </c>
      <c r="AO473" s="270">
        <v>0.1</v>
      </c>
      <c r="AP473" s="270">
        <v>0.1</v>
      </c>
      <c r="AQ473" s="270">
        <v>0.1</v>
      </c>
      <c r="AR473" s="270">
        <v>0.1</v>
      </c>
      <c r="AS473" s="270">
        <v>5.3999999999999999E-2</v>
      </c>
      <c r="AT473" s="270">
        <v>0.06</v>
      </c>
      <c r="AU473" s="270">
        <v>6.9000000000000006E-2</v>
      </c>
      <c r="AV473" s="270">
        <v>7.5999999999999998E-2</v>
      </c>
      <c r="AW473" s="270">
        <v>8.4000000000000005E-2</v>
      </c>
      <c r="AX473" s="270">
        <v>0</v>
      </c>
      <c r="AY473" s="270">
        <v>0</v>
      </c>
      <c r="AZ473" s="270">
        <v>0</v>
      </c>
      <c r="BA473" s="270">
        <v>0</v>
      </c>
      <c r="BB473" s="270">
        <v>0</v>
      </c>
      <c r="BC473" s="270">
        <v>0</v>
      </c>
      <c r="BD473" s="270">
        <v>0</v>
      </c>
      <c r="BE473" s="270">
        <v>0</v>
      </c>
      <c r="BF473" s="270">
        <v>0</v>
      </c>
      <c r="BG473" s="270">
        <v>0</v>
      </c>
    </row>
    <row r="474" spans="1:59">
      <c r="A474" s="267" t="s">
        <v>864</v>
      </c>
      <c r="B474" s="268">
        <v>1.0135000000000001</v>
      </c>
      <c r="C474" s="268">
        <v>3.875</v>
      </c>
      <c r="D474" s="268">
        <v>9.0246575342465742E-3</v>
      </c>
      <c r="E474" s="268"/>
      <c r="F474" s="269">
        <v>3000</v>
      </c>
      <c r="G474" s="270">
        <v>0.20499999999999999</v>
      </c>
      <c r="H474" s="270">
        <v>0.39800000000000002</v>
      </c>
      <c r="I474" s="270">
        <v>0</v>
      </c>
      <c r="J474" s="270">
        <v>0</v>
      </c>
      <c r="K474" s="270">
        <v>0.02</v>
      </c>
      <c r="L474" s="270">
        <v>0.38147534246575354</v>
      </c>
      <c r="M474" s="271">
        <v>68.333333333333329</v>
      </c>
      <c r="N474" s="269">
        <v>3000</v>
      </c>
      <c r="O474" s="269">
        <v>3000</v>
      </c>
      <c r="P474" s="269">
        <v>3000</v>
      </c>
      <c r="Q474" s="269">
        <v>3000</v>
      </c>
      <c r="R474" s="269">
        <v>3000</v>
      </c>
      <c r="S474" s="269" t="s">
        <v>165</v>
      </c>
      <c r="T474" s="270">
        <v>0.21</v>
      </c>
      <c r="U474" s="270">
        <v>0.21</v>
      </c>
      <c r="V474" s="270">
        <v>0.21</v>
      </c>
      <c r="W474" s="270">
        <v>0.21</v>
      </c>
      <c r="X474" s="270">
        <v>0.21</v>
      </c>
      <c r="Y474" s="270">
        <v>0.4</v>
      </c>
      <c r="Z474" s="270">
        <v>0.4</v>
      </c>
      <c r="AA474" s="270">
        <v>0.4</v>
      </c>
      <c r="AB474" s="270">
        <v>0.4</v>
      </c>
      <c r="AC474" s="270">
        <v>0.4</v>
      </c>
      <c r="AD474" s="270">
        <v>0</v>
      </c>
      <c r="AE474" s="270">
        <v>0</v>
      </c>
      <c r="AF474" s="270">
        <v>0</v>
      </c>
      <c r="AG474" s="270">
        <v>0</v>
      </c>
      <c r="AH474" s="270">
        <v>0</v>
      </c>
      <c r="AI474" s="270">
        <v>0</v>
      </c>
      <c r="AJ474" s="270">
        <v>0</v>
      </c>
      <c r="AK474" s="270">
        <v>0</v>
      </c>
      <c r="AL474" s="270">
        <v>0</v>
      </c>
      <c r="AM474" s="270">
        <v>0</v>
      </c>
      <c r="AN474" s="270">
        <v>0.02</v>
      </c>
      <c r="AO474" s="270">
        <v>0.02</v>
      </c>
      <c r="AP474" s="270">
        <v>0.02</v>
      </c>
      <c r="AQ474" s="270">
        <v>0.02</v>
      </c>
      <c r="AR474" s="270">
        <v>0.02</v>
      </c>
      <c r="AS474" s="270">
        <v>0.3</v>
      </c>
      <c r="AT474" s="270">
        <v>0.25</v>
      </c>
      <c r="AU474" s="270">
        <v>0.23</v>
      </c>
      <c r="AV474" s="270">
        <v>0.22</v>
      </c>
      <c r="AW474" s="270">
        <v>0.21</v>
      </c>
      <c r="AX474" s="270">
        <v>0</v>
      </c>
      <c r="AY474" s="270">
        <v>0</v>
      </c>
      <c r="AZ474" s="270">
        <v>0</v>
      </c>
      <c r="BA474" s="270">
        <v>0</v>
      </c>
      <c r="BB474" s="270">
        <v>0</v>
      </c>
      <c r="BC474" s="270">
        <v>0</v>
      </c>
      <c r="BD474" s="270">
        <v>0</v>
      </c>
      <c r="BE474" s="270">
        <v>0</v>
      </c>
      <c r="BF474" s="270">
        <v>0</v>
      </c>
      <c r="BG474" s="270">
        <v>0</v>
      </c>
    </row>
    <row r="475" spans="1:59">
      <c r="A475" s="267" t="s">
        <v>865</v>
      </c>
      <c r="B475" s="268">
        <v>0.24833333333333332</v>
      </c>
      <c r="C475" s="268">
        <v>1.3540000000000001</v>
      </c>
      <c r="D475" s="268">
        <v>0</v>
      </c>
      <c r="E475" s="268"/>
      <c r="F475" s="269">
        <v>2276</v>
      </c>
      <c r="G475" s="270">
        <v>0.127</v>
      </c>
      <c r="H475" s="270">
        <v>5.5E-2</v>
      </c>
      <c r="I475" s="270">
        <v>2.4E-2</v>
      </c>
      <c r="J475" s="270">
        <v>0</v>
      </c>
      <c r="K475" s="270">
        <v>0.01</v>
      </c>
      <c r="L475" s="270">
        <v>3.2333333333333325E-2</v>
      </c>
      <c r="M475" s="271">
        <v>55.799648506151144</v>
      </c>
      <c r="N475" s="269">
        <v>2300</v>
      </c>
      <c r="O475" s="269">
        <v>2400</v>
      </c>
      <c r="P475" s="269">
        <v>2500</v>
      </c>
      <c r="Q475" s="269">
        <v>2600</v>
      </c>
      <c r="R475" s="269">
        <v>3000</v>
      </c>
      <c r="S475" s="269" t="s">
        <v>148</v>
      </c>
      <c r="T475" s="270">
        <v>0.129</v>
      </c>
      <c r="U475" s="270">
        <v>0.13300000000000001</v>
      </c>
      <c r="V475" s="270">
        <v>0.13700000000000001</v>
      </c>
      <c r="W475" s="270">
        <v>0.14099999999999999</v>
      </c>
      <c r="X475" s="270">
        <v>0.14499999999999999</v>
      </c>
      <c r="Y475" s="270">
        <v>5.7000000000000002E-2</v>
      </c>
      <c r="Z475" s="270">
        <v>5.8999999999999997E-2</v>
      </c>
      <c r="AA475" s="270">
        <v>6.0999999999999999E-2</v>
      </c>
      <c r="AB475" s="270">
        <v>6.3E-2</v>
      </c>
      <c r="AC475" s="270">
        <v>6.5000000000000002E-2</v>
      </c>
      <c r="AD475" s="270">
        <v>2.4E-2</v>
      </c>
      <c r="AE475" s="270">
        <v>2.4E-2</v>
      </c>
      <c r="AF475" s="270">
        <v>2.5000000000000001E-2</v>
      </c>
      <c r="AG475" s="270">
        <v>2.5000000000000001E-2</v>
      </c>
      <c r="AH475" s="270">
        <v>2.5999999999999999E-2</v>
      </c>
      <c r="AI475" s="270">
        <v>0</v>
      </c>
      <c r="AJ475" s="270">
        <v>0</v>
      </c>
      <c r="AK475" s="270">
        <v>0</v>
      </c>
      <c r="AL475" s="270">
        <v>0</v>
      </c>
      <c r="AM475" s="270">
        <v>0</v>
      </c>
      <c r="AN475" s="270">
        <v>0.01</v>
      </c>
      <c r="AO475" s="270">
        <v>0.01</v>
      </c>
      <c r="AP475" s="270">
        <v>0.01</v>
      </c>
      <c r="AQ475" s="270">
        <v>0.01</v>
      </c>
      <c r="AR475" s="270">
        <v>0.01</v>
      </c>
      <c r="AS475" s="270">
        <v>3.6999999999999998E-2</v>
      </c>
      <c r="AT475" s="270">
        <v>3.9E-2</v>
      </c>
      <c r="AU475" s="270">
        <v>0.04</v>
      </c>
      <c r="AV475" s="270">
        <v>4.2000000000000003E-2</v>
      </c>
      <c r="AW475" s="270">
        <v>4.2999999999999997E-2</v>
      </c>
      <c r="AX475" s="270">
        <v>0</v>
      </c>
      <c r="AY475" s="270">
        <v>0</v>
      </c>
      <c r="AZ475" s="270">
        <v>0</v>
      </c>
      <c r="BA475" s="270">
        <v>0</v>
      </c>
      <c r="BB475" s="270">
        <v>0</v>
      </c>
      <c r="BC475" s="270">
        <v>0</v>
      </c>
      <c r="BD475" s="270">
        <v>0</v>
      </c>
      <c r="BE475" s="270">
        <v>0</v>
      </c>
      <c r="BF475" s="270">
        <v>0</v>
      </c>
      <c r="BG475" s="270">
        <v>0</v>
      </c>
    </row>
    <row r="476" spans="1:59">
      <c r="A476" s="267" t="s">
        <v>866</v>
      </c>
      <c r="B476" s="268">
        <v>0.54300000000000015</v>
      </c>
      <c r="C476" s="268">
        <v>1.2</v>
      </c>
      <c r="D476" s="268">
        <v>0</v>
      </c>
      <c r="E476" s="268"/>
      <c r="F476" s="269">
        <v>3800</v>
      </c>
      <c r="G476" s="270">
        <v>0.17799999999999999</v>
      </c>
      <c r="H476" s="270">
        <v>4.8000000000000001E-2</v>
      </c>
      <c r="I476" s="270">
        <v>0.20699999999999999</v>
      </c>
      <c r="J476" s="270">
        <v>7.0000000000000001E-3</v>
      </c>
      <c r="K476" s="270">
        <v>2E-3</v>
      </c>
      <c r="L476" s="270">
        <v>0.1010000000000002</v>
      </c>
      <c r="M476" s="271">
        <v>46.842105263157897</v>
      </c>
      <c r="N476" s="269">
        <v>3909</v>
      </c>
      <c r="O476" s="269">
        <v>4190</v>
      </c>
      <c r="P476" s="269">
        <v>4492</v>
      </c>
      <c r="Q476" s="269">
        <v>4815</v>
      </c>
      <c r="R476" s="269">
        <v>5162</v>
      </c>
      <c r="S476" s="269" t="s">
        <v>190</v>
      </c>
      <c r="T476" s="270">
        <v>0.183</v>
      </c>
      <c r="U476" s="270">
        <v>0.19600000000000001</v>
      </c>
      <c r="V476" s="270">
        <v>0.21</v>
      </c>
      <c r="W476" s="270">
        <v>0.22500000000000001</v>
      </c>
      <c r="X476" s="270">
        <v>0.24099999999999999</v>
      </c>
      <c r="Y476" s="270">
        <v>4.9000000000000002E-2</v>
      </c>
      <c r="Z476" s="270">
        <v>5.2999999999999999E-2</v>
      </c>
      <c r="AA476" s="270">
        <v>5.7000000000000002E-2</v>
      </c>
      <c r="AB476" s="270">
        <v>6.0999999999999999E-2</v>
      </c>
      <c r="AC476" s="270">
        <v>6.5000000000000002E-2</v>
      </c>
      <c r="AD476" s="270">
        <v>0.20699999999999999</v>
      </c>
      <c r="AE476" s="270">
        <v>0.20699999999999999</v>
      </c>
      <c r="AF476" s="270">
        <v>0.20699999999999999</v>
      </c>
      <c r="AG476" s="270">
        <v>0.20699999999999999</v>
      </c>
      <c r="AH476" s="270">
        <v>0.20699999999999999</v>
      </c>
      <c r="AI476" s="270">
        <v>7.0000000000000001E-3</v>
      </c>
      <c r="AJ476" s="270">
        <v>7.0000000000000001E-3</v>
      </c>
      <c r="AK476" s="270">
        <v>7.0000000000000001E-3</v>
      </c>
      <c r="AL476" s="270">
        <v>7.0000000000000001E-3</v>
      </c>
      <c r="AM476" s="270">
        <v>7.0000000000000001E-3</v>
      </c>
      <c r="AN476" s="270">
        <v>2E-3</v>
      </c>
      <c r="AO476" s="270">
        <v>2E-3</v>
      </c>
      <c r="AP476" s="270">
        <v>2E-3</v>
      </c>
      <c r="AQ476" s="270">
        <v>2E-3</v>
      </c>
      <c r="AR476" s="270">
        <v>2E-3</v>
      </c>
      <c r="AS476" s="270">
        <v>0.113</v>
      </c>
      <c r="AT476" s="270">
        <v>0.11700000000000001</v>
      </c>
      <c r="AU476" s="270">
        <v>0.121</v>
      </c>
      <c r="AV476" s="270">
        <v>0.126</v>
      </c>
      <c r="AW476" s="270">
        <v>0.13100000000000001</v>
      </c>
      <c r="AX476" s="270">
        <v>0</v>
      </c>
      <c r="AY476" s="270">
        <v>0</v>
      </c>
      <c r="AZ476" s="270">
        <v>0</v>
      </c>
      <c r="BA476" s="270">
        <v>0</v>
      </c>
      <c r="BB476" s="270">
        <v>0</v>
      </c>
      <c r="BC476" s="270">
        <v>0</v>
      </c>
      <c r="BD476" s="270">
        <v>0</v>
      </c>
      <c r="BE476" s="270">
        <v>0</v>
      </c>
      <c r="BF476" s="270">
        <v>0</v>
      </c>
      <c r="BG476" s="270">
        <v>0</v>
      </c>
    </row>
    <row r="477" spans="1:59">
      <c r="A477" s="267" t="s">
        <v>867</v>
      </c>
      <c r="B477" s="268">
        <v>1.6730833333333333</v>
      </c>
      <c r="C477" s="268">
        <v>3.073</v>
      </c>
      <c r="D477" s="268">
        <v>0.16999999999999998</v>
      </c>
      <c r="E477" s="268"/>
      <c r="F477" s="269">
        <v>14213</v>
      </c>
      <c r="G477" s="270">
        <v>1.0089999999999999</v>
      </c>
      <c r="H477" s="270">
        <v>0.105</v>
      </c>
      <c r="I477" s="270">
        <v>0.01</v>
      </c>
      <c r="J477" s="270">
        <v>8.8999999999999996E-2</v>
      </c>
      <c r="K477" s="270">
        <v>0.159</v>
      </c>
      <c r="L477" s="270">
        <v>0.13108333333333344</v>
      </c>
      <c r="M477" s="271">
        <v>70.991345950890022</v>
      </c>
      <c r="N477" s="269">
        <v>14781</v>
      </c>
      <c r="O477" s="269">
        <v>16201</v>
      </c>
      <c r="P477" s="269">
        <v>17621</v>
      </c>
      <c r="Q477" s="269">
        <v>18000</v>
      </c>
      <c r="R477" s="269">
        <v>18250</v>
      </c>
      <c r="S477" s="269" t="s">
        <v>142</v>
      </c>
      <c r="T477" s="270">
        <v>1.0149999999999999</v>
      </c>
      <c r="U477" s="270">
        <v>1.115</v>
      </c>
      <c r="V477" s="270">
        <v>1.2150000000000001</v>
      </c>
      <c r="W477" s="270">
        <v>1.2649999999999999</v>
      </c>
      <c r="X477" s="270">
        <v>1.3149999999999999</v>
      </c>
      <c r="Y477" s="270">
        <v>0.11</v>
      </c>
      <c r="Z477" s="270">
        <v>0.115</v>
      </c>
      <c r="AA477" s="270">
        <v>0.12</v>
      </c>
      <c r="AB477" s="270">
        <v>0.125</v>
      </c>
      <c r="AC477" s="270">
        <v>0.13</v>
      </c>
      <c r="AD477" s="270">
        <v>0.01</v>
      </c>
      <c r="AE477" s="270">
        <v>0.01</v>
      </c>
      <c r="AF477" s="270">
        <v>0.01</v>
      </c>
      <c r="AG477" s="270">
        <v>0.01</v>
      </c>
      <c r="AH477" s="270">
        <v>0.01</v>
      </c>
      <c r="AI477" s="270">
        <v>8.8999999999999996E-2</v>
      </c>
      <c r="AJ477" s="270">
        <v>8.8999999999999996E-2</v>
      </c>
      <c r="AK477" s="270">
        <v>8.8999999999999996E-2</v>
      </c>
      <c r="AL477" s="270">
        <v>8.8999999999999996E-2</v>
      </c>
      <c r="AM477" s="270">
        <v>8.8999999999999996E-2</v>
      </c>
      <c r="AN477" s="270">
        <v>9.5000000000000001E-2</v>
      </c>
      <c r="AO477" s="270">
        <v>9.5000000000000001E-2</v>
      </c>
      <c r="AP477" s="270">
        <v>9.5000000000000001E-2</v>
      </c>
      <c r="AQ477" s="270">
        <v>9.5000000000000001E-2</v>
      </c>
      <c r="AR477" s="270">
        <v>9.5000000000000001E-2</v>
      </c>
      <c r="AS477" s="270">
        <v>0.222</v>
      </c>
      <c r="AT477" s="270">
        <v>0.24399999999999999</v>
      </c>
      <c r="AU477" s="270">
        <v>0.251</v>
      </c>
      <c r="AV477" s="270">
        <v>0.25900000000000001</v>
      </c>
      <c r="AW477" s="270">
        <v>0.26400000000000001</v>
      </c>
      <c r="AX477" s="270">
        <v>0</v>
      </c>
      <c r="AY477" s="270">
        <v>0</v>
      </c>
      <c r="AZ477" s="270">
        <v>0</v>
      </c>
      <c r="BA477" s="270">
        <v>0</v>
      </c>
      <c r="BB477" s="270">
        <v>0</v>
      </c>
      <c r="BC477" s="270">
        <v>0</v>
      </c>
      <c r="BD477" s="270">
        <v>0</v>
      </c>
      <c r="BE477" s="270">
        <v>0</v>
      </c>
      <c r="BF477" s="270">
        <v>0</v>
      </c>
      <c r="BG477" s="270">
        <v>0</v>
      </c>
    </row>
    <row r="478" spans="1:59">
      <c r="A478" s="267" t="s">
        <v>868</v>
      </c>
      <c r="B478" s="268">
        <v>0.30724999999999997</v>
      </c>
      <c r="C478" s="268">
        <v>0.58500000000000008</v>
      </c>
      <c r="D478" s="268">
        <v>0.21199999999999999</v>
      </c>
      <c r="E478" s="268"/>
      <c r="F478" s="269">
        <v>830</v>
      </c>
      <c r="G478" s="270">
        <v>5.0999999999999997E-2</v>
      </c>
      <c r="H478" s="270">
        <v>5.0000000000000001E-3</v>
      </c>
      <c r="I478" s="270">
        <v>0.01</v>
      </c>
      <c r="J478" s="270">
        <v>0</v>
      </c>
      <c r="K478" s="270">
        <v>2.6999999999999996E-2</v>
      </c>
      <c r="L478" s="270">
        <v>2.2499999999999742E-3</v>
      </c>
      <c r="M478" s="271">
        <v>61.445783132530117</v>
      </c>
      <c r="N478" s="269">
        <v>840</v>
      </c>
      <c r="O478" s="269">
        <v>850</v>
      </c>
      <c r="P478" s="269">
        <v>860</v>
      </c>
      <c r="Q478" s="269">
        <v>870</v>
      </c>
      <c r="R478" s="269">
        <v>880</v>
      </c>
      <c r="S478" s="269" t="s">
        <v>128</v>
      </c>
      <c r="T478" s="270">
        <v>5.1999999999999998E-2</v>
      </c>
      <c r="U478" s="270">
        <v>5.2999999999999999E-2</v>
      </c>
      <c r="V478" s="270" t="e">
        <v>#N/A</v>
      </c>
      <c r="W478" s="270">
        <v>5.5E-2</v>
      </c>
      <c r="X478" s="270">
        <v>5.6000000000000001E-2</v>
      </c>
      <c r="Y478" s="270">
        <v>6.0000000000000001E-3</v>
      </c>
      <c r="Z478" s="270">
        <v>6.0000000000000001E-3</v>
      </c>
      <c r="AA478" s="270">
        <v>6.0000000000000001E-3</v>
      </c>
      <c r="AB478" s="270">
        <v>7.0000000000000001E-3</v>
      </c>
      <c r="AC478" s="270">
        <v>7.0000000000000001E-3</v>
      </c>
      <c r="AD478" s="270">
        <v>0.01</v>
      </c>
      <c r="AE478" s="270">
        <v>0.01</v>
      </c>
      <c r="AF478" s="270">
        <v>0.01</v>
      </c>
      <c r="AG478" s="270">
        <v>1.0999999999999999E-2</v>
      </c>
      <c r="AH478" s="270">
        <v>1.0999999999999999E-2</v>
      </c>
      <c r="AI478" s="270">
        <v>0</v>
      </c>
      <c r="AJ478" s="270">
        <v>0</v>
      </c>
      <c r="AK478" s="270">
        <v>0</v>
      </c>
      <c r="AL478" s="270">
        <v>0</v>
      </c>
      <c r="AM478" s="270">
        <v>0</v>
      </c>
      <c r="AN478" s="270">
        <v>8.9999999999999993E-3</v>
      </c>
      <c r="AO478" s="270">
        <v>8.9999999999999993E-3</v>
      </c>
      <c r="AP478" s="270">
        <v>8.9999999999999993E-3</v>
      </c>
      <c r="AQ478" s="270">
        <v>0.01</v>
      </c>
      <c r="AR478" s="270">
        <v>0.01</v>
      </c>
      <c r="AS478" s="270">
        <v>0.02</v>
      </c>
      <c r="AT478" s="270">
        <v>0.02</v>
      </c>
      <c r="AU478" s="270">
        <v>0.02</v>
      </c>
      <c r="AV478" s="270">
        <v>2.1999999999999999E-2</v>
      </c>
      <c r="AW478" s="270">
        <v>2.1999999999999999E-2</v>
      </c>
      <c r="AX478" s="270">
        <v>0.08</v>
      </c>
      <c r="AY478" s="270">
        <v>0</v>
      </c>
      <c r="AZ478" s="270">
        <v>0</v>
      </c>
      <c r="BA478" s="270">
        <v>0</v>
      </c>
      <c r="BB478" s="270">
        <v>0</v>
      </c>
      <c r="BC478" s="270">
        <v>0.13600000000000001</v>
      </c>
      <c r="BD478" s="270">
        <v>0</v>
      </c>
      <c r="BE478" s="270">
        <v>0</v>
      </c>
      <c r="BF478" s="270">
        <v>0</v>
      </c>
      <c r="BG478" s="270">
        <v>0</v>
      </c>
    </row>
    <row r="479" spans="1:59">
      <c r="A479" s="267" t="s">
        <v>869</v>
      </c>
      <c r="B479" s="268">
        <v>6.1250000000000006E-2</v>
      </c>
      <c r="C479" s="268">
        <v>0.113</v>
      </c>
      <c r="D479" s="268">
        <v>0</v>
      </c>
      <c r="E479" s="268"/>
      <c r="F479" s="269">
        <v>875</v>
      </c>
      <c r="G479" s="270">
        <v>0.02</v>
      </c>
      <c r="H479" s="270">
        <v>1.0999999999999999E-2</v>
      </c>
      <c r="I479" s="270">
        <v>5.0000000000000001E-3</v>
      </c>
      <c r="J479" s="270">
        <v>1.3000000000000001E-2</v>
      </c>
      <c r="K479" s="270">
        <v>0.01</v>
      </c>
      <c r="L479" s="270">
        <v>2.250000000000002E-3</v>
      </c>
      <c r="M479" s="271">
        <v>22.857142857142858</v>
      </c>
      <c r="N479" s="269">
        <v>830</v>
      </c>
      <c r="O479" s="269">
        <v>845</v>
      </c>
      <c r="P479" s="269">
        <v>860</v>
      </c>
      <c r="Q479" s="269">
        <v>900</v>
      </c>
      <c r="R479" s="269">
        <v>901</v>
      </c>
      <c r="S479" s="269" t="s">
        <v>164</v>
      </c>
      <c r="T479" s="270">
        <v>0.04</v>
      </c>
      <c r="U479" s="270">
        <v>4.1000000000000002E-2</v>
      </c>
      <c r="V479" s="270">
        <v>4.2000000000000003E-2</v>
      </c>
      <c r="W479" s="270">
        <v>4.2999999999999997E-2</v>
      </c>
      <c r="X479" s="270">
        <v>4.2999999999999997E-2</v>
      </c>
      <c r="Y479" s="270">
        <v>1.0999999999999999E-2</v>
      </c>
      <c r="Z479" s="270">
        <v>1.2E-2</v>
      </c>
      <c r="AA479" s="270">
        <v>1.2999999999999999E-2</v>
      </c>
      <c r="AB479" s="270">
        <v>1.4E-2</v>
      </c>
      <c r="AC479" s="270">
        <v>1.4999999999999999E-2</v>
      </c>
      <c r="AD479" s="270">
        <v>5.0000000000000001E-3</v>
      </c>
      <c r="AE479" s="270">
        <v>5.0000000000000001E-3</v>
      </c>
      <c r="AF479" s="270">
        <v>5.0000000000000001E-3</v>
      </c>
      <c r="AG479" s="270">
        <v>5.0000000000000001E-3</v>
      </c>
      <c r="AH479" s="270">
        <v>5.0000000000000001E-3</v>
      </c>
      <c r="AI479" s="270">
        <v>1.2E-2</v>
      </c>
      <c r="AJ479" s="270">
        <v>1.2E-2</v>
      </c>
      <c r="AK479" s="270">
        <v>1.2E-2</v>
      </c>
      <c r="AL479" s="270">
        <v>1.2E-2</v>
      </c>
      <c r="AM479" s="270">
        <v>1.2E-2</v>
      </c>
      <c r="AN479" s="270">
        <v>0.01</v>
      </c>
      <c r="AO479" s="270">
        <v>0.01</v>
      </c>
      <c r="AP479" s="270">
        <v>0.01</v>
      </c>
      <c r="AQ479" s="270">
        <v>0.01</v>
      </c>
      <c r="AR479" s="270">
        <v>0.01</v>
      </c>
      <c r="AS479" s="270">
        <v>5.0000000000000001E-3</v>
      </c>
      <c r="AT479" s="270">
        <v>5.0000000000000001E-3</v>
      </c>
      <c r="AU479" s="270">
        <v>5.0000000000000001E-3</v>
      </c>
      <c r="AV479" s="270">
        <v>5.0000000000000001E-3</v>
      </c>
      <c r="AW479" s="270">
        <v>5.0000000000000001E-3</v>
      </c>
      <c r="AX479" s="270">
        <v>0</v>
      </c>
      <c r="AY479" s="270">
        <v>0</v>
      </c>
      <c r="AZ479" s="270">
        <v>0</v>
      </c>
      <c r="BA479" s="270">
        <v>0</v>
      </c>
      <c r="BB479" s="270">
        <v>0</v>
      </c>
      <c r="BC479" s="270">
        <v>0</v>
      </c>
      <c r="BD479" s="270">
        <v>0</v>
      </c>
      <c r="BE479" s="270">
        <v>0</v>
      </c>
      <c r="BF479" s="270">
        <v>0</v>
      </c>
      <c r="BG479" s="270">
        <v>0</v>
      </c>
    </row>
    <row r="480" spans="1:59">
      <c r="A480" s="267" t="s">
        <v>870</v>
      </c>
      <c r="B480" s="268">
        <v>3.20425</v>
      </c>
      <c r="C480" s="268">
        <v>15</v>
      </c>
      <c r="D480" s="268">
        <v>0.1354027397260274</v>
      </c>
      <c r="E480" s="268"/>
      <c r="F480" s="269">
        <v>25363</v>
      </c>
      <c r="G480" s="270">
        <v>1.2210000000000001</v>
      </c>
      <c r="H480" s="270">
        <v>0.85</v>
      </c>
      <c r="I480" s="270">
        <v>0.14499999999999999</v>
      </c>
      <c r="J480" s="270">
        <v>0.26100000000000001</v>
      </c>
      <c r="K480" s="270">
        <v>0.25</v>
      </c>
      <c r="L480" s="270">
        <v>0.34184726027397216</v>
      </c>
      <c r="M480" s="271">
        <v>48.14099278476521</v>
      </c>
      <c r="N480" s="269">
        <v>26974</v>
      </c>
      <c r="O480" s="269">
        <v>29671</v>
      </c>
      <c r="P480" s="269">
        <v>32638</v>
      </c>
      <c r="Q480" s="269">
        <v>35902</v>
      </c>
      <c r="R480" s="269">
        <v>39492</v>
      </c>
      <c r="S480" s="269" t="s">
        <v>177</v>
      </c>
      <c r="T480" s="270">
        <v>1.2689999999999999</v>
      </c>
      <c r="U480" s="270">
        <v>1.3959999999999999</v>
      </c>
      <c r="V480" s="270">
        <v>1.536</v>
      </c>
      <c r="W480" s="270">
        <v>1.69</v>
      </c>
      <c r="X480" s="270">
        <v>1.859</v>
      </c>
      <c r="Y480" s="270">
        <v>1.0620000000000001</v>
      </c>
      <c r="Z480" s="270">
        <v>1.1679999999999999</v>
      </c>
      <c r="AA480" s="270">
        <v>1.2849999999999999</v>
      </c>
      <c r="AB480" s="270">
        <v>1.4139999999999999</v>
      </c>
      <c r="AC480" s="270">
        <v>1.5549999999999999</v>
      </c>
      <c r="AD480" s="270">
        <v>0.10100000000000001</v>
      </c>
      <c r="AE480" s="270">
        <v>0.121</v>
      </c>
      <c r="AF480" s="270">
        <v>0.14499999999999999</v>
      </c>
      <c r="AG480" s="270">
        <v>0.17399999999999999</v>
      </c>
      <c r="AH480" s="270">
        <v>0.22600000000000001</v>
      </c>
      <c r="AI480" s="270">
        <v>0.215</v>
      </c>
      <c r="AJ480" s="270">
        <v>0.25800000000000001</v>
      </c>
      <c r="AK480" s="270">
        <v>0.28399999999999997</v>
      </c>
      <c r="AL480" s="270">
        <v>0.34100000000000003</v>
      </c>
      <c r="AM480" s="270">
        <v>0.41</v>
      </c>
      <c r="AN480" s="270">
        <v>0.1</v>
      </c>
      <c r="AO480" s="270">
        <v>0.1</v>
      </c>
      <c r="AP480" s="270">
        <v>0.1</v>
      </c>
      <c r="AQ480" s="270">
        <v>0.1</v>
      </c>
      <c r="AR480" s="270">
        <v>0.1</v>
      </c>
      <c r="AS480" s="270">
        <v>0.24199999999999999</v>
      </c>
      <c r="AT480" s="270">
        <v>0.26800000000000002</v>
      </c>
      <c r="AU480" s="270">
        <v>0.29499999999999998</v>
      </c>
      <c r="AV480" s="270">
        <v>0.32700000000000001</v>
      </c>
      <c r="AW480" s="270">
        <v>0.36499999999999999</v>
      </c>
      <c r="AX480" s="270">
        <v>0</v>
      </c>
      <c r="AY480" s="270">
        <v>0</v>
      </c>
      <c r="AZ480" s="270">
        <v>0</v>
      </c>
      <c r="BA480" s="270">
        <v>0</v>
      </c>
      <c r="BB480" s="270">
        <v>0</v>
      </c>
      <c r="BC480" s="270">
        <v>0</v>
      </c>
      <c r="BD480" s="270">
        <v>1</v>
      </c>
      <c r="BE480" s="270">
        <v>0</v>
      </c>
      <c r="BF480" s="270">
        <v>0</v>
      </c>
      <c r="BG480" s="270">
        <v>0</v>
      </c>
    </row>
    <row r="481" spans="1:59">
      <c r="A481" s="267" t="s">
        <v>871</v>
      </c>
      <c r="B481" s="268">
        <v>8.5833333333333331E-2</v>
      </c>
      <c r="C481" s="268">
        <v>0.16</v>
      </c>
      <c r="D481" s="268">
        <v>3.0000000000000001E-3</v>
      </c>
      <c r="E481" s="268"/>
      <c r="F481" s="269">
        <v>1087</v>
      </c>
      <c r="G481" s="270">
        <v>6.5000000000000002E-2</v>
      </c>
      <c r="H481" s="270">
        <v>0.01</v>
      </c>
      <c r="I481" s="270">
        <v>0</v>
      </c>
      <c r="J481" s="270">
        <v>3.0000000000000001E-3</v>
      </c>
      <c r="K481" s="270">
        <v>0</v>
      </c>
      <c r="L481" s="270">
        <v>4.8333333333333284E-3</v>
      </c>
      <c r="M481" s="271">
        <v>59.797608095676175</v>
      </c>
      <c r="N481" s="269">
        <v>1187</v>
      </c>
      <c r="O481" s="269">
        <v>1200</v>
      </c>
      <c r="P481" s="269">
        <v>1225</v>
      </c>
      <c r="Q481" s="269">
        <v>1250</v>
      </c>
      <c r="R481" s="269">
        <v>1275</v>
      </c>
      <c r="S481" s="269" t="s">
        <v>200</v>
      </c>
      <c r="T481" s="270">
        <v>5.8999999999999997E-2</v>
      </c>
      <c r="U481" s="270">
        <v>6.6000000000000003E-2</v>
      </c>
      <c r="V481" s="270">
        <v>0.08</v>
      </c>
      <c r="W481" s="270">
        <v>8.1000000000000003E-2</v>
      </c>
      <c r="X481" s="270">
        <v>8.2000000000000003E-2</v>
      </c>
      <c r="Y481" s="270">
        <v>5.0000000000000001E-3</v>
      </c>
      <c r="Z481" s="270">
        <v>6.0000000000000001E-3</v>
      </c>
      <c r="AA481" s="270">
        <v>7.0000000000000001E-3</v>
      </c>
      <c r="AB481" s="270">
        <v>8.0000000000000002E-3</v>
      </c>
      <c r="AC481" s="270">
        <v>8.9999999999999993E-3</v>
      </c>
      <c r="AD481" s="270">
        <v>0</v>
      </c>
      <c r="AE481" s="270">
        <v>0</v>
      </c>
      <c r="AF481" s="270">
        <v>0</v>
      </c>
      <c r="AG481" s="270">
        <v>0</v>
      </c>
      <c r="AH481" s="270">
        <v>0</v>
      </c>
      <c r="AI481" s="270">
        <v>0.01</v>
      </c>
      <c r="AJ481" s="270">
        <v>0.01</v>
      </c>
      <c r="AK481" s="270">
        <v>0.01</v>
      </c>
      <c r="AL481" s="270">
        <v>1.0999999999999999E-2</v>
      </c>
      <c r="AM481" s="270">
        <v>1.2E-2</v>
      </c>
      <c r="AN481" s="270">
        <v>0</v>
      </c>
      <c r="AO481" s="270">
        <v>0</v>
      </c>
      <c r="AP481" s="270">
        <v>0</v>
      </c>
      <c r="AQ481" s="270">
        <v>0</v>
      </c>
      <c r="AR481" s="270">
        <v>0</v>
      </c>
      <c r="AS481" s="270">
        <v>1.4E-2</v>
      </c>
      <c r="AT481" s="270">
        <v>1.4999999999999999E-2</v>
      </c>
      <c r="AU481" s="270">
        <v>1.6E-2</v>
      </c>
      <c r="AV481" s="270">
        <v>1.7000000000000001E-2</v>
      </c>
      <c r="AW481" s="270">
        <v>1.7999999999999999E-2</v>
      </c>
      <c r="AX481" s="270">
        <v>0</v>
      </c>
      <c r="AY481" s="270">
        <v>0</v>
      </c>
      <c r="AZ481" s="270">
        <v>0</v>
      </c>
      <c r="BA481" s="270">
        <v>0</v>
      </c>
      <c r="BB481" s="270">
        <v>0</v>
      </c>
      <c r="BC481" s="270">
        <v>0</v>
      </c>
      <c r="BD481" s="270">
        <v>0</v>
      </c>
      <c r="BE481" s="270">
        <v>0</v>
      </c>
      <c r="BF481" s="270">
        <v>0</v>
      </c>
      <c r="BG481" s="270">
        <v>0</v>
      </c>
    </row>
    <row r="482" spans="1:59">
      <c r="A482" s="267" t="s">
        <v>872</v>
      </c>
      <c r="B482" s="268">
        <v>4.2500000000000003E-2</v>
      </c>
      <c r="C482" s="268">
        <v>0.2</v>
      </c>
      <c r="D482" s="268">
        <v>2.7073972602739724E-2</v>
      </c>
      <c r="E482" s="268"/>
      <c r="F482" s="269">
        <v>363</v>
      </c>
      <c r="G482" s="270">
        <v>1.2E-2</v>
      </c>
      <c r="H482" s="270">
        <v>1E-3</v>
      </c>
      <c r="I482" s="270">
        <v>0</v>
      </c>
      <c r="J482" s="270">
        <v>0</v>
      </c>
      <c r="K482" s="270">
        <v>1E-3</v>
      </c>
      <c r="L482" s="270">
        <v>1.4260273972602766E-3</v>
      </c>
      <c r="M482" s="271">
        <v>33.057851239669418</v>
      </c>
      <c r="N482" s="269">
        <v>400</v>
      </c>
      <c r="O482" s="269">
        <v>420</v>
      </c>
      <c r="P482" s="269">
        <v>440</v>
      </c>
      <c r="Q482" s="269">
        <v>460</v>
      </c>
      <c r="R482" s="269">
        <v>460</v>
      </c>
      <c r="S482" s="269" t="s">
        <v>141</v>
      </c>
      <c r="T482" s="270">
        <v>1.2999999999999999E-2</v>
      </c>
      <c r="U482" s="270">
        <v>1.2999999999999999E-2</v>
      </c>
      <c r="V482" s="270">
        <v>1.4E-2</v>
      </c>
      <c r="W482" s="270">
        <v>1.4E-2</v>
      </c>
      <c r="X482" s="270">
        <v>1.4E-2</v>
      </c>
      <c r="Y482" s="270">
        <v>2E-3</v>
      </c>
      <c r="Z482" s="270">
        <v>2E-3</v>
      </c>
      <c r="AA482" s="270">
        <v>2E-3</v>
      </c>
      <c r="AB482" s="270">
        <v>3.0000000000000001E-3</v>
      </c>
      <c r="AC482" s="270">
        <v>3.0000000000000001E-3</v>
      </c>
      <c r="AD482" s="270">
        <v>0</v>
      </c>
      <c r="AE482" s="270">
        <v>0</v>
      </c>
      <c r="AF482" s="270">
        <v>0</v>
      </c>
      <c r="AG482" s="270">
        <v>0</v>
      </c>
      <c r="AH482" s="270">
        <v>0</v>
      </c>
      <c r="AI482" s="270">
        <v>0</v>
      </c>
      <c r="AJ482" s="270">
        <v>0</v>
      </c>
      <c r="AK482" s="270">
        <v>0</v>
      </c>
      <c r="AL482" s="270">
        <v>0</v>
      </c>
      <c r="AM482" s="270">
        <v>0</v>
      </c>
      <c r="AN482" s="270">
        <v>1E-3</v>
      </c>
      <c r="AO482" s="270">
        <v>1E-3</v>
      </c>
      <c r="AP482" s="270">
        <v>1E-3</v>
      </c>
      <c r="AQ482" s="270">
        <v>1E-3</v>
      </c>
      <c r="AR482" s="270">
        <v>1E-3</v>
      </c>
      <c r="AS482" s="270">
        <v>2E-3</v>
      </c>
      <c r="AT482" s="270">
        <v>2E-3</v>
      </c>
      <c r="AU482" s="270">
        <v>2E-3</v>
      </c>
      <c r="AV482" s="270">
        <v>3.0000000000000001E-3</v>
      </c>
      <c r="AW482" s="270">
        <v>3.0000000000000001E-3</v>
      </c>
      <c r="AX482" s="270">
        <v>0</v>
      </c>
      <c r="AY482" s="270">
        <v>0</v>
      </c>
      <c r="AZ482" s="270">
        <v>0</v>
      </c>
      <c r="BA482" s="270">
        <v>0</v>
      </c>
      <c r="BB482" s="270">
        <v>0</v>
      </c>
      <c r="BC482" s="270">
        <v>0</v>
      </c>
      <c r="BD482" s="270">
        <v>0</v>
      </c>
      <c r="BE482" s="270">
        <v>0</v>
      </c>
      <c r="BF482" s="270">
        <v>0</v>
      </c>
      <c r="BG482" s="270">
        <v>0</v>
      </c>
    </row>
    <row r="483" spans="1:59">
      <c r="A483" s="267" t="s">
        <v>873</v>
      </c>
      <c r="B483" s="268">
        <v>0.24108333333333334</v>
      </c>
      <c r="C483" s="268">
        <v>0.55200000000000005</v>
      </c>
      <c r="D483" s="268">
        <v>0</v>
      </c>
      <c r="E483" s="268"/>
      <c r="F483" s="269">
        <v>3065</v>
      </c>
      <c r="G483" s="270">
        <v>0.193</v>
      </c>
      <c r="H483" s="270">
        <v>1.7000000000000001E-2</v>
      </c>
      <c r="I483" s="270">
        <v>0</v>
      </c>
      <c r="J483" s="270">
        <v>8.0000000000000002E-3</v>
      </c>
      <c r="K483" s="270">
        <v>0.01</v>
      </c>
      <c r="L483" s="270">
        <v>1.3083333333333308E-2</v>
      </c>
      <c r="M483" s="271">
        <v>62.969004893964112</v>
      </c>
      <c r="N483" s="269">
        <v>3690</v>
      </c>
      <c r="O483" s="269">
        <v>4169</v>
      </c>
      <c r="P483" s="269">
        <v>4711</v>
      </c>
      <c r="Q483" s="269">
        <v>5324</v>
      </c>
      <c r="R483" s="269">
        <v>6016</v>
      </c>
      <c r="S483" s="269" t="s">
        <v>152</v>
      </c>
      <c r="T483" s="270">
        <v>0.22600000000000001</v>
      </c>
      <c r="U483" s="270">
        <v>0.252</v>
      </c>
      <c r="V483" s="270" t="e">
        <v>#N/A</v>
      </c>
      <c r="W483" s="270">
        <v>0.307</v>
      </c>
      <c r="X483" s="270">
        <v>0.34</v>
      </c>
      <c r="Y483" s="270">
        <v>1.9E-2</v>
      </c>
      <c r="Z483" s="270">
        <v>0.02</v>
      </c>
      <c r="AA483" s="270">
        <v>2.3E-2</v>
      </c>
      <c r="AB483" s="270">
        <v>2.5000000000000001E-2</v>
      </c>
      <c r="AC483" s="270">
        <v>2.7E-2</v>
      </c>
      <c r="AD483" s="270">
        <v>0</v>
      </c>
      <c r="AE483" s="270">
        <v>0</v>
      </c>
      <c r="AF483" s="270">
        <v>0</v>
      </c>
      <c r="AG483" s="270">
        <v>0</v>
      </c>
      <c r="AH483" s="270">
        <v>0</v>
      </c>
      <c r="AI483" s="270">
        <v>8.0000000000000002E-3</v>
      </c>
      <c r="AJ483" s="270">
        <v>8.9999999999999993E-3</v>
      </c>
      <c r="AK483" s="270">
        <v>0.01</v>
      </c>
      <c r="AL483" s="270">
        <v>1.0999999999999999E-2</v>
      </c>
      <c r="AM483" s="270">
        <v>1.2E-2</v>
      </c>
      <c r="AN483" s="270">
        <v>2E-3</v>
      </c>
      <c r="AO483" s="270">
        <v>2E-3</v>
      </c>
      <c r="AP483" s="270">
        <v>2E-3</v>
      </c>
      <c r="AQ483" s="270">
        <v>2E-3</v>
      </c>
      <c r="AR483" s="270">
        <v>2E-3</v>
      </c>
      <c r="AS483" s="270">
        <v>0</v>
      </c>
      <c r="AT483" s="270">
        <v>0</v>
      </c>
      <c r="AU483" s="270">
        <v>0</v>
      </c>
      <c r="AV483" s="270">
        <v>0</v>
      </c>
      <c r="AW483" s="270">
        <v>0</v>
      </c>
      <c r="AX483" s="270">
        <v>0</v>
      </c>
      <c r="AY483" s="270">
        <v>0</v>
      </c>
      <c r="AZ483" s="270">
        <v>0</v>
      </c>
      <c r="BA483" s="270">
        <v>0</v>
      </c>
      <c r="BB483" s="270">
        <v>0</v>
      </c>
      <c r="BC483" s="270">
        <v>0</v>
      </c>
      <c r="BD483" s="270">
        <v>0</v>
      </c>
      <c r="BE483" s="270">
        <v>0</v>
      </c>
      <c r="BF483" s="270">
        <v>0</v>
      </c>
      <c r="BG483" s="270">
        <v>0</v>
      </c>
    </row>
    <row r="484" spans="1:59">
      <c r="A484" s="267" t="s">
        <v>874</v>
      </c>
      <c r="B484" s="268">
        <v>0.1065</v>
      </c>
      <c r="C484" s="268">
        <v>0.3</v>
      </c>
      <c r="D484" s="268">
        <v>0</v>
      </c>
      <c r="E484" s="268"/>
      <c r="F484" s="269">
        <v>962</v>
      </c>
      <c r="G484" s="270">
        <v>4.2000000000000003E-2</v>
      </c>
      <c r="H484" s="270">
        <v>0.01</v>
      </c>
      <c r="I484" s="270">
        <v>1.9E-2</v>
      </c>
      <c r="J484" s="270">
        <v>1.4999999999999999E-2</v>
      </c>
      <c r="K484" s="270">
        <v>4.0000000000000001E-3</v>
      </c>
      <c r="L484" s="270">
        <v>1.6499999999999987E-2</v>
      </c>
      <c r="M484" s="271">
        <v>43.659043659043661</v>
      </c>
      <c r="N484" s="269">
        <v>1020</v>
      </c>
      <c r="O484" s="269">
        <v>1173</v>
      </c>
      <c r="P484" s="269">
        <v>1349</v>
      </c>
      <c r="Q484" s="269">
        <v>1551</v>
      </c>
      <c r="R484" s="269">
        <v>1784</v>
      </c>
      <c r="S484" s="269" t="s">
        <v>185</v>
      </c>
      <c r="T484" s="270">
        <v>4.3999999999999997E-2</v>
      </c>
      <c r="U484" s="270">
        <v>0.05</v>
      </c>
      <c r="V484" s="270">
        <v>5.7000000000000002E-2</v>
      </c>
      <c r="W484" s="270">
        <v>6.5000000000000002E-2</v>
      </c>
      <c r="X484" s="270">
        <v>7.3999999999999996E-2</v>
      </c>
      <c r="Y484" s="270">
        <v>0.01</v>
      </c>
      <c r="Z484" s="270">
        <v>1.2E-2</v>
      </c>
      <c r="AA484" s="270">
        <v>1.4E-2</v>
      </c>
      <c r="AB484" s="270">
        <v>1.6E-2</v>
      </c>
      <c r="AC484" s="270">
        <v>1.7999999999999999E-2</v>
      </c>
      <c r="AD484" s="270">
        <v>2.5000000000000001E-2</v>
      </c>
      <c r="AE484" s="270">
        <v>2.5000000000000001E-2</v>
      </c>
      <c r="AF484" s="270">
        <v>2.5000000000000001E-2</v>
      </c>
      <c r="AG484" s="270">
        <v>2.5000000000000001E-2</v>
      </c>
      <c r="AH484" s="270">
        <v>2.5000000000000001E-2</v>
      </c>
      <c r="AI484" s="270">
        <v>1.6E-2</v>
      </c>
      <c r="AJ484" s="270">
        <v>1.7000000000000001E-2</v>
      </c>
      <c r="AK484" s="270">
        <v>1.7999999999999999E-2</v>
      </c>
      <c r="AL484" s="270">
        <v>1.9E-2</v>
      </c>
      <c r="AM484" s="270">
        <v>0.02</v>
      </c>
      <c r="AN484" s="270">
        <v>5.0000000000000001E-3</v>
      </c>
      <c r="AO484" s="270">
        <v>5.0000000000000001E-3</v>
      </c>
      <c r="AP484" s="270">
        <v>6.0000000000000001E-3</v>
      </c>
      <c r="AQ484" s="270">
        <v>6.0000000000000001E-3</v>
      </c>
      <c r="AR484" s="270">
        <v>7.0000000000000001E-3</v>
      </c>
      <c r="AS484" s="270">
        <v>1.9E-2</v>
      </c>
      <c r="AT484" s="270">
        <v>2.1000000000000001E-2</v>
      </c>
      <c r="AU484" s="270">
        <v>2.3E-2</v>
      </c>
      <c r="AV484" s="270">
        <v>2.5000000000000001E-2</v>
      </c>
      <c r="AW484" s="270">
        <v>2.7E-2</v>
      </c>
      <c r="AX484" s="270">
        <v>0</v>
      </c>
      <c r="AY484" s="270">
        <v>0</v>
      </c>
      <c r="AZ484" s="270">
        <v>0</v>
      </c>
      <c r="BA484" s="270">
        <v>0</v>
      </c>
      <c r="BB484" s="270">
        <v>0</v>
      </c>
      <c r="BC484" s="270">
        <v>0</v>
      </c>
      <c r="BD484" s="270">
        <v>0</v>
      </c>
      <c r="BE484" s="270">
        <v>0</v>
      </c>
      <c r="BF484" s="270">
        <v>0</v>
      </c>
      <c r="BG484" s="270">
        <v>0</v>
      </c>
    </row>
    <row r="485" spans="1:59">
      <c r="A485" s="267" t="s">
        <v>875</v>
      </c>
      <c r="B485" s="268">
        <v>0.12775</v>
      </c>
      <c r="C485" s="268">
        <v>0.3</v>
      </c>
      <c r="D485" s="268">
        <v>0</v>
      </c>
      <c r="E485" s="268"/>
      <c r="F485" s="269">
        <v>1056</v>
      </c>
      <c r="G485" s="270">
        <v>9.9000000000000005E-2</v>
      </c>
      <c r="H485" s="270">
        <v>1.2999999999999999E-2</v>
      </c>
      <c r="I485" s="270">
        <v>8.9999999999999993E-3</v>
      </c>
      <c r="J485" s="270">
        <v>4.0000000000000001E-3</v>
      </c>
      <c r="K485" s="270">
        <v>1E-3</v>
      </c>
      <c r="L485" s="270">
        <v>1.7500000000000016E-3</v>
      </c>
      <c r="M485" s="271">
        <v>93.75</v>
      </c>
      <c r="N485" s="269">
        <v>1250</v>
      </c>
      <c r="O485" s="269">
        <v>1260</v>
      </c>
      <c r="P485" s="269">
        <v>1275</v>
      </c>
      <c r="Q485" s="269">
        <v>1290</v>
      </c>
      <c r="R485" s="269">
        <v>1300</v>
      </c>
      <c r="S485" s="269" t="s">
        <v>147</v>
      </c>
      <c r="T485" s="270">
        <v>0.1</v>
      </c>
      <c r="U485" s="270">
        <v>0.10100000000000001</v>
      </c>
      <c r="V485" s="270">
        <v>0.10199999999999999</v>
      </c>
      <c r="W485" s="270">
        <v>0.10299999999999999</v>
      </c>
      <c r="X485" s="270">
        <v>0.104</v>
      </c>
      <c r="Y485" s="270">
        <v>1.2999999999999999E-2</v>
      </c>
      <c r="Z485" s="270">
        <v>1.2999999999999999E-2</v>
      </c>
      <c r="AA485" s="270">
        <v>1.4E-2</v>
      </c>
      <c r="AB485" s="270">
        <v>1.4E-2</v>
      </c>
      <c r="AC485" s="270">
        <v>1.4E-2</v>
      </c>
      <c r="AD485" s="270">
        <v>8.9999999999999993E-3</v>
      </c>
      <c r="AE485" s="270">
        <v>8.9999999999999993E-3</v>
      </c>
      <c r="AF485" s="270">
        <v>0.01</v>
      </c>
      <c r="AG485" s="270">
        <v>0.01</v>
      </c>
      <c r="AH485" s="270">
        <v>0.01</v>
      </c>
      <c r="AI485" s="270">
        <v>5.0000000000000001E-3</v>
      </c>
      <c r="AJ485" s="270">
        <v>5.0000000000000001E-3</v>
      </c>
      <c r="AK485" s="270">
        <v>6.0000000000000001E-3</v>
      </c>
      <c r="AL485" s="270">
        <v>6.0000000000000001E-3</v>
      </c>
      <c r="AM485" s="270">
        <v>6.0000000000000001E-3</v>
      </c>
      <c r="AN485" s="270">
        <v>1E-3</v>
      </c>
      <c r="AO485" s="270">
        <v>1E-3</v>
      </c>
      <c r="AP485" s="270">
        <v>1E-3</v>
      </c>
      <c r="AQ485" s="270">
        <v>1E-3</v>
      </c>
      <c r="AR485" s="270">
        <v>1E-3</v>
      </c>
      <c r="AS485" s="270">
        <v>2E-3</v>
      </c>
      <c r="AT485" s="270">
        <v>2E-3</v>
      </c>
      <c r="AU485" s="270">
        <v>2E-3</v>
      </c>
      <c r="AV485" s="270">
        <v>2E-3</v>
      </c>
      <c r="AW485" s="270">
        <v>2E-3</v>
      </c>
      <c r="AX485" s="270">
        <v>0</v>
      </c>
      <c r="AY485" s="270">
        <v>0</v>
      </c>
      <c r="AZ485" s="270">
        <v>0</v>
      </c>
      <c r="BA485" s="270">
        <v>0</v>
      </c>
      <c r="BB485" s="270">
        <v>0</v>
      </c>
      <c r="BC485" s="270">
        <v>0</v>
      </c>
      <c r="BD485" s="270">
        <v>0</v>
      </c>
      <c r="BE485" s="270">
        <v>0</v>
      </c>
      <c r="BF485" s="270">
        <v>0</v>
      </c>
      <c r="BG485" s="270">
        <v>0</v>
      </c>
    </row>
    <row r="486" spans="1:59">
      <c r="A486" s="267" t="s">
        <v>876</v>
      </c>
      <c r="B486" s="268">
        <v>3.0666666666666665E-2</v>
      </c>
      <c r="C486" s="268">
        <v>7.4999999999999997E-2</v>
      </c>
      <c r="D486" s="268">
        <v>0</v>
      </c>
      <c r="E486" s="268"/>
      <c r="F486" s="269">
        <v>483</v>
      </c>
      <c r="G486" s="270">
        <v>1.7999999999999999E-2</v>
      </c>
      <c r="H486" s="270">
        <v>1E-3</v>
      </c>
      <c r="I486" s="270">
        <v>0</v>
      </c>
      <c r="J486" s="270">
        <v>1E-3</v>
      </c>
      <c r="K486" s="270">
        <v>1E-3</v>
      </c>
      <c r="L486" s="270">
        <v>9.6666666666666637E-3</v>
      </c>
      <c r="M486" s="271">
        <v>37.267080745341616</v>
      </c>
      <c r="N486" s="269">
        <v>500</v>
      </c>
      <c r="O486" s="269">
        <v>500</v>
      </c>
      <c r="P486" s="269">
        <v>500</v>
      </c>
      <c r="Q486" s="269">
        <v>500</v>
      </c>
      <c r="R486" s="269">
        <v>500</v>
      </c>
      <c r="S486" s="269" t="s">
        <v>187</v>
      </c>
      <c r="T486" s="270">
        <v>1.9E-2</v>
      </c>
      <c r="U486" s="270">
        <v>1.9E-2</v>
      </c>
      <c r="V486" s="270">
        <v>1.9E-2</v>
      </c>
      <c r="W486" s="270">
        <v>1.9E-2</v>
      </c>
      <c r="X486" s="270">
        <v>1.9E-2</v>
      </c>
      <c r="Y486" s="270">
        <v>1E-3</v>
      </c>
      <c r="Z486" s="270">
        <v>1E-3</v>
      </c>
      <c r="AA486" s="270">
        <v>1E-3</v>
      </c>
      <c r="AB486" s="270">
        <v>1E-3</v>
      </c>
      <c r="AC486" s="270">
        <v>1E-3</v>
      </c>
      <c r="AD486" s="270">
        <v>0</v>
      </c>
      <c r="AE486" s="270">
        <v>0</v>
      </c>
      <c r="AF486" s="270">
        <v>0</v>
      </c>
      <c r="AG486" s="270">
        <v>0</v>
      </c>
      <c r="AH486" s="270">
        <v>0</v>
      </c>
      <c r="AI486" s="270">
        <v>5.0000000000000001E-3</v>
      </c>
      <c r="AJ486" s="270">
        <v>5.0000000000000001E-3</v>
      </c>
      <c r="AK486" s="270">
        <v>5.0000000000000001E-3</v>
      </c>
      <c r="AL486" s="270">
        <v>5.0000000000000001E-3</v>
      </c>
      <c r="AM486" s="270">
        <v>5.0000000000000001E-3</v>
      </c>
      <c r="AN486" s="270">
        <v>1E-3</v>
      </c>
      <c r="AO486" s="270">
        <v>1E-3</v>
      </c>
      <c r="AP486" s="270">
        <v>1E-3</v>
      </c>
      <c r="AQ486" s="270">
        <v>1E-3</v>
      </c>
      <c r="AR486" s="270">
        <v>1E-3</v>
      </c>
      <c r="AS486" s="270">
        <v>0.01</v>
      </c>
      <c r="AT486" s="270">
        <v>0.01</v>
      </c>
      <c r="AU486" s="270">
        <v>0.01</v>
      </c>
      <c r="AV486" s="270">
        <v>0.01</v>
      </c>
      <c r="AW486" s="270">
        <v>0.01</v>
      </c>
      <c r="AX486" s="270">
        <v>0</v>
      </c>
      <c r="AY486" s="270">
        <v>0</v>
      </c>
      <c r="AZ486" s="270">
        <v>0</v>
      </c>
      <c r="BA486" s="270">
        <v>0</v>
      </c>
      <c r="BB486" s="270">
        <v>0</v>
      </c>
      <c r="BC486" s="270">
        <v>0</v>
      </c>
      <c r="BD486" s="270">
        <v>0</v>
      </c>
      <c r="BE486" s="270">
        <v>0</v>
      </c>
      <c r="BF486" s="270">
        <v>0</v>
      </c>
      <c r="BG486" s="270">
        <v>0</v>
      </c>
    </row>
    <row r="487" spans="1:59">
      <c r="A487" s="267" t="s">
        <v>877</v>
      </c>
      <c r="B487" s="268">
        <v>1.8083333333333333E-2</v>
      </c>
      <c r="C487" s="268">
        <v>0.10300000000000001</v>
      </c>
      <c r="D487" s="268">
        <v>0</v>
      </c>
      <c r="E487" s="268"/>
      <c r="F487" s="269">
        <v>107</v>
      </c>
      <c r="G487" s="270">
        <v>7.0000000000000001E-3</v>
      </c>
      <c r="H487" s="270">
        <v>5.0000000000000001E-3</v>
      </c>
      <c r="I487" s="270">
        <v>1E-3</v>
      </c>
      <c r="J487" s="270">
        <v>0</v>
      </c>
      <c r="K487" s="270">
        <v>1E-3</v>
      </c>
      <c r="L487" s="270">
        <v>4.0833333333333312E-3</v>
      </c>
      <c r="M487" s="271">
        <v>65.420560747663558</v>
      </c>
      <c r="N487" s="269">
        <v>110</v>
      </c>
      <c r="O487" s="269">
        <v>115</v>
      </c>
      <c r="P487" s="269">
        <v>121</v>
      </c>
      <c r="Q487" s="269">
        <v>127</v>
      </c>
      <c r="R487" s="269">
        <v>133</v>
      </c>
      <c r="S487" s="269" t="s">
        <v>198</v>
      </c>
      <c r="T487" s="270">
        <v>1.4999999999999999E-2</v>
      </c>
      <c r="U487" s="270">
        <v>1.6E-2</v>
      </c>
      <c r="V487" s="270" t="e">
        <v>#N/A</v>
      </c>
      <c r="W487" s="270">
        <v>1.7999999999999999E-2</v>
      </c>
      <c r="X487" s="270">
        <v>1.9E-2</v>
      </c>
      <c r="Y487" s="270">
        <v>7.0000000000000001E-3</v>
      </c>
      <c r="Z487" s="270">
        <v>7.0000000000000001E-3</v>
      </c>
      <c r="AA487" s="270">
        <v>7.0000000000000001E-3</v>
      </c>
      <c r="AB487" s="270">
        <v>7.0000000000000001E-3</v>
      </c>
      <c r="AC487" s="270">
        <v>7.0000000000000001E-3</v>
      </c>
      <c r="AD487" s="270">
        <v>0</v>
      </c>
      <c r="AE487" s="270">
        <v>0</v>
      </c>
      <c r="AF487" s="270">
        <v>0</v>
      </c>
      <c r="AG487" s="270">
        <v>0</v>
      </c>
      <c r="AH487" s="270">
        <v>0</v>
      </c>
      <c r="AI487" s="270">
        <v>0</v>
      </c>
      <c r="AJ487" s="270">
        <v>0</v>
      </c>
      <c r="AK487" s="270">
        <v>0</v>
      </c>
      <c r="AL487" s="270">
        <v>0</v>
      </c>
      <c r="AM487" s="270">
        <v>0</v>
      </c>
      <c r="AN487" s="270">
        <v>1E-3</v>
      </c>
      <c r="AO487" s="270">
        <v>2E-3</v>
      </c>
      <c r="AP487" s="270">
        <v>2E-3</v>
      </c>
      <c r="AQ487" s="270">
        <v>2E-3</v>
      </c>
      <c r="AR487" s="270">
        <v>2E-3</v>
      </c>
      <c r="AS487" s="270">
        <v>2E-3</v>
      </c>
      <c r="AT487" s="270">
        <v>2E-3</v>
      </c>
      <c r="AU487" s="270">
        <v>2E-3</v>
      </c>
      <c r="AV487" s="270">
        <v>3.0000000000000001E-3</v>
      </c>
      <c r="AW487" s="270">
        <v>3.0000000000000001E-3</v>
      </c>
      <c r="AX487" s="270">
        <v>0</v>
      </c>
      <c r="AY487" s="270">
        <v>0</v>
      </c>
      <c r="AZ487" s="270">
        <v>0</v>
      </c>
      <c r="BA487" s="270">
        <v>0</v>
      </c>
      <c r="BB487" s="270">
        <v>0</v>
      </c>
      <c r="BC487" s="270">
        <v>0</v>
      </c>
      <c r="BD487" s="270">
        <v>0</v>
      </c>
      <c r="BE487" s="270">
        <v>0</v>
      </c>
      <c r="BF487" s="270">
        <v>0</v>
      </c>
      <c r="BG487" s="270">
        <v>0</v>
      </c>
    </row>
    <row r="488" spans="1:59">
      <c r="A488" s="267" t="s">
        <v>878</v>
      </c>
      <c r="B488" s="268">
        <v>0.21500000000000005</v>
      </c>
      <c r="C488" s="268">
        <v>0.94600000000000017</v>
      </c>
      <c r="D488" s="268">
        <v>0</v>
      </c>
      <c r="E488" s="268"/>
      <c r="F488" s="269">
        <v>3010</v>
      </c>
      <c r="G488" s="270">
        <v>6.8000000000000005E-2</v>
      </c>
      <c r="H488" s="270">
        <v>3.5999999999999997E-2</v>
      </c>
      <c r="I488" s="270">
        <v>0</v>
      </c>
      <c r="J488" s="270">
        <v>0</v>
      </c>
      <c r="K488" s="270">
        <v>4.3999999999999997E-2</v>
      </c>
      <c r="L488" s="270">
        <v>6.7000000000000032E-2</v>
      </c>
      <c r="M488" s="271">
        <v>22.591362126245848</v>
      </c>
      <c r="N488" s="269">
        <v>3075</v>
      </c>
      <c r="O488" s="269">
        <v>3257</v>
      </c>
      <c r="P488" s="269">
        <v>3439</v>
      </c>
      <c r="Q488" s="269">
        <v>3621</v>
      </c>
      <c r="R488" s="269">
        <v>3803</v>
      </c>
      <c r="S488" s="269" t="s">
        <v>220</v>
      </c>
      <c r="T488" s="270">
        <v>7.2999999999999995E-2</v>
      </c>
      <c r="U488" s="270">
        <v>7.6999999999999999E-2</v>
      </c>
      <c r="V488" s="270">
        <v>8.1000000000000003E-2</v>
      </c>
      <c r="W488" s="270">
        <v>8.5999999999999993E-2</v>
      </c>
      <c r="X488" s="270">
        <v>0.09</v>
      </c>
      <c r="Y488" s="270">
        <v>3.1E-2</v>
      </c>
      <c r="Z488" s="270">
        <v>3.3000000000000002E-2</v>
      </c>
      <c r="AA488" s="270">
        <v>3.5000000000000003E-2</v>
      </c>
      <c r="AB488" s="270">
        <v>3.6999999999999998E-2</v>
      </c>
      <c r="AC488" s="270">
        <v>3.9E-2</v>
      </c>
      <c r="AD488" s="270">
        <v>0</v>
      </c>
      <c r="AE488" s="270">
        <v>0</v>
      </c>
      <c r="AF488" s="270">
        <v>0</v>
      </c>
      <c r="AG488" s="270">
        <v>0</v>
      </c>
      <c r="AH488" s="270">
        <v>0</v>
      </c>
      <c r="AI488" s="270">
        <v>0</v>
      </c>
      <c r="AJ488" s="270">
        <v>0</v>
      </c>
      <c r="AK488" s="270">
        <v>0</v>
      </c>
      <c r="AL488" s="270">
        <v>0</v>
      </c>
      <c r="AM488" s="270">
        <v>0</v>
      </c>
      <c r="AN488" s="270">
        <v>0.05</v>
      </c>
      <c r="AO488" s="270">
        <v>0.05</v>
      </c>
      <c r="AP488" s="270">
        <v>0.05</v>
      </c>
      <c r="AQ488" s="270">
        <v>0.05</v>
      </c>
      <c r="AR488" s="270">
        <v>0.05</v>
      </c>
      <c r="AS488" s="270">
        <v>0.109</v>
      </c>
      <c r="AT488" s="270">
        <v>0.113</v>
      </c>
      <c r="AU488" s="270">
        <v>0.11700000000000001</v>
      </c>
      <c r="AV488" s="270">
        <v>0.122</v>
      </c>
      <c r="AW488" s="270">
        <v>0.126</v>
      </c>
      <c r="AX488" s="270">
        <v>7.6999999999999999E-2</v>
      </c>
      <c r="AY488" s="270">
        <v>0</v>
      </c>
      <c r="AZ488" s="270">
        <v>0</v>
      </c>
      <c r="BA488" s="270">
        <v>0</v>
      </c>
      <c r="BB488" s="270">
        <v>0</v>
      </c>
      <c r="BC488" s="270">
        <v>0</v>
      </c>
      <c r="BD488" s="270">
        <v>0</v>
      </c>
      <c r="BE488" s="270">
        <v>0</v>
      </c>
      <c r="BF488" s="270">
        <v>0</v>
      </c>
      <c r="BG488" s="270">
        <v>0</v>
      </c>
    </row>
    <row r="489" spans="1:59">
      <c r="A489" s="267" t="s">
        <v>879</v>
      </c>
      <c r="B489" s="268">
        <v>0.60033333333333339</v>
      </c>
      <c r="C489" s="268">
        <v>1.7280000000000002</v>
      </c>
      <c r="D489" s="268">
        <v>9.0000000000000011E-2</v>
      </c>
      <c r="E489" s="268"/>
      <c r="F489" s="269">
        <v>500</v>
      </c>
      <c r="G489" s="270">
        <v>7.4999999999999997E-2</v>
      </c>
      <c r="H489" s="270">
        <v>9.8000000000000004E-2</v>
      </c>
      <c r="I489" s="270">
        <v>0</v>
      </c>
      <c r="J489" s="270">
        <v>0</v>
      </c>
      <c r="K489" s="270">
        <v>0.19</v>
      </c>
      <c r="L489" s="270">
        <v>0.14733333333333337</v>
      </c>
      <c r="M489" s="271">
        <v>150</v>
      </c>
      <c r="N489" s="269">
        <v>3100</v>
      </c>
      <c r="O489" s="269">
        <v>3300</v>
      </c>
      <c r="P489" s="269">
        <v>3500</v>
      </c>
      <c r="Q489" s="269">
        <v>3500</v>
      </c>
      <c r="R489" s="269">
        <v>3500</v>
      </c>
      <c r="S489" s="269" t="s">
        <v>155</v>
      </c>
      <c r="T489" s="270">
        <v>0.63300000000000001</v>
      </c>
      <c r="U489" s="270">
        <v>0.76</v>
      </c>
      <c r="V489" s="270" t="e">
        <v>#N/A</v>
      </c>
      <c r="W489" s="270">
        <v>1.095</v>
      </c>
      <c r="X489" s="270">
        <v>1.3140000000000001</v>
      </c>
      <c r="Y489" s="270">
        <v>6.7000000000000004E-2</v>
      </c>
      <c r="Z489" s="270">
        <v>7.1999999999999995E-2</v>
      </c>
      <c r="AA489" s="270">
        <v>7.3999999999999996E-2</v>
      </c>
      <c r="AB489" s="270">
        <v>7.4999999999999997E-2</v>
      </c>
      <c r="AC489" s="270">
        <v>7.6999999999999999E-2</v>
      </c>
      <c r="AD489" s="270">
        <v>0</v>
      </c>
      <c r="AE489" s="270">
        <v>0</v>
      </c>
      <c r="AF489" s="270">
        <v>0</v>
      </c>
      <c r="AG489" s="270">
        <v>0</v>
      </c>
      <c r="AH489" s="270">
        <v>0</v>
      </c>
      <c r="AI489" s="270">
        <v>2E-3</v>
      </c>
      <c r="AJ489" s="270">
        <v>2E-3</v>
      </c>
      <c r="AK489" s="270">
        <v>2E-3</v>
      </c>
      <c r="AL489" s="270">
        <v>3.0000000000000001E-3</v>
      </c>
      <c r="AM489" s="270">
        <v>4.0000000000000001E-3</v>
      </c>
      <c r="AN489" s="270">
        <v>2.5000000000000001E-2</v>
      </c>
      <c r="AO489" s="270">
        <v>2.9000000000000001E-2</v>
      </c>
      <c r="AP489" s="270">
        <v>3.1E-2</v>
      </c>
      <c r="AQ489" s="270">
        <v>3.2000000000000001E-2</v>
      </c>
      <c r="AR489" s="270">
        <v>3.5000000000000003E-2</v>
      </c>
      <c r="AS489" s="270">
        <v>7.5999999999999998E-2</v>
      </c>
      <c r="AT489" s="270">
        <v>0.09</v>
      </c>
      <c r="AU489" s="270">
        <v>0.107</v>
      </c>
      <c r="AV489" s="270">
        <v>0.126</v>
      </c>
      <c r="AW489" s="270">
        <v>0.15</v>
      </c>
      <c r="AX489" s="270">
        <v>2.16</v>
      </c>
      <c r="AY489" s="270">
        <v>0.1</v>
      </c>
      <c r="AZ489" s="270">
        <v>0.19999999999999998</v>
      </c>
      <c r="BA489" s="270">
        <v>0.10000000000000003</v>
      </c>
      <c r="BB489" s="270">
        <v>0</v>
      </c>
      <c r="BC489" s="270">
        <v>0</v>
      </c>
      <c r="BD489" s="270">
        <v>0</v>
      </c>
      <c r="BE489" s="270">
        <v>0</v>
      </c>
      <c r="BF489" s="270">
        <v>0</v>
      </c>
      <c r="BG489" s="270">
        <v>0</v>
      </c>
    </row>
    <row r="490" spans="1:59">
      <c r="A490" s="267" t="s">
        <v>880</v>
      </c>
      <c r="B490" s="268">
        <v>0.15066666666666664</v>
      </c>
      <c r="C490" s="268">
        <v>0.3</v>
      </c>
      <c r="D490" s="268">
        <v>0</v>
      </c>
      <c r="E490" s="268"/>
      <c r="F490" s="269">
        <v>1350</v>
      </c>
      <c r="G490" s="270">
        <v>0.11799999999999999</v>
      </c>
      <c r="H490" s="270">
        <v>1E-3</v>
      </c>
      <c r="I490" s="270">
        <v>1.9E-2</v>
      </c>
      <c r="J490" s="270">
        <v>3.0000000000000001E-3</v>
      </c>
      <c r="K490" s="270">
        <v>1E-3</v>
      </c>
      <c r="L490" s="270">
        <v>8.6666666666666559E-3</v>
      </c>
      <c r="M490" s="271">
        <v>87.407407407407405</v>
      </c>
      <c r="N490" s="269">
        <v>1502</v>
      </c>
      <c r="O490" s="269">
        <v>1927</v>
      </c>
      <c r="P490" s="269">
        <v>2471</v>
      </c>
      <c r="Q490" s="269">
        <v>3168</v>
      </c>
      <c r="R490" s="269">
        <v>4063</v>
      </c>
      <c r="S490" s="269" t="s">
        <v>225</v>
      </c>
      <c r="T490" s="270">
        <v>0.126</v>
      </c>
      <c r="U490" s="270">
        <v>0.17299999999999999</v>
      </c>
      <c r="V490" s="270" t="e">
        <v>#N/A</v>
      </c>
      <c r="W490" s="270">
        <v>0.23899999999999999</v>
      </c>
      <c r="X490" s="270">
        <v>0.28299999999999997</v>
      </c>
      <c r="Y490" s="270">
        <v>0</v>
      </c>
      <c r="Z490" s="270">
        <v>0</v>
      </c>
      <c r="AA490" s="270">
        <v>0</v>
      </c>
      <c r="AB490" s="270">
        <v>0</v>
      </c>
      <c r="AC490" s="270">
        <v>0</v>
      </c>
      <c r="AD490" s="270">
        <v>1.6E-2</v>
      </c>
      <c r="AE490" s="270">
        <v>1.7000000000000001E-2</v>
      </c>
      <c r="AF490" s="270">
        <v>1.9E-2</v>
      </c>
      <c r="AG490" s="270">
        <v>2.1000000000000001E-2</v>
      </c>
      <c r="AH490" s="270">
        <v>2.3E-2</v>
      </c>
      <c r="AI490" s="270">
        <v>6.0000000000000001E-3</v>
      </c>
      <c r="AJ490" s="270">
        <v>8.0000000000000002E-3</v>
      </c>
      <c r="AK490" s="270">
        <v>0.01</v>
      </c>
      <c r="AL490" s="270">
        <v>1.2E-2</v>
      </c>
      <c r="AM490" s="270">
        <v>1.4E-2</v>
      </c>
      <c r="AN490" s="270">
        <v>2E-3</v>
      </c>
      <c r="AO490" s="270">
        <v>2E-3</v>
      </c>
      <c r="AP490" s="270">
        <v>3.0000000000000001E-3</v>
      </c>
      <c r="AQ490" s="270">
        <v>3.0000000000000001E-3</v>
      </c>
      <c r="AR490" s="270">
        <v>4.0000000000000001E-3</v>
      </c>
      <c r="AS490" s="270">
        <v>0.02</v>
      </c>
      <c r="AT490" s="270">
        <v>2.7E-2</v>
      </c>
      <c r="AU490" s="270">
        <v>3.2000000000000001E-2</v>
      </c>
      <c r="AV490" s="270">
        <v>3.6999999999999998E-2</v>
      </c>
      <c r="AW490" s="270">
        <v>4.3999999999999997E-2</v>
      </c>
      <c r="AX490" s="270">
        <v>0</v>
      </c>
      <c r="AY490" s="270">
        <v>0.25</v>
      </c>
      <c r="AZ490" s="270">
        <v>0</v>
      </c>
      <c r="BA490" s="270">
        <v>0</v>
      </c>
      <c r="BB490" s="270">
        <v>0</v>
      </c>
      <c r="BC490" s="270">
        <v>0</v>
      </c>
      <c r="BD490" s="270">
        <v>0</v>
      </c>
      <c r="BE490" s="270">
        <v>0</v>
      </c>
      <c r="BF490" s="270">
        <v>0</v>
      </c>
      <c r="BG490" s="270">
        <v>0</v>
      </c>
    </row>
    <row r="491" spans="1:59">
      <c r="A491" s="267" t="s">
        <v>881</v>
      </c>
      <c r="B491" s="268">
        <v>0.44516666666666665</v>
      </c>
      <c r="C491" s="268">
        <v>1.4440000000000002</v>
      </c>
      <c r="D491" s="268">
        <v>1.0999999999999999E-2</v>
      </c>
      <c r="E491" s="268"/>
      <c r="F491" s="269">
        <v>2800</v>
      </c>
      <c r="G491" s="270">
        <v>0.40600000000000003</v>
      </c>
      <c r="H491" s="270">
        <v>2.3E-2</v>
      </c>
      <c r="I491" s="270">
        <v>0.01</v>
      </c>
      <c r="J491" s="270">
        <v>1.4999999999999999E-2</v>
      </c>
      <c r="K491" s="270">
        <v>0</v>
      </c>
      <c r="L491" s="270">
        <v>-1.9833333333333425E-2</v>
      </c>
      <c r="M491" s="271">
        <v>145</v>
      </c>
      <c r="N491" s="269">
        <v>3000</v>
      </c>
      <c r="O491" s="269">
        <v>5500</v>
      </c>
      <c r="P491" s="269">
        <v>6800</v>
      </c>
      <c r="Q491" s="269">
        <v>7800</v>
      </c>
      <c r="R491" s="269">
        <v>9000</v>
      </c>
      <c r="S491" s="269" t="s">
        <v>202</v>
      </c>
      <c r="T491" s="270">
        <v>0.42499999999999999</v>
      </c>
      <c r="U491" s="270">
        <v>0.47499999999999998</v>
      </c>
      <c r="V491" s="270">
        <v>0.55000000000000004</v>
      </c>
      <c r="W491" s="270">
        <v>0.65</v>
      </c>
      <c r="X491" s="270">
        <v>0.75</v>
      </c>
      <c r="Y491" s="270">
        <v>0.03</v>
      </c>
      <c r="Z491" s="270">
        <v>0.05</v>
      </c>
      <c r="AA491" s="270">
        <v>7.0000000000000007E-2</v>
      </c>
      <c r="AB491" s="270">
        <v>0.09</v>
      </c>
      <c r="AC491" s="270">
        <v>0.11</v>
      </c>
      <c r="AD491" s="270">
        <v>0.02</v>
      </c>
      <c r="AE491" s="270">
        <v>0.04</v>
      </c>
      <c r="AF491" s="270">
        <v>0.05</v>
      </c>
      <c r="AG491" s="270">
        <v>0.06</v>
      </c>
      <c r="AH491" s="270">
        <v>7.0000000000000007E-2</v>
      </c>
      <c r="AI491" s="270">
        <v>0.05</v>
      </c>
      <c r="AJ491" s="270">
        <v>7.0000000000000007E-2</v>
      </c>
      <c r="AK491" s="270">
        <v>0.08</v>
      </c>
      <c r="AL491" s="270">
        <v>0.1</v>
      </c>
      <c r="AM491" s="270">
        <v>0.12</v>
      </c>
      <c r="AN491" s="270">
        <v>2E-3</v>
      </c>
      <c r="AO491" s="270">
        <v>3.0000000000000001E-3</v>
      </c>
      <c r="AP491" s="270">
        <v>4.0000000000000001E-3</v>
      </c>
      <c r="AQ491" s="270">
        <v>5.0000000000000001E-3</v>
      </c>
      <c r="AR491" s="270">
        <v>8.0000000000000002E-3</v>
      </c>
      <c r="AS491" s="270">
        <v>2.9000000000000001E-2</v>
      </c>
      <c r="AT491" s="270">
        <v>3.5000000000000003E-2</v>
      </c>
      <c r="AU491" s="270">
        <v>4.2000000000000003E-2</v>
      </c>
      <c r="AV491" s="270">
        <v>0.05</v>
      </c>
      <c r="AW491" s="270">
        <v>5.8000000000000003E-2</v>
      </c>
      <c r="AX491" s="270">
        <v>0</v>
      </c>
      <c r="AY491" s="270">
        <v>0</v>
      </c>
      <c r="AZ491" s="270">
        <v>0</v>
      </c>
      <c r="BA491" s="270">
        <v>0</v>
      </c>
      <c r="BB491" s="270">
        <v>0</v>
      </c>
      <c r="BC491" s="270">
        <v>0</v>
      </c>
      <c r="BD491" s="270">
        <v>0</v>
      </c>
      <c r="BE491" s="270">
        <v>0</v>
      </c>
      <c r="BF491" s="270">
        <v>0</v>
      </c>
      <c r="BG491" s="270">
        <v>0</v>
      </c>
    </row>
    <row r="492" spans="1:59">
      <c r="A492" s="267" t="s">
        <v>882</v>
      </c>
      <c r="B492" s="268">
        <v>2.675416666666667</v>
      </c>
      <c r="C492" s="268">
        <v>12</v>
      </c>
      <c r="D492" s="268">
        <v>0.60130410958904112</v>
      </c>
      <c r="E492" s="268"/>
      <c r="F492" s="269">
        <v>11415</v>
      </c>
      <c r="G492" s="270">
        <v>0.92</v>
      </c>
      <c r="H492" s="270">
        <v>0.437</v>
      </c>
      <c r="I492" s="270">
        <v>0.4</v>
      </c>
      <c r="J492" s="270">
        <v>0.251</v>
      </c>
      <c r="K492" s="270">
        <v>0.1</v>
      </c>
      <c r="L492" s="270">
        <v>-3.3887442922374333E-2</v>
      </c>
      <c r="M492" s="271">
        <v>80.595707402540512</v>
      </c>
      <c r="N492" s="269">
        <v>10960</v>
      </c>
      <c r="O492" s="269">
        <v>10505</v>
      </c>
      <c r="P492" s="269">
        <v>10050</v>
      </c>
      <c r="Q492" s="269">
        <v>9595</v>
      </c>
      <c r="R492" s="269">
        <v>9140</v>
      </c>
      <c r="S492" s="269" t="s">
        <v>193</v>
      </c>
      <c r="T492" s="270">
        <v>0.88300000000000001</v>
      </c>
      <c r="U492" s="270">
        <v>0.84699999999999998</v>
      </c>
      <c r="V492" s="270">
        <v>0.81</v>
      </c>
      <c r="W492" s="270">
        <v>0.77300000000000002</v>
      </c>
      <c r="X492" s="270">
        <v>0.73699999999999999</v>
      </c>
      <c r="Y492" s="270">
        <v>0.39600000000000002</v>
      </c>
      <c r="Z492" s="270">
        <v>0.38</v>
      </c>
      <c r="AA492" s="270">
        <v>0.36399999999999999</v>
      </c>
      <c r="AB492" s="270">
        <v>0.34899999999999998</v>
      </c>
      <c r="AC492" s="270">
        <v>0.33500000000000002</v>
      </c>
      <c r="AD492" s="270">
        <v>0.23599999999999999</v>
      </c>
      <c r="AE492" s="270">
        <v>0.22600000000000001</v>
      </c>
      <c r="AF492" s="270">
        <v>0.216</v>
      </c>
      <c r="AG492" s="270">
        <v>0.20699999999999999</v>
      </c>
      <c r="AH492" s="270">
        <v>0.19800000000000001</v>
      </c>
      <c r="AI492" s="270">
        <v>0.27300000000000002</v>
      </c>
      <c r="AJ492" s="270">
        <v>0.26200000000000001</v>
      </c>
      <c r="AK492" s="270">
        <v>0.251</v>
      </c>
      <c r="AL492" s="270">
        <v>0.24</v>
      </c>
      <c r="AM492" s="270">
        <v>0.23</v>
      </c>
      <c r="AN492" s="270">
        <v>7.3999999999999996E-2</v>
      </c>
      <c r="AO492" s="270">
        <v>7.1999999999999995E-2</v>
      </c>
      <c r="AP492" s="270">
        <v>7.1999999999999995E-2</v>
      </c>
      <c r="AQ492" s="270">
        <v>7.0000000000000007E-2</v>
      </c>
      <c r="AR492" s="270">
        <v>6.9000000000000006E-2</v>
      </c>
      <c r="AS492" s="270">
        <v>5.3999999999999999E-2</v>
      </c>
      <c r="AT492" s="270">
        <v>5.1999999999999998E-2</v>
      </c>
      <c r="AU492" s="270">
        <v>0.05</v>
      </c>
      <c r="AV492" s="270">
        <v>4.7E-2</v>
      </c>
      <c r="AW492" s="270">
        <v>4.4999999999999998E-2</v>
      </c>
      <c r="AX492" s="270">
        <v>0</v>
      </c>
      <c r="AY492" s="270">
        <v>0</v>
      </c>
      <c r="AZ492" s="270">
        <v>0</v>
      </c>
      <c r="BA492" s="270">
        <v>0</v>
      </c>
      <c r="BB492" s="270">
        <v>0</v>
      </c>
      <c r="BC492" s="270">
        <v>0</v>
      </c>
      <c r="BD492" s="270">
        <v>0</v>
      </c>
      <c r="BE492" s="270">
        <v>0</v>
      </c>
      <c r="BF492" s="270">
        <v>0</v>
      </c>
      <c r="BG492" s="270">
        <v>0</v>
      </c>
    </row>
    <row r="493" spans="1:59">
      <c r="A493" s="267" t="s">
        <v>883</v>
      </c>
      <c r="B493" s="268">
        <v>0.33616666666666667</v>
      </c>
      <c r="C493" s="268">
        <v>0.5</v>
      </c>
      <c r="D493" s="268">
        <v>0</v>
      </c>
      <c r="E493" s="268"/>
      <c r="F493" s="269">
        <v>2500</v>
      </c>
      <c r="G493" s="270">
        <v>0.15</v>
      </c>
      <c r="H493" s="270">
        <v>0.04</v>
      </c>
      <c r="I493" s="270">
        <v>0.05</v>
      </c>
      <c r="J493" s="270">
        <v>0.06</v>
      </c>
      <c r="K493" s="270">
        <v>1E-3</v>
      </c>
      <c r="L493" s="270">
        <v>3.5166666666666679E-2</v>
      </c>
      <c r="M493" s="271">
        <v>60</v>
      </c>
      <c r="N493" s="269">
        <v>2500</v>
      </c>
      <c r="O493" s="269">
        <v>2510</v>
      </c>
      <c r="P493" s="269">
        <v>2520</v>
      </c>
      <c r="Q493" s="269">
        <v>2530</v>
      </c>
      <c r="R493" s="269">
        <v>2540</v>
      </c>
      <c r="S493" s="269" t="s">
        <v>224</v>
      </c>
      <c r="T493" s="270">
        <v>0.2</v>
      </c>
      <c r="U493" s="270">
        <v>0.20499999999999999</v>
      </c>
      <c r="V493" s="270">
        <v>0.21</v>
      </c>
      <c r="W493" s="270">
        <v>0.215</v>
      </c>
      <c r="X493" s="270">
        <v>0.22</v>
      </c>
      <c r="Y493" s="270">
        <v>3.5000000000000003E-2</v>
      </c>
      <c r="Z493" s="270">
        <v>0.04</v>
      </c>
      <c r="AA493" s="270">
        <v>4.4999999999999998E-2</v>
      </c>
      <c r="AB493" s="270">
        <v>5.5E-2</v>
      </c>
      <c r="AC493" s="270">
        <v>0.06</v>
      </c>
      <c r="AD493" s="270">
        <v>2.5000000000000001E-2</v>
      </c>
      <c r="AE493" s="270">
        <v>0.03</v>
      </c>
      <c r="AF493" s="270">
        <v>3.5000000000000003E-2</v>
      </c>
      <c r="AG493" s="270">
        <v>0.04</v>
      </c>
      <c r="AH493" s="270">
        <v>4.4999999999999998E-2</v>
      </c>
      <c r="AI493" s="270">
        <v>6.5000000000000002E-2</v>
      </c>
      <c r="AJ493" s="270">
        <v>7.0000000000000007E-2</v>
      </c>
      <c r="AK493" s="270">
        <v>7.4999999999999997E-2</v>
      </c>
      <c r="AL493" s="270">
        <v>0.08</v>
      </c>
      <c r="AM493" s="270">
        <v>0.08</v>
      </c>
      <c r="AN493" s="270">
        <v>1E-3</v>
      </c>
      <c r="AO493" s="270">
        <v>1E-3</v>
      </c>
      <c r="AP493" s="270">
        <v>1E-3</v>
      </c>
      <c r="AQ493" s="270">
        <v>1E-3</v>
      </c>
      <c r="AR493" s="270">
        <v>1E-3</v>
      </c>
      <c r="AS493" s="270">
        <v>4.4999999999999998E-2</v>
      </c>
      <c r="AT493" s="270">
        <v>4.4999999999999998E-2</v>
      </c>
      <c r="AU493" s="270">
        <v>0.05</v>
      </c>
      <c r="AV493" s="270">
        <v>5.5E-2</v>
      </c>
      <c r="AW493" s="270">
        <v>0.06</v>
      </c>
      <c r="AX493" s="270">
        <v>0</v>
      </c>
      <c r="AY493" s="270">
        <v>0</v>
      </c>
      <c r="AZ493" s="270">
        <v>0</v>
      </c>
      <c r="BA493" s="270">
        <v>0</v>
      </c>
      <c r="BB493" s="270">
        <v>0</v>
      </c>
      <c r="BC493" s="270">
        <v>0</v>
      </c>
      <c r="BD493" s="270">
        <v>0</v>
      </c>
      <c r="BE493" s="270">
        <v>0</v>
      </c>
      <c r="BF493" s="270">
        <v>0</v>
      </c>
      <c r="BG493" s="270">
        <v>0</v>
      </c>
    </row>
    <row r="494" spans="1:59">
      <c r="A494" s="267" t="s">
        <v>1060</v>
      </c>
      <c r="B494" s="268">
        <v>2.1499999999999995E-2</v>
      </c>
      <c r="C494" s="268">
        <v>0.189</v>
      </c>
      <c r="D494" s="268">
        <v>0</v>
      </c>
      <c r="E494" s="268"/>
      <c r="F494" s="269">
        <v>0</v>
      </c>
      <c r="G494" s="270">
        <v>0</v>
      </c>
      <c r="H494" s="270">
        <v>0</v>
      </c>
      <c r="I494" s="270">
        <v>0</v>
      </c>
      <c r="J494" s="270">
        <v>0</v>
      </c>
      <c r="K494" s="270">
        <v>0</v>
      </c>
      <c r="L494" s="270">
        <v>2.1499999999999995E-2</v>
      </c>
      <c r="M494" s="271" t="s">
        <v>395</v>
      </c>
      <c r="N494" s="269">
        <v>945</v>
      </c>
      <c r="O494" s="269">
        <v>973</v>
      </c>
      <c r="P494" s="269">
        <v>1002</v>
      </c>
      <c r="Q494" s="269">
        <v>1032</v>
      </c>
      <c r="R494" s="269">
        <v>1032</v>
      </c>
      <c r="S494" s="269" t="s">
        <v>163</v>
      </c>
      <c r="T494" s="270">
        <v>6.4000000000000001E-2</v>
      </c>
      <c r="U494" s="270">
        <v>6.6000000000000003E-2</v>
      </c>
      <c r="V494" s="270">
        <v>6.9000000000000006E-2</v>
      </c>
      <c r="W494" s="270">
        <v>7.1999999999999995E-2</v>
      </c>
      <c r="X494" s="270">
        <v>7.1999999999999995E-2</v>
      </c>
      <c r="Y494" s="270">
        <v>0</v>
      </c>
      <c r="Z494" s="270">
        <v>0</v>
      </c>
      <c r="AA494" s="270">
        <v>0</v>
      </c>
      <c r="AB494" s="270">
        <v>0</v>
      </c>
      <c r="AC494" s="270">
        <v>0</v>
      </c>
      <c r="AD494" s="270">
        <v>0</v>
      </c>
      <c r="AE494" s="270">
        <v>0</v>
      </c>
      <c r="AF494" s="270">
        <v>0</v>
      </c>
      <c r="AG494" s="270">
        <v>0</v>
      </c>
      <c r="AH494" s="270">
        <v>0</v>
      </c>
      <c r="AI494" s="270">
        <v>0</v>
      </c>
      <c r="AJ494" s="270">
        <v>0</v>
      </c>
      <c r="AK494" s="270">
        <v>0</v>
      </c>
      <c r="AL494" s="270">
        <v>0</v>
      </c>
      <c r="AM494" s="270">
        <v>0</v>
      </c>
      <c r="AN494" s="270">
        <v>0</v>
      </c>
      <c r="AO494" s="270">
        <v>0</v>
      </c>
      <c r="AP494" s="270">
        <v>0</v>
      </c>
      <c r="AQ494" s="270">
        <v>0</v>
      </c>
      <c r="AR494" s="270">
        <v>0</v>
      </c>
      <c r="AS494" s="270">
        <v>4.0000000000000001E-3</v>
      </c>
      <c r="AT494" s="270">
        <v>4.0000000000000001E-3</v>
      </c>
      <c r="AU494" s="270">
        <v>4.0000000000000001E-3</v>
      </c>
      <c r="AV494" s="270">
        <v>5.0000000000000001E-3</v>
      </c>
      <c r="AW494" s="270">
        <v>5.0000000000000001E-3</v>
      </c>
      <c r="AX494" s="270">
        <v>0</v>
      </c>
      <c r="AY494" s="270">
        <v>0</v>
      </c>
      <c r="AZ494" s="270">
        <v>0</v>
      </c>
      <c r="BA494" s="270">
        <v>0</v>
      </c>
      <c r="BB494" s="270">
        <v>0</v>
      </c>
      <c r="BC494" s="270">
        <v>0</v>
      </c>
      <c r="BD494" s="270">
        <v>0</v>
      </c>
      <c r="BE494" s="270">
        <v>0</v>
      </c>
      <c r="BF494" s="270">
        <v>0</v>
      </c>
      <c r="BG494" s="270">
        <v>0</v>
      </c>
    </row>
    <row r="495" spans="1:59">
      <c r="A495" s="267" t="s">
        <v>884</v>
      </c>
      <c r="B495" s="268">
        <v>4.2666666666666665E-2</v>
      </c>
      <c r="C495" s="268">
        <v>0.1</v>
      </c>
      <c r="D495" s="268">
        <v>0</v>
      </c>
      <c r="E495" s="268"/>
      <c r="F495" s="269">
        <v>500</v>
      </c>
      <c r="G495" s="270">
        <v>2.3E-2</v>
      </c>
      <c r="H495" s="270">
        <v>0</v>
      </c>
      <c r="I495" s="270">
        <v>0</v>
      </c>
      <c r="J495" s="270">
        <v>0</v>
      </c>
      <c r="K495" s="270">
        <v>0</v>
      </c>
      <c r="L495" s="270">
        <v>1.9666666666666666E-2</v>
      </c>
      <c r="M495" s="271">
        <v>46</v>
      </c>
      <c r="N495" s="269">
        <v>500</v>
      </c>
      <c r="O495" s="269">
        <v>500</v>
      </c>
      <c r="P495" s="269">
        <v>500</v>
      </c>
      <c r="Q495" s="269">
        <v>500</v>
      </c>
      <c r="R495" s="269">
        <v>500</v>
      </c>
      <c r="S495" s="269" t="s">
        <v>195</v>
      </c>
      <c r="T495" s="270">
        <v>2.3E-2</v>
      </c>
      <c r="U495" s="270">
        <v>2.3E-2</v>
      </c>
      <c r="V495" s="270">
        <v>2.3E-2</v>
      </c>
      <c r="W495" s="270">
        <v>2.3E-2</v>
      </c>
      <c r="X495" s="270">
        <v>2.3E-2</v>
      </c>
      <c r="Y495" s="270">
        <v>3.0000000000000001E-3</v>
      </c>
      <c r="Z495" s="270">
        <v>3.0000000000000001E-3</v>
      </c>
      <c r="AA495" s="270">
        <v>3.0000000000000001E-3</v>
      </c>
      <c r="AB495" s="270">
        <v>3.0000000000000001E-3</v>
      </c>
      <c r="AC495" s="270">
        <v>3.0000000000000001E-3</v>
      </c>
      <c r="AD495" s="270">
        <v>0</v>
      </c>
      <c r="AE495" s="270">
        <v>0</v>
      </c>
      <c r="AF495" s="270">
        <v>0</v>
      </c>
      <c r="AG495" s="270">
        <v>0</v>
      </c>
      <c r="AH495" s="270">
        <v>0</v>
      </c>
      <c r="AI495" s="270">
        <v>2E-3</v>
      </c>
      <c r="AJ495" s="270">
        <v>2E-3</v>
      </c>
      <c r="AK495" s="270">
        <v>2E-3</v>
      </c>
      <c r="AL495" s="270">
        <v>2E-3</v>
      </c>
      <c r="AM495" s="270">
        <v>2E-3</v>
      </c>
      <c r="AN495" s="270">
        <v>0</v>
      </c>
      <c r="AO495" s="270">
        <v>0</v>
      </c>
      <c r="AP495" s="270">
        <v>0</v>
      </c>
      <c r="AQ495" s="270">
        <v>0</v>
      </c>
      <c r="AR495" s="270">
        <v>0</v>
      </c>
      <c r="AS495" s="270">
        <v>2.4E-2</v>
      </c>
      <c r="AT495" s="270">
        <v>2.4E-2</v>
      </c>
      <c r="AU495" s="270">
        <v>2.4E-2</v>
      </c>
      <c r="AV495" s="270">
        <v>2.4E-2</v>
      </c>
      <c r="AW495" s="270">
        <v>2.4E-2</v>
      </c>
      <c r="AX495" s="270">
        <v>0</v>
      </c>
      <c r="AY495" s="270">
        <v>0</v>
      </c>
      <c r="AZ495" s="270">
        <v>0</v>
      </c>
      <c r="BA495" s="270">
        <v>0</v>
      </c>
      <c r="BB495" s="270">
        <v>0</v>
      </c>
      <c r="BC495" s="270">
        <v>0</v>
      </c>
      <c r="BD495" s="270">
        <v>0</v>
      </c>
      <c r="BE495" s="270">
        <v>0</v>
      </c>
      <c r="BF495" s="270">
        <v>0</v>
      </c>
      <c r="BG495" s="270">
        <v>0</v>
      </c>
    </row>
    <row r="496" spans="1:59">
      <c r="A496" s="267" t="s">
        <v>885</v>
      </c>
      <c r="B496" s="268" t="s">
        <v>395</v>
      </c>
      <c r="C496" s="268">
        <v>2.9080000000000004</v>
      </c>
      <c r="D496" s="268">
        <v>0</v>
      </c>
      <c r="E496" s="268"/>
      <c r="F496" s="269">
        <v>0</v>
      </c>
      <c r="G496" s="270">
        <v>0</v>
      </c>
      <c r="H496" s="270">
        <v>0</v>
      </c>
      <c r="I496" s="270">
        <v>0</v>
      </c>
      <c r="J496" s="270">
        <v>0</v>
      </c>
      <c r="K496" s="270">
        <v>0</v>
      </c>
      <c r="L496" s="270" t="e">
        <v>#VALUE!</v>
      </c>
      <c r="M496" s="271" t="s">
        <v>395</v>
      </c>
      <c r="N496" s="269">
        <v>10798</v>
      </c>
      <c r="O496" s="269">
        <v>12417</v>
      </c>
      <c r="P496" s="269">
        <v>14279</v>
      </c>
      <c r="Q496" s="269">
        <v>14279</v>
      </c>
      <c r="R496" s="269">
        <v>14279</v>
      </c>
      <c r="S496" s="269" t="s">
        <v>161</v>
      </c>
      <c r="T496" s="270">
        <v>0.82299999999999995</v>
      </c>
      <c r="U496" s="270">
        <v>0.9</v>
      </c>
      <c r="V496" s="270">
        <v>0.95</v>
      </c>
      <c r="W496" s="270">
        <v>0.95</v>
      </c>
      <c r="X496" s="270">
        <v>0.95</v>
      </c>
      <c r="Y496" s="270">
        <v>0.13800000000000001</v>
      </c>
      <c r="Z496" s="270">
        <v>0.15</v>
      </c>
      <c r="AA496" s="270">
        <v>0.17499999999999999</v>
      </c>
      <c r="AB496" s="270">
        <v>0.17499999999999999</v>
      </c>
      <c r="AC496" s="270">
        <v>0.17499999999999999</v>
      </c>
      <c r="AD496" s="270">
        <v>0</v>
      </c>
      <c r="AE496" s="270">
        <v>0</v>
      </c>
      <c r="AF496" s="270">
        <v>0</v>
      </c>
      <c r="AG496" s="270">
        <v>0</v>
      </c>
      <c r="AH496" s="270">
        <v>0</v>
      </c>
      <c r="AI496" s="270">
        <v>0</v>
      </c>
      <c r="AJ496" s="270">
        <v>0</v>
      </c>
      <c r="AK496" s="270">
        <v>0</v>
      </c>
      <c r="AL496" s="270">
        <v>0</v>
      </c>
      <c r="AM496" s="270">
        <v>0</v>
      </c>
      <c r="AN496" s="270">
        <v>0.05</v>
      </c>
      <c r="AO496" s="270">
        <v>0.05</v>
      </c>
      <c r="AP496" s="270">
        <v>0.05</v>
      </c>
      <c r="AQ496" s="270">
        <v>0.05</v>
      </c>
      <c r="AR496" s="270">
        <v>0.05</v>
      </c>
      <c r="AS496" s="270">
        <v>7.2999999999999995E-2</v>
      </c>
      <c r="AT496" s="270">
        <v>0.08</v>
      </c>
      <c r="AU496" s="270">
        <v>8.5000000000000006E-2</v>
      </c>
      <c r="AV496" s="270">
        <v>8.5000000000000006E-2</v>
      </c>
      <c r="AW496" s="270">
        <v>8.5000000000000006E-2</v>
      </c>
      <c r="AX496" s="270">
        <v>0</v>
      </c>
      <c r="AY496" s="270">
        <v>0</v>
      </c>
      <c r="AZ496" s="270">
        <v>0</v>
      </c>
      <c r="BA496" s="270">
        <v>0</v>
      </c>
      <c r="BB496" s="270">
        <v>0</v>
      </c>
      <c r="BC496" s="270">
        <v>0</v>
      </c>
      <c r="BD496" s="270">
        <v>0</v>
      </c>
      <c r="BE496" s="270">
        <v>0</v>
      </c>
      <c r="BF496" s="270">
        <v>0</v>
      </c>
      <c r="BG496" s="270">
        <v>0</v>
      </c>
    </row>
    <row r="497" spans="1:59">
      <c r="A497" s="267" t="s">
        <v>886</v>
      </c>
      <c r="B497" s="268">
        <v>0.69966666666666655</v>
      </c>
      <c r="C497" s="268">
        <v>1.7719999999999998</v>
      </c>
      <c r="D497" s="268">
        <v>0</v>
      </c>
      <c r="E497" s="268"/>
      <c r="F497" s="269">
        <v>4048</v>
      </c>
      <c r="G497" s="270">
        <v>0.64300000000000002</v>
      </c>
      <c r="H497" s="270">
        <v>0.02</v>
      </c>
      <c r="I497" s="270">
        <v>0</v>
      </c>
      <c r="J497" s="270">
        <v>0</v>
      </c>
      <c r="K497" s="270">
        <v>0.01</v>
      </c>
      <c r="L497" s="270">
        <v>2.6666666666666505E-2</v>
      </c>
      <c r="M497" s="271">
        <v>158.84387351778656</v>
      </c>
      <c r="N497" s="269">
        <v>4105</v>
      </c>
      <c r="O497" s="269">
        <v>4499</v>
      </c>
      <c r="P497" s="269">
        <v>4499</v>
      </c>
      <c r="Q497" s="269">
        <v>4499</v>
      </c>
      <c r="R497" s="269">
        <v>4499</v>
      </c>
      <c r="S497" s="269" t="s">
        <v>177</v>
      </c>
      <c r="T497" s="270">
        <v>0.53800000000000003</v>
      </c>
      <c r="U497" s="270">
        <v>0.58899999999999997</v>
      </c>
      <c r="V497" s="270">
        <v>0.58899999999999997</v>
      </c>
      <c r="W497" s="270">
        <v>0.58899999999999997</v>
      </c>
      <c r="X497" s="270">
        <v>0.58899999999999997</v>
      </c>
      <c r="Y497" s="270">
        <v>2.7E-2</v>
      </c>
      <c r="Z497" s="270">
        <v>2.7E-2</v>
      </c>
      <c r="AA497" s="270">
        <v>2.7E-2</v>
      </c>
      <c r="AB497" s="270">
        <v>2.7E-2</v>
      </c>
      <c r="AC497" s="270">
        <v>2.7E-2</v>
      </c>
      <c r="AD497" s="270">
        <v>0</v>
      </c>
      <c r="AE497" s="270">
        <v>0</v>
      </c>
      <c r="AF497" s="270">
        <v>0</v>
      </c>
      <c r="AG497" s="270">
        <v>0</v>
      </c>
      <c r="AH497" s="270">
        <v>0</v>
      </c>
      <c r="AI497" s="270">
        <v>0</v>
      </c>
      <c r="AJ497" s="270">
        <v>0</v>
      </c>
      <c r="AK497" s="270">
        <v>0</v>
      </c>
      <c r="AL497" s="270">
        <v>0</v>
      </c>
      <c r="AM497" s="270">
        <v>0</v>
      </c>
      <c r="AN497" s="270">
        <v>8.0000000000000002E-3</v>
      </c>
      <c r="AO497" s="270">
        <v>8.0000000000000002E-3</v>
      </c>
      <c r="AP497" s="270">
        <v>8.0000000000000002E-3</v>
      </c>
      <c r="AQ497" s="270">
        <v>8.0000000000000002E-3</v>
      </c>
      <c r="AR497" s="270">
        <v>8.0000000000000002E-3</v>
      </c>
      <c r="AS497" s="270">
        <v>2.5000000000000001E-2</v>
      </c>
      <c r="AT497" s="270">
        <v>2.7E-2</v>
      </c>
      <c r="AU497" s="270">
        <v>2.7E-2</v>
      </c>
      <c r="AV497" s="270">
        <v>2.7E-2</v>
      </c>
      <c r="AW497" s="270">
        <v>2.7E-2</v>
      </c>
      <c r="AX497" s="270">
        <v>0</v>
      </c>
      <c r="AY497" s="270">
        <v>0</v>
      </c>
      <c r="AZ497" s="270">
        <v>0</v>
      </c>
      <c r="BA497" s="270">
        <v>0</v>
      </c>
      <c r="BB497" s="270">
        <v>0</v>
      </c>
      <c r="BC497" s="270">
        <v>0</v>
      </c>
      <c r="BD497" s="270">
        <v>0</v>
      </c>
      <c r="BE497" s="270">
        <v>0</v>
      </c>
      <c r="BF497" s="270">
        <v>0</v>
      </c>
      <c r="BG497" s="270">
        <v>0</v>
      </c>
    </row>
    <row r="498" spans="1:59">
      <c r="A498" s="267" t="s">
        <v>887</v>
      </c>
      <c r="B498" s="268">
        <v>2.7715833333333335</v>
      </c>
      <c r="C498" s="268">
        <v>6.95</v>
      </c>
      <c r="D498" s="268">
        <v>0</v>
      </c>
      <c r="E498" s="268"/>
      <c r="F498" s="269">
        <v>26897</v>
      </c>
      <c r="G498" s="270">
        <v>1.085</v>
      </c>
      <c r="H498" s="270">
        <v>0.32800000000000001</v>
      </c>
      <c r="I498" s="270">
        <v>0.156</v>
      </c>
      <c r="J498" s="270">
        <v>3.5999999999999997E-2</v>
      </c>
      <c r="K498" s="270">
        <v>0.82599999999999996</v>
      </c>
      <c r="L498" s="270">
        <v>0.34058333333333346</v>
      </c>
      <c r="M498" s="271">
        <v>40.339071271889061</v>
      </c>
      <c r="N498" s="269">
        <v>28500</v>
      </c>
      <c r="O498" s="269">
        <v>30000</v>
      </c>
      <c r="P498" s="269">
        <v>31500</v>
      </c>
      <c r="Q498" s="269">
        <v>33000</v>
      </c>
      <c r="R498" s="269">
        <v>34500</v>
      </c>
      <c r="S498" s="269" t="s">
        <v>197</v>
      </c>
      <c r="T498" s="270">
        <v>1.18</v>
      </c>
      <c r="U498" s="270">
        <v>1.24</v>
      </c>
      <c r="V498" s="270">
        <v>1.31</v>
      </c>
      <c r="W498" s="270">
        <v>1.37</v>
      </c>
      <c r="X498" s="270">
        <v>1.43</v>
      </c>
      <c r="Y498" s="270">
        <v>0.2</v>
      </c>
      <c r="Z498" s="270">
        <v>0.21</v>
      </c>
      <c r="AA498" s="270">
        <v>0.22</v>
      </c>
      <c r="AB498" s="270">
        <v>0.23</v>
      </c>
      <c r="AC498" s="270">
        <v>0.24</v>
      </c>
      <c r="AD498" s="270">
        <v>0.2</v>
      </c>
      <c r="AE498" s="270">
        <v>0.21</v>
      </c>
      <c r="AF498" s="270">
        <v>0.22</v>
      </c>
      <c r="AG498" s="270">
        <v>0.23</v>
      </c>
      <c r="AH498" s="270">
        <v>0.24</v>
      </c>
      <c r="AI498" s="270">
        <v>0.05</v>
      </c>
      <c r="AJ498" s="270">
        <v>0.05</v>
      </c>
      <c r="AK498" s="270">
        <v>5.5E-2</v>
      </c>
      <c r="AL498" s="270">
        <v>5.5E-2</v>
      </c>
      <c r="AM498" s="270">
        <v>0.06</v>
      </c>
      <c r="AN498" s="270">
        <v>0.35</v>
      </c>
      <c r="AO498" s="270">
        <v>0.35</v>
      </c>
      <c r="AP498" s="270">
        <v>0.35</v>
      </c>
      <c r="AQ498" s="270">
        <v>0.35</v>
      </c>
      <c r="AR498" s="270">
        <v>0.35</v>
      </c>
      <c r="AS498" s="270">
        <v>0.29599999999999999</v>
      </c>
      <c r="AT498" s="270">
        <v>0.307</v>
      </c>
      <c r="AU498" s="270">
        <v>0.32200000000000001</v>
      </c>
      <c r="AV498" s="270">
        <v>0.33400000000000002</v>
      </c>
      <c r="AW498" s="270">
        <v>0.34599999999999997</v>
      </c>
      <c r="AX498" s="270">
        <v>0</v>
      </c>
      <c r="AY498" s="270">
        <v>0</v>
      </c>
      <c r="AZ498" s="270">
        <v>0</v>
      </c>
      <c r="BA498" s="270">
        <v>0</v>
      </c>
      <c r="BB498" s="270">
        <v>0</v>
      </c>
      <c r="BC498" s="270">
        <v>0</v>
      </c>
      <c r="BD498" s="270">
        <v>0</v>
      </c>
      <c r="BE498" s="270">
        <v>0</v>
      </c>
      <c r="BF498" s="270">
        <v>0</v>
      </c>
      <c r="BG498" s="270">
        <v>0</v>
      </c>
    </row>
    <row r="499" spans="1:59">
      <c r="A499" s="267" t="s">
        <v>889</v>
      </c>
      <c r="B499" s="268">
        <v>0.16716666666666669</v>
      </c>
      <c r="C499" s="268">
        <v>0.60099999999999998</v>
      </c>
      <c r="D499" s="268">
        <v>0</v>
      </c>
      <c r="E499" s="268"/>
      <c r="F499" s="269">
        <v>414</v>
      </c>
      <c r="G499" s="270">
        <v>0.14399999999999999</v>
      </c>
      <c r="H499" s="270">
        <v>0.01</v>
      </c>
      <c r="I499" s="270">
        <v>0</v>
      </c>
      <c r="J499" s="270">
        <v>2E-3</v>
      </c>
      <c r="K499" s="270">
        <v>2E-3</v>
      </c>
      <c r="L499" s="270">
        <v>9.1666666666666841E-3</v>
      </c>
      <c r="M499" s="271">
        <v>347.82608695652175</v>
      </c>
      <c r="N499" s="269">
        <v>600</v>
      </c>
      <c r="O499" s="269">
        <v>600</v>
      </c>
      <c r="P499" s="269">
        <v>600</v>
      </c>
      <c r="Q499" s="269">
        <v>600</v>
      </c>
      <c r="R499" s="269">
        <v>600</v>
      </c>
      <c r="S499" s="269" t="s">
        <v>155</v>
      </c>
      <c r="T499" s="270">
        <v>0.19800000000000001</v>
      </c>
      <c r="U499" s="270">
        <v>0.19800000000000001</v>
      </c>
      <c r="V499" s="270" t="e">
        <v>#N/A</v>
      </c>
      <c r="W499" s="270">
        <v>0.19800000000000001</v>
      </c>
      <c r="X499" s="270">
        <v>0.19800000000000001</v>
      </c>
      <c r="Y499" s="270">
        <v>0.11</v>
      </c>
      <c r="Z499" s="270">
        <v>0.11</v>
      </c>
      <c r="AA499" s="270">
        <v>0.11</v>
      </c>
      <c r="AB499" s="270">
        <v>0.11</v>
      </c>
      <c r="AC499" s="270">
        <v>0.11</v>
      </c>
      <c r="AD499" s="270">
        <v>0</v>
      </c>
      <c r="AE499" s="270">
        <v>0</v>
      </c>
      <c r="AF499" s="270">
        <v>0</v>
      </c>
      <c r="AG499" s="270">
        <v>0</v>
      </c>
      <c r="AH499" s="270">
        <v>0</v>
      </c>
      <c r="AI499" s="270">
        <v>0.02</v>
      </c>
      <c r="AJ499" s="270">
        <v>0.02</v>
      </c>
      <c r="AK499" s="270">
        <v>0.02</v>
      </c>
      <c r="AL499" s="270">
        <v>0.02</v>
      </c>
      <c r="AM499" s="270">
        <v>0.02</v>
      </c>
      <c r="AN499" s="270">
        <v>2E-3</v>
      </c>
      <c r="AO499" s="270">
        <v>2E-3</v>
      </c>
      <c r="AP499" s="270">
        <v>2E-3</v>
      </c>
      <c r="AQ499" s="270">
        <v>2E-3</v>
      </c>
      <c r="AR499" s="270">
        <v>2E-3</v>
      </c>
      <c r="AS499" s="270">
        <v>0.01</v>
      </c>
      <c r="AT499" s="270">
        <v>0.01</v>
      </c>
      <c r="AU499" s="270">
        <v>0.01</v>
      </c>
      <c r="AV499" s="270">
        <v>0.01</v>
      </c>
      <c r="AW499" s="270">
        <v>0.01</v>
      </c>
      <c r="AX499" s="270">
        <v>0</v>
      </c>
      <c r="AY499" s="270">
        <v>0.1</v>
      </c>
      <c r="AZ499" s="270">
        <v>0</v>
      </c>
      <c r="BA499" s="270">
        <v>0</v>
      </c>
      <c r="BB499" s="270">
        <v>0</v>
      </c>
      <c r="BC499" s="270">
        <v>0</v>
      </c>
      <c r="BD499" s="270">
        <v>0</v>
      </c>
      <c r="BE499" s="270">
        <v>0</v>
      </c>
      <c r="BF499" s="270">
        <v>0</v>
      </c>
      <c r="BG499" s="270">
        <v>0</v>
      </c>
    </row>
    <row r="500" spans="1:59">
      <c r="A500" s="267" t="s">
        <v>891</v>
      </c>
      <c r="B500" s="268">
        <v>0.33116666666666666</v>
      </c>
      <c r="C500" s="268">
        <v>0.5</v>
      </c>
      <c r="D500" s="268">
        <v>0</v>
      </c>
      <c r="E500" s="268"/>
      <c r="F500" s="269">
        <v>4511</v>
      </c>
      <c r="G500" s="270">
        <v>0.219</v>
      </c>
      <c r="H500" s="270">
        <v>6.0999999999999999E-2</v>
      </c>
      <c r="I500" s="270">
        <v>0.01</v>
      </c>
      <c r="J500" s="270">
        <v>1E-3</v>
      </c>
      <c r="K500" s="270">
        <v>0.01</v>
      </c>
      <c r="L500" s="270">
        <v>3.0166666666666619E-2</v>
      </c>
      <c r="M500" s="271">
        <v>48.547993792950564</v>
      </c>
      <c r="N500" s="269">
        <v>4746</v>
      </c>
      <c r="O500" s="269">
        <v>5363</v>
      </c>
      <c r="P500" s="269">
        <v>6060</v>
      </c>
      <c r="Q500" s="269">
        <v>6848</v>
      </c>
      <c r="R500" s="269">
        <v>7738</v>
      </c>
      <c r="S500" s="269" t="s">
        <v>177</v>
      </c>
      <c r="T500" s="270">
        <v>0.23</v>
      </c>
      <c r="U500" s="270">
        <v>0.25900000000000001</v>
      </c>
      <c r="V500" s="270">
        <v>0.29199999999999998</v>
      </c>
      <c r="W500" s="270">
        <v>0.32900000000000001</v>
      </c>
      <c r="X500" s="270">
        <v>0.371</v>
      </c>
      <c r="Y500" s="270">
        <v>6.3E-2</v>
      </c>
      <c r="Z500" s="270">
        <v>7.1999999999999995E-2</v>
      </c>
      <c r="AA500" s="270">
        <v>8.1000000000000003E-2</v>
      </c>
      <c r="AB500" s="270">
        <v>9.0999999999999998E-2</v>
      </c>
      <c r="AC500" s="270">
        <v>0.10299999999999999</v>
      </c>
      <c r="AD500" s="270">
        <v>0.01</v>
      </c>
      <c r="AE500" s="270">
        <v>0.01</v>
      </c>
      <c r="AF500" s="270">
        <v>0.01</v>
      </c>
      <c r="AG500" s="270">
        <v>0.01</v>
      </c>
      <c r="AH500" s="270">
        <v>0.01</v>
      </c>
      <c r="AI500" s="270">
        <v>1E-3</v>
      </c>
      <c r="AJ500" s="270">
        <v>1E-3</v>
      </c>
      <c r="AK500" s="270">
        <v>1E-3</v>
      </c>
      <c r="AL500" s="270">
        <v>1E-3</v>
      </c>
      <c r="AM500" s="270">
        <v>1E-3</v>
      </c>
      <c r="AN500" s="270">
        <v>0.01</v>
      </c>
      <c r="AO500" s="270">
        <v>1.2E-2</v>
      </c>
      <c r="AP500" s="270">
        <v>1.2999999999999999E-2</v>
      </c>
      <c r="AQ500" s="270">
        <v>1.4999999999999999E-2</v>
      </c>
      <c r="AR500" s="270">
        <v>1.7000000000000001E-2</v>
      </c>
      <c r="AS500" s="270">
        <v>2.7E-2</v>
      </c>
      <c r="AT500" s="270">
        <v>3.1E-2</v>
      </c>
      <c r="AU500" s="270">
        <v>3.4000000000000002E-2</v>
      </c>
      <c r="AV500" s="270">
        <v>3.9E-2</v>
      </c>
      <c r="AW500" s="270">
        <v>4.2999999999999997E-2</v>
      </c>
      <c r="AX500" s="270">
        <v>0</v>
      </c>
      <c r="AY500" s="270">
        <v>1</v>
      </c>
      <c r="AZ500" s="270">
        <v>0</v>
      </c>
      <c r="BA500" s="270">
        <v>0</v>
      </c>
      <c r="BB500" s="270">
        <v>0</v>
      </c>
      <c r="BC500" s="270">
        <v>0</v>
      </c>
      <c r="BD500" s="270">
        <v>0</v>
      </c>
      <c r="BE500" s="270">
        <v>0</v>
      </c>
      <c r="BF500" s="270">
        <v>0</v>
      </c>
      <c r="BG500" s="270">
        <v>0</v>
      </c>
    </row>
    <row r="501" spans="1:59">
      <c r="A501" s="267" t="s">
        <v>892</v>
      </c>
      <c r="B501" s="268">
        <v>0.42250000000000004</v>
      </c>
      <c r="C501" s="268">
        <v>1</v>
      </c>
      <c r="D501" s="268">
        <v>0</v>
      </c>
      <c r="E501" s="268"/>
      <c r="F501" s="269">
        <v>4300</v>
      </c>
      <c r="G501" s="270">
        <v>0.26</v>
      </c>
      <c r="H501" s="270">
        <v>4.3999999999999997E-2</v>
      </c>
      <c r="I501" s="270">
        <v>0.06</v>
      </c>
      <c r="J501" s="270">
        <v>0.01</v>
      </c>
      <c r="K501" s="270">
        <v>8.0000000000000002E-3</v>
      </c>
      <c r="L501" s="270">
        <v>4.0500000000000036E-2</v>
      </c>
      <c r="M501" s="271">
        <v>60.465116279069768</v>
      </c>
      <c r="N501" s="269">
        <v>4300</v>
      </c>
      <c r="O501" s="269">
        <v>4400</v>
      </c>
      <c r="P501" s="269">
        <v>4400</v>
      </c>
      <c r="Q501" s="269">
        <v>4400</v>
      </c>
      <c r="R501" s="269">
        <v>4400</v>
      </c>
      <c r="S501" s="269" t="s">
        <v>164</v>
      </c>
      <c r="T501" s="270">
        <v>0.3</v>
      </c>
      <c r="U501" s="270">
        <v>0.32</v>
      </c>
      <c r="V501" s="270">
        <v>0.32</v>
      </c>
      <c r="W501" s="270">
        <v>0.32</v>
      </c>
      <c r="X501" s="270">
        <v>0.32</v>
      </c>
      <c r="Y501" s="270">
        <v>4.0000000000000001E-3</v>
      </c>
      <c r="Z501" s="270">
        <v>5.0000000000000001E-3</v>
      </c>
      <c r="AA501" s="270">
        <v>5.0000000000000001E-3</v>
      </c>
      <c r="AB501" s="270">
        <v>5.0000000000000001E-3</v>
      </c>
      <c r="AC501" s="270">
        <v>5.0000000000000001E-3</v>
      </c>
      <c r="AD501" s="270">
        <v>0.03</v>
      </c>
      <c r="AE501" s="270">
        <v>0.3</v>
      </c>
      <c r="AF501" s="270">
        <v>0.3</v>
      </c>
      <c r="AG501" s="270">
        <v>0.3</v>
      </c>
      <c r="AH501" s="270">
        <v>0.3</v>
      </c>
      <c r="AI501" s="270">
        <v>7.0000000000000001E-3</v>
      </c>
      <c r="AJ501" s="270">
        <v>8.0000000000000002E-3</v>
      </c>
      <c r="AK501" s="270">
        <v>8.0000000000000002E-3</v>
      </c>
      <c r="AL501" s="270">
        <v>8.0000000000000002E-3</v>
      </c>
      <c r="AM501" s="270">
        <v>8.0000000000000002E-3</v>
      </c>
      <c r="AN501" s="270">
        <v>2E-3</v>
      </c>
      <c r="AO501" s="270">
        <v>2E-3</v>
      </c>
      <c r="AP501" s="270">
        <v>2E-3</v>
      </c>
      <c r="AQ501" s="270">
        <v>2E-3</v>
      </c>
      <c r="AR501" s="270">
        <v>2E-3</v>
      </c>
      <c r="AS501" s="270">
        <v>5.5E-2</v>
      </c>
      <c r="AT501" s="270">
        <v>8.4000000000000005E-2</v>
      </c>
      <c r="AU501" s="270">
        <v>8.6999999999999994E-2</v>
      </c>
      <c r="AV501" s="270">
        <v>8.6999999999999994E-2</v>
      </c>
      <c r="AW501" s="270">
        <v>8.6999999999999994E-2</v>
      </c>
      <c r="AX501" s="270">
        <v>0</v>
      </c>
      <c r="AY501" s="270">
        <v>0</v>
      </c>
      <c r="AZ501" s="270">
        <v>0</v>
      </c>
      <c r="BA501" s="270">
        <v>0</v>
      </c>
      <c r="BB501" s="270">
        <v>0</v>
      </c>
      <c r="BC501" s="270">
        <v>0</v>
      </c>
      <c r="BD501" s="270">
        <v>0</v>
      </c>
      <c r="BE501" s="270">
        <v>0</v>
      </c>
      <c r="BF501" s="270">
        <v>0</v>
      </c>
      <c r="BG501" s="270">
        <v>0</v>
      </c>
    </row>
    <row r="502" spans="1:59">
      <c r="A502" s="267" t="s">
        <v>893</v>
      </c>
      <c r="B502" s="268">
        <v>0.53416666666666668</v>
      </c>
      <c r="C502" s="268">
        <v>2.4979999999999998</v>
      </c>
      <c r="D502" s="268">
        <v>0</v>
      </c>
      <c r="E502" s="268"/>
      <c r="F502" s="269">
        <v>5140</v>
      </c>
      <c r="G502" s="270">
        <v>0.152</v>
      </c>
      <c r="H502" s="270">
        <v>3.6999999999999998E-2</v>
      </c>
      <c r="I502" s="270">
        <v>3.1E-2</v>
      </c>
      <c r="J502" s="270">
        <v>4.3999999999999997E-2</v>
      </c>
      <c r="K502" s="270">
        <v>5.8999999999999997E-2</v>
      </c>
      <c r="L502" s="270">
        <v>0.21116666666666667</v>
      </c>
      <c r="M502" s="271">
        <v>29.571984435797667</v>
      </c>
      <c r="N502" s="269">
        <v>5243</v>
      </c>
      <c r="O502" s="269">
        <v>5473</v>
      </c>
      <c r="P502" s="269">
        <v>5691</v>
      </c>
      <c r="Q502" s="269">
        <v>5918</v>
      </c>
      <c r="R502" s="269">
        <v>6155</v>
      </c>
      <c r="S502" s="269" t="s">
        <v>151</v>
      </c>
      <c r="T502" s="270">
        <v>0.155</v>
      </c>
      <c r="U502" s="270">
        <v>0.161</v>
      </c>
      <c r="V502" s="270">
        <v>0.16700000000000001</v>
      </c>
      <c r="W502" s="270">
        <v>0.17299999999999999</v>
      </c>
      <c r="X502" s="270">
        <v>0.17899999999999999</v>
      </c>
      <c r="Y502" s="270">
        <v>3.6999999999999998E-2</v>
      </c>
      <c r="Z502" s="270">
        <v>3.9E-2</v>
      </c>
      <c r="AA502" s="270">
        <v>0.04</v>
      </c>
      <c r="AB502" s="270">
        <v>4.2000000000000003E-2</v>
      </c>
      <c r="AC502" s="270">
        <v>4.2999999999999997E-2</v>
      </c>
      <c r="AD502" s="270">
        <v>3.4000000000000002E-2</v>
      </c>
      <c r="AE502" s="270">
        <v>3.5000000000000003E-2</v>
      </c>
      <c r="AF502" s="270">
        <v>3.5999999999999997E-2</v>
      </c>
      <c r="AG502" s="270">
        <v>3.6999999999999998E-2</v>
      </c>
      <c r="AH502" s="270">
        <v>3.7999999999999999E-2</v>
      </c>
      <c r="AI502" s="270">
        <v>4.4999999999999998E-2</v>
      </c>
      <c r="AJ502" s="270">
        <v>4.7E-2</v>
      </c>
      <c r="AK502" s="270">
        <v>4.8000000000000001E-2</v>
      </c>
      <c r="AL502" s="270">
        <v>0.05</v>
      </c>
      <c r="AM502" s="270">
        <v>5.1999999999999998E-2</v>
      </c>
      <c r="AN502" s="270">
        <v>0.06</v>
      </c>
      <c r="AO502" s="270">
        <v>6.2E-2</v>
      </c>
      <c r="AP502" s="270">
        <v>6.5000000000000002E-2</v>
      </c>
      <c r="AQ502" s="270">
        <v>6.7000000000000004E-2</v>
      </c>
      <c r="AR502" s="270">
        <v>6.9000000000000006E-2</v>
      </c>
      <c r="AS502" s="270">
        <v>0.17199999999999999</v>
      </c>
      <c r="AT502" s="270">
        <v>0.17899999999999999</v>
      </c>
      <c r="AU502" s="270">
        <v>0.185</v>
      </c>
      <c r="AV502" s="270">
        <v>0.192</v>
      </c>
      <c r="AW502" s="270">
        <v>0.19800000000000001</v>
      </c>
      <c r="AX502" s="270">
        <v>0</v>
      </c>
      <c r="AY502" s="270">
        <v>0</v>
      </c>
      <c r="AZ502" s="270">
        <v>0</v>
      </c>
      <c r="BA502" s="270">
        <v>0</v>
      </c>
      <c r="BB502" s="270">
        <v>0</v>
      </c>
      <c r="BC502" s="270">
        <v>0</v>
      </c>
      <c r="BD502" s="270">
        <v>0</v>
      </c>
      <c r="BE502" s="270">
        <v>0</v>
      </c>
      <c r="BF502" s="270">
        <v>0</v>
      </c>
      <c r="BG502" s="270">
        <v>0</v>
      </c>
    </row>
    <row r="503" spans="1:59">
      <c r="A503" s="267" t="s">
        <v>894</v>
      </c>
      <c r="B503" s="268">
        <v>0.98208333333333331</v>
      </c>
      <c r="C503" s="268">
        <v>11.2</v>
      </c>
      <c r="D503" s="268">
        <v>1.0027397260273973E-2</v>
      </c>
      <c r="E503" s="268"/>
      <c r="F503" s="269">
        <v>6262</v>
      </c>
      <c r="G503" s="270">
        <v>0.35599999999999998</v>
      </c>
      <c r="H503" s="270">
        <v>0.247</v>
      </c>
      <c r="I503" s="270">
        <v>6.6000000000000003E-2</v>
      </c>
      <c r="J503" s="270">
        <v>2.1999999999999999E-2</v>
      </c>
      <c r="K503" s="270">
        <v>0.215</v>
      </c>
      <c r="L503" s="270">
        <v>6.6055936073059263E-2</v>
      </c>
      <c r="M503" s="271">
        <v>56.850846374960078</v>
      </c>
      <c r="N503" s="269">
        <v>9126</v>
      </c>
      <c r="O503" s="269">
        <v>10039</v>
      </c>
      <c r="P503" s="269">
        <v>11043</v>
      </c>
      <c r="Q503" s="269">
        <v>12147</v>
      </c>
      <c r="R503" s="269">
        <v>13362</v>
      </c>
      <c r="S503" s="269" t="s">
        <v>176</v>
      </c>
      <c r="T503" s="270">
        <v>0.40100000000000002</v>
      </c>
      <c r="U503" s="270">
        <v>0.441</v>
      </c>
      <c r="V503" s="270">
        <v>0.48499999999999999</v>
      </c>
      <c r="W503" s="270">
        <v>0.53400000000000003</v>
      </c>
      <c r="X503" s="270">
        <v>0.58799999999999997</v>
      </c>
      <c r="Y503" s="270">
        <v>0.33</v>
      </c>
      <c r="Z503" s="270">
        <v>0.36299999999999999</v>
      </c>
      <c r="AA503" s="270">
        <v>0.4</v>
      </c>
      <c r="AB503" s="270">
        <v>0.44</v>
      </c>
      <c r="AC503" s="270">
        <v>0.5</v>
      </c>
      <c r="AD503" s="270">
        <v>7.6999999999999999E-2</v>
      </c>
      <c r="AE503" s="270">
        <v>8.5000000000000006E-2</v>
      </c>
      <c r="AF503" s="270">
        <v>9.4E-2</v>
      </c>
      <c r="AG503" s="270">
        <v>0.10299999999999999</v>
      </c>
      <c r="AH503" s="270">
        <v>0.113</v>
      </c>
      <c r="AI503" s="270">
        <v>1.4E-2</v>
      </c>
      <c r="AJ503" s="270">
        <v>1.6E-2</v>
      </c>
      <c r="AK503" s="270">
        <v>1.7999999999999999E-2</v>
      </c>
      <c r="AL503" s="270">
        <v>0.02</v>
      </c>
      <c r="AM503" s="270">
        <v>2.1999999999999999E-2</v>
      </c>
      <c r="AN503" s="270">
        <v>8.5999999999999993E-2</v>
      </c>
      <c r="AO503" s="270">
        <v>9.5000000000000001E-2</v>
      </c>
      <c r="AP503" s="270">
        <v>0.105</v>
      </c>
      <c r="AQ503" s="270">
        <v>0.11600000000000001</v>
      </c>
      <c r="AR503" s="270">
        <v>0.128</v>
      </c>
      <c r="AS503" s="270">
        <v>0.186</v>
      </c>
      <c r="AT503" s="270">
        <v>0.20499999999999999</v>
      </c>
      <c r="AU503" s="270">
        <v>0.22600000000000001</v>
      </c>
      <c r="AV503" s="270">
        <v>0.248</v>
      </c>
      <c r="AW503" s="270">
        <v>0.27700000000000002</v>
      </c>
      <c r="AX503" s="270">
        <v>0</v>
      </c>
      <c r="AY503" s="270">
        <v>0</v>
      </c>
      <c r="AZ503" s="270">
        <v>0</v>
      </c>
      <c r="BA503" s="270">
        <v>0</v>
      </c>
      <c r="BB503" s="270">
        <v>0</v>
      </c>
      <c r="BC503" s="270">
        <v>0</v>
      </c>
      <c r="BD503" s="270">
        <v>0</v>
      </c>
      <c r="BE503" s="270">
        <v>0</v>
      </c>
      <c r="BF503" s="270">
        <v>0</v>
      </c>
      <c r="BG503" s="270">
        <v>0</v>
      </c>
    </row>
    <row r="504" spans="1:59">
      <c r="A504" s="267" t="s">
        <v>895</v>
      </c>
      <c r="B504" s="268">
        <v>2.2249999999999995E-2</v>
      </c>
      <c r="C504" s="268">
        <v>0.46799999999999997</v>
      </c>
      <c r="D504" s="268">
        <v>4.0000000000000001E-3</v>
      </c>
      <c r="E504" s="268"/>
      <c r="F504" s="269">
        <v>307</v>
      </c>
      <c r="G504" s="270">
        <v>1.4E-2</v>
      </c>
      <c r="H504" s="270">
        <v>0</v>
      </c>
      <c r="I504" s="270">
        <v>0</v>
      </c>
      <c r="J504" s="270">
        <v>0</v>
      </c>
      <c r="K504" s="270">
        <v>3.0000000000000001E-3</v>
      </c>
      <c r="L504" s="270">
        <v>1.2499999999999942E-3</v>
      </c>
      <c r="M504" s="271">
        <v>45.602605863192181</v>
      </c>
      <c r="N504" s="269">
        <v>300</v>
      </c>
      <c r="O504" s="269">
        <v>300</v>
      </c>
      <c r="P504" s="269">
        <v>300</v>
      </c>
      <c r="Q504" s="269">
        <v>300</v>
      </c>
      <c r="R504" s="269">
        <v>300</v>
      </c>
      <c r="S504" s="269" t="s">
        <v>144</v>
      </c>
      <c r="T504" s="270">
        <v>1.4999999999999999E-2</v>
      </c>
      <c r="U504" s="270">
        <v>1.4999999999999999E-2</v>
      </c>
      <c r="V504" s="270">
        <v>1.4999999999999999E-2</v>
      </c>
      <c r="W504" s="270">
        <v>1.4999999999999999E-2</v>
      </c>
      <c r="X504" s="270">
        <v>1.4999999999999999E-2</v>
      </c>
      <c r="Y504" s="270">
        <v>0</v>
      </c>
      <c r="Z504" s="270">
        <v>0</v>
      </c>
      <c r="AA504" s="270">
        <v>0</v>
      </c>
      <c r="AB504" s="270">
        <v>0</v>
      </c>
      <c r="AC504" s="270">
        <v>0</v>
      </c>
      <c r="AD504" s="270">
        <v>0</v>
      </c>
      <c r="AE504" s="270">
        <v>0</v>
      </c>
      <c r="AF504" s="270">
        <v>0</v>
      </c>
      <c r="AG504" s="270">
        <v>0</v>
      </c>
      <c r="AH504" s="270">
        <v>0</v>
      </c>
      <c r="AI504" s="270">
        <v>0</v>
      </c>
      <c r="AJ504" s="270">
        <v>0</v>
      </c>
      <c r="AK504" s="270">
        <v>0</v>
      </c>
      <c r="AL504" s="270">
        <v>0</v>
      </c>
      <c r="AM504" s="270">
        <v>0</v>
      </c>
      <c r="AN504" s="270">
        <v>2E-3</v>
      </c>
      <c r="AO504" s="270">
        <v>1E-3</v>
      </c>
      <c r="AP504" s="270">
        <v>1E-3</v>
      </c>
      <c r="AQ504" s="270">
        <v>1E-3</v>
      </c>
      <c r="AR504" s="270">
        <v>1E-3</v>
      </c>
      <c r="AS504" s="270">
        <v>7.0000000000000001E-3</v>
      </c>
      <c r="AT504" s="270">
        <v>7.0000000000000001E-3</v>
      </c>
      <c r="AU504" s="270">
        <v>7.0000000000000001E-3</v>
      </c>
      <c r="AV504" s="270">
        <v>7.0000000000000001E-3</v>
      </c>
      <c r="AW504" s="270">
        <v>7.0000000000000001E-3</v>
      </c>
      <c r="AX504" s="270">
        <v>0</v>
      </c>
      <c r="AY504" s="270">
        <v>0</v>
      </c>
      <c r="AZ504" s="270">
        <v>0</v>
      </c>
      <c r="BA504" s="270">
        <v>0</v>
      </c>
      <c r="BB504" s="270">
        <v>0</v>
      </c>
      <c r="BC504" s="270">
        <v>0</v>
      </c>
      <c r="BD504" s="270">
        <v>0</v>
      </c>
      <c r="BE504" s="270">
        <v>0</v>
      </c>
      <c r="BF504" s="270">
        <v>0</v>
      </c>
      <c r="BG504" s="270">
        <v>0</v>
      </c>
    </row>
    <row r="505" spans="1:59">
      <c r="A505" s="267" t="s">
        <v>896</v>
      </c>
      <c r="B505" s="268">
        <v>18.504166666666666</v>
      </c>
      <c r="C505" s="268">
        <v>75</v>
      </c>
      <c r="D505" s="268">
        <v>1.7106739726027396</v>
      </c>
      <c r="E505" s="268"/>
      <c r="F505" s="269">
        <v>83585</v>
      </c>
      <c r="G505" s="270">
        <v>4.1890000000000001</v>
      </c>
      <c r="H505" s="270">
        <v>2.2310000000000003</v>
      </c>
      <c r="I505" s="270">
        <v>0.74199999999999999</v>
      </c>
      <c r="J505" s="270">
        <v>0.82099999999999995</v>
      </c>
      <c r="K505" s="270">
        <v>5.3319999999999999</v>
      </c>
      <c r="L505" s="270">
        <v>3.4784926940639274</v>
      </c>
      <c r="M505" s="271">
        <v>50.116647723873903</v>
      </c>
      <c r="N505" s="269">
        <v>83955</v>
      </c>
      <c r="O505" s="269">
        <v>89799</v>
      </c>
      <c r="P505" s="269">
        <v>96049</v>
      </c>
      <c r="Q505" s="269">
        <v>102734</v>
      </c>
      <c r="R505" s="269">
        <v>109884</v>
      </c>
      <c r="S505" s="269" t="s">
        <v>190</v>
      </c>
      <c r="T505" s="270">
        <v>4.3499999999999996</v>
      </c>
      <c r="U505" s="270">
        <v>5.3029999999999999</v>
      </c>
      <c r="V505" s="270">
        <v>6.4640000000000004</v>
      </c>
      <c r="W505" s="270">
        <v>7.88</v>
      </c>
      <c r="X505" s="270">
        <v>9.6050000000000004</v>
      </c>
      <c r="Y505" s="270">
        <v>2.415</v>
      </c>
      <c r="Z505" s="270">
        <v>2.944</v>
      </c>
      <c r="AA505" s="270">
        <v>3.5880000000000001</v>
      </c>
      <c r="AB505" s="270">
        <v>4.3739999999999997</v>
      </c>
      <c r="AC505" s="270">
        <v>5.3319999999999999</v>
      </c>
      <c r="AD505" s="270">
        <v>0.80300000000000005</v>
      </c>
      <c r="AE505" s="270">
        <v>0.97899999999999998</v>
      </c>
      <c r="AF505" s="270">
        <v>1.1930000000000001</v>
      </c>
      <c r="AG505" s="270">
        <v>1.4550000000000001</v>
      </c>
      <c r="AH505" s="270">
        <v>1.7729999999999999</v>
      </c>
      <c r="AI505" s="270">
        <v>0.88900000000000001</v>
      </c>
      <c r="AJ505" s="270">
        <v>1.083</v>
      </c>
      <c r="AK505" s="270">
        <v>1.32</v>
      </c>
      <c r="AL505" s="270">
        <v>1.61</v>
      </c>
      <c r="AM505" s="270">
        <v>1.962</v>
      </c>
      <c r="AN505" s="270">
        <v>5.008</v>
      </c>
      <c r="AO505" s="270">
        <v>3.7280000000000002</v>
      </c>
      <c r="AP505" s="270">
        <v>3.7469999999999999</v>
      </c>
      <c r="AQ505" s="270">
        <v>3.8250000000000002</v>
      </c>
      <c r="AR505" s="270">
        <v>4.2249999999999996</v>
      </c>
      <c r="AS505" s="270">
        <v>1.1259999999999999</v>
      </c>
      <c r="AT505" s="270">
        <v>1.1739999999999999</v>
      </c>
      <c r="AU505" s="270">
        <v>1.3640000000000001</v>
      </c>
      <c r="AV505" s="270">
        <v>1.601</v>
      </c>
      <c r="AW505" s="270">
        <v>1.9139999999999999</v>
      </c>
      <c r="AX505" s="270">
        <v>0</v>
      </c>
      <c r="AY505" s="270">
        <v>0</v>
      </c>
      <c r="AZ505" s="270">
        <v>0</v>
      </c>
      <c r="BA505" s="270">
        <v>0</v>
      </c>
      <c r="BB505" s="270">
        <v>0</v>
      </c>
      <c r="BC505" s="270">
        <v>0</v>
      </c>
      <c r="BD505" s="270">
        <v>0</v>
      </c>
      <c r="BE505" s="270">
        <v>0</v>
      </c>
      <c r="BF505" s="270">
        <v>0</v>
      </c>
      <c r="BG505" s="270">
        <v>0</v>
      </c>
    </row>
    <row r="506" spans="1:59">
      <c r="A506" s="267" t="s">
        <v>897</v>
      </c>
      <c r="B506" s="268">
        <v>0.30808333333333332</v>
      </c>
      <c r="C506" s="268">
        <v>1.1519999999999999</v>
      </c>
      <c r="D506" s="268">
        <v>0</v>
      </c>
      <c r="E506" s="268"/>
      <c r="F506" s="269">
        <v>3177</v>
      </c>
      <c r="G506" s="270">
        <v>0.129</v>
      </c>
      <c r="H506" s="270">
        <v>0</v>
      </c>
      <c r="I506" s="270">
        <v>0</v>
      </c>
      <c r="J506" s="270">
        <v>4.2999999999999997E-2</v>
      </c>
      <c r="K506" s="270">
        <v>9.5000000000000001E-2</v>
      </c>
      <c r="L506" s="270">
        <v>4.1083333333333305E-2</v>
      </c>
      <c r="M506" s="271">
        <v>40.60434372049103</v>
      </c>
      <c r="N506" s="269">
        <v>3200</v>
      </c>
      <c r="O506" s="269">
        <v>3200</v>
      </c>
      <c r="P506" s="269">
        <v>3200</v>
      </c>
      <c r="Q506" s="269">
        <v>3200</v>
      </c>
      <c r="R506" s="269">
        <v>3200</v>
      </c>
      <c r="S506" s="269" t="s">
        <v>137</v>
      </c>
      <c r="T506" s="270">
        <v>0.17499999999999999</v>
      </c>
      <c r="U506" s="270">
        <v>0.17499999999999999</v>
      </c>
      <c r="V506" s="270" t="e">
        <v>#N/A</v>
      </c>
      <c r="W506" s="270">
        <v>0.17499999999999999</v>
      </c>
      <c r="X506" s="270">
        <v>0.17499999999999999</v>
      </c>
      <c r="Y506" s="270">
        <v>0</v>
      </c>
      <c r="Z506" s="270">
        <v>0</v>
      </c>
      <c r="AA506" s="270">
        <v>0</v>
      </c>
      <c r="AB506" s="270">
        <v>0</v>
      </c>
      <c r="AC506" s="270">
        <v>0</v>
      </c>
      <c r="AD506" s="270">
        <v>0</v>
      </c>
      <c r="AE506" s="270">
        <v>0</v>
      </c>
      <c r="AF506" s="270">
        <v>0</v>
      </c>
      <c r="AG506" s="270">
        <v>0</v>
      </c>
      <c r="AH506" s="270">
        <v>0</v>
      </c>
      <c r="AI506" s="270">
        <v>6.5000000000000002E-2</v>
      </c>
      <c r="AJ506" s="270">
        <v>6.5000000000000002E-2</v>
      </c>
      <c r="AK506" s="270">
        <v>6.5000000000000002E-2</v>
      </c>
      <c r="AL506" s="270">
        <v>6.5000000000000002E-2</v>
      </c>
      <c r="AM506" s="270">
        <v>6.5000000000000002E-2</v>
      </c>
      <c r="AN506" s="270">
        <v>0.11</v>
      </c>
      <c r="AO506" s="270">
        <v>0.13</v>
      </c>
      <c r="AP506" s="270">
        <v>0.13</v>
      </c>
      <c r="AQ506" s="270">
        <v>0.13</v>
      </c>
      <c r="AR506" s="270">
        <v>0.13</v>
      </c>
      <c r="AS506" s="270">
        <v>0.03</v>
      </c>
      <c r="AT506" s="270">
        <v>3.1E-2</v>
      </c>
      <c r="AU506" s="270">
        <v>3.1E-2</v>
      </c>
      <c r="AV506" s="270">
        <v>3.3000000000000002E-2</v>
      </c>
      <c r="AW506" s="270">
        <v>3.5000000000000003E-2</v>
      </c>
      <c r="AX506" s="270">
        <v>0</v>
      </c>
      <c r="AY506" s="270">
        <v>0</v>
      </c>
      <c r="AZ506" s="270">
        <v>0</v>
      </c>
      <c r="BA506" s="270">
        <v>0</v>
      </c>
      <c r="BB506" s="270">
        <v>0</v>
      </c>
      <c r="BC506" s="270">
        <v>0</v>
      </c>
      <c r="BD506" s="270">
        <v>0</v>
      </c>
      <c r="BE506" s="270">
        <v>0</v>
      </c>
      <c r="BF506" s="270">
        <v>0</v>
      </c>
      <c r="BG506" s="270">
        <v>0</v>
      </c>
    </row>
    <row r="507" spans="1:59">
      <c r="A507" s="267" t="s">
        <v>898</v>
      </c>
      <c r="B507" s="268">
        <v>14.000083333333331</v>
      </c>
      <c r="C507" s="268">
        <v>25</v>
      </c>
      <c r="D507" s="268">
        <v>0.42875068493150686</v>
      </c>
      <c r="E507" s="268"/>
      <c r="F507" s="269">
        <v>129815</v>
      </c>
      <c r="G507" s="270">
        <v>9.1140000000000008</v>
      </c>
      <c r="H507" s="270">
        <v>1.379</v>
      </c>
      <c r="I507" s="270">
        <v>0.80400000000000005</v>
      </c>
      <c r="J507" s="270">
        <v>0.28699999999999998</v>
      </c>
      <c r="K507" s="270">
        <v>1.2E-2</v>
      </c>
      <c r="L507" s="270">
        <v>1.9753326484018228</v>
      </c>
      <c r="M507" s="271">
        <v>70.207603127527634</v>
      </c>
      <c r="N507" s="269">
        <v>145228</v>
      </c>
      <c r="O507" s="269">
        <v>191880</v>
      </c>
      <c r="P507" s="269">
        <v>251251</v>
      </c>
      <c r="Q507" s="269">
        <v>319760</v>
      </c>
      <c r="R507" s="269">
        <v>406930</v>
      </c>
      <c r="S507" s="269" t="s">
        <v>136</v>
      </c>
      <c r="T507" s="270">
        <v>10.163</v>
      </c>
      <c r="U507" s="270">
        <v>13.438000000000001</v>
      </c>
      <c r="V507" s="270">
        <v>17.585999999999999</v>
      </c>
      <c r="W507" s="270">
        <v>22.396000000000001</v>
      </c>
      <c r="X507" s="270">
        <v>28.492000000000001</v>
      </c>
      <c r="Y507" s="270">
        <v>1.371</v>
      </c>
      <c r="Z507" s="270">
        <v>1.875</v>
      </c>
      <c r="AA507" s="270">
        <v>2.7959999999999998</v>
      </c>
      <c r="AB507" s="270">
        <v>3.98</v>
      </c>
      <c r="AC507" s="270">
        <v>5.633</v>
      </c>
      <c r="AD507" s="270">
        <v>0.91400000000000003</v>
      </c>
      <c r="AE507" s="270">
        <v>1.3540000000000001</v>
      </c>
      <c r="AF507" s="270">
        <v>2.125</v>
      </c>
      <c r="AG507" s="270">
        <v>2.931</v>
      </c>
      <c r="AH507" s="270">
        <v>4.0369999999999999</v>
      </c>
      <c r="AI507" s="270">
        <v>0.30499999999999999</v>
      </c>
      <c r="AJ507" s="270">
        <v>0.41699999999999998</v>
      </c>
      <c r="AK507" s="270">
        <v>0.55900000000000005</v>
      </c>
      <c r="AL507" s="270">
        <v>0.72399999999999998</v>
      </c>
      <c r="AM507" s="270">
        <v>1.0329999999999999</v>
      </c>
      <c r="AN507" s="270">
        <v>0.503</v>
      </c>
      <c r="AO507" s="270">
        <v>1.1459999999999999</v>
      </c>
      <c r="AP507" s="270">
        <v>1.538</v>
      </c>
      <c r="AQ507" s="270">
        <v>1.99</v>
      </c>
      <c r="AR507" s="270">
        <v>2.5819999999999999</v>
      </c>
      <c r="AS507" s="270">
        <v>1.9810000000000001</v>
      </c>
      <c r="AT507" s="270">
        <v>2.6040000000000001</v>
      </c>
      <c r="AU507" s="270">
        <v>3.355</v>
      </c>
      <c r="AV507" s="270">
        <v>4.1609999999999996</v>
      </c>
      <c r="AW507" s="270">
        <v>5.1630000000000003</v>
      </c>
      <c r="AX507" s="270">
        <v>5</v>
      </c>
      <c r="AY507" s="270">
        <v>18</v>
      </c>
      <c r="AZ507" s="270">
        <v>17</v>
      </c>
      <c r="BA507" s="270">
        <v>8</v>
      </c>
      <c r="BB507" s="270">
        <v>0</v>
      </c>
      <c r="BC507" s="270">
        <v>0.04</v>
      </c>
      <c r="BD507" s="270">
        <v>9.5000000000000001E-2</v>
      </c>
      <c r="BE507" s="270">
        <v>0.12</v>
      </c>
      <c r="BF507" s="270">
        <v>0.153</v>
      </c>
      <c r="BG507" s="270">
        <v>0.193</v>
      </c>
    </row>
    <row r="508" spans="1:59">
      <c r="A508" s="267" t="s">
        <v>899</v>
      </c>
      <c r="B508" s="268">
        <v>2.9250000000000009E-2</v>
      </c>
      <c r="C508" s="268">
        <v>0.14399999999999999</v>
      </c>
      <c r="D508" s="268">
        <v>0</v>
      </c>
      <c r="E508" s="268"/>
      <c r="F508" s="269">
        <v>350</v>
      </c>
      <c r="G508" s="270">
        <v>1.7000000000000001E-2</v>
      </c>
      <c r="H508" s="270">
        <v>3.0000000000000001E-3</v>
      </c>
      <c r="I508" s="270">
        <v>0</v>
      </c>
      <c r="J508" s="270">
        <v>5.0000000000000001E-3</v>
      </c>
      <c r="K508" s="270">
        <v>1E-3</v>
      </c>
      <c r="L508" s="270">
        <v>3.2500000000000064E-3</v>
      </c>
      <c r="M508" s="271">
        <v>48.571428571428569</v>
      </c>
      <c r="N508" s="269">
        <v>350</v>
      </c>
      <c r="O508" s="269">
        <v>355</v>
      </c>
      <c r="P508" s="269">
        <v>360</v>
      </c>
      <c r="Q508" s="269">
        <v>363</v>
      </c>
      <c r="R508" s="269">
        <v>370</v>
      </c>
      <c r="S508" s="269" t="s">
        <v>180</v>
      </c>
      <c r="T508" s="270">
        <v>0.02</v>
      </c>
      <c r="U508" s="270">
        <v>2.1999999999999999E-2</v>
      </c>
      <c r="V508" s="270">
        <v>2.1999999999999999E-2</v>
      </c>
      <c r="W508" s="270">
        <v>2.1999999999999999E-2</v>
      </c>
      <c r="X508" s="270">
        <v>2.1999999999999999E-2</v>
      </c>
      <c r="Y508" s="270">
        <v>5.0000000000000001E-3</v>
      </c>
      <c r="Z508" s="270">
        <v>7.0000000000000001E-3</v>
      </c>
      <c r="AA508" s="270">
        <v>8.0000000000000002E-3</v>
      </c>
      <c r="AB508" s="270">
        <v>8.9999999999999993E-3</v>
      </c>
      <c r="AC508" s="270">
        <v>8.9999999999999993E-3</v>
      </c>
      <c r="AD508" s="270">
        <v>0</v>
      </c>
      <c r="AE508" s="270">
        <v>0</v>
      </c>
      <c r="AF508" s="270">
        <v>0</v>
      </c>
      <c r="AG508" s="270">
        <v>0</v>
      </c>
      <c r="AH508" s="270">
        <v>0</v>
      </c>
      <c r="AI508" s="270">
        <v>6.0000000000000001E-3</v>
      </c>
      <c r="AJ508" s="270">
        <v>6.0000000000000001E-3</v>
      </c>
      <c r="AK508" s="270">
        <v>6.0000000000000001E-3</v>
      </c>
      <c r="AL508" s="270">
        <v>6.0000000000000001E-3</v>
      </c>
      <c r="AM508" s="270">
        <v>6.0000000000000001E-3</v>
      </c>
      <c r="AN508" s="270">
        <v>0</v>
      </c>
      <c r="AO508" s="270">
        <v>0</v>
      </c>
      <c r="AP508" s="270">
        <v>0</v>
      </c>
      <c r="AQ508" s="270">
        <v>0</v>
      </c>
      <c r="AR508" s="270">
        <v>0</v>
      </c>
      <c r="AS508" s="270">
        <v>6.0000000000000001E-3</v>
      </c>
      <c r="AT508" s="270">
        <v>6.0000000000000001E-3</v>
      </c>
      <c r="AU508" s="270">
        <v>6.0000000000000001E-3</v>
      </c>
      <c r="AV508" s="270">
        <v>6.0000000000000001E-3</v>
      </c>
      <c r="AW508" s="270">
        <v>6.0000000000000001E-3</v>
      </c>
      <c r="AX508" s="270">
        <v>0</v>
      </c>
      <c r="AY508" s="270">
        <v>0</v>
      </c>
      <c r="AZ508" s="270">
        <v>0</v>
      </c>
      <c r="BA508" s="270">
        <v>0</v>
      </c>
      <c r="BB508" s="270">
        <v>0</v>
      </c>
      <c r="BC508" s="270">
        <v>0</v>
      </c>
      <c r="BD508" s="270">
        <v>0</v>
      </c>
      <c r="BE508" s="270">
        <v>0</v>
      </c>
      <c r="BF508" s="270">
        <v>0</v>
      </c>
      <c r="BG508" s="270">
        <v>0</v>
      </c>
    </row>
    <row r="509" spans="1:59">
      <c r="A509" s="267" t="s">
        <v>900</v>
      </c>
      <c r="B509" s="268">
        <v>3.0316666666666667</v>
      </c>
      <c r="C509" s="268">
        <v>12</v>
      </c>
      <c r="D509" s="268">
        <v>0.58399999999999996</v>
      </c>
      <c r="E509" s="268"/>
      <c r="F509" s="269">
        <v>12515</v>
      </c>
      <c r="G509" s="270">
        <v>0.63</v>
      </c>
      <c r="H509" s="270">
        <v>0.2</v>
      </c>
      <c r="I509" s="270">
        <v>1.1000000000000001</v>
      </c>
      <c r="J509" s="270">
        <v>0.04</v>
      </c>
      <c r="K509" s="270">
        <v>0.1</v>
      </c>
      <c r="L509" s="270">
        <v>0.37766666666666637</v>
      </c>
      <c r="M509" s="271">
        <v>50.339592489013185</v>
      </c>
      <c r="N509" s="269">
        <v>12700</v>
      </c>
      <c r="O509" s="269">
        <v>12725</v>
      </c>
      <c r="P509" s="269">
        <v>12750</v>
      </c>
      <c r="Q509" s="269">
        <v>12850</v>
      </c>
      <c r="R509" s="269">
        <v>12950</v>
      </c>
      <c r="S509" s="269" t="s">
        <v>214</v>
      </c>
      <c r="T509" s="270">
        <v>0.90200000000000002</v>
      </c>
      <c r="U509" s="270">
        <v>0.90300000000000002</v>
      </c>
      <c r="V509" s="270">
        <v>0.90500000000000003</v>
      </c>
      <c r="W509" s="270">
        <v>0.91200000000000003</v>
      </c>
      <c r="X509" s="270">
        <v>0.91900000000000004</v>
      </c>
      <c r="Y509" s="270">
        <v>0.19400000000000001</v>
      </c>
      <c r="Z509" s="270">
        <v>0.20300000000000001</v>
      </c>
      <c r="AA509" s="270">
        <v>0.21299999999999999</v>
      </c>
      <c r="AB509" s="270">
        <v>0.222</v>
      </c>
      <c r="AC509" s="270">
        <v>0.23100000000000001</v>
      </c>
      <c r="AD509" s="270">
        <v>1.155</v>
      </c>
      <c r="AE509" s="270">
        <v>1.2130000000000001</v>
      </c>
      <c r="AF509" s="270">
        <v>1.2769999999999999</v>
      </c>
      <c r="AG509" s="270">
        <v>1.341</v>
      </c>
      <c r="AH509" s="270">
        <v>1.4079999999999999</v>
      </c>
      <c r="AI509" s="270">
        <v>0.105</v>
      </c>
      <c r="AJ509" s="270">
        <v>0.11</v>
      </c>
      <c r="AK509" s="270">
        <v>0.115</v>
      </c>
      <c r="AL509" s="270">
        <v>0.121</v>
      </c>
      <c r="AM509" s="270">
        <v>0.127</v>
      </c>
      <c r="AN509" s="270">
        <v>0.105</v>
      </c>
      <c r="AO509" s="270">
        <v>0.11</v>
      </c>
      <c r="AP509" s="270">
        <v>0.115</v>
      </c>
      <c r="AQ509" s="270">
        <v>0.121</v>
      </c>
      <c r="AR509" s="270">
        <v>0.127</v>
      </c>
      <c r="AS509" s="270">
        <v>0.38300000000000001</v>
      </c>
      <c r="AT509" s="270">
        <v>0.39500000000000002</v>
      </c>
      <c r="AU509" s="270">
        <v>0.40799999999999997</v>
      </c>
      <c r="AV509" s="270">
        <v>0.42199999999999999</v>
      </c>
      <c r="AW509" s="270">
        <v>0.437</v>
      </c>
      <c r="AX509" s="270">
        <v>0</v>
      </c>
      <c r="AY509" s="270">
        <v>0</v>
      </c>
      <c r="AZ509" s="270">
        <v>0</v>
      </c>
      <c r="BA509" s="270">
        <v>0</v>
      </c>
      <c r="BB509" s="270">
        <v>0</v>
      </c>
      <c r="BC509" s="270">
        <v>0</v>
      </c>
      <c r="BD509" s="270">
        <v>0</v>
      </c>
      <c r="BE509" s="270">
        <v>0</v>
      </c>
      <c r="BF509" s="270">
        <v>0</v>
      </c>
      <c r="BG509" s="270">
        <v>0</v>
      </c>
    </row>
    <row r="510" spans="1:59">
      <c r="A510" s="267" t="s">
        <v>901</v>
      </c>
      <c r="B510" s="268">
        <v>0.15166666666666667</v>
      </c>
      <c r="C510" s="268">
        <v>0.32500000000000001</v>
      </c>
      <c r="D510" s="268">
        <v>0</v>
      </c>
      <c r="E510" s="268"/>
      <c r="F510" s="269">
        <v>2052</v>
      </c>
      <c r="G510" s="270">
        <v>0.08</v>
      </c>
      <c r="H510" s="270">
        <v>3.0000000000000001E-3</v>
      </c>
      <c r="I510" s="270">
        <v>0</v>
      </c>
      <c r="J510" s="270">
        <v>0</v>
      </c>
      <c r="K510" s="270">
        <v>0.02</v>
      </c>
      <c r="L510" s="270">
        <v>4.8666666666666664E-2</v>
      </c>
      <c r="M510" s="271">
        <v>38.98635477582846</v>
      </c>
      <c r="N510" s="269">
        <v>2100</v>
      </c>
      <c r="O510" s="269">
        <v>2150</v>
      </c>
      <c r="P510" s="269">
        <v>2200</v>
      </c>
      <c r="Q510" s="269">
        <v>2250</v>
      </c>
      <c r="R510" s="269">
        <v>2300</v>
      </c>
      <c r="S510" s="269" t="s">
        <v>135</v>
      </c>
      <c r="T510" s="270">
        <v>8.5000000000000006E-2</v>
      </c>
      <c r="U510" s="270">
        <v>0.09</v>
      </c>
      <c r="V510" s="270" t="e">
        <v>#N/A</v>
      </c>
      <c r="W510" s="270">
        <v>0.1</v>
      </c>
      <c r="X510" s="270">
        <v>0.11</v>
      </c>
      <c r="Y510" s="270">
        <v>5.0000000000000001E-3</v>
      </c>
      <c r="Z510" s="270">
        <v>7.0000000000000001E-3</v>
      </c>
      <c r="AA510" s="270">
        <v>8.9999999999999993E-3</v>
      </c>
      <c r="AB510" s="270">
        <v>1.0999999999999999E-2</v>
      </c>
      <c r="AC510" s="270">
        <v>1.2999999999999999E-2</v>
      </c>
      <c r="AD510" s="270">
        <v>0</v>
      </c>
      <c r="AE510" s="270">
        <v>0</v>
      </c>
      <c r="AF510" s="270">
        <v>0</v>
      </c>
      <c r="AG510" s="270">
        <v>0</v>
      </c>
      <c r="AH510" s="270">
        <v>0</v>
      </c>
      <c r="AI510" s="270">
        <v>1E-3</v>
      </c>
      <c r="AJ510" s="270">
        <v>2E-3</v>
      </c>
      <c r="AK510" s="270">
        <v>2E-3</v>
      </c>
      <c r="AL510" s="270">
        <v>2E-3</v>
      </c>
      <c r="AM510" s="270">
        <v>2E-3</v>
      </c>
      <c r="AN510" s="270">
        <v>0.02</v>
      </c>
      <c r="AO510" s="270">
        <v>0.02</v>
      </c>
      <c r="AP510" s="270">
        <v>0.02</v>
      </c>
      <c r="AQ510" s="270">
        <v>0.02</v>
      </c>
      <c r="AR510" s="270">
        <v>0.02</v>
      </c>
      <c r="AS510" s="270">
        <v>0.02</v>
      </c>
      <c r="AT510" s="270">
        <v>2.1000000000000001E-2</v>
      </c>
      <c r="AU510" s="270">
        <v>2.1999999999999999E-2</v>
      </c>
      <c r="AV510" s="270">
        <v>2.3E-2</v>
      </c>
      <c r="AW510" s="270">
        <v>2.4E-2</v>
      </c>
      <c r="AX510" s="270">
        <v>0</v>
      </c>
      <c r="AY510" s="270">
        <v>0</v>
      </c>
      <c r="AZ510" s="270">
        <v>0</v>
      </c>
      <c r="BA510" s="270">
        <v>0</v>
      </c>
      <c r="BB510" s="270">
        <v>0</v>
      </c>
      <c r="BC510" s="270">
        <v>0</v>
      </c>
      <c r="BD510" s="270">
        <v>0</v>
      </c>
      <c r="BE510" s="270">
        <v>0</v>
      </c>
      <c r="BF510" s="270">
        <v>0</v>
      </c>
      <c r="BG510" s="270">
        <v>0</v>
      </c>
    </row>
    <row r="511" spans="1:59">
      <c r="A511" s="267" t="s">
        <v>902</v>
      </c>
      <c r="B511" s="268">
        <v>0.17349999999999999</v>
      </c>
      <c r="C511" s="268">
        <v>0.432</v>
      </c>
      <c r="D511" s="268">
        <v>0</v>
      </c>
      <c r="E511" s="268"/>
      <c r="F511" s="269">
        <v>1864</v>
      </c>
      <c r="G511" s="270">
        <v>6.0999999999999999E-2</v>
      </c>
      <c r="H511" s="270">
        <v>5.0000000000000001E-3</v>
      </c>
      <c r="I511" s="270">
        <v>2E-3</v>
      </c>
      <c r="J511" s="270">
        <v>0.05</v>
      </c>
      <c r="K511" s="270">
        <v>2.3E-2</v>
      </c>
      <c r="L511" s="270">
        <v>3.2499999999999973E-2</v>
      </c>
      <c r="M511" s="271">
        <v>32.725321888412019</v>
      </c>
      <c r="N511" s="269">
        <v>1885</v>
      </c>
      <c r="O511" s="269">
        <v>2074</v>
      </c>
      <c r="P511" s="269">
        <v>2281</v>
      </c>
      <c r="Q511" s="269">
        <v>2509</v>
      </c>
      <c r="R511" s="269">
        <v>2550</v>
      </c>
      <c r="S511" s="269" t="s">
        <v>201</v>
      </c>
      <c r="T511" s="270">
        <v>7.5999999999999998E-2</v>
      </c>
      <c r="U511" s="270">
        <v>8.8999999999999996E-2</v>
      </c>
      <c r="V511" s="270">
        <v>0.10100000000000001</v>
      </c>
      <c r="W511" s="270">
        <v>0.114</v>
      </c>
      <c r="X511" s="270">
        <v>0.121</v>
      </c>
      <c r="Y511" s="270">
        <v>5.0000000000000001E-3</v>
      </c>
      <c r="Z511" s="270">
        <v>5.0000000000000001E-3</v>
      </c>
      <c r="AA511" s="270">
        <v>5.0000000000000001E-3</v>
      </c>
      <c r="AB511" s="270">
        <v>5.0000000000000001E-3</v>
      </c>
      <c r="AC511" s="270">
        <v>5.0000000000000001E-3</v>
      </c>
      <c r="AD511" s="270">
        <v>2E-3</v>
      </c>
      <c r="AE511" s="270">
        <v>2E-3</v>
      </c>
      <c r="AF511" s="270">
        <v>3.0000000000000001E-3</v>
      </c>
      <c r="AG511" s="270">
        <v>3.0000000000000001E-3</v>
      </c>
      <c r="AH511" s="270">
        <v>3.0000000000000001E-3</v>
      </c>
      <c r="AI511" s="270">
        <v>5.1999999999999998E-2</v>
      </c>
      <c r="AJ511" s="270">
        <v>5.3999999999999999E-2</v>
      </c>
      <c r="AK511" s="270">
        <v>5.7000000000000002E-2</v>
      </c>
      <c r="AL511" s="270">
        <v>0.06</v>
      </c>
      <c r="AM511" s="270">
        <v>6.5000000000000002E-2</v>
      </c>
      <c r="AN511" s="270">
        <v>1.7000000000000001E-2</v>
      </c>
      <c r="AO511" s="270">
        <v>1.7999999999999999E-2</v>
      </c>
      <c r="AP511" s="270">
        <v>1.9E-2</v>
      </c>
      <c r="AQ511" s="270">
        <v>0.02</v>
      </c>
      <c r="AR511" s="270">
        <v>2.1000000000000001E-2</v>
      </c>
      <c r="AS511" s="270">
        <v>3.4000000000000002E-2</v>
      </c>
      <c r="AT511" s="270">
        <v>3.6999999999999998E-2</v>
      </c>
      <c r="AU511" s="270">
        <v>4.2000000000000003E-2</v>
      </c>
      <c r="AV511" s="270">
        <v>4.4999999999999998E-2</v>
      </c>
      <c r="AW511" s="270">
        <v>4.8000000000000001E-2</v>
      </c>
      <c r="AX511" s="270">
        <v>0</v>
      </c>
      <c r="AY511" s="270">
        <v>0</v>
      </c>
      <c r="AZ511" s="270">
        <v>0</v>
      </c>
      <c r="BA511" s="270">
        <v>0</v>
      </c>
      <c r="BB511" s="270">
        <v>0</v>
      </c>
      <c r="BC511" s="270">
        <v>0</v>
      </c>
      <c r="BD511" s="270">
        <v>0</v>
      </c>
      <c r="BE511" s="270">
        <v>0</v>
      </c>
      <c r="BF511" s="270">
        <v>0</v>
      </c>
      <c r="BG511" s="270">
        <v>0</v>
      </c>
    </row>
    <row r="512" spans="1:59">
      <c r="A512" s="267" t="s">
        <v>904</v>
      </c>
      <c r="B512" s="268">
        <v>4.5916666666666668E-2</v>
      </c>
      <c r="C512" s="268">
        <v>0.34399999999999997</v>
      </c>
      <c r="D512" s="268">
        <v>0</v>
      </c>
      <c r="E512" s="268"/>
      <c r="F512" s="269">
        <v>553</v>
      </c>
      <c r="G512" s="270">
        <v>3.2000000000000001E-2</v>
      </c>
      <c r="H512" s="270">
        <v>3.0000000000000001E-3</v>
      </c>
      <c r="I512" s="270">
        <v>0</v>
      </c>
      <c r="J512" s="270">
        <v>5.0000000000000001E-3</v>
      </c>
      <c r="K512" s="270">
        <v>1E-3</v>
      </c>
      <c r="L512" s="270">
        <v>4.9166666666666664E-3</v>
      </c>
      <c r="M512" s="271">
        <v>57.866184448462931</v>
      </c>
      <c r="N512" s="269">
        <v>590</v>
      </c>
      <c r="O512" s="269">
        <v>595</v>
      </c>
      <c r="P512" s="269">
        <v>660</v>
      </c>
      <c r="Q512" s="269">
        <v>730</v>
      </c>
      <c r="R512" s="269">
        <v>900</v>
      </c>
      <c r="S512" s="269" t="s">
        <v>200</v>
      </c>
      <c r="T512" s="270">
        <v>3.7999999999999999E-2</v>
      </c>
      <c r="U512" s="270">
        <v>0.04</v>
      </c>
      <c r="V512" s="270">
        <v>4.3999999999999997E-2</v>
      </c>
      <c r="W512" s="270">
        <v>0.05</v>
      </c>
      <c r="X512" s="270">
        <v>6.0999999999999999E-2</v>
      </c>
      <c r="Y512" s="270">
        <v>5.0000000000000001E-3</v>
      </c>
      <c r="Z512" s="270">
        <v>5.0000000000000001E-3</v>
      </c>
      <c r="AA512" s="270">
        <v>6.0000000000000001E-3</v>
      </c>
      <c r="AB512" s="270">
        <v>6.0000000000000001E-3</v>
      </c>
      <c r="AC512" s="270">
        <v>7.0000000000000001E-3</v>
      </c>
      <c r="AD512" s="270">
        <v>0</v>
      </c>
      <c r="AE512" s="270">
        <v>0</v>
      </c>
      <c r="AF512" s="270">
        <v>0</v>
      </c>
      <c r="AG512" s="270">
        <v>0</v>
      </c>
      <c r="AH512" s="270">
        <v>0</v>
      </c>
      <c r="AI512" s="270">
        <v>0.01</v>
      </c>
      <c r="AJ512" s="270">
        <v>0.01</v>
      </c>
      <c r="AK512" s="270">
        <v>0.01</v>
      </c>
      <c r="AL512" s="270">
        <v>1.2E-2</v>
      </c>
      <c r="AM512" s="270">
        <v>1.2E-2</v>
      </c>
      <c r="AN512" s="270">
        <v>1E-3</v>
      </c>
      <c r="AO512" s="270">
        <v>1E-3</v>
      </c>
      <c r="AP512" s="270">
        <v>1E-3</v>
      </c>
      <c r="AQ512" s="270">
        <v>1E-3</v>
      </c>
      <c r="AR512" s="270">
        <v>1E-3</v>
      </c>
      <c r="AS512" s="270">
        <v>7.0000000000000001E-3</v>
      </c>
      <c r="AT512" s="270">
        <v>7.0000000000000001E-3</v>
      </c>
      <c r="AU512" s="270">
        <v>7.0000000000000001E-3</v>
      </c>
      <c r="AV512" s="270">
        <v>8.0000000000000002E-3</v>
      </c>
      <c r="AW512" s="270">
        <v>0.01</v>
      </c>
      <c r="AX512" s="270">
        <v>0</v>
      </c>
      <c r="AY512" s="270">
        <v>0</v>
      </c>
      <c r="AZ512" s="270">
        <v>0</v>
      </c>
      <c r="BA512" s="270">
        <v>0</v>
      </c>
      <c r="BB512" s="270">
        <v>0</v>
      </c>
      <c r="BC512" s="270">
        <v>0</v>
      </c>
      <c r="BD512" s="270">
        <v>0</v>
      </c>
      <c r="BE512" s="270">
        <v>0</v>
      </c>
      <c r="BF512" s="270">
        <v>0</v>
      </c>
      <c r="BG512" s="270">
        <v>0</v>
      </c>
    </row>
    <row r="513" spans="1:59">
      <c r="A513" s="267" t="s">
        <v>905</v>
      </c>
      <c r="B513" s="268">
        <v>0.69125000000000003</v>
      </c>
      <c r="C513" s="268">
        <v>1.05</v>
      </c>
      <c r="D513" s="268">
        <v>0</v>
      </c>
      <c r="E513" s="268"/>
      <c r="F513" s="269">
        <v>5600</v>
      </c>
      <c r="G513" s="270">
        <v>0.29199999999999998</v>
      </c>
      <c r="H513" s="270">
        <v>0.15</v>
      </c>
      <c r="I513" s="270">
        <v>0.01</v>
      </c>
      <c r="J513" s="270">
        <v>0.1</v>
      </c>
      <c r="K513" s="270">
        <v>1E-3</v>
      </c>
      <c r="L513" s="270">
        <v>0.1382500000000001</v>
      </c>
      <c r="M513" s="271">
        <v>52.142857142857146</v>
      </c>
      <c r="N513" s="269">
        <v>5800</v>
      </c>
      <c r="O513" s="269">
        <v>6200</v>
      </c>
      <c r="P513" s="269">
        <v>6500</v>
      </c>
      <c r="Q513" s="269">
        <v>6700</v>
      </c>
      <c r="R513" s="269">
        <v>7000</v>
      </c>
      <c r="S513" s="269" t="s">
        <v>222</v>
      </c>
      <c r="T513" s="270">
        <v>0.4</v>
      </c>
      <c r="U513" s="270">
        <v>0.41</v>
      </c>
      <c r="V513" s="270">
        <v>0.41499999999999998</v>
      </c>
      <c r="W513" s="270">
        <v>0.42</v>
      </c>
      <c r="X513" s="270">
        <v>0.42</v>
      </c>
      <c r="Y513" s="270">
        <v>0.06</v>
      </c>
      <c r="Z513" s="270">
        <v>7.8E-2</v>
      </c>
      <c r="AA513" s="270">
        <v>8.1000000000000003E-2</v>
      </c>
      <c r="AB513" s="270">
        <v>8.5000000000000006E-2</v>
      </c>
      <c r="AC513" s="270">
        <v>8.5000000000000006E-2</v>
      </c>
      <c r="AD513" s="270">
        <v>9.9000000000000005E-2</v>
      </c>
      <c r="AE513" s="270">
        <v>9.9000000000000005E-2</v>
      </c>
      <c r="AF513" s="270">
        <v>0.1</v>
      </c>
      <c r="AG513" s="270">
        <v>0.1</v>
      </c>
      <c r="AH513" s="270">
        <v>0.1</v>
      </c>
      <c r="AI513" s="270">
        <v>1.4999999999999999E-2</v>
      </c>
      <c r="AJ513" s="270">
        <v>1.4999999999999999E-2</v>
      </c>
      <c r="AK513" s="270">
        <v>1.7999999999999999E-2</v>
      </c>
      <c r="AL513" s="270">
        <v>1.7999999999999999E-2</v>
      </c>
      <c r="AM513" s="270">
        <v>0.02</v>
      </c>
      <c r="AN513" s="270">
        <v>2E-3</v>
      </c>
      <c r="AO513" s="270">
        <v>2E-3</v>
      </c>
      <c r="AP513" s="270">
        <v>3.0000000000000001E-3</v>
      </c>
      <c r="AQ513" s="270">
        <v>3.0000000000000001E-3</v>
      </c>
      <c r="AR513" s="270">
        <v>3.0000000000000001E-3</v>
      </c>
      <c r="AS513" s="270">
        <v>0.1</v>
      </c>
      <c r="AT513" s="270">
        <v>0.105</v>
      </c>
      <c r="AU513" s="270">
        <v>0.105</v>
      </c>
      <c r="AV513" s="270">
        <v>0.11</v>
      </c>
      <c r="AW513" s="270">
        <v>0.11</v>
      </c>
      <c r="AX513" s="270">
        <v>1.55</v>
      </c>
      <c r="AY513" s="270">
        <v>0</v>
      </c>
      <c r="AZ513" s="270">
        <v>0</v>
      </c>
      <c r="BA513" s="270">
        <v>0</v>
      </c>
      <c r="BB513" s="270">
        <v>0</v>
      </c>
      <c r="BC513" s="270">
        <v>0</v>
      </c>
      <c r="BD513" s="270">
        <v>0</v>
      </c>
      <c r="BE513" s="270">
        <v>0</v>
      </c>
      <c r="BF513" s="270">
        <v>0</v>
      </c>
      <c r="BG513" s="270">
        <v>0</v>
      </c>
    </row>
    <row r="514" spans="1:59">
      <c r="A514" s="267" t="s">
        <v>906</v>
      </c>
      <c r="B514" s="268">
        <v>5.6750000000000016E-2</v>
      </c>
      <c r="C514" s="268">
        <v>0.22</v>
      </c>
      <c r="D514" s="268">
        <v>0</v>
      </c>
      <c r="E514" s="268"/>
      <c r="F514" s="269">
        <v>840</v>
      </c>
      <c r="G514" s="270">
        <v>0.03</v>
      </c>
      <c r="H514" s="270">
        <v>2E-3</v>
      </c>
      <c r="I514" s="270">
        <v>0</v>
      </c>
      <c r="J514" s="270">
        <v>6.0000000000000001E-3</v>
      </c>
      <c r="K514" s="270">
        <v>0.03</v>
      </c>
      <c r="L514" s="270">
        <v>-1.1249999999999989E-2</v>
      </c>
      <c r="M514" s="271">
        <v>35.714285714285715</v>
      </c>
      <c r="N514" s="269">
        <v>880</v>
      </c>
      <c r="O514" s="269">
        <v>920</v>
      </c>
      <c r="P514" s="269">
        <v>970</v>
      </c>
      <c r="Q514" s="269">
        <v>1020</v>
      </c>
      <c r="R514" s="269">
        <v>1070</v>
      </c>
      <c r="S514" s="269" t="s">
        <v>143</v>
      </c>
      <c r="T514" s="270">
        <v>4.3999999999999997E-2</v>
      </c>
      <c r="U514" s="270">
        <v>4.5999999999999999E-2</v>
      </c>
      <c r="V514" s="270">
        <v>4.8000000000000001E-2</v>
      </c>
      <c r="W514" s="270">
        <v>0.05</v>
      </c>
      <c r="X514" s="270">
        <v>5.1999999999999998E-2</v>
      </c>
      <c r="Y514" s="270">
        <v>5.0000000000000001E-3</v>
      </c>
      <c r="Z514" s="270">
        <v>6.0000000000000001E-3</v>
      </c>
      <c r="AA514" s="270">
        <v>7.0000000000000001E-3</v>
      </c>
      <c r="AB514" s="270">
        <v>8.9999999999999993E-3</v>
      </c>
      <c r="AC514" s="270">
        <v>1.0999999999999999E-2</v>
      </c>
      <c r="AD514" s="270">
        <v>0</v>
      </c>
      <c r="AE514" s="270">
        <v>0</v>
      </c>
      <c r="AF514" s="270">
        <v>0</v>
      </c>
      <c r="AG514" s="270">
        <v>0</v>
      </c>
      <c r="AH514" s="270">
        <v>0</v>
      </c>
      <c r="AI514" s="270">
        <v>5.0000000000000001E-3</v>
      </c>
      <c r="AJ514" s="270">
        <v>7.0000000000000001E-3</v>
      </c>
      <c r="AK514" s="270">
        <v>8.9999999999999993E-3</v>
      </c>
      <c r="AL514" s="270">
        <v>8.9999999999999993E-3</v>
      </c>
      <c r="AM514" s="270">
        <v>0.01</v>
      </c>
      <c r="AN514" s="270">
        <v>0</v>
      </c>
      <c r="AO514" s="270">
        <v>0</v>
      </c>
      <c r="AP514" s="270">
        <v>0</v>
      </c>
      <c r="AQ514" s="270">
        <v>0</v>
      </c>
      <c r="AR514" s="270">
        <v>0</v>
      </c>
      <c r="AS514" s="270">
        <v>6.0000000000000001E-3</v>
      </c>
      <c r="AT514" s="270">
        <v>7.0000000000000001E-3</v>
      </c>
      <c r="AU514" s="270">
        <v>8.0000000000000002E-3</v>
      </c>
      <c r="AV514" s="270">
        <v>8.0000000000000002E-3</v>
      </c>
      <c r="AW514" s="270">
        <v>8.9999999999999993E-3</v>
      </c>
      <c r="AX514" s="270">
        <v>0</v>
      </c>
      <c r="AY514" s="270">
        <v>0</v>
      </c>
      <c r="AZ514" s="270">
        <v>0</v>
      </c>
      <c r="BA514" s="270">
        <v>0</v>
      </c>
      <c r="BB514" s="270">
        <v>0</v>
      </c>
      <c r="BC514" s="270">
        <v>0</v>
      </c>
      <c r="BD514" s="270">
        <v>0</v>
      </c>
      <c r="BE514" s="270">
        <v>0</v>
      </c>
      <c r="BF514" s="270">
        <v>0</v>
      </c>
      <c r="BG514" s="270">
        <v>0</v>
      </c>
    </row>
    <row r="515" spans="1:59">
      <c r="A515" s="267" t="s">
        <v>907</v>
      </c>
      <c r="B515" s="268">
        <v>0.55133333333333334</v>
      </c>
      <c r="C515" s="268">
        <v>2.7109999999999999</v>
      </c>
      <c r="D515" s="268">
        <v>4.711506849315069E-2</v>
      </c>
      <c r="E515" s="268"/>
      <c r="F515" s="269">
        <v>5825</v>
      </c>
      <c r="G515" s="270">
        <v>0.248</v>
      </c>
      <c r="H515" s="270">
        <v>0.214</v>
      </c>
      <c r="I515" s="270">
        <v>0</v>
      </c>
      <c r="J515" s="270">
        <v>2.5000000000000001E-2</v>
      </c>
      <c r="K515" s="270">
        <v>1.4999999999999999E-2</v>
      </c>
      <c r="L515" s="270">
        <v>2.2182648401826155E-3</v>
      </c>
      <c r="M515" s="271">
        <v>42.57510729613734</v>
      </c>
      <c r="N515" s="269">
        <v>5857</v>
      </c>
      <c r="O515" s="269">
        <v>5887</v>
      </c>
      <c r="P515" s="269">
        <v>5923</v>
      </c>
      <c r="Q515" s="269">
        <v>6035</v>
      </c>
      <c r="R515" s="269">
        <v>6544</v>
      </c>
      <c r="S515" s="269" t="s">
        <v>195</v>
      </c>
      <c r="T515" s="270">
        <v>0.26900000000000002</v>
      </c>
      <c r="U515" s="270">
        <v>0.28199999999999997</v>
      </c>
      <c r="V515" s="270">
        <v>0.30499999999999999</v>
      </c>
      <c r="W515" s="270">
        <v>0.32500000000000001</v>
      </c>
      <c r="X515" s="270">
        <v>0.35599999999999998</v>
      </c>
      <c r="Y515" s="270">
        <v>0.22500000000000001</v>
      </c>
      <c r="Z515" s="270">
        <v>0.24399999999999999</v>
      </c>
      <c r="AA515" s="270">
        <v>0.252</v>
      </c>
      <c r="AB515" s="270">
        <v>0.26200000000000001</v>
      </c>
      <c r="AC515" s="270">
        <v>0.28499999999999998</v>
      </c>
      <c r="AD515" s="270">
        <v>0</v>
      </c>
      <c r="AE515" s="270">
        <v>0</v>
      </c>
      <c r="AF515" s="270">
        <v>0</v>
      </c>
      <c r="AG515" s="270">
        <v>0</v>
      </c>
      <c r="AH515" s="270">
        <v>0</v>
      </c>
      <c r="AI515" s="270">
        <v>3.1E-2</v>
      </c>
      <c r="AJ515" s="270">
        <v>3.2000000000000001E-2</v>
      </c>
      <c r="AK515" s="270">
        <v>3.2000000000000001E-2</v>
      </c>
      <c r="AL515" s="270">
        <v>3.3000000000000002E-2</v>
      </c>
      <c r="AM515" s="270">
        <v>3.4000000000000002E-2</v>
      </c>
      <c r="AN515" s="270">
        <v>1.6E-2</v>
      </c>
      <c r="AO515" s="270">
        <v>1.6E-2</v>
      </c>
      <c r="AP515" s="270">
        <v>1.6E-2</v>
      </c>
      <c r="AQ515" s="270">
        <v>1.6E-2</v>
      </c>
      <c r="AR515" s="270">
        <v>1.6E-2</v>
      </c>
      <c r="AS515" s="270">
        <v>9.8000000000000004E-2</v>
      </c>
      <c r="AT515" s="270">
        <v>0.104</v>
      </c>
      <c r="AU515" s="270">
        <v>0.11</v>
      </c>
      <c r="AV515" s="270">
        <v>0.115</v>
      </c>
      <c r="AW515" s="270">
        <v>0.125</v>
      </c>
      <c r="AX515" s="270">
        <v>0</v>
      </c>
      <c r="AY515" s="270">
        <v>0</v>
      </c>
      <c r="AZ515" s="270">
        <v>0</v>
      </c>
      <c r="BA515" s="270">
        <v>0</v>
      </c>
      <c r="BB515" s="270">
        <v>0</v>
      </c>
      <c r="BC515" s="270">
        <v>0</v>
      </c>
      <c r="BD515" s="270">
        <v>0</v>
      </c>
      <c r="BE515" s="270">
        <v>0</v>
      </c>
      <c r="BF515" s="270">
        <v>0</v>
      </c>
      <c r="BG515" s="270">
        <v>0</v>
      </c>
    </row>
    <row r="516" spans="1:59">
      <c r="A516" s="267" t="s">
        <v>908</v>
      </c>
      <c r="B516" s="268">
        <v>0.22608333333333339</v>
      </c>
      <c r="C516" s="268">
        <v>0.41000000000000003</v>
      </c>
      <c r="D516" s="268">
        <v>0</v>
      </c>
      <c r="E516" s="268"/>
      <c r="F516" s="269">
        <v>1425</v>
      </c>
      <c r="G516" s="270">
        <v>6.3E-2</v>
      </c>
      <c r="H516" s="270">
        <v>0.106</v>
      </c>
      <c r="I516" s="270">
        <v>5.3999999999999999E-2</v>
      </c>
      <c r="J516" s="270">
        <v>1E-3</v>
      </c>
      <c r="K516" s="270">
        <v>1E-3</v>
      </c>
      <c r="L516" s="270">
        <v>1.0833333333334083E-3</v>
      </c>
      <c r="M516" s="271">
        <v>44.210526315789473</v>
      </c>
      <c r="N516" s="269">
        <v>1475</v>
      </c>
      <c r="O516" s="269">
        <v>1500</v>
      </c>
      <c r="P516" s="269">
        <v>1550</v>
      </c>
      <c r="Q516" s="269">
        <v>1600</v>
      </c>
      <c r="R516" s="269">
        <v>1650</v>
      </c>
      <c r="S516" s="269" t="s">
        <v>141</v>
      </c>
      <c r="T516" s="270">
        <v>0.11</v>
      </c>
      <c r="U516" s="270">
        <v>0.112</v>
      </c>
      <c r="V516" s="270">
        <v>0.114</v>
      </c>
      <c r="W516" s="270">
        <v>0.11600000000000001</v>
      </c>
      <c r="X516" s="270">
        <v>0.11799999999999999</v>
      </c>
      <c r="Y516" s="270">
        <v>7.0999999999999994E-2</v>
      </c>
      <c r="Z516" s="270">
        <v>7.2999999999999995E-2</v>
      </c>
      <c r="AA516" s="270">
        <v>7.3999999999999996E-2</v>
      </c>
      <c r="AB516" s="270">
        <v>7.5999999999999998E-2</v>
      </c>
      <c r="AC516" s="270">
        <v>7.6999999999999999E-2</v>
      </c>
      <c r="AD516" s="270">
        <v>0.1</v>
      </c>
      <c r="AE516" s="270">
        <v>0.1</v>
      </c>
      <c r="AF516" s="270">
        <v>0.1</v>
      </c>
      <c r="AG516" s="270">
        <v>0.1</v>
      </c>
      <c r="AH516" s="270">
        <v>0.1</v>
      </c>
      <c r="AI516" s="270">
        <v>1.2999999999999999E-2</v>
      </c>
      <c r="AJ516" s="270">
        <v>1.4E-2</v>
      </c>
      <c r="AK516" s="270">
        <v>1.4E-2</v>
      </c>
      <c r="AL516" s="270">
        <v>1.4E-2</v>
      </c>
      <c r="AM516" s="270">
        <v>1.4999999999999999E-2</v>
      </c>
      <c r="AN516" s="270">
        <v>1E-3</v>
      </c>
      <c r="AO516" s="270">
        <v>1E-3</v>
      </c>
      <c r="AP516" s="270">
        <v>2E-3</v>
      </c>
      <c r="AQ516" s="270">
        <v>2E-3</v>
      </c>
      <c r="AR516" s="270">
        <v>2E-3</v>
      </c>
      <c r="AS516" s="270">
        <v>1.4999999999999999E-2</v>
      </c>
      <c r="AT516" s="270">
        <v>1.4999999999999999E-2</v>
      </c>
      <c r="AU516" s="270">
        <v>1.4999999999999999E-2</v>
      </c>
      <c r="AV516" s="270">
        <v>1.6E-2</v>
      </c>
      <c r="AW516" s="270">
        <v>1.6E-2</v>
      </c>
      <c r="AX516" s="270">
        <v>0</v>
      </c>
      <c r="AY516" s="270">
        <v>0</v>
      </c>
      <c r="AZ516" s="270">
        <v>0</v>
      </c>
      <c r="BA516" s="270">
        <v>0</v>
      </c>
      <c r="BB516" s="270">
        <v>0</v>
      </c>
      <c r="BC516" s="270">
        <v>0</v>
      </c>
      <c r="BD516" s="270">
        <v>0</v>
      </c>
      <c r="BE516" s="270">
        <v>0</v>
      </c>
      <c r="BF516" s="270">
        <v>0</v>
      </c>
      <c r="BG516" s="270">
        <v>0</v>
      </c>
    </row>
    <row r="517" spans="1:59">
      <c r="A517" s="267" t="s">
        <v>909</v>
      </c>
      <c r="B517" s="268">
        <v>7.1249999999999994E-2</v>
      </c>
      <c r="C517" s="268">
        <v>0.15</v>
      </c>
      <c r="D517" s="268">
        <v>0</v>
      </c>
      <c r="E517" s="268"/>
      <c r="F517" s="269">
        <v>854</v>
      </c>
      <c r="G517" s="270">
        <v>4.9000000000000002E-2</v>
      </c>
      <c r="H517" s="270">
        <v>0.01</v>
      </c>
      <c r="I517" s="270">
        <v>0</v>
      </c>
      <c r="J517" s="270">
        <v>2E-3</v>
      </c>
      <c r="K517" s="270">
        <v>2E-3</v>
      </c>
      <c r="L517" s="270">
        <v>8.2499999999999934E-3</v>
      </c>
      <c r="M517" s="271">
        <v>57.377049180327866</v>
      </c>
      <c r="N517" s="269">
        <v>900</v>
      </c>
      <c r="O517" s="269">
        <v>950</v>
      </c>
      <c r="P517" s="269">
        <v>1000</v>
      </c>
      <c r="Q517" s="269">
        <v>1050</v>
      </c>
      <c r="R517" s="269">
        <v>1075</v>
      </c>
      <c r="S517" s="269" t="s">
        <v>130</v>
      </c>
      <c r="T517" s="270">
        <v>5.8999999999999997E-2</v>
      </c>
      <c r="U517" s="270">
        <v>6.2E-2</v>
      </c>
      <c r="V517" s="270" t="e">
        <v>#N/A</v>
      </c>
      <c r="W517" s="270">
        <v>6.9000000000000006E-2</v>
      </c>
      <c r="X517" s="270">
        <v>7.2999999999999995E-2</v>
      </c>
      <c r="Y517" s="270">
        <v>0.01</v>
      </c>
      <c r="Z517" s="270">
        <v>0.01</v>
      </c>
      <c r="AA517" s="270">
        <v>0.01</v>
      </c>
      <c r="AB517" s="270">
        <v>0.01</v>
      </c>
      <c r="AC517" s="270">
        <v>0.01</v>
      </c>
      <c r="AD517" s="270">
        <v>0</v>
      </c>
      <c r="AE517" s="270">
        <v>0</v>
      </c>
      <c r="AF517" s="270">
        <v>0</v>
      </c>
      <c r="AG517" s="270">
        <v>0</v>
      </c>
      <c r="AH517" s="270">
        <v>0</v>
      </c>
      <c r="AI517" s="270">
        <v>2E-3</v>
      </c>
      <c r="AJ517" s="270">
        <v>2E-3</v>
      </c>
      <c r="AK517" s="270">
        <v>2E-3</v>
      </c>
      <c r="AL517" s="270">
        <v>3.0000000000000001E-3</v>
      </c>
      <c r="AM517" s="270">
        <v>3.0000000000000001E-3</v>
      </c>
      <c r="AN517" s="270">
        <v>2E-3</v>
      </c>
      <c r="AO517" s="270">
        <v>2E-3</v>
      </c>
      <c r="AP517" s="270">
        <v>2E-3</v>
      </c>
      <c r="AQ517" s="270">
        <v>2E-3</v>
      </c>
      <c r="AR517" s="270">
        <v>2E-3</v>
      </c>
      <c r="AS517" s="270">
        <v>8.9999999999999993E-3</v>
      </c>
      <c r="AT517" s="270">
        <v>0.01</v>
      </c>
      <c r="AU517" s="270">
        <v>0.01</v>
      </c>
      <c r="AV517" s="270">
        <v>1.0999999999999999E-2</v>
      </c>
      <c r="AW517" s="270">
        <v>1.0999999999999999E-2</v>
      </c>
      <c r="AX517" s="270">
        <v>0</v>
      </c>
      <c r="AY517" s="270">
        <v>0</v>
      </c>
      <c r="AZ517" s="270">
        <v>0</v>
      </c>
      <c r="BA517" s="270">
        <v>0</v>
      </c>
      <c r="BB517" s="270">
        <v>0</v>
      </c>
      <c r="BC517" s="270">
        <v>0</v>
      </c>
      <c r="BD517" s="270">
        <v>0</v>
      </c>
      <c r="BE517" s="270">
        <v>0</v>
      </c>
      <c r="BF517" s="270">
        <v>0</v>
      </c>
      <c r="BG517" s="270">
        <v>0</v>
      </c>
    </row>
    <row r="518" spans="1:59">
      <c r="A518" s="267" t="s">
        <v>910</v>
      </c>
      <c r="B518" s="268">
        <v>1.2583333333333335E-2</v>
      </c>
      <c r="C518" s="268">
        <v>0.05</v>
      </c>
      <c r="D518" s="268">
        <v>0</v>
      </c>
      <c r="E518" s="268"/>
      <c r="F518" s="269">
        <v>216</v>
      </c>
      <c r="G518" s="270">
        <v>0.01</v>
      </c>
      <c r="H518" s="270">
        <v>0</v>
      </c>
      <c r="I518" s="270">
        <v>0</v>
      </c>
      <c r="J518" s="270">
        <v>0</v>
      </c>
      <c r="K518" s="270">
        <v>1E-3</v>
      </c>
      <c r="L518" s="270">
        <v>1.5833333333333359E-3</v>
      </c>
      <c r="M518" s="271">
        <v>46.296296296296298</v>
      </c>
      <c r="N518" s="269">
        <v>232</v>
      </c>
      <c r="O518" s="269">
        <v>240</v>
      </c>
      <c r="P518" s="269">
        <v>245</v>
      </c>
      <c r="Q518" s="269">
        <v>245</v>
      </c>
      <c r="R518" s="269">
        <v>245</v>
      </c>
      <c r="S518" s="269" t="s">
        <v>186</v>
      </c>
      <c r="T518" s="270">
        <v>1.2E-2</v>
      </c>
      <c r="U518" s="270">
        <v>1.2E-2</v>
      </c>
      <c r="V518" s="270">
        <v>1.2E-2</v>
      </c>
      <c r="W518" s="270">
        <v>1.2E-2</v>
      </c>
      <c r="X518" s="270">
        <v>1.2E-2</v>
      </c>
      <c r="Y518" s="270">
        <v>1E-3</v>
      </c>
      <c r="Z518" s="270">
        <v>2E-3</v>
      </c>
      <c r="AA518" s="270">
        <v>2E-3</v>
      </c>
      <c r="AB518" s="270">
        <v>2E-3</v>
      </c>
      <c r="AC518" s="270">
        <v>2E-3</v>
      </c>
      <c r="AD518" s="270">
        <v>2E-3</v>
      </c>
      <c r="AE518" s="270">
        <v>2E-3</v>
      </c>
      <c r="AF518" s="270">
        <v>2E-3</v>
      </c>
      <c r="AG518" s="270">
        <v>2E-3</v>
      </c>
      <c r="AH518" s="270">
        <v>2E-3</v>
      </c>
      <c r="AI518" s="270">
        <v>1E-3</v>
      </c>
      <c r="AJ518" s="270">
        <v>1E-3</v>
      </c>
      <c r="AK518" s="270">
        <v>1E-3</v>
      </c>
      <c r="AL518" s="270">
        <v>1E-3</v>
      </c>
      <c r="AM518" s="270">
        <v>1E-3</v>
      </c>
      <c r="AN518" s="270">
        <v>1E-3</v>
      </c>
      <c r="AO518" s="270">
        <v>1E-3</v>
      </c>
      <c r="AP518" s="270">
        <v>1E-3</v>
      </c>
      <c r="AQ518" s="270">
        <v>1E-3</v>
      </c>
      <c r="AR518" s="270">
        <v>1E-3</v>
      </c>
      <c r="AS518" s="270">
        <v>2E-3</v>
      </c>
      <c r="AT518" s="270">
        <v>2E-3</v>
      </c>
      <c r="AU518" s="270">
        <v>2E-3</v>
      </c>
      <c r="AV518" s="270">
        <v>2E-3</v>
      </c>
      <c r="AW518" s="270">
        <v>2E-3</v>
      </c>
      <c r="AX518" s="270">
        <v>0</v>
      </c>
      <c r="AY518" s="270">
        <v>0</v>
      </c>
      <c r="AZ518" s="270">
        <v>0</v>
      </c>
      <c r="BA518" s="270">
        <v>0</v>
      </c>
      <c r="BB518" s="270">
        <v>0</v>
      </c>
      <c r="BC518" s="270">
        <v>0</v>
      </c>
      <c r="BD518" s="270">
        <v>0</v>
      </c>
      <c r="BE518" s="270">
        <v>0</v>
      </c>
      <c r="BF518" s="270">
        <v>0</v>
      </c>
      <c r="BG518" s="270">
        <v>0</v>
      </c>
    </row>
    <row r="519" spans="1:59">
      <c r="A519" s="267" t="s">
        <v>911</v>
      </c>
      <c r="B519" s="268">
        <v>0.86899999999999988</v>
      </c>
      <c r="C519" s="268">
        <v>2</v>
      </c>
      <c r="D519" s="268">
        <v>0.45209589041095888</v>
      </c>
      <c r="E519" s="268"/>
      <c r="F519" s="269">
        <v>8303</v>
      </c>
      <c r="G519" s="270">
        <v>0.313</v>
      </c>
      <c r="H519" s="270">
        <v>8.0000000000000002E-3</v>
      </c>
      <c r="I519" s="270">
        <v>2.9000000000000001E-2</v>
      </c>
      <c r="J519" s="270">
        <v>0.14899999999999999</v>
      </c>
      <c r="K519" s="270">
        <v>0</v>
      </c>
      <c r="L519" s="270">
        <v>-8.2095890410958994E-2</v>
      </c>
      <c r="M519" s="271">
        <v>37.69721787305793</v>
      </c>
      <c r="N519" s="269">
        <v>8345</v>
      </c>
      <c r="O519" s="269">
        <v>8425</v>
      </c>
      <c r="P519" s="269">
        <v>8500</v>
      </c>
      <c r="Q519" s="269">
        <v>8600</v>
      </c>
      <c r="R519" s="269">
        <v>8675</v>
      </c>
      <c r="S519" s="269" t="s">
        <v>133</v>
      </c>
      <c r="T519" s="270">
        <v>0.315</v>
      </c>
      <c r="U519" s="270">
        <v>0.318</v>
      </c>
      <c r="V519" s="270">
        <v>0.32100000000000001</v>
      </c>
      <c r="W519" s="270">
        <v>0.32400000000000001</v>
      </c>
      <c r="X519" s="270">
        <v>0.32700000000000001</v>
      </c>
      <c r="Y519" s="270">
        <v>8.9999999999999993E-3</v>
      </c>
      <c r="Z519" s="270">
        <v>0.01</v>
      </c>
      <c r="AA519" s="270">
        <v>1.0999999999999999E-2</v>
      </c>
      <c r="AB519" s="270">
        <v>1.2E-2</v>
      </c>
      <c r="AC519" s="270">
        <v>1.2999999999999999E-2</v>
      </c>
      <c r="AD519" s="270">
        <v>0.06</v>
      </c>
      <c r="AE519" s="270">
        <v>7.0000000000000007E-2</v>
      </c>
      <c r="AF519" s="270">
        <v>7.0000000000000007E-2</v>
      </c>
      <c r="AG519" s="270">
        <v>7.0000000000000007E-2</v>
      </c>
      <c r="AH519" s="270">
        <v>7.0000000000000007E-2</v>
      </c>
      <c r="AI519" s="270">
        <v>0.156</v>
      </c>
      <c r="AJ519" s="270">
        <v>0.157</v>
      </c>
      <c r="AK519" s="270">
        <v>0.158</v>
      </c>
      <c r="AL519" s="270">
        <v>0.159</v>
      </c>
      <c r="AM519" s="270">
        <v>0.16</v>
      </c>
      <c r="AN519" s="270">
        <v>0.01</v>
      </c>
      <c r="AO519" s="270">
        <v>0.01</v>
      </c>
      <c r="AP519" s="270">
        <v>0.01</v>
      </c>
      <c r="AQ519" s="270">
        <v>0.01</v>
      </c>
      <c r="AR519" s="270">
        <v>0.01</v>
      </c>
      <c r="AS519" s="270">
        <v>0.10100000000000001</v>
      </c>
      <c r="AT519" s="270">
        <v>0.104</v>
      </c>
      <c r="AU519" s="270">
        <v>0.105</v>
      </c>
      <c r="AV519" s="270">
        <v>0.106</v>
      </c>
      <c r="AW519" s="270">
        <v>0.107</v>
      </c>
      <c r="AX519" s="270">
        <v>0</v>
      </c>
      <c r="AY519" s="270">
        <v>0</v>
      </c>
      <c r="AZ519" s="270">
        <v>0</v>
      </c>
      <c r="BA519" s="270">
        <v>0</v>
      </c>
      <c r="BB519" s="270">
        <v>0</v>
      </c>
      <c r="BC519" s="270">
        <v>0</v>
      </c>
      <c r="BD519" s="270">
        <v>0</v>
      </c>
      <c r="BE519" s="270">
        <v>0</v>
      </c>
      <c r="BF519" s="270">
        <v>0</v>
      </c>
      <c r="BG519" s="270">
        <v>0</v>
      </c>
    </row>
    <row r="520" spans="1:59">
      <c r="A520" s="267" t="s">
        <v>913</v>
      </c>
      <c r="B520" s="268">
        <v>0.20441666666666669</v>
      </c>
      <c r="C520" s="268">
        <v>0.4</v>
      </c>
      <c r="D520" s="268">
        <v>0</v>
      </c>
      <c r="E520" s="268"/>
      <c r="F520" s="269">
        <v>2250</v>
      </c>
      <c r="G520" s="270">
        <v>7.5999999999999998E-2</v>
      </c>
      <c r="H520" s="270">
        <v>5.1999999999999998E-2</v>
      </c>
      <c r="I520" s="270">
        <v>1.2999999999999999E-2</v>
      </c>
      <c r="J520" s="270">
        <v>8.0000000000000002E-3</v>
      </c>
      <c r="K520" s="270">
        <v>0.01</v>
      </c>
      <c r="L520" s="270">
        <v>4.5416666666666661E-2</v>
      </c>
      <c r="M520" s="271">
        <v>33.777777777777779</v>
      </c>
      <c r="N520" s="269">
        <v>2275</v>
      </c>
      <c r="O520" s="269">
        <v>2300</v>
      </c>
      <c r="P520" s="269">
        <v>2325</v>
      </c>
      <c r="Q520" s="269">
        <v>2350</v>
      </c>
      <c r="R520" s="269">
        <v>2375</v>
      </c>
      <c r="S520" s="269" t="s">
        <v>133</v>
      </c>
      <c r="T520" s="270">
        <v>7.0000000000000007E-2</v>
      </c>
      <c r="U520" s="270">
        <v>7.0999999999999994E-2</v>
      </c>
      <c r="V520" s="270">
        <v>7.1999999999999995E-2</v>
      </c>
      <c r="W520" s="270">
        <v>7.2999999999999995E-2</v>
      </c>
      <c r="X520" s="270">
        <v>7.4999999999999997E-2</v>
      </c>
      <c r="Y520" s="270">
        <v>2.5000000000000001E-2</v>
      </c>
      <c r="Z520" s="270">
        <v>0.03</v>
      </c>
      <c r="AA520" s="270">
        <v>3.5000000000000003E-2</v>
      </c>
      <c r="AB520" s="270">
        <v>0.04</v>
      </c>
      <c r="AC520" s="270">
        <v>4.4999999999999998E-2</v>
      </c>
      <c r="AD520" s="270">
        <v>0.03</v>
      </c>
      <c r="AE520" s="270">
        <v>0.04</v>
      </c>
      <c r="AF520" s="270">
        <v>0.05</v>
      </c>
      <c r="AG520" s="270">
        <v>0.06</v>
      </c>
      <c r="AH520" s="270">
        <v>7.0000000000000007E-2</v>
      </c>
      <c r="AI520" s="270">
        <v>3.2000000000000001E-2</v>
      </c>
      <c r="AJ520" s="270">
        <v>3.2000000000000001E-2</v>
      </c>
      <c r="AK520" s="270">
        <v>3.2000000000000001E-2</v>
      </c>
      <c r="AL520" s="270">
        <v>3.2000000000000001E-2</v>
      </c>
      <c r="AM520" s="270">
        <v>3.2000000000000001E-2</v>
      </c>
      <c r="AN520" s="270">
        <v>0.01</v>
      </c>
      <c r="AO520" s="270">
        <v>0.01</v>
      </c>
      <c r="AP520" s="270">
        <v>0.01</v>
      </c>
      <c r="AQ520" s="270">
        <v>0.01</v>
      </c>
      <c r="AR520" s="270">
        <v>0.01</v>
      </c>
      <c r="AS520" s="270">
        <v>0.03</v>
      </c>
      <c r="AT520" s="270">
        <v>0.03</v>
      </c>
      <c r="AU520" s="270">
        <v>0.03</v>
      </c>
      <c r="AV520" s="270">
        <v>0.03</v>
      </c>
      <c r="AW520" s="270">
        <v>0.03</v>
      </c>
      <c r="AX520" s="270">
        <v>0</v>
      </c>
      <c r="AY520" s="270">
        <v>0</v>
      </c>
      <c r="AZ520" s="270">
        <v>0</v>
      </c>
      <c r="BA520" s="270">
        <v>0</v>
      </c>
      <c r="BB520" s="270">
        <v>0</v>
      </c>
      <c r="BC520" s="270">
        <v>0</v>
      </c>
      <c r="BD520" s="270">
        <v>0</v>
      </c>
      <c r="BE520" s="270">
        <v>0</v>
      </c>
      <c r="BF520" s="270">
        <v>0</v>
      </c>
      <c r="BG520" s="270">
        <v>0</v>
      </c>
    </row>
    <row r="521" spans="1:59">
      <c r="A521" s="267" t="s">
        <v>914</v>
      </c>
      <c r="B521" s="268">
        <v>0.49400000000000005</v>
      </c>
      <c r="C521" s="268">
        <v>0.68399999999999994</v>
      </c>
      <c r="D521" s="268">
        <v>0</v>
      </c>
      <c r="E521" s="268"/>
      <c r="F521" s="269">
        <v>3210</v>
      </c>
      <c r="G521" s="270">
        <v>0.20500000000000002</v>
      </c>
      <c r="H521" s="270">
        <v>0.13800000000000001</v>
      </c>
      <c r="I521" s="270">
        <v>8.9999999999999993E-3</v>
      </c>
      <c r="J521" s="270">
        <v>0</v>
      </c>
      <c r="K521" s="270">
        <v>7.0000000000000007E-2</v>
      </c>
      <c r="L521" s="270">
        <v>7.2000000000000008E-2</v>
      </c>
      <c r="M521" s="271">
        <v>63.862928348909669</v>
      </c>
      <c r="N521" s="269">
        <v>3223</v>
      </c>
      <c r="O521" s="269">
        <v>3255</v>
      </c>
      <c r="P521" s="269">
        <v>3288</v>
      </c>
      <c r="Q521" s="269">
        <v>3320</v>
      </c>
      <c r="R521" s="269">
        <v>3354</v>
      </c>
      <c r="S521" s="269" t="s">
        <v>195</v>
      </c>
      <c r="T521" s="270">
        <v>0.20599999999999999</v>
      </c>
      <c r="U521" s="270">
        <v>0.20799999999999999</v>
      </c>
      <c r="V521" s="270">
        <v>0.21</v>
      </c>
      <c r="W521" s="270">
        <v>0.21199999999999999</v>
      </c>
      <c r="X521" s="270">
        <v>0.214</v>
      </c>
      <c r="Y521" s="270">
        <v>0.152</v>
      </c>
      <c r="Z521" s="270">
        <v>0.186</v>
      </c>
      <c r="AA521" s="270">
        <v>0.221</v>
      </c>
      <c r="AB521" s="270">
        <v>0.255</v>
      </c>
      <c r="AC521" s="270">
        <v>0.28999999999999998</v>
      </c>
      <c r="AD521" s="270">
        <v>0.01</v>
      </c>
      <c r="AE521" s="270">
        <v>1.2E-2</v>
      </c>
      <c r="AF521" s="270">
        <v>1.2999999999999999E-2</v>
      </c>
      <c r="AG521" s="270">
        <v>1.4999999999999999E-2</v>
      </c>
      <c r="AH521" s="270">
        <v>1.7000000000000001E-2</v>
      </c>
      <c r="AI521" s="270">
        <v>0</v>
      </c>
      <c r="AJ521" s="270">
        <v>0</v>
      </c>
      <c r="AK521" s="270">
        <v>0</v>
      </c>
      <c r="AL521" s="270">
        <v>0</v>
      </c>
      <c r="AM521" s="270">
        <v>0</v>
      </c>
      <c r="AN521" s="270">
        <v>7.2999999999999995E-2</v>
      </c>
      <c r="AO521" s="270">
        <v>0.08</v>
      </c>
      <c r="AP521" s="270">
        <v>8.6999999999999994E-2</v>
      </c>
      <c r="AQ521" s="270">
        <v>9.4E-2</v>
      </c>
      <c r="AR521" s="270">
        <v>0.10100000000000001</v>
      </c>
      <c r="AS521" s="270">
        <v>7.0000000000000007E-2</v>
      </c>
      <c r="AT521" s="270">
        <v>7.6999999999999999E-2</v>
      </c>
      <c r="AU521" s="270">
        <v>8.4000000000000005E-2</v>
      </c>
      <c r="AV521" s="270">
        <v>9.0999999999999998E-2</v>
      </c>
      <c r="AW521" s="270">
        <v>9.9000000000000005E-2</v>
      </c>
      <c r="AX521" s="270">
        <v>0.36</v>
      </c>
      <c r="AY521" s="270">
        <v>0</v>
      </c>
      <c r="AZ521" s="270">
        <v>0</v>
      </c>
      <c r="BA521" s="270">
        <v>0</v>
      </c>
      <c r="BB521" s="270">
        <v>0</v>
      </c>
      <c r="BC521" s="270">
        <v>0</v>
      </c>
      <c r="BD521" s="270">
        <v>0</v>
      </c>
      <c r="BE521" s="270">
        <v>0</v>
      </c>
      <c r="BF521" s="270">
        <v>0</v>
      </c>
      <c r="BG521" s="270">
        <v>0</v>
      </c>
    </row>
    <row r="522" spans="1:59">
      <c r="A522" s="267" t="s">
        <v>132</v>
      </c>
      <c r="B522" s="268">
        <v>2.7223333333333333</v>
      </c>
      <c r="C522" s="268">
        <v>5.1280000000000001</v>
      </c>
      <c r="D522" s="268">
        <v>1.1070246575342466</v>
      </c>
      <c r="E522" s="268"/>
      <c r="F522" s="269">
        <v>11976</v>
      </c>
      <c r="G522" s="270">
        <v>0.44800000000000001</v>
      </c>
      <c r="H522" s="270">
        <v>0.36699999999999999</v>
      </c>
      <c r="I522" s="270">
        <v>3.5999999999999997E-2</v>
      </c>
      <c r="J522" s="270">
        <v>0.108</v>
      </c>
      <c r="K522" s="270">
        <v>0.24199999999999999</v>
      </c>
      <c r="L522" s="270">
        <v>0.41430867579908659</v>
      </c>
      <c r="M522" s="271">
        <v>37.40814963259853</v>
      </c>
      <c r="N522" s="269">
        <v>12075</v>
      </c>
      <c r="O522" s="269">
        <v>12316</v>
      </c>
      <c r="P522" s="269">
        <v>12562</v>
      </c>
      <c r="Q522" s="269">
        <v>12814</v>
      </c>
      <c r="R522" s="269">
        <v>13070</v>
      </c>
      <c r="S522" s="269" t="s">
        <v>219</v>
      </c>
      <c r="T522" s="270">
        <v>0.47599999999999998</v>
      </c>
      <c r="U522" s="270">
        <v>0.48499999999999999</v>
      </c>
      <c r="V522" s="270">
        <v>0.495</v>
      </c>
      <c r="W522" s="270">
        <v>0.505</v>
      </c>
      <c r="X522" s="270">
        <v>0.51500000000000001</v>
      </c>
      <c r="Y522" s="270">
        <v>0.35199999999999998</v>
      </c>
      <c r="Z522" s="270">
        <v>0.35899999999999999</v>
      </c>
      <c r="AA522" s="270">
        <v>0.36699999999999999</v>
      </c>
      <c r="AB522" s="270">
        <v>0.374</v>
      </c>
      <c r="AC522" s="270">
        <v>0.38200000000000001</v>
      </c>
      <c r="AD522" s="270">
        <v>3.2000000000000001E-2</v>
      </c>
      <c r="AE522" s="270">
        <v>3.4000000000000002E-2</v>
      </c>
      <c r="AF522" s="270">
        <v>3.5000000000000003E-2</v>
      </c>
      <c r="AG522" s="270">
        <v>3.6999999999999998E-2</v>
      </c>
      <c r="AH522" s="270">
        <v>3.9E-2</v>
      </c>
      <c r="AI522" s="270">
        <v>0.112</v>
      </c>
      <c r="AJ522" s="270">
        <v>0.114</v>
      </c>
      <c r="AK522" s="270">
        <v>0.11700000000000001</v>
      </c>
      <c r="AL522" s="270">
        <v>0.11899999999999999</v>
      </c>
      <c r="AM522" s="270">
        <v>0.121</v>
      </c>
      <c r="AN522" s="270">
        <v>0.25700000000000001</v>
      </c>
      <c r="AO522" s="270">
        <v>0.26200000000000001</v>
      </c>
      <c r="AP522" s="270">
        <v>0.26700000000000002</v>
      </c>
      <c r="AQ522" s="270">
        <v>0.27200000000000002</v>
      </c>
      <c r="AR522" s="270">
        <v>0.27800000000000002</v>
      </c>
      <c r="AS522" s="270">
        <v>0.29299999999999998</v>
      </c>
      <c r="AT522" s="270">
        <v>0.30299999999999999</v>
      </c>
      <c r="AU522" s="270">
        <v>0.314</v>
      </c>
      <c r="AV522" s="270">
        <v>0.32500000000000001</v>
      </c>
      <c r="AW522" s="270">
        <v>0.33600000000000002</v>
      </c>
      <c r="AX522" s="270">
        <v>0</v>
      </c>
      <c r="AY522" s="270">
        <v>0</v>
      </c>
      <c r="AZ522" s="270">
        <v>0</v>
      </c>
      <c r="BA522" s="270">
        <v>0</v>
      </c>
      <c r="BB522" s="270">
        <v>0</v>
      </c>
      <c r="BC522" s="270">
        <v>0</v>
      </c>
      <c r="BD522" s="270">
        <v>0</v>
      </c>
      <c r="BE522" s="270">
        <v>0</v>
      </c>
      <c r="BF522" s="270">
        <v>0</v>
      </c>
      <c r="BG522" s="270">
        <v>0</v>
      </c>
    </row>
    <row r="523" spans="1:59">
      <c r="A523" s="267" t="s">
        <v>915</v>
      </c>
      <c r="B523" s="268">
        <v>0.41266666666666674</v>
      </c>
      <c r="C523" s="268">
        <v>1.08</v>
      </c>
      <c r="D523" s="268">
        <v>1.2602739726027396E-3</v>
      </c>
      <c r="E523" s="268"/>
      <c r="F523" s="269">
        <v>6487</v>
      </c>
      <c r="G523" s="270">
        <v>0.23799999999999999</v>
      </c>
      <c r="H523" s="270">
        <v>0.04</v>
      </c>
      <c r="I523" s="270">
        <v>0</v>
      </c>
      <c r="J523" s="270">
        <v>0.06</v>
      </c>
      <c r="K523" s="270">
        <v>0.01</v>
      </c>
      <c r="L523" s="270">
        <v>6.3406392694064007E-2</v>
      </c>
      <c r="M523" s="271">
        <v>36.688762139663943</v>
      </c>
      <c r="N523" s="269">
        <v>6453</v>
      </c>
      <c r="O523" s="269">
        <v>6453</v>
      </c>
      <c r="P523" s="269">
        <v>6453</v>
      </c>
      <c r="Q523" s="269">
        <v>6453</v>
      </c>
      <c r="R523" s="269">
        <v>6453</v>
      </c>
      <c r="S523" s="269" t="s">
        <v>132</v>
      </c>
      <c r="T523" s="270">
        <v>0.38800000000000001</v>
      </c>
      <c r="U523" s="270">
        <v>0.38800000000000001</v>
      </c>
      <c r="V523" s="270" t="e">
        <v>#N/A</v>
      </c>
      <c r="W523" s="270">
        <v>0.38800000000000001</v>
      </c>
      <c r="X523" s="270">
        <v>0.38800000000000001</v>
      </c>
      <c r="Y523" s="270">
        <v>2.5999999999999999E-2</v>
      </c>
      <c r="Z523" s="270">
        <v>2.5999999999999999E-2</v>
      </c>
      <c r="AA523" s="270">
        <v>2.5999999999999999E-2</v>
      </c>
      <c r="AB523" s="270">
        <v>2.5999999999999999E-2</v>
      </c>
      <c r="AC523" s="270">
        <v>2.5999999999999999E-2</v>
      </c>
      <c r="AD523" s="270">
        <v>0</v>
      </c>
      <c r="AE523" s="270">
        <v>0</v>
      </c>
      <c r="AF523" s="270">
        <v>0</v>
      </c>
      <c r="AG523" s="270">
        <v>0</v>
      </c>
      <c r="AH523" s="270">
        <v>0</v>
      </c>
      <c r="AI523" s="270">
        <v>2.3E-2</v>
      </c>
      <c r="AJ523" s="270">
        <v>2.3E-2</v>
      </c>
      <c r="AK523" s="270">
        <v>2.3E-2</v>
      </c>
      <c r="AL523" s="270">
        <v>2.3E-2</v>
      </c>
      <c r="AM523" s="270">
        <v>2.3E-2</v>
      </c>
      <c r="AN523" s="270">
        <v>0.02</v>
      </c>
      <c r="AO523" s="270">
        <v>0.02</v>
      </c>
      <c r="AP523" s="270">
        <v>0.02</v>
      </c>
      <c r="AQ523" s="270">
        <v>0.02</v>
      </c>
      <c r="AR523" s="270">
        <v>0.02</v>
      </c>
      <c r="AS523" s="270">
        <v>4.3999999999999997E-2</v>
      </c>
      <c r="AT523" s="270">
        <v>4.3999999999999997E-2</v>
      </c>
      <c r="AU523" s="270">
        <v>4.3999999999999997E-2</v>
      </c>
      <c r="AV523" s="270">
        <v>4.3999999999999997E-2</v>
      </c>
      <c r="AW523" s="270">
        <v>4.3999999999999997E-2</v>
      </c>
      <c r="AX523" s="270">
        <v>0</v>
      </c>
      <c r="AY523" s="270">
        <v>0</v>
      </c>
      <c r="AZ523" s="270">
        <v>0</v>
      </c>
      <c r="BA523" s="270">
        <v>0</v>
      </c>
      <c r="BB523" s="270">
        <v>0</v>
      </c>
      <c r="BC523" s="270">
        <v>0</v>
      </c>
      <c r="BD523" s="270">
        <v>0</v>
      </c>
      <c r="BE523" s="270">
        <v>0</v>
      </c>
      <c r="BF523" s="270">
        <v>0</v>
      </c>
      <c r="BG523" s="270">
        <v>0</v>
      </c>
    </row>
    <row r="524" spans="1:59">
      <c r="A524" s="267" t="s">
        <v>916</v>
      </c>
      <c r="B524" s="268" t="s">
        <v>395</v>
      </c>
      <c r="C524" s="268">
        <v>16.2</v>
      </c>
      <c r="D524" s="268">
        <v>0</v>
      </c>
      <c r="E524" s="268"/>
      <c r="F524" s="269">
        <v>0</v>
      </c>
      <c r="G524" s="270">
        <v>0</v>
      </c>
      <c r="H524" s="270">
        <v>0</v>
      </c>
      <c r="I524" s="270">
        <v>0</v>
      </c>
      <c r="J524" s="270">
        <v>0</v>
      </c>
      <c r="K524" s="270">
        <v>0</v>
      </c>
      <c r="L524" s="270" t="e">
        <v>#VALUE!</v>
      </c>
      <c r="M524" s="271" t="s">
        <v>395</v>
      </c>
      <c r="N524" s="269">
        <v>0</v>
      </c>
      <c r="O524" s="269">
        <v>0</v>
      </c>
      <c r="P524" s="269">
        <v>0</v>
      </c>
      <c r="Q524" s="269">
        <v>0</v>
      </c>
      <c r="R524" s="269">
        <v>0</v>
      </c>
      <c r="S524" s="269" t="s">
        <v>213</v>
      </c>
      <c r="T524" s="270">
        <v>0</v>
      </c>
      <c r="U524" s="270">
        <v>0</v>
      </c>
      <c r="V524" s="270">
        <v>0</v>
      </c>
      <c r="W524" s="270">
        <v>0</v>
      </c>
      <c r="X524" s="270">
        <v>0</v>
      </c>
      <c r="Y524" s="270">
        <v>0</v>
      </c>
      <c r="Z524" s="270">
        <v>0</v>
      </c>
      <c r="AA524" s="270">
        <v>0</v>
      </c>
      <c r="AB524" s="270">
        <v>0</v>
      </c>
      <c r="AC524" s="270">
        <v>0</v>
      </c>
      <c r="AD524" s="270">
        <v>0</v>
      </c>
      <c r="AE524" s="270">
        <v>0</v>
      </c>
      <c r="AF524" s="270">
        <v>0</v>
      </c>
      <c r="AG524" s="270">
        <v>0</v>
      </c>
      <c r="AH524" s="270">
        <v>0</v>
      </c>
      <c r="AI524" s="270">
        <v>0</v>
      </c>
      <c r="AJ524" s="270">
        <v>0</v>
      </c>
      <c r="AK524" s="270">
        <v>0</v>
      </c>
      <c r="AL524" s="270">
        <v>0</v>
      </c>
      <c r="AM524" s="270">
        <v>0</v>
      </c>
      <c r="AN524" s="270">
        <v>0</v>
      </c>
      <c r="AO524" s="270">
        <v>0</v>
      </c>
      <c r="AP524" s="270">
        <v>0</v>
      </c>
      <c r="AQ524" s="270">
        <v>0</v>
      </c>
      <c r="AR524" s="270">
        <v>0</v>
      </c>
      <c r="AS524" s="270">
        <v>0</v>
      </c>
      <c r="AT524" s="270">
        <v>0</v>
      </c>
      <c r="AU524" s="270">
        <v>0</v>
      </c>
      <c r="AV524" s="270">
        <v>0</v>
      </c>
      <c r="AW524" s="270">
        <v>0</v>
      </c>
      <c r="AX524" s="270">
        <v>0</v>
      </c>
      <c r="AY524" s="270">
        <v>0</v>
      </c>
      <c r="AZ524" s="270">
        <v>0</v>
      </c>
      <c r="BA524" s="270">
        <v>0</v>
      </c>
      <c r="BB524" s="270">
        <v>0</v>
      </c>
      <c r="BC524" s="270">
        <v>0</v>
      </c>
      <c r="BD524" s="270">
        <v>0</v>
      </c>
      <c r="BE524" s="270">
        <v>0</v>
      </c>
      <c r="BF524" s="270">
        <v>0</v>
      </c>
      <c r="BG524" s="270">
        <v>0</v>
      </c>
    </row>
    <row r="525" spans="1:59">
      <c r="A525" s="267" t="s">
        <v>1061</v>
      </c>
      <c r="B525" s="268" t="s">
        <v>395</v>
      </c>
      <c r="C525" s="268">
        <v>0</v>
      </c>
      <c r="D525" s="268">
        <v>0</v>
      </c>
      <c r="E525" s="268"/>
      <c r="F525" s="269" t="e">
        <v>#N/A</v>
      </c>
      <c r="G525" s="270">
        <v>0</v>
      </c>
      <c r="H525" s="270">
        <v>0</v>
      </c>
      <c r="I525" s="270">
        <v>0</v>
      </c>
      <c r="J525" s="270">
        <v>0</v>
      </c>
      <c r="K525" s="270">
        <v>0</v>
      </c>
      <c r="L525" s="270" t="e">
        <v>#VALUE!</v>
      </c>
      <c r="M525" s="271" t="s">
        <v>395</v>
      </c>
      <c r="N525" s="269">
        <v>0</v>
      </c>
      <c r="O525" s="269">
        <v>0</v>
      </c>
      <c r="P525" s="269">
        <v>0</v>
      </c>
      <c r="Q525" s="269">
        <v>0</v>
      </c>
      <c r="R525" s="269">
        <v>0</v>
      </c>
      <c r="S525" s="269" t="s">
        <v>130</v>
      </c>
      <c r="T525" s="270">
        <v>0</v>
      </c>
      <c r="U525" s="270">
        <v>0</v>
      </c>
      <c r="V525" s="270" t="e">
        <v>#N/A</v>
      </c>
      <c r="W525" s="270">
        <v>0</v>
      </c>
      <c r="X525" s="270">
        <v>0</v>
      </c>
      <c r="Y525" s="270">
        <v>0</v>
      </c>
      <c r="Z525" s="270">
        <v>0</v>
      </c>
      <c r="AA525" s="270">
        <v>0</v>
      </c>
      <c r="AB525" s="270">
        <v>0</v>
      </c>
      <c r="AC525" s="270">
        <v>0</v>
      </c>
      <c r="AD525" s="270">
        <v>0</v>
      </c>
      <c r="AE525" s="270">
        <v>0</v>
      </c>
      <c r="AF525" s="270">
        <v>0</v>
      </c>
      <c r="AG525" s="270">
        <v>0</v>
      </c>
      <c r="AH525" s="270">
        <v>0</v>
      </c>
      <c r="AI525" s="270">
        <v>0</v>
      </c>
      <c r="AJ525" s="270">
        <v>0</v>
      </c>
      <c r="AK525" s="270">
        <v>0</v>
      </c>
      <c r="AL525" s="270">
        <v>0</v>
      </c>
      <c r="AM525" s="270">
        <v>0</v>
      </c>
      <c r="AN525" s="270">
        <v>0</v>
      </c>
      <c r="AO525" s="270">
        <v>0</v>
      </c>
      <c r="AP525" s="270">
        <v>0</v>
      </c>
      <c r="AQ525" s="270">
        <v>0</v>
      </c>
      <c r="AR525" s="270">
        <v>0</v>
      </c>
      <c r="AS525" s="270">
        <v>0</v>
      </c>
      <c r="AT525" s="270">
        <v>0</v>
      </c>
      <c r="AU525" s="270">
        <v>0</v>
      </c>
      <c r="AV525" s="270">
        <v>0</v>
      </c>
      <c r="AW525" s="270">
        <v>0</v>
      </c>
      <c r="AX525" s="270">
        <v>0</v>
      </c>
      <c r="AY525" s="270">
        <v>0</v>
      </c>
      <c r="AZ525" s="270">
        <v>0</v>
      </c>
      <c r="BA525" s="270">
        <v>0</v>
      </c>
      <c r="BB525" s="270">
        <v>0</v>
      </c>
      <c r="BC525" s="270">
        <v>0</v>
      </c>
      <c r="BD525" s="270">
        <v>0</v>
      </c>
      <c r="BE525" s="270">
        <v>0</v>
      </c>
      <c r="BF525" s="270">
        <v>0</v>
      </c>
      <c r="BG525" s="270">
        <v>0</v>
      </c>
    </row>
    <row r="526" spans="1:59">
      <c r="A526" s="267" t="s">
        <v>917</v>
      </c>
      <c r="B526" s="268">
        <v>3.8774999999999995</v>
      </c>
      <c r="C526" s="268">
        <v>11.05</v>
      </c>
      <c r="D526" s="268">
        <v>0.26606849315068493</v>
      </c>
      <c r="E526" s="268"/>
      <c r="F526" s="269">
        <v>46040</v>
      </c>
      <c r="G526" s="270">
        <v>2.581</v>
      </c>
      <c r="H526" s="270">
        <v>0.20499999999999999</v>
      </c>
      <c r="I526" s="270">
        <v>0.30599999999999999</v>
      </c>
      <c r="J526" s="270">
        <v>0</v>
      </c>
      <c r="K526" s="270">
        <v>0.14899999999999999</v>
      </c>
      <c r="L526" s="270">
        <v>0.37043150684931447</v>
      </c>
      <c r="M526" s="271">
        <v>56.059947871416156</v>
      </c>
      <c r="N526" s="269">
        <v>48865</v>
      </c>
      <c r="O526" s="269">
        <v>57560</v>
      </c>
      <c r="P526" s="269">
        <v>67803</v>
      </c>
      <c r="Q526" s="269">
        <v>79869</v>
      </c>
      <c r="R526" s="269">
        <v>94081</v>
      </c>
      <c r="S526" s="269" t="s">
        <v>130</v>
      </c>
      <c r="T526" s="270">
        <v>2.7389999999999999</v>
      </c>
      <c r="U526" s="270">
        <v>3.2269999999999999</v>
      </c>
      <c r="V526" s="270" t="e">
        <v>#N/A</v>
      </c>
      <c r="W526" s="270">
        <v>4.4770000000000003</v>
      </c>
      <c r="X526" s="270">
        <v>5.274</v>
      </c>
      <c r="Y526" s="270">
        <v>0.218</v>
      </c>
      <c r="Z526" s="270">
        <v>0.25600000000000001</v>
      </c>
      <c r="AA526" s="270">
        <v>0.30199999999999999</v>
      </c>
      <c r="AB526" s="270">
        <v>0.35599999999999998</v>
      </c>
      <c r="AC526" s="270">
        <v>0.41899999999999998</v>
      </c>
      <c r="AD526" s="270">
        <v>0.32500000000000001</v>
      </c>
      <c r="AE526" s="270">
        <v>0.38300000000000001</v>
      </c>
      <c r="AF526" s="270">
        <v>0.45100000000000001</v>
      </c>
      <c r="AG526" s="270">
        <v>0.53100000000000003</v>
      </c>
      <c r="AH526" s="270">
        <v>0.625</v>
      </c>
      <c r="AI526" s="270">
        <v>0</v>
      </c>
      <c r="AJ526" s="270">
        <v>0</v>
      </c>
      <c r="AK526" s="270">
        <v>0</v>
      </c>
      <c r="AL526" s="270">
        <v>0</v>
      </c>
      <c r="AM526" s="270">
        <v>0</v>
      </c>
      <c r="AN526" s="270">
        <v>0.158</v>
      </c>
      <c r="AO526" s="270">
        <v>0.186</v>
      </c>
      <c r="AP526" s="270">
        <v>0.219</v>
      </c>
      <c r="AQ526" s="270">
        <v>0.25800000000000001</v>
      </c>
      <c r="AR526" s="270">
        <v>0.30399999999999999</v>
      </c>
      <c r="AS526" s="270">
        <v>0.45100000000000001</v>
      </c>
      <c r="AT526" s="270">
        <v>0.53100000000000003</v>
      </c>
      <c r="AU526" s="270">
        <v>0.626</v>
      </c>
      <c r="AV526" s="270">
        <v>0.73699999999999999</v>
      </c>
      <c r="AW526" s="270">
        <v>0.86799999999999999</v>
      </c>
      <c r="AX526" s="270">
        <v>1.9350000000000005</v>
      </c>
      <c r="AY526" s="270">
        <v>0</v>
      </c>
      <c r="AZ526" s="270">
        <v>0</v>
      </c>
      <c r="BA526" s="270">
        <v>0</v>
      </c>
      <c r="BB526" s="270">
        <v>0</v>
      </c>
      <c r="BC526" s="270">
        <v>0</v>
      </c>
      <c r="BD526" s="270">
        <v>0</v>
      </c>
      <c r="BE526" s="270">
        <v>0</v>
      </c>
      <c r="BF526" s="270">
        <v>0</v>
      </c>
      <c r="BG526" s="270">
        <v>0</v>
      </c>
    </row>
    <row r="527" spans="1:59">
      <c r="A527" s="267" t="s">
        <v>918</v>
      </c>
      <c r="B527" s="268">
        <v>3.3983333333333334</v>
      </c>
      <c r="C527" s="268">
        <v>10.5</v>
      </c>
      <c r="D527" s="268">
        <v>0.499</v>
      </c>
      <c r="E527" s="268"/>
      <c r="F527" s="269">
        <v>17000</v>
      </c>
      <c r="G527" s="270">
        <v>0.69200000000000006</v>
      </c>
      <c r="H527" s="270">
        <v>0.314</v>
      </c>
      <c r="I527" s="270">
        <v>0.3</v>
      </c>
      <c r="J527" s="270">
        <v>0</v>
      </c>
      <c r="K527" s="270">
        <v>6.5000000000000002E-2</v>
      </c>
      <c r="L527" s="270">
        <v>1.5283333333333333</v>
      </c>
      <c r="M527" s="271">
        <v>40.705882352941181</v>
      </c>
      <c r="N527" s="269">
        <v>17350</v>
      </c>
      <c r="O527" s="269">
        <v>19000</v>
      </c>
      <c r="P527" s="269">
        <v>20800</v>
      </c>
      <c r="Q527" s="269">
        <v>22600</v>
      </c>
      <c r="R527" s="269">
        <v>24500</v>
      </c>
      <c r="S527" s="269" t="s">
        <v>182</v>
      </c>
      <c r="T527" s="270">
        <v>0.75</v>
      </c>
      <c r="U527" s="270">
        <v>0.81</v>
      </c>
      <c r="V527" s="270">
        <v>0.9</v>
      </c>
      <c r="W527" s="270">
        <v>0.98</v>
      </c>
      <c r="X527" s="270">
        <v>1.05</v>
      </c>
      <c r="Y527" s="270">
        <v>0.35</v>
      </c>
      <c r="Z527" s="270">
        <v>0.39</v>
      </c>
      <c r="AA527" s="270">
        <v>0.42</v>
      </c>
      <c r="AB527" s="270">
        <v>0.44</v>
      </c>
      <c r="AC527" s="270">
        <v>0.46</v>
      </c>
      <c r="AD527" s="270">
        <v>0.25</v>
      </c>
      <c r="AE527" s="270">
        <v>0.26500000000000001</v>
      </c>
      <c r="AF527" s="270">
        <v>0.28000000000000003</v>
      </c>
      <c r="AG527" s="270">
        <v>0.3</v>
      </c>
      <c r="AH527" s="270">
        <v>0.32</v>
      </c>
      <c r="AI527" s="270">
        <v>0</v>
      </c>
      <c r="AJ527" s="270">
        <v>0</v>
      </c>
      <c r="AK527" s="270">
        <v>0</v>
      </c>
      <c r="AL527" s="270">
        <v>0</v>
      </c>
      <c r="AM527" s="270">
        <v>0</v>
      </c>
      <c r="AN527" s="270">
        <v>0.08</v>
      </c>
      <c r="AO527" s="270">
        <v>0.09</v>
      </c>
      <c r="AP527" s="270">
        <v>0.1</v>
      </c>
      <c r="AQ527" s="270">
        <v>0.105</v>
      </c>
      <c r="AR527" s="270">
        <v>0.11</v>
      </c>
      <c r="AS527" s="270">
        <v>1.4</v>
      </c>
      <c r="AT527" s="270">
        <v>1.3</v>
      </c>
      <c r="AU527" s="270">
        <v>1.2</v>
      </c>
      <c r="AV527" s="270">
        <v>1.1000000000000001</v>
      </c>
      <c r="AW527" s="270">
        <v>1</v>
      </c>
      <c r="AX527" s="270">
        <v>0</v>
      </c>
      <c r="AY527" s="270">
        <v>0</v>
      </c>
      <c r="AZ527" s="270">
        <v>0</v>
      </c>
      <c r="BA527" s="270">
        <v>0</v>
      </c>
      <c r="BB527" s="270">
        <v>0</v>
      </c>
      <c r="BC527" s="270">
        <v>0</v>
      </c>
      <c r="BD527" s="270">
        <v>0</v>
      </c>
      <c r="BE527" s="270">
        <v>0</v>
      </c>
      <c r="BF527" s="270">
        <v>0</v>
      </c>
      <c r="BG527" s="270">
        <v>0</v>
      </c>
    </row>
    <row r="528" spans="1:59">
      <c r="A528" s="267" t="s">
        <v>919</v>
      </c>
      <c r="B528" s="268">
        <v>0.61583333333333345</v>
      </c>
      <c r="C528" s="268">
        <v>1.5</v>
      </c>
      <c r="D528" s="268">
        <v>0</v>
      </c>
      <c r="E528" s="268"/>
      <c r="F528" s="269">
        <v>6535</v>
      </c>
      <c r="G528" s="270">
        <v>0.39600000000000002</v>
      </c>
      <c r="H528" s="270">
        <v>7.0999999999999994E-2</v>
      </c>
      <c r="I528" s="270">
        <v>4.7E-2</v>
      </c>
      <c r="J528" s="270">
        <v>3.1E-2</v>
      </c>
      <c r="K528" s="270">
        <v>3.5000000000000003E-2</v>
      </c>
      <c r="L528" s="270">
        <v>3.5833333333333384E-2</v>
      </c>
      <c r="M528" s="271">
        <v>60.596786534047439</v>
      </c>
      <c r="N528" s="269">
        <v>7785</v>
      </c>
      <c r="O528" s="269">
        <v>8011</v>
      </c>
      <c r="P528" s="269">
        <v>9445</v>
      </c>
      <c r="Q528" s="269">
        <v>10545</v>
      </c>
      <c r="R528" s="269">
        <v>12000</v>
      </c>
      <c r="S528" s="269" t="s">
        <v>215</v>
      </c>
      <c r="T528" s="270">
        <v>0.58199999999999996</v>
      </c>
      <c r="U528" s="270">
        <v>0.69</v>
      </c>
      <c r="V528" s="270">
        <v>0.79600000000000004</v>
      </c>
      <c r="W528" s="270">
        <v>0.84299999999999997</v>
      </c>
      <c r="X528" s="270">
        <v>0.93200000000000005</v>
      </c>
      <c r="Y528" s="270">
        <v>0.112</v>
      </c>
      <c r="Z528" s="270">
        <v>0.128</v>
      </c>
      <c r="AA528" s="270">
        <v>0.14199999999999999</v>
      </c>
      <c r="AB528" s="270">
        <v>0.151</v>
      </c>
      <c r="AC528" s="270">
        <v>0.16400000000000001</v>
      </c>
      <c r="AD528" s="270">
        <v>6.4000000000000001E-2</v>
      </c>
      <c r="AE528" s="270">
        <v>0.156</v>
      </c>
      <c r="AF528" s="270">
        <v>0.161</v>
      </c>
      <c r="AG528" s="270">
        <v>0.16400000000000001</v>
      </c>
      <c r="AH528" s="270">
        <v>0.16400000000000001</v>
      </c>
      <c r="AI528" s="270">
        <v>3.5999999999999997E-2</v>
      </c>
      <c r="AJ528" s="270">
        <v>3.7999999999999999E-2</v>
      </c>
      <c r="AK528" s="270">
        <v>4.5999999999999999E-2</v>
      </c>
      <c r="AL528" s="270">
        <v>5.3999999999999999E-2</v>
      </c>
      <c r="AM528" s="270">
        <v>5.8000000000000003E-2</v>
      </c>
      <c r="AN528" s="270">
        <v>4.2999999999999997E-2</v>
      </c>
      <c r="AO528" s="270">
        <v>5.5E-2</v>
      </c>
      <c r="AP528" s="270">
        <v>6.3E-2</v>
      </c>
      <c r="AQ528" s="270">
        <v>7.0000000000000007E-2</v>
      </c>
      <c r="AR528" s="270">
        <v>8.2000000000000003E-2</v>
      </c>
      <c r="AS528" s="270">
        <v>4.4999999999999998E-2</v>
      </c>
      <c r="AT528" s="270">
        <v>5.6000000000000001E-2</v>
      </c>
      <c r="AU528" s="270">
        <v>6.4000000000000001E-2</v>
      </c>
      <c r="AV528" s="270">
        <v>7.0000000000000007E-2</v>
      </c>
      <c r="AW528" s="270">
        <v>0.08</v>
      </c>
      <c r="AX528" s="270">
        <v>0</v>
      </c>
      <c r="AY528" s="270">
        <v>0</v>
      </c>
      <c r="AZ528" s="270">
        <v>0</v>
      </c>
      <c r="BA528" s="270">
        <v>0</v>
      </c>
      <c r="BB528" s="270">
        <v>0</v>
      </c>
      <c r="BC528" s="270">
        <v>0</v>
      </c>
      <c r="BD528" s="270">
        <v>0</v>
      </c>
      <c r="BE528" s="270">
        <v>0</v>
      </c>
      <c r="BF528" s="270">
        <v>0</v>
      </c>
      <c r="BG528" s="270">
        <v>0</v>
      </c>
    </row>
    <row r="529" spans="1:59">
      <c r="A529" s="267" t="s">
        <v>920</v>
      </c>
      <c r="B529" s="268">
        <v>1.3284166666666666</v>
      </c>
      <c r="C529" s="268">
        <v>14</v>
      </c>
      <c r="D529" s="268">
        <v>1.0502684931506849</v>
      </c>
      <c r="E529" s="268"/>
      <c r="F529" s="269">
        <v>1650</v>
      </c>
      <c r="G529" s="270">
        <v>5.5E-2</v>
      </c>
      <c r="H529" s="270">
        <v>9.8000000000000004E-2</v>
      </c>
      <c r="I529" s="270">
        <v>0.04</v>
      </c>
      <c r="J529" s="270">
        <v>1.4E-2</v>
      </c>
      <c r="K529" s="270">
        <v>0.01</v>
      </c>
      <c r="L529" s="270">
        <v>6.1148173515981563E-2</v>
      </c>
      <c r="M529" s="271">
        <v>33.333333333333336</v>
      </c>
      <c r="N529" s="269">
        <v>1688</v>
      </c>
      <c r="O529" s="269">
        <v>1722</v>
      </c>
      <c r="P529" s="269">
        <v>1756</v>
      </c>
      <c r="Q529" s="269">
        <v>1791</v>
      </c>
      <c r="R529" s="269">
        <v>1827</v>
      </c>
      <c r="S529" s="269" t="s">
        <v>184</v>
      </c>
      <c r="T529" s="270">
        <v>7.4999999999999997E-2</v>
      </c>
      <c r="U529" s="270">
        <v>7.5999999999999998E-2</v>
      </c>
      <c r="V529" s="270">
        <v>7.8E-2</v>
      </c>
      <c r="W529" s="270">
        <v>7.9000000000000001E-2</v>
      </c>
      <c r="X529" s="270">
        <v>8.1000000000000003E-2</v>
      </c>
      <c r="Y529" s="270">
        <v>0.10199999999999999</v>
      </c>
      <c r="Z529" s="270">
        <v>0.104</v>
      </c>
      <c r="AA529" s="270">
        <v>0.106</v>
      </c>
      <c r="AB529" s="270">
        <v>0.108</v>
      </c>
      <c r="AC529" s="270">
        <v>0.111</v>
      </c>
      <c r="AD529" s="270">
        <v>2E-3</v>
      </c>
      <c r="AE529" s="270">
        <v>2E-3</v>
      </c>
      <c r="AF529" s="270">
        <v>2E-3</v>
      </c>
      <c r="AG529" s="270">
        <v>2E-3</v>
      </c>
      <c r="AH529" s="270">
        <v>2E-3</v>
      </c>
      <c r="AI529" s="270">
        <v>2E-3</v>
      </c>
      <c r="AJ529" s="270">
        <v>2E-3</v>
      </c>
      <c r="AK529" s="270">
        <v>2E-3</v>
      </c>
      <c r="AL529" s="270">
        <v>2E-3</v>
      </c>
      <c r="AM529" s="270">
        <v>2E-3</v>
      </c>
      <c r="AN529" s="270">
        <v>0.01</v>
      </c>
      <c r="AO529" s="270">
        <v>0.01</v>
      </c>
      <c r="AP529" s="270">
        <v>0.01</v>
      </c>
      <c r="AQ529" s="270">
        <v>0.01</v>
      </c>
      <c r="AR529" s="270">
        <v>0.01</v>
      </c>
      <c r="AS529" s="270">
        <v>7.5999999999999998E-2</v>
      </c>
      <c r="AT529" s="270">
        <v>7.8E-2</v>
      </c>
      <c r="AU529" s="270">
        <v>7.9000000000000001E-2</v>
      </c>
      <c r="AV529" s="270">
        <v>8.1000000000000003E-2</v>
      </c>
      <c r="AW529" s="270">
        <v>8.3000000000000004E-2</v>
      </c>
      <c r="AX529" s="270">
        <v>1</v>
      </c>
      <c r="AY529" s="270">
        <v>0</v>
      </c>
      <c r="AZ529" s="270">
        <v>0</v>
      </c>
      <c r="BA529" s="270">
        <v>0</v>
      </c>
      <c r="BB529" s="270">
        <v>0</v>
      </c>
      <c r="BC529" s="270">
        <v>1.4</v>
      </c>
      <c r="BD529" s="270">
        <v>0</v>
      </c>
      <c r="BE529" s="270">
        <v>0</v>
      </c>
      <c r="BF529" s="270">
        <v>0</v>
      </c>
      <c r="BG529" s="270">
        <v>0</v>
      </c>
    </row>
    <row r="530" spans="1:59">
      <c r="A530" s="267" t="s">
        <v>921</v>
      </c>
      <c r="B530" s="268">
        <v>1.018</v>
      </c>
      <c r="C530" s="268">
        <v>2.4619999999999997</v>
      </c>
      <c r="D530" s="268">
        <v>0</v>
      </c>
      <c r="E530" s="268"/>
      <c r="F530" s="269">
        <v>14808</v>
      </c>
      <c r="G530" s="270">
        <v>0.64500000000000002</v>
      </c>
      <c r="H530" s="270">
        <v>9.6000000000000002E-2</v>
      </c>
      <c r="I530" s="270">
        <v>0</v>
      </c>
      <c r="J530" s="270">
        <v>0.08</v>
      </c>
      <c r="K530" s="270">
        <v>0.218</v>
      </c>
      <c r="L530" s="270">
        <v>-2.0999999999999908E-2</v>
      </c>
      <c r="M530" s="271">
        <v>43.557536466774714</v>
      </c>
      <c r="N530" s="269">
        <v>15310</v>
      </c>
      <c r="O530" s="269">
        <v>18060</v>
      </c>
      <c r="P530" s="269">
        <v>20810</v>
      </c>
      <c r="Q530" s="269">
        <v>23560</v>
      </c>
      <c r="R530" s="269">
        <v>26310</v>
      </c>
      <c r="S530" s="269" t="s">
        <v>210</v>
      </c>
      <c r="T530" s="270">
        <v>0.74</v>
      </c>
      <c r="U530" s="270">
        <v>0.81399999999999995</v>
      </c>
      <c r="V530" s="270">
        <v>0.89500000000000002</v>
      </c>
      <c r="W530" s="270">
        <v>0.98399999999999999</v>
      </c>
      <c r="X530" s="270">
        <v>1.08</v>
      </c>
      <c r="Y530" s="270">
        <v>0.106</v>
      </c>
      <c r="Z530" s="270">
        <v>0.11600000000000001</v>
      </c>
      <c r="AA530" s="270">
        <v>0.127</v>
      </c>
      <c r="AB530" s="270">
        <v>0.14000000000000001</v>
      </c>
      <c r="AC530" s="270">
        <v>0.154</v>
      </c>
      <c r="AD530" s="270">
        <v>0</v>
      </c>
      <c r="AE530" s="270">
        <v>0</v>
      </c>
      <c r="AF530" s="270">
        <v>0</v>
      </c>
      <c r="AG530" s="270">
        <v>0</v>
      </c>
      <c r="AH530" s="270">
        <v>0</v>
      </c>
      <c r="AI530" s="270">
        <v>8.5000000000000006E-2</v>
      </c>
      <c r="AJ530" s="270">
        <v>0.09</v>
      </c>
      <c r="AK530" s="270">
        <v>9.5000000000000001E-2</v>
      </c>
      <c r="AL530" s="270">
        <v>0.1</v>
      </c>
      <c r="AM530" s="270">
        <v>0.105</v>
      </c>
      <c r="AN530" s="270">
        <v>0.14099999999999999</v>
      </c>
      <c r="AO530" s="270">
        <v>0.151</v>
      </c>
      <c r="AP530" s="270">
        <v>0.161</v>
      </c>
      <c r="AQ530" s="270">
        <v>0.17100000000000001</v>
      </c>
      <c r="AR530" s="270">
        <v>0.18099999999999999</v>
      </c>
      <c r="AS530" s="270">
        <v>0.106</v>
      </c>
      <c r="AT530" s="270">
        <v>0.123</v>
      </c>
      <c r="AU530" s="270">
        <v>0.13900000000000001</v>
      </c>
      <c r="AV530" s="270">
        <v>0.155</v>
      </c>
      <c r="AW530" s="270">
        <v>0.17100000000000001</v>
      </c>
      <c r="AX530" s="270">
        <v>0.52400000000000002</v>
      </c>
      <c r="AY530" s="270">
        <v>0</v>
      </c>
      <c r="AZ530" s="270">
        <v>0</v>
      </c>
      <c r="BA530" s="270">
        <v>0</v>
      </c>
      <c r="BB530" s="270">
        <v>0</v>
      </c>
      <c r="BC530" s="270">
        <v>0</v>
      </c>
      <c r="BD530" s="270">
        <v>0</v>
      </c>
      <c r="BE530" s="270">
        <v>0</v>
      </c>
      <c r="BF530" s="270">
        <v>0</v>
      </c>
      <c r="BG530" s="270">
        <v>0</v>
      </c>
    </row>
    <row r="531" spans="1:59">
      <c r="A531" s="267" t="s">
        <v>922</v>
      </c>
      <c r="B531" s="268">
        <v>0.37458333333333332</v>
      </c>
      <c r="C531" s="268">
        <v>1.2</v>
      </c>
      <c r="D531" s="268">
        <v>0</v>
      </c>
      <c r="E531" s="268"/>
      <c r="F531" s="269">
        <v>5580</v>
      </c>
      <c r="G531" s="270">
        <v>0.255</v>
      </c>
      <c r="H531" s="270">
        <v>1.2E-2</v>
      </c>
      <c r="I531" s="270">
        <v>1.4999999999999999E-2</v>
      </c>
      <c r="J531" s="270">
        <v>2.1999999999999999E-2</v>
      </c>
      <c r="K531" s="270">
        <v>7.0000000000000001E-3</v>
      </c>
      <c r="L531" s="270">
        <v>6.358333333333327E-2</v>
      </c>
      <c r="M531" s="271">
        <v>45.698924731182792</v>
      </c>
      <c r="N531" s="269">
        <v>6426</v>
      </c>
      <c r="O531" s="269">
        <v>7711</v>
      </c>
      <c r="P531" s="269">
        <v>9253</v>
      </c>
      <c r="Q531" s="269">
        <v>11104</v>
      </c>
      <c r="R531" s="269">
        <v>13325</v>
      </c>
      <c r="S531" s="269" t="s">
        <v>177</v>
      </c>
      <c r="T531" s="270">
        <v>0.312</v>
      </c>
      <c r="U531" s="270">
        <v>0.36799999999999999</v>
      </c>
      <c r="V531" s="270">
        <v>0.434</v>
      </c>
      <c r="W531" s="270">
        <v>0.51200000000000001</v>
      </c>
      <c r="X531" s="270">
        <v>0.60399999999999998</v>
      </c>
      <c r="Y531" s="270">
        <v>7.0000000000000001E-3</v>
      </c>
      <c r="Z531" s="270">
        <v>8.0000000000000002E-3</v>
      </c>
      <c r="AA531" s="270">
        <v>8.9999999999999993E-3</v>
      </c>
      <c r="AB531" s="270">
        <v>1.0999999999999999E-2</v>
      </c>
      <c r="AC531" s="270">
        <v>1.2999999999999999E-2</v>
      </c>
      <c r="AD531" s="270">
        <v>7.0000000000000001E-3</v>
      </c>
      <c r="AE531" s="270">
        <v>8.0000000000000002E-3</v>
      </c>
      <c r="AF531" s="270">
        <v>8.9999999999999993E-3</v>
      </c>
      <c r="AG531" s="270">
        <v>1.0999999999999999E-2</v>
      </c>
      <c r="AH531" s="270">
        <v>1.2999999999999999E-2</v>
      </c>
      <c r="AI531" s="270">
        <v>1.7999999999999999E-2</v>
      </c>
      <c r="AJ531" s="270">
        <v>2.1000000000000001E-2</v>
      </c>
      <c r="AK531" s="270">
        <v>2.5000000000000001E-2</v>
      </c>
      <c r="AL531" s="270">
        <v>0.03</v>
      </c>
      <c r="AM531" s="270">
        <v>3.5000000000000003E-2</v>
      </c>
      <c r="AN531" s="270">
        <v>3.0000000000000001E-3</v>
      </c>
      <c r="AO531" s="270">
        <v>3.0000000000000001E-3</v>
      </c>
      <c r="AP531" s="270">
        <v>4.0000000000000001E-3</v>
      </c>
      <c r="AQ531" s="270">
        <v>4.0000000000000001E-3</v>
      </c>
      <c r="AR531" s="270">
        <v>4.0000000000000001E-3</v>
      </c>
      <c r="AS531" s="270">
        <v>5.5E-2</v>
      </c>
      <c r="AT531" s="270">
        <v>6.5000000000000002E-2</v>
      </c>
      <c r="AU531" s="270">
        <v>7.6999999999999999E-2</v>
      </c>
      <c r="AV531" s="270">
        <v>9.0999999999999998E-2</v>
      </c>
      <c r="AW531" s="270">
        <v>0.107</v>
      </c>
      <c r="AX531" s="270">
        <v>0</v>
      </c>
      <c r="AY531" s="270">
        <v>0</v>
      </c>
      <c r="AZ531" s="270">
        <v>0</v>
      </c>
      <c r="BA531" s="270">
        <v>0</v>
      </c>
      <c r="BB531" s="270">
        <v>0</v>
      </c>
      <c r="BC531" s="270">
        <v>0</v>
      </c>
      <c r="BD531" s="270">
        <v>0</v>
      </c>
      <c r="BE531" s="270">
        <v>0</v>
      </c>
      <c r="BF531" s="270">
        <v>0</v>
      </c>
      <c r="BG531" s="270">
        <v>0</v>
      </c>
    </row>
    <row r="532" spans="1:59">
      <c r="A532" s="267" t="s">
        <v>923</v>
      </c>
      <c r="B532" s="268">
        <v>0.17958333333333334</v>
      </c>
      <c r="C532" s="268">
        <v>0.65500000000000003</v>
      </c>
      <c r="D532" s="268">
        <v>0</v>
      </c>
      <c r="E532" s="268"/>
      <c r="F532" s="269">
        <v>1170</v>
      </c>
      <c r="G532" s="270">
        <v>3.2000000000000001E-2</v>
      </c>
      <c r="H532" s="270">
        <v>7.0000000000000007E-2</v>
      </c>
      <c r="I532" s="270">
        <v>2.3E-2</v>
      </c>
      <c r="J532" s="270">
        <v>2.1000000000000001E-2</v>
      </c>
      <c r="K532" s="270">
        <v>1.4999999999999999E-2</v>
      </c>
      <c r="L532" s="270">
        <v>1.8583333333333368E-2</v>
      </c>
      <c r="M532" s="271">
        <v>27.350427350427349</v>
      </c>
      <c r="N532" s="269">
        <v>1205</v>
      </c>
      <c r="O532" s="269">
        <v>1240</v>
      </c>
      <c r="P532" s="269">
        <v>1277</v>
      </c>
      <c r="Q532" s="269">
        <v>1315</v>
      </c>
      <c r="R532" s="269">
        <v>1355</v>
      </c>
      <c r="S532" s="269" t="s">
        <v>221</v>
      </c>
      <c r="T532" s="270">
        <v>0.04</v>
      </c>
      <c r="U532" s="270">
        <v>4.1000000000000002E-2</v>
      </c>
      <c r="V532" s="270">
        <v>4.1000000000000002E-2</v>
      </c>
      <c r="W532" s="270">
        <v>4.2000000000000003E-2</v>
      </c>
      <c r="X532" s="270">
        <v>4.2999999999999997E-2</v>
      </c>
      <c r="Y532" s="270">
        <v>6.5000000000000002E-2</v>
      </c>
      <c r="Z532" s="270">
        <v>6.6000000000000003E-2</v>
      </c>
      <c r="AA532" s="270">
        <v>6.8000000000000005E-2</v>
      </c>
      <c r="AB532" s="270">
        <v>7.0000000000000007E-2</v>
      </c>
      <c r="AC532" s="270">
        <v>7.1999999999999995E-2</v>
      </c>
      <c r="AD532" s="270">
        <v>0.02</v>
      </c>
      <c r="AE532" s="270">
        <v>2.1000000000000001E-2</v>
      </c>
      <c r="AF532" s="270">
        <v>2.1999999999999999E-2</v>
      </c>
      <c r="AG532" s="270">
        <v>2.1999999999999999E-2</v>
      </c>
      <c r="AH532" s="270">
        <v>2.3E-2</v>
      </c>
      <c r="AI532" s="270">
        <v>2.1000000000000001E-2</v>
      </c>
      <c r="AJ532" s="270">
        <v>2.1999999999999999E-2</v>
      </c>
      <c r="AK532" s="270">
        <v>2.1999999999999999E-2</v>
      </c>
      <c r="AL532" s="270">
        <v>2.3E-2</v>
      </c>
      <c r="AM532" s="270">
        <v>2.3E-2</v>
      </c>
      <c r="AN532" s="270">
        <v>1.2E-2</v>
      </c>
      <c r="AO532" s="270">
        <v>1.2E-2</v>
      </c>
      <c r="AP532" s="270">
        <v>1.2999999999999999E-2</v>
      </c>
      <c r="AQ532" s="270">
        <v>1.2999999999999999E-2</v>
      </c>
      <c r="AR532" s="270">
        <v>1.2999999999999999E-2</v>
      </c>
      <c r="AS532" s="270">
        <v>4.5999999999999999E-2</v>
      </c>
      <c r="AT532" s="270">
        <v>4.8000000000000001E-2</v>
      </c>
      <c r="AU532" s="270">
        <v>0.05</v>
      </c>
      <c r="AV532" s="270">
        <v>5.0999999999999997E-2</v>
      </c>
      <c r="AW532" s="270">
        <v>5.2999999999999999E-2</v>
      </c>
      <c r="AX532" s="270">
        <v>0</v>
      </c>
      <c r="AY532" s="270">
        <v>0</v>
      </c>
      <c r="AZ532" s="270">
        <v>0</v>
      </c>
      <c r="BA532" s="270">
        <v>0</v>
      </c>
      <c r="BB532" s="270">
        <v>0</v>
      </c>
      <c r="BC532" s="270">
        <v>0</v>
      </c>
      <c r="BD532" s="270">
        <v>0</v>
      </c>
      <c r="BE532" s="270">
        <v>0</v>
      </c>
      <c r="BF532" s="270">
        <v>0</v>
      </c>
      <c r="BG532" s="270">
        <v>0</v>
      </c>
    </row>
    <row r="533" spans="1:59">
      <c r="A533" s="267" t="s">
        <v>924</v>
      </c>
      <c r="B533" s="268">
        <v>0.8833333333333333</v>
      </c>
      <c r="C533" s="268">
        <v>2.17</v>
      </c>
      <c r="D533" s="268">
        <v>7.5205479452054802E-2</v>
      </c>
      <c r="E533" s="268"/>
      <c r="F533" s="269">
        <v>12017</v>
      </c>
      <c r="G533" s="270">
        <v>0.55400000000000005</v>
      </c>
      <c r="H533" s="270">
        <v>8.2000000000000003E-2</v>
      </c>
      <c r="I533" s="270">
        <v>0</v>
      </c>
      <c r="J533" s="270">
        <v>1.9E-2</v>
      </c>
      <c r="K533" s="270">
        <v>1.6E-2</v>
      </c>
      <c r="L533" s="270">
        <v>0.13712785388127846</v>
      </c>
      <c r="M533" s="271">
        <v>46.101356411750018</v>
      </c>
      <c r="N533" s="269">
        <v>12498</v>
      </c>
      <c r="O533" s="269">
        <v>12623</v>
      </c>
      <c r="P533" s="269">
        <v>12749</v>
      </c>
      <c r="Q533" s="269">
        <v>12877</v>
      </c>
      <c r="R533" s="269">
        <v>13005</v>
      </c>
      <c r="S533" s="269" t="s">
        <v>129</v>
      </c>
      <c r="T533" s="270">
        <v>0.57599999999999996</v>
      </c>
      <c r="U533" s="270">
        <v>0.58099999999999996</v>
      </c>
      <c r="V533" s="270">
        <v>0.58599999999999997</v>
      </c>
      <c r="W533" s="270">
        <v>0.59099999999999997</v>
      </c>
      <c r="X533" s="270">
        <v>0.59599999999999997</v>
      </c>
      <c r="Y533" s="270">
        <v>8.5999999999999993E-2</v>
      </c>
      <c r="Z533" s="270">
        <v>8.6999999999999994E-2</v>
      </c>
      <c r="AA533" s="270">
        <v>8.7999999999999995E-2</v>
      </c>
      <c r="AB533" s="270">
        <v>8.8999999999999996E-2</v>
      </c>
      <c r="AC533" s="270">
        <v>0.09</v>
      </c>
      <c r="AD533" s="270">
        <v>0</v>
      </c>
      <c r="AE533" s="270">
        <v>0</v>
      </c>
      <c r="AF533" s="270">
        <v>0</v>
      </c>
      <c r="AG533" s="270">
        <v>0</v>
      </c>
      <c r="AH533" s="270">
        <v>0</v>
      </c>
      <c r="AI533" s="270">
        <v>0.02</v>
      </c>
      <c r="AJ533" s="270">
        <v>0.02</v>
      </c>
      <c r="AK533" s="270">
        <v>0.02</v>
      </c>
      <c r="AL533" s="270">
        <v>0.02</v>
      </c>
      <c r="AM533" s="270">
        <v>0.02</v>
      </c>
      <c r="AN533" s="270">
        <v>1.6E-2</v>
      </c>
      <c r="AO533" s="270">
        <v>1.6E-2</v>
      </c>
      <c r="AP533" s="270">
        <v>1.6E-2</v>
      </c>
      <c r="AQ533" s="270">
        <v>1.6E-2</v>
      </c>
      <c r="AR533" s="270">
        <v>1.6E-2</v>
      </c>
      <c r="AS533" s="270">
        <v>0.14499999999999999</v>
      </c>
      <c r="AT533" s="270">
        <v>0.14599999999999999</v>
      </c>
      <c r="AU533" s="270">
        <v>0.14699999999999999</v>
      </c>
      <c r="AV533" s="270">
        <v>0.14799999999999999</v>
      </c>
      <c r="AW533" s="270">
        <v>0.15</v>
      </c>
      <c r="AX533" s="270">
        <v>0</v>
      </c>
      <c r="AY533" s="270">
        <v>0</v>
      </c>
      <c r="AZ533" s="270">
        <v>0</v>
      </c>
      <c r="BA533" s="270">
        <v>0</v>
      </c>
      <c r="BB533" s="270">
        <v>0</v>
      </c>
      <c r="BC533" s="270">
        <v>0</v>
      </c>
      <c r="BD533" s="270">
        <v>0</v>
      </c>
      <c r="BE533" s="270">
        <v>0</v>
      </c>
      <c r="BF533" s="270">
        <v>0</v>
      </c>
      <c r="BG533" s="270">
        <v>0</v>
      </c>
    </row>
    <row r="534" spans="1:59">
      <c r="A534" s="267" t="s">
        <v>925</v>
      </c>
      <c r="B534" s="268">
        <v>0.29183333333333333</v>
      </c>
      <c r="C534" s="268">
        <v>1</v>
      </c>
      <c r="D534" s="268">
        <v>0</v>
      </c>
      <c r="E534" s="268"/>
      <c r="F534" s="269">
        <v>9200</v>
      </c>
      <c r="G534" s="270">
        <v>0</v>
      </c>
      <c r="H534" s="270">
        <v>0</v>
      </c>
      <c r="I534" s="270">
        <v>0</v>
      </c>
      <c r="J534" s="270">
        <v>0.25700000000000001</v>
      </c>
      <c r="K534" s="270">
        <v>3.0000000000000001E-3</v>
      </c>
      <c r="L534" s="270">
        <v>3.1833333333333325E-2</v>
      </c>
      <c r="M534" s="271">
        <v>0</v>
      </c>
      <c r="N534" s="269">
        <v>12503</v>
      </c>
      <c r="O534" s="269">
        <v>13753</v>
      </c>
      <c r="P534" s="269">
        <v>15128</v>
      </c>
      <c r="Q534" s="269">
        <v>16641</v>
      </c>
      <c r="R534" s="269">
        <v>16641</v>
      </c>
      <c r="S534" s="269" t="s">
        <v>176</v>
      </c>
      <c r="T534" s="270">
        <v>0</v>
      </c>
      <c r="U534" s="270">
        <v>0</v>
      </c>
      <c r="V534" s="270">
        <v>0</v>
      </c>
      <c r="W534" s="270">
        <v>0</v>
      </c>
      <c r="X534" s="270">
        <v>0</v>
      </c>
      <c r="Y534" s="270">
        <v>0</v>
      </c>
      <c r="Z534" s="270">
        <v>0</v>
      </c>
      <c r="AA534" s="270">
        <v>0</v>
      </c>
      <c r="AB534" s="270">
        <v>0</v>
      </c>
      <c r="AC534" s="270">
        <v>0</v>
      </c>
      <c r="AD534" s="270">
        <v>0</v>
      </c>
      <c r="AE534" s="270">
        <v>0</v>
      </c>
      <c r="AF534" s="270">
        <v>0</v>
      </c>
      <c r="AG534" s="270">
        <v>0</v>
      </c>
      <c r="AH534" s="270">
        <v>0</v>
      </c>
      <c r="AI534" s="270">
        <v>0.56200000000000006</v>
      </c>
      <c r="AJ534" s="270">
        <v>0.62</v>
      </c>
      <c r="AK534" s="270">
        <v>0.68</v>
      </c>
      <c r="AL534" s="270">
        <v>0.75</v>
      </c>
      <c r="AM534" s="270">
        <v>0.75</v>
      </c>
      <c r="AN534" s="270">
        <v>2.5000000000000001E-2</v>
      </c>
      <c r="AO534" s="270">
        <v>2.7E-2</v>
      </c>
      <c r="AP534" s="270">
        <v>0.03</v>
      </c>
      <c r="AQ534" s="270">
        <v>3.3000000000000002E-2</v>
      </c>
      <c r="AR534" s="270">
        <v>3.3000000000000002E-2</v>
      </c>
      <c r="AS534" s="270">
        <v>7.0000000000000007E-2</v>
      </c>
      <c r="AT534" s="270">
        <v>7.6999999999999999E-2</v>
      </c>
      <c r="AU534" s="270">
        <v>8.5000000000000006E-2</v>
      </c>
      <c r="AV534" s="270">
        <v>9.2999999999999999E-2</v>
      </c>
      <c r="AW534" s="270">
        <v>9.2999999999999999E-2</v>
      </c>
      <c r="AX534" s="270">
        <v>0</v>
      </c>
      <c r="AY534" s="270">
        <v>0</v>
      </c>
      <c r="AZ534" s="270">
        <v>0</v>
      </c>
      <c r="BA534" s="270">
        <v>0</v>
      </c>
      <c r="BB534" s="270">
        <v>0</v>
      </c>
      <c r="BC534" s="270">
        <v>0</v>
      </c>
      <c r="BD534" s="270">
        <v>0</v>
      </c>
      <c r="BE534" s="270">
        <v>0</v>
      </c>
      <c r="BF534" s="270">
        <v>0</v>
      </c>
      <c r="BG534" s="270">
        <v>0</v>
      </c>
    </row>
    <row r="535" spans="1:59">
      <c r="A535" s="267" t="s">
        <v>926</v>
      </c>
      <c r="B535" s="268">
        <v>0.32574999999999993</v>
      </c>
      <c r="C535" s="268">
        <v>0.35</v>
      </c>
      <c r="D535" s="268">
        <v>0</v>
      </c>
      <c r="E535" s="268"/>
      <c r="F535" s="269">
        <v>3829</v>
      </c>
      <c r="G535" s="270">
        <v>0.245</v>
      </c>
      <c r="H535" s="270">
        <v>6.0000000000000001E-3</v>
      </c>
      <c r="I535" s="270">
        <v>0</v>
      </c>
      <c r="J535" s="270">
        <v>0</v>
      </c>
      <c r="K535" s="270">
        <v>0.03</v>
      </c>
      <c r="L535" s="270">
        <v>4.4749999999999901E-2</v>
      </c>
      <c r="M535" s="271">
        <v>63.985374771480807</v>
      </c>
      <c r="N535" s="269">
        <v>3880</v>
      </c>
      <c r="O535" s="269">
        <v>3880</v>
      </c>
      <c r="P535" s="269">
        <v>3880</v>
      </c>
      <c r="Q535" s="269">
        <v>3880</v>
      </c>
      <c r="R535" s="269">
        <v>3880</v>
      </c>
      <c r="S535" s="269" t="s">
        <v>163</v>
      </c>
      <c r="T535" s="270">
        <v>0.221</v>
      </c>
      <c r="U535" s="270">
        <v>0.221</v>
      </c>
      <c r="V535" s="270">
        <v>0.221</v>
      </c>
      <c r="W535" s="270">
        <v>0.221</v>
      </c>
      <c r="X535" s="270">
        <v>0.221</v>
      </c>
      <c r="Y535" s="270">
        <v>6.0000000000000001E-3</v>
      </c>
      <c r="Z535" s="270">
        <v>6.0000000000000001E-3</v>
      </c>
      <c r="AA535" s="270">
        <v>6.0000000000000001E-3</v>
      </c>
      <c r="AB535" s="270">
        <v>6.0000000000000001E-3</v>
      </c>
      <c r="AC535" s="270">
        <v>6.0000000000000001E-3</v>
      </c>
      <c r="AD535" s="270">
        <v>0</v>
      </c>
      <c r="AE535" s="270">
        <v>0</v>
      </c>
      <c r="AF535" s="270">
        <v>0</v>
      </c>
      <c r="AG535" s="270">
        <v>0</v>
      </c>
      <c r="AH535" s="270">
        <v>0</v>
      </c>
      <c r="AI535" s="270">
        <v>0</v>
      </c>
      <c r="AJ535" s="270">
        <v>0</v>
      </c>
      <c r="AK535" s="270">
        <v>0</v>
      </c>
      <c r="AL535" s="270">
        <v>0</v>
      </c>
      <c r="AM535" s="270">
        <v>0</v>
      </c>
      <c r="AN535" s="270">
        <v>0.02</v>
      </c>
      <c r="AO535" s="270">
        <v>0.02</v>
      </c>
      <c r="AP535" s="270">
        <v>0.02</v>
      </c>
      <c r="AQ535" s="270">
        <v>0.02</v>
      </c>
      <c r="AR535" s="270">
        <v>0.02</v>
      </c>
      <c r="AS535" s="270">
        <v>0.04</v>
      </c>
      <c r="AT535" s="270">
        <v>0.04</v>
      </c>
      <c r="AU535" s="270">
        <v>0.04</v>
      </c>
      <c r="AV535" s="270">
        <v>0.04</v>
      </c>
      <c r="AW535" s="270">
        <v>0.04</v>
      </c>
      <c r="AX535" s="270">
        <v>2.5000000000000001E-2</v>
      </c>
      <c r="AY535" s="270">
        <v>0</v>
      </c>
      <c r="AZ535" s="270">
        <v>0</v>
      </c>
      <c r="BA535" s="270">
        <v>0</v>
      </c>
      <c r="BB535" s="270">
        <v>0</v>
      </c>
      <c r="BC535" s="270">
        <v>0</v>
      </c>
      <c r="BD535" s="270">
        <v>0</v>
      </c>
      <c r="BE535" s="270">
        <v>0</v>
      </c>
      <c r="BF535" s="270">
        <v>0</v>
      </c>
      <c r="BG535" s="270">
        <v>0</v>
      </c>
    </row>
    <row r="536" spans="1:59">
      <c r="A536" s="267" t="s">
        <v>927</v>
      </c>
      <c r="B536" s="268">
        <v>4.374999999999999E-2</v>
      </c>
      <c r="C536" s="268">
        <v>0.1</v>
      </c>
      <c r="D536" s="268">
        <v>0</v>
      </c>
      <c r="E536" s="268"/>
      <c r="F536" s="269">
        <v>815</v>
      </c>
      <c r="G536" s="270">
        <v>0.03</v>
      </c>
      <c r="H536" s="270">
        <v>2E-3</v>
      </c>
      <c r="I536" s="270">
        <v>0</v>
      </c>
      <c r="J536" s="270">
        <v>2E-3</v>
      </c>
      <c r="K536" s="270">
        <v>5.0000000000000001E-3</v>
      </c>
      <c r="L536" s="270">
        <v>4.7499999999999903E-3</v>
      </c>
      <c r="M536" s="271">
        <v>36.809815950920246</v>
      </c>
      <c r="N536" s="269">
        <v>818</v>
      </c>
      <c r="O536" s="269">
        <v>834</v>
      </c>
      <c r="P536" s="269">
        <v>851</v>
      </c>
      <c r="Q536" s="269">
        <v>868</v>
      </c>
      <c r="R536" s="269">
        <v>878</v>
      </c>
      <c r="S536" s="269" t="s">
        <v>193</v>
      </c>
      <c r="T536" s="270">
        <v>3.5999999999999997E-2</v>
      </c>
      <c r="U536" s="270">
        <v>3.9E-2</v>
      </c>
      <c r="V536" s="270">
        <v>4.2000000000000003E-2</v>
      </c>
      <c r="W536" s="270">
        <v>4.4999999999999998E-2</v>
      </c>
      <c r="X536" s="270">
        <v>4.4999999999999998E-2</v>
      </c>
      <c r="Y536" s="270">
        <v>3.0000000000000001E-3</v>
      </c>
      <c r="Z536" s="270">
        <v>3.0000000000000001E-3</v>
      </c>
      <c r="AA536" s="270">
        <v>4.0000000000000001E-3</v>
      </c>
      <c r="AB536" s="270">
        <v>4.0000000000000001E-3</v>
      </c>
      <c r="AC536" s="270">
        <v>4.0000000000000001E-3</v>
      </c>
      <c r="AD536" s="270">
        <v>0</v>
      </c>
      <c r="AE536" s="270">
        <v>0</v>
      </c>
      <c r="AF536" s="270">
        <v>0</v>
      </c>
      <c r="AG536" s="270">
        <v>0</v>
      </c>
      <c r="AH536" s="270">
        <v>0</v>
      </c>
      <c r="AI536" s="270">
        <v>3.0000000000000001E-3</v>
      </c>
      <c r="AJ536" s="270">
        <v>3.0000000000000001E-3</v>
      </c>
      <c r="AK536" s="270">
        <v>4.0000000000000001E-3</v>
      </c>
      <c r="AL536" s="270">
        <v>4.0000000000000001E-3</v>
      </c>
      <c r="AM536" s="270">
        <v>4.0000000000000001E-3</v>
      </c>
      <c r="AN536" s="270">
        <v>2E-3</v>
      </c>
      <c r="AO536" s="270">
        <v>3.0000000000000001E-3</v>
      </c>
      <c r="AP536" s="270">
        <v>3.0000000000000001E-3</v>
      </c>
      <c r="AQ536" s="270">
        <v>3.0000000000000001E-3</v>
      </c>
      <c r="AR536" s="270">
        <v>4.0000000000000001E-3</v>
      </c>
      <c r="AS536" s="270">
        <v>8.0000000000000002E-3</v>
      </c>
      <c r="AT536" s="270">
        <v>8.0000000000000002E-3</v>
      </c>
      <c r="AU536" s="270">
        <v>8.9999999999999993E-3</v>
      </c>
      <c r="AV536" s="270">
        <v>0.01</v>
      </c>
      <c r="AW536" s="270">
        <v>0.01</v>
      </c>
      <c r="AX536" s="270">
        <v>0</v>
      </c>
      <c r="AY536" s="270">
        <v>0</v>
      </c>
      <c r="AZ536" s="270">
        <v>0</v>
      </c>
      <c r="BA536" s="270">
        <v>0</v>
      </c>
      <c r="BB536" s="270">
        <v>0</v>
      </c>
      <c r="BC536" s="270">
        <v>0</v>
      </c>
      <c r="BD536" s="270">
        <v>0</v>
      </c>
      <c r="BE536" s="270">
        <v>0</v>
      </c>
      <c r="BF536" s="270">
        <v>0</v>
      </c>
      <c r="BG536" s="270">
        <v>0</v>
      </c>
    </row>
    <row r="537" spans="1:59">
      <c r="A537" s="267" t="s">
        <v>928</v>
      </c>
      <c r="B537" s="268">
        <v>0.20099999999999996</v>
      </c>
      <c r="C537" s="268">
        <v>0.95</v>
      </c>
      <c r="D537" s="268">
        <v>0</v>
      </c>
      <c r="E537" s="268"/>
      <c r="F537" s="269">
        <v>853</v>
      </c>
      <c r="G537" s="270">
        <v>0.14299999999999999</v>
      </c>
      <c r="H537" s="270">
        <v>3.5000000000000003E-2</v>
      </c>
      <c r="I537" s="270">
        <v>0</v>
      </c>
      <c r="J537" s="270">
        <v>9.0000000000000011E-3</v>
      </c>
      <c r="K537" s="270">
        <v>2E-3</v>
      </c>
      <c r="L537" s="270">
        <v>1.1999999999999955E-2</v>
      </c>
      <c r="M537" s="271">
        <v>167.64361078546307</v>
      </c>
      <c r="N537" s="269">
        <v>1000</v>
      </c>
      <c r="O537" s="269">
        <v>1010</v>
      </c>
      <c r="P537" s="269">
        <v>1015</v>
      </c>
      <c r="Q537" s="269">
        <v>1015</v>
      </c>
      <c r="R537" s="269">
        <v>1015</v>
      </c>
      <c r="S537" s="269" t="s">
        <v>217</v>
      </c>
      <c r="T537" s="270">
        <v>0.1</v>
      </c>
      <c r="U537" s="270">
        <v>0.1</v>
      </c>
      <c r="V537" s="270">
        <v>0.1</v>
      </c>
      <c r="W537" s="270">
        <v>0.1</v>
      </c>
      <c r="X537" s="270">
        <v>0.1</v>
      </c>
      <c r="Y537" s="270">
        <v>3.5000000000000003E-2</v>
      </c>
      <c r="Z537" s="270">
        <v>3.5000000000000003E-2</v>
      </c>
      <c r="AA537" s="270">
        <v>3.5000000000000003E-2</v>
      </c>
      <c r="AB537" s="270">
        <v>3.5000000000000003E-2</v>
      </c>
      <c r="AC537" s="270">
        <v>3.5000000000000003E-2</v>
      </c>
      <c r="AD537" s="270">
        <v>0</v>
      </c>
      <c r="AE537" s="270">
        <v>0</v>
      </c>
      <c r="AF537" s="270">
        <v>0</v>
      </c>
      <c r="AG537" s="270">
        <v>0</v>
      </c>
      <c r="AH537" s="270">
        <v>0</v>
      </c>
      <c r="AI537" s="270">
        <v>8.9999999999999993E-3</v>
      </c>
      <c r="AJ537" s="270">
        <v>8.9999999999999993E-3</v>
      </c>
      <c r="AK537" s="270">
        <v>8.9999999999999993E-3</v>
      </c>
      <c r="AL537" s="270">
        <v>8.9999999999999993E-3</v>
      </c>
      <c r="AM537" s="270">
        <v>8.9999999999999993E-3</v>
      </c>
      <c r="AN537" s="270">
        <v>8.9999999999999993E-3</v>
      </c>
      <c r="AO537" s="270">
        <v>8.9999999999999993E-3</v>
      </c>
      <c r="AP537" s="270">
        <v>8.9999999999999993E-3</v>
      </c>
      <c r="AQ537" s="270">
        <v>8.9999999999999993E-3</v>
      </c>
      <c r="AR537" s="270">
        <v>8.9999999999999993E-3</v>
      </c>
      <c r="AS537" s="270">
        <v>8.9999999999999993E-3</v>
      </c>
      <c r="AT537" s="270">
        <v>8.9999999999999993E-3</v>
      </c>
      <c r="AU537" s="270">
        <v>8.9999999999999993E-3</v>
      </c>
      <c r="AV537" s="270">
        <v>8.9999999999999993E-3</v>
      </c>
      <c r="AW537" s="270">
        <v>8.9999999999999993E-3</v>
      </c>
      <c r="AX537" s="270">
        <v>0</v>
      </c>
      <c r="AY537" s="270">
        <v>0</v>
      </c>
      <c r="AZ537" s="270">
        <v>0</v>
      </c>
      <c r="BA537" s="270">
        <v>0</v>
      </c>
      <c r="BB537" s="270">
        <v>0</v>
      </c>
      <c r="BC537" s="270">
        <v>0</v>
      </c>
      <c r="BD537" s="270">
        <v>0</v>
      </c>
      <c r="BE537" s="270">
        <v>0</v>
      </c>
      <c r="BF537" s="270">
        <v>0</v>
      </c>
      <c r="BG537" s="270">
        <v>0</v>
      </c>
    </row>
    <row r="538" spans="1:59">
      <c r="A538" s="267" t="s">
        <v>929</v>
      </c>
      <c r="B538" s="268">
        <v>1.04725</v>
      </c>
      <c r="C538" s="268">
        <v>2.419</v>
      </c>
      <c r="D538" s="268">
        <v>2.3232876712328768E-3</v>
      </c>
      <c r="E538" s="268"/>
      <c r="F538" s="269">
        <v>5408</v>
      </c>
      <c r="G538" s="270">
        <v>0.249</v>
      </c>
      <c r="H538" s="270">
        <v>0.41</v>
      </c>
      <c r="I538" s="270">
        <v>2E-3</v>
      </c>
      <c r="J538" s="270">
        <v>0.159</v>
      </c>
      <c r="K538" s="270">
        <v>7.3999999999999996E-2</v>
      </c>
      <c r="L538" s="270">
        <v>0.15092671232876709</v>
      </c>
      <c r="M538" s="271">
        <v>46.042899408284022</v>
      </c>
      <c r="N538" s="269">
        <v>5462</v>
      </c>
      <c r="O538" s="269">
        <v>5516</v>
      </c>
      <c r="P538" s="269">
        <v>5571</v>
      </c>
      <c r="Q538" s="269">
        <v>5626</v>
      </c>
      <c r="R538" s="269">
        <v>5682</v>
      </c>
      <c r="S538" s="269" t="s">
        <v>202</v>
      </c>
      <c r="T538" s="270">
        <v>0.251</v>
      </c>
      <c r="U538" s="270">
        <v>0.254</v>
      </c>
      <c r="V538" s="270">
        <v>0.25700000000000001</v>
      </c>
      <c r="W538" s="270">
        <v>0.26</v>
      </c>
      <c r="X538" s="270">
        <v>0.26300000000000001</v>
      </c>
      <c r="Y538" s="270">
        <v>0.41399999999999998</v>
      </c>
      <c r="Z538" s="270">
        <v>0.41799999999999998</v>
      </c>
      <c r="AA538" s="270">
        <v>0.42199999999999999</v>
      </c>
      <c r="AB538" s="270">
        <v>0.42599999999999999</v>
      </c>
      <c r="AC538" s="270">
        <v>0.43</v>
      </c>
      <c r="AD538" s="270">
        <v>2E-3</v>
      </c>
      <c r="AE538" s="270">
        <v>2E-3</v>
      </c>
      <c r="AF538" s="270">
        <v>2E-3</v>
      </c>
      <c r="AG538" s="270">
        <v>2E-3</v>
      </c>
      <c r="AH538" s="270">
        <v>3.0000000000000001E-3</v>
      </c>
      <c r="AI538" s="270">
        <v>4.2999999999999997E-2</v>
      </c>
      <c r="AJ538" s="270">
        <v>4.3999999999999997E-2</v>
      </c>
      <c r="AK538" s="270">
        <v>4.4999999999999998E-2</v>
      </c>
      <c r="AL538" s="270">
        <v>4.5999999999999999E-2</v>
      </c>
      <c r="AM538" s="270">
        <v>4.7E-2</v>
      </c>
      <c r="AN538" s="270">
        <v>6.9000000000000006E-2</v>
      </c>
      <c r="AO538" s="270">
        <v>7.0999999999999994E-2</v>
      </c>
      <c r="AP538" s="270">
        <v>7.2999999999999995E-2</v>
      </c>
      <c r="AQ538" s="270">
        <v>7.4999999999999997E-2</v>
      </c>
      <c r="AR538" s="270">
        <v>7.6999999999999999E-2</v>
      </c>
      <c r="AS538" s="270">
        <v>0.125</v>
      </c>
      <c r="AT538" s="270">
        <v>0.129</v>
      </c>
      <c r="AU538" s="270">
        <v>0.13200000000000001</v>
      </c>
      <c r="AV538" s="270">
        <v>0.13700000000000001</v>
      </c>
      <c r="AW538" s="270">
        <v>0.14099999999999999</v>
      </c>
      <c r="AX538" s="270">
        <v>0</v>
      </c>
      <c r="AY538" s="270">
        <v>0</v>
      </c>
      <c r="AZ538" s="270">
        <v>0</v>
      </c>
      <c r="BA538" s="270">
        <v>0</v>
      </c>
      <c r="BB538" s="270">
        <v>0</v>
      </c>
      <c r="BC538" s="270">
        <v>0</v>
      </c>
      <c r="BD538" s="270">
        <v>0</v>
      </c>
      <c r="BE538" s="270">
        <v>0</v>
      </c>
      <c r="BF538" s="270">
        <v>0</v>
      </c>
      <c r="BG538" s="270">
        <v>0</v>
      </c>
    </row>
    <row r="539" spans="1:59">
      <c r="A539" s="267" t="s">
        <v>931</v>
      </c>
      <c r="B539" s="268">
        <v>2.3750000000000004E-2</v>
      </c>
      <c r="C539" s="268">
        <v>7.1999999999999995E-2</v>
      </c>
      <c r="D539" s="268">
        <v>0.01</v>
      </c>
      <c r="E539" s="268"/>
      <c r="F539" s="269">
        <v>225</v>
      </c>
      <c r="G539" s="270">
        <v>0.01</v>
      </c>
      <c r="H539" s="270">
        <v>5.0000000000000001E-3</v>
      </c>
      <c r="I539" s="270">
        <v>5.0000000000000001E-3</v>
      </c>
      <c r="J539" s="270">
        <v>0.01</v>
      </c>
      <c r="K539" s="270">
        <v>0</v>
      </c>
      <c r="L539" s="270">
        <v>-1.6249999999999997E-2</v>
      </c>
      <c r="M539" s="271">
        <v>44.444444444444443</v>
      </c>
      <c r="N539" s="269">
        <v>120</v>
      </c>
      <c r="O539" s="269">
        <v>125</v>
      </c>
      <c r="P539" s="269">
        <v>130</v>
      </c>
      <c r="Q539" s="269">
        <v>130</v>
      </c>
      <c r="R539" s="269">
        <v>135</v>
      </c>
      <c r="S539" s="269" t="s">
        <v>139</v>
      </c>
      <c r="T539" s="270">
        <v>5.0000000000000001E-3</v>
      </c>
      <c r="U539" s="270">
        <v>6.0000000000000001E-3</v>
      </c>
      <c r="V539" s="270">
        <v>7.0000000000000001E-3</v>
      </c>
      <c r="W539" s="270">
        <v>8.0000000000000002E-3</v>
      </c>
      <c r="X539" s="270">
        <v>0</v>
      </c>
      <c r="Y539" s="270">
        <v>0</v>
      </c>
      <c r="Z539" s="270">
        <v>0</v>
      </c>
      <c r="AA539" s="270">
        <v>0</v>
      </c>
      <c r="AB539" s="270">
        <v>0</v>
      </c>
      <c r="AC539" s="270">
        <v>0</v>
      </c>
      <c r="AD539" s="270">
        <v>0</v>
      </c>
      <c r="AE539" s="270">
        <v>0</v>
      </c>
      <c r="AF539" s="270">
        <v>0</v>
      </c>
      <c r="AG539" s="270">
        <v>0</v>
      </c>
      <c r="AH539" s="270">
        <v>0</v>
      </c>
      <c r="AI539" s="270">
        <v>0</v>
      </c>
      <c r="AJ539" s="270">
        <v>0</v>
      </c>
      <c r="AK539" s="270">
        <v>0</v>
      </c>
      <c r="AL539" s="270">
        <v>0</v>
      </c>
      <c r="AM539" s="270">
        <v>0</v>
      </c>
      <c r="AN539" s="270">
        <v>0</v>
      </c>
      <c r="AO539" s="270">
        <v>0</v>
      </c>
      <c r="AP539" s="270">
        <v>0</v>
      </c>
      <c r="AQ539" s="270">
        <v>0</v>
      </c>
      <c r="AR539" s="270">
        <v>0</v>
      </c>
      <c r="AS539" s="270">
        <v>-4.0000000000000001E-3</v>
      </c>
      <c r="AT539" s="270">
        <v>-5.0000000000000001E-3</v>
      </c>
      <c r="AU539" s="270">
        <v>-5.0000000000000001E-3</v>
      </c>
      <c r="AV539" s="270">
        <v>-6.0000000000000001E-3</v>
      </c>
      <c r="AW539" s="270">
        <v>0</v>
      </c>
      <c r="AX539" s="270">
        <v>0</v>
      </c>
      <c r="AY539" s="270">
        <v>0</v>
      </c>
      <c r="AZ539" s="270">
        <v>0</v>
      </c>
      <c r="BA539" s="270">
        <v>0</v>
      </c>
      <c r="BB539" s="270">
        <v>0</v>
      </c>
      <c r="BC539" s="270">
        <v>0</v>
      </c>
      <c r="BD539" s="270">
        <v>0</v>
      </c>
      <c r="BE539" s="270">
        <v>0</v>
      </c>
      <c r="BF539" s="270">
        <v>0</v>
      </c>
      <c r="BG539" s="270">
        <v>0</v>
      </c>
    </row>
    <row r="540" spans="1:59">
      <c r="A540" s="267" t="s">
        <v>932</v>
      </c>
      <c r="B540" s="268">
        <v>4.5610833333333325</v>
      </c>
      <c r="C540" s="268">
        <v>16</v>
      </c>
      <c r="D540" s="268">
        <v>0.77713424657534247</v>
      </c>
      <c r="E540" s="268"/>
      <c r="F540" s="269">
        <v>3413</v>
      </c>
      <c r="G540" s="270">
        <v>0.16400000000000001</v>
      </c>
      <c r="H540" s="270">
        <v>0.17</v>
      </c>
      <c r="I540" s="270">
        <v>2.6480000000000001</v>
      </c>
      <c r="J540" s="270">
        <v>0.36599999999999999</v>
      </c>
      <c r="K540" s="270">
        <v>0.12</v>
      </c>
      <c r="L540" s="270">
        <v>0.31594908675798994</v>
      </c>
      <c r="M540" s="271">
        <v>48.051567535892175</v>
      </c>
      <c r="N540" s="269">
        <v>3828</v>
      </c>
      <c r="O540" s="269">
        <v>4211</v>
      </c>
      <c r="P540" s="269">
        <v>4632</v>
      </c>
      <c r="Q540" s="269">
        <v>5095</v>
      </c>
      <c r="R540" s="269">
        <v>5605</v>
      </c>
      <c r="S540" s="269" t="s">
        <v>129</v>
      </c>
      <c r="T540" s="270">
        <v>0.214</v>
      </c>
      <c r="U540" s="270">
        <v>0.23599999999999999</v>
      </c>
      <c r="V540" s="270">
        <v>0.25900000000000001</v>
      </c>
      <c r="W540" s="270">
        <v>0.28499999999999998</v>
      </c>
      <c r="X540" s="270">
        <v>0.314</v>
      </c>
      <c r="Y540" s="270">
        <v>0.26300000000000001</v>
      </c>
      <c r="Z540" s="270">
        <v>0.28899999999999998</v>
      </c>
      <c r="AA540" s="270">
        <v>0.318</v>
      </c>
      <c r="AB540" s="270">
        <v>0.35</v>
      </c>
      <c r="AC540" s="270">
        <v>0.38500000000000001</v>
      </c>
      <c r="AD540" s="270">
        <v>2.73</v>
      </c>
      <c r="AE540" s="270">
        <v>2.867</v>
      </c>
      <c r="AF540" s="270">
        <v>3.01</v>
      </c>
      <c r="AG540" s="270">
        <v>3.161</v>
      </c>
      <c r="AH540" s="270">
        <v>3.319</v>
      </c>
      <c r="AI540" s="270">
        <v>0.29699999999999999</v>
      </c>
      <c r="AJ540" s="270">
        <v>0.312</v>
      </c>
      <c r="AK540" s="270">
        <v>0.32700000000000001</v>
      </c>
      <c r="AL540" s="270">
        <v>0.34300000000000003</v>
      </c>
      <c r="AM540" s="270">
        <v>0.36</v>
      </c>
      <c r="AN540" s="270">
        <v>0.11</v>
      </c>
      <c r="AO540" s="270">
        <v>0.115</v>
      </c>
      <c r="AP540" s="270">
        <v>0.12</v>
      </c>
      <c r="AQ540" s="270">
        <v>0.125</v>
      </c>
      <c r="AR540" s="270">
        <v>0.13</v>
      </c>
      <c r="AS540" s="270">
        <v>0.44600000000000001</v>
      </c>
      <c r="AT540" s="270">
        <v>0.47299999999999998</v>
      </c>
      <c r="AU540" s="270">
        <v>0.501</v>
      </c>
      <c r="AV540" s="270">
        <v>0.53200000000000003</v>
      </c>
      <c r="AW540" s="270">
        <v>0.56399999999999995</v>
      </c>
      <c r="AX540" s="270">
        <v>0</v>
      </c>
      <c r="AY540" s="270">
        <v>0</v>
      </c>
      <c r="AZ540" s="270">
        <v>0</v>
      </c>
      <c r="BA540" s="270">
        <v>0</v>
      </c>
      <c r="BB540" s="270">
        <v>0</v>
      </c>
      <c r="BC540" s="270">
        <v>0</v>
      </c>
      <c r="BD540" s="270">
        <v>0</v>
      </c>
      <c r="BE540" s="270">
        <v>0</v>
      </c>
      <c r="BF540" s="270">
        <v>0</v>
      </c>
      <c r="BG540" s="270">
        <v>0</v>
      </c>
    </row>
    <row r="541" spans="1:59">
      <c r="A541" s="267" t="s">
        <v>933</v>
      </c>
      <c r="B541" s="268">
        <v>0.67008333333333336</v>
      </c>
      <c r="C541" s="268">
        <v>2.13</v>
      </c>
      <c r="D541" s="268">
        <v>0</v>
      </c>
      <c r="E541" s="268"/>
      <c r="F541" s="269">
        <v>8260</v>
      </c>
      <c r="G541" s="270">
        <v>0.309</v>
      </c>
      <c r="H541" s="270">
        <v>0.14299999999999999</v>
      </c>
      <c r="I541" s="270">
        <v>9.8000000000000004E-2</v>
      </c>
      <c r="J541" s="270">
        <v>2.8000000000000001E-2</v>
      </c>
      <c r="K541" s="270">
        <v>1.2E-2</v>
      </c>
      <c r="L541" s="270">
        <v>8.0083333333333395E-2</v>
      </c>
      <c r="M541" s="271">
        <v>37.409200968523002</v>
      </c>
      <c r="N541" s="269">
        <v>8300</v>
      </c>
      <c r="O541" s="269">
        <v>8600</v>
      </c>
      <c r="P541" s="269">
        <v>8800</v>
      </c>
      <c r="Q541" s="269">
        <v>9000</v>
      </c>
      <c r="R541" s="269">
        <v>9200</v>
      </c>
      <c r="S541" s="269" t="s">
        <v>168</v>
      </c>
      <c r="T541" s="270">
        <v>0.42</v>
      </c>
      <c r="U541" s="270">
        <v>0.42499999999999999</v>
      </c>
      <c r="V541" s="270">
        <v>0.43</v>
      </c>
      <c r="W541" s="270">
        <v>0.44</v>
      </c>
      <c r="X541" s="270">
        <v>0.45</v>
      </c>
      <c r="Y541" s="270">
        <v>0.185</v>
      </c>
      <c r="Z541" s="270">
        <v>0.19</v>
      </c>
      <c r="AA541" s="270">
        <v>0.19500000000000001</v>
      </c>
      <c r="AB541" s="270">
        <v>0.2</v>
      </c>
      <c r="AC541" s="270">
        <v>0.20499999999999999</v>
      </c>
      <c r="AD541" s="270">
        <v>9.5000000000000001E-2</v>
      </c>
      <c r="AE541" s="270">
        <v>9.5000000000000001E-2</v>
      </c>
      <c r="AF541" s="270">
        <v>0.1</v>
      </c>
      <c r="AG541" s="270">
        <v>0.1</v>
      </c>
      <c r="AH541" s="270">
        <v>0.105</v>
      </c>
      <c r="AI541" s="270">
        <v>0.03</v>
      </c>
      <c r="AJ541" s="270">
        <v>3.5000000000000003E-2</v>
      </c>
      <c r="AK541" s="270">
        <v>3.5000000000000003E-2</v>
      </c>
      <c r="AL541" s="270">
        <v>0.04</v>
      </c>
      <c r="AM541" s="270">
        <v>4.4999999999999998E-2</v>
      </c>
      <c r="AN541" s="270">
        <v>5.0000000000000001E-3</v>
      </c>
      <c r="AO541" s="270">
        <v>5.0000000000000001E-3</v>
      </c>
      <c r="AP541" s="270">
        <v>6.0000000000000001E-3</v>
      </c>
      <c r="AQ541" s="270">
        <v>7.0000000000000001E-3</v>
      </c>
      <c r="AR541" s="270">
        <v>1.4E-2</v>
      </c>
      <c r="AS541" s="270">
        <v>0.1</v>
      </c>
      <c r="AT541" s="270">
        <v>0.10199999999999999</v>
      </c>
      <c r="AU541" s="270">
        <v>0.104</v>
      </c>
      <c r="AV541" s="270">
        <v>0.107</v>
      </c>
      <c r="AW541" s="270">
        <v>0.111</v>
      </c>
      <c r="AX541" s="270">
        <v>0</v>
      </c>
      <c r="AY541" s="270">
        <v>0</v>
      </c>
      <c r="AZ541" s="270">
        <v>0</v>
      </c>
      <c r="BA541" s="270">
        <v>0</v>
      </c>
      <c r="BB541" s="270">
        <v>0</v>
      </c>
      <c r="BC541" s="270">
        <v>0</v>
      </c>
      <c r="BD541" s="270">
        <v>0</v>
      </c>
      <c r="BE541" s="270">
        <v>0</v>
      </c>
      <c r="BF541" s="270">
        <v>0</v>
      </c>
      <c r="BG541" s="270">
        <v>0</v>
      </c>
    </row>
    <row r="542" spans="1:59">
      <c r="A542" s="267" t="s">
        <v>128</v>
      </c>
      <c r="B542" s="268">
        <v>8.6926666666666677</v>
      </c>
      <c r="C542" s="268">
        <v>28.9</v>
      </c>
      <c r="D542" s="268">
        <v>0.21273972602739727</v>
      </c>
      <c r="E542" s="268"/>
      <c r="F542" s="269">
        <v>52500</v>
      </c>
      <c r="G542" s="270">
        <v>2.5830000000000002</v>
      </c>
      <c r="H542" s="270">
        <v>1.036</v>
      </c>
      <c r="I542" s="270">
        <v>1.512</v>
      </c>
      <c r="J542" s="270">
        <v>0.36499999999999999</v>
      </c>
      <c r="K542" s="270">
        <v>1.792</v>
      </c>
      <c r="L542" s="270">
        <v>1.1919269406392701</v>
      </c>
      <c r="M542" s="271">
        <v>49.2</v>
      </c>
      <c r="N542" s="269">
        <v>54000</v>
      </c>
      <c r="O542" s="269">
        <v>58000</v>
      </c>
      <c r="P542" s="269">
        <v>62000</v>
      </c>
      <c r="Q542" s="269">
        <v>67000</v>
      </c>
      <c r="R542" s="269">
        <v>72000</v>
      </c>
      <c r="S542" s="269" t="s">
        <v>128</v>
      </c>
      <c r="T542" s="270">
        <v>2.6349999999999998</v>
      </c>
      <c r="U542" s="270">
        <v>2.7669999999999999</v>
      </c>
      <c r="V542" s="270" t="e">
        <v>#N/A</v>
      </c>
      <c r="W542" s="270">
        <v>3.05</v>
      </c>
      <c r="X542" s="270">
        <v>3.202</v>
      </c>
      <c r="Y542" s="270">
        <v>1.0569999999999999</v>
      </c>
      <c r="Z542" s="270">
        <v>1.1100000000000001</v>
      </c>
      <c r="AA542" s="270">
        <v>1.1659999999999999</v>
      </c>
      <c r="AB542" s="270">
        <v>1.224</v>
      </c>
      <c r="AC542" s="270">
        <v>1.2849999999999999</v>
      </c>
      <c r="AD542" s="270">
        <v>1.542</v>
      </c>
      <c r="AE542" s="270">
        <v>1.619</v>
      </c>
      <c r="AF542" s="270">
        <v>1.7</v>
      </c>
      <c r="AG542" s="270">
        <v>1.7849999999999999</v>
      </c>
      <c r="AH542" s="270">
        <v>1.8740000000000001</v>
      </c>
      <c r="AI542" s="270">
        <v>0.372</v>
      </c>
      <c r="AJ542" s="270">
        <v>0.39100000000000001</v>
      </c>
      <c r="AK542" s="270">
        <v>0.41099999999999998</v>
      </c>
      <c r="AL542" s="270">
        <v>0.432</v>
      </c>
      <c r="AM542" s="270">
        <v>0.45400000000000001</v>
      </c>
      <c r="AN542" s="270">
        <v>1.8280000000000001</v>
      </c>
      <c r="AO542" s="270">
        <v>1.919</v>
      </c>
      <c r="AP542" s="270">
        <v>2.0150000000000001</v>
      </c>
      <c r="AQ542" s="270">
        <v>2.069</v>
      </c>
      <c r="AR542" s="270">
        <v>2.1720000000000002</v>
      </c>
      <c r="AS542" s="270">
        <v>1.202</v>
      </c>
      <c r="AT542" s="270">
        <v>1.238</v>
      </c>
      <c r="AU542" s="270">
        <v>1.2749999999999999</v>
      </c>
      <c r="AV542" s="270">
        <v>1.3129999999999999</v>
      </c>
      <c r="AW542" s="270">
        <v>1.3520000000000001</v>
      </c>
      <c r="AX542" s="270">
        <v>0</v>
      </c>
      <c r="AY542" s="270">
        <v>0</v>
      </c>
      <c r="AZ542" s="270">
        <v>0</v>
      </c>
      <c r="BA542" s="270">
        <v>0</v>
      </c>
      <c r="BB542" s="270">
        <v>0</v>
      </c>
      <c r="BC542" s="270">
        <v>0</v>
      </c>
      <c r="BD542" s="270">
        <v>0</v>
      </c>
      <c r="BE542" s="270">
        <v>0</v>
      </c>
      <c r="BF542" s="270">
        <v>0</v>
      </c>
      <c r="BG542" s="270">
        <v>0</v>
      </c>
    </row>
    <row r="543" spans="1:59">
      <c r="A543" s="267" t="s">
        <v>934</v>
      </c>
      <c r="B543" s="268">
        <v>0.21575</v>
      </c>
      <c r="C543" s="268">
        <v>0.25</v>
      </c>
      <c r="D543" s="268">
        <v>3.7178082191780823E-3</v>
      </c>
      <c r="E543" s="268"/>
      <c r="F543" s="269">
        <v>3694</v>
      </c>
      <c r="G543" s="270">
        <v>0.16600000000000001</v>
      </c>
      <c r="H543" s="270">
        <v>1.2E-2</v>
      </c>
      <c r="I543" s="270">
        <v>0</v>
      </c>
      <c r="J543" s="270">
        <v>4.0000000000000001E-3</v>
      </c>
      <c r="K543" s="270">
        <v>7.0000000000000001E-3</v>
      </c>
      <c r="L543" s="270">
        <v>2.3032191780821887E-2</v>
      </c>
      <c r="M543" s="271">
        <v>44.937736870600972</v>
      </c>
      <c r="N543" s="269">
        <v>3811</v>
      </c>
      <c r="O543" s="269">
        <v>4122</v>
      </c>
      <c r="P543" s="269">
        <v>4458</v>
      </c>
      <c r="Q543" s="269">
        <v>4822</v>
      </c>
      <c r="R543" s="269">
        <v>5215</v>
      </c>
      <c r="S543" s="269" t="s">
        <v>128</v>
      </c>
      <c r="T543" s="270">
        <v>0.17199999999999999</v>
      </c>
      <c r="U543" s="270">
        <v>0.186</v>
      </c>
      <c r="V543" s="270" t="e">
        <v>#N/A</v>
      </c>
      <c r="W543" s="270">
        <v>0.217</v>
      </c>
      <c r="X543" s="270">
        <v>0.23499999999999999</v>
      </c>
      <c r="Y543" s="270">
        <v>1.2E-2</v>
      </c>
      <c r="Z543" s="270">
        <v>1.2999999999999999E-2</v>
      </c>
      <c r="AA543" s="270">
        <v>1.4E-2</v>
      </c>
      <c r="AB543" s="270">
        <v>1.4999999999999999E-2</v>
      </c>
      <c r="AC543" s="270">
        <v>1.6E-2</v>
      </c>
      <c r="AD543" s="270">
        <v>0</v>
      </c>
      <c r="AE543" s="270">
        <v>0</v>
      </c>
      <c r="AF543" s="270">
        <v>0</v>
      </c>
      <c r="AG543" s="270">
        <v>0</v>
      </c>
      <c r="AH543" s="270">
        <v>0</v>
      </c>
      <c r="AI543" s="270">
        <v>4.0000000000000001E-3</v>
      </c>
      <c r="AJ543" s="270">
        <v>4.0000000000000001E-3</v>
      </c>
      <c r="AK543" s="270">
        <v>5.0000000000000001E-3</v>
      </c>
      <c r="AL543" s="270">
        <v>5.0000000000000001E-3</v>
      </c>
      <c r="AM543" s="270">
        <v>6.0000000000000001E-3</v>
      </c>
      <c r="AN543" s="270">
        <v>7.0000000000000001E-3</v>
      </c>
      <c r="AO543" s="270">
        <v>8.0000000000000002E-3</v>
      </c>
      <c r="AP543" s="270">
        <v>8.0000000000000002E-3</v>
      </c>
      <c r="AQ543" s="270">
        <v>8.9999999999999993E-3</v>
      </c>
      <c r="AR543" s="270">
        <v>0.01</v>
      </c>
      <c r="AS543" s="270">
        <v>2.5000000000000001E-2</v>
      </c>
      <c r="AT543" s="270">
        <v>2.5000000000000001E-2</v>
      </c>
      <c r="AU543" s="270">
        <v>2.5000000000000001E-2</v>
      </c>
      <c r="AV543" s="270">
        <v>2.5000000000000001E-2</v>
      </c>
      <c r="AW543" s="270">
        <v>2.5000000000000001E-2</v>
      </c>
      <c r="AX543" s="270">
        <v>0.161</v>
      </c>
      <c r="AY543" s="270">
        <v>0</v>
      </c>
      <c r="AZ543" s="270">
        <v>0</v>
      </c>
      <c r="BA543" s="270">
        <v>0</v>
      </c>
      <c r="BB543" s="270">
        <v>0</v>
      </c>
      <c r="BC543" s="270">
        <v>0</v>
      </c>
      <c r="BD543" s="270">
        <v>0</v>
      </c>
      <c r="BE543" s="270">
        <v>0</v>
      </c>
      <c r="BF543" s="270">
        <v>0</v>
      </c>
      <c r="BG543" s="270">
        <v>0</v>
      </c>
    </row>
    <row r="544" spans="1:59">
      <c r="A544" s="267" t="s">
        <v>935</v>
      </c>
      <c r="B544" s="268">
        <v>0.36549999999999999</v>
      </c>
      <c r="C544" s="268">
        <v>0.55000000000000004</v>
      </c>
      <c r="D544" s="268">
        <v>5.2999999999999999E-2</v>
      </c>
      <c r="E544" s="268"/>
      <c r="F544" s="269">
        <v>4280</v>
      </c>
      <c r="G544" s="270">
        <v>0.182</v>
      </c>
      <c r="H544" s="270">
        <v>1.2999999999999999E-2</v>
      </c>
      <c r="I544" s="270">
        <v>2E-3</v>
      </c>
      <c r="J544" s="270">
        <v>2E-3</v>
      </c>
      <c r="K544" s="270">
        <v>2.5000000000000001E-2</v>
      </c>
      <c r="L544" s="270">
        <v>8.8499999999999968E-2</v>
      </c>
      <c r="M544" s="271">
        <v>42.523364485981311</v>
      </c>
      <c r="N544" s="269">
        <v>4419</v>
      </c>
      <c r="O544" s="269">
        <v>4780</v>
      </c>
      <c r="P544" s="269">
        <v>5170</v>
      </c>
      <c r="Q544" s="269">
        <v>5592</v>
      </c>
      <c r="R544" s="269">
        <v>6048</v>
      </c>
      <c r="S544" s="269" t="s">
        <v>128</v>
      </c>
      <c r="T544" s="270">
        <v>0.188</v>
      </c>
      <c r="U544" s="270">
        <v>0.20300000000000001</v>
      </c>
      <c r="V544" s="270" t="e">
        <v>#N/A</v>
      </c>
      <c r="W544" s="270">
        <v>0.23799999999999999</v>
      </c>
      <c r="X544" s="270">
        <v>0.25700000000000001</v>
      </c>
      <c r="Y544" s="270">
        <v>1.4E-2</v>
      </c>
      <c r="Z544" s="270">
        <v>1.4999999999999999E-2</v>
      </c>
      <c r="AA544" s="270">
        <v>1.6E-2</v>
      </c>
      <c r="AB544" s="270">
        <v>1.7000000000000001E-2</v>
      </c>
      <c r="AC544" s="270">
        <v>1.9E-2</v>
      </c>
      <c r="AD544" s="270">
        <v>2E-3</v>
      </c>
      <c r="AE544" s="270">
        <v>2E-3</v>
      </c>
      <c r="AF544" s="270">
        <v>2E-3</v>
      </c>
      <c r="AG544" s="270">
        <v>3.0000000000000001E-3</v>
      </c>
      <c r="AH544" s="270">
        <v>3.0000000000000001E-3</v>
      </c>
      <c r="AI544" s="270">
        <v>2E-3</v>
      </c>
      <c r="AJ544" s="270">
        <v>2E-3</v>
      </c>
      <c r="AK544" s="270">
        <v>2E-3</v>
      </c>
      <c r="AL544" s="270">
        <v>2E-3</v>
      </c>
      <c r="AM544" s="270">
        <v>2E-3</v>
      </c>
      <c r="AN544" s="270">
        <v>2.3E-2</v>
      </c>
      <c r="AO544" s="270">
        <v>2.5000000000000001E-2</v>
      </c>
      <c r="AP544" s="270">
        <v>2.7E-2</v>
      </c>
      <c r="AQ544" s="270">
        <v>2.9000000000000001E-2</v>
      </c>
      <c r="AR544" s="270">
        <v>3.1E-2</v>
      </c>
      <c r="AS544" s="270">
        <v>5.3999999999999999E-2</v>
      </c>
      <c r="AT544" s="270">
        <v>5.3999999999999999E-2</v>
      </c>
      <c r="AU544" s="270">
        <v>5.3999999999999999E-2</v>
      </c>
      <c r="AV544" s="270">
        <v>5.3999999999999999E-2</v>
      </c>
      <c r="AW544" s="270">
        <v>5.3999999999999999E-2</v>
      </c>
      <c r="AX544" s="270">
        <v>0</v>
      </c>
      <c r="AY544" s="270">
        <v>0</v>
      </c>
      <c r="AZ544" s="270">
        <v>0</v>
      </c>
      <c r="BA544" s="270">
        <v>0</v>
      </c>
      <c r="BB544" s="270">
        <v>0</v>
      </c>
      <c r="BC544" s="270">
        <v>3.5999999999999997E-2</v>
      </c>
      <c r="BD544" s="270">
        <v>0</v>
      </c>
      <c r="BE544" s="270">
        <v>-3.5999999999999997E-2</v>
      </c>
      <c r="BF544" s="270">
        <v>0</v>
      </c>
      <c r="BG544" s="270">
        <v>0</v>
      </c>
    </row>
    <row r="545" spans="1:59">
      <c r="A545" s="267" t="s">
        <v>937</v>
      </c>
      <c r="B545" s="268">
        <v>0.28041666666666659</v>
      </c>
      <c r="C545" s="268">
        <v>0.95799999999999996</v>
      </c>
      <c r="D545" s="268">
        <v>0</v>
      </c>
      <c r="E545" s="268"/>
      <c r="F545" s="269">
        <v>2800</v>
      </c>
      <c r="G545" s="270">
        <v>0.105</v>
      </c>
      <c r="H545" s="270">
        <v>6.0999999999999999E-2</v>
      </c>
      <c r="I545" s="270">
        <v>1.6E-2</v>
      </c>
      <c r="J545" s="270">
        <v>5.3999999999999999E-2</v>
      </c>
      <c r="K545" s="270">
        <v>2.3E-2</v>
      </c>
      <c r="L545" s="270">
        <v>2.1416666666666584E-2</v>
      </c>
      <c r="M545" s="271">
        <v>37.5</v>
      </c>
      <c r="N545" s="269">
        <v>2850</v>
      </c>
      <c r="O545" s="269">
        <v>2900</v>
      </c>
      <c r="P545" s="269">
        <v>2950</v>
      </c>
      <c r="Q545" s="269">
        <v>3000</v>
      </c>
      <c r="R545" s="269">
        <v>3000</v>
      </c>
      <c r="S545" s="269" t="s">
        <v>218</v>
      </c>
      <c r="T545" s="270">
        <v>0.14399999999999999</v>
      </c>
      <c r="U545" s="270">
        <v>0.14599999999999999</v>
      </c>
      <c r="V545" s="270">
        <v>0.14899999999999999</v>
      </c>
      <c r="W545" s="270">
        <v>0.151</v>
      </c>
      <c r="X545" s="270">
        <v>0.153</v>
      </c>
      <c r="Y545" s="270">
        <v>4.2999999999999997E-2</v>
      </c>
      <c r="Z545" s="270">
        <v>4.2999999999999997E-2</v>
      </c>
      <c r="AA545" s="270">
        <v>4.3999999999999997E-2</v>
      </c>
      <c r="AB545" s="270">
        <v>4.4999999999999998E-2</v>
      </c>
      <c r="AC545" s="270">
        <v>4.4999999999999998E-2</v>
      </c>
      <c r="AD545" s="270">
        <v>1.4E-2</v>
      </c>
      <c r="AE545" s="270">
        <v>1.4E-2</v>
      </c>
      <c r="AF545" s="270">
        <v>1.4E-2</v>
      </c>
      <c r="AG545" s="270">
        <v>1.4E-2</v>
      </c>
      <c r="AH545" s="270">
        <v>1.4E-2</v>
      </c>
      <c r="AI545" s="270">
        <v>7.8E-2</v>
      </c>
      <c r="AJ545" s="270">
        <v>7.8E-2</v>
      </c>
      <c r="AK545" s="270">
        <v>0.08</v>
      </c>
      <c r="AL545" s="270">
        <v>8.1000000000000003E-2</v>
      </c>
      <c r="AM545" s="270">
        <v>8.2000000000000003E-2</v>
      </c>
      <c r="AN545" s="270">
        <v>3.0000000000000001E-3</v>
      </c>
      <c r="AO545" s="270">
        <v>3.0000000000000001E-3</v>
      </c>
      <c r="AP545" s="270">
        <v>3.0000000000000001E-3</v>
      </c>
      <c r="AQ545" s="270">
        <v>3.0000000000000001E-3</v>
      </c>
      <c r="AR545" s="270">
        <v>3.0000000000000001E-3</v>
      </c>
      <c r="AS545" s="270">
        <v>2.7E-2</v>
      </c>
      <c r="AT545" s="270">
        <v>2.7E-2</v>
      </c>
      <c r="AU545" s="270">
        <v>2.8000000000000001E-2</v>
      </c>
      <c r="AV545" s="270">
        <v>2.8000000000000001E-2</v>
      </c>
      <c r="AW545" s="270">
        <v>2.8000000000000001E-2</v>
      </c>
      <c r="AX545" s="270">
        <v>0</v>
      </c>
      <c r="AY545" s="270">
        <v>0</v>
      </c>
      <c r="AZ545" s="270">
        <v>0</v>
      </c>
      <c r="BA545" s="270">
        <v>0</v>
      </c>
      <c r="BB545" s="270">
        <v>0</v>
      </c>
      <c r="BC545" s="270">
        <v>0</v>
      </c>
      <c r="BD545" s="270">
        <v>0</v>
      </c>
      <c r="BE545" s="270">
        <v>0</v>
      </c>
      <c r="BF545" s="270">
        <v>0</v>
      </c>
      <c r="BG545" s="270">
        <v>0</v>
      </c>
    </row>
    <row r="546" spans="1:59">
      <c r="A546" s="267" t="s">
        <v>938</v>
      </c>
      <c r="B546" s="268">
        <v>0.33416666666666667</v>
      </c>
      <c r="C546" s="268">
        <v>0.7</v>
      </c>
      <c r="D546" s="268">
        <v>0</v>
      </c>
      <c r="E546" s="268"/>
      <c r="F546" s="269">
        <v>3500</v>
      </c>
      <c r="G546" s="270">
        <v>0.105</v>
      </c>
      <c r="H546" s="270">
        <v>2.5999999999999999E-2</v>
      </c>
      <c r="I546" s="270">
        <v>0.02</v>
      </c>
      <c r="J546" s="270">
        <v>0.113</v>
      </c>
      <c r="K546" s="270">
        <v>0.04</v>
      </c>
      <c r="L546" s="270">
        <v>3.0166666666666675E-2</v>
      </c>
      <c r="M546" s="271">
        <v>30</v>
      </c>
      <c r="N546" s="269">
        <v>6382</v>
      </c>
      <c r="O546" s="269">
        <v>8288</v>
      </c>
      <c r="P546" s="269">
        <v>11362</v>
      </c>
      <c r="Q546" s="269">
        <v>15576</v>
      </c>
      <c r="R546" s="269">
        <v>21353</v>
      </c>
      <c r="S546" s="269" t="s">
        <v>136</v>
      </c>
      <c r="T546" s="270">
        <v>0.17399999999999999</v>
      </c>
      <c r="U546" s="270">
        <v>0.23100000000000001</v>
      </c>
      <c r="V546" s="270">
        <v>0.316</v>
      </c>
      <c r="W546" s="270">
        <v>0.434</v>
      </c>
      <c r="X546" s="270">
        <v>0.59499999999999997</v>
      </c>
      <c r="Y546" s="270">
        <v>0.03</v>
      </c>
      <c r="Z546" s="270">
        <v>0.04</v>
      </c>
      <c r="AA546" s="270">
        <v>0.05</v>
      </c>
      <c r="AB546" s="270">
        <v>7.3999999999999996E-2</v>
      </c>
      <c r="AC546" s="270">
        <v>0.10199999999999999</v>
      </c>
      <c r="AD546" s="270">
        <v>1.7999999999999999E-2</v>
      </c>
      <c r="AE546" s="270">
        <v>2.4E-2</v>
      </c>
      <c r="AF546" s="270">
        <v>3.3000000000000002E-2</v>
      </c>
      <c r="AG546" s="270">
        <v>4.5999999999999999E-2</v>
      </c>
      <c r="AH546" s="270">
        <v>6.3E-2</v>
      </c>
      <c r="AI546" s="270">
        <v>0.14499999999999999</v>
      </c>
      <c r="AJ546" s="270">
        <v>0.191</v>
      </c>
      <c r="AK546" s="270">
        <v>0.26200000000000001</v>
      </c>
      <c r="AL546" s="270">
        <v>0.36</v>
      </c>
      <c r="AM546" s="270">
        <v>0.49299999999999999</v>
      </c>
      <c r="AN546" s="270">
        <v>7.0000000000000001E-3</v>
      </c>
      <c r="AO546" s="270">
        <v>8.9999999999999993E-3</v>
      </c>
      <c r="AP546" s="270">
        <v>1.2999999999999999E-2</v>
      </c>
      <c r="AQ546" s="270">
        <v>1.7999999999999999E-2</v>
      </c>
      <c r="AR546" s="270">
        <v>2.4E-2</v>
      </c>
      <c r="AS546" s="270">
        <v>2.8000000000000001E-2</v>
      </c>
      <c r="AT546" s="270">
        <v>3.7999999999999999E-2</v>
      </c>
      <c r="AU546" s="270">
        <v>5.1999999999999998E-2</v>
      </c>
      <c r="AV546" s="270">
        <v>7.0999999999999994E-2</v>
      </c>
      <c r="AW546" s="270">
        <v>9.7000000000000003E-2</v>
      </c>
      <c r="AX546" s="270">
        <v>0</v>
      </c>
      <c r="AY546" s="270">
        <v>0</v>
      </c>
      <c r="AZ546" s="270">
        <v>0</v>
      </c>
      <c r="BA546" s="270">
        <v>0</v>
      </c>
      <c r="BB546" s="270">
        <v>0</v>
      </c>
      <c r="BC546" s="270">
        <v>0</v>
      </c>
      <c r="BD546" s="270">
        <v>0</v>
      </c>
      <c r="BE546" s="270">
        <v>0</v>
      </c>
      <c r="BF546" s="270">
        <v>0</v>
      </c>
      <c r="BG546" s="270">
        <v>0</v>
      </c>
    </row>
    <row r="547" spans="1:59">
      <c r="A547" s="267" t="s">
        <v>940</v>
      </c>
      <c r="B547" s="268">
        <v>0.57250000000000012</v>
      </c>
      <c r="C547" s="268">
        <v>1.212</v>
      </c>
      <c r="D547" s="268">
        <v>0</v>
      </c>
      <c r="E547" s="268"/>
      <c r="F547" s="269">
        <v>9465</v>
      </c>
      <c r="G547" s="270">
        <v>0.46800000000000003</v>
      </c>
      <c r="H547" s="270">
        <v>7.8E-2</v>
      </c>
      <c r="I547" s="270">
        <v>6.0000000000000001E-3</v>
      </c>
      <c r="J547" s="270">
        <v>0</v>
      </c>
      <c r="K547" s="270">
        <v>0.01</v>
      </c>
      <c r="L547" s="270">
        <v>1.0500000000000065E-2</v>
      </c>
      <c r="M547" s="271">
        <v>49.445324881141048</v>
      </c>
      <c r="N547" s="269">
        <v>10500</v>
      </c>
      <c r="O547" s="269">
        <v>15000</v>
      </c>
      <c r="P547" s="269">
        <v>15000</v>
      </c>
      <c r="Q547" s="269">
        <v>15000</v>
      </c>
      <c r="R547" s="269">
        <v>15000</v>
      </c>
      <c r="S547" s="269" t="s">
        <v>152</v>
      </c>
      <c r="T547" s="270">
        <v>0.54</v>
      </c>
      <c r="U547" s="270">
        <v>0.7</v>
      </c>
      <c r="V547" s="270" t="e">
        <v>#N/A</v>
      </c>
      <c r="W547" s="270">
        <v>0.72499999999999998</v>
      </c>
      <c r="X547" s="270">
        <v>0.72499999999999998</v>
      </c>
      <c r="Y547" s="270">
        <v>9.4E-2</v>
      </c>
      <c r="Z547" s="270">
        <v>0.11700000000000001</v>
      </c>
      <c r="AA547" s="270">
        <v>0.127</v>
      </c>
      <c r="AB547" s="270">
        <v>0.127</v>
      </c>
      <c r="AC547" s="270">
        <v>0.127</v>
      </c>
      <c r="AD547" s="270">
        <v>6.0000000000000001E-3</v>
      </c>
      <c r="AE547" s="270">
        <v>6.0000000000000001E-3</v>
      </c>
      <c r="AF547" s="270">
        <v>6.0000000000000001E-3</v>
      </c>
      <c r="AG547" s="270">
        <v>6.0000000000000001E-3</v>
      </c>
      <c r="AH547" s="270">
        <v>6.0000000000000001E-3</v>
      </c>
      <c r="AI547" s="270">
        <v>0</v>
      </c>
      <c r="AJ547" s="270">
        <v>0</v>
      </c>
      <c r="AK547" s="270">
        <v>0</v>
      </c>
      <c r="AL547" s="270">
        <v>0</v>
      </c>
      <c r="AM547" s="270">
        <v>0</v>
      </c>
      <c r="AN547" s="270">
        <v>0.01</v>
      </c>
      <c r="AO547" s="270">
        <v>1.6E-2</v>
      </c>
      <c r="AP547" s="270">
        <v>1.6E-2</v>
      </c>
      <c r="AQ547" s="270">
        <v>1.6E-2</v>
      </c>
      <c r="AR547" s="270">
        <v>1.6E-2</v>
      </c>
      <c r="AS547" s="270">
        <v>3.5000000000000003E-2</v>
      </c>
      <c r="AT547" s="270">
        <v>0.05</v>
      </c>
      <c r="AU547" s="270">
        <v>0.05</v>
      </c>
      <c r="AV547" s="270">
        <v>0.05</v>
      </c>
      <c r="AW547" s="270">
        <v>0.05</v>
      </c>
      <c r="AX547" s="270">
        <v>0.4</v>
      </c>
      <c r="AY547" s="270">
        <v>0</v>
      </c>
      <c r="AZ547" s="270">
        <v>0</v>
      </c>
      <c r="BA547" s="270">
        <v>0</v>
      </c>
      <c r="BB547" s="270">
        <v>0</v>
      </c>
      <c r="BC547" s="270">
        <v>2.9000000000000001E-2</v>
      </c>
      <c r="BD547" s="270">
        <v>0</v>
      </c>
      <c r="BE547" s="270">
        <v>0</v>
      </c>
      <c r="BF547" s="270">
        <v>0</v>
      </c>
      <c r="BG547" s="270">
        <v>0</v>
      </c>
    </row>
    <row r="548" spans="1:59">
      <c r="A548" s="267" t="s">
        <v>941</v>
      </c>
      <c r="B548" s="268">
        <v>7.8833333333333325E-2</v>
      </c>
      <c r="C548" s="268">
        <v>0.74199999999999999</v>
      </c>
      <c r="D548" s="268">
        <v>0</v>
      </c>
      <c r="E548" s="268"/>
      <c r="F548" s="269">
        <v>756</v>
      </c>
      <c r="G548" s="270">
        <v>4.1000000000000002E-2</v>
      </c>
      <c r="H548" s="270">
        <v>3.0000000000000001E-3</v>
      </c>
      <c r="I548" s="270">
        <v>5.0000000000000001E-3</v>
      </c>
      <c r="J548" s="270">
        <v>8.0000000000000002E-3</v>
      </c>
      <c r="K548" s="270">
        <v>0</v>
      </c>
      <c r="L548" s="270">
        <v>2.1833333333333323E-2</v>
      </c>
      <c r="M548" s="271">
        <v>54.232804232804234</v>
      </c>
      <c r="N548" s="269">
        <v>758</v>
      </c>
      <c r="O548" s="269">
        <v>762</v>
      </c>
      <c r="P548" s="269">
        <v>766</v>
      </c>
      <c r="Q548" s="269">
        <v>770</v>
      </c>
      <c r="R548" s="269">
        <v>770</v>
      </c>
      <c r="S548" s="269" t="s">
        <v>180</v>
      </c>
      <c r="T548" s="270">
        <v>0.08</v>
      </c>
      <c r="U548" s="270">
        <v>0.08</v>
      </c>
      <c r="V548" s="270">
        <v>0.08</v>
      </c>
      <c r="W548" s="270">
        <v>0.08</v>
      </c>
      <c r="X548" s="270">
        <v>0.08</v>
      </c>
      <c r="Y548" s="270">
        <v>6.0000000000000001E-3</v>
      </c>
      <c r="Z548" s="270">
        <v>6.0000000000000001E-3</v>
      </c>
      <c r="AA548" s="270">
        <v>6.0000000000000001E-3</v>
      </c>
      <c r="AB548" s="270">
        <v>6.0000000000000001E-3</v>
      </c>
      <c r="AC548" s="270">
        <v>6.0000000000000001E-3</v>
      </c>
      <c r="AD548" s="270">
        <v>2E-3</v>
      </c>
      <c r="AE548" s="270">
        <v>2E-3</v>
      </c>
      <c r="AF548" s="270">
        <v>2E-3</v>
      </c>
      <c r="AG548" s="270">
        <v>2E-3</v>
      </c>
      <c r="AH548" s="270">
        <v>2E-3</v>
      </c>
      <c r="AI548" s="270">
        <v>0.01</v>
      </c>
      <c r="AJ548" s="270">
        <v>0.01</v>
      </c>
      <c r="AK548" s="270">
        <v>0.01</v>
      </c>
      <c r="AL548" s="270">
        <v>0.01</v>
      </c>
      <c r="AM548" s="270">
        <v>0.01</v>
      </c>
      <c r="AN548" s="270">
        <v>5.0000000000000001E-3</v>
      </c>
      <c r="AO548" s="270">
        <v>5.0000000000000001E-3</v>
      </c>
      <c r="AP548" s="270">
        <v>5.0000000000000001E-3</v>
      </c>
      <c r="AQ548" s="270">
        <v>5.0000000000000001E-3</v>
      </c>
      <c r="AR548" s="270">
        <v>5.0000000000000001E-3</v>
      </c>
      <c r="AS548" s="270">
        <v>1.4999999999999999E-2</v>
      </c>
      <c r="AT548" s="270">
        <v>1.4999999999999999E-2</v>
      </c>
      <c r="AU548" s="270">
        <v>1.4999999999999999E-2</v>
      </c>
      <c r="AV548" s="270">
        <v>1.4999999999999999E-2</v>
      </c>
      <c r="AW548" s="270">
        <v>1.4999999999999999E-2</v>
      </c>
      <c r="AX548" s="270">
        <v>0</v>
      </c>
      <c r="AY548" s="270">
        <v>0</v>
      </c>
      <c r="AZ548" s="270">
        <v>0</v>
      </c>
      <c r="BA548" s="270">
        <v>0</v>
      </c>
      <c r="BB548" s="270">
        <v>0</v>
      </c>
      <c r="BC548" s="270">
        <v>0</v>
      </c>
      <c r="BD548" s="270">
        <v>0</v>
      </c>
      <c r="BE548" s="270">
        <v>0</v>
      </c>
      <c r="BF548" s="270">
        <v>0</v>
      </c>
      <c r="BG548" s="270">
        <v>0</v>
      </c>
    </row>
    <row r="549" spans="1:59">
      <c r="A549" s="267" t="s">
        <v>942</v>
      </c>
      <c r="B549" s="268">
        <v>1.032</v>
      </c>
      <c r="C549" s="268">
        <v>3</v>
      </c>
      <c r="D549" s="268">
        <v>0</v>
      </c>
      <c r="E549" s="268"/>
      <c r="F549" s="269">
        <v>9000</v>
      </c>
      <c r="G549" s="270">
        <v>0.68500000000000005</v>
      </c>
      <c r="H549" s="270">
        <v>0.125</v>
      </c>
      <c r="I549" s="270">
        <v>0.03</v>
      </c>
      <c r="J549" s="270">
        <v>0.04</v>
      </c>
      <c r="K549" s="270">
        <v>3.5000000000000003E-2</v>
      </c>
      <c r="L549" s="270">
        <v>0.11699999999999988</v>
      </c>
      <c r="M549" s="271">
        <v>76.111111111111114</v>
      </c>
      <c r="N549" s="269">
        <v>10000</v>
      </c>
      <c r="O549" s="269">
        <v>11000</v>
      </c>
      <c r="P549" s="269">
        <v>12000</v>
      </c>
      <c r="Q549" s="269">
        <v>13000</v>
      </c>
      <c r="R549" s="269">
        <v>14000</v>
      </c>
      <c r="S549" s="269" t="s">
        <v>215</v>
      </c>
      <c r="T549" s="270">
        <v>0.72</v>
      </c>
      <c r="U549" s="270">
        <v>0.77</v>
      </c>
      <c r="V549" s="270">
        <v>0.82</v>
      </c>
      <c r="W549" s="270">
        <v>0.87</v>
      </c>
      <c r="X549" s="270">
        <v>0.92</v>
      </c>
      <c r="Y549" s="270">
        <v>0.12</v>
      </c>
      <c r="Z549" s="270">
        <v>0.125</v>
      </c>
      <c r="AA549" s="270">
        <v>0.125</v>
      </c>
      <c r="AB549" s="270">
        <v>0.125</v>
      </c>
      <c r="AC549" s="270">
        <v>0.13</v>
      </c>
      <c r="AD549" s="270">
        <v>0.03</v>
      </c>
      <c r="AE549" s="270">
        <v>0.03</v>
      </c>
      <c r="AF549" s="270">
        <v>0.03</v>
      </c>
      <c r="AG549" s="270">
        <v>0.03</v>
      </c>
      <c r="AH549" s="270">
        <v>0.03</v>
      </c>
      <c r="AI549" s="270">
        <v>0.04</v>
      </c>
      <c r="AJ549" s="270">
        <v>0.04</v>
      </c>
      <c r="AK549" s="270">
        <v>0.04</v>
      </c>
      <c r="AL549" s="270">
        <v>0.04</v>
      </c>
      <c r="AM549" s="270">
        <v>0.04</v>
      </c>
      <c r="AN549" s="270">
        <v>3.9E-2</v>
      </c>
      <c r="AO549" s="270">
        <v>4.2000000000000003E-2</v>
      </c>
      <c r="AP549" s="270">
        <v>4.4999999999999998E-2</v>
      </c>
      <c r="AQ549" s="270">
        <v>4.4999999999999998E-2</v>
      </c>
      <c r="AR549" s="270">
        <v>4.4999999999999998E-2</v>
      </c>
      <c r="AS549" s="270">
        <v>6.7000000000000004E-2</v>
      </c>
      <c r="AT549" s="270">
        <v>7.0999999999999994E-2</v>
      </c>
      <c r="AU549" s="270">
        <v>7.4999999999999997E-2</v>
      </c>
      <c r="AV549" s="270">
        <v>7.8E-2</v>
      </c>
      <c r="AW549" s="270">
        <v>8.2000000000000003E-2</v>
      </c>
      <c r="AX549" s="270">
        <v>0</v>
      </c>
      <c r="AY549" s="270">
        <v>0</v>
      </c>
      <c r="AZ549" s="270">
        <v>0</v>
      </c>
      <c r="BA549" s="270">
        <v>0</v>
      </c>
      <c r="BB549" s="270">
        <v>0</v>
      </c>
      <c r="BC549" s="270">
        <v>0</v>
      </c>
      <c r="BD549" s="270">
        <v>0</v>
      </c>
      <c r="BE549" s="270">
        <v>0</v>
      </c>
      <c r="BF549" s="270">
        <v>0</v>
      </c>
      <c r="BG549" s="270">
        <v>0</v>
      </c>
    </row>
    <row r="550" spans="1:59">
      <c r="A550" s="267" t="s">
        <v>943</v>
      </c>
      <c r="B550" s="268">
        <v>7.2500000000000023E-2</v>
      </c>
      <c r="C550" s="268">
        <v>0.16200000000000001</v>
      </c>
      <c r="D550" s="268">
        <v>0</v>
      </c>
      <c r="E550" s="268"/>
      <c r="F550" s="269">
        <v>767</v>
      </c>
      <c r="G550" s="270">
        <v>0.05</v>
      </c>
      <c r="H550" s="270">
        <v>3.0000000000000001E-3</v>
      </c>
      <c r="I550" s="270">
        <v>0</v>
      </c>
      <c r="J550" s="270">
        <v>1E-3</v>
      </c>
      <c r="K550" s="270">
        <v>1E-3</v>
      </c>
      <c r="L550" s="270">
        <v>1.7500000000000016E-2</v>
      </c>
      <c r="M550" s="271">
        <v>65.189048239895698</v>
      </c>
      <c r="N550" s="269">
        <v>800</v>
      </c>
      <c r="O550" s="269">
        <v>800</v>
      </c>
      <c r="P550" s="269">
        <v>800</v>
      </c>
      <c r="Q550" s="269">
        <v>800</v>
      </c>
      <c r="R550" s="269">
        <v>800</v>
      </c>
      <c r="S550" s="269" t="s">
        <v>160</v>
      </c>
      <c r="T550" s="270">
        <v>5.5E-2</v>
      </c>
      <c r="U550" s="270">
        <v>5.5E-2</v>
      </c>
      <c r="V550" s="270">
        <v>5.5E-2</v>
      </c>
      <c r="W550" s="270">
        <v>5.5E-2</v>
      </c>
      <c r="X550" s="270">
        <v>5.5E-2</v>
      </c>
      <c r="Y550" s="270">
        <v>3.0000000000000001E-3</v>
      </c>
      <c r="Z550" s="270">
        <v>3.0000000000000001E-3</v>
      </c>
      <c r="AA550" s="270">
        <v>3.0000000000000001E-3</v>
      </c>
      <c r="AB550" s="270">
        <v>3.0000000000000001E-3</v>
      </c>
      <c r="AC550" s="270">
        <v>3.0000000000000001E-3</v>
      </c>
      <c r="AD550" s="270">
        <v>1E-3</v>
      </c>
      <c r="AE550" s="270">
        <v>1E-3</v>
      </c>
      <c r="AF550" s="270">
        <v>1E-3</v>
      </c>
      <c r="AG550" s="270">
        <v>1E-3</v>
      </c>
      <c r="AH550" s="270">
        <v>1E-3</v>
      </c>
      <c r="AI550" s="270">
        <v>1E-3</v>
      </c>
      <c r="AJ550" s="270">
        <v>1E-3</v>
      </c>
      <c r="AK550" s="270">
        <v>1E-3</v>
      </c>
      <c r="AL550" s="270">
        <v>1E-3</v>
      </c>
      <c r="AM550" s="270">
        <v>1E-3</v>
      </c>
      <c r="AN550" s="270">
        <v>1E-3</v>
      </c>
      <c r="AO550" s="270">
        <v>1E-3</v>
      </c>
      <c r="AP550" s="270">
        <v>1E-3</v>
      </c>
      <c r="AQ550" s="270">
        <v>1E-3</v>
      </c>
      <c r="AR550" s="270">
        <v>1E-3</v>
      </c>
      <c r="AS550" s="270">
        <v>8.0000000000000002E-3</v>
      </c>
      <c r="AT550" s="270">
        <v>8.0000000000000002E-3</v>
      </c>
      <c r="AU550" s="270">
        <v>8.0000000000000002E-3</v>
      </c>
      <c r="AV550" s="270">
        <v>8.0000000000000002E-3</v>
      </c>
      <c r="AW550" s="270">
        <v>8.0000000000000002E-3</v>
      </c>
      <c r="AX550" s="270">
        <v>0.1</v>
      </c>
      <c r="AY550" s="270">
        <v>0</v>
      </c>
      <c r="AZ550" s="270">
        <v>0</v>
      </c>
      <c r="BA550" s="270">
        <v>0</v>
      </c>
      <c r="BB550" s="270">
        <v>0</v>
      </c>
      <c r="BC550" s="270">
        <v>0</v>
      </c>
      <c r="BD550" s="270">
        <v>0</v>
      </c>
      <c r="BE550" s="270">
        <v>0</v>
      </c>
      <c r="BF550" s="270">
        <v>0</v>
      </c>
      <c r="BG550" s="270">
        <v>0</v>
      </c>
    </row>
    <row r="551" spans="1:59">
      <c r="A551" s="267" t="s">
        <v>944</v>
      </c>
      <c r="B551" s="268">
        <v>0.83099999999999996</v>
      </c>
      <c r="C551" s="268">
        <v>1.7179999999999997</v>
      </c>
      <c r="D551" s="268">
        <v>0</v>
      </c>
      <c r="E551" s="268"/>
      <c r="F551" s="269">
        <v>2500</v>
      </c>
      <c r="G551" s="270">
        <v>0.55100000000000005</v>
      </c>
      <c r="H551" s="270">
        <v>0.12</v>
      </c>
      <c r="I551" s="270">
        <v>0</v>
      </c>
      <c r="J551" s="270">
        <v>5.0000000000000001E-3</v>
      </c>
      <c r="K551" s="270">
        <v>7.1999999999999995E-2</v>
      </c>
      <c r="L551" s="270">
        <v>8.2999999999999963E-2</v>
      </c>
      <c r="M551" s="271">
        <v>220.4</v>
      </c>
      <c r="N551" s="269">
        <v>2500</v>
      </c>
      <c r="O551" s="269">
        <v>2500</v>
      </c>
      <c r="P551" s="269">
        <v>2500</v>
      </c>
      <c r="Q551" s="269">
        <v>2500</v>
      </c>
      <c r="R551" s="269">
        <v>2500</v>
      </c>
      <c r="S551" s="269" t="s">
        <v>161</v>
      </c>
      <c r="T551" s="270">
        <v>0.35</v>
      </c>
      <c r="U551" s="270">
        <v>0.35</v>
      </c>
      <c r="V551" s="270">
        <v>0.35</v>
      </c>
      <c r="W551" s="270">
        <v>0.35</v>
      </c>
      <c r="X551" s="270">
        <v>0.35</v>
      </c>
      <c r="Y551" s="270">
        <v>0.12</v>
      </c>
      <c r="Z551" s="270">
        <v>0.12</v>
      </c>
      <c r="AA551" s="270">
        <v>0.12</v>
      </c>
      <c r="AB551" s="270">
        <v>0.12</v>
      </c>
      <c r="AC551" s="270">
        <v>0.12</v>
      </c>
      <c r="AD551" s="270">
        <v>0</v>
      </c>
      <c r="AE551" s="270">
        <v>0</v>
      </c>
      <c r="AF551" s="270">
        <v>0</v>
      </c>
      <c r="AG551" s="270">
        <v>0</v>
      </c>
      <c r="AH551" s="270">
        <v>0</v>
      </c>
      <c r="AI551" s="270">
        <v>1E-3</v>
      </c>
      <c r="AJ551" s="270">
        <v>1E-3</v>
      </c>
      <c r="AK551" s="270">
        <v>1E-3</v>
      </c>
      <c r="AL551" s="270">
        <v>1E-3</v>
      </c>
      <c r="AM551" s="270">
        <v>1E-3</v>
      </c>
      <c r="AN551" s="270">
        <v>1E-3</v>
      </c>
      <c r="AO551" s="270">
        <v>1E-3</v>
      </c>
      <c r="AP551" s="270">
        <v>1E-3</v>
      </c>
      <c r="AQ551" s="270">
        <v>1E-3</v>
      </c>
      <c r="AR551" s="270">
        <v>1E-3</v>
      </c>
      <c r="AS551" s="270">
        <v>0.01</v>
      </c>
      <c r="AT551" s="270">
        <v>5.0000000000000001E-3</v>
      </c>
      <c r="AU551" s="270">
        <v>5.0000000000000001E-3</v>
      </c>
      <c r="AV551" s="270">
        <v>5.0000000000000001E-3</v>
      </c>
      <c r="AW551" s="270">
        <v>5.0000000000000001E-3</v>
      </c>
      <c r="AX551" s="270">
        <v>0</v>
      </c>
      <c r="AY551" s="270">
        <v>0</v>
      </c>
      <c r="AZ551" s="270">
        <v>0</v>
      </c>
      <c r="BA551" s="270">
        <v>0</v>
      </c>
      <c r="BB551" s="270">
        <v>0</v>
      </c>
      <c r="BC551" s="270">
        <v>0</v>
      </c>
      <c r="BD551" s="270">
        <v>0</v>
      </c>
      <c r="BE551" s="270">
        <v>0</v>
      </c>
      <c r="BF551" s="270">
        <v>0</v>
      </c>
      <c r="BG551" s="270">
        <v>0</v>
      </c>
    </row>
    <row r="552" spans="1:59">
      <c r="A552" s="267" t="s">
        <v>1062</v>
      </c>
      <c r="B552" s="268" t="s">
        <v>395</v>
      </c>
      <c r="C552" s="268">
        <v>0</v>
      </c>
      <c r="D552" s="268">
        <v>0</v>
      </c>
      <c r="E552" s="268"/>
      <c r="F552" s="269" t="e">
        <v>#N/A</v>
      </c>
      <c r="G552" s="270">
        <v>0</v>
      </c>
      <c r="H552" s="270">
        <v>0</v>
      </c>
      <c r="I552" s="270">
        <v>0</v>
      </c>
      <c r="J552" s="270">
        <v>0</v>
      </c>
      <c r="K552" s="270">
        <v>0</v>
      </c>
      <c r="L552" s="270" t="e">
        <v>#VALUE!</v>
      </c>
      <c r="M552" s="271" t="s">
        <v>395</v>
      </c>
      <c r="N552" s="269">
        <v>0</v>
      </c>
      <c r="O552" s="269">
        <v>0</v>
      </c>
      <c r="P552" s="269">
        <v>0</v>
      </c>
      <c r="Q552" s="269">
        <v>0</v>
      </c>
      <c r="R552" s="269">
        <v>0</v>
      </c>
      <c r="S552" s="269" t="s">
        <v>127</v>
      </c>
      <c r="T552" s="270">
        <v>0</v>
      </c>
      <c r="U552" s="270">
        <v>0</v>
      </c>
      <c r="V552" s="270" t="e">
        <v>#N/A</v>
      </c>
      <c r="W552" s="270">
        <v>0</v>
      </c>
      <c r="X552" s="270">
        <v>0</v>
      </c>
      <c r="Y552" s="270">
        <v>0</v>
      </c>
      <c r="Z552" s="270">
        <v>0</v>
      </c>
      <c r="AA552" s="270">
        <v>0</v>
      </c>
      <c r="AB552" s="270">
        <v>0</v>
      </c>
      <c r="AC552" s="270">
        <v>0</v>
      </c>
      <c r="AD552" s="270">
        <v>0</v>
      </c>
      <c r="AE552" s="270">
        <v>0</v>
      </c>
      <c r="AF552" s="270">
        <v>0</v>
      </c>
      <c r="AG552" s="270">
        <v>0</v>
      </c>
      <c r="AH552" s="270">
        <v>0</v>
      </c>
      <c r="AI552" s="270">
        <v>0</v>
      </c>
      <c r="AJ552" s="270">
        <v>0</v>
      </c>
      <c r="AK552" s="270">
        <v>0</v>
      </c>
      <c r="AL552" s="270">
        <v>0</v>
      </c>
      <c r="AM552" s="270">
        <v>0</v>
      </c>
      <c r="AN552" s="270">
        <v>0</v>
      </c>
      <c r="AO552" s="270">
        <v>0</v>
      </c>
      <c r="AP552" s="270">
        <v>0</v>
      </c>
      <c r="AQ552" s="270">
        <v>0</v>
      </c>
      <c r="AR552" s="270">
        <v>0</v>
      </c>
      <c r="AS552" s="270">
        <v>0</v>
      </c>
      <c r="AT552" s="270">
        <v>0</v>
      </c>
      <c r="AU552" s="270">
        <v>0</v>
      </c>
      <c r="AV552" s="270">
        <v>0</v>
      </c>
      <c r="AW552" s="270">
        <v>0</v>
      </c>
      <c r="AX552" s="270">
        <v>0</v>
      </c>
      <c r="AY552" s="270">
        <v>0</v>
      </c>
      <c r="AZ552" s="270">
        <v>0</v>
      </c>
      <c r="BA552" s="270">
        <v>0</v>
      </c>
      <c r="BB552" s="270">
        <v>0</v>
      </c>
      <c r="BC552" s="270">
        <v>0</v>
      </c>
      <c r="BD552" s="270">
        <v>0</v>
      </c>
      <c r="BE552" s="270">
        <v>0</v>
      </c>
      <c r="BF552" s="270">
        <v>0</v>
      </c>
      <c r="BG552" s="270">
        <v>0</v>
      </c>
    </row>
    <row r="553" spans="1:59">
      <c r="A553" s="267" t="s">
        <v>946</v>
      </c>
      <c r="B553" s="268">
        <v>3.9E-2</v>
      </c>
      <c r="C553" s="268">
        <v>0.2</v>
      </c>
      <c r="D553" s="268">
        <v>0</v>
      </c>
      <c r="E553" s="268"/>
      <c r="F553" s="269">
        <v>100</v>
      </c>
      <c r="G553" s="270">
        <v>3.0000000000000001E-3</v>
      </c>
      <c r="H553" s="270">
        <v>1E-3</v>
      </c>
      <c r="I553" s="270">
        <v>4.0000000000000001E-3</v>
      </c>
      <c r="J553" s="270">
        <v>4.0000000000000001E-3</v>
      </c>
      <c r="K553" s="270">
        <v>2.5000000000000001E-2</v>
      </c>
      <c r="L553" s="270">
        <v>1.9999999999999948E-3</v>
      </c>
      <c r="M553" s="271">
        <v>30</v>
      </c>
      <c r="N553" s="269">
        <v>220</v>
      </c>
      <c r="O553" s="269">
        <v>240</v>
      </c>
      <c r="P553" s="269">
        <v>260</v>
      </c>
      <c r="Q553" s="269">
        <v>280</v>
      </c>
      <c r="R553" s="269">
        <v>300</v>
      </c>
      <c r="S553" s="269" t="s">
        <v>127</v>
      </c>
      <c r="T553" s="270">
        <v>8.0000000000000002E-3</v>
      </c>
      <c r="U553" s="270">
        <v>8.9999999999999993E-3</v>
      </c>
      <c r="V553" s="270" t="e">
        <v>#N/A</v>
      </c>
      <c r="W553" s="270">
        <v>1.0999999999999999E-2</v>
      </c>
      <c r="X553" s="270">
        <v>1.2E-2</v>
      </c>
      <c r="Y553" s="270">
        <v>3.0000000000000001E-3</v>
      </c>
      <c r="Z553" s="270">
        <v>3.0000000000000001E-3</v>
      </c>
      <c r="AA553" s="270">
        <v>4.0000000000000001E-3</v>
      </c>
      <c r="AB553" s="270">
        <v>4.0000000000000001E-3</v>
      </c>
      <c r="AC553" s="270">
        <v>5.0000000000000001E-3</v>
      </c>
      <c r="AD553" s="270">
        <v>0.01</v>
      </c>
      <c r="AE553" s="270">
        <v>1.2E-2</v>
      </c>
      <c r="AF553" s="270">
        <v>1.2999999999999999E-2</v>
      </c>
      <c r="AG553" s="270">
        <v>1.4E-2</v>
      </c>
      <c r="AH553" s="270">
        <v>1.4999999999999999E-2</v>
      </c>
      <c r="AI553" s="270">
        <v>5.0000000000000001E-3</v>
      </c>
      <c r="AJ553" s="270">
        <v>5.0000000000000001E-3</v>
      </c>
      <c r="AK553" s="270">
        <v>5.0000000000000001E-3</v>
      </c>
      <c r="AL553" s="270">
        <v>6.0000000000000001E-3</v>
      </c>
      <c r="AM553" s="270">
        <v>6.0000000000000001E-3</v>
      </c>
      <c r="AN553" s="270">
        <v>5.0000000000000001E-3</v>
      </c>
      <c r="AO553" s="270">
        <v>5.0000000000000001E-3</v>
      </c>
      <c r="AP553" s="270">
        <v>5.0000000000000001E-3</v>
      </c>
      <c r="AQ553" s="270">
        <v>5.0000000000000001E-3</v>
      </c>
      <c r="AR553" s="270">
        <v>5.0000000000000001E-3</v>
      </c>
      <c r="AS553" s="270">
        <v>1.2E-2</v>
      </c>
      <c r="AT553" s="270">
        <v>1.2999999999999999E-2</v>
      </c>
      <c r="AU553" s="270">
        <v>1.4999999999999999E-2</v>
      </c>
      <c r="AV553" s="270">
        <v>1.6E-2</v>
      </c>
      <c r="AW553" s="270">
        <v>1.7000000000000001E-2</v>
      </c>
      <c r="AX553" s="270">
        <v>0</v>
      </c>
      <c r="AY553" s="270">
        <v>0</v>
      </c>
      <c r="AZ553" s="270">
        <v>0</v>
      </c>
      <c r="BA553" s="270">
        <v>0</v>
      </c>
      <c r="BB553" s="270">
        <v>0</v>
      </c>
      <c r="BC553" s="270">
        <v>0</v>
      </c>
      <c r="BD553" s="270">
        <v>0</v>
      </c>
      <c r="BE553" s="270">
        <v>0</v>
      </c>
      <c r="BF553" s="270">
        <v>0</v>
      </c>
      <c r="BG553" s="270">
        <v>0</v>
      </c>
    </row>
    <row r="554" spans="1:59">
      <c r="A554" s="267" t="s">
        <v>947</v>
      </c>
      <c r="B554" s="268">
        <v>0.78116666666666668</v>
      </c>
      <c r="C554" s="268">
        <v>1.7</v>
      </c>
      <c r="D554" s="268">
        <v>0</v>
      </c>
      <c r="E554" s="268"/>
      <c r="F554" s="269">
        <v>2962</v>
      </c>
      <c r="G554" s="270">
        <v>0.158</v>
      </c>
      <c r="H554" s="270">
        <v>9.5000000000000001E-2</v>
      </c>
      <c r="I554" s="270">
        <v>0.28999999999999998</v>
      </c>
      <c r="J554" s="270">
        <v>5.8999999999999997E-2</v>
      </c>
      <c r="K554" s="270">
        <v>4.4999999999999998E-2</v>
      </c>
      <c r="L554" s="270">
        <v>0.13416666666666677</v>
      </c>
      <c r="M554" s="271">
        <v>53.342336259284266</v>
      </c>
      <c r="N554" s="269">
        <v>4000</v>
      </c>
      <c r="O554" s="269">
        <v>4200</v>
      </c>
      <c r="P554" s="269">
        <v>4400</v>
      </c>
      <c r="Q554" s="269">
        <v>4600</v>
      </c>
      <c r="R554" s="269">
        <v>4800</v>
      </c>
      <c r="S554" s="269" t="s">
        <v>127</v>
      </c>
      <c r="T554" s="270">
        <v>0.16300000000000001</v>
      </c>
      <c r="U554" s="270">
        <v>0.17199999999999999</v>
      </c>
      <c r="V554" s="270">
        <v>0.18</v>
      </c>
      <c r="W554" s="270">
        <v>0.189</v>
      </c>
      <c r="X554" s="270">
        <v>0.19700000000000001</v>
      </c>
      <c r="Y554" s="270">
        <v>0.1</v>
      </c>
      <c r="Z554" s="270">
        <v>0.11</v>
      </c>
      <c r="AA554" s="270">
        <v>0.12</v>
      </c>
      <c r="AB554" s="270">
        <v>0.13</v>
      </c>
      <c r="AC554" s="270">
        <v>0.14000000000000001</v>
      </c>
      <c r="AD554" s="270">
        <v>0.33400000000000002</v>
      </c>
      <c r="AE554" s="270">
        <v>0.36899999999999999</v>
      </c>
      <c r="AF554" s="270">
        <v>0.40699999999999997</v>
      </c>
      <c r="AG554" s="270">
        <v>0.45</v>
      </c>
      <c r="AH554" s="270">
        <v>0.5</v>
      </c>
      <c r="AI554" s="270">
        <v>0.1</v>
      </c>
      <c r="AJ554" s="270">
        <v>0.11</v>
      </c>
      <c r="AK554" s="270">
        <v>0.12</v>
      </c>
      <c r="AL554" s="270">
        <v>0.13</v>
      </c>
      <c r="AM554" s="270">
        <v>0.14000000000000001</v>
      </c>
      <c r="AN554" s="270">
        <v>1.0999999999999999E-2</v>
      </c>
      <c r="AO554" s="270">
        <v>1.2E-2</v>
      </c>
      <c r="AP554" s="270">
        <v>1.2999999999999999E-2</v>
      </c>
      <c r="AQ554" s="270">
        <v>1.4E-2</v>
      </c>
      <c r="AR554" s="270">
        <v>1.4999999999999999E-2</v>
      </c>
      <c r="AS554" s="270">
        <v>0.13700000000000001</v>
      </c>
      <c r="AT554" s="270">
        <v>0.15</v>
      </c>
      <c r="AU554" s="270">
        <v>0.16300000000000001</v>
      </c>
      <c r="AV554" s="270">
        <v>0.17699999999999999</v>
      </c>
      <c r="AW554" s="270">
        <v>0.192</v>
      </c>
      <c r="AX554" s="270">
        <v>0</v>
      </c>
      <c r="AY554" s="270">
        <v>0</v>
      </c>
      <c r="AZ554" s="270">
        <v>0</v>
      </c>
      <c r="BA554" s="270">
        <v>0</v>
      </c>
      <c r="BB554" s="270">
        <v>0</v>
      </c>
      <c r="BC554" s="270">
        <v>0</v>
      </c>
      <c r="BD554" s="270">
        <v>0</v>
      </c>
      <c r="BE554" s="270">
        <v>0</v>
      </c>
      <c r="BF554" s="270">
        <v>0</v>
      </c>
      <c r="BG554" s="270">
        <v>0</v>
      </c>
    </row>
    <row r="555" spans="1:59">
      <c r="A555" s="267" t="s">
        <v>948</v>
      </c>
      <c r="B555" s="268">
        <v>0.3389166666666667</v>
      </c>
      <c r="C555" s="268">
        <v>6.3</v>
      </c>
      <c r="D555" s="268">
        <v>0</v>
      </c>
      <c r="E555" s="268"/>
      <c r="F555" s="269">
        <v>2605</v>
      </c>
      <c r="G555" s="270">
        <v>0.219</v>
      </c>
      <c r="H555" s="270">
        <v>0.10199999999999999</v>
      </c>
      <c r="I555" s="270">
        <v>2E-3</v>
      </c>
      <c r="J555" s="270">
        <v>0.01</v>
      </c>
      <c r="K555" s="270">
        <v>5.0000000000000001E-3</v>
      </c>
      <c r="L555" s="270">
        <v>9.1666666666667673E-4</v>
      </c>
      <c r="M555" s="271">
        <v>84.069097888675628</v>
      </c>
      <c r="N555" s="269">
        <v>3556</v>
      </c>
      <c r="O555" s="269">
        <v>4335</v>
      </c>
      <c r="P555" s="269">
        <v>5000</v>
      </c>
      <c r="Q555" s="269">
        <v>6000</v>
      </c>
      <c r="R555" s="269">
        <v>7200</v>
      </c>
      <c r="S555" s="269" t="s">
        <v>209</v>
      </c>
      <c r="T555" s="270">
        <v>0.39200000000000002</v>
      </c>
      <c r="U555" s="270">
        <v>0.499</v>
      </c>
      <c r="V555" s="270">
        <v>0.59699999999999998</v>
      </c>
      <c r="W555" s="270">
        <v>0.68500000000000005</v>
      </c>
      <c r="X555" s="270">
        <v>0.75900000000000001</v>
      </c>
      <c r="Y555" s="270">
        <v>0.19</v>
      </c>
      <c r="Z555" s="270">
        <v>0.218</v>
      </c>
      <c r="AA555" s="270">
        <v>0.23899999999999999</v>
      </c>
      <c r="AB555" s="270">
        <v>0.27600000000000002</v>
      </c>
      <c r="AC555" s="270">
        <v>0.30099999999999999</v>
      </c>
      <c r="AD555" s="270">
        <v>4.2999999999999997E-2</v>
      </c>
      <c r="AE555" s="270">
        <v>7.0999999999999994E-2</v>
      </c>
      <c r="AF555" s="270">
        <v>4.8000000000000001E-2</v>
      </c>
      <c r="AG555" s="270">
        <v>6.5000000000000002E-2</v>
      </c>
      <c r="AH555" s="270">
        <v>9.7000000000000003E-2</v>
      </c>
      <c r="AI555" s="270">
        <v>7.9000000000000001E-2</v>
      </c>
      <c r="AJ555" s="270">
        <v>0.13100000000000001</v>
      </c>
      <c r="AK555" s="270">
        <v>0.16200000000000001</v>
      </c>
      <c r="AL555" s="270">
        <v>0.191</v>
      </c>
      <c r="AM555" s="270">
        <v>0.20699999999999999</v>
      </c>
      <c r="AN555" s="270">
        <v>7.1999999999999995E-2</v>
      </c>
      <c r="AO555" s="270">
        <v>9.9000000000000005E-2</v>
      </c>
      <c r="AP555" s="270">
        <v>0.13800000000000001</v>
      </c>
      <c r="AQ555" s="270">
        <v>0.16800000000000001</v>
      </c>
      <c r="AR555" s="270">
        <v>0.20300000000000001</v>
      </c>
      <c r="AS555" s="270">
        <v>1.9E-2</v>
      </c>
      <c r="AT555" s="270">
        <v>2.5000000000000001E-2</v>
      </c>
      <c r="AU555" s="270">
        <v>2.9000000000000001E-2</v>
      </c>
      <c r="AV555" s="270">
        <v>3.4000000000000002E-2</v>
      </c>
      <c r="AW555" s="270">
        <v>3.7999999999999999E-2</v>
      </c>
      <c r="AX555" s="270">
        <v>0</v>
      </c>
      <c r="AY555" s="270">
        <v>0</v>
      </c>
      <c r="AZ555" s="270">
        <v>0</v>
      </c>
      <c r="BA555" s="270">
        <v>0</v>
      </c>
      <c r="BB555" s="270">
        <v>0</v>
      </c>
      <c r="BC555" s="270">
        <v>0</v>
      </c>
      <c r="BD555" s="270">
        <v>0</v>
      </c>
      <c r="BE555" s="270">
        <v>0</v>
      </c>
      <c r="BF555" s="270">
        <v>0</v>
      </c>
      <c r="BG555" s="270">
        <v>0</v>
      </c>
    </row>
    <row r="556" spans="1:59">
      <c r="A556" s="267">
        <v>0</v>
      </c>
      <c r="B556" s="268" t="e">
        <v>#N/A</v>
      </c>
      <c r="C556" s="268" t="e">
        <v>#N/A</v>
      </c>
      <c r="D556" s="268" t="e">
        <v>#N/A</v>
      </c>
      <c r="E556" s="268"/>
      <c r="F556" s="269" t="e">
        <v>#N/A</v>
      </c>
      <c r="G556" s="270" t="e">
        <v>#N/A</v>
      </c>
      <c r="H556" s="270" t="e">
        <v>#N/A</v>
      </c>
      <c r="I556" s="270" t="e">
        <v>#N/A</v>
      </c>
      <c r="J556" s="270" t="e">
        <v>#N/A</v>
      </c>
      <c r="K556" s="270" t="e">
        <v>#N/A</v>
      </c>
      <c r="L556" s="270" t="e">
        <v>#N/A</v>
      </c>
      <c r="M556" s="271" t="e">
        <v>#N/A</v>
      </c>
      <c r="N556" s="269" t="e">
        <v>#N/A</v>
      </c>
      <c r="O556" s="269" t="e">
        <v>#N/A</v>
      </c>
      <c r="P556" s="269" t="e">
        <v>#N/A</v>
      </c>
      <c r="Q556" s="269" t="e">
        <v>#N/A</v>
      </c>
      <c r="R556" s="269" t="e">
        <v>#N/A</v>
      </c>
      <c r="S556" s="269" t="e">
        <v>#N/A</v>
      </c>
      <c r="T556" s="270" t="e">
        <v>#N/A</v>
      </c>
      <c r="U556" s="270" t="e">
        <v>#N/A</v>
      </c>
      <c r="V556" s="270" t="e">
        <v>#N/A</v>
      </c>
      <c r="W556" s="270" t="e">
        <v>#N/A</v>
      </c>
      <c r="X556" s="270" t="e">
        <v>#N/A</v>
      </c>
      <c r="Y556" s="270" t="e">
        <v>#N/A</v>
      </c>
      <c r="Z556" s="270" t="e">
        <v>#N/A</v>
      </c>
      <c r="AA556" s="270" t="e">
        <v>#N/A</v>
      </c>
      <c r="AB556" s="270" t="e">
        <v>#N/A</v>
      </c>
      <c r="AC556" s="270" t="e">
        <v>#N/A</v>
      </c>
      <c r="AD556" s="270" t="e">
        <v>#N/A</v>
      </c>
      <c r="AE556" s="270" t="e">
        <v>#N/A</v>
      </c>
      <c r="AF556" s="270" t="e">
        <v>#N/A</v>
      </c>
      <c r="AG556" s="270" t="e">
        <v>#N/A</v>
      </c>
      <c r="AH556" s="270" t="e">
        <v>#N/A</v>
      </c>
      <c r="AI556" s="270" t="e">
        <v>#N/A</v>
      </c>
      <c r="AJ556" s="270" t="e">
        <v>#N/A</v>
      </c>
      <c r="AK556" s="270" t="e">
        <v>#N/A</v>
      </c>
      <c r="AL556" s="270" t="e">
        <v>#N/A</v>
      </c>
      <c r="AM556" s="270" t="e">
        <v>#N/A</v>
      </c>
      <c r="AN556" s="270" t="e">
        <v>#N/A</v>
      </c>
      <c r="AO556" s="270" t="e">
        <v>#N/A</v>
      </c>
      <c r="AP556" s="270" t="e">
        <v>#N/A</v>
      </c>
      <c r="AQ556" s="270" t="e">
        <v>#N/A</v>
      </c>
      <c r="AR556" s="270" t="e">
        <v>#N/A</v>
      </c>
      <c r="AS556" s="270" t="e">
        <v>#N/A</v>
      </c>
      <c r="AT556" s="270" t="e">
        <v>#N/A</v>
      </c>
      <c r="AU556" s="270" t="e">
        <v>#N/A</v>
      </c>
      <c r="AV556" s="270" t="e">
        <v>#N/A</v>
      </c>
      <c r="AW556" s="270" t="e">
        <v>#N/A</v>
      </c>
      <c r="AX556" s="270" t="e">
        <v>#N/A</v>
      </c>
      <c r="AY556" s="270" t="e">
        <v>#N/A</v>
      </c>
      <c r="AZ556" s="270" t="e">
        <v>#N/A</v>
      </c>
      <c r="BA556" s="270" t="e">
        <v>#N/A</v>
      </c>
      <c r="BB556" s="270" t="e">
        <v>#N/A</v>
      </c>
      <c r="BC556" s="270" t="e">
        <v>#N/A</v>
      </c>
      <c r="BD556" s="270" t="e">
        <v>#N/A</v>
      </c>
      <c r="BE556" s="270" t="e">
        <v>#N/A</v>
      </c>
      <c r="BF556" s="270" t="e">
        <v>#N/A</v>
      </c>
      <c r="BG556" s="270" t="e">
        <v>#N/A</v>
      </c>
    </row>
    <row r="557" spans="1:59">
      <c r="A557" s="267">
        <v>0</v>
      </c>
      <c r="B557" s="268" t="e">
        <v>#N/A</v>
      </c>
      <c r="C557" s="268" t="e">
        <v>#N/A</v>
      </c>
      <c r="D557" s="268" t="e">
        <v>#N/A</v>
      </c>
      <c r="E557" s="268"/>
      <c r="F557" s="269" t="e">
        <v>#N/A</v>
      </c>
      <c r="G557" s="270" t="e">
        <v>#N/A</v>
      </c>
      <c r="H557" s="270" t="e">
        <v>#N/A</v>
      </c>
      <c r="I557" s="270" t="e">
        <v>#N/A</v>
      </c>
      <c r="J557" s="270" t="e">
        <v>#N/A</v>
      </c>
      <c r="K557" s="270" t="e">
        <v>#N/A</v>
      </c>
      <c r="L557" s="270" t="e">
        <v>#N/A</v>
      </c>
      <c r="M557" s="271" t="e">
        <v>#N/A</v>
      </c>
      <c r="N557" s="269" t="e">
        <v>#N/A</v>
      </c>
      <c r="O557" s="269" t="e">
        <v>#N/A</v>
      </c>
      <c r="P557" s="269" t="e">
        <v>#N/A</v>
      </c>
      <c r="Q557" s="269" t="e">
        <v>#N/A</v>
      </c>
      <c r="R557" s="269" t="e">
        <v>#N/A</v>
      </c>
      <c r="S557" s="269" t="e">
        <v>#N/A</v>
      </c>
      <c r="T557" s="270" t="e">
        <v>#N/A</v>
      </c>
      <c r="U557" s="270" t="e">
        <v>#N/A</v>
      </c>
      <c r="V557" s="270" t="e">
        <v>#N/A</v>
      </c>
      <c r="W557" s="270" t="e">
        <v>#N/A</v>
      </c>
      <c r="X557" s="270" t="e">
        <v>#N/A</v>
      </c>
      <c r="Y557" s="270" t="e">
        <v>#N/A</v>
      </c>
      <c r="Z557" s="270" t="e">
        <v>#N/A</v>
      </c>
      <c r="AA557" s="270" t="e">
        <v>#N/A</v>
      </c>
      <c r="AB557" s="270" t="e">
        <v>#N/A</v>
      </c>
      <c r="AC557" s="270" t="e">
        <v>#N/A</v>
      </c>
      <c r="AD557" s="270" t="e">
        <v>#N/A</v>
      </c>
      <c r="AE557" s="270" t="e">
        <v>#N/A</v>
      </c>
      <c r="AF557" s="270" t="e">
        <v>#N/A</v>
      </c>
      <c r="AG557" s="270" t="e">
        <v>#N/A</v>
      </c>
      <c r="AH557" s="270" t="e">
        <v>#N/A</v>
      </c>
      <c r="AI557" s="270" t="e">
        <v>#N/A</v>
      </c>
      <c r="AJ557" s="270" t="e">
        <v>#N/A</v>
      </c>
      <c r="AK557" s="270" t="e">
        <v>#N/A</v>
      </c>
      <c r="AL557" s="270" t="e">
        <v>#N/A</v>
      </c>
      <c r="AM557" s="270" t="e">
        <v>#N/A</v>
      </c>
      <c r="AN557" s="270" t="e">
        <v>#N/A</v>
      </c>
      <c r="AO557" s="270" t="e">
        <v>#N/A</v>
      </c>
      <c r="AP557" s="270" t="e">
        <v>#N/A</v>
      </c>
      <c r="AQ557" s="270" t="e">
        <v>#N/A</v>
      </c>
      <c r="AR557" s="270" t="e">
        <v>#N/A</v>
      </c>
      <c r="AS557" s="270" t="e">
        <v>#N/A</v>
      </c>
      <c r="AT557" s="270" t="e">
        <v>#N/A</v>
      </c>
      <c r="AU557" s="270" t="e">
        <v>#N/A</v>
      </c>
      <c r="AV557" s="270" t="e">
        <v>#N/A</v>
      </c>
      <c r="AW557" s="270" t="e">
        <v>#N/A</v>
      </c>
      <c r="AX557" s="270" t="e">
        <v>#N/A</v>
      </c>
      <c r="AY557" s="270" t="e">
        <v>#N/A</v>
      </c>
      <c r="AZ557" s="270" t="e">
        <v>#N/A</v>
      </c>
      <c r="BA557" s="270" t="e">
        <v>#N/A</v>
      </c>
      <c r="BB557" s="270" t="e">
        <v>#N/A</v>
      </c>
      <c r="BC557" s="270" t="e">
        <v>#N/A</v>
      </c>
      <c r="BD557" s="270" t="e">
        <v>#N/A</v>
      </c>
      <c r="BE557" s="270" t="e">
        <v>#N/A</v>
      </c>
      <c r="BF557" s="270" t="e">
        <v>#N/A</v>
      </c>
      <c r="BG557" s="270" t="e">
        <v>#N/A</v>
      </c>
    </row>
    <row r="558" spans="1:59">
      <c r="A558" s="267">
        <v>0</v>
      </c>
      <c r="B558" s="268" t="e">
        <v>#N/A</v>
      </c>
      <c r="C558" s="268" t="e">
        <v>#N/A</v>
      </c>
      <c r="D558" s="268" t="e">
        <v>#N/A</v>
      </c>
      <c r="E558" s="268"/>
      <c r="F558" s="269" t="e">
        <v>#N/A</v>
      </c>
      <c r="G558" s="270" t="e">
        <v>#N/A</v>
      </c>
      <c r="H558" s="270" t="e">
        <v>#N/A</v>
      </c>
      <c r="I558" s="270" t="e">
        <v>#N/A</v>
      </c>
      <c r="J558" s="270" t="e">
        <v>#N/A</v>
      </c>
      <c r="K558" s="270" t="e">
        <v>#N/A</v>
      </c>
      <c r="L558" s="270" t="e">
        <v>#N/A</v>
      </c>
      <c r="M558" s="271" t="e">
        <v>#N/A</v>
      </c>
      <c r="N558" s="269" t="e">
        <v>#N/A</v>
      </c>
      <c r="O558" s="269" t="e">
        <v>#N/A</v>
      </c>
      <c r="P558" s="269" t="e">
        <v>#N/A</v>
      </c>
      <c r="Q558" s="269" t="e">
        <v>#N/A</v>
      </c>
      <c r="R558" s="269" t="e">
        <v>#N/A</v>
      </c>
      <c r="S558" s="269" t="e">
        <v>#N/A</v>
      </c>
      <c r="T558" s="270" t="e">
        <v>#N/A</v>
      </c>
      <c r="U558" s="270" t="e">
        <v>#N/A</v>
      </c>
      <c r="V558" s="270" t="e">
        <v>#N/A</v>
      </c>
      <c r="W558" s="270" t="e">
        <v>#N/A</v>
      </c>
      <c r="X558" s="270" t="e">
        <v>#N/A</v>
      </c>
      <c r="Y558" s="270" t="e">
        <v>#N/A</v>
      </c>
      <c r="Z558" s="270" t="e">
        <v>#N/A</v>
      </c>
      <c r="AA558" s="270" t="e">
        <v>#N/A</v>
      </c>
      <c r="AB558" s="270" t="e">
        <v>#N/A</v>
      </c>
      <c r="AC558" s="270" t="e">
        <v>#N/A</v>
      </c>
      <c r="AD558" s="270" t="e">
        <v>#N/A</v>
      </c>
      <c r="AE558" s="270" t="e">
        <v>#N/A</v>
      </c>
      <c r="AF558" s="270" t="e">
        <v>#N/A</v>
      </c>
      <c r="AG558" s="270" t="e">
        <v>#N/A</v>
      </c>
      <c r="AH558" s="270" t="e">
        <v>#N/A</v>
      </c>
      <c r="AI558" s="270" t="e">
        <v>#N/A</v>
      </c>
      <c r="AJ558" s="270" t="e">
        <v>#N/A</v>
      </c>
      <c r="AK558" s="270" t="e">
        <v>#N/A</v>
      </c>
      <c r="AL558" s="270" t="e">
        <v>#N/A</v>
      </c>
      <c r="AM558" s="270" t="e">
        <v>#N/A</v>
      </c>
      <c r="AN558" s="270" t="e">
        <v>#N/A</v>
      </c>
      <c r="AO558" s="270" t="e">
        <v>#N/A</v>
      </c>
      <c r="AP558" s="270" t="e">
        <v>#N/A</v>
      </c>
      <c r="AQ558" s="270" t="e">
        <v>#N/A</v>
      </c>
      <c r="AR558" s="270" t="e">
        <v>#N/A</v>
      </c>
      <c r="AS558" s="270" t="e">
        <v>#N/A</v>
      </c>
      <c r="AT558" s="270" t="e">
        <v>#N/A</v>
      </c>
      <c r="AU558" s="270" t="e">
        <v>#N/A</v>
      </c>
      <c r="AV558" s="270" t="e">
        <v>#N/A</v>
      </c>
      <c r="AW558" s="270" t="e">
        <v>#N/A</v>
      </c>
      <c r="AX558" s="270" t="e">
        <v>#N/A</v>
      </c>
      <c r="AY558" s="270" t="e">
        <v>#N/A</v>
      </c>
      <c r="AZ558" s="270" t="e">
        <v>#N/A</v>
      </c>
      <c r="BA558" s="270" t="e">
        <v>#N/A</v>
      </c>
      <c r="BB558" s="270" t="e">
        <v>#N/A</v>
      </c>
      <c r="BC558" s="270" t="e">
        <v>#N/A</v>
      </c>
      <c r="BD558" s="270" t="e">
        <v>#N/A</v>
      </c>
      <c r="BE558" s="270" t="e">
        <v>#N/A</v>
      </c>
      <c r="BF558" s="270" t="e">
        <v>#N/A</v>
      </c>
      <c r="BG558" s="270" t="e">
        <v>#N/A</v>
      </c>
    </row>
    <row r="559" spans="1:59">
      <c r="A559" s="267">
        <v>0</v>
      </c>
      <c r="B559" s="268" t="e">
        <v>#N/A</v>
      </c>
      <c r="C559" s="268" t="e">
        <v>#N/A</v>
      </c>
      <c r="D559" s="268" t="e">
        <v>#N/A</v>
      </c>
      <c r="E559" s="268"/>
      <c r="F559" s="269" t="e">
        <v>#N/A</v>
      </c>
      <c r="G559" s="270" t="e">
        <v>#N/A</v>
      </c>
      <c r="H559" s="270" t="e">
        <v>#N/A</v>
      </c>
      <c r="I559" s="270" t="e">
        <v>#N/A</v>
      </c>
      <c r="J559" s="270" t="e">
        <v>#N/A</v>
      </c>
      <c r="K559" s="270" t="e">
        <v>#N/A</v>
      </c>
      <c r="L559" s="270" t="e">
        <v>#N/A</v>
      </c>
      <c r="M559" s="271" t="e">
        <v>#N/A</v>
      </c>
      <c r="N559" s="269" t="e">
        <v>#N/A</v>
      </c>
      <c r="O559" s="269" t="e">
        <v>#N/A</v>
      </c>
      <c r="P559" s="269" t="e">
        <v>#N/A</v>
      </c>
      <c r="Q559" s="269" t="e">
        <v>#N/A</v>
      </c>
      <c r="R559" s="269" t="e">
        <v>#N/A</v>
      </c>
      <c r="S559" s="269" t="e">
        <v>#N/A</v>
      </c>
      <c r="T559" s="270" t="e">
        <v>#N/A</v>
      </c>
      <c r="U559" s="270" t="e">
        <v>#N/A</v>
      </c>
      <c r="V559" s="270" t="e">
        <v>#N/A</v>
      </c>
      <c r="W559" s="270" t="e">
        <v>#N/A</v>
      </c>
      <c r="X559" s="270" t="e">
        <v>#N/A</v>
      </c>
      <c r="Y559" s="270" t="e">
        <v>#N/A</v>
      </c>
      <c r="Z559" s="270" t="e">
        <v>#N/A</v>
      </c>
      <c r="AA559" s="270" t="e">
        <v>#N/A</v>
      </c>
      <c r="AB559" s="270" t="e">
        <v>#N/A</v>
      </c>
      <c r="AC559" s="270" t="e">
        <v>#N/A</v>
      </c>
      <c r="AD559" s="270" t="e">
        <v>#N/A</v>
      </c>
      <c r="AE559" s="270" t="e">
        <v>#N/A</v>
      </c>
      <c r="AF559" s="270" t="e">
        <v>#N/A</v>
      </c>
      <c r="AG559" s="270" t="e">
        <v>#N/A</v>
      </c>
      <c r="AH559" s="270" t="e">
        <v>#N/A</v>
      </c>
      <c r="AI559" s="270" t="e">
        <v>#N/A</v>
      </c>
      <c r="AJ559" s="270" t="e">
        <v>#N/A</v>
      </c>
      <c r="AK559" s="270" t="e">
        <v>#N/A</v>
      </c>
      <c r="AL559" s="270" t="e">
        <v>#N/A</v>
      </c>
      <c r="AM559" s="270" t="e">
        <v>#N/A</v>
      </c>
      <c r="AN559" s="270" t="e">
        <v>#N/A</v>
      </c>
      <c r="AO559" s="270" t="e">
        <v>#N/A</v>
      </c>
      <c r="AP559" s="270" t="e">
        <v>#N/A</v>
      </c>
      <c r="AQ559" s="270" t="e">
        <v>#N/A</v>
      </c>
      <c r="AR559" s="270" t="e">
        <v>#N/A</v>
      </c>
      <c r="AS559" s="270" t="e">
        <v>#N/A</v>
      </c>
      <c r="AT559" s="270" t="e">
        <v>#N/A</v>
      </c>
      <c r="AU559" s="270" t="e">
        <v>#N/A</v>
      </c>
      <c r="AV559" s="270" t="e">
        <v>#N/A</v>
      </c>
      <c r="AW559" s="270" t="e">
        <v>#N/A</v>
      </c>
      <c r="AX559" s="270" t="e">
        <v>#N/A</v>
      </c>
      <c r="AY559" s="270" t="e">
        <v>#N/A</v>
      </c>
      <c r="AZ559" s="270" t="e">
        <v>#N/A</v>
      </c>
      <c r="BA559" s="270" t="e">
        <v>#N/A</v>
      </c>
      <c r="BB559" s="270" t="e">
        <v>#N/A</v>
      </c>
      <c r="BC559" s="270" t="e">
        <v>#N/A</v>
      </c>
      <c r="BD559" s="270" t="e">
        <v>#N/A</v>
      </c>
      <c r="BE559" s="270" t="e">
        <v>#N/A</v>
      </c>
      <c r="BF559" s="270" t="e">
        <v>#N/A</v>
      </c>
      <c r="BG559" s="270" t="e">
        <v>#N/A</v>
      </c>
    </row>
    <row r="560" spans="1:59">
      <c r="A560" s="267">
        <v>0</v>
      </c>
      <c r="B560" s="268" t="e">
        <v>#N/A</v>
      </c>
      <c r="C560" s="268" t="e">
        <v>#N/A</v>
      </c>
      <c r="D560" s="268" t="e">
        <v>#N/A</v>
      </c>
      <c r="E560" s="268"/>
      <c r="F560" s="269" t="e">
        <v>#N/A</v>
      </c>
      <c r="G560" s="270" t="e">
        <v>#N/A</v>
      </c>
      <c r="H560" s="270" t="e">
        <v>#N/A</v>
      </c>
      <c r="I560" s="270" t="e">
        <v>#N/A</v>
      </c>
      <c r="J560" s="270" t="e">
        <v>#N/A</v>
      </c>
      <c r="K560" s="270" t="e">
        <v>#N/A</v>
      </c>
      <c r="L560" s="270" t="e">
        <v>#N/A</v>
      </c>
      <c r="M560" s="271" t="e">
        <v>#N/A</v>
      </c>
      <c r="N560" s="269" t="e">
        <v>#N/A</v>
      </c>
      <c r="O560" s="269" t="e">
        <v>#N/A</v>
      </c>
      <c r="P560" s="269" t="e">
        <v>#N/A</v>
      </c>
      <c r="Q560" s="269" t="e">
        <v>#N/A</v>
      </c>
      <c r="R560" s="269" t="e">
        <v>#N/A</v>
      </c>
      <c r="S560" s="269" t="e">
        <v>#N/A</v>
      </c>
      <c r="T560" s="270" t="e">
        <v>#N/A</v>
      </c>
      <c r="U560" s="270" t="e">
        <v>#N/A</v>
      </c>
      <c r="V560" s="270" t="e">
        <v>#N/A</v>
      </c>
      <c r="W560" s="270" t="e">
        <v>#N/A</v>
      </c>
      <c r="X560" s="270" t="e">
        <v>#N/A</v>
      </c>
      <c r="Y560" s="270" t="e">
        <v>#N/A</v>
      </c>
      <c r="Z560" s="270" t="e">
        <v>#N/A</v>
      </c>
      <c r="AA560" s="270" t="e">
        <v>#N/A</v>
      </c>
      <c r="AB560" s="270" t="e">
        <v>#N/A</v>
      </c>
      <c r="AC560" s="270" t="e">
        <v>#N/A</v>
      </c>
      <c r="AD560" s="270" t="e">
        <v>#N/A</v>
      </c>
      <c r="AE560" s="270" t="e">
        <v>#N/A</v>
      </c>
      <c r="AF560" s="270" t="e">
        <v>#N/A</v>
      </c>
      <c r="AG560" s="270" t="e">
        <v>#N/A</v>
      </c>
      <c r="AH560" s="270" t="e">
        <v>#N/A</v>
      </c>
      <c r="AI560" s="270" t="e">
        <v>#N/A</v>
      </c>
      <c r="AJ560" s="270" t="e">
        <v>#N/A</v>
      </c>
      <c r="AK560" s="270" t="e">
        <v>#N/A</v>
      </c>
      <c r="AL560" s="270" t="e">
        <v>#N/A</v>
      </c>
      <c r="AM560" s="270" t="e">
        <v>#N/A</v>
      </c>
      <c r="AN560" s="270" t="e">
        <v>#N/A</v>
      </c>
      <c r="AO560" s="270" t="e">
        <v>#N/A</v>
      </c>
      <c r="AP560" s="270" t="e">
        <v>#N/A</v>
      </c>
      <c r="AQ560" s="270" t="e">
        <v>#N/A</v>
      </c>
      <c r="AR560" s="270" t="e">
        <v>#N/A</v>
      </c>
      <c r="AS560" s="270" t="e">
        <v>#N/A</v>
      </c>
      <c r="AT560" s="270" t="e">
        <v>#N/A</v>
      </c>
      <c r="AU560" s="270" t="e">
        <v>#N/A</v>
      </c>
      <c r="AV560" s="270" t="e">
        <v>#N/A</v>
      </c>
      <c r="AW560" s="270" t="e">
        <v>#N/A</v>
      </c>
      <c r="AX560" s="270" t="e">
        <v>#N/A</v>
      </c>
      <c r="AY560" s="270" t="e">
        <v>#N/A</v>
      </c>
      <c r="AZ560" s="270" t="e">
        <v>#N/A</v>
      </c>
      <c r="BA560" s="270" t="e">
        <v>#N/A</v>
      </c>
      <c r="BB560" s="270" t="e">
        <v>#N/A</v>
      </c>
      <c r="BC560" s="270" t="e">
        <v>#N/A</v>
      </c>
      <c r="BD560" s="270" t="e">
        <v>#N/A</v>
      </c>
      <c r="BE560" s="270" t="e">
        <v>#N/A</v>
      </c>
      <c r="BF560" s="270" t="e">
        <v>#N/A</v>
      </c>
      <c r="BG560" s="270" t="e">
        <v>#N/A</v>
      </c>
    </row>
    <row r="561" spans="1:59">
      <c r="A561" s="267">
        <v>0</v>
      </c>
      <c r="B561" s="268" t="e">
        <v>#N/A</v>
      </c>
      <c r="C561" s="268" t="e">
        <v>#N/A</v>
      </c>
      <c r="D561" s="268" t="e">
        <v>#N/A</v>
      </c>
      <c r="E561" s="268"/>
      <c r="F561" s="269" t="e">
        <v>#N/A</v>
      </c>
      <c r="G561" s="270" t="e">
        <v>#N/A</v>
      </c>
      <c r="H561" s="270" t="e">
        <v>#N/A</v>
      </c>
      <c r="I561" s="270" t="e">
        <v>#N/A</v>
      </c>
      <c r="J561" s="270" t="e">
        <v>#N/A</v>
      </c>
      <c r="K561" s="270" t="e">
        <v>#N/A</v>
      </c>
      <c r="L561" s="270" t="e">
        <v>#N/A</v>
      </c>
      <c r="M561" s="271" t="e">
        <v>#N/A</v>
      </c>
      <c r="N561" s="269" t="e">
        <v>#N/A</v>
      </c>
      <c r="O561" s="269" t="e">
        <v>#N/A</v>
      </c>
      <c r="P561" s="269" t="e">
        <v>#N/A</v>
      </c>
      <c r="Q561" s="269" t="e">
        <v>#N/A</v>
      </c>
      <c r="R561" s="269" t="e">
        <v>#N/A</v>
      </c>
      <c r="S561" s="269" t="e">
        <v>#N/A</v>
      </c>
      <c r="T561" s="270" t="e">
        <v>#N/A</v>
      </c>
      <c r="U561" s="270" t="e">
        <v>#N/A</v>
      </c>
      <c r="V561" s="270" t="e">
        <v>#N/A</v>
      </c>
      <c r="W561" s="270" t="e">
        <v>#N/A</v>
      </c>
      <c r="X561" s="270" t="e">
        <v>#N/A</v>
      </c>
      <c r="Y561" s="270" t="e">
        <v>#N/A</v>
      </c>
      <c r="Z561" s="270" t="e">
        <v>#N/A</v>
      </c>
      <c r="AA561" s="270" t="e">
        <v>#N/A</v>
      </c>
      <c r="AB561" s="270" t="e">
        <v>#N/A</v>
      </c>
      <c r="AC561" s="270" t="e">
        <v>#N/A</v>
      </c>
      <c r="AD561" s="270" t="e">
        <v>#N/A</v>
      </c>
      <c r="AE561" s="270" t="e">
        <v>#N/A</v>
      </c>
      <c r="AF561" s="270" t="e">
        <v>#N/A</v>
      </c>
      <c r="AG561" s="270" t="e">
        <v>#N/A</v>
      </c>
      <c r="AH561" s="270" t="e">
        <v>#N/A</v>
      </c>
      <c r="AI561" s="270" t="e">
        <v>#N/A</v>
      </c>
      <c r="AJ561" s="270" t="e">
        <v>#N/A</v>
      </c>
      <c r="AK561" s="270" t="e">
        <v>#N/A</v>
      </c>
      <c r="AL561" s="270" t="e">
        <v>#N/A</v>
      </c>
      <c r="AM561" s="270" t="e">
        <v>#N/A</v>
      </c>
      <c r="AN561" s="270" t="e">
        <v>#N/A</v>
      </c>
      <c r="AO561" s="270" t="e">
        <v>#N/A</v>
      </c>
      <c r="AP561" s="270" t="e">
        <v>#N/A</v>
      </c>
      <c r="AQ561" s="270" t="e">
        <v>#N/A</v>
      </c>
      <c r="AR561" s="270" t="e">
        <v>#N/A</v>
      </c>
      <c r="AS561" s="270" t="e">
        <v>#N/A</v>
      </c>
      <c r="AT561" s="270" t="e">
        <v>#N/A</v>
      </c>
      <c r="AU561" s="270" t="e">
        <v>#N/A</v>
      </c>
      <c r="AV561" s="270" t="e">
        <v>#N/A</v>
      </c>
      <c r="AW561" s="270" t="e">
        <v>#N/A</v>
      </c>
      <c r="AX561" s="270" t="e">
        <v>#N/A</v>
      </c>
      <c r="AY561" s="270" t="e">
        <v>#N/A</v>
      </c>
      <c r="AZ561" s="270" t="e">
        <v>#N/A</v>
      </c>
      <c r="BA561" s="270" t="e">
        <v>#N/A</v>
      </c>
      <c r="BB561" s="270" t="e">
        <v>#N/A</v>
      </c>
      <c r="BC561" s="270" t="e">
        <v>#N/A</v>
      </c>
      <c r="BD561" s="270" t="e">
        <v>#N/A</v>
      </c>
      <c r="BE561" s="270" t="e">
        <v>#N/A</v>
      </c>
      <c r="BF561" s="270" t="e">
        <v>#N/A</v>
      </c>
      <c r="BG561" s="270" t="e">
        <v>#N/A</v>
      </c>
    </row>
    <row r="562" spans="1:59">
      <c r="A562" s="267">
        <v>0</v>
      </c>
      <c r="B562" s="268" t="e">
        <v>#N/A</v>
      </c>
      <c r="C562" s="268" t="e">
        <v>#N/A</v>
      </c>
      <c r="D562" s="268" t="e">
        <v>#N/A</v>
      </c>
      <c r="E562" s="268"/>
      <c r="F562" s="269" t="e">
        <v>#N/A</v>
      </c>
      <c r="G562" s="270" t="e">
        <v>#N/A</v>
      </c>
      <c r="H562" s="270" t="e">
        <v>#N/A</v>
      </c>
      <c r="I562" s="270" t="e">
        <v>#N/A</v>
      </c>
      <c r="J562" s="270" t="e">
        <v>#N/A</v>
      </c>
      <c r="K562" s="270" t="e">
        <v>#N/A</v>
      </c>
      <c r="L562" s="270" t="e">
        <v>#N/A</v>
      </c>
      <c r="M562" s="271" t="e">
        <v>#N/A</v>
      </c>
      <c r="N562" s="269" t="e">
        <v>#N/A</v>
      </c>
      <c r="O562" s="269" t="e">
        <v>#N/A</v>
      </c>
      <c r="P562" s="269" t="e">
        <v>#N/A</v>
      </c>
      <c r="Q562" s="269" t="e">
        <v>#N/A</v>
      </c>
      <c r="R562" s="269" t="e">
        <v>#N/A</v>
      </c>
      <c r="S562" s="269" t="e">
        <v>#N/A</v>
      </c>
      <c r="T562" s="270" t="e">
        <v>#N/A</v>
      </c>
      <c r="U562" s="270" t="e">
        <v>#N/A</v>
      </c>
      <c r="V562" s="270" t="e">
        <v>#N/A</v>
      </c>
      <c r="W562" s="270" t="e">
        <v>#N/A</v>
      </c>
      <c r="X562" s="270" t="e">
        <v>#N/A</v>
      </c>
      <c r="Y562" s="270" t="e">
        <v>#N/A</v>
      </c>
      <c r="Z562" s="270" t="e">
        <v>#N/A</v>
      </c>
      <c r="AA562" s="270" t="e">
        <v>#N/A</v>
      </c>
      <c r="AB562" s="270" t="e">
        <v>#N/A</v>
      </c>
      <c r="AC562" s="270" t="e">
        <v>#N/A</v>
      </c>
      <c r="AD562" s="270" t="e">
        <v>#N/A</v>
      </c>
      <c r="AE562" s="270" t="e">
        <v>#N/A</v>
      </c>
      <c r="AF562" s="270" t="e">
        <v>#N/A</v>
      </c>
      <c r="AG562" s="270" t="e">
        <v>#N/A</v>
      </c>
      <c r="AH562" s="270" t="e">
        <v>#N/A</v>
      </c>
      <c r="AI562" s="270" t="e">
        <v>#N/A</v>
      </c>
      <c r="AJ562" s="270" t="e">
        <v>#N/A</v>
      </c>
      <c r="AK562" s="270" t="e">
        <v>#N/A</v>
      </c>
      <c r="AL562" s="270" t="e">
        <v>#N/A</v>
      </c>
      <c r="AM562" s="270" t="e">
        <v>#N/A</v>
      </c>
      <c r="AN562" s="270" t="e">
        <v>#N/A</v>
      </c>
      <c r="AO562" s="270" t="e">
        <v>#N/A</v>
      </c>
      <c r="AP562" s="270" t="e">
        <v>#N/A</v>
      </c>
      <c r="AQ562" s="270" t="e">
        <v>#N/A</v>
      </c>
      <c r="AR562" s="270" t="e">
        <v>#N/A</v>
      </c>
      <c r="AS562" s="270" t="e">
        <v>#N/A</v>
      </c>
      <c r="AT562" s="270" t="e">
        <v>#N/A</v>
      </c>
      <c r="AU562" s="270" t="e">
        <v>#N/A</v>
      </c>
      <c r="AV562" s="270" t="e">
        <v>#N/A</v>
      </c>
      <c r="AW562" s="270" t="e">
        <v>#N/A</v>
      </c>
      <c r="AX562" s="270" t="e">
        <v>#N/A</v>
      </c>
      <c r="AY562" s="270" t="e">
        <v>#N/A</v>
      </c>
      <c r="AZ562" s="270" t="e">
        <v>#N/A</v>
      </c>
      <c r="BA562" s="270" t="e">
        <v>#N/A</v>
      </c>
      <c r="BB562" s="270" t="e">
        <v>#N/A</v>
      </c>
      <c r="BC562" s="270" t="e">
        <v>#N/A</v>
      </c>
      <c r="BD562" s="270" t="e">
        <v>#N/A</v>
      </c>
      <c r="BE562" s="270" t="e">
        <v>#N/A</v>
      </c>
      <c r="BF562" s="270" t="e">
        <v>#N/A</v>
      </c>
      <c r="BG562" s="270" t="e">
        <v>#N/A</v>
      </c>
    </row>
    <row r="563" spans="1:59">
      <c r="A563" s="267">
        <v>0</v>
      </c>
      <c r="B563" s="268" t="e">
        <v>#N/A</v>
      </c>
      <c r="C563" s="268" t="e">
        <v>#N/A</v>
      </c>
      <c r="D563" s="268" t="e">
        <v>#N/A</v>
      </c>
      <c r="E563" s="268"/>
      <c r="F563" s="269" t="e">
        <v>#N/A</v>
      </c>
      <c r="G563" s="270" t="e">
        <v>#N/A</v>
      </c>
      <c r="H563" s="270" t="e">
        <v>#N/A</v>
      </c>
      <c r="I563" s="270" t="e">
        <v>#N/A</v>
      </c>
      <c r="J563" s="270" t="e">
        <v>#N/A</v>
      </c>
      <c r="K563" s="270" t="e">
        <v>#N/A</v>
      </c>
      <c r="L563" s="270" t="e">
        <v>#N/A</v>
      </c>
      <c r="M563" s="271" t="e">
        <v>#N/A</v>
      </c>
      <c r="N563" s="269" t="e">
        <v>#N/A</v>
      </c>
      <c r="O563" s="269" t="e">
        <v>#N/A</v>
      </c>
      <c r="P563" s="269" t="e">
        <v>#N/A</v>
      </c>
      <c r="Q563" s="269" t="e">
        <v>#N/A</v>
      </c>
      <c r="R563" s="269" t="e">
        <v>#N/A</v>
      </c>
      <c r="S563" s="269" t="e">
        <v>#N/A</v>
      </c>
      <c r="T563" s="270" t="e">
        <v>#N/A</v>
      </c>
      <c r="U563" s="270" t="e">
        <v>#N/A</v>
      </c>
      <c r="V563" s="270" t="e">
        <v>#N/A</v>
      </c>
      <c r="W563" s="270" t="e">
        <v>#N/A</v>
      </c>
      <c r="X563" s="270" t="e">
        <v>#N/A</v>
      </c>
      <c r="Y563" s="270" t="e">
        <v>#N/A</v>
      </c>
      <c r="Z563" s="270" t="e">
        <v>#N/A</v>
      </c>
      <c r="AA563" s="270" t="e">
        <v>#N/A</v>
      </c>
      <c r="AB563" s="270" t="e">
        <v>#N/A</v>
      </c>
      <c r="AC563" s="270" t="e">
        <v>#N/A</v>
      </c>
      <c r="AD563" s="270" t="e">
        <v>#N/A</v>
      </c>
      <c r="AE563" s="270" t="e">
        <v>#N/A</v>
      </c>
      <c r="AF563" s="270" t="e">
        <v>#N/A</v>
      </c>
      <c r="AG563" s="270" t="e">
        <v>#N/A</v>
      </c>
      <c r="AH563" s="270" t="e">
        <v>#N/A</v>
      </c>
      <c r="AI563" s="270" t="e">
        <v>#N/A</v>
      </c>
      <c r="AJ563" s="270" t="e">
        <v>#N/A</v>
      </c>
      <c r="AK563" s="270" t="e">
        <v>#N/A</v>
      </c>
      <c r="AL563" s="270" t="e">
        <v>#N/A</v>
      </c>
      <c r="AM563" s="270" t="e">
        <v>#N/A</v>
      </c>
      <c r="AN563" s="270" t="e">
        <v>#N/A</v>
      </c>
      <c r="AO563" s="270" t="e">
        <v>#N/A</v>
      </c>
      <c r="AP563" s="270" t="e">
        <v>#N/A</v>
      </c>
      <c r="AQ563" s="270" t="e">
        <v>#N/A</v>
      </c>
      <c r="AR563" s="270" t="e">
        <v>#N/A</v>
      </c>
      <c r="AS563" s="270" t="e">
        <v>#N/A</v>
      </c>
      <c r="AT563" s="270" t="e">
        <v>#N/A</v>
      </c>
      <c r="AU563" s="270" t="e">
        <v>#N/A</v>
      </c>
      <c r="AV563" s="270" t="e">
        <v>#N/A</v>
      </c>
      <c r="AW563" s="270" t="e">
        <v>#N/A</v>
      </c>
      <c r="AX563" s="270" t="e">
        <v>#N/A</v>
      </c>
      <c r="AY563" s="270" t="e">
        <v>#N/A</v>
      </c>
      <c r="AZ563" s="270" t="e">
        <v>#N/A</v>
      </c>
      <c r="BA563" s="270" t="e">
        <v>#N/A</v>
      </c>
      <c r="BB563" s="270" t="e">
        <v>#N/A</v>
      </c>
      <c r="BC563" s="270" t="e">
        <v>#N/A</v>
      </c>
      <c r="BD563" s="270" t="e">
        <v>#N/A</v>
      </c>
      <c r="BE563" s="270" t="e">
        <v>#N/A</v>
      </c>
      <c r="BF563" s="270" t="e">
        <v>#N/A</v>
      </c>
      <c r="BG563" s="270" t="e">
        <v>#N/A</v>
      </c>
    </row>
    <row r="564" spans="1:59">
      <c r="A564" s="267">
        <v>0</v>
      </c>
      <c r="B564" s="268" t="e">
        <v>#N/A</v>
      </c>
      <c r="C564" s="268" t="e">
        <v>#N/A</v>
      </c>
      <c r="D564" s="268" t="e">
        <v>#N/A</v>
      </c>
      <c r="E564" s="268"/>
      <c r="F564" s="269" t="e">
        <v>#N/A</v>
      </c>
      <c r="G564" s="270" t="e">
        <v>#N/A</v>
      </c>
      <c r="H564" s="270" t="e">
        <v>#N/A</v>
      </c>
      <c r="I564" s="270" t="e">
        <v>#N/A</v>
      </c>
      <c r="J564" s="270" t="e">
        <v>#N/A</v>
      </c>
      <c r="K564" s="270" t="e">
        <v>#N/A</v>
      </c>
      <c r="L564" s="270" t="e">
        <v>#N/A</v>
      </c>
      <c r="M564" s="271" t="e">
        <v>#N/A</v>
      </c>
      <c r="N564" s="269" t="e">
        <v>#N/A</v>
      </c>
      <c r="O564" s="269" t="e">
        <v>#N/A</v>
      </c>
      <c r="P564" s="269" t="e">
        <v>#N/A</v>
      </c>
      <c r="Q564" s="269" t="e">
        <v>#N/A</v>
      </c>
      <c r="R564" s="269" t="e">
        <v>#N/A</v>
      </c>
      <c r="S564" s="269" t="e">
        <v>#N/A</v>
      </c>
      <c r="T564" s="270" t="e">
        <v>#N/A</v>
      </c>
      <c r="U564" s="270" t="e">
        <v>#N/A</v>
      </c>
      <c r="V564" s="270" t="e">
        <v>#N/A</v>
      </c>
      <c r="W564" s="270" t="e">
        <v>#N/A</v>
      </c>
      <c r="X564" s="270" t="e">
        <v>#N/A</v>
      </c>
      <c r="Y564" s="270" t="e">
        <v>#N/A</v>
      </c>
      <c r="Z564" s="270" t="e">
        <v>#N/A</v>
      </c>
      <c r="AA564" s="270" t="e">
        <v>#N/A</v>
      </c>
      <c r="AB564" s="270" t="e">
        <v>#N/A</v>
      </c>
      <c r="AC564" s="270" t="e">
        <v>#N/A</v>
      </c>
      <c r="AD564" s="270" t="e">
        <v>#N/A</v>
      </c>
      <c r="AE564" s="270" t="e">
        <v>#N/A</v>
      </c>
      <c r="AF564" s="270" t="e">
        <v>#N/A</v>
      </c>
      <c r="AG564" s="270" t="e">
        <v>#N/A</v>
      </c>
      <c r="AH564" s="270" t="e">
        <v>#N/A</v>
      </c>
      <c r="AI564" s="270" t="e">
        <v>#N/A</v>
      </c>
      <c r="AJ564" s="270" t="e">
        <v>#N/A</v>
      </c>
      <c r="AK564" s="270" t="e">
        <v>#N/A</v>
      </c>
      <c r="AL564" s="270" t="e">
        <v>#N/A</v>
      </c>
      <c r="AM564" s="270" t="e">
        <v>#N/A</v>
      </c>
      <c r="AN564" s="270" t="e">
        <v>#N/A</v>
      </c>
      <c r="AO564" s="270" t="e">
        <v>#N/A</v>
      </c>
      <c r="AP564" s="270" t="e">
        <v>#N/A</v>
      </c>
      <c r="AQ564" s="270" t="e">
        <v>#N/A</v>
      </c>
      <c r="AR564" s="270" t="e">
        <v>#N/A</v>
      </c>
      <c r="AS564" s="270" t="e">
        <v>#N/A</v>
      </c>
      <c r="AT564" s="270" t="e">
        <v>#N/A</v>
      </c>
      <c r="AU564" s="270" t="e">
        <v>#N/A</v>
      </c>
      <c r="AV564" s="270" t="e">
        <v>#N/A</v>
      </c>
      <c r="AW564" s="270" t="e">
        <v>#N/A</v>
      </c>
      <c r="AX564" s="270" t="e">
        <v>#N/A</v>
      </c>
      <c r="AY564" s="270" t="e">
        <v>#N/A</v>
      </c>
      <c r="AZ564" s="270" t="e">
        <v>#N/A</v>
      </c>
      <c r="BA564" s="270" t="e">
        <v>#N/A</v>
      </c>
      <c r="BB564" s="270" t="e">
        <v>#N/A</v>
      </c>
      <c r="BC564" s="270" t="e">
        <v>#N/A</v>
      </c>
      <c r="BD564" s="270" t="e">
        <v>#N/A</v>
      </c>
      <c r="BE564" s="270" t="e">
        <v>#N/A</v>
      </c>
      <c r="BF564" s="270" t="e">
        <v>#N/A</v>
      </c>
      <c r="BG564" s="270" t="e">
        <v>#N/A</v>
      </c>
    </row>
    <row r="565" spans="1:59">
      <c r="A565" s="267">
        <v>0</v>
      </c>
      <c r="B565" s="268" t="e">
        <v>#N/A</v>
      </c>
      <c r="C565" s="268" t="e">
        <v>#N/A</v>
      </c>
      <c r="D565" s="268" t="e">
        <v>#N/A</v>
      </c>
      <c r="E565" s="268"/>
      <c r="F565" s="269" t="e">
        <v>#N/A</v>
      </c>
      <c r="G565" s="270" t="e">
        <v>#N/A</v>
      </c>
      <c r="H565" s="270" t="e">
        <v>#N/A</v>
      </c>
      <c r="I565" s="270" t="e">
        <v>#N/A</v>
      </c>
      <c r="J565" s="270" t="e">
        <v>#N/A</v>
      </c>
      <c r="K565" s="270" t="e">
        <v>#N/A</v>
      </c>
      <c r="L565" s="270" t="e">
        <v>#N/A</v>
      </c>
      <c r="M565" s="271" t="e">
        <v>#N/A</v>
      </c>
      <c r="N565" s="269" t="e">
        <v>#N/A</v>
      </c>
      <c r="O565" s="269" t="e">
        <v>#N/A</v>
      </c>
      <c r="P565" s="269" t="e">
        <v>#N/A</v>
      </c>
      <c r="Q565" s="269" t="e">
        <v>#N/A</v>
      </c>
      <c r="R565" s="269" t="e">
        <v>#N/A</v>
      </c>
      <c r="S565" s="269" t="e">
        <v>#N/A</v>
      </c>
      <c r="T565" s="270" t="e">
        <v>#N/A</v>
      </c>
      <c r="U565" s="270" t="e">
        <v>#N/A</v>
      </c>
      <c r="V565" s="270" t="e">
        <v>#N/A</v>
      </c>
      <c r="W565" s="270" t="e">
        <v>#N/A</v>
      </c>
      <c r="X565" s="270" t="e">
        <v>#N/A</v>
      </c>
      <c r="Y565" s="270" t="e">
        <v>#N/A</v>
      </c>
      <c r="Z565" s="270" t="e">
        <v>#N/A</v>
      </c>
      <c r="AA565" s="270" t="e">
        <v>#N/A</v>
      </c>
      <c r="AB565" s="270" t="e">
        <v>#N/A</v>
      </c>
      <c r="AC565" s="270" t="e">
        <v>#N/A</v>
      </c>
      <c r="AD565" s="270" t="e">
        <v>#N/A</v>
      </c>
      <c r="AE565" s="270" t="e">
        <v>#N/A</v>
      </c>
      <c r="AF565" s="270" t="e">
        <v>#N/A</v>
      </c>
      <c r="AG565" s="270" t="e">
        <v>#N/A</v>
      </c>
      <c r="AH565" s="270" t="e">
        <v>#N/A</v>
      </c>
      <c r="AI565" s="270" t="e">
        <v>#N/A</v>
      </c>
      <c r="AJ565" s="270" t="e">
        <v>#N/A</v>
      </c>
      <c r="AK565" s="270" t="e">
        <v>#N/A</v>
      </c>
      <c r="AL565" s="270" t="e">
        <v>#N/A</v>
      </c>
      <c r="AM565" s="270" t="e">
        <v>#N/A</v>
      </c>
      <c r="AN565" s="270" t="e">
        <v>#N/A</v>
      </c>
      <c r="AO565" s="270" t="e">
        <v>#N/A</v>
      </c>
      <c r="AP565" s="270" t="e">
        <v>#N/A</v>
      </c>
      <c r="AQ565" s="270" t="e">
        <v>#N/A</v>
      </c>
      <c r="AR565" s="270" t="e">
        <v>#N/A</v>
      </c>
      <c r="AS565" s="270" t="e">
        <v>#N/A</v>
      </c>
      <c r="AT565" s="270" t="e">
        <v>#N/A</v>
      </c>
      <c r="AU565" s="270" t="e">
        <v>#N/A</v>
      </c>
      <c r="AV565" s="270" t="e">
        <v>#N/A</v>
      </c>
      <c r="AW565" s="270" t="e">
        <v>#N/A</v>
      </c>
      <c r="AX565" s="270" t="e">
        <v>#N/A</v>
      </c>
      <c r="AY565" s="270" t="e">
        <v>#N/A</v>
      </c>
      <c r="AZ565" s="270" t="e">
        <v>#N/A</v>
      </c>
      <c r="BA565" s="270" t="e">
        <v>#N/A</v>
      </c>
      <c r="BB565" s="270" t="e">
        <v>#N/A</v>
      </c>
      <c r="BC565" s="270" t="e">
        <v>#N/A</v>
      </c>
      <c r="BD565" s="270" t="e">
        <v>#N/A</v>
      </c>
      <c r="BE565" s="270" t="e">
        <v>#N/A</v>
      </c>
      <c r="BF565" s="270" t="e">
        <v>#N/A</v>
      </c>
      <c r="BG565" s="270" t="e">
        <v>#N/A</v>
      </c>
    </row>
    <row r="566" spans="1:59">
      <c r="A566" s="267">
        <v>0</v>
      </c>
      <c r="B566" s="268" t="e">
        <v>#N/A</v>
      </c>
      <c r="C566" s="268" t="e">
        <v>#N/A</v>
      </c>
      <c r="D566" s="268" t="e">
        <v>#N/A</v>
      </c>
      <c r="E566" s="268"/>
      <c r="F566" s="269" t="e">
        <v>#N/A</v>
      </c>
      <c r="G566" s="270" t="e">
        <v>#N/A</v>
      </c>
      <c r="H566" s="270" t="e">
        <v>#N/A</v>
      </c>
      <c r="I566" s="270" t="e">
        <v>#N/A</v>
      </c>
      <c r="J566" s="270" t="e">
        <v>#N/A</v>
      </c>
      <c r="K566" s="270" t="e">
        <v>#N/A</v>
      </c>
      <c r="L566" s="270" t="e">
        <v>#N/A</v>
      </c>
      <c r="M566" s="271" t="e">
        <v>#N/A</v>
      </c>
      <c r="N566" s="269" t="e">
        <v>#N/A</v>
      </c>
      <c r="O566" s="269" t="e">
        <v>#N/A</v>
      </c>
      <c r="P566" s="269" t="e">
        <v>#N/A</v>
      </c>
      <c r="Q566" s="269" t="e">
        <v>#N/A</v>
      </c>
      <c r="R566" s="269" t="e">
        <v>#N/A</v>
      </c>
      <c r="S566" s="269" t="e">
        <v>#N/A</v>
      </c>
      <c r="T566" s="270" t="e">
        <v>#N/A</v>
      </c>
      <c r="U566" s="270" t="e">
        <v>#N/A</v>
      </c>
      <c r="V566" s="270" t="e">
        <v>#N/A</v>
      </c>
      <c r="W566" s="270" t="e">
        <v>#N/A</v>
      </c>
      <c r="X566" s="270" t="e">
        <v>#N/A</v>
      </c>
      <c r="Y566" s="270" t="e">
        <v>#N/A</v>
      </c>
      <c r="Z566" s="270" t="e">
        <v>#N/A</v>
      </c>
      <c r="AA566" s="270" t="e">
        <v>#N/A</v>
      </c>
      <c r="AB566" s="270" t="e">
        <v>#N/A</v>
      </c>
      <c r="AC566" s="270" t="e">
        <v>#N/A</v>
      </c>
      <c r="AD566" s="270" t="e">
        <v>#N/A</v>
      </c>
      <c r="AE566" s="270" t="e">
        <v>#N/A</v>
      </c>
      <c r="AF566" s="270" t="e">
        <v>#N/A</v>
      </c>
      <c r="AG566" s="270" t="e">
        <v>#N/A</v>
      </c>
      <c r="AH566" s="270" t="e">
        <v>#N/A</v>
      </c>
      <c r="AI566" s="270" t="e">
        <v>#N/A</v>
      </c>
      <c r="AJ566" s="270" t="e">
        <v>#N/A</v>
      </c>
      <c r="AK566" s="270" t="e">
        <v>#N/A</v>
      </c>
      <c r="AL566" s="270" t="e">
        <v>#N/A</v>
      </c>
      <c r="AM566" s="270" t="e">
        <v>#N/A</v>
      </c>
      <c r="AN566" s="270" t="e">
        <v>#N/A</v>
      </c>
      <c r="AO566" s="270" t="e">
        <v>#N/A</v>
      </c>
      <c r="AP566" s="270" t="e">
        <v>#N/A</v>
      </c>
      <c r="AQ566" s="270" t="e">
        <v>#N/A</v>
      </c>
      <c r="AR566" s="270" t="e">
        <v>#N/A</v>
      </c>
      <c r="AS566" s="270" t="e">
        <v>#N/A</v>
      </c>
      <c r="AT566" s="270" t="e">
        <v>#N/A</v>
      </c>
      <c r="AU566" s="270" t="e">
        <v>#N/A</v>
      </c>
      <c r="AV566" s="270" t="e">
        <v>#N/A</v>
      </c>
      <c r="AW566" s="270" t="e">
        <v>#N/A</v>
      </c>
      <c r="AX566" s="270" t="e">
        <v>#N/A</v>
      </c>
      <c r="AY566" s="270" t="e">
        <v>#N/A</v>
      </c>
      <c r="AZ566" s="270" t="e">
        <v>#N/A</v>
      </c>
      <c r="BA566" s="270" t="e">
        <v>#N/A</v>
      </c>
      <c r="BB566" s="270" t="e">
        <v>#N/A</v>
      </c>
      <c r="BC566" s="270" t="e">
        <v>#N/A</v>
      </c>
      <c r="BD566" s="270" t="e">
        <v>#N/A</v>
      </c>
      <c r="BE566" s="270" t="e">
        <v>#N/A</v>
      </c>
      <c r="BF566" s="270" t="e">
        <v>#N/A</v>
      </c>
      <c r="BG566" s="270" t="e">
        <v>#N/A</v>
      </c>
    </row>
    <row r="567" spans="1:59">
      <c r="A567" s="267">
        <v>0</v>
      </c>
      <c r="B567" s="268" t="e">
        <v>#N/A</v>
      </c>
      <c r="C567" s="268" t="e">
        <v>#N/A</v>
      </c>
      <c r="D567" s="268" t="e">
        <v>#N/A</v>
      </c>
      <c r="E567" s="268"/>
      <c r="F567" s="269" t="e">
        <v>#N/A</v>
      </c>
      <c r="G567" s="270" t="e">
        <v>#N/A</v>
      </c>
      <c r="H567" s="270" t="e">
        <v>#N/A</v>
      </c>
      <c r="I567" s="270" t="e">
        <v>#N/A</v>
      </c>
      <c r="J567" s="270" t="e">
        <v>#N/A</v>
      </c>
      <c r="K567" s="270" t="e">
        <v>#N/A</v>
      </c>
      <c r="L567" s="270" t="e">
        <v>#N/A</v>
      </c>
      <c r="M567" s="271" t="e">
        <v>#N/A</v>
      </c>
      <c r="N567" s="269" t="e">
        <v>#N/A</v>
      </c>
      <c r="O567" s="269" t="e">
        <v>#N/A</v>
      </c>
      <c r="P567" s="269" t="e">
        <v>#N/A</v>
      </c>
      <c r="Q567" s="269" t="e">
        <v>#N/A</v>
      </c>
      <c r="R567" s="269" t="e">
        <v>#N/A</v>
      </c>
      <c r="S567" s="269" t="e">
        <v>#N/A</v>
      </c>
      <c r="T567" s="270" t="e">
        <v>#N/A</v>
      </c>
      <c r="U567" s="270" t="e">
        <v>#N/A</v>
      </c>
      <c r="V567" s="270" t="e">
        <v>#N/A</v>
      </c>
      <c r="W567" s="270" t="e">
        <v>#N/A</v>
      </c>
      <c r="X567" s="270" t="e">
        <v>#N/A</v>
      </c>
      <c r="Y567" s="270" t="e">
        <v>#N/A</v>
      </c>
      <c r="Z567" s="270" t="e">
        <v>#N/A</v>
      </c>
      <c r="AA567" s="270" t="e">
        <v>#N/A</v>
      </c>
      <c r="AB567" s="270" t="e">
        <v>#N/A</v>
      </c>
      <c r="AC567" s="270" t="e">
        <v>#N/A</v>
      </c>
      <c r="AD567" s="270" t="e">
        <v>#N/A</v>
      </c>
      <c r="AE567" s="270" t="e">
        <v>#N/A</v>
      </c>
      <c r="AF567" s="270" t="e">
        <v>#N/A</v>
      </c>
      <c r="AG567" s="270" t="e">
        <v>#N/A</v>
      </c>
      <c r="AH567" s="270" t="e">
        <v>#N/A</v>
      </c>
      <c r="AI567" s="270" t="e">
        <v>#N/A</v>
      </c>
      <c r="AJ567" s="270" t="e">
        <v>#N/A</v>
      </c>
      <c r="AK567" s="270" t="e">
        <v>#N/A</v>
      </c>
      <c r="AL567" s="270" t="e">
        <v>#N/A</v>
      </c>
      <c r="AM567" s="270" t="e">
        <v>#N/A</v>
      </c>
      <c r="AN567" s="270" t="e">
        <v>#N/A</v>
      </c>
      <c r="AO567" s="270" t="e">
        <v>#N/A</v>
      </c>
      <c r="AP567" s="270" t="e">
        <v>#N/A</v>
      </c>
      <c r="AQ567" s="270" t="e">
        <v>#N/A</v>
      </c>
      <c r="AR567" s="270" t="e">
        <v>#N/A</v>
      </c>
      <c r="AS567" s="270" t="e">
        <v>#N/A</v>
      </c>
      <c r="AT567" s="270" t="e">
        <v>#N/A</v>
      </c>
      <c r="AU567" s="270" t="e">
        <v>#N/A</v>
      </c>
      <c r="AV567" s="270" t="e">
        <v>#N/A</v>
      </c>
      <c r="AW567" s="270" t="e">
        <v>#N/A</v>
      </c>
      <c r="AX567" s="270" t="e">
        <v>#N/A</v>
      </c>
      <c r="AY567" s="270" t="e">
        <v>#N/A</v>
      </c>
      <c r="AZ567" s="270" t="e">
        <v>#N/A</v>
      </c>
      <c r="BA567" s="270" t="e">
        <v>#N/A</v>
      </c>
      <c r="BB567" s="270" t="e">
        <v>#N/A</v>
      </c>
      <c r="BC567" s="270" t="e">
        <v>#N/A</v>
      </c>
      <c r="BD567" s="270" t="e">
        <v>#N/A</v>
      </c>
      <c r="BE567" s="270" t="e">
        <v>#N/A</v>
      </c>
      <c r="BF567" s="270" t="e">
        <v>#N/A</v>
      </c>
      <c r="BG567" s="270" t="e">
        <v>#N/A</v>
      </c>
    </row>
    <row r="568" spans="1:59">
      <c r="A568" s="267">
        <v>0</v>
      </c>
      <c r="B568" s="268" t="e">
        <v>#N/A</v>
      </c>
      <c r="C568" s="268" t="e">
        <v>#N/A</v>
      </c>
      <c r="D568" s="268" t="e">
        <v>#N/A</v>
      </c>
      <c r="E568" s="268"/>
      <c r="F568" s="269" t="e">
        <v>#N/A</v>
      </c>
      <c r="G568" s="270" t="e">
        <v>#N/A</v>
      </c>
      <c r="H568" s="270" t="e">
        <v>#N/A</v>
      </c>
      <c r="I568" s="270" t="e">
        <v>#N/A</v>
      </c>
      <c r="J568" s="270" t="e">
        <v>#N/A</v>
      </c>
      <c r="K568" s="270" t="e">
        <v>#N/A</v>
      </c>
      <c r="L568" s="270" t="e">
        <v>#N/A</v>
      </c>
      <c r="M568" s="271" t="e">
        <v>#N/A</v>
      </c>
      <c r="N568" s="269" t="e">
        <v>#N/A</v>
      </c>
      <c r="O568" s="269" t="e">
        <v>#N/A</v>
      </c>
      <c r="P568" s="269" t="e">
        <v>#N/A</v>
      </c>
      <c r="Q568" s="269" t="e">
        <v>#N/A</v>
      </c>
      <c r="R568" s="269" t="e">
        <v>#N/A</v>
      </c>
      <c r="S568" s="269" t="e">
        <v>#N/A</v>
      </c>
      <c r="T568" s="270" t="e">
        <v>#N/A</v>
      </c>
      <c r="U568" s="270" t="e">
        <v>#N/A</v>
      </c>
      <c r="V568" s="270" t="e">
        <v>#N/A</v>
      </c>
      <c r="W568" s="270" t="e">
        <v>#N/A</v>
      </c>
      <c r="X568" s="270" t="e">
        <v>#N/A</v>
      </c>
      <c r="Y568" s="270" t="e">
        <v>#N/A</v>
      </c>
      <c r="Z568" s="270" t="e">
        <v>#N/A</v>
      </c>
      <c r="AA568" s="270" t="e">
        <v>#N/A</v>
      </c>
      <c r="AB568" s="270" t="e">
        <v>#N/A</v>
      </c>
      <c r="AC568" s="270" t="e">
        <v>#N/A</v>
      </c>
      <c r="AD568" s="270" t="e">
        <v>#N/A</v>
      </c>
      <c r="AE568" s="270" t="e">
        <v>#N/A</v>
      </c>
      <c r="AF568" s="270" t="e">
        <v>#N/A</v>
      </c>
      <c r="AG568" s="270" t="e">
        <v>#N/A</v>
      </c>
      <c r="AH568" s="270" t="e">
        <v>#N/A</v>
      </c>
      <c r="AI568" s="270" t="e">
        <v>#N/A</v>
      </c>
      <c r="AJ568" s="270" t="e">
        <v>#N/A</v>
      </c>
      <c r="AK568" s="270" t="e">
        <v>#N/A</v>
      </c>
      <c r="AL568" s="270" t="e">
        <v>#N/A</v>
      </c>
      <c r="AM568" s="270" t="e">
        <v>#N/A</v>
      </c>
      <c r="AN568" s="270" t="e">
        <v>#N/A</v>
      </c>
      <c r="AO568" s="270" t="e">
        <v>#N/A</v>
      </c>
      <c r="AP568" s="270" t="e">
        <v>#N/A</v>
      </c>
      <c r="AQ568" s="270" t="e">
        <v>#N/A</v>
      </c>
      <c r="AR568" s="270" t="e">
        <v>#N/A</v>
      </c>
      <c r="AS568" s="270" t="e">
        <v>#N/A</v>
      </c>
      <c r="AT568" s="270" t="e">
        <v>#N/A</v>
      </c>
      <c r="AU568" s="270" t="e">
        <v>#N/A</v>
      </c>
      <c r="AV568" s="270" t="e">
        <v>#N/A</v>
      </c>
      <c r="AW568" s="270" t="e">
        <v>#N/A</v>
      </c>
      <c r="AX568" s="270" t="e">
        <v>#N/A</v>
      </c>
      <c r="AY568" s="270" t="e">
        <v>#N/A</v>
      </c>
      <c r="AZ568" s="270" t="e">
        <v>#N/A</v>
      </c>
      <c r="BA568" s="270" t="e">
        <v>#N/A</v>
      </c>
      <c r="BB568" s="270" t="e">
        <v>#N/A</v>
      </c>
      <c r="BC568" s="270" t="e">
        <v>#N/A</v>
      </c>
      <c r="BD568" s="270" t="e">
        <v>#N/A</v>
      </c>
      <c r="BE568" s="270" t="e">
        <v>#N/A</v>
      </c>
      <c r="BF568" s="270" t="e">
        <v>#N/A</v>
      </c>
      <c r="BG568" s="270" t="e">
        <v>#N/A</v>
      </c>
    </row>
    <row r="569" spans="1:59">
      <c r="A569" s="267">
        <v>0</v>
      </c>
      <c r="B569" s="268" t="e">
        <v>#N/A</v>
      </c>
      <c r="C569" s="268" t="e">
        <v>#N/A</v>
      </c>
      <c r="D569" s="268" t="e">
        <v>#N/A</v>
      </c>
      <c r="E569" s="268"/>
      <c r="F569" s="269" t="e">
        <v>#N/A</v>
      </c>
      <c r="G569" s="270" t="e">
        <v>#N/A</v>
      </c>
      <c r="H569" s="270" t="e">
        <v>#N/A</v>
      </c>
      <c r="I569" s="270" t="e">
        <v>#N/A</v>
      </c>
      <c r="J569" s="270" t="e">
        <v>#N/A</v>
      </c>
      <c r="K569" s="270" t="e">
        <v>#N/A</v>
      </c>
      <c r="L569" s="270" t="e">
        <v>#N/A</v>
      </c>
      <c r="M569" s="271" t="e">
        <v>#N/A</v>
      </c>
      <c r="N569" s="269" t="e">
        <v>#N/A</v>
      </c>
      <c r="O569" s="269" t="e">
        <v>#N/A</v>
      </c>
      <c r="P569" s="269" t="e">
        <v>#N/A</v>
      </c>
      <c r="Q569" s="269" t="e">
        <v>#N/A</v>
      </c>
      <c r="R569" s="269" t="e">
        <v>#N/A</v>
      </c>
      <c r="S569" s="269" t="e">
        <v>#N/A</v>
      </c>
      <c r="T569" s="270" t="e">
        <v>#N/A</v>
      </c>
      <c r="U569" s="270" t="e">
        <v>#N/A</v>
      </c>
      <c r="V569" s="270" t="e">
        <v>#N/A</v>
      </c>
      <c r="W569" s="270" t="e">
        <v>#N/A</v>
      </c>
      <c r="X569" s="270" t="e">
        <v>#N/A</v>
      </c>
      <c r="Y569" s="270" t="e">
        <v>#N/A</v>
      </c>
      <c r="Z569" s="270" t="e">
        <v>#N/A</v>
      </c>
      <c r="AA569" s="270" t="e">
        <v>#N/A</v>
      </c>
      <c r="AB569" s="270" t="e">
        <v>#N/A</v>
      </c>
      <c r="AC569" s="270" t="e">
        <v>#N/A</v>
      </c>
      <c r="AD569" s="270" t="e">
        <v>#N/A</v>
      </c>
      <c r="AE569" s="270" t="e">
        <v>#N/A</v>
      </c>
      <c r="AF569" s="270" t="e">
        <v>#N/A</v>
      </c>
      <c r="AG569" s="270" t="e">
        <v>#N/A</v>
      </c>
      <c r="AH569" s="270" t="e">
        <v>#N/A</v>
      </c>
      <c r="AI569" s="270" t="e">
        <v>#N/A</v>
      </c>
      <c r="AJ569" s="270" t="e">
        <v>#N/A</v>
      </c>
      <c r="AK569" s="270" t="e">
        <v>#N/A</v>
      </c>
      <c r="AL569" s="270" t="e">
        <v>#N/A</v>
      </c>
      <c r="AM569" s="270" t="e">
        <v>#N/A</v>
      </c>
      <c r="AN569" s="270" t="e">
        <v>#N/A</v>
      </c>
      <c r="AO569" s="270" t="e">
        <v>#N/A</v>
      </c>
      <c r="AP569" s="270" t="e">
        <v>#N/A</v>
      </c>
      <c r="AQ569" s="270" t="e">
        <v>#N/A</v>
      </c>
      <c r="AR569" s="270" t="e">
        <v>#N/A</v>
      </c>
      <c r="AS569" s="270" t="e">
        <v>#N/A</v>
      </c>
      <c r="AT569" s="270" t="e">
        <v>#N/A</v>
      </c>
      <c r="AU569" s="270" t="e">
        <v>#N/A</v>
      </c>
      <c r="AV569" s="270" t="e">
        <v>#N/A</v>
      </c>
      <c r="AW569" s="270" t="e">
        <v>#N/A</v>
      </c>
      <c r="AX569" s="270" t="e">
        <v>#N/A</v>
      </c>
      <c r="AY569" s="270" t="e">
        <v>#N/A</v>
      </c>
      <c r="AZ569" s="270" t="e">
        <v>#N/A</v>
      </c>
      <c r="BA569" s="270" t="e">
        <v>#N/A</v>
      </c>
      <c r="BB569" s="270" t="e">
        <v>#N/A</v>
      </c>
      <c r="BC569" s="270" t="e">
        <v>#N/A</v>
      </c>
      <c r="BD569" s="270" t="e">
        <v>#N/A</v>
      </c>
      <c r="BE569" s="270" t="e">
        <v>#N/A</v>
      </c>
      <c r="BF569" s="270" t="e">
        <v>#N/A</v>
      </c>
      <c r="BG569" s="270" t="e">
        <v>#N/A</v>
      </c>
    </row>
    <row r="570" spans="1:59">
      <c r="A570" s="267">
        <v>0</v>
      </c>
      <c r="B570" s="268" t="e">
        <v>#N/A</v>
      </c>
      <c r="C570" s="268" t="e">
        <v>#N/A</v>
      </c>
      <c r="D570" s="268" t="e">
        <v>#N/A</v>
      </c>
      <c r="E570" s="268"/>
      <c r="F570" s="269" t="e">
        <v>#N/A</v>
      </c>
      <c r="G570" s="270" t="e">
        <v>#N/A</v>
      </c>
      <c r="H570" s="270" t="e">
        <v>#N/A</v>
      </c>
      <c r="I570" s="270" t="e">
        <v>#N/A</v>
      </c>
      <c r="J570" s="270" t="e">
        <v>#N/A</v>
      </c>
      <c r="K570" s="270" t="e">
        <v>#N/A</v>
      </c>
      <c r="L570" s="270" t="e">
        <v>#N/A</v>
      </c>
      <c r="M570" s="271" t="e">
        <v>#N/A</v>
      </c>
      <c r="N570" s="269" t="e">
        <v>#N/A</v>
      </c>
      <c r="O570" s="269" t="e">
        <v>#N/A</v>
      </c>
      <c r="P570" s="269" t="e">
        <v>#N/A</v>
      </c>
      <c r="Q570" s="269" t="e">
        <v>#N/A</v>
      </c>
      <c r="R570" s="269" t="e">
        <v>#N/A</v>
      </c>
      <c r="S570" s="269" t="e">
        <v>#N/A</v>
      </c>
      <c r="T570" s="270" t="e">
        <v>#N/A</v>
      </c>
      <c r="U570" s="270" t="e">
        <v>#N/A</v>
      </c>
      <c r="V570" s="270" t="e">
        <v>#N/A</v>
      </c>
      <c r="W570" s="270" t="e">
        <v>#N/A</v>
      </c>
      <c r="X570" s="270" t="e">
        <v>#N/A</v>
      </c>
      <c r="Y570" s="270" t="e">
        <v>#N/A</v>
      </c>
      <c r="Z570" s="270" t="e">
        <v>#N/A</v>
      </c>
      <c r="AA570" s="270" t="e">
        <v>#N/A</v>
      </c>
      <c r="AB570" s="270" t="e">
        <v>#N/A</v>
      </c>
      <c r="AC570" s="270" t="e">
        <v>#N/A</v>
      </c>
      <c r="AD570" s="270" t="e">
        <v>#N/A</v>
      </c>
      <c r="AE570" s="270" t="e">
        <v>#N/A</v>
      </c>
      <c r="AF570" s="270" t="e">
        <v>#N/A</v>
      </c>
      <c r="AG570" s="270" t="e">
        <v>#N/A</v>
      </c>
      <c r="AH570" s="270" t="e">
        <v>#N/A</v>
      </c>
      <c r="AI570" s="270" t="e">
        <v>#N/A</v>
      </c>
      <c r="AJ570" s="270" t="e">
        <v>#N/A</v>
      </c>
      <c r="AK570" s="270" t="e">
        <v>#N/A</v>
      </c>
      <c r="AL570" s="270" t="e">
        <v>#N/A</v>
      </c>
      <c r="AM570" s="270" t="e">
        <v>#N/A</v>
      </c>
      <c r="AN570" s="270" t="e">
        <v>#N/A</v>
      </c>
      <c r="AO570" s="270" t="e">
        <v>#N/A</v>
      </c>
      <c r="AP570" s="270" t="e">
        <v>#N/A</v>
      </c>
      <c r="AQ570" s="270" t="e">
        <v>#N/A</v>
      </c>
      <c r="AR570" s="270" t="e">
        <v>#N/A</v>
      </c>
      <c r="AS570" s="270" t="e">
        <v>#N/A</v>
      </c>
      <c r="AT570" s="270" t="e">
        <v>#N/A</v>
      </c>
      <c r="AU570" s="270" t="e">
        <v>#N/A</v>
      </c>
      <c r="AV570" s="270" t="e">
        <v>#N/A</v>
      </c>
      <c r="AW570" s="270" t="e">
        <v>#N/A</v>
      </c>
      <c r="AX570" s="270" t="e">
        <v>#N/A</v>
      </c>
      <c r="AY570" s="270" t="e">
        <v>#N/A</v>
      </c>
      <c r="AZ570" s="270" t="e">
        <v>#N/A</v>
      </c>
      <c r="BA570" s="270" t="e">
        <v>#N/A</v>
      </c>
      <c r="BB570" s="270" t="e">
        <v>#N/A</v>
      </c>
      <c r="BC570" s="270" t="e">
        <v>#N/A</v>
      </c>
      <c r="BD570" s="270" t="e">
        <v>#N/A</v>
      </c>
      <c r="BE570" s="270" t="e">
        <v>#N/A</v>
      </c>
      <c r="BF570" s="270" t="e">
        <v>#N/A</v>
      </c>
      <c r="BG570" s="270" t="e">
        <v>#N/A</v>
      </c>
    </row>
    <row r="571" spans="1:59">
      <c r="A571" s="267">
        <v>0</v>
      </c>
      <c r="B571" s="268" t="e">
        <v>#N/A</v>
      </c>
      <c r="C571" s="268" t="e">
        <v>#N/A</v>
      </c>
      <c r="D571" s="268" t="e">
        <v>#N/A</v>
      </c>
      <c r="E571" s="268"/>
      <c r="F571" s="269" t="e">
        <v>#N/A</v>
      </c>
      <c r="G571" s="270" t="e">
        <v>#N/A</v>
      </c>
      <c r="H571" s="270" t="e">
        <v>#N/A</v>
      </c>
      <c r="I571" s="270" t="e">
        <v>#N/A</v>
      </c>
      <c r="J571" s="270" t="e">
        <v>#N/A</v>
      </c>
      <c r="K571" s="270" t="e">
        <v>#N/A</v>
      </c>
      <c r="L571" s="270" t="e">
        <v>#N/A</v>
      </c>
      <c r="M571" s="271" t="e">
        <v>#N/A</v>
      </c>
      <c r="N571" s="269" t="e">
        <v>#N/A</v>
      </c>
      <c r="O571" s="269" t="e">
        <v>#N/A</v>
      </c>
      <c r="P571" s="269" t="e">
        <v>#N/A</v>
      </c>
      <c r="Q571" s="269" t="e">
        <v>#N/A</v>
      </c>
      <c r="R571" s="269" t="e">
        <v>#N/A</v>
      </c>
      <c r="S571" s="269" t="e">
        <v>#N/A</v>
      </c>
      <c r="T571" s="270" t="e">
        <v>#N/A</v>
      </c>
      <c r="U571" s="270" t="e">
        <v>#N/A</v>
      </c>
      <c r="V571" s="270" t="e">
        <v>#N/A</v>
      </c>
      <c r="W571" s="270" t="e">
        <v>#N/A</v>
      </c>
      <c r="X571" s="270" t="e">
        <v>#N/A</v>
      </c>
      <c r="Y571" s="270" t="e">
        <v>#N/A</v>
      </c>
      <c r="Z571" s="270" t="e">
        <v>#N/A</v>
      </c>
      <c r="AA571" s="270" t="e">
        <v>#N/A</v>
      </c>
      <c r="AB571" s="270" t="e">
        <v>#N/A</v>
      </c>
      <c r="AC571" s="270" t="e">
        <v>#N/A</v>
      </c>
      <c r="AD571" s="270" t="e">
        <v>#N/A</v>
      </c>
      <c r="AE571" s="270" t="e">
        <v>#N/A</v>
      </c>
      <c r="AF571" s="270" t="e">
        <v>#N/A</v>
      </c>
      <c r="AG571" s="270" t="e">
        <v>#N/A</v>
      </c>
      <c r="AH571" s="270" t="e">
        <v>#N/A</v>
      </c>
      <c r="AI571" s="270" t="e">
        <v>#N/A</v>
      </c>
      <c r="AJ571" s="270" t="e">
        <v>#N/A</v>
      </c>
      <c r="AK571" s="270" t="e">
        <v>#N/A</v>
      </c>
      <c r="AL571" s="270" t="e">
        <v>#N/A</v>
      </c>
      <c r="AM571" s="270" t="e">
        <v>#N/A</v>
      </c>
      <c r="AN571" s="270" t="e">
        <v>#N/A</v>
      </c>
      <c r="AO571" s="270" t="e">
        <v>#N/A</v>
      </c>
      <c r="AP571" s="270" t="e">
        <v>#N/A</v>
      </c>
      <c r="AQ571" s="270" t="e">
        <v>#N/A</v>
      </c>
      <c r="AR571" s="270" t="e">
        <v>#N/A</v>
      </c>
      <c r="AS571" s="270" t="e">
        <v>#N/A</v>
      </c>
      <c r="AT571" s="270" t="e">
        <v>#N/A</v>
      </c>
      <c r="AU571" s="270" t="e">
        <v>#N/A</v>
      </c>
      <c r="AV571" s="270" t="e">
        <v>#N/A</v>
      </c>
      <c r="AW571" s="270" t="e">
        <v>#N/A</v>
      </c>
      <c r="AX571" s="270" t="e">
        <v>#N/A</v>
      </c>
      <c r="AY571" s="270" t="e">
        <v>#N/A</v>
      </c>
      <c r="AZ571" s="270" t="e">
        <v>#N/A</v>
      </c>
      <c r="BA571" s="270" t="e">
        <v>#N/A</v>
      </c>
      <c r="BB571" s="270" t="e">
        <v>#N/A</v>
      </c>
      <c r="BC571" s="270" t="e">
        <v>#N/A</v>
      </c>
      <c r="BD571" s="270" t="e">
        <v>#N/A</v>
      </c>
      <c r="BE571" s="270" t="e">
        <v>#N/A</v>
      </c>
      <c r="BF571" s="270" t="e">
        <v>#N/A</v>
      </c>
      <c r="BG571" s="270" t="e">
        <v>#N/A</v>
      </c>
    </row>
    <row r="572" spans="1:59">
      <c r="A572" s="267">
        <v>0</v>
      </c>
      <c r="B572" s="268" t="e">
        <v>#N/A</v>
      </c>
      <c r="C572" s="268" t="e">
        <v>#N/A</v>
      </c>
      <c r="D572" s="268" t="e">
        <v>#N/A</v>
      </c>
      <c r="E572" s="268"/>
      <c r="F572" s="269" t="e">
        <v>#N/A</v>
      </c>
      <c r="G572" s="270" t="e">
        <v>#N/A</v>
      </c>
      <c r="H572" s="270" t="e">
        <v>#N/A</v>
      </c>
      <c r="I572" s="270" t="e">
        <v>#N/A</v>
      </c>
      <c r="J572" s="270" t="e">
        <v>#N/A</v>
      </c>
      <c r="K572" s="270" t="e">
        <v>#N/A</v>
      </c>
      <c r="L572" s="270" t="e">
        <v>#N/A</v>
      </c>
      <c r="M572" s="271" t="e">
        <v>#N/A</v>
      </c>
      <c r="N572" s="269" t="e">
        <v>#N/A</v>
      </c>
      <c r="O572" s="269" t="e">
        <v>#N/A</v>
      </c>
      <c r="P572" s="269" t="e">
        <v>#N/A</v>
      </c>
      <c r="Q572" s="269" t="e">
        <v>#N/A</v>
      </c>
      <c r="R572" s="269" t="e">
        <v>#N/A</v>
      </c>
      <c r="S572" s="269" t="e">
        <v>#N/A</v>
      </c>
      <c r="T572" s="270" t="e">
        <v>#N/A</v>
      </c>
      <c r="U572" s="270" t="e">
        <v>#N/A</v>
      </c>
      <c r="V572" s="270" t="e">
        <v>#N/A</v>
      </c>
      <c r="W572" s="270" t="e">
        <v>#N/A</v>
      </c>
      <c r="X572" s="270" t="e">
        <v>#N/A</v>
      </c>
      <c r="Y572" s="270" t="e">
        <v>#N/A</v>
      </c>
      <c r="Z572" s="270" t="e">
        <v>#N/A</v>
      </c>
      <c r="AA572" s="270" t="e">
        <v>#N/A</v>
      </c>
      <c r="AB572" s="270" t="e">
        <v>#N/A</v>
      </c>
      <c r="AC572" s="270" t="e">
        <v>#N/A</v>
      </c>
      <c r="AD572" s="270" t="e">
        <v>#N/A</v>
      </c>
      <c r="AE572" s="270" t="e">
        <v>#N/A</v>
      </c>
      <c r="AF572" s="270" t="e">
        <v>#N/A</v>
      </c>
      <c r="AG572" s="270" t="e">
        <v>#N/A</v>
      </c>
      <c r="AH572" s="270" t="e">
        <v>#N/A</v>
      </c>
      <c r="AI572" s="270" t="e">
        <v>#N/A</v>
      </c>
      <c r="AJ572" s="270" t="e">
        <v>#N/A</v>
      </c>
      <c r="AK572" s="270" t="e">
        <v>#N/A</v>
      </c>
      <c r="AL572" s="270" t="e">
        <v>#N/A</v>
      </c>
      <c r="AM572" s="270" t="e">
        <v>#N/A</v>
      </c>
      <c r="AN572" s="270" t="e">
        <v>#N/A</v>
      </c>
      <c r="AO572" s="270" t="e">
        <v>#N/A</v>
      </c>
      <c r="AP572" s="270" t="e">
        <v>#N/A</v>
      </c>
      <c r="AQ572" s="270" t="e">
        <v>#N/A</v>
      </c>
      <c r="AR572" s="270" t="e">
        <v>#N/A</v>
      </c>
      <c r="AS572" s="270" t="e">
        <v>#N/A</v>
      </c>
      <c r="AT572" s="270" t="e">
        <v>#N/A</v>
      </c>
      <c r="AU572" s="270" t="e">
        <v>#N/A</v>
      </c>
      <c r="AV572" s="270" t="e">
        <v>#N/A</v>
      </c>
      <c r="AW572" s="270" t="e">
        <v>#N/A</v>
      </c>
      <c r="AX572" s="270" t="e">
        <v>#N/A</v>
      </c>
      <c r="AY572" s="270" t="e">
        <v>#N/A</v>
      </c>
      <c r="AZ572" s="270" t="e">
        <v>#N/A</v>
      </c>
      <c r="BA572" s="270" t="e">
        <v>#N/A</v>
      </c>
      <c r="BB572" s="270" t="e">
        <v>#N/A</v>
      </c>
      <c r="BC572" s="270" t="e">
        <v>#N/A</v>
      </c>
      <c r="BD572" s="270" t="e">
        <v>#N/A</v>
      </c>
      <c r="BE572" s="270" t="e">
        <v>#N/A</v>
      </c>
      <c r="BF572" s="270" t="e">
        <v>#N/A</v>
      </c>
      <c r="BG572" s="270" t="e">
        <v>#N/A</v>
      </c>
    </row>
  </sheetData>
  <pageMargins left="0.7" right="0.7" top="0.75" bottom="0.75" header="0.3" footer="0.3"/>
  <pageSetup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BG571"/>
  <sheetViews>
    <sheetView workbookViewId="0">
      <pane ySplit="2" topLeftCell="A530" activePane="bottomLeft" state="frozen"/>
      <selection pane="bottomLeft" activeCell="A571" sqref="A571"/>
    </sheetView>
  </sheetViews>
  <sheetFormatPr defaultRowHeight="15"/>
  <cols>
    <col min="1" max="1" width="44.140625" style="264" customWidth="1"/>
    <col min="2" max="2" width="33.7109375" style="264" customWidth="1"/>
    <col min="3" max="3" width="36.28515625" style="264" customWidth="1"/>
    <col min="4" max="4" width="12.85546875" style="264" customWidth="1"/>
    <col min="5" max="5" width="21.85546875" style="264" customWidth="1"/>
    <col min="6" max="6" width="15.7109375" style="264" customWidth="1"/>
    <col min="7" max="7" width="17" style="264" customWidth="1"/>
    <col min="8" max="12" width="18.7109375" style="264" customWidth="1"/>
    <col min="13" max="13" width="10.7109375" style="264" customWidth="1"/>
    <col min="14" max="88" width="20.7109375" style="264" customWidth="1"/>
    <col min="89" max="16384" width="9.140625" style="264"/>
  </cols>
  <sheetData>
    <row r="1" spans="1:59">
      <c r="A1" s="261" t="s">
        <v>232</v>
      </c>
      <c r="B1" s="262">
        <v>2020</v>
      </c>
      <c r="C1" s="261" t="s">
        <v>256</v>
      </c>
      <c r="D1" s="262">
        <v>2015</v>
      </c>
      <c r="E1" s="261" t="s">
        <v>257</v>
      </c>
      <c r="F1" s="263">
        <f>D1-5</f>
        <v>2010</v>
      </c>
    </row>
    <row r="2" spans="1:59">
      <c r="A2" s="265" t="s">
        <v>234</v>
      </c>
      <c r="B2" s="266" t="s">
        <v>235</v>
      </c>
      <c r="C2" s="266" t="s">
        <v>236</v>
      </c>
      <c r="D2" s="266" t="s">
        <v>237</v>
      </c>
      <c r="E2" s="266" t="s">
        <v>238</v>
      </c>
      <c r="F2" s="266" t="s">
        <v>239</v>
      </c>
      <c r="G2" s="266" t="s">
        <v>240</v>
      </c>
      <c r="H2" s="266" t="s">
        <v>241</v>
      </c>
      <c r="I2" s="266" t="s">
        <v>242</v>
      </c>
      <c r="J2" s="266" t="s">
        <v>243</v>
      </c>
      <c r="K2" s="266" t="s">
        <v>244</v>
      </c>
      <c r="L2" s="266" t="s">
        <v>245</v>
      </c>
      <c r="M2" s="266" t="s">
        <v>246</v>
      </c>
      <c r="N2" s="266" t="s">
        <v>346</v>
      </c>
      <c r="O2" s="266" t="s">
        <v>347</v>
      </c>
      <c r="P2" s="266" t="s">
        <v>348</v>
      </c>
      <c r="Q2" s="266" t="s">
        <v>349</v>
      </c>
      <c r="R2" s="266" t="s">
        <v>350</v>
      </c>
      <c r="S2" s="266" t="s">
        <v>24</v>
      </c>
      <c r="T2" s="266" t="s">
        <v>351</v>
      </c>
      <c r="U2" s="266" t="s">
        <v>352</v>
      </c>
      <c r="V2" s="266" t="s">
        <v>353</v>
      </c>
      <c r="W2" s="266" t="s">
        <v>354</v>
      </c>
      <c r="X2" s="266" t="s">
        <v>355</v>
      </c>
      <c r="Y2" s="266" t="s">
        <v>356</v>
      </c>
      <c r="Z2" s="266" t="s">
        <v>357</v>
      </c>
      <c r="AA2" s="266" t="s">
        <v>358</v>
      </c>
      <c r="AB2" s="266" t="s">
        <v>359</v>
      </c>
      <c r="AC2" s="266" t="s">
        <v>360</v>
      </c>
      <c r="AD2" s="266" t="s">
        <v>361</v>
      </c>
      <c r="AE2" s="266" t="s">
        <v>362</v>
      </c>
      <c r="AF2" s="266" t="s">
        <v>363</v>
      </c>
      <c r="AG2" s="266" t="s">
        <v>364</v>
      </c>
      <c r="AH2" s="266" t="s">
        <v>365</v>
      </c>
      <c r="AI2" s="266" t="s">
        <v>366</v>
      </c>
      <c r="AJ2" s="266" t="s">
        <v>367</v>
      </c>
      <c r="AK2" s="266" t="s">
        <v>368</v>
      </c>
      <c r="AL2" s="266" t="s">
        <v>369</v>
      </c>
      <c r="AM2" s="266" t="s">
        <v>370</v>
      </c>
      <c r="AN2" s="266" t="s">
        <v>371</v>
      </c>
      <c r="AO2" s="266" t="s">
        <v>372</v>
      </c>
      <c r="AP2" s="266" t="s">
        <v>373</v>
      </c>
      <c r="AQ2" s="266" t="s">
        <v>374</v>
      </c>
      <c r="AR2" s="266" t="s">
        <v>375</v>
      </c>
      <c r="AS2" s="266" t="s">
        <v>376</v>
      </c>
      <c r="AT2" s="266" t="s">
        <v>377</v>
      </c>
      <c r="AU2" s="266" t="s">
        <v>378</v>
      </c>
      <c r="AV2" s="266" t="s">
        <v>379</v>
      </c>
      <c r="AW2" s="266" t="s">
        <v>380</v>
      </c>
      <c r="AX2" s="266" t="s">
        <v>381</v>
      </c>
      <c r="AY2" s="266" t="s">
        <v>382</v>
      </c>
      <c r="AZ2" s="266" t="s">
        <v>383</v>
      </c>
      <c r="BA2" s="266" t="s">
        <v>384</v>
      </c>
      <c r="BB2" s="266" t="s">
        <v>385</v>
      </c>
      <c r="BC2" s="266" t="s">
        <v>386</v>
      </c>
      <c r="BD2" s="266" t="s">
        <v>387</v>
      </c>
      <c r="BE2" s="266" t="s">
        <v>388</v>
      </c>
      <c r="BF2" s="266" t="s">
        <v>389</v>
      </c>
      <c r="BG2" s="266" t="s">
        <v>390</v>
      </c>
    </row>
    <row r="3" spans="1:59">
      <c r="A3" s="267" t="s">
        <v>949</v>
      </c>
      <c r="B3" s="268" t="s">
        <v>395</v>
      </c>
      <c r="C3" s="268">
        <v>0</v>
      </c>
      <c r="D3" s="268">
        <v>0</v>
      </c>
      <c r="E3" s="268"/>
      <c r="F3" s="269" t="e">
        <v>#N/A</v>
      </c>
      <c r="G3" s="270">
        <v>0</v>
      </c>
      <c r="H3" s="270">
        <v>0</v>
      </c>
      <c r="I3" s="270">
        <v>0</v>
      </c>
      <c r="J3" s="270">
        <v>0</v>
      </c>
      <c r="K3" s="270">
        <v>0</v>
      </c>
      <c r="L3" s="270" t="e">
        <v>#VALUE!</v>
      </c>
      <c r="M3" s="271" t="s">
        <v>395</v>
      </c>
      <c r="N3" s="269">
        <v>0</v>
      </c>
      <c r="O3" s="269">
        <v>0</v>
      </c>
      <c r="P3" s="269">
        <v>0</v>
      </c>
      <c r="Q3" s="269">
        <v>0</v>
      </c>
      <c r="R3" s="269">
        <v>0</v>
      </c>
      <c r="S3" s="269" t="s">
        <v>225</v>
      </c>
      <c r="T3" s="270">
        <v>0</v>
      </c>
      <c r="U3" s="270">
        <v>0</v>
      </c>
      <c r="V3" s="270">
        <v>0</v>
      </c>
      <c r="W3" s="270">
        <v>0</v>
      </c>
      <c r="X3" s="270">
        <v>0</v>
      </c>
      <c r="Y3" s="270">
        <v>0</v>
      </c>
      <c r="Z3" s="270">
        <v>0</v>
      </c>
      <c r="AA3" s="270">
        <v>0</v>
      </c>
      <c r="AB3" s="270">
        <v>0</v>
      </c>
      <c r="AC3" s="270">
        <v>0</v>
      </c>
      <c r="AD3" s="270">
        <v>0</v>
      </c>
      <c r="AE3" s="270">
        <v>0</v>
      </c>
      <c r="AF3" s="270">
        <v>0</v>
      </c>
      <c r="AG3" s="270">
        <v>0</v>
      </c>
      <c r="AH3" s="270">
        <v>0</v>
      </c>
      <c r="AI3" s="270">
        <v>0</v>
      </c>
      <c r="AJ3" s="270">
        <v>0</v>
      </c>
      <c r="AK3" s="270">
        <v>0</v>
      </c>
      <c r="AL3" s="270">
        <v>0</v>
      </c>
      <c r="AM3" s="270">
        <v>0</v>
      </c>
      <c r="AN3" s="270">
        <v>0</v>
      </c>
      <c r="AO3" s="270">
        <v>0</v>
      </c>
      <c r="AP3" s="270">
        <v>0</v>
      </c>
      <c r="AQ3" s="270">
        <v>0</v>
      </c>
      <c r="AR3" s="270">
        <v>0</v>
      </c>
      <c r="AS3" s="270">
        <v>0</v>
      </c>
      <c r="AT3" s="270">
        <v>0</v>
      </c>
      <c r="AU3" s="270">
        <v>0</v>
      </c>
      <c r="AV3" s="270">
        <v>0</v>
      </c>
      <c r="AW3" s="270">
        <v>0</v>
      </c>
      <c r="AX3" s="270">
        <v>0</v>
      </c>
      <c r="AY3" s="270">
        <v>0</v>
      </c>
      <c r="AZ3" s="270">
        <v>0</v>
      </c>
      <c r="BA3" s="270">
        <v>0</v>
      </c>
      <c r="BB3" s="270">
        <v>0</v>
      </c>
      <c r="BC3" s="270">
        <v>0</v>
      </c>
      <c r="BD3" s="270">
        <v>0</v>
      </c>
      <c r="BE3" s="270">
        <v>0</v>
      </c>
      <c r="BF3" s="270">
        <v>0</v>
      </c>
      <c r="BG3" s="270">
        <v>0</v>
      </c>
    </row>
    <row r="4" spans="1:59">
      <c r="A4" s="267" t="s">
        <v>391</v>
      </c>
      <c r="B4" s="268">
        <v>1.3076666666666668</v>
      </c>
      <c r="C4" s="268">
        <v>1.7830000000000001</v>
      </c>
      <c r="D4" s="268">
        <v>0.45800000000000002</v>
      </c>
      <c r="E4" s="268"/>
      <c r="F4" s="269">
        <v>7300</v>
      </c>
      <c r="G4" s="270">
        <v>0.53300000000000003</v>
      </c>
      <c r="H4" s="270">
        <v>0.17</v>
      </c>
      <c r="I4" s="270">
        <v>0.02</v>
      </c>
      <c r="J4" s="270">
        <v>3.6999999999999998E-2</v>
      </c>
      <c r="K4" s="270">
        <v>0</v>
      </c>
      <c r="L4" s="270">
        <v>8.9666666666666561E-2</v>
      </c>
      <c r="M4" s="271">
        <v>73.013698630136986</v>
      </c>
      <c r="N4" s="269">
        <v>7840</v>
      </c>
      <c r="O4" s="269">
        <v>8782</v>
      </c>
      <c r="P4" s="269">
        <v>9835</v>
      </c>
      <c r="Q4" s="269">
        <v>11015</v>
      </c>
      <c r="R4" s="269">
        <v>13219</v>
      </c>
      <c r="S4" s="269" t="s">
        <v>163</v>
      </c>
      <c r="T4" s="270">
        <v>0.58499999999999996</v>
      </c>
      <c r="U4" s="270">
        <v>0.65500000000000003</v>
      </c>
      <c r="V4" s="270">
        <v>0.73299999999999998</v>
      </c>
      <c r="W4" s="270">
        <v>0.82099999999999995</v>
      </c>
      <c r="X4" s="270">
        <v>903</v>
      </c>
      <c r="Y4" s="270">
        <v>0.23</v>
      </c>
      <c r="Z4" s="270">
        <v>0.34399999999999997</v>
      </c>
      <c r="AA4" s="270">
        <v>0.53</v>
      </c>
      <c r="AB4" s="270">
        <v>818</v>
      </c>
      <c r="AC4" s="270">
        <v>1.7490000000000001</v>
      </c>
      <c r="AD4" s="270">
        <v>0.154</v>
      </c>
      <c r="AE4" s="270">
        <v>0.19800000000000001</v>
      </c>
      <c r="AF4" s="270">
        <v>0.215</v>
      </c>
      <c r="AG4" s="270">
        <v>0.33100000000000002</v>
      </c>
      <c r="AH4" s="270">
        <v>0.33100000000000002</v>
      </c>
      <c r="AI4" s="270">
        <v>6.0999999999999999E-2</v>
      </c>
      <c r="AJ4" s="270">
        <v>6.6000000000000003E-2</v>
      </c>
      <c r="AK4" s="270">
        <v>6.9000000000000006E-2</v>
      </c>
      <c r="AL4" s="270">
        <v>7.8E-2</v>
      </c>
      <c r="AM4" s="270">
        <v>8.3000000000000004E-2</v>
      </c>
      <c r="AN4" s="270">
        <v>2.3E-2</v>
      </c>
      <c r="AO4" s="270">
        <v>3.2000000000000001E-2</v>
      </c>
      <c r="AP4" s="270">
        <v>3.5999999999999997E-2</v>
      </c>
      <c r="AQ4" s="270">
        <v>4.7E-2</v>
      </c>
      <c r="AR4" s="270">
        <v>5.5E-2</v>
      </c>
      <c r="AS4" s="270">
        <v>0.14699999999999999</v>
      </c>
      <c r="AT4" s="270">
        <v>0.18</v>
      </c>
      <c r="AU4" s="270">
        <v>0.22900000000000001</v>
      </c>
      <c r="AV4" s="270">
        <v>0.29099999999999998</v>
      </c>
      <c r="AW4" s="270">
        <v>0.36099999999999999</v>
      </c>
      <c r="AX4" s="270">
        <v>0.748</v>
      </c>
      <c r="AY4" s="270">
        <v>0</v>
      </c>
      <c r="AZ4" s="270">
        <v>0</v>
      </c>
      <c r="BA4" s="270">
        <v>0</v>
      </c>
      <c r="BB4" s="270">
        <v>0</v>
      </c>
      <c r="BC4" s="270">
        <v>0</v>
      </c>
      <c r="BD4" s="270">
        <v>0</v>
      </c>
      <c r="BE4" s="270">
        <v>0</v>
      </c>
      <c r="BF4" s="270">
        <v>0</v>
      </c>
      <c r="BG4" s="270">
        <v>0</v>
      </c>
    </row>
    <row r="5" spans="1:59">
      <c r="A5" s="267" t="s">
        <v>392</v>
      </c>
      <c r="B5" s="268" t="s">
        <v>395</v>
      </c>
      <c r="C5" s="268">
        <v>0</v>
      </c>
      <c r="D5" s="268">
        <v>0</v>
      </c>
      <c r="E5" s="268"/>
      <c r="F5" s="269" t="e">
        <v>#N/A</v>
      </c>
      <c r="G5" s="270">
        <v>0</v>
      </c>
      <c r="H5" s="270">
        <v>0</v>
      </c>
      <c r="I5" s="270">
        <v>0</v>
      </c>
      <c r="J5" s="270">
        <v>0</v>
      </c>
      <c r="K5" s="270">
        <v>0</v>
      </c>
      <c r="L5" s="270" t="e">
        <v>#VALUE!</v>
      </c>
      <c r="M5" s="271" t="s">
        <v>395</v>
      </c>
      <c r="N5" s="269">
        <v>0</v>
      </c>
      <c r="O5" s="269">
        <v>0</v>
      </c>
      <c r="P5" s="269">
        <v>0</v>
      </c>
      <c r="Q5" s="269">
        <v>0</v>
      </c>
      <c r="R5" s="269">
        <v>0</v>
      </c>
      <c r="S5" s="269" t="s">
        <v>180</v>
      </c>
      <c r="T5" s="270">
        <v>0</v>
      </c>
      <c r="U5" s="270">
        <v>0</v>
      </c>
      <c r="V5" s="270">
        <v>0</v>
      </c>
      <c r="W5" s="270">
        <v>0</v>
      </c>
      <c r="X5" s="270">
        <v>0</v>
      </c>
      <c r="Y5" s="270">
        <v>0</v>
      </c>
      <c r="Z5" s="270">
        <v>0</v>
      </c>
      <c r="AA5" s="270">
        <v>0</v>
      </c>
      <c r="AB5" s="270">
        <v>0</v>
      </c>
      <c r="AC5" s="270">
        <v>0</v>
      </c>
      <c r="AD5" s="270">
        <v>0</v>
      </c>
      <c r="AE5" s="270">
        <v>0</v>
      </c>
      <c r="AF5" s="270">
        <v>0</v>
      </c>
      <c r="AG5" s="270">
        <v>0</v>
      </c>
      <c r="AH5" s="270">
        <v>0</v>
      </c>
      <c r="AI5" s="270">
        <v>0</v>
      </c>
      <c r="AJ5" s="270">
        <v>0</v>
      </c>
      <c r="AK5" s="270">
        <v>0</v>
      </c>
      <c r="AL5" s="270">
        <v>0</v>
      </c>
      <c r="AM5" s="270">
        <v>0</v>
      </c>
      <c r="AN5" s="270">
        <v>0</v>
      </c>
      <c r="AO5" s="270">
        <v>0</v>
      </c>
      <c r="AP5" s="270">
        <v>0</v>
      </c>
      <c r="AQ5" s="270">
        <v>0</v>
      </c>
      <c r="AR5" s="270">
        <v>0</v>
      </c>
      <c r="AS5" s="270">
        <v>0</v>
      </c>
      <c r="AT5" s="270">
        <v>0</v>
      </c>
      <c r="AU5" s="270">
        <v>0</v>
      </c>
      <c r="AV5" s="270">
        <v>0</v>
      </c>
      <c r="AW5" s="270">
        <v>0</v>
      </c>
      <c r="AX5" s="270">
        <v>0</v>
      </c>
      <c r="AY5" s="270">
        <v>0</v>
      </c>
      <c r="AZ5" s="270">
        <v>0</v>
      </c>
      <c r="BA5" s="270">
        <v>0</v>
      </c>
      <c r="BB5" s="270">
        <v>0</v>
      </c>
      <c r="BC5" s="270">
        <v>0</v>
      </c>
      <c r="BD5" s="270">
        <v>0</v>
      </c>
      <c r="BE5" s="270">
        <v>0</v>
      </c>
      <c r="BF5" s="270">
        <v>0</v>
      </c>
      <c r="BG5" s="270">
        <v>0</v>
      </c>
    </row>
    <row r="6" spans="1:59">
      <c r="A6" s="267" t="s">
        <v>225</v>
      </c>
      <c r="B6" s="268">
        <v>7.8083333333333324E-2</v>
      </c>
      <c r="C6" s="268">
        <v>0.5</v>
      </c>
      <c r="D6" s="268">
        <v>0</v>
      </c>
      <c r="E6" s="268"/>
      <c r="F6" s="269">
        <v>1000</v>
      </c>
      <c r="G6" s="270">
        <v>4.5999999999999999E-2</v>
      </c>
      <c r="H6" s="270">
        <v>1E-3</v>
      </c>
      <c r="I6" s="270">
        <v>1E-3</v>
      </c>
      <c r="J6" s="270">
        <v>4.0000000000000001E-3</v>
      </c>
      <c r="K6" s="270">
        <v>0</v>
      </c>
      <c r="L6" s="270">
        <v>2.6083333333333319E-2</v>
      </c>
      <c r="M6" s="271">
        <v>46</v>
      </c>
      <c r="N6" s="269">
        <v>1100</v>
      </c>
      <c r="O6" s="269">
        <v>1200</v>
      </c>
      <c r="P6" s="269">
        <v>1320</v>
      </c>
      <c r="Q6" s="269">
        <v>1450</v>
      </c>
      <c r="R6" s="269">
        <v>1600</v>
      </c>
      <c r="S6" s="269" t="s">
        <v>225</v>
      </c>
      <c r="T6" s="270">
        <v>6.3E-2</v>
      </c>
      <c r="U6" s="270">
        <v>6.8000000000000005E-2</v>
      </c>
      <c r="V6" s="270">
        <v>7.4999999999999997E-2</v>
      </c>
      <c r="W6" s="270">
        <v>8.3000000000000004E-2</v>
      </c>
      <c r="X6" s="270">
        <v>9.0999999999999998E-2</v>
      </c>
      <c r="Y6" s="270">
        <v>3.0000000000000001E-3</v>
      </c>
      <c r="Z6" s="270">
        <v>4.0000000000000001E-3</v>
      </c>
      <c r="AA6" s="270">
        <v>4.0000000000000001E-3</v>
      </c>
      <c r="AB6" s="270">
        <v>5.0000000000000001E-3</v>
      </c>
      <c r="AC6" s="270">
        <v>5.0000000000000001E-3</v>
      </c>
      <c r="AD6" s="270">
        <v>3.0000000000000001E-3</v>
      </c>
      <c r="AE6" s="270">
        <v>3.0000000000000001E-3</v>
      </c>
      <c r="AF6" s="270">
        <v>3.0000000000000001E-3</v>
      </c>
      <c r="AG6" s="270">
        <v>4.0000000000000001E-3</v>
      </c>
      <c r="AH6" s="270">
        <v>4.0000000000000001E-3</v>
      </c>
      <c r="AI6" s="270">
        <v>5.0000000000000001E-3</v>
      </c>
      <c r="AJ6" s="270">
        <v>5.0000000000000001E-3</v>
      </c>
      <c r="AK6" s="270">
        <v>6.0000000000000001E-3</v>
      </c>
      <c r="AL6" s="270">
        <v>6.0000000000000001E-3</v>
      </c>
      <c r="AM6" s="270">
        <v>6.0000000000000001E-3</v>
      </c>
      <c r="AN6" s="270">
        <v>0</v>
      </c>
      <c r="AO6" s="270">
        <v>0</v>
      </c>
      <c r="AP6" s="270">
        <v>0</v>
      </c>
      <c r="AQ6" s="270">
        <v>0</v>
      </c>
      <c r="AR6" s="270">
        <v>0</v>
      </c>
      <c r="AS6" s="270">
        <v>3.0000000000000001E-3</v>
      </c>
      <c r="AT6" s="270">
        <v>3.0000000000000001E-3</v>
      </c>
      <c r="AU6" s="270">
        <v>4.0000000000000001E-3</v>
      </c>
      <c r="AV6" s="270">
        <v>4.0000000000000001E-3</v>
      </c>
      <c r="AW6" s="270">
        <v>4.0000000000000001E-3</v>
      </c>
      <c r="AX6" s="270">
        <v>0</v>
      </c>
      <c r="AY6" s="270">
        <v>0</v>
      </c>
      <c r="AZ6" s="270">
        <v>0</v>
      </c>
      <c r="BA6" s="270">
        <v>0</v>
      </c>
      <c r="BB6" s="270">
        <v>0</v>
      </c>
      <c r="BC6" s="270">
        <v>0</v>
      </c>
      <c r="BD6" s="270">
        <v>0</v>
      </c>
      <c r="BE6" s="270">
        <v>0</v>
      </c>
      <c r="BF6" s="270">
        <v>0</v>
      </c>
      <c r="BG6" s="270">
        <v>0</v>
      </c>
    </row>
    <row r="7" spans="1:59">
      <c r="A7" s="267" t="s">
        <v>393</v>
      </c>
      <c r="B7" s="268">
        <v>6.1449999999999996</v>
      </c>
      <c r="C7" s="268">
        <v>18</v>
      </c>
      <c r="D7" s="268">
        <v>2.061972602739726</v>
      </c>
      <c r="E7" s="268"/>
      <c r="F7" s="269">
        <v>16000</v>
      </c>
      <c r="G7" s="270">
        <v>0.85</v>
      </c>
      <c r="H7" s="270">
        <v>1</v>
      </c>
      <c r="I7" s="270">
        <v>1.2</v>
      </c>
      <c r="J7" s="270">
        <v>0.05</v>
      </c>
      <c r="K7" s="270">
        <v>0.3</v>
      </c>
      <c r="L7" s="270">
        <v>0.68302739726027362</v>
      </c>
      <c r="M7" s="271">
        <v>53.125</v>
      </c>
      <c r="N7" s="269">
        <v>17000</v>
      </c>
      <c r="O7" s="269">
        <v>19000</v>
      </c>
      <c r="P7" s="269">
        <v>21000</v>
      </c>
      <c r="Q7" s="269">
        <v>23000</v>
      </c>
      <c r="R7" s="269">
        <v>25000</v>
      </c>
      <c r="S7" s="269" t="s">
        <v>142</v>
      </c>
      <c r="T7" s="270">
        <v>0.9</v>
      </c>
      <c r="U7" s="270">
        <v>1</v>
      </c>
      <c r="V7" s="270">
        <v>1.1000000000000001</v>
      </c>
      <c r="W7" s="270">
        <v>1.2</v>
      </c>
      <c r="X7" s="270">
        <v>1.4</v>
      </c>
      <c r="Y7" s="270">
        <v>0.99</v>
      </c>
      <c r="Z7" s="270">
        <v>1.1000000000000001</v>
      </c>
      <c r="AA7" s="270">
        <v>1.2</v>
      </c>
      <c r="AB7" s="270">
        <v>1.4</v>
      </c>
      <c r="AC7" s="270">
        <v>1.5</v>
      </c>
      <c r="AD7" s="270">
        <v>1.36</v>
      </c>
      <c r="AE7" s="270">
        <v>1.5</v>
      </c>
      <c r="AF7" s="270">
        <v>1.7</v>
      </c>
      <c r="AG7" s="270">
        <v>1.9</v>
      </c>
      <c r="AH7" s="270">
        <v>2.1</v>
      </c>
      <c r="AI7" s="270">
        <v>0.06</v>
      </c>
      <c r="AJ7" s="270">
        <v>7.0000000000000007E-2</v>
      </c>
      <c r="AK7" s="270">
        <v>0.08</v>
      </c>
      <c r="AL7" s="270">
        <v>0.09</v>
      </c>
      <c r="AM7" s="270">
        <v>0.1</v>
      </c>
      <c r="AN7" s="270">
        <v>0.36</v>
      </c>
      <c r="AO7" s="270">
        <v>0.39</v>
      </c>
      <c r="AP7" s="270">
        <v>0.43</v>
      </c>
      <c r="AQ7" s="270">
        <v>0.47</v>
      </c>
      <c r="AR7" s="270">
        <v>0.51</v>
      </c>
      <c r="AS7" s="270">
        <v>0.47799999999999998</v>
      </c>
      <c r="AT7" s="270">
        <v>0.52900000000000003</v>
      </c>
      <c r="AU7" s="270">
        <v>0.58799999999999997</v>
      </c>
      <c r="AV7" s="270">
        <v>0.65900000000000003</v>
      </c>
      <c r="AW7" s="270">
        <v>0.73099999999999998</v>
      </c>
      <c r="AX7" s="270">
        <v>0</v>
      </c>
      <c r="AY7" s="270">
        <v>0</v>
      </c>
      <c r="AZ7" s="270">
        <v>0</v>
      </c>
      <c r="BA7" s="270">
        <v>0</v>
      </c>
      <c r="BB7" s="270">
        <v>0</v>
      </c>
      <c r="BC7" s="270">
        <v>0</v>
      </c>
      <c r="BD7" s="270">
        <v>0</v>
      </c>
      <c r="BE7" s="270">
        <v>0</v>
      </c>
      <c r="BF7" s="270">
        <v>0</v>
      </c>
      <c r="BG7" s="270">
        <v>0</v>
      </c>
    </row>
    <row r="8" spans="1:59">
      <c r="A8" s="267" t="s">
        <v>394</v>
      </c>
      <c r="B8" s="268" t="s">
        <v>395</v>
      </c>
      <c r="C8" s="268">
        <v>0</v>
      </c>
      <c r="D8" s="268">
        <v>0</v>
      </c>
      <c r="E8" s="268"/>
      <c r="F8" s="269" t="e">
        <v>#N/A</v>
      </c>
      <c r="G8" s="270">
        <v>0</v>
      </c>
      <c r="H8" s="270">
        <v>0</v>
      </c>
      <c r="I8" s="270">
        <v>0</v>
      </c>
      <c r="J8" s="270">
        <v>0</v>
      </c>
      <c r="K8" s="270">
        <v>0</v>
      </c>
      <c r="L8" s="270" t="e">
        <v>#VALUE!</v>
      </c>
      <c r="M8" s="271" t="s">
        <v>395</v>
      </c>
      <c r="N8" s="269">
        <v>0</v>
      </c>
      <c r="O8" s="269">
        <v>0</v>
      </c>
      <c r="P8" s="269">
        <v>0</v>
      </c>
      <c r="Q8" s="269">
        <v>0</v>
      </c>
      <c r="R8" s="269">
        <v>0</v>
      </c>
      <c r="S8" s="269" t="s">
        <v>195</v>
      </c>
      <c r="T8" s="270">
        <v>0</v>
      </c>
      <c r="U8" s="270">
        <v>0</v>
      </c>
      <c r="V8" s="270">
        <v>0</v>
      </c>
      <c r="W8" s="270">
        <v>0</v>
      </c>
      <c r="X8" s="270">
        <v>0</v>
      </c>
      <c r="Y8" s="270">
        <v>0</v>
      </c>
      <c r="Z8" s="270">
        <v>0</v>
      </c>
      <c r="AA8" s="270">
        <v>0</v>
      </c>
      <c r="AB8" s="270">
        <v>0</v>
      </c>
      <c r="AC8" s="270">
        <v>0</v>
      </c>
      <c r="AD8" s="270">
        <v>0</v>
      </c>
      <c r="AE8" s="270">
        <v>0</v>
      </c>
      <c r="AF8" s="270">
        <v>0</v>
      </c>
      <c r="AG8" s="270">
        <v>0</v>
      </c>
      <c r="AH8" s="270">
        <v>0</v>
      </c>
      <c r="AI8" s="270">
        <v>0</v>
      </c>
      <c r="AJ8" s="270">
        <v>0</v>
      </c>
      <c r="AK8" s="270">
        <v>0</v>
      </c>
      <c r="AL8" s="270">
        <v>0</v>
      </c>
      <c r="AM8" s="270">
        <v>0</v>
      </c>
      <c r="AN8" s="270">
        <v>0</v>
      </c>
      <c r="AO8" s="270">
        <v>0</v>
      </c>
      <c r="AP8" s="270">
        <v>0</v>
      </c>
      <c r="AQ8" s="270">
        <v>0</v>
      </c>
      <c r="AR8" s="270">
        <v>0</v>
      </c>
      <c r="AS8" s="270">
        <v>0</v>
      </c>
      <c r="AT8" s="270">
        <v>0</v>
      </c>
      <c r="AU8" s="270">
        <v>0</v>
      </c>
      <c r="AV8" s="270">
        <v>0</v>
      </c>
      <c r="AW8" s="270">
        <v>0</v>
      </c>
      <c r="AX8" s="270">
        <v>0</v>
      </c>
      <c r="AY8" s="270">
        <v>0</v>
      </c>
      <c r="AZ8" s="270">
        <v>0</v>
      </c>
      <c r="BA8" s="270">
        <v>0</v>
      </c>
      <c r="BB8" s="270">
        <v>0</v>
      </c>
      <c r="BC8" s="270">
        <v>0</v>
      </c>
      <c r="BD8" s="270">
        <v>0</v>
      </c>
      <c r="BE8" s="270">
        <v>0</v>
      </c>
      <c r="BF8" s="270">
        <v>0</v>
      </c>
      <c r="BG8" s="270">
        <v>0</v>
      </c>
    </row>
    <row r="9" spans="1:59">
      <c r="A9" s="267" t="s">
        <v>396</v>
      </c>
      <c r="B9" s="268">
        <v>0.85466666666666657</v>
      </c>
      <c r="C9" s="268">
        <v>2</v>
      </c>
      <c r="D9" s="268">
        <v>1E-3</v>
      </c>
      <c r="E9" s="268"/>
      <c r="F9" s="269">
        <v>11478</v>
      </c>
      <c r="G9" s="270">
        <v>0.623</v>
      </c>
      <c r="H9" s="270">
        <v>0.23200000000000001</v>
      </c>
      <c r="I9" s="270">
        <v>0</v>
      </c>
      <c r="J9" s="270">
        <v>0</v>
      </c>
      <c r="K9" s="270">
        <v>8.3000000000000004E-2</v>
      </c>
      <c r="L9" s="270">
        <v>-8.4333333333333371E-2</v>
      </c>
      <c r="M9" s="271">
        <v>54.277748736713711</v>
      </c>
      <c r="N9" s="269">
        <v>11957</v>
      </c>
      <c r="O9" s="269">
        <v>12315</v>
      </c>
      <c r="P9" s="269">
        <v>12684</v>
      </c>
      <c r="Q9" s="269">
        <v>13064</v>
      </c>
      <c r="R9" s="269">
        <v>13455</v>
      </c>
      <c r="S9" s="269" t="s">
        <v>224</v>
      </c>
      <c r="T9" s="270">
        <v>0.63300000000000001</v>
      </c>
      <c r="U9" s="270">
        <v>0.65300000000000002</v>
      </c>
      <c r="V9" s="270">
        <v>0.67200000000000004</v>
      </c>
      <c r="W9" s="270">
        <v>0.69199999999999995</v>
      </c>
      <c r="X9" s="270">
        <v>0.71299999999999997</v>
      </c>
      <c r="Y9" s="270">
        <v>0.24</v>
      </c>
      <c r="Z9" s="270">
        <v>0.247</v>
      </c>
      <c r="AA9" s="270">
        <v>0.255</v>
      </c>
      <c r="AB9" s="270">
        <v>0.26200000000000001</v>
      </c>
      <c r="AC9" s="270">
        <v>0.27</v>
      </c>
      <c r="AD9" s="270">
        <v>0</v>
      </c>
      <c r="AE9" s="270">
        <v>0</v>
      </c>
      <c r="AF9" s="270">
        <v>0</v>
      </c>
      <c r="AG9" s="270">
        <v>0</v>
      </c>
      <c r="AH9" s="270">
        <v>0</v>
      </c>
      <c r="AI9" s="270">
        <v>0</v>
      </c>
      <c r="AJ9" s="270">
        <v>0</v>
      </c>
      <c r="AK9" s="270">
        <v>0</v>
      </c>
      <c r="AL9" s="270">
        <v>0</v>
      </c>
      <c r="AM9" s="270">
        <v>0</v>
      </c>
      <c r="AN9" s="270">
        <v>8.4000000000000005E-2</v>
      </c>
      <c r="AO9" s="270">
        <v>8.6999999999999994E-2</v>
      </c>
      <c r="AP9" s="270">
        <v>8.8999999999999996E-2</v>
      </c>
      <c r="AQ9" s="270">
        <v>9.1999999999999998E-2</v>
      </c>
      <c r="AR9" s="270">
        <v>9.5000000000000001E-2</v>
      </c>
      <c r="AS9" s="270">
        <v>0.10299999999999999</v>
      </c>
      <c r="AT9" s="270">
        <v>0.106</v>
      </c>
      <c r="AU9" s="270">
        <v>0.109</v>
      </c>
      <c r="AV9" s="270">
        <v>0.113</v>
      </c>
      <c r="AW9" s="270">
        <v>0.11600000000000001</v>
      </c>
      <c r="AX9" s="270">
        <v>0</v>
      </c>
      <c r="AY9" s="270">
        <v>0</v>
      </c>
      <c r="AZ9" s="270">
        <v>0</v>
      </c>
      <c r="BA9" s="270">
        <v>0</v>
      </c>
      <c r="BB9" s="270">
        <v>0</v>
      </c>
      <c r="BC9" s="270">
        <v>0</v>
      </c>
      <c r="BD9" s="270">
        <v>0</v>
      </c>
      <c r="BE9" s="270">
        <v>0</v>
      </c>
      <c r="BF9" s="270">
        <v>0</v>
      </c>
      <c r="BG9" s="270">
        <v>0</v>
      </c>
    </row>
    <row r="10" spans="1:59">
      <c r="A10" s="267" t="s">
        <v>397</v>
      </c>
      <c r="B10" s="268">
        <v>0.73408333333333331</v>
      </c>
      <c r="C10" s="268">
        <v>1.6</v>
      </c>
      <c r="D10" s="268">
        <v>0</v>
      </c>
      <c r="E10" s="268"/>
      <c r="F10" s="269">
        <v>3290</v>
      </c>
      <c r="G10" s="270">
        <v>0.41</v>
      </c>
      <c r="H10" s="270">
        <v>0.15</v>
      </c>
      <c r="I10" s="270">
        <v>7.0000000000000007E-2</v>
      </c>
      <c r="J10" s="270">
        <v>0.01</v>
      </c>
      <c r="K10" s="270">
        <v>0.06</v>
      </c>
      <c r="L10" s="270">
        <v>3.4083333333333354E-2</v>
      </c>
      <c r="M10" s="271">
        <v>124.62006079027356</v>
      </c>
      <c r="N10" s="269">
        <v>4533</v>
      </c>
      <c r="O10" s="269">
        <v>4902</v>
      </c>
      <c r="P10" s="269">
        <v>5328</v>
      </c>
      <c r="Q10" s="269">
        <v>5791</v>
      </c>
      <c r="R10" s="269">
        <v>6210</v>
      </c>
      <c r="S10" s="269" t="s">
        <v>206</v>
      </c>
      <c r="T10" s="270">
        <v>0.45</v>
      </c>
      <c r="U10" s="270">
        <v>0.49</v>
      </c>
      <c r="V10" s="270">
        <v>0.53</v>
      </c>
      <c r="W10" s="270">
        <v>0.57999999999999996</v>
      </c>
      <c r="X10" s="270">
        <v>0.62</v>
      </c>
      <c r="Y10" s="270">
        <v>0.13500000000000001</v>
      </c>
      <c r="Z10" s="270">
        <v>0.15</v>
      </c>
      <c r="AA10" s="270">
        <v>0.16500000000000001</v>
      </c>
      <c r="AB10" s="270">
        <v>0.18</v>
      </c>
      <c r="AC10" s="270">
        <v>0.19500000000000001</v>
      </c>
      <c r="AD10" s="270">
        <v>3.6999999999999998E-2</v>
      </c>
      <c r="AE10" s="270">
        <v>0.04</v>
      </c>
      <c r="AF10" s="270">
        <v>4.4999999999999998E-2</v>
      </c>
      <c r="AG10" s="270">
        <v>4.9000000000000002E-2</v>
      </c>
      <c r="AH10" s="270">
        <v>5.5E-2</v>
      </c>
      <c r="AI10" s="270">
        <v>4.0000000000000001E-3</v>
      </c>
      <c r="AJ10" s="270">
        <v>4.0000000000000001E-3</v>
      </c>
      <c r="AK10" s="270">
        <v>4.0000000000000001E-3</v>
      </c>
      <c r="AL10" s="270">
        <v>5.0000000000000001E-3</v>
      </c>
      <c r="AM10" s="270">
        <v>5.0000000000000001E-3</v>
      </c>
      <c r="AN10" s="270">
        <v>9.5000000000000001E-2</v>
      </c>
      <c r="AO10" s="270">
        <v>0.1</v>
      </c>
      <c r="AP10" s="270">
        <v>0.1</v>
      </c>
      <c r="AQ10" s="270">
        <v>0.1</v>
      </c>
      <c r="AR10" s="270">
        <v>0.1</v>
      </c>
      <c r="AS10" s="270">
        <v>5.1999999999999998E-2</v>
      </c>
      <c r="AT10" s="270">
        <v>5.6000000000000001E-2</v>
      </c>
      <c r="AU10" s="270">
        <v>0.06</v>
      </c>
      <c r="AV10" s="270">
        <v>6.5000000000000002E-2</v>
      </c>
      <c r="AW10" s="270">
        <v>7.0000000000000007E-2</v>
      </c>
      <c r="AX10" s="270">
        <v>0</v>
      </c>
      <c r="AY10" s="270">
        <v>0</v>
      </c>
      <c r="AZ10" s="270">
        <v>0</v>
      </c>
      <c r="BA10" s="270">
        <v>0</v>
      </c>
      <c r="BB10" s="270">
        <v>0</v>
      </c>
      <c r="BC10" s="270">
        <v>0</v>
      </c>
      <c r="BD10" s="270">
        <v>0</v>
      </c>
      <c r="BE10" s="270">
        <v>0</v>
      </c>
      <c r="BF10" s="270">
        <v>0</v>
      </c>
      <c r="BG10" s="270">
        <v>0</v>
      </c>
    </row>
    <row r="11" spans="1:59">
      <c r="A11" s="267" t="s">
        <v>398</v>
      </c>
      <c r="B11" s="268">
        <v>0.47941666666666666</v>
      </c>
      <c r="C11" s="268">
        <v>2.02</v>
      </c>
      <c r="D11" s="268">
        <v>0</v>
      </c>
      <c r="E11" s="268"/>
      <c r="F11" s="269">
        <v>6200</v>
      </c>
      <c r="G11" s="270">
        <v>0.31</v>
      </c>
      <c r="H11" s="270">
        <v>3.7999999999999999E-2</v>
      </c>
      <c r="I11" s="270">
        <v>3.0000000000000001E-3</v>
      </c>
      <c r="J11" s="270">
        <v>1.2999999999999999E-2</v>
      </c>
      <c r="K11" s="270">
        <v>0.06</v>
      </c>
      <c r="L11" s="270">
        <v>5.541666666666667E-2</v>
      </c>
      <c r="M11" s="271">
        <v>50</v>
      </c>
      <c r="N11" s="269">
        <v>8000</v>
      </c>
      <c r="O11" s="269">
        <v>10000</v>
      </c>
      <c r="P11" s="269">
        <v>15000</v>
      </c>
      <c r="Q11" s="269">
        <v>20000</v>
      </c>
      <c r="R11" s="269">
        <v>25000</v>
      </c>
      <c r="S11" s="269" t="s">
        <v>183</v>
      </c>
      <c r="T11" s="270">
        <v>0.4</v>
      </c>
      <c r="U11" s="270">
        <v>0.48699999999999999</v>
      </c>
      <c r="V11" s="270">
        <v>0.73099999999999998</v>
      </c>
      <c r="W11" s="270">
        <v>0.97399999999999998</v>
      </c>
      <c r="X11" s="270">
        <v>1.2</v>
      </c>
      <c r="Y11" s="270">
        <v>6.0999999999999999E-2</v>
      </c>
      <c r="Z11" s="270">
        <v>8.5000000000000006E-2</v>
      </c>
      <c r="AA11" s="270">
        <v>0.1</v>
      </c>
      <c r="AB11" s="270">
        <v>0.125</v>
      </c>
      <c r="AC11" s="270">
        <v>0.15</v>
      </c>
      <c r="AD11" s="270">
        <v>6.0000000000000001E-3</v>
      </c>
      <c r="AE11" s="270">
        <v>0.01</v>
      </c>
      <c r="AF11" s="270">
        <v>1.2999999999999999E-2</v>
      </c>
      <c r="AG11" s="270">
        <v>1.6E-2</v>
      </c>
      <c r="AH11" s="270">
        <v>1.9E-2</v>
      </c>
      <c r="AI11" s="270">
        <v>6.0000000000000001E-3</v>
      </c>
      <c r="AJ11" s="270">
        <v>0.01</v>
      </c>
      <c r="AK11" s="270">
        <v>1.2E-2</v>
      </c>
      <c r="AL11" s="270">
        <v>1.4999999999999999E-2</v>
      </c>
      <c r="AM11" s="270">
        <v>1.7999999999999999E-2</v>
      </c>
      <c r="AN11" s="270">
        <v>6.0000000000000001E-3</v>
      </c>
      <c r="AO11" s="270">
        <v>8.0000000000000002E-3</v>
      </c>
      <c r="AP11" s="270">
        <v>8.9999999999999993E-3</v>
      </c>
      <c r="AQ11" s="270">
        <v>0.01</v>
      </c>
      <c r="AR11" s="270">
        <v>1.0999999999999999E-2</v>
      </c>
      <c r="AS11" s="270">
        <v>7.6999999999999999E-2</v>
      </c>
      <c r="AT11" s="270">
        <v>0.12</v>
      </c>
      <c r="AU11" s="270">
        <v>0.14799999999999999</v>
      </c>
      <c r="AV11" s="270">
        <v>0.23</v>
      </c>
      <c r="AW11" s="270">
        <v>0.24</v>
      </c>
      <c r="AX11" s="270">
        <v>0</v>
      </c>
      <c r="AY11" s="270">
        <v>0</v>
      </c>
      <c r="AZ11" s="270">
        <v>0</v>
      </c>
      <c r="BA11" s="270">
        <v>0</v>
      </c>
      <c r="BB11" s="270">
        <v>0</v>
      </c>
      <c r="BC11" s="270">
        <v>0</v>
      </c>
      <c r="BD11" s="270">
        <v>0</v>
      </c>
      <c r="BE11" s="270">
        <v>0</v>
      </c>
      <c r="BF11" s="270">
        <v>0</v>
      </c>
      <c r="BG11" s="270">
        <v>0</v>
      </c>
    </row>
    <row r="12" spans="1:59">
      <c r="A12" s="267" t="s">
        <v>399</v>
      </c>
      <c r="B12" s="268">
        <v>7.7621666666666664</v>
      </c>
      <c r="C12" s="268">
        <v>16</v>
      </c>
      <c r="D12" s="268">
        <v>4.1629999999999994</v>
      </c>
      <c r="E12" s="268"/>
      <c r="F12" s="269">
        <v>25765</v>
      </c>
      <c r="G12" s="270">
        <v>0.77100000000000002</v>
      </c>
      <c r="H12" s="270">
        <v>0.40200000000000002</v>
      </c>
      <c r="I12" s="270">
        <v>0.45700000000000002</v>
      </c>
      <c r="J12" s="270">
        <v>0.3</v>
      </c>
      <c r="K12" s="270">
        <v>6.0000000000000001E-3</v>
      </c>
      <c r="L12" s="270">
        <v>1.6631666666666671</v>
      </c>
      <c r="M12" s="271">
        <v>29.924315932466524</v>
      </c>
      <c r="N12" s="269">
        <v>24909</v>
      </c>
      <c r="O12" s="269">
        <v>24094</v>
      </c>
      <c r="P12" s="269">
        <v>24500</v>
      </c>
      <c r="Q12" s="269">
        <v>25000</v>
      </c>
      <c r="R12" s="269">
        <v>25500</v>
      </c>
      <c r="S12" s="269" t="s">
        <v>222</v>
      </c>
      <c r="T12" s="270">
        <v>0.8</v>
      </c>
      <c r="U12" s="270">
        <v>0.83</v>
      </c>
      <c r="V12" s="270">
        <v>0.86</v>
      </c>
      <c r="W12" s="270">
        <v>0.93</v>
      </c>
      <c r="X12" s="270">
        <v>0.97</v>
      </c>
      <c r="Y12" s="270">
        <v>0.42</v>
      </c>
      <c r="Z12" s="270">
        <v>0.51</v>
      </c>
      <c r="AA12" s="270">
        <v>0.62</v>
      </c>
      <c r="AB12" s="270">
        <v>0.75</v>
      </c>
      <c r="AC12" s="270">
        <v>0.8</v>
      </c>
      <c r="AD12" s="270">
        <v>0.42099999999999999</v>
      </c>
      <c r="AE12" s="270">
        <v>0.42399999999999999</v>
      </c>
      <c r="AF12" s="270">
        <v>0.42699999999999999</v>
      </c>
      <c r="AG12" s="270">
        <v>0.43</v>
      </c>
      <c r="AH12" s="270">
        <v>0.433</v>
      </c>
      <c r="AI12" s="270">
        <v>0.23</v>
      </c>
      <c r="AJ12" s="270">
        <v>0.28999999999999998</v>
      </c>
      <c r="AK12" s="270">
        <v>0.37</v>
      </c>
      <c r="AL12" s="270">
        <v>0.47</v>
      </c>
      <c r="AM12" s="270">
        <v>0.47499999999999998</v>
      </c>
      <c r="AN12" s="270">
        <v>0.72</v>
      </c>
      <c r="AO12" s="270">
        <v>0.79</v>
      </c>
      <c r="AP12" s="270">
        <v>0.74</v>
      </c>
      <c r="AQ12" s="270">
        <v>0.82</v>
      </c>
      <c r="AR12" s="270">
        <v>0.86</v>
      </c>
      <c r="AS12" s="270">
        <v>2.226</v>
      </c>
      <c r="AT12" s="270">
        <v>2.4430000000000001</v>
      </c>
      <c r="AU12" s="270">
        <v>2.5920000000000001</v>
      </c>
      <c r="AV12" s="270">
        <v>2.9209999999999998</v>
      </c>
      <c r="AW12" s="270">
        <v>3.0390000000000001</v>
      </c>
      <c r="AX12" s="270">
        <v>0</v>
      </c>
      <c r="AY12" s="270">
        <v>0</v>
      </c>
      <c r="AZ12" s="270">
        <v>0</v>
      </c>
      <c r="BA12" s="270">
        <v>0</v>
      </c>
      <c r="BB12" s="270">
        <v>0</v>
      </c>
      <c r="BC12" s="270">
        <v>0</v>
      </c>
      <c r="BD12" s="270">
        <v>0</v>
      </c>
      <c r="BE12" s="270">
        <v>0</v>
      </c>
      <c r="BF12" s="270">
        <v>0</v>
      </c>
      <c r="BG12" s="270">
        <v>0</v>
      </c>
    </row>
    <row r="13" spans="1:59">
      <c r="A13" s="267" t="s">
        <v>400</v>
      </c>
      <c r="B13" s="268">
        <v>0.15083333333333335</v>
      </c>
      <c r="C13" s="268">
        <v>0.2</v>
      </c>
      <c r="D13" s="268">
        <v>0</v>
      </c>
      <c r="E13" s="268"/>
      <c r="F13" s="269">
        <v>1127</v>
      </c>
      <c r="G13" s="270">
        <v>6.2E-2</v>
      </c>
      <c r="H13" s="270">
        <v>5.8000000000000003E-2</v>
      </c>
      <c r="I13" s="270">
        <v>0</v>
      </c>
      <c r="J13" s="270">
        <v>0</v>
      </c>
      <c r="K13" s="270">
        <v>5.0000000000000001E-3</v>
      </c>
      <c r="L13" s="270">
        <v>2.5833333333333347E-2</v>
      </c>
      <c r="M13" s="271">
        <v>55.013309671694763</v>
      </c>
      <c r="N13" s="269">
        <v>1164</v>
      </c>
      <c r="O13" s="269">
        <v>1222</v>
      </c>
      <c r="P13" s="269">
        <v>1283</v>
      </c>
      <c r="Q13" s="269">
        <v>1347</v>
      </c>
      <c r="R13" s="269">
        <v>1414</v>
      </c>
      <c r="S13" s="269" t="s">
        <v>222</v>
      </c>
      <c r="T13" s="270">
        <v>6.2E-2</v>
      </c>
      <c r="U13" s="270">
        <v>6.2E-2</v>
      </c>
      <c r="V13" s="270">
        <v>6.3E-2</v>
      </c>
      <c r="W13" s="270">
        <v>6.4000000000000001E-2</v>
      </c>
      <c r="X13" s="270">
        <v>6.6000000000000003E-2</v>
      </c>
      <c r="Y13" s="270">
        <v>5.8000000000000003E-2</v>
      </c>
      <c r="Z13" s="270">
        <v>5.8000000000000003E-2</v>
      </c>
      <c r="AA13" s="270">
        <v>0.06</v>
      </c>
      <c r="AB13" s="270">
        <v>0.06</v>
      </c>
      <c r="AC13" s="270">
        <v>6.0999999999999999E-2</v>
      </c>
      <c r="AD13" s="270">
        <v>0</v>
      </c>
      <c r="AE13" s="270">
        <v>0</v>
      </c>
      <c r="AF13" s="270">
        <v>0</v>
      </c>
      <c r="AG13" s="270">
        <v>0</v>
      </c>
      <c r="AH13" s="270">
        <v>0</v>
      </c>
      <c r="AI13" s="270">
        <v>0</v>
      </c>
      <c r="AJ13" s="270">
        <v>0</v>
      </c>
      <c r="AK13" s="270">
        <v>0</v>
      </c>
      <c r="AL13" s="270">
        <v>0</v>
      </c>
      <c r="AM13" s="270">
        <v>0</v>
      </c>
      <c r="AN13" s="270">
        <v>5.0000000000000001E-3</v>
      </c>
      <c r="AO13" s="270">
        <v>5.0000000000000001E-3</v>
      </c>
      <c r="AP13" s="270">
        <v>5.0000000000000001E-3</v>
      </c>
      <c r="AQ13" s="270">
        <v>6.0000000000000001E-3</v>
      </c>
      <c r="AR13" s="270">
        <v>6.0000000000000001E-3</v>
      </c>
      <c r="AS13" s="270">
        <v>2.1000000000000001E-2</v>
      </c>
      <c r="AT13" s="270">
        <v>2.1000000000000001E-2</v>
      </c>
      <c r="AU13" s="270">
        <v>2.1999999999999999E-2</v>
      </c>
      <c r="AV13" s="270">
        <v>2.1999999999999999E-2</v>
      </c>
      <c r="AW13" s="270">
        <v>2.1999999999999999E-2</v>
      </c>
      <c r="AX13" s="270">
        <v>0</v>
      </c>
      <c r="AY13" s="270">
        <v>0</v>
      </c>
      <c r="AZ13" s="270">
        <v>0</v>
      </c>
      <c r="BA13" s="270">
        <v>0</v>
      </c>
      <c r="BB13" s="270">
        <v>0</v>
      </c>
      <c r="BC13" s="270">
        <v>0</v>
      </c>
      <c r="BD13" s="270">
        <v>0</v>
      </c>
      <c r="BE13" s="270">
        <v>0</v>
      </c>
      <c r="BF13" s="270">
        <v>0</v>
      </c>
      <c r="BG13" s="270">
        <v>0</v>
      </c>
    </row>
    <row r="14" spans="1:59">
      <c r="A14" s="267" t="s">
        <v>401</v>
      </c>
      <c r="B14" s="268">
        <v>3.976666666666667</v>
      </c>
      <c r="C14" s="268">
        <v>8.5</v>
      </c>
      <c r="D14" s="268">
        <v>8.9999999999999993E-3</v>
      </c>
      <c r="E14" s="268"/>
      <c r="F14" s="269">
        <v>46362</v>
      </c>
      <c r="G14" s="270">
        <v>2.13</v>
      </c>
      <c r="H14" s="270">
        <v>0.85799999999999998</v>
      </c>
      <c r="I14" s="270">
        <v>0</v>
      </c>
      <c r="J14" s="270">
        <v>0</v>
      </c>
      <c r="K14" s="270">
        <v>0.65900000000000003</v>
      </c>
      <c r="L14" s="270">
        <v>0.32066666666666688</v>
      </c>
      <c r="M14" s="271">
        <v>45.942797981105215</v>
      </c>
      <c r="N14" s="269">
        <v>56678</v>
      </c>
      <c r="O14" s="269">
        <v>84708</v>
      </c>
      <c r="P14" s="269">
        <v>100470</v>
      </c>
      <c r="Q14" s="269">
        <v>109190</v>
      </c>
      <c r="R14" s="269">
        <v>112240</v>
      </c>
      <c r="S14" s="269" t="s">
        <v>134</v>
      </c>
      <c r="T14" s="270">
        <v>3.1</v>
      </c>
      <c r="U14" s="270">
        <v>4.4000000000000004</v>
      </c>
      <c r="V14" s="270">
        <v>6</v>
      </c>
      <c r="W14" s="270">
        <v>6.5</v>
      </c>
      <c r="X14" s="270">
        <v>6.7</v>
      </c>
      <c r="Y14" s="270">
        <v>0.8</v>
      </c>
      <c r="Z14" s="270">
        <v>1.2</v>
      </c>
      <c r="AA14" s="270">
        <v>1.6</v>
      </c>
      <c r="AB14" s="270">
        <v>1.8</v>
      </c>
      <c r="AC14" s="270">
        <v>1.8</v>
      </c>
      <c r="AD14" s="270">
        <v>0</v>
      </c>
      <c r="AE14" s="270">
        <v>0</v>
      </c>
      <c r="AF14" s="270">
        <v>0</v>
      </c>
      <c r="AG14" s="270">
        <v>0</v>
      </c>
      <c r="AH14" s="270">
        <v>0</v>
      </c>
      <c r="AI14" s="270">
        <v>0</v>
      </c>
      <c r="AJ14" s="270">
        <v>0</v>
      </c>
      <c r="AK14" s="270">
        <v>0</v>
      </c>
      <c r="AL14" s="270">
        <v>0</v>
      </c>
      <c r="AM14" s="270">
        <v>0</v>
      </c>
      <c r="AN14" s="270">
        <v>0.6</v>
      </c>
      <c r="AO14" s="270">
        <v>0.9</v>
      </c>
      <c r="AP14" s="270">
        <v>1.2</v>
      </c>
      <c r="AQ14" s="270">
        <v>1.4</v>
      </c>
      <c r="AR14" s="270">
        <v>1.4</v>
      </c>
      <c r="AS14" s="270">
        <v>0.29099999999999998</v>
      </c>
      <c r="AT14" s="270">
        <v>0.42</v>
      </c>
      <c r="AU14" s="270">
        <v>0.56899999999999995</v>
      </c>
      <c r="AV14" s="270">
        <v>0.627</v>
      </c>
      <c r="AW14" s="270">
        <v>0.64</v>
      </c>
      <c r="AX14" s="270">
        <v>2.1</v>
      </c>
      <c r="AY14" s="270">
        <v>0</v>
      </c>
      <c r="AZ14" s="270">
        <v>0</v>
      </c>
      <c r="BA14" s="270">
        <v>0</v>
      </c>
      <c r="BB14" s="270">
        <v>0</v>
      </c>
      <c r="BC14" s="270">
        <v>0</v>
      </c>
      <c r="BD14" s="270">
        <v>0</v>
      </c>
      <c r="BE14" s="270">
        <v>0</v>
      </c>
      <c r="BF14" s="270">
        <v>0</v>
      </c>
      <c r="BG14" s="270">
        <v>0</v>
      </c>
    </row>
    <row r="15" spans="1:59">
      <c r="A15" s="267" t="s">
        <v>402</v>
      </c>
      <c r="B15" s="268">
        <v>0.31024999999999997</v>
      </c>
      <c r="C15" s="268">
        <v>2</v>
      </c>
      <c r="D15" s="268">
        <v>0</v>
      </c>
      <c r="E15" s="268"/>
      <c r="F15" s="269">
        <v>11500</v>
      </c>
      <c r="G15" s="270">
        <v>0</v>
      </c>
      <c r="H15" s="270">
        <v>0</v>
      </c>
      <c r="I15" s="270">
        <v>0</v>
      </c>
      <c r="J15" s="270">
        <v>0.245</v>
      </c>
      <c r="K15" s="270">
        <v>1E-3</v>
      </c>
      <c r="L15" s="270">
        <v>6.4249999999999974E-2</v>
      </c>
      <c r="M15" s="271">
        <v>0</v>
      </c>
      <c r="N15" s="269">
        <v>15000</v>
      </c>
      <c r="O15" s="269">
        <v>17000</v>
      </c>
      <c r="P15" s="269">
        <v>19000</v>
      </c>
      <c r="Q15" s="269">
        <v>20000</v>
      </c>
      <c r="R15" s="269">
        <v>20000</v>
      </c>
      <c r="S15" s="269" t="s">
        <v>131</v>
      </c>
      <c r="T15" s="270">
        <v>0</v>
      </c>
      <c r="U15" s="270">
        <v>0</v>
      </c>
      <c r="V15" s="270">
        <v>0</v>
      </c>
      <c r="W15" s="270">
        <v>0</v>
      </c>
      <c r="X15" s="270">
        <v>0</v>
      </c>
      <c r="Y15" s="270">
        <v>0</v>
      </c>
      <c r="Z15" s="270">
        <v>0</v>
      </c>
      <c r="AA15" s="270">
        <v>0</v>
      </c>
      <c r="AB15" s="270">
        <v>0</v>
      </c>
      <c r="AC15" s="270">
        <v>0</v>
      </c>
      <c r="AD15" s="270">
        <v>0</v>
      </c>
      <c r="AE15" s="270">
        <v>0</v>
      </c>
      <c r="AF15" s="270">
        <v>0</v>
      </c>
      <c r="AG15" s="270">
        <v>0</v>
      </c>
      <c r="AH15" s="270">
        <v>0</v>
      </c>
      <c r="AI15" s="270">
        <v>0.35</v>
      </c>
      <c r="AJ15" s="270">
        <v>0.38</v>
      </c>
      <c r="AK15" s="270">
        <v>0.42</v>
      </c>
      <c r="AL15" s="270">
        <v>0.45</v>
      </c>
      <c r="AM15" s="270">
        <v>0.5</v>
      </c>
      <c r="AN15" s="270">
        <v>0.01</v>
      </c>
      <c r="AO15" s="270">
        <v>0.01</v>
      </c>
      <c r="AP15" s="270">
        <v>0.01</v>
      </c>
      <c r="AQ15" s="270">
        <v>0.01</v>
      </c>
      <c r="AR15" s="270">
        <v>0.01</v>
      </c>
      <c r="AS15" s="270">
        <v>0.01</v>
      </c>
      <c r="AT15" s="270">
        <v>0.08</v>
      </c>
      <c r="AU15" s="270">
        <v>0.08</v>
      </c>
      <c r="AV15" s="270">
        <v>0.08</v>
      </c>
      <c r="AW15" s="270">
        <v>0.08</v>
      </c>
      <c r="AX15" s="270">
        <v>0</v>
      </c>
      <c r="AY15" s="270">
        <v>0</v>
      </c>
      <c r="AZ15" s="270">
        <v>0</v>
      </c>
      <c r="BA15" s="270">
        <v>0</v>
      </c>
      <c r="BB15" s="270">
        <v>0</v>
      </c>
      <c r="BC15" s="270">
        <v>0</v>
      </c>
      <c r="BD15" s="270">
        <v>0</v>
      </c>
      <c r="BE15" s="270">
        <v>0</v>
      </c>
      <c r="BF15" s="270">
        <v>0</v>
      </c>
      <c r="BG15" s="270">
        <v>0</v>
      </c>
    </row>
    <row r="16" spans="1:59">
      <c r="A16" s="267" t="s">
        <v>950</v>
      </c>
      <c r="B16" s="268" t="s">
        <v>395</v>
      </c>
      <c r="C16" s="268">
        <v>0</v>
      </c>
      <c r="D16" s="268">
        <v>0</v>
      </c>
      <c r="E16" s="268"/>
      <c r="F16" s="269" t="e">
        <v>#N/A</v>
      </c>
      <c r="G16" s="270">
        <v>0</v>
      </c>
      <c r="H16" s="270">
        <v>0</v>
      </c>
      <c r="I16" s="270">
        <v>0</v>
      </c>
      <c r="J16" s="270">
        <v>0</v>
      </c>
      <c r="K16" s="270">
        <v>0</v>
      </c>
      <c r="L16" s="270" t="e">
        <v>#VALUE!</v>
      </c>
      <c r="M16" s="271" t="s">
        <v>395</v>
      </c>
      <c r="N16" s="269">
        <v>0</v>
      </c>
      <c r="O16" s="269">
        <v>0</v>
      </c>
      <c r="P16" s="269">
        <v>0</v>
      </c>
      <c r="Q16" s="269">
        <v>0</v>
      </c>
      <c r="R16" s="269">
        <v>0</v>
      </c>
      <c r="S16" s="269" t="s">
        <v>161</v>
      </c>
      <c r="T16" s="270">
        <v>0</v>
      </c>
      <c r="U16" s="270">
        <v>0</v>
      </c>
      <c r="V16" s="270">
        <v>0</v>
      </c>
      <c r="W16" s="270">
        <v>0</v>
      </c>
      <c r="X16" s="270">
        <v>0</v>
      </c>
      <c r="Y16" s="270">
        <v>0</v>
      </c>
      <c r="Z16" s="270">
        <v>0</v>
      </c>
      <c r="AA16" s="270">
        <v>0</v>
      </c>
      <c r="AB16" s="270">
        <v>0</v>
      </c>
      <c r="AC16" s="270">
        <v>0</v>
      </c>
      <c r="AD16" s="270">
        <v>0</v>
      </c>
      <c r="AE16" s="270">
        <v>0</v>
      </c>
      <c r="AF16" s="270">
        <v>0</v>
      </c>
      <c r="AG16" s="270">
        <v>0</v>
      </c>
      <c r="AH16" s="270">
        <v>0</v>
      </c>
      <c r="AI16" s="270">
        <v>0</v>
      </c>
      <c r="AJ16" s="270">
        <v>0</v>
      </c>
      <c r="AK16" s="270">
        <v>0</v>
      </c>
      <c r="AL16" s="270">
        <v>0</v>
      </c>
      <c r="AM16" s="270">
        <v>0</v>
      </c>
      <c r="AN16" s="270">
        <v>0</v>
      </c>
      <c r="AO16" s="270">
        <v>0</v>
      </c>
      <c r="AP16" s="270">
        <v>0</v>
      </c>
      <c r="AQ16" s="270">
        <v>0</v>
      </c>
      <c r="AR16" s="270">
        <v>0</v>
      </c>
      <c r="AS16" s="270">
        <v>0</v>
      </c>
      <c r="AT16" s="270">
        <v>0</v>
      </c>
      <c r="AU16" s="270">
        <v>0</v>
      </c>
      <c r="AV16" s="270">
        <v>0</v>
      </c>
      <c r="AW16" s="270">
        <v>0</v>
      </c>
      <c r="AX16" s="270">
        <v>0</v>
      </c>
      <c r="AY16" s="270">
        <v>0</v>
      </c>
      <c r="AZ16" s="270">
        <v>0</v>
      </c>
      <c r="BA16" s="270">
        <v>0</v>
      </c>
      <c r="BB16" s="270">
        <v>0</v>
      </c>
      <c r="BC16" s="270">
        <v>0</v>
      </c>
      <c r="BD16" s="270">
        <v>0</v>
      </c>
      <c r="BE16" s="270">
        <v>0</v>
      </c>
      <c r="BF16" s="270">
        <v>0</v>
      </c>
      <c r="BG16" s="270">
        <v>0</v>
      </c>
    </row>
    <row r="17" spans="1:59">
      <c r="A17" s="267" t="s">
        <v>403</v>
      </c>
      <c r="B17" s="268">
        <v>0.87166666666666659</v>
      </c>
      <c r="C17" s="268">
        <v>1.45</v>
      </c>
      <c r="D17" s="268">
        <v>9.8630136986301381E-5</v>
      </c>
      <c r="E17" s="268"/>
      <c r="F17" s="269">
        <v>11415</v>
      </c>
      <c r="G17" s="270">
        <v>0.52</v>
      </c>
      <c r="H17" s="270">
        <v>0.122</v>
      </c>
      <c r="I17" s="270">
        <v>8.0000000000000002E-3</v>
      </c>
      <c r="J17" s="270">
        <v>2.9000000000000001E-2</v>
      </c>
      <c r="K17" s="270">
        <v>8.9999999999999993E-3</v>
      </c>
      <c r="L17" s="270">
        <v>0.18356803652968023</v>
      </c>
      <c r="M17" s="271">
        <v>45.554095488392463</v>
      </c>
      <c r="N17" s="269">
        <v>13000</v>
      </c>
      <c r="O17" s="269">
        <v>14000</v>
      </c>
      <c r="P17" s="269">
        <v>15000</v>
      </c>
      <c r="Q17" s="269">
        <v>16000</v>
      </c>
      <c r="R17" s="269">
        <v>17000</v>
      </c>
      <c r="S17" s="269" t="s">
        <v>150</v>
      </c>
      <c r="T17" s="270">
        <v>0.69</v>
      </c>
      <c r="U17" s="270">
        <v>0.7</v>
      </c>
      <c r="V17" s="270">
        <v>0.70499999999999996</v>
      </c>
      <c r="W17" s="270">
        <v>0.71499999999999997</v>
      </c>
      <c r="X17" s="270">
        <v>0.72</v>
      </c>
      <c r="Y17" s="270">
        <v>0.155</v>
      </c>
      <c r="Z17" s="270">
        <v>0.16</v>
      </c>
      <c r="AA17" s="270">
        <v>0.16500000000000001</v>
      </c>
      <c r="AB17" s="270">
        <v>0.17</v>
      </c>
      <c r="AC17" s="270">
        <v>0.17499999999999999</v>
      </c>
      <c r="AD17" s="270">
        <v>3.5000000000000003E-2</v>
      </c>
      <c r="AE17" s="270">
        <v>3.5000000000000003E-2</v>
      </c>
      <c r="AF17" s="270">
        <v>3.5000000000000003E-2</v>
      </c>
      <c r="AG17" s="270">
        <v>3.5000000000000003E-2</v>
      </c>
      <c r="AH17" s="270">
        <v>3.5000000000000003E-2</v>
      </c>
      <c r="AI17" s="270">
        <v>0.04</v>
      </c>
      <c r="AJ17" s="270">
        <v>4.2000000000000003E-2</v>
      </c>
      <c r="AK17" s="270">
        <v>4.3999999999999997E-2</v>
      </c>
      <c r="AL17" s="270">
        <v>4.4999999999999998E-2</v>
      </c>
      <c r="AM17" s="270">
        <v>4.4999999999999998E-2</v>
      </c>
      <c r="AN17" s="270">
        <v>7.0000000000000001E-3</v>
      </c>
      <c r="AO17" s="270">
        <v>7.0000000000000001E-3</v>
      </c>
      <c r="AP17" s="270">
        <v>7.0000000000000001E-3</v>
      </c>
      <c r="AQ17" s="270">
        <v>7.0000000000000001E-3</v>
      </c>
      <c r="AR17" s="270">
        <v>7.0000000000000001E-3</v>
      </c>
      <c r="AS17" s="270">
        <v>0.18</v>
      </c>
      <c r="AT17" s="270">
        <v>0.184</v>
      </c>
      <c r="AU17" s="270">
        <v>0.19</v>
      </c>
      <c r="AV17" s="270">
        <v>0.19500000000000001</v>
      </c>
      <c r="AW17" s="270">
        <v>0.2</v>
      </c>
      <c r="AX17" s="270">
        <v>0.125</v>
      </c>
      <c r="AY17" s="270">
        <v>0</v>
      </c>
      <c r="AZ17" s="270">
        <v>0</v>
      </c>
      <c r="BA17" s="270">
        <v>0</v>
      </c>
      <c r="BB17" s="270">
        <v>0</v>
      </c>
      <c r="BC17" s="270">
        <v>0</v>
      </c>
      <c r="BD17" s="270">
        <v>0</v>
      </c>
      <c r="BE17" s="270">
        <v>0</v>
      </c>
      <c r="BF17" s="270">
        <v>0</v>
      </c>
      <c r="BG17" s="270">
        <v>0</v>
      </c>
    </row>
    <row r="18" spans="1:59">
      <c r="A18" s="267" t="s">
        <v>951</v>
      </c>
      <c r="B18" s="268" t="s">
        <v>395</v>
      </c>
      <c r="C18" s="268">
        <v>0</v>
      </c>
      <c r="D18" s="268">
        <v>0</v>
      </c>
      <c r="E18" s="268"/>
      <c r="F18" s="269" t="e">
        <v>#N/A</v>
      </c>
      <c r="G18" s="270">
        <v>0</v>
      </c>
      <c r="H18" s="270">
        <v>0</v>
      </c>
      <c r="I18" s="270">
        <v>0</v>
      </c>
      <c r="J18" s="270">
        <v>0</v>
      </c>
      <c r="K18" s="270">
        <v>0</v>
      </c>
      <c r="L18" s="270" t="e">
        <v>#VALUE!</v>
      </c>
      <c r="M18" s="271" t="s">
        <v>395</v>
      </c>
      <c r="N18" s="269">
        <v>0</v>
      </c>
      <c r="O18" s="269">
        <v>0</v>
      </c>
      <c r="P18" s="269">
        <v>0</v>
      </c>
      <c r="Q18" s="269">
        <v>0</v>
      </c>
      <c r="R18" s="269">
        <v>0</v>
      </c>
      <c r="S18" s="269" t="s">
        <v>127</v>
      </c>
      <c r="T18" s="270">
        <v>0</v>
      </c>
      <c r="U18" s="270">
        <v>0</v>
      </c>
      <c r="V18" s="270">
        <v>0</v>
      </c>
      <c r="W18" s="270">
        <v>0</v>
      </c>
      <c r="X18" s="270">
        <v>0</v>
      </c>
      <c r="Y18" s="270">
        <v>0</v>
      </c>
      <c r="Z18" s="270">
        <v>0</v>
      </c>
      <c r="AA18" s="270">
        <v>0</v>
      </c>
      <c r="AB18" s="270">
        <v>0</v>
      </c>
      <c r="AC18" s="270">
        <v>0</v>
      </c>
      <c r="AD18" s="270">
        <v>0</v>
      </c>
      <c r="AE18" s="270">
        <v>0</v>
      </c>
      <c r="AF18" s="270">
        <v>0</v>
      </c>
      <c r="AG18" s="270">
        <v>0</v>
      </c>
      <c r="AH18" s="270">
        <v>0</v>
      </c>
      <c r="AI18" s="270">
        <v>0</v>
      </c>
      <c r="AJ18" s="270">
        <v>0</v>
      </c>
      <c r="AK18" s="270">
        <v>0</v>
      </c>
      <c r="AL18" s="270">
        <v>0</v>
      </c>
      <c r="AM18" s="270">
        <v>0</v>
      </c>
      <c r="AN18" s="270">
        <v>0</v>
      </c>
      <c r="AO18" s="270">
        <v>0</v>
      </c>
      <c r="AP18" s="270">
        <v>0</v>
      </c>
      <c r="AQ18" s="270">
        <v>0</v>
      </c>
      <c r="AR18" s="270">
        <v>0</v>
      </c>
      <c r="AS18" s="270">
        <v>0</v>
      </c>
      <c r="AT18" s="270">
        <v>0</v>
      </c>
      <c r="AU18" s="270">
        <v>0</v>
      </c>
      <c r="AV18" s="270">
        <v>0</v>
      </c>
      <c r="AW18" s="270">
        <v>0</v>
      </c>
      <c r="AX18" s="270">
        <v>0</v>
      </c>
      <c r="AY18" s="270">
        <v>0</v>
      </c>
      <c r="AZ18" s="270">
        <v>0</v>
      </c>
      <c r="BA18" s="270">
        <v>0</v>
      </c>
      <c r="BB18" s="270">
        <v>0</v>
      </c>
      <c r="BC18" s="270">
        <v>0</v>
      </c>
      <c r="BD18" s="270">
        <v>0</v>
      </c>
      <c r="BE18" s="270">
        <v>0</v>
      </c>
      <c r="BF18" s="270">
        <v>0</v>
      </c>
      <c r="BG18" s="270">
        <v>0</v>
      </c>
    </row>
    <row r="19" spans="1:59">
      <c r="A19" s="267" t="s">
        <v>404</v>
      </c>
      <c r="B19" s="268">
        <v>4.5881666666666661</v>
      </c>
      <c r="C19" s="268">
        <v>19.5</v>
      </c>
      <c r="D19" s="268">
        <v>0.20999999999999996</v>
      </c>
      <c r="E19" s="268"/>
      <c r="F19" s="269">
        <v>25676</v>
      </c>
      <c r="G19" s="270">
        <v>1.4790000000000001</v>
      </c>
      <c r="H19" s="270">
        <v>0.22600000000000001</v>
      </c>
      <c r="I19" s="270">
        <v>1.617</v>
      </c>
      <c r="J19" s="270">
        <v>0.14399999999999999</v>
      </c>
      <c r="K19" s="270">
        <v>0.24099999999999999</v>
      </c>
      <c r="L19" s="270">
        <v>0.6711666666666658</v>
      </c>
      <c r="M19" s="271">
        <v>57.602430285091138</v>
      </c>
      <c r="N19" s="269">
        <v>30689</v>
      </c>
      <c r="O19" s="269">
        <v>34128</v>
      </c>
      <c r="P19" s="269">
        <v>37878</v>
      </c>
      <c r="Q19" s="269">
        <v>41627</v>
      </c>
      <c r="R19" s="269">
        <v>45000</v>
      </c>
      <c r="S19" s="269" t="s">
        <v>150</v>
      </c>
      <c r="T19" s="270">
        <v>2.5470000000000002</v>
      </c>
      <c r="U19" s="270">
        <v>2.8330000000000002</v>
      </c>
      <c r="V19" s="270">
        <v>3.1440000000000001</v>
      </c>
      <c r="W19" s="270">
        <v>3.4550000000000001</v>
      </c>
      <c r="X19" s="270">
        <v>3.7</v>
      </c>
      <c r="Y19" s="270">
        <v>1.865</v>
      </c>
      <c r="Z19" s="270">
        <v>2.1440000000000001</v>
      </c>
      <c r="AA19" s="270">
        <v>2.4660000000000002</v>
      </c>
      <c r="AB19" s="270">
        <v>2.8359999999999999</v>
      </c>
      <c r="AC19" s="270">
        <v>3.2</v>
      </c>
      <c r="AD19" s="270">
        <v>1.8720000000000001</v>
      </c>
      <c r="AE19" s="270">
        <v>2.2469999999999999</v>
      </c>
      <c r="AF19" s="270">
        <v>2.6970000000000001</v>
      </c>
      <c r="AG19" s="270">
        <v>3.2349999999999999</v>
      </c>
      <c r="AH19" s="270">
        <v>3.5</v>
      </c>
      <c r="AI19" s="270">
        <v>0.317</v>
      </c>
      <c r="AJ19" s="270">
        <v>0.34899999999999998</v>
      </c>
      <c r="AK19" s="270">
        <v>0.38400000000000001</v>
      </c>
      <c r="AL19" s="270">
        <v>0.42199999999999999</v>
      </c>
      <c r="AM19" s="270">
        <v>0.5</v>
      </c>
      <c r="AN19" s="270">
        <v>0.18</v>
      </c>
      <c r="AO19" s="270">
        <v>0.19</v>
      </c>
      <c r="AP19" s="270">
        <v>0.2</v>
      </c>
      <c r="AQ19" s="270">
        <v>0.21</v>
      </c>
      <c r="AR19" s="270">
        <v>0.22</v>
      </c>
      <c r="AS19" s="270">
        <v>2.8000000000000001E-2</v>
      </c>
      <c r="AT19" s="270">
        <v>3.2000000000000001E-2</v>
      </c>
      <c r="AU19" s="270">
        <v>3.6999999999999998E-2</v>
      </c>
      <c r="AV19" s="270">
        <v>4.2000000000000003E-2</v>
      </c>
      <c r="AW19" s="270">
        <v>4.5999999999999999E-2</v>
      </c>
      <c r="AX19" s="270">
        <v>0</v>
      </c>
      <c r="AY19" s="270">
        <v>0</v>
      </c>
      <c r="AZ19" s="270">
        <v>0</v>
      </c>
      <c r="BA19" s="270">
        <v>0</v>
      </c>
      <c r="BB19" s="270">
        <v>0</v>
      </c>
      <c r="BC19" s="270">
        <v>0</v>
      </c>
      <c r="BD19" s="270">
        <v>0</v>
      </c>
      <c r="BE19" s="270">
        <v>0</v>
      </c>
      <c r="BF19" s="270">
        <v>0</v>
      </c>
      <c r="BG19" s="270">
        <v>0</v>
      </c>
    </row>
    <row r="20" spans="1:59">
      <c r="A20" s="267" t="s">
        <v>405</v>
      </c>
      <c r="B20" s="268">
        <v>20.670833333333334</v>
      </c>
      <c r="C20" s="268">
        <v>61.2</v>
      </c>
      <c r="D20" s="268">
        <v>0.59499999999999997</v>
      </c>
      <c r="E20" s="268"/>
      <c r="F20" s="269">
        <v>125000</v>
      </c>
      <c r="G20" s="270">
        <v>8.202</v>
      </c>
      <c r="H20" s="270">
        <v>3.532</v>
      </c>
      <c r="I20" s="270">
        <v>0.624</v>
      </c>
      <c r="J20" s="270">
        <v>1.6910000000000001</v>
      </c>
      <c r="K20" s="270">
        <v>0.26200000000000001</v>
      </c>
      <c r="L20" s="270">
        <v>5.7648333333333319</v>
      </c>
      <c r="M20" s="271">
        <v>65.616</v>
      </c>
      <c r="N20" s="269">
        <v>135357</v>
      </c>
      <c r="O20" s="269">
        <v>149518</v>
      </c>
      <c r="P20" s="269">
        <v>165161</v>
      </c>
      <c r="Q20" s="269">
        <v>182441</v>
      </c>
      <c r="R20" s="269">
        <v>201528</v>
      </c>
      <c r="S20" s="269" t="s">
        <v>215</v>
      </c>
      <c r="T20" s="270">
        <v>8.8819999999999997</v>
      </c>
      <c r="U20" s="270">
        <v>9.8109999999999999</v>
      </c>
      <c r="V20" s="270">
        <v>10.837</v>
      </c>
      <c r="W20" s="270">
        <v>11.971</v>
      </c>
      <c r="X20" s="270">
        <v>13.223000000000001</v>
      </c>
      <c r="Y20" s="270">
        <v>3.8250000000000002</v>
      </c>
      <c r="Z20" s="270">
        <v>4.2249999999999996</v>
      </c>
      <c r="AA20" s="270">
        <v>4.6669999999999998</v>
      </c>
      <c r="AB20" s="270">
        <v>5.1550000000000002</v>
      </c>
      <c r="AC20" s="270">
        <v>5.694</v>
      </c>
      <c r="AD20" s="270">
        <v>0.64900000000000002</v>
      </c>
      <c r="AE20" s="270">
        <v>0.68300000000000005</v>
      </c>
      <c r="AF20" s="270">
        <v>0.71799999999999997</v>
      </c>
      <c r="AG20" s="270">
        <v>0.754</v>
      </c>
      <c r="AH20" s="270">
        <v>0.79300000000000004</v>
      </c>
      <c r="AI20" s="270">
        <v>1.831</v>
      </c>
      <c r="AJ20" s="270">
        <v>2.0230000000000001</v>
      </c>
      <c r="AK20" s="270">
        <v>2.234</v>
      </c>
      <c r="AL20" s="270">
        <v>2.468</v>
      </c>
      <c r="AM20" s="270">
        <v>2.726</v>
      </c>
      <c r="AN20" s="270">
        <v>0.28399999999999997</v>
      </c>
      <c r="AO20" s="270">
        <v>0.313</v>
      </c>
      <c r="AP20" s="270">
        <v>0.34599999999999997</v>
      </c>
      <c r="AQ20" s="270">
        <v>0.38200000000000001</v>
      </c>
      <c r="AR20" s="270">
        <v>0.42199999999999999</v>
      </c>
      <c r="AS20" s="270">
        <v>6.8010000000000002</v>
      </c>
      <c r="AT20" s="270">
        <v>7.149</v>
      </c>
      <c r="AU20" s="270">
        <v>7.5140000000000002</v>
      </c>
      <c r="AV20" s="270">
        <v>7.899</v>
      </c>
      <c r="AW20" s="270">
        <v>8.3030000000000008</v>
      </c>
      <c r="AX20" s="270">
        <v>0</v>
      </c>
      <c r="AY20" s="270">
        <v>0</v>
      </c>
      <c r="AZ20" s="270">
        <v>0</v>
      </c>
      <c r="BA20" s="270">
        <v>0</v>
      </c>
      <c r="BB20" s="270">
        <v>0</v>
      </c>
      <c r="BC20" s="270">
        <v>0</v>
      </c>
      <c r="BD20" s="270">
        <v>0</v>
      </c>
      <c r="BE20" s="270">
        <v>0</v>
      </c>
      <c r="BF20" s="270">
        <v>0</v>
      </c>
      <c r="BG20" s="270">
        <v>0</v>
      </c>
    </row>
    <row r="21" spans="1:59">
      <c r="A21" s="267" t="s">
        <v>406</v>
      </c>
      <c r="B21" s="268">
        <v>0.63883333333333325</v>
      </c>
      <c r="C21" s="268">
        <v>1.74</v>
      </c>
      <c r="D21" s="268">
        <v>0</v>
      </c>
      <c r="E21" s="268"/>
      <c r="F21" s="269">
        <v>6380</v>
      </c>
      <c r="G21" s="270">
        <v>0.45500000000000002</v>
      </c>
      <c r="H21" s="270">
        <v>7.9000000000000001E-2</v>
      </c>
      <c r="I21" s="270">
        <v>0</v>
      </c>
      <c r="J21" s="270">
        <v>6.0000000000000001E-3</v>
      </c>
      <c r="K21" s="270">
        <v>0.05</v>
      </c>
      <c r="L21" s="270">
        <v>4.8833333333333173E-2</v>
      </c>
      <c r="M21" s="271">
        <v>71.316614420062692</v>
      </c>
      <c r="N21" s="269">
        <v>6444</v>
      </c>
      <c r="O21" s="269">
        <v>6540</v>
      </c>
      <c r="P21" s="269">
        <v>6670</v>
      </c>
      <c r="Q21" s="269">
        <v>6736</v>
      </c>
      <c r="R21" s="269">
        <v>6940</v>
      </c>
      <c r="S21" s="269" t="s">
        <v>210</v>
      </c>
      <c r="T21" s="270">
        <v>0.47199999999999998</v>
      </c>
      <c r="U21" s="270">
        <v>0.498</v>
      </c>
      <c r="V21" s="270">
        <v>0.52700000000000002</v>
      </c>
      <c r="W21" s="270">
        <v>0.55200000000000005</v>
      </c>
      <c r="X21" s="270">
        <v>0.58399999999999996</v>
      </c>
      <c r="Y21" s="270">
        <v>9.4E-2</v>
      </c>
      <c r="Z21" s="270">
        <v>9.5000000000000001E-2</v>
      </c>
      <c r="AA21" s="270">
        <v>9.6000000000000002E-2</v>
      </c>
      <c r="AB21" s="270">
        <v>9.9000000000000005E-2</v>
      </c>
      <c r="AC21" s="270">
        <v>0.10199999999999999</v>
      </c>
      <c r="AD21" s="270">
        <v>0</v>
      </c>
      <c r="AE21" s="270">
        <v>0</v>
      </c>
      <c r="AF21" s="270">
        <v>0</v>
      </c>
      <c r="AG21" s="270">
        <v>0</v>
      </c>
      <c r="AH21" s="270">
        <v>0</v>
      </c>
      <c r="AI21" s="270">
        <v>7.0000000000000001E-3</v>
      </c>
      <c r="AJ21" s="270">
        <v>7.0000000000000001E-3</v>
      </c>
      <c r="AK21" s="270">
        <v>7.0000000000000001E-3</v>
      </c>
      <c r="AL21" s="270">
        <v>0.01</v>
      </c>
      <c r="AM21" s="270">
        <v>1.2E-2</v>
      </c>
      <c r="AN21" s="270">
        <v>2.5000000000000001E-2</v>
      </c>
      <c r="AO21" s="270">
        <v>2.5000000000000001E-2</v>
      </c>
      <c r="AP21" s="270">
        <v>2.5000000000000001E-2</v>
      </c>
      <c r="AQ21" s="270">
        <v>2.5000000000000001E-2</v>
      </c>
      <c r="AR21" s="270">
        <v>2.8000000000000001E-2</v>
      </c>
      <c r="AS21" s="270">
        <v>6.2E-2</v>
      </c>
      <c r="AT21" s="270">
        <v>6.9000000000000006E-2</v>
      </c>
      <c r="AU21" s="270">
        <v>7.0000000000000007E-2</v>
      </c>
      <c r="AV21" s="270">
        <v>7.2999999999999995E-2</v>
      </c>
      <c r="AW21" s="270">
        <v>7.4999999999999997E-2</v>
      </c>
      <c r="AX21" s="270">
        <v>0.878</v>
      </c>
      <c r="AY21" s="270">
        <v>0</v>
      </c>
      <c r="AZ21" s="270">
        <v>0</v>
      </c>
      <c r="BA21" s="270">
        <v>0</v>
      </c>
      <c r="BB21" s="270">
        <v>0</v>
      </c>
      <c r="BC21" s="270">
        <v>0</v>
      </c>
      <c r="BD21" s="270">
        <v>0</v>
      </c>
      <c r="BE21" s="270">
        <v>0</v>
      </c>
      <c r="BF21" s="270">
        <v>0</v>
      </c>
      <c r="BG21" s="270">
        <v>0</v>
      </c>
    </row>
    <row r="22" spans="1:59">
      <c r="A22" s="267" t="s">
        <v>407</v>
      </c>
      <c r="B22" s="268">
        <v>9.5416666666666664E-2</v>
      </c>
      <c r="C22" s="268">
        <v>0.504</v>
      </c>
      <c r="D22" s="268">
        <v>0</v>
      </c>
      <c r="E22" s="268"/>
      <c r="F22" s="269">
        <v>1438</v>
      </c>
      <c r="G22" s="270">
        <v>3.7999999999999999E-2</v>
      </c>
      <c r="H22" s="270">
        <v>4.0000000000000001E-3</v>
      </c>
      <c r="I22" s="270">
        <v>3.0000000000000001E-3</v>
      </c>
      <c r="J22" s="270">
        <v>2E-3</v>
      </c>
      <c r="K22" s="270">
        <v>5.0000000000000001E-3</v>
      </c>
      <c r="L22" s="270">
        <v>4.3416666666666666E-2</v>
      </c>
      <c r="M22" s="271">
        <v>26.42559109874826</v>
      </c>
      <c r="N22" s="269">
        <v>1375</v>
      </c>
      <c r="O22" s="269">
        <v>1325</v>
      </c>
      <c r="P22" s="269">
        <v>1250</v>
      </c>
      <c r="Q22" s="269">
        <v>1200</v>
      </c>
      <c r="R22" s="269">
        <v>1150</v>
      </c>
      <c r="S22" s="269" t="s">
        <v>218</v>
      </c>
      <c r="T22" s="270">
        <v>8.3000000000000004E-2</v>
      </c>
      <c r="U22" s="270">
        <v>0.08</v>
      </c>
      <c r="V22" s="270">
        <v>7.4999999999999997E-2</v>
      </c>
      <c r="W22" s="270">
        <v>7.1999999999999995E-2</v>
      </c>
      <c r="X22" s="270">
        <v>7.0000000000000007E-2</v>
      </c>
      <c r="Y22" s="270">
        <v>4.0000000000000001E-3</v>
      </c>
      <c r="Z22" s="270">
        <v>4.0000000000000001E-3</v>
      </c>
      <c r="AA22" s="270">
        <v>4.0000000000000001E-3</v>
      </c>
      <c r="AB22" s="270">
        <v>4.0000000000000001E-3</v>
      </c>
      <c r="AC22" s="270">
        <v>4.0000000000000001E-3</v>
      </c>
      <c r="AD22" s="270">
        <v>4.0000000000000001E-3</v>
      </c>
      <c r="AE22" s="270">
        <v>4.0000000000000001E-3</v>
      </c>
      <c r="AF22" s="270">
        <v>4.0000000000000001E-3</v>
      </c>
      <c r="AG22" s="270">
        <v>4.0000000000000001E-3</v>
      </c>
      <c r="AH22" s="270">
        <v>4.0000000000000001E-3</v>
      </c>
      <c r="AI22" s="270">
        <v>2E-3</v>
      </c>
      <c r="AJ22" s="270">
        <v>2E-3</v>
      </c>
      <c r="AK22" s="270">
        <v>2E-3</v>
      </c>
      <c r="AL22" s="270">
        <v>2E-3</v>
      </c>
      <c r="AM22" s="270">
        <v>2E-3</v>
      </c>
      <c r="AN22" s="270">
        <v>0</v>
      </c>
      <c r="AO22" s="270">
        <v>0</v>
      </c>
      <c r="AP22" s="270">
        <v>0</v>
      </c>
      <c r="AQ22" s="270">
        <v>0</v>
      </c>
      <c r="AR22" s="270">
        <v>0</v>
      </c>
      <c r="AS22" s="270">
        <v>2.3E-2</v>
      </c>
      <c r="AT22" s="270">
        <v>2.1999999999999999E-2</v>
      </c>
      <c r="AU22" s="270">
        <v>2.1000000000000001E-2</v>
      </c>
      <c r="AV22" s="270">
        <v>0.02</v>
      </c>
      <c r="AW22" s="270">
        <v>1.9E-2</v>
      </c>
      <c r="AX22" s="270">
        <v>0</v>
      </c>
      <c r="AY22" s="270">
        <v>0</v>
      </c>
      <c r="AZ22" s="270">
        <v>0</v>
      </c>
      <c r="BA22" s="270">
        <v>0</v>
      </c>
      <c r="BB22" s="270">
        <v>0</v>
      </c>
      <c r="BC22" s="270">
        <v>0</v>
      </c>
      <c r="BD22" s="270">
        <v>0</v>
      </c>
      <c r="BE22" s="270">
        <v>0</v>
      </c>
      <c r="BF22" s="270">
        <v>0</v>
      </c>
      <c r="BG22" s="270">
        <v>0</v>
      </c>
    </row>
    <row r="23" spans="1:59">
      <c r="A23" s="267" t="s">
        <v>408</v>
      </c>
      <c r="B23" s="268">
        <v>5.3250000000000013E-2</v>
      </c>
      <c r="C23" s="268">
        <v>0.36</v>
      </c>
      <c r="D23" s="268">
        <v>0</v>
      </c>
      <c r="E23" s="268"/>
      <c r="F23" s="269">
        <v>507</v>
      </c>
      <c r="G23" s="270">
        <v>0.02</v>
      </c>
      <c r="H23" s="270">
        <v>1.6E-2</v>
      </c>
      <c r="I23" s="270">
        <v>0</v>
      </c>
      <c r="J23" s="270">
        <v>3.0000000000000001E-3</v>
      </c>
      <c r="K23" s="270">
        <v>7.0000000000000001E-3</v>
      </c>
      <c r="L23" s="270">
        <v>7.2500000000000064E-3</v>
      </c>
      <c r="M23" s="271">
        <v>39.447731755424066</v>
      </c>
      <c r="N23" s="269">
        <v>610</v>
      </c>
      <c r="O23" s="269">
        <v>625</v>
      </c>
      <c r="P23" s="269">
        <v>640</v>
      </c>
      <c r="Q23" s="269">
        <v>650</v>
      </c>
      <c r="R23" s="269">
        <v>650</v>
      </c>
      <c r="S23" s="269" t="s">
        <v>219</v>
      </c>
      <c r="T23" s="270">
        <v>3.2000000000000001E-2</v>
      </c>
      <c r="U23" s="270">
        <v>3.2000000000000001E-2</v>
      </c>
      <c r="V23" s="270">
        <v>3.5000000000000003E-2</v>
      </c>
      <c r="W23" s="270">
        <v>3.6999999999999998E-2</v>
      </c>
      <c r="X23" s="270">
        <v>3.6999999999999998E-2</v>
      </c>
      <c r="Y23" s="270">
        <v>1.0999999999999999E-2</v>
      </c>
      <c r="Z23" s="270">
        <v>1.2999999999999999E-2</v>
      </c>
      <c r="AA23" s="270">
        <v>1.4E-2</v>
      </c>
      <c r="AB23" s="270">
        <v>1.4999999999999999E-2</v>
      </c>
      <c r="AC23" s="270">
        <v>1.7000000000000001E-2</v>
      </c>
      <c r="AD23" s="270">
        <v>0</v>
      </c>
      <c r="AE23" s="270">
        <v>0</v>
      </c>
      <c r="AF23" s="270">
        <v>0</v>
      </c>
      <c r="AG23" s="270">
        <v>0</v>
      </c>
      <c r="AH23" s="270">
        <v>0</v>
      </c>
      <c r="AI23" s="270">
        <v>3.0000000000000001E-3</v>
      </c>
      <c r="AJ23" s="270">
        <v>3.0000000000000001E-3</v>
      </c>
      <c r="AK23" s="270">
        <v>3.0000000000000001E-3</v>
      </c>
      <c r="AL23" s="270">
        <v>3.0000000000000001E-3</v>
      </c>
      <c r="AM23" s="270">
        <v>3.0000000000000001E-3</v>
      </c>
      <c r="AN23" s="270">
        <v>4.0000000000000001E-3</v>
      </c>
      <c r="AO23" s="270">
        <v>4.0000000000000001E-3</v>
      </c>
      <c r="AP23" s="270">
        <v>4.0000000000000001E-3</v>
      </c>
      <c r="AQ23" s="270">
        <v>4.0000000000000001E-3</v>
      </c>
      <c r="AR23" s="270">
        <v>4.0000000000000001E-3</v>
      </c>
      <c r="AS23" s="270">
        <v>8.9999999999999993E-3</v>
      </c>
      <c r="AT23" s="270">
        <v>8.9999999999999993E-3</v>
      </c>
      <c r="AU23" s="270">
        <v>0.01</v>
      </c>
      <c r="AV23" s="270">
        <v>0.01</v>
      </c>
      <c r="AW23" s="270">
        <v>1.0999999999999999E-2</v>
      </c>
      <c r="AX23" s="270">
        <v>0</v>
      </c>
      <c r="AY23" s="270">
        <v>0</v>
      </c>
      <c r="AZ23" s="270">
        <v>0</v>
      </c>
      <c r="BA23" s="270">
        <v>0</v>
      </c>
      <c r="BB23" s="270">
        <v>0</v>
      </c>
      <c r="BC23" s="270">
        <v>0</v>
      </c>
      <c r="BD23" s="270">
        <v>0</v>
      </c>
      <c r="BE23" s="270">
        <v>0</v>
      </c>
      <c r="BF23" s="270">
        <v>0</v>
      </c>
      <c r="BG23" s="270">
        <v>0</v>
      </c>
    </row>
    <row r="24" spans="1:59">
      <c r="A24" s="267" t="s">
        <v>409</v>
      </c>
      <c r="B24" s="268">
        <v>2.5000000000000005E-3</v>
      </c>
      <c r="C24" s="268">
        <v>0.04</v>
      </c>
      <c r="D24" s="268">
        <v>2E-3</v>
      </c>
      <c r="E24" s="268"/>
      <c r="F24" s="269">
        <v>253</v>
      </c>
      <c r="G24" s="270">
        <v>2E-3</v>
      </c>
      <c r="H24" s="270">
        <v>0</v>
      </c>
      <c r="I24" s="270">
        <v>0</v>
      </c>
      <c r="J24" s="270">
        <v>0</v>
      </c>
      <c r="K24" s="270">
        <v>1E-3</v>
      </c>
      <c r="L24" s="270">
        <v>-2.4999999999999996E-3</v>
      </c>
      <c r="M24" s="271">
        <v>7.9051383399209483</v>
      </c>
      <c r="N24" s="269">
        <v>466</v>
      </c>
      <c r="O24" s="269">
        <v>480</v>
      </c>
      <c r="P24" s="269">
        <v>490</v>
      </c>
      <c r="Q24" s="269">
        <v>500</v>
      </c>
      <c r="R24" s="269">
        <v>520</v>
      </c>
      <c r="S24" s="269" t="s">
        <v>144</v>
      </c>
      <c r="T24" s="270">
        <v>2.1999999999999999E-2</v>
      </c>
      <c r="U24" s="270">
        <v>2.5000000000000001E-2</v>
      </c>
      <c r="V24" s="270">
        <v>2.7E-2</v>
      </c>
      <c r="W24" s="270">
        <v>2.8000000000000001E-2</v>
      </c>
      <c r="X24" s="270">
        <v>2.9000000000000001E-2</v>
      </c>
      <c r="Y24" s="270">
        <v>1E-3</v>
      </c>
      <c r="Z24" s="270">
        <v>4.0000000000000001E-3</v>
      </c>
      <c r="AA24" s="270">
        <v>5.0000000000000001E-3</v>
      </c>
      <c r="AB24" s="270">
        <v>6.0000000000000001E-3</v>
      </c>
      <c r="AC24" s="270">
        <v>7.0000000000000001E-3</v>
      </c>
      <c r="AD24" s="270">
        <v>0</v>
      </c>
      <c r="AE24" s="270">
        <v>0</v>
      </c>
      <c r="AF24" s="270">
        <v>0</v>
      </c>
      <c r="AG24" s="270">
        <v>0</v>
      </c>
      <c r="AH24" s="270">
        <v>0</v>
      </c>
      <c r="AI24" s="270">
        <v>0</v>
      </c>
      <c r="AJ24" s="270">
        <v>1E-3</v>
      </c>
      <c r="AK24" s="270">
        <v>1E-3</v>
      </c>
      <c r="AL24" s="270">
        <v>1E-3</v>
      </c>
      <c r="AM24" s="270">
        <v>1E-3</v>
      </c>
      <c r="AN24" s="270">
        <v>1E-3</v>
      </c>
      <c r="AO24" s="270">
        <v>1E-3</v>
      </c>
      <c r="AP24" s="270">
        <v>1E-3</v>
      </c>
      <c r="AQ24" s="270">
        <v>1E-3</v>
      </c>
      <c r="AR24" s="270">
        <v>1E-3</v>
      </c>
      <c r="AS24" s="270">
        <v>2.1000000000000001E-2</v>
      </c>
      <c r="AT24" s="270">
        <v>2.1999999999999999E-2</v>
      </c>
      <c r="AU24" s="270">
        <v>2.3E-2</v>
      </c>
      <c r="AV24" s="270">
        <v>2.5000000000000001E-2</v>
      </c>
      <c r="AW24" s="270">
        <v>2.5999999999999999E-2</v>
      </c>
      <c r="AX24" s="270">
        <v>0</v>
      </c>
      <c r="AY24" s="270">
        <v>0</v>
      </c>
      <c r="AZ24" s="270">
        <v>0</v>
      </c>
      <c r="BA24" s="270">
        <v>0</v>
      </c>
      <c r="BB24" s="270">
        <v>0</v>
      </c>
      <c r="BC24" s="270">
        <v>0</v>
      </c>
      <c r="BD24" s="270">
        <v>0</v>
      </c>
      <c r="BE24" s="270">
        <v>0</v>
      </c>
      <c r="BF24" s="270">
        <v>0</v>
      </c>
      <c r="BG24" s="270">
        <v>0</v>
      </c>
    </row>
    <row r="25" spans="1:59">
      <c r="A25" s="267" t="s">
        <v>410</v>
      </c>
      <c r="B25" s="268">
        <v>0.42449999999999993</v>
      </c>
      <c r="C25" s="268">
        <v>1.1709999999999998</v>
      </c>
      <c r="D25" s="268">
        <v>0</v>
      </c>
      <c r="E25" s="268"/>
      <c r="F25" s="269">
        <v>5018</v>
      </c>
      <c r="G25" s="270">
        <v>0.24099999999999999</v>
      </c>
      <c r="H25" s="270">
        <v>5.6000000000000001E-2</v>
      </c>
      <c r="I25" s="270">
        <v>1.7999999999999999E-2</v>
      </c>
      <c r="J25" s="270">
        <v>0.02</v>
      </c>
      <c r="K25" s="270">
        <v>3.0000000000000001E-3</v>
      </c>
      <c r="L25" s="270">
        <v>8.649999999999991E-2</v>
      </c>
      <c r="M25" s="271">
        <v>48.027102431247506</v>
      </c>
      <c r="N25" s="269">
        <v>5202</v>
      </c>
      <c r="O25" s="269">
        <v>5373</v>
      </c>
      <c r="P25" s="269">
        <v>5500</v>
      </c>
      <c r="Q25" s="269">
        <v>5790</v>
      </c>
      <c r="R25" s="269">
        <v>6090</v>
      </c>
      <c r="S25" s="269" t="s">
        <v>152</v>
      </c>
      <c r="T25" s="270">
        <v>0.26500000000000001</v>
      </c>
      <c r="U25" s="270">
        <v>0.27</v>
      </c>
      <c r="V25" s="270">
        <v>0.27500000000000002</v>
      </c>
      <c r="W25" s="270">
        <v>0.28199999999999997</v>
      </c>
      <c r="X25" s="270">
        <v>0.29699999999999999</v>
      </c>
      <c r="Y25" s="270">
        <v>5.8000000000000003E-2</v>
      </c>
      <c r="Z25" s="270">
        <v>6.2E-2</v>
      </c>
      <c r="AA25" s="270">
        <v>6.8000000000000005E-2</v>
      </c>
      <c r="AB25" s="270">
        <v>7.4999999999999997E-2</v>
      </c>
      <c r="AC25" s="270">
        <v>8.2000000000000003E-2</v>
      </c>
      <c r="AD25" s="270">
        <v>0.02</v>
      </c>
      <c r="AE25" s="270">
        <v>2.4E-2</v>
      </c>
      <c r="AF25" s="270">
        <v>2.7E-2</v>
      </c>
      <c r="AG25" s="270">
        <v>3.1E-2</v>
      </c>
      <c r="AH25" s="270">
        <v>3.5000000000000003E-2</v>
      </c>
      <c r="AI25" s="270">
        <v>2.1000000000000001E-2</v>
      </c>
      <c r="AJ25" s="270">
        <v>2.3E-2</v>
      </c>
      <c r="AK25" s="270">
        <v>2.5000000000000001E-2</v>
      </c>
      <c r="AL25" s="270">
        <v>2.8000000000000001E-2</v>
      </c>
      <c r="AM25" s="270">
        <v>3.4000000000000002E-2</v>
      </c>
      <c r="AN25" s="270">
        <v>4.0000000000000001E-3</v>
      </c>
      <c r="AO25" s="270">
        <v>4.0000000000000001E-3</v>
      </c>
      <c r="AP25" s="270">
        <v>4.0000000000000001E-3</v>
      </c>
      <c r="AQ25" s="270">
        <v>5.0000000000000001E-3</v>
      </c>
      <c r="AR25" s="270">
        <v>6.0000000000000001E-3</v>
      </c>
      <c r="AS25" s="270">
        <v>6.4000000000000001E-2</v>
      </c>
      <c r="AT25" s="270">
        <v>6.7000000000000004E-2</v>
      </c>
      <c r="AU25" s="270">
        <v>7.0000000000000007E-2</v>
      </c>
      <c r="AV25" s="270">
        <v>7.2999999999999995E-2</v>
      </c>
      <c r="AW25" s="270">
        <v>7.9000000000000001E-2</v>
      </c>
      <c r="AX25" s="270">
        <v>0</v>
      </c>
      <c r="AY25" s="270">
        <v>0</v>
      </c>
      <c r="AZ25" s="270">
        <v>0</v>
      </c>
      <c r="BA25" s="270">
        <v>0</v>
      </c>
      <c r="BB25" s="270">
        <v>0</v>
      </c>
      <c r="BC25" s="270">
        <v>0</v>
      </c>
      <c r="BD25" s="270">
        <v>0</v>
      </c>
      <c r="BE25" s="270">
        <v>0</v>
      </c>
      <c r="BF25" s="270">
        <v>0</v>
      </c>
      <c r="BG25" s="270">
        <v>0</v>
      </c>
    </row>
    <row r="26" spans="1:59">
      <c r="A26" s="267" t="s">
        <v>411</v>
      </c>
      <c r="B26" s="268">
        <v>4.7250000000000007E-2</v>
      </c>
      <c r="C26" s="268">
        <v>6.8000000000000005E-2</v>
      </c>
      <c r="D26" s="268">
        <v>0</v>
      </c>
      <c r="E26" s="268"/>
      <c r="F26" s="269">
        <v>300</v>
      </c>
      <c r="G26" s="270">
        <v>0.05</v>
      </c>
      <c r="H26" s="270">
        <v>0</v>
      </c>
      <c r="I26" s="270">
        <v>0</v>
      </c>
      <c r="J26" s="270">
        <v>0</v>
      </c>
      <c r="K26" s="270">
        <v>0</v>
      </c>
      <c r="L26" s="270">
        <v>-2.7499999999999955E-3</v>
      </c>
      <c r="M26" s="271">
        <v>166.66666666666666</v>
      </c>
      <c r="N26" s="269">
        <v>500</v>
      </c>
      <c r="O26" s="269">
        <v>525</v>
      </c>
      <c r="P26" s="269">
        <v>550</v>
      </c>
      <c r="Q26" s="269">
        <v>600</v>
      </c>
      <c r="R26" s="269">
        <v>600</v>
      </c>
      <c r="S26" s="269" t="s">
        <v>164</v>
      </c>
      <c r="T26" s="270">
        <v>4.8000000000000001E-2</v>
      </c>
      <c r="U26" s="270">
        <v>4.8000000000000001E-2</v>
      </c>
      <c r="V26" s="270">
        <v>4.8000000000000001E-2</v>
      </c>
      <c r="W26" s="270">
        <v>4.8000000000000001E-2</v>
      </c>
      <c r="X26" s="270">
        <v>4.8000000000000001E-2</v>
      </c>
      <c r="Y26" s="270">
        <v>0</v>
      </c>
      <c r="Z26" s="270">
        <v>0</v>
      </c>
      <c r="AA26" s="270">
        <v>0</v>
      </c>
      <c r="AB26" s="270">
        <v>0</v>
      </c>
      <c r="AC26" s="270">
        <v>0</v>
      </c>
      <c r="AD26" s="270">
        <v>0</v>
      </c>
      <c r="AE26" s="270">
        <v>0</v>
      </c>
      <c r="AF26" s="270">
        <v>0</v>
      </c>
      <c r="AG26" s="270">
        <v>0</v>
      </c>
      <c r="AH26" s="270">
        <v>0</v>
      </c>
      <c r="AI26" s="270">
        <v>0</v>
      </c>
      <c r="AJ26" s="270">
        <v>0</v>
      </c>
      <c r="AK26" s="270">
        <v>0</v>
      </c>
      <c r="AL26" s="270">
        <v>0</v>
      </c>
      <c r="AM26" s="270">
        <v>0</v>
      </c>
      <c r="AN26" s="270">
        <v>0</v>
      </c>
      <c r="AO26" s="270">
        <v>0</v>
      </c>
      <c r="AP26" s="270">
        <v>0</v>
      </c>
      <c r="AQ26" s="270">
        <v>0</v>
      </c>
      <c r="AR26" s="270">
        <v>0</v>
      </c>
      <c r="AS26" s="270">
        <v>6.0000000000000001E-3</v>
      </c>
      <c r="AT26" s="270">
        <v>6.0000000000000001E-3</v>
      </c>
      <c r="AU26" s="270">
        <v>6.0000000000000001E-3</v>
      </c>
      <c r="AV26" s="270">
        <v>6.0000000000000001E-3</v>
      </c>
      <c r="AW26" s="270">
        <v>6.0000000000000001E-3</v>
      </c>
      <c r="AX26" s="270">
        <v>0</v>
      </c>
      <c r="AY26" s="270">
        <v>0</v>
      </c>
      <c r="AZ26" s="270">
        <v>0</v>
      </c>
      <c r="BA26" s="270">
        <v>0</v>
      </c>
      <c r="BB26" s="270">
        <v>0</v>
      </c>
      <c r="BC26" s="270">
        <v>0</v>
      </c>
      <c r="BD26" s="270">
        <v>0</v>
      </c>
      <c r="BE26" s="270">
        <v>0</v>
      </c>
      <c r="BF26" s="270">
        <v>0</v>
      </c>
      <c r="BG26" s="270">
        <v>0</v>
      </c>
    </row>
    <row r="27" spans="1:59">
      <c r="A27" s="267" t="s">
        <v>412</v>
      </c>
      <c r="B27" s="268">
        <v>5.5583333333333339E-2</v>
      </c>
      <c r="C27" s="268">
        <v>0.29499999999999998</v>
      </c>
      <c r="D27" s="268">
        <v>0</v>
      </c>
      <c r="E27" s="268"/>
      <c r="F27" s="269">
        <v>1326</v>
      </c>
      <c r="G27" s="270">
        <v>1.2999999999999999E-2</v>
      </c>
      <c r="H27" s="270">
        <v>7.0000000000000001E-3</v>
      </c>
      <c r="I27" s="270">
        <v>0</v>
      </c>
      <c r="J27" s="270">
        <v>3.0000000000000001E-3</v>
      </c>
      <c r="K27" s="270">
        <v>0.01</v>
      </c>
      <c r="L27" s="270">
        <v>2.2583333333333337E-2</v>
      </c>
      <c r="M27" s="271">
        <v>9.8039215686274517</v>
      </c>
      <c r="N27" s="269">
        <v>600</v>
      </c>
      <c r="O27" s="269">
        <v>600</v>
      </c>
      <c r="P27" s="269">
        <v>600</v>
      </c>
      <c r="Q27" s="269">
        <v>600</v>
      </c>
      <c r="R27" s="269">
        <v>600</v>
      </c>
      <c r="S27" s="269" t="s">
        <v>162</v>
      </c>
      <c r="T27" s="270">
        <v>2.9000000000000001E-2</v>
      </c>
      <c r="U27" s="270">
        <v>3.1E-2</v>
      </c>
      <c r="V27" s="270">
        <v>3.3000000000000002E-2</v>
      </c>
      <c r="W27" s="270">
        <v>3.5000000000000003E-2</v>
      </c>
      <c r="X27" s="270">
        <v>3.6999999999999998E-2</v>
      </c>
      <c r="Y27" s="270">
        <v>8.0000000000000002E-3</v>
      </c>
      <c r="Z27" s="270">
        <v>0.01</v>
      </c>
      <c r="AA27" s="270">
        <v>1.2E-2</v>
      </c>
      <c r="AB27" s="270">
        <v>1.4E-2</v>
      </c>
      <c r="AC27" s="270">
        <v>1.6E-2</v>
      </c>
      <c r="AD27" s="270">
        <v>0</v>
      </c>
      <c r="AE27" s="270">
        <v>0</v>
      </c>
      <c r="AF27" s="270">
        <v>0</v>
      </c>
      <c r="AG27" s="270">
        <v>0</v>
      </c>
      <c r="AH27" s="270">
        <v>0</v>
      </c>
      <c r="AI27" s="270">
        <v>4.0000000000000001E-3</v>
      </c>
      <c r="AJ27" s="270">
        <v>4.0000000000000001E-3</v>
      </c>
      <c r="AK27" s="270">
        <v>4.0000000000000001E-3</v>
      </c>
      <c r="AL27" s="270">
        <v>4.0000000000000001E-3</v>
      </c>
      <c r="AM27" s="270">
        <v>4.0000000000000001E-3</v>
      </c>
      <c r="AN27" s="270">
        <v>8.9999999999999993E-3</v>
      </c>
      <c r="AO27" s="270">
        <v>8.9999999999999993E-3</v>
      </c>
      <c r="AP27" s="270">
        <v>8.9999999999999993E-3</v>
      </c>
      <c r="AQ27" s="270">
        <v>8.9999999999999993E-3</v>
      </c>
      <c r="AR27" s="270">
        <v>8.9999999999999993E-3</v>
      </c>
      <c r="AS27" s="270">
        <v>6.0000000000000001E-3</v>
      </c>
      <c r="AT27" s="270">
        <v>6.0000000000000001E-3</v>
      </c>
      <c r="AU27" s="270">
        <v>6.0000000000000001E-3</v>
      </c>
      <c r="AV27" s="270">
        <v>7.0000000000000001E-3</v>
      </c>
      <c r="AW27" s="270">
        <v>7.0000000000000001E-3</v>
      </c>
      <c r="AX27" s="270">
        <v>0</v>
      </c>
      <c r="AY27" s="270">
        <v>0</v>
      </c>
      <c r="AZ27" s="270">
        <v>0</v>
      </c>
      <c r="BA27" s="270">
        <v>0</v>
      </c>
      <c r="BB27" s="270">
        <v>0</v>
      </c>
      <c r="BC27" s="270">
        <v>0</v>
      </c>
      <c r="BD27" s="270">
        <v>0</v>
      </c>
      <c r="BE27" s="270">
        <v>0</v>
      </c>
      <c r="BF27" s="270">
        <v>0</v>
      </c>
      <c r="BG27" s="270">
        <v>0</v>
      </c>
    </row>
    <row r="28" spans="1:59">
      <c r="A28" s="267" t="s">
        <v>413</v>
      </c>
      <c r="B28" s="268">
        <v>8.0416666666666678E-2</v>
      </c>
      <c r="C28" s="268">
        <v>6.6000000000000003E-2</v>
      </c>
      <c r="D28" s="268">
        <v>0</v>
      </c>
      <c r="E28" s="268"/>
      <c r="F28" s="269">
        <v>464</v>
      </c>
      <c r="G28" s="270">
        <v>2.5000000000000001E-2</v>
      </c>
      <c r="H28" s="270">
        <v>1.4999999999999999E-2</v>
      </c>
      <c r="I28" s="270">
        <v>0</v>
      </c>
      <c r="J28" s="270">
        <v>5.0000000000000001E-3</v>
      </c>
      <c r="K28" s="270">
        <v>1E-3</v>
      </c>
      <c r="L28" s="270">
        <v>3.4416666666666679E-2</v>
      </c>
      <c r="M28" s="271">
        <v>53.879310344827587</v>
      </c>
      <c r="N28" s="269">
        <v>484</v>
      </c>
      <c r="O28" s="269">
        <v>504</v>
      </c>
      <c r="P28" s="269">
        <v>524</v>
      </c>
      <c r="Q28" s="269">
        <v>544</v>
      </c>
      <c r="R28" s="269">
        <v>564</v>
      </c>
      <c r="S28" s="269" t="s">
        <v>165</v>
      </c>
      <c r="T28" s="270">
        <v>2.7E-2</v>
      </c>
      <c r="U28" s="270">
        <v>2.9000000000000001E-2</v>
      </c>
      <c r="V28" s="270">
        <v>3.1E-2</v>
      </c>
      <c r="W28" s="270">
        <v>3.3000000000000002E-2</v>
      </c>
      <c r="X28" s="270">
        <v>3.5000000000000003E-2</v>
      </c>
      <c r="Y28" s="270">
        <v>1.0999999999999999E-2</v>
      </c>
      <c r="Z28" s="270">
        <v>1.2E-2</v>
      </c>
      <c r="AA28" s="270">
        <v>1.2999999999999999E-2</v>
      </c>
      <c r="AB28" s="270">
        <v>1.4E-2</v>
      </c>
      <c r="AC28" s="270">
        <v>1.4999999999999999E-2</v>
      </c>
      <c r="AD28" s="270">
        <v>0</v>
      </c>
      <c r="AE28" s="270">
        <v>0</v>
      </c>
      <c r="AF28" s="270">
        <v>0</v>
      </c>
      <c r="AG28" s="270">
        <v>0</v>
      </c>
      <c r="AH28" s="270">
        <v>0</v>
      </c>
      <c r="AI28" s="270">
        <v>5.0000000000000001E-3</v>
      </c>
      <c r="AJ28" s="270">
        <v>6.0000000000000001E-3</v>
      </c>
      <c r="AK28" s="270">
        <v>7.0000000000000001E-3</v>
      </c>
      <c r="AL28" s="270">
        <v>8.0000000000000002E-3</v>
      </c>
      <c r="AM28" s="270">
        <v>8.9999999999999993E-3</v>
      </c>
      <c r="AN28" s="270">
        <v>0</v>
      </c>
      <c r="AO28" s="270">
        <v>0</v>
      </c>
      <c r="AP28" s="270">
        <v>0</v>
      </c>
      <c r="AQ28" s="270">
        <v>0</v>
      </c>
      <c r="AR28" s="270">
        <v>0</v>
      </c>
      <c r="AS28" s="270">
        <v>1.6E-2</v>
      </c>
      <c r="AT28" s="270">
        <v>1.7000000000000001E-2</v>
      </c>
      <c r="AU28" s="270">
        <v>1.9E-2</v>
      </c>
      <c r="AV28" s="270">
        <v>0.02</v>
      </c>
      <c r="AW28" s="270">
        <v>2.1999999999999999E-2</v>
      </c>
      <c r="AX28" s="270">
        <v>2.9000000000000001E-2</v>
      </c>
      <c r="AY28" s="270">
        <v>0</v>
      </c>
      <c r="AZ28" s="270">
        <v>0</v>
      </c>
      <c r="BA28" s="270">
        <v>0</v>
      </c>
      <c r="BB28" s="270">
        <v>0</v>
      </c>
      <c r="BC28" s="270">
        <v>0</v>
      </c>
      <c r="BD28" s="270">
        <v>0</v>
      </c>
      <c r="BE28" s="270">
        <v>0</v>
      </c>
      <c r="BF28" s="270">
        <v>0</v>
      </c>
      <c r="BG28" s="270">
        <v>0</v>
      </c>
    </row>
    <row r="29" spans="1:59">
      <c r="A29" s="267" t="s">
        <v>952</v>
      </c>
      <c r="B29" s="268">
        <v>0.19233333333333333</v>
      </c>
      <c r="C29" s="268">
        <v>0.92300000000000015</v>
      </c>
      <c r="D29" s="268">
        <v>0</v>
      </c>
      <c r="E29" s="268"/>
      <c r="F29" s="269">
        <v>180</v>
      </c>
      <c r="G29" s="270">
        <v>0.13500000000000001</v>
      </c>
      <c r="H29" s="270">
        <v>3.7999999999999999E-2</v>
      </c>
      <c r="I29" s="270">
        <v>0</v>
      </c>
      <c r="J29" s="270">
        <v>0</v>
      </c>
      <c r="K29" s="270">
        <v>3.5000000000000003E-2</v>
      </c>
      <c r="L29" s="270">
        <v>-1.566666666666669E-2</v>
      </c>
      <c r="M29" s="271">
        <v>750</v>
      </c>
      <c r="N29" s="269">
        <v>205</v>
      </c>
      <c r="O29" s="269">
        <v>230</v>
      </c>
      <c r="P29" s="269">
        <v>240</v>
      </c>
      <c r="Q29" s="269">
        <v>250</v>
      </c>
      <c r="R29" s="269">
        <v>260</v>
      </c>
      <c r="S29" s="269" t="s">
        <v>216</v>
      </c>
      <c r="T29" s="270">
        <v>0.13300000000000001</v>
      </c>
      <c r="U29" s="270">
        <v>0.14399999999999999</v>
      </c>
      <c r="V29" s="270">
        <v>0.155</v>
      </c>
      <c r="W29" s="270">
        <v>0.16600000000000001</v>
      </c>
      <c r="X29" s="270">
        <v>0.17699999999999999</v>
      </c>
      <c r="Y29" s="270">
        <v>0.05</v>
      </c>
      <c r="Z29" s="270">
        <v>5.0999999999999997E-2</v>
      </c>
      <c r="AA29" s="270">
        <v>5.1999999999999998E-2</v>
      </c>
      <c r="AB29" s="270">
        <v>5.2999999999999999E-2</v>
      </c>
      <c r="AC29" s="270">
        <v>5.3999999999999999E-2</v>
      </c>
      <c r="AD29" s="270">
        <v>0</v>
      </c>
      <c r="AE29" s="270">
        <v>0</v>
      </c>
      <c r="AF29" s="270">
        <v>0</v>
      </c>
      <c r="AG29" s="270">
        <v>0</v>
      </c>
      <c r="AH29" s="270">
        <v>0</v>
      </c>
      <c r="AI29" s="270">
        <v>0</v>
      </c>
      <c r="AJ29" s="270">
        <v>0</v>
      </c>
      <c r="AK29" s="270">
        <v>0</v>
      </c>
      <c r="AL29" s="270">
        <v>0</v>
      </c>
      <c r="AM29" s="270">
        <v>0</v>
      </c>
      <c r="AN29" s="270">
        <v>0.03</v>
      </c>
      <c r="AO29" s="270">
        <v>0.03</v>
      </c>
      <c r="AP29" s="270">
        <v>0.03</v>
      </c>
      <c r="AQ29" s="270">
        <v>0.03</v>
      </c>
      <c r="AR29" s="270">
        <v>0.03</v>
      </c>
      <c r="AS29" s="270">
        <v>0.03</v>
      </c>
      <c r="AT29" s="270">
        <v>3.1E-2</v>
      </c>
      <c r="AU29" s="270">
        <v>3.3000000000000002E-2</v>
      </c>
      <c r="AV29" s="270">
        <v>3.5000000000000003E-2</v>
      </c>
      <c r="AW29" s="270">
        <v>3.5999999999999997E-2</v>
      </c>
      <c r="AX29" s="270">
        <v>0</v>
      </c>
      <c r="AY29" s="270">
        <v>0</v>
      </c>
      <c r="AZ29" s="270">
        <v>0</v>
      </c>
      <c r="BA29" s="270">
        <v>0</v>
      </c>
      <c r="BB29" s="270">
        <v>0</v>
      </c>
      <c r="BC29" s="270">
        <v>0</v>
      </c>
      <c r="BD29" s="270">
        <v>0</v>
      </c>
      <c r="BE29" s="270">
        <v>0</v>
      </c>
      <c r="BF29" s="270">
        <v>0</v>
      </c>
      <c r="BG29" s="270">
        <v>0</v>
      </c>
    </row>
    <row r="30" spans="1:59">
      <c r="A30" s="267" t="s">
        <v>414</v>
      </c>
      <c r="B30" s="268">
        <v>0.19741666666666668</v>
      </c>
      <c r="C30" s="268">
        <v>0.36599999999999999</v>
      </c>
      <c r="D30" s="268">
        <v>2.7E-2</v>
      </c>
      <c r="E30" s="268"/>
      <c r="F30" s="269">
        <v>1075</v>
      </c>
      <c r="G30" s="270">
        <v>0.04</v>
      </c>
      <c r="H30" s="270">
        <v>2.7E-2</v>
      </c>
      <c r="I30" s="270">
        <v>0</v>
      </c>
      <c r="J30" s="270">
        <v>1E-3</v>
      </c>
      <c r="K30" s="270">
        <v>1E-3</v>
      </c>
      <c r="L30" s="270">
        <v>0.10141666666666668</v>
      </c>
      <c r="M30" s="271">
        <v>37.209302325581397</v>
      </c>
      <c r="N30" s="269">
        <v>1082</v>
      </c>
      <c r="O30" s="269">
        <v>1121</v>
      </c>
      <c r="P30" s="269">
        <v>1160</v>
      </c>
      <c r="Q30" s="269">
        <v>1202</v>
      </c>
      <c r="R30" s="269">
        <v>1244</v>
      </c>
      <c r="S30" s="269" t="s">
        <v>220</v>
      </c>
      <c r="T30" s="270">
        <v>4.7E-2</v>
      </c>
      <c r="U30" s="270">
        <v>4.8000000000000001E-2</v>
      </c>
      <c r="V30" s="270">
        <v>0.05</v>
      </c>
      <c r="W30" s="270">
        <v>5.1999999999999998E-2</v>
      </c>
      <c r="X30" s="270">
        <v>5.3999999999999999E-2</v>
      </c>
      <c r="Y30" s="270">
        <v>2.5999999999999999E-2</v>
      </c>
      <c r="Z30" s="270">
        <v>2.7E-2</v>
      </c>
      <c r="AA30" s="270">
        <v>2.8000000000000001E-2</v>
      </c>
      <c r="AB30" s="270">
        <v>2.9000000000000001E-2</v>
      </c>
      <c r="AC30" s="270">
        <v>0.03</v>
      </c>
      <c r="AD30" s="270">
        <v>0</v>
      </c>
      <c r="AE30" s="270">
        <v>0</v>
      </c>
      <c r="AF30" s="270">
        <v>0</v>
      </c>
      <c r="AG30" s="270">
        <v>0</v>
      </c>
      <c r="AH30" s="270">
        <v>0</v>
      </c>
      <c r="AI30" s="270">
        <v>2E-3</v>
      </c>
      <c r="AJ30" s="270">
        <v>2E-3</v>
      </c>
      <c r="AK30" s="270">
        <v>2E-3</v>
      </c>
      <c r="AL30" s="270">
        <v>2E-3</v>
      </c>
      <c r="AM30" s="270">
        <v>2E-3</v>
      </c>
      <c r="AN30" s="270">
        <v>2E-3</v>
      </c>
      <c r="AO30" s="270">
        <v>2E-3</v>
      </c>
      <c r="AP30" s="270">
        <v>2E-3</v>
      </c>
      <c r="AQ30" s="270">
        <v>2E-3</v>
      </c>
      <c r="AR30" s="270">
        <v>2E-3</v>
      </c>
      <c r="AS30" s="270">
        <v>0.13600000000000001</v>
      </c>
      <c r="AT30" s="270">
        <v>0.13900000000000001</v>
      </c>
      <c r="AU30" s="270">
        <v>0.14499999999999999</v>
      </c>
      <c r="AV30" s="270">
        <v>0.15</v>
      </c>
      <c r="AW30" s="270">
        <v>0.155</v>
      </c>
      <c r="AX30" s="270">
        <v>0</v>
      </c>
      <c r="AY30" s="270">
        <v>0</v>
      </c>
      <c r="AZ30" s="270">
        <v>0</v>
      </c>
      <c r="BA30" s="270">
        <v>0</v>
      </c>
      <c r="BB30" s="270">
        <v>0</v>
      </c>
      <c r="BC30" s="270">
        <v>0</v>
      </c>
      <c r="BD30" s="270">
        <v>0</v>
      </c>
      <c r="BE30" s="270">
        <v>0</v>
      </c>
      <c r="BF30" s="270">
        <v>0</v>
      </c>
      <c r="BG30" s="270">
        <v>0</v>
      </c>
    </row>
    <row r="31" spans="1:59">
      <c r="A31" s="267" t="s">
        <v>415</v>
      </c>
      <c r="B31" s="268">
        <v>2.0499999999999994E-2</v>
      </c>
      <c r="C31" s="268">
        <v>0.16600000000000001</v>
      </c>
      <c r="D31" s="268">
        <v>0</v>
      </c>
      <c r="E31" s="268"/>
      <c r="F31" s="269">
        <v>290</v>
      </c>
      <c r="G31" s="270">
        <v>0.01</v>
      </c>
      <c r="H31" s="270">
        <v>2E-3</v>
      </c>
      <c r="I31" s="270">
        <v>0</v>
      </c>
      <c r="J31" s="270">
        <v>3.0000000000000001E-3</v>
      </c>
      <c r="K31" s="270">
        <v>1E-3</v>
      </c>
      <c r="L31" s="270">
        <v>4.4999999999999936E-3</v>
      </c>
      <c r="M31" s="271">
        <v>34.482758620689658</v>
      </c>
      <c r="N31" s="269">
        <v>320</v>
      </c>
      <c r="O31" s="269">
        <v>330</v>
      </c>
      <c r="P31" s="269">
        <v>340</v>
      </c>
      <c r="Q31" s="269">
        <v>350</v>
      </c>
      <c r="R31" s="269">
        <v>360</v>
      </c>
      <c r="S31" s="269" t="s">
        <v>219</v>
      </c>
      <c r="T31" s="270">
        <v>1.4999999999999999E-2</v>
      </c>
      <c r="U31" s="270">
        <v>1.6E-2</v>
      </c>
      <c r="V31" s="270">
        <v>1.7999999999999999E-2</v>
      </c>
      <c r="W31" s="270">
        <v>0.02</v>
      </c>
      <c r="X31" s="270">
        <v>2.1999999999999999E-2</v>
      </c>
      <c r="Y31" s="270">
        <v>3.0000000000000001E-3</v>
      </c>
      <c r="Z31" s="270">
        <v>4.0000000000000001E-3</v>
      </c>
      <c r="AA31" s="270">
        <v>5.0000000000000001E-3</v>
      </c>
      <c r="AB31" s="270">
        <v>6.0000000000000001E-3</v>
      </c>
      <c r="AC31" s="270">
        <v>7.0000000000000001E-3</v>
      </c>
      <c r="AD31" s="270">
        <v>0</v>
      </c>
      <c r="AE31" s="270">
        <v>0</v>
      </c>
      <c r="AF31" s="270">
        <v>0</v>
      </c>
      <c r="AG31" s="270">
        <v>0</v>
      </c>
      <c r="AH31" s="270">
        <v>0</v>
      </c>
      <c r="AI31" s="270">
        <v>4.0000000000000001E-3</v>
      </c>
      <c r="AJ31" s="270">
        <v>4.0000000000000001E-3</v>
      </c>
      <c r="AK31" s="270">
        <v>4.0000000000000001E-3</v>
      </c>
      <c r="AL31" s="270">
        <v>5.0000000000000001E-3</v>
      </c>
      <c r="AM31" s="270">
        <v>5.0000000000000001E-3</v>
      </c>
      <c r="AN31" s="270">
        <v>1E-3</v>
      </c>
      <c r="AO31" s="270">
        <v>1E-3</v>
      </c>
      <c r="AP31" s="270">
        <v>1E-3</v>
      </c>
      <c r="AQ31" s="270">
        <v>1E-3</v>
      </c>
      <c r="AR31" s="270">
        <v>1E-3</v>
      </c>
      <c r="AS31" s="270">
        <v>0</v>
      </c>
      <c r="AT31" s="270">
        <v>0</v>
      </c>
      <c r="AU31" s="270">
        <v>0</v>
      </c>
      <c r="AV31" s="270">
        <v>0</v>
      </c>
      <c r="AW31" s="270">
        <v>0</v>
      </c>
      <c r="AX31" s="270">
        <v>0</v>
      </c>
      <c r="AY31" s="270">
        <v>0</v>
      </c>
      <c r="AZ31" s="270">
        <v>0</v>
      </c>
      <c r="BA31" s="270">
        <v>0</v>
      </c>
      <c r="BB31" s="270">
        <v>0</v>
      </c>
      <c r="BC31" s="270">
        <v>0</v>
      </c>
      <c r="BD31" s="270">
        <v>0</v>
      </c>
      <c r="BE31" s="270">
        <v>0</v>
      </c>
      <c r="BF31" s="270">
        <v>0</v>
      </c>
      <c r="BG31" s="270">
        <v>0</v>
      </c>
    </row>
    <row r="32" spans="1:59">
      <c r="A32" s="267" t="s">
        <v>953</v>
      </c>
      <c r="B32" s="268">
        <v>0.42283333333333334</v>
      </c>
      <c r="C32" s="268">
        <v>0.33300000000000002</v>
      </c>
      <c r="D32" s="268">
        <v>1.2E-2</v>
      </c>
      <c r="E32" s="268"/>
      <c r="F32" s="269">
        <v>6713</v>
      </c>
      <c r="G32" s="270">
        <v>0.35899999999999999</v>
      </c>
      <c r="H32" s="270">
        <v>1.7000000000000001E-2</v>
      </c>
      <c r="I32" s="270">
        <v>1E-3</v>
      </c>
      <c r="J32" s="270">
        <v>1.2E-2</v>
      </c>
      <c r="K32" s="270">
        <v>0</v>
      </c>
      <c r="L32" s="270">
        <v>2.1833333333333316E-2</v>
      </c>
      <c r="M32" s="271">
        <v>53.478325636824074</v>
      </c>
      <c r="N32" s="269">
        <v>6780</v>
      </c>
      <c r="O32" s="269">
        <v>6916</v>
      </c>
      <c r="P32" s="269">
        <v>7054</v>
      </c>
      <c r="Q32" s="269">
        <v>7195</v>
      </c>
      <c r="R32" s="269">
        <v>7339</v>
      </c>
      <c r="S32" s="269" t="s">
        <v>212</v>
      </c>
      <c r="T32" s="270">
        <v>0.36199999999999999</v>
      </c>
      <c r="U32" s="270">
        <v>0.36899999999999999</v>
      </c>
      <c r="V32" s="270">
        <v>0.376</v>
      </c>
      <c r="W32" s="270">
        <v>0.38300000000000001</v>
      </c>
      <c r="X32" s="270">
        <v>0.39</v>
      </c>
      <c r="Y32" s="270">
        <v>1.7000000000000001E-2</v>
      </c>
      <c r="Z32" s="270">
        <v>1.7000000000000001E-2</v>
      </c>
      <c r="AA32" s="270">
        <v>1.7000000000000001E-2</v>
      </c>
      <c r="AB32" s="270">
        <v>1.7000000000000001E-2</v>
      </c>
      <c r="AC32" s="270">
        <v>1.7000000000000001E-2</v>
      </c>
      <c r="AD32" s="270">
        <v>1E-3</v>
      </c>
      <c r="AE32" s="270">
        <v>1E-3</v>
      </c>
      <c r="AF32" s="270">
        <v>1E-3</v>
      </c>
      <c r="AG32" s="270">
        <v>1E-3</v>
      </c>
      <c r="AH32" s="270">
        <v>1E-3</v>
      </c>
      <c r="AI32" s="270">
        <v>1.2E-2</v>
      </c>
      <c r="AJ32" s="270">
        <v>1.2E-2</v>
      </c>
      <c r="AK32" s="270">
        <v>1.2E-2</v>
      </c>
      <c r="AL32" s="270">
        <v>1.2E-2</v>
      </c>
      <c r="AM32" s="270">
        <v>1.2E-2</v>
      </c>
      <c r="AN32" s="270">
        <v>0</v>
      </c>
      <c r="AO32" s="270">
        <v>0</v>
      </c>
      <c r="AP32" s="270">
        <v>0</v>
      </c>
      <c r="AQ32" s="270">
        <v>0</v>
      </c>
      <c r="AR32" s="270">
        <v>0</v>
      </c>
      <c r="AS32" s="270">
        <v>2.1999999999999999E-2</v>
      </c>
      <c r="AT32" s="270">
        <v>2.3E-2</v>
      </c>
      <c r="AU32" s="270">
        <v>2.3E-2</v>
      </c>
      <c r="AV32" s="270">
        <v>2.3E-2</v>
      </c>
      <c r="AW32" s="270">
        <v>2.4E-2</v>
      </c>
      <c r="AX32" s="270">
        <v>0.41</v>
      </c>
      <c r="AY32" s="270">
        <v>0</v>
      </c>
      <c r="AZ32" s="270">
        <v>0</v>
      </c>
      <c r="BA32" s="270">
        <v>0</v>
      </c>
      <c r="BB32" s="270">
        <v>0</v>
      </c>
      <c r="BC32" s="270">
        <v>0</v>
      </c>
      <c r="BD32" s="270">
        <v>0</v>
      </c>
      <c r="BE32" s="270">
        <v>0</v>
      </c>
      <c r="BF32" s="270">
        <v>0</v>
      </c>
      <c r="BG32" s="270">
        <v>0</v>
      </c>
    </row>
    <row r="33" spans="1:59">
      <c r="A33" s="267" t="s">
        <v>417</v>
      </c>
      <c r="B33" s="268">
        <v>1.6958333333333335</v>
      </c>
      <c r="C33" s="268">
        <v>3.867999999999999</v>
      </c>
      <c r="D33" s="268">
        <v>0</v>
      </c>
      <c r="E33" s="268"/>
      <c r="F33" s="269">
        <v>14777</v>
      </c>
      <c r="G33" s="270">
        <v>1.407</v>
      </c>
      <c r="H33" s="270">
        <v>5.6000000000000001E-2</v>
      </c>
      <c r="I33" s="270">
        <v>0</v>
      </c>
      <c r="J33" s="270">
        <v>0</v>
      </c>
      <c r="K33" s="270">
        <v>2.1000000000000001E-2</v>
      </c>
      <c r="L33" s="270">
        <v>0.21183333333333354</v>
      </c>
      <c r="M33" s="271">
        <v>95.21553765987683</v>
      </c>
      <c r="N33" s="269">
        <v>15458</v>
      </c>
      <c r="O33" s="269">
        <v>15858</v>
      </c>
      <c r="P33" s="269">
        <v>16175</v>
      </c>
      <c r="Q33" s="269">
        <v>16498</v>
      </c>
      <c r="R33" s="269">
        <v>16828</v>
      </c>
      <c r="S33" s="269" t="s">
        <v>134</v>
      </c>
      <c r="T33" s="270">
        <v>1.5269999999999999</v>
      </c>
      <c r="U33" s="270">
        <v>1.5669999999999999</v>
      </c>
      <c r="V33" s="270">
        <v>1.5980000000000001</v>
      </c>
      <c r="W33" s="270">
        <v>1.63</v>
      </c>
      <c r="X33" s="270">
        <v>1.663</v>
      </c>
      <c r="Y33" s="270">
        <v>5.8000000000000003E-2</v>
      </c>
      <c r="Z33" s="270">
        <v>0.06</v>
      </c>
      <c r="AA33" s="270">
        <v>6.5000000000000002E-2</v>
      </c>
      <c r="AB33" s="270">
        <v>7.0000000000000007E-2</v>
      </c>
      <c r="AC33" s="270">
        <v>7.4999999999999997E-2</v>
      </c>
      <c r="AD33" s="270">
        <v>0</v>
      </c>
      <c r="AE33" s="270">
        <v>0</v>
      </c>
      <c r="AF33" s="270">
        <v>0</v>
      </c>
      <c r="AG33" s="270">
        <v>0</v>
      </c>
      <c r="AH33" s="270">
        <v>0</v>
      </c>
      <c r="AI33" s="270">
        <v>0</v>
      </c>
      <c r="AJ33" s="270">
        <v>0</v>
      </c>
      <c r="AK33" s="270">
        <v>0</v>
      </c>
      <c r="AL33" s="270">
        <v>0</v>
      </c>
      <c r="AM33" s="270">
        <v>0</v>
      </c>
      <c r="AN33" s="270">
        <v>0</v>
      </c>
      <c r="AO33" s="270">
        <v>0</v>
      </c>
      <c r="AP33" s="270">
        <v>0</v>
      </c>
      <c r="AQ33" s="270">
        <v>0</v>
      </c>
      <c r="AR33" s="270">
        <v>0</v>
      </c>
      <c r="AS33" s="270">
        <v>5.3999999999999999E-2</v>
      </c>
      <c r="AT33" s="270">
        <v>5.6000000000000001E-2</v>
      </c>
      <c r="AU33" s="270">
        <v>5.7000000000000002E-2</v>
      </c>
      <c r="AV33" s="270">
        <v>5.8000000000000003E-2</v>
      </c>
      <c r="AW33" s="270">
        <v>5.8999999999999997E-2</v>
      </c>
      <c r="AX33" s="270">
        <v>0</v>
      </c>
      <c r="AY33" s="270">
        <v>0</v>
      </c>
      <c r="AZ33" s="270">
        <v>0</v>
      </c>
      <c r="BA33" s="270">
        <v>0</v>
      </c>
      <c r="BB33" s="270">
        <v>0</v>
      </c>
      <c r="BC33" s="270">
        <v>0</v>
      </c>
      <c r="BD33" s="270">
        <v>0</v>
      </c>
      <c r="BE33" s="270">
        <v>0</v>
      </c>
      <c r="BF33" s="270">
        <v>0</v>
      </c>
      <c r="BG33" s="270">
        <v>0</v>
      </c>
    </row>
    <row r="34" spans="1:59">
      <c r="A34" s="267" t="s">
        <v>954</v>
      </c>
      <c r="B34" s="268" t="s">
        <v>395</v>
      </c>
      <c r="C34" s="268">
        <v>0</v>
      </c>
      <c r="D34" s="268">
        <v>0</v>
      </c>
      <c r="E34" s="268"/>
      <c r="F34" s="269" t="e">
        <v>#N/A</v>
      </c>
      <c r="G34" s="270">
        <v>0</v>
      </c>
      <c r="H34" s="270">
        <v>0</v>
      </c>
      <c r="I34" s="270">
        <v>0</v>
      </c>
      <c r="J34" s="270">
        <v>0</v>
      </c>
      <c r="K34" s="270">
        <v>0</v>
      </c>
      <c r="L34" s="270" t="e">
        <v>#VALUE!</v>
      </c>
      <c r="M34" s="271" t="s">
        <v>395</v>
      </c>
      <c r="N34" s="269">
        <v>0</v>
      </c>
      <c r="O34" s="269">
        <v>0</v>
      </c>
      <c r="P34" s="269">
        <v>0</v>
      </c>
      <c r="Q34" s="269">
        <v>0</v>
      </c>
      <c r="R34" s="269">
        <v>0</v>
      </c>
      <c r="S34" s="269" t="s">
        <v>168</v>
      </c>
      <c r="T34" s="270">
        <v>0</v>
      </c>
      <c r="U34" s="270">
        <v>0</v>
      </c>
      <c r="V34" s="270">
        <v>0</v>
      </c>
      <c r="W34" s="270">
        <v>0</v>
      </c>
      <c r="X34" s="270">
        <v>0</v>
      </c>
      <c r="Y34" s="270">
        <v>0</v>
      </c>
      <c r="Z34" s="270">
        <v>0</v>
      </c>
      <c r="AA34" s="270">
        <v>0</v>
      </c>
      <c r="AB34" s="270">
        <v>0</v>
      </c>
      <c r="AC34" s="270">
        <v>0</v>
      </c>
      <c r="AD34" s="270">
        <v>0</v>
      </c>
      <c r="AE34" s="270">
        <v>0</v>
      </c>
      <c r="AF34" s="270">
        <v>0</v>
      </c>
      <c r="AG34" s="270">
        <v>0</v>
      </c>
      <c r="AH34" s="270">
        <v>0</v>
      </c>
      <c r="AI34" s="270">
        <v>0</v>
      </c>
      <c r="AJ34" s="270">
        <v>0</v>
      </c>
      <c r="AK34" s="270">
        <v>0</v>
      </c>
      <c r="AL34" s="270">
        <v>0</v>
      </c>
      <c r="AM34" s="270">
        <v>0</v>
      </c>
      <c r="AN34" s="270">
        <v>0</v>
      </c>
      <c r="AO34" s="270">
        <v>0</v>
      </c>
      <c r="AP34" s="270">
        <v>0</v>
      </c>
      <c r="AQ34" s="270">
        <v>0</v>
      </c>
      <c r="AR34" s="270">
        <v>0</v>
      </c>
      <c r="AS34" s="270">
        <v>0</v>
      </c>
      <c r="AT34" s="270">
        <v>0</v>
      </c>
      <c r="AU34" s="270">
        <v>0</v>
      </c>
      <c r="AV34" s="270">
        <v>0</v>
      </c>
      <c r="AW34" s="270">
        <v>0</v>
      </c>
      <c r="AX34" s="270">
        <v>0</v>
      </c>
      <c r="AY34" s="270">
        <v>0</v>
      </c>
      <c r="AZ34" s="270">
        <v>0</v>
      </c>
      <c r="BA34" s="270">
        <v>0</v>
      </c>
      <c r="BB34" s="270">
        <v>0</v>
      </c>
      <c r="BC34" s="270">
        <v>0</v>
      </c>
      <c r="BD34" s="270">
        <v>0</v>
      </c>
      <c r="BE34" s="270">
        <v>0</v>
      </c>
      <c r="BF34" s="270">
        <v>0</v>
      </c>
      <c r="BG34" s="270">
        <v>0</v>
      </c>
    </row>
    <row r="35" spans="1:59">
      <c r="A35" s="267" t="s">
        <v>219</v>
      </c>
      <c r="B35" s="268">
        <v>0.46274999999999999</v>
      </c>
      <c r="C35" s="268">
        <v>1.4939999999999998</v>
      </c>
      <c r="D35" s="268">
        <v>0.02</v>
      </c>
      <c r="E35" s="268"/>
      <c r="F35" s="269">
        <v>4539</v>
      </c>
      <c r="G35" s="270">
        <v>0.25</v>
      </c>
      <c r="H35" s="270">
        <v>7.0000000000000007E-2</v>
      </c>
      <c r="I35" s="270">
        <v>0.02</v>
      </c>
      <c r="J35" s="270">
        <v>0.02</v>
      </c>
      <c r="K35" s="270">
        <v>3.1E-2</v>
      </c>
      <c r="L35" s="270">
        <v>5.1749999999999963E-2</v>
      </c>
      <c r="M35" s="271">
        <v>55.078211059704778</v>
      </c>
      <c r="N35" s="269">
        <v>4500</v>
      </c>
      <c r="O35" s="269">
        <v>4815</v>
      </c>
      <c r="P35" s="269">
        <v>5152</v>
      </c>
      <c r="Q35" s="269">
        <v>5515</v>
      </c>
      <c r="R35" s="269">
        <v>5900</v>
      </c>
      <c r="S35" s="269" t="s">
        <v>210</v>
      </c>
      <c r="T35" s="270">
        <v>0.28899999999999998</v>
      </c>
      <c r="U35" s="270">
        <v>0.31</v>
      </c>
      <c r="V35" s="270">
        <v>0.33</v>
      </c>
      <c r="W35" s="270">
        <v>0.35399999999999998</v>
      </c>
      <c r="X35" s="270">
        <v>0.38</v>
      </c>
      <c r="Y35" s="270">
        <v>7.4999999999999997E-2</v>
      </c>
      <c r="Z35" s="270">
        <v>0.08</v>
      </c>
      <c r="AA35" s="270">
        <v>0.09</v>
      </c>
      <c r="AB35" s="270">
        <v>0.1</v>
      </c>
      <c r="AC35" s="270">
        <v>0.11</v>
      </c>
      <c r="AD35" s="270">
        <v>0</v>
      </c>
      <c r="AE35" s="270">
        <v>0</v>
      </c>
      <c r="AF35" s="270">
        <v>0</v>
      </c>
      <c r="AG35" s="270">
        <v>0</v>
      </c>
      <c r="AH35" s="270">
        <v>0</v>
      </c>
      <c r="AI35" s="270">
        <v>0.02</v>
      </c>
      <c r="AJ35" s="270">
        <v>2.3E-2</v>
      </c>
      <c r="AK35" s="270">
        <v>2.5000000000000001E-2</v>
      </c>
      <c r="AL35" s="270">
        <v>0.03</v>
      </c>
      <c r="AM35" s="270">
        <v>3.2000000000000001E-2</v>
      </c>
      <c r="AN35" s="270">
        <v>0.04</v>
      </c>
      <c r="AO35" s="270">
        <v>4.1000000000000002E-2</v>
      </c>
      <c r="AP35" s="270">
        <v>5.3999999999999999E-2</v>
      </c>
      <c r="AQ35" s="270">
        <v>6.7000000000000004E-2</v>
      </c>
      <c r="AR35" s="270">
        <v>0.08</v>
      </c>
      <c r="AS35" s="270">
        <v>3.7999999999999999E-2</v>
      </c>
      <c r="AT35" s="270">
        <v>4.1000000000000002E-2</v>
      </c>
      <c r="AU35" s="270">
        <v>5.3999999999999999E-2</v>
      </c>
      <c r="AV35" s="270">
        <v>6.7000000000000004E-2</v>
      </c>
      <c r="AW35" s="270">
        <v>0.08</v>
      </c>
      <c r="AX35" s="270">
        <v>0</v>
      </c>
      <c r="AY35" s="270">
        <v>0</v>
      </c>
      <c r="AZ35" s="270">
        <v>0</v>
      </c>
      <c r="BA35" s="270">
        <v>0</v>
      </c>
      <c r="BB35" s="270">
        <v>0</v>
      </c>
      <c r="BC35" s="270">
        <v>0</v>
      </c>
      <c r="BD35" s="270">
        <v>0</v>
      </c>
      <c r="BE35" s="270">
        <v>0</v>
      </c>
      <c r="BF35" s="270">
        <v>0</v>
      </c>
      <c r="BG35" s="270">
        <v>0</v>
      </c>
    </row>
    <row r="36" spans="1:59">
      <c r="A36" s="267" t="s">
        <v>418</v>
      </c>
      <c r="B36" s="268">
        <v>1.3175833333333336</v>
      </c>
      <c r="C36" s="268">
        <v>1.647</v>
      </c>
      <c r="D36" s="268">
        <v>4.1424657534246574E-3</v>
      </c>
      <c r="E36" s="268"/>
      <c r="F36" s="269">
        <v>22066</v>
      </c>
      <c r="G36" s="270">
        <v>0.98899999999999999</v>
      </c>
      <c r="H36" s="270">
        <v>0.04</v>
      </c>
      <c r="I36" s="270">
        <v>0</v>
      </c>
      <c r="J36" s="270">
        <v>0</v>
      </c>
      <c r="K36" s="270">
        <v>0.18099999999999999</v>
      </c>
      <c r="L36" s="270">
        <v>0.103440867579909</v>
      </c>
      <c r="M36" s="271">
        <v>44.820085198948611</v>
      </c>
      <c r="N36" s="269">
        <v>22763</v>
      </c>
      <c r="O36" s="269">
        <v>23263</v>
      </c>
      <c r="P36" s="269">
        <v>23763</v>
      </c>
      <c r="Q36" s="269">
        <v>24263</v>
      </c>
      <c r="R36" s="269">
        <v>24763</v>
      </c>
      <c r="S36" s="269" t="s">
        <v>219</v>
      </c>
      <c r="T36" s="270">
        <v>0.999</v>
      </c>
      <c r="U36" s="270">
        <v>1.0189999999999999</v>
      </c>
      <c r="V36" s="270">
        <v>1.0389999999999999</v>
      </c>
      <c r="W36" s="270">
        <v>1.0589999999999999</v>
      </c>
      <c r="X36" s="270">
        <v>1.079</v>
      </c>
      <c r="Y36" s="270">
        <v>0.04</v>
      </c>
      <c r="Z36" s="270">
        <v>4.1000000000000002E-2</v>
      </c>
      <c r="AA36" s="270">
        <v>4.2000000000000003E-2</v>
      </c>
      <c r="AB36" s="270">
        <v>4.2999999999999997E-2</v>
      </c>
      <c r="AC36" s="270">
        <v>4.3999999999999997E-2</v>
      </c>
      <c r="AD36" s="270">
        <v>0</v>
      </c>
      <c r="AE36" s="270">
        <v>0</v>
      </c>
      <c r="AF36" s="270">
        <v>0</v>
      </c>
      <c r="AG36" s="270">
        <v>0</v>
      </c>
      <c r="AH36" s="270">
        <v>0</v>
      </c>
      <c r="AI36" s="270">
        <v>0</v>
      </c>
      <c r="AJ36" s="270">
        <v>0</v>
      </c>
      <c r="AK36" s="270">
        <v>0</v>
      </c>
      <c r="AL36" s="270">
        <v>0</v>
      </c>
      <c r="AM36" s="270">
        <v>0</v>
      </c>
      <c r="AN36" s="270">
        <v>0.18099999999999999</v>
      </c>
      <c r="AO36" s="270">
        <v>0.183</v>
      </c>
      <c r="AP36" s="270">
        <v>0.185</v>
      </c>
      <c r="AQ36" s="270">
        <v>0.187</v>
      </c>
      <c r="AR36" s="270">
        <v>0.189</v>
      </c>
      <c r="AS36" s="270">
        <v>0.104</v>
      </c>
      <c r="AT36" s="270">
        <v>0.106</v>
      </c>
      <c r="AU36" s="270">
        <v>0.108</v>
      </c>
      <c r="AV36" s="270">
        <v>0.11</v>
      </c>
      <c r="AW36" s="270">
        <v>0.112</v>
      </c>
      <c r="AX36" s="270">
        <v>0</v>
      </c>
      <c r="AY36" s="270">
        <v>0</v>
      </c>
      <c r="AZ36" s="270">
        <v>0</v>
      </c>
      <c r="BA36" s="270">
        <v>0</v>
      </c>
      <c r="BB36" s="270">
        <v>0</v>
      </c>
      <c r="BC36" s="270">
        <v>0</v>
      </c>
      <c r="BD36" s="270">
        <v>0</v>
      </c>
      <c r="BE36" s="270">
        <v>0</v>
      </c>
      <c r="BF36" s="270">
        <v>0</v>
      </c>
      <c r="BG36" s="270">
        <v>0</v>
      </c>
    </row>
    <row r="37" spans="1:59">
      <c r="A37" s="267" t="s">
        <v>419</v>
      </c>
      <c r="B37" s="268">
        <v>0.7130833333333334</v>
      </c>
      <c r="C37" s="268">
        <v>2.52</v>
      </c>
      <c r="D37" s="268">
        <v>4.2038356164383568E-2</v>
      </c>
      <c r="E37" s="268"/>
      <c r="F37" s="269">
        <v>9084</v>
      </c>
      <c r="G37" s="270">
        <v>0.38</v>
      </c>
      <c r="H37" s="270">
        <v>6.0000000000000001E-3</v>
      </c>
      <c r="I37" s="270">
        <v>4.1000000000000002E-2</v>
      </c>
      <c r="J37" s="270">
        <v>0</v>
      </c>
      <c r="K37" s="270">
        <v>0.153</v>
      </c>
      <c r="L37" s="270">
        <v>9.1044977168949881E-2</v>
      </c>
      <c r="M37" s="271">
        <v>41.831792162043151</v>
      </c>
      <c r="N37" s="269">
        <v>10000</v>
      </c>
      <c r="O37" s="269">
        <v>10100</v>
      </c>
      <c r="P37" s="269">
        <v>10200</v>
      </c>
      <c r="Q37" s="269">
        <v>10300</v>
      </c>
      <c r="R37" s="269">
        <v>10400</v>
      </c>
      <c r="S37" s="269" t="s">
        <v>219</v>
      </c>
      <c r="T37" s="270">
        <v>0.45</v>
      </c>
      <c r="U37" s="270">
        <v>0.45500000000000002</v>
      </c>
      <c r="V37" s="270">
        <v>0.46</v>
      </c>
      <c r="W37" s="270">
        <v>0.46500000000000002</v>
      </c>
      <c r="X37" s="270">
        <v>0.47</v>
      </c>
      <c r="Y37" s="270">
        <v>0.01</v>
      </c>
      <c r="Z37" s="270">
        <v>0.01</v>
      </c>
      <c r="AA37" s="270">
        <v>0.01</v>
      </c>
      <c r="AB37" s="270">
        <v>0.01</v>
      </c>
      <c r="AC37" s="270">
        <v>0.01</v>
      </c>
      <c r="AD37" s="270">
        <v>4.4999999999999998E-2</v>
      </c>
      <c r="AE37" s="270">
        <v>4.5999999999999999E-2</v>
      </c>
      <c r="AF37" s="270">
        <v>4.7E-2</v>
      </c>
      <c r="AG37" s="270">
        <v>4.8000000000000001E-2</v>
      </c>
      <c r="AH37" s="270">
        <v>4.9000000000000002E-2</v>
      </c>
      <c r="AI37" s="270">
        <v>0</v>
      </c>
      <c r="AJ37" s="270">
        <v>0</v>
      </c>
      <c r="AK37" s="270">
        <v>0</v>
      </c>
      <c r="AL37" s="270">
        <v>0</v>
      </c>
      <c r="AM37" s="270">
        <v>0</v>
      </c>
      <c r="AN37" s="270">
        <v>0.154</v>
      </c>
      <c r="AO37" s="270">
        <v>0.156</v>
      </c>
      <c r="AP37" s="270">
        <v>0.158</v>
      </c>
      <c r="AQ37" s="270">
        <v>0.16</v>
      </c>
      <c r="AR37" s="270">
        <v>0.16200000000000001</v>
      </c>
      <c r="AS37" s="270">
        <v>0.10299999999999999</v>
      </c>
      <c r="AT37" s="270">
        <v>0.105</v>
      </c>
      <c r="AU37" s="270">
        <v>0.106</v>
      </c>
      <c r="AV37" s="270">
        <v>0.107</v>
      </c>
      <c r="AW37" s="270">
        <v>0.108</v>
      </c>
      <c r="AX37" s="270">
        <v>0</v>
      </c>
      <c r="AY37" s="270">
        <v>0</v>
      </c>
      <c r="AZ37" s="270">
        <v>0</v>
      </c>
      <c r="BA37" s="270">
        <v>0</v>
      </c>
      <c r="BB37" s="270">
        <v>0</v>
      </c>
      <c r="BC37" s="270">
        <v>0</v>
      </c>
      <c r="BD37" s="270">
        <v>0</v>
      </c>
      <c r="BE37" s="270">
        <v>0</v>
      </c>
      <c r="BF37" s="270">
        <v>0</v>
      </c>
      <c r="BG37" s="270">
        <v>0</v>
      </c>
    </row>
    <row r="38" spans="1:59">
      <c r="A38" s="267" t="s">
        <v>955</v>
      </c>
      <c r="B38" s="268" t="s">
        <v>395</v>
      </c>
      <c r="C38" s="268">
        <v>0</v>
      </c>
      <c r="D38" s="268">
        <v>0</v>
      </c>
      <c r="E38" s="268"/>
      <c r="F38" s="269" t="e">
        <v>#N/A</v>
      </c>
      <c r="G38" s="270">
        <v>0</v>
      </c>
      <c r="H38" s="270">
        <v>0</v>
      </c>
      <c r="I38" s="270">
        <v>0</v>
      </c>
      <c r="J38" s="270">
        <v>0</v>
      </c>
      <c r="K38" s="270">
        <v>0</v>
      </c>
      <c r="L38" s="270" t="e">
        <v>#VALUE!</v>
      </c>
      <c r="M38" s="271" t="s">
        <v>395</v>
      </c>
      <c r="N38" s="269">
        <v>0</v>
      </c>
      <c r="O38" s="269">
        <v>0</v>
      </c>
      <c r="P38" s="269">
        <v>0</v>
      </c>
      <c r="Q38" s="269">
        <v>0</v>
      </c>
      <c r="R38" s="269">
        <v>0</v>
      </c>
      <c r="S38" s="269" t="s">
        <v>219</v>
      </c>
      <c r="T38" s="270">
        <v>0</v>
      </c>
      <c r="U38" s="270">
        <v>0</v>
      </c>
      <c r="V38" s="270">
        <v>0</v>
      </c>
      <c r="W38" s="270">
        <v>0</v>
      </c>
      <c r="X38" s="270">
        <v>0</v>
      </c>
      <c r="Y38" s="270">
        <v>0</v>
      </c>
      <c r="Z38" s="270">
        <v>0</v>
      </c>
      <c r="AA38" s="270">
        <v>0</v>
      </c>
      <c r="AB38" s="270">
        <v>0</v>
      </c>
      <c r="AC38" s="270">
        <v>0</v>
      </c>
      <c r="AD38" s="270">
        <v>0</v>
      </c>
      <c r="AE38" s="270">
        <v>0</v>
      </c>
      <c r="AF38" s="270">
        <v>0</v>
      </c>
      <c r="AG38" s="270">
        <v>0</v>
      </c>
      <c r="AH38" s="270">
        <v>0</v>
      </c>
      <c r="AI38" s="270">
        <v>0</v>
      </c>
      <c r="AJ38" s="270">
        <v>0</v>
      </c>
      <c r="AK38" s="270">
        <v>0</v>
      </c>
      <c r="AL38" s="270">
        <v>0</v>
      </c>
      <c r="AM38" s="270">
        <v>0</v>
      </c>
      <c r="AN38" s="270">
        <v>0</v>
      </c>
      <c r="AO38" s="270">
        <v>0</v>
      </c>
      <c r="AP38" s="270">
        <v>0</v>
      </c>
      <c r="AQ38" s="270">
        <v>0</v>
      </c>
      <c r="AR38" s="270">
        <v>0</v>
      </c>
      <c r="AS38" s="270">
        <v>0</v>
      </c>
      <c r="AT38" s="270">
        <v>0</v>
      </c>
      <c r="AU38" s="270">
        <v>0</v>
      </c>
      <c r="AV38" s="270">
        <v>0</v>
      </c>
      <c r="AW38" s="270">
        <v>0</v>
      </c>
      <c r="AX38" s="270">
        <v>0</v>
      </c>
      <c r="AY38" s="270">
        <v>0</v>
      </c>
      <c r="AZ38" s="270">
        <v>0</v>
      </c>
      <c r="BA38" s="270">
        <v>0</v>
      </c>
      <c r="BB38" s="270">
        <v>0</v>
      </c>
      <c r="BC38" s="270">
        <v>0</v>
      </c>
      <c r="BD38" s="270">
        <v>0</v>
      </c>
      <c r="BE38" s="270">
        <v>0</v>
      </c>
      <c r="BF38" s="270">
        <v>0</v>
      </c>
      <c r="BG38" s="270">
        <v>0</v>
      </c>
    </row>
    <row r="39" spans="1:59">
      <c r="A39" s="267" t="s">
        <v>956</v>
      </c>
      <c r="B39" s="268" t="s">
        <v>395</v>
      </c>
      <c r="C39" s="268">
        <v>0</v>
      </c>
      <c r="D39" s="268">
        <v>0</v>
      </c>
      <c r="E39" s="268"/>
      <c r="F39" s="269" t="e">
        <v>#N/A</v>
      </c>
      <c r="G39" s="270">
        <v>0</v>
      </c>
      <c r="H39" s="270">
        <v>0</v>
      </c>
      <c r="I39" s="270">
        <v>0</v>
      </c>
      <c r="J39" s="270">
        <v>0</v>
      </c>
      <c r="K39" s="270">
        <v>0</v>
      </c>
      <c r="L39" s="270" t="e">
        <v>#VALUE!</v>
      </c>
      <c r="M39" s="271" t="s">
        <v>395</v>
      </c>
      <c r="N39" s="269">
        <v>0</v>
      </c>
      <c r="O39" s="269">
        <v>0</v>
      </c>
      <c r="P39" s="269">
        <v>0</v>
      </c>
      <c r="Q39" s="269">
        <v>0</v>
      </c>
      <c r="R39" s="269">
        <v>0</v>
      </c>
      <c r="S39" s="269" t="s">
        <v>219</v>
      </c>
      <c r="T39" s="270">
        <v>0</v>
      </c>
      <c r="U39" s="270">
        <v>0</v>
      </c>
      <c r="V39" s="270">
        <v>0</v>
      </c>
      <c r="W39" s="270">
        <v>0</v>
      </c>
      <c r="X39" s="270">
        <v>0</v>
      </c>
      <c r="Y39" s="270">
        <v>0</v>
      </c>
      <c r="Z39" s="270">
        <v>0</v>
      </c>
      <c r="AA39" s="270">
        <v>0</v>
      </c>
      <c r="AB39" s="270">
        <v>0</v>
      </c>
      <c r="AC39" s="270">
        <v>0</v>
      </c>
      <c r="AD39" s="270">
        <v>0</v>
      </c>
      <c r="AE39" s="270">
        <v>0</v>
      </c>
      <c r="AF39" s="270">
        <v>0</v>
      </c>
      <c r="AG39" s="270">
        <v>0</v>
      </c>
      <c r="AH39" s="270">
        <v>0</v>
      </c>
      <c r="AI39" s="270">
        <v>0</v>
      </c>
      <c r="AJ39" s="270">
        <v>0</v>
      </c>
      <c r="AK39" s="270">
        <v>0</v>
      </c>
      <c r="AL39" s="270">
        <v>0</v>
      </c>
      <c r="AM39" s="270">
        <v>0</v>
      </c>
      <c r="AN39" s="270">
        <v>0</v>
      </c>
      <c r="AO39" s="270">
        <v>0</v>
      </c>
      <c r="AP39" s="270">
        <v>0</v>
      </c>
      <c r="AQ39" s="270">
        <v>0</v>
      </c>
      <c r="AR39" s="270">
        <v>0</v>
      </c>
      <c r="AS39" s="270">
        <v>0</v>
      </c>
      <c r="AT39" s="270">
        <v>0</v>
      </c>
      <c r="AU39" s="270">
        <v>0</v>
      </c>
      <c r="AV39" s="270">
        <v>0</v>
      </c>
      <c r="AW39" s="270">
        <v>0</v>
      </c>
      <c r="AX39" s="270">
        <v>0</v>
      </c>
      <c r="AY39" s="270">
        <v>0</v>
      </c>
      <c r="AZ39" s="270">
        <v>0</v>
      </c>
      <c r="BA39" s="270">
        <v>0</v>
      </c>
      <c r="BB39" s="270">
        <v>0</v>
      </c>
      <c r="BC39" s="270">
        <v>0</v>
      </c>
      <c r="BD39" s="270">
        <v>0</v>
      </c>
      <c r="BE39" s="270">
        <v>0</v>
      </c>
      <c r="BF39" s="270">
        <v>0</v>
      </c>
      <c r="BG39" s="270">
        <v>0</v>
      </c>
    </row>
    <row r="40" spans="1:59">
      <c r="A40" s="267" t="s">
        <v>420</v>
      </c>
      <c r="B40" s="268">
        <v>0.31424999999999997</v>
      </c>
      <c r="C40" s="268">
        <v>0.3</v>
      </c>
      <c r="D40" s="268">
        <v>0</v>
      </c>
      <c r="E40" s="268"/>
      <c r="F40" s="269">
        <v>340</v>
      </c>
      <c r="G40" s="270">
        <v>0.10100000000000001</v>
      </c>
      <c r="H40" s="270">
        <v>2.1999999999999999E-2</v>
      </c>
      <c r="I40" s="270">
        <v>0</v>
      </c>
      <c r="J40" s="270">
        <v>0</v>
      </c>
      <c r="K40" s="270">
        <v>4.1000000000000002E-2</v>
      </c>
      <c r="L40" s="270">
        <v>0.15024999999999997</v>
      </c>
      <c r="M40" s="271">
        <v>297.05882352941177</v>
      </c>
      <c r="N40" s="269">
        <v>402</v>
      </c>
      <c r="O40" s="269">
        <v>505</v>
      </c>
      <c r="P40" s="269">
        <v>608</v>
      </c>
      <c r="Q40" s="269">
        <v>711</v>
      </c>
      <c r="R40" s="269">
        <v>815</v>
      </c>
      <c r="S40" s="269" t="s">
        <v>131</v>
      </c>
      <c r="T40" s="270">
        <v>0.121</v>
      </c>
      <c r="U40" s="270">
        <v>0.151</v>
      </c>
      <c r="V40" s="270">
        <v>0.182</v>
      </c>
      <c r="W40" s="270">
        <v>0.21199999999999999</v>
      </c>
      <c r="X40" s="270">
        <v>0.24299999999999999</v>
      </c>
      <c r="Y40" s="270">
        <v>1.7999999999999999E-2</v>
      </c>
      <c r="Z40" s="270">
        <v>2.3E-2</v>
      </c>
      <c r="AA40" s="270">
        <v>2.7E-2</v>
      </c>
      <c r="AB40" s="270">
        <v>3.2000000000000001E-2</v>
      </c>
      <c r="AC40" s="270">
        <v>3.5999999999999997E-2</v>
      </c>
      <c r="AD40" s="270">
        <v>0</v>
      </c>
      <c r="AE40" s="270">
        <v>0</v>
      </c>
      <c r="AF40" s="270">
        <v>0</v>
      </c>
      <c r="AG40" s="270">
        <v>0</v>
      </c>
      <c r="AH40" s="270">
        <v>0</v>
      </c>
      <c r="AI40" s="270">
        <v>2E-3</v>
      </c>
      <c r="AJ40" s="270">
        <v>2E-3</v>
      </c>
      <c r="AK40" s="270">
        <v>2E-3</v>
      </c>
      <c r="AL40" s="270">
        <v>2E-3</v>
      </c>
      <c r="AM40" s="270">
        <v>2E-3</v>
      </c>
      <c r="AN40" s="270">
        <v>0.03</v>
      </c>
      <c r="AO40" s="270">
        <v>0.03</v>
      </c>
      <c r="AP40" s="270">
        <v>0.03</v>
      </c>
      <c r="AQ40" s="270">
        <v>0.03</v>
      </c>
      <c r="AR40" s="270">
        <v>0.03</v>
      </c>
      <c r="AS40" s="270">
        <v>0.17</v>
      </c>
      <c r="AT40" s="270">
        <v>0.16</v>
      </c>
      <c r="AU40" s="270">
        <v>0.16</v>
      </c>
      <c r="AV40" s="270">
        <v>0.16</v>
      </c>
      <c r="AW40" s="270">
        <v>0.16</v>
      </c>
      <c r="AX40" s="270">
        <v>2</v>
      </c>
      <c r="AY40" s="270">
        <v>0</v>
      </c>
      <c r="AZ40" s="270">
        <v>0</v>
      </c>
      <c r="BA40" s="270">
        <v>0</v>
      </c>
      <c r="BB40" s="270">
        <v>0</v>
      </c>
      <c r="BC40" s="270">
        <v>1.8</v>
      </c>
      <c r="BD40" s="270">
        <v>0</v>
      </c>
      <c r="BE40" s="270">
        <v>0</v>
      </c>
      <c r="BF40" s="270">
        <v>0</v>
      </c>
      <c r="BG40" s="270">
        <v>0</v>
      </c>
    </row>
    <row r="41" spans="1:59">
      <c r="A41" s="267" t="s">
        <v>421</v>
      </c>
      <c r="B41" s="268">
        <v>0.17049999999999998</v>
      </c>
      <c r="C41" s="268">
        <v>0.44799999999999995</v>
      </c>
      <c r="D41" s="268">
        <v>0</v>
      </c>
      <c r="E41" s="268"/>
      <c r="F41" s="269">
        <v>1630</v>
      </c>
      <c r="G41" s="270">
        <v>5.6000000000000001E-2</v>
      </c>
      <c r="H41" s="270">
        <v>2.7E-2</v>
      </c>
      <c r="I41" s="270">
        <v>0</v>
      </c>
      <c r="J41" s="270">
        <v>5.0000000000000001E-3</v>
      </c>
      <c r="K41" s="270">
        <v>3.7999999999999999E-2</v>
      </c>
      <c r="L41" s="270">
        <v>4.4499999999999984E-2</v>
      </c>
      <c r="M41" s="271">
        <v>34.355828220858896</v>
      </c>
      <c r="N41" s="269">
        <v>1800</v>
      </c>
      <c r="O41" s="269">
        <v>1836</v>
      </c>
      <c r="P41" s="269">
        <v>1891</v>
      </c>
      <c r="Q41" s="269">
        <v>1985</v>
      </c>
      <c r="R41" s="269">
        <v>2144</v>
      </c>
      <c r="S41" s="269" t="s">
        <v>219</v>
      </c>
      <c r="T41" s="270">
        <v>0.06</v>
      </c>
      <c r="U41" s="270">
        <v>6.5000000000000002E-2</v>
      </c>
      <c r="V41" s="270">
        <v>6.9000000000000006E-2</v>
      </c>
      <c r="W41" s="270">
        <v>7.2999999999999995E-2</v>
      </c>
      <c r="X41" s="270">
        <v>7.4999999999999997E-2</v>
      </c>
      <c r="Y41" s="270">
        <v>0.03</v>
      </c>
      <c r="Z41" s="270">
        <v>3.2000000000000001E-2</v>
      </c>
      <c r="AA41" s="270">
        <v>3.4000000000000002E-2</v>
      </c>
      <c r="AB41" s="270">
        <v>3.5000000000000003E-2</v>
      </c>
      <c r="AC41" s="270">
        <v>3.5999999999999997E-2</v>
      </c>
      <c r="AD41" s="270">
        <v>0</v>
      </c>
      <c r="AE41" s="270">
        <v>0</v>
      </c>
      <c r="AF41" s="270">
        <v>0</v>
      </c>
      <c r="AG41" s="270">
        <v>0</v>
      </c>
      <c r="AH41" s="270">
        <v>0</v>
      </c>
      <c r="AI41" s="270">
        <v>6.0000000000000001E-3</v>
      </c>
      <c r="AJ41" s="270">
        <v>6.0000000000000001E-3</v>
      </c>
      <c r="AK41" s="270">
        <v>7.0000000000000001E-3</v>
      </c>
      <c r="AL41" s="270">
        <v>8.0000000000000002E-3</v>
      </c>
      <c r="AM41" s="270">
        <v>8.0000000000000002E-3</v>
      </c>
      <c r="AN41" s="270">
        <v>3.7999999999999999E-2</v>
      </c>
      <c r="AO41" s="270">
        <v>3.7999999999999999E-2</v>
      </c>
      <c r="AP41" s="270">
        <v>3.9E-2</v>
      </c>
      <c r="AQ41" s="270">
        <v>3.9E-2</v>
      </c>
      <c r="AR41" s="270">
        <v>0.04</v>
      </c>
      <c r="AS41" s="270">
        <v>2.4E-2</v>
      </c>
      <c r="AT41" s="270">
        <v>2.5000000000000001E-2</v>
      </c>
      <c r="AU41" s="270">
        <v>2.5999999999999999E-2</v>
      </c>
      <c r="AV41" s="270">
        <v>2.7E-2</v>
      </c>
      <c r="AW41" s="270">
        <v>2.8000000000000001E-2</v>
      </c>
      <c r="AX41" s="270">
        <v>0</v>
      </c>
      <c r="AY41" s="270">
        <v>0</v>
      </c>
      <c r="AZ41" s="270">
        <v>0</v>
      </c>
      <c r="BA41" s="270">
        <v>0</v>
      </c>
      <c r="BB41" s="270">
        <v>0</v>
      </c>
      <c r="BC41" s="270">
        <v>0</v>
      </c>
      <c r="BD41" s="270">
        <v>0</v>
      </c>
      <c r="BE41" s="270">
        <v>0</v>
      </c>
      <c r="BF41" s="270">
        <v>0</v>
      </c>
      <c r="BG41" s="270">
        <v>0</v>
      </c>
    </row>
    <row r="42" spans="1:59">
      <c r="A42" s="267" t="s">
        <v>422</v>
      </c>
      <c r="B42" s="268">
        <v>0.60266666666666657</v>
      </c>
      <c r="C42" s="268">
        <v>2.2090000000000001</v>
      </c>
      <c r="D42" s="268">
        <v>0</v>
      </c>
      <c r="E42" s="268"/>
      <c r="F42" s="269">
        <v>9700</v>
      </c>
      <c r="G42" s="270">
        <v>0.53300000000000003</v>
      </c>
      <c r="H42" s="270">
        <v>2E-3</v>
      </c>
      <c r="I42" s="270">
        <v>0</v>
      </c>
      <c r="J42" s="270">
        <v>1E-3</v>
      </c>
      <c r="K42" s="270">
        <v>2.5999999999999999E-2</v>
      </c>
      <c r="L42" s="270">
        <v>4.0666666666666518E-2</v>
      </c>
      <c r="M42" s="271">
        <v>54.948453608247419</v>
      </c>
      <c r="N42" s="269">
        <v>9800</v>
      </c>
      <c r="O42" s="269">
        <v>9900</v>
      </c>
      <c r="P42" s="269">
        <v>10000</v>
      </c>
      <c r="Q42" s="269">
        <v>10500</v>
      </c>
      <c r="R42" s="269">
        <v>10550</v>
      </c>
      <c r="S42" s="269" t="s">
        <v>152</v>
      </c>
      <c r="T42" s="270">
        <v>0.625</v>
      </c>
      <c r="U42" s="270">
        <v>0.65</v>
      </c>
      <c r="V42" s="270">
        <v>0.75</v>
      </c>
      <c r="W42" s="270">
        <v>0.9</v>
      </c>
      <c r="X42" s="270">
        <v>0.95</v>
      </c>
      <c r="Y42" s="270">
        <v>2E-3</v>
      </c>
      <c r="Z42" s="270">
        <v>2.3E-2</v>
      </c>
      <c r="AA42" s="270">
        <v>2.5000000000000001E-2</v>
      </c>
      <c r="AB42" s="270">
        <v>3.3000000000000002E-2</v>
      </c>
      <c r="AC42" s="270">
        <v>3.5000000000000003E-2</v>
      </c>
      <c r="AD42" s="270">
        <v>0</v>
      </c>
      <c r="AE42" s="270">
        <v>0</v>
      </c>
      <c r="AF42" s="270">
        <v>0</v>
      </c>
      <c r="AG42" s="270">
        <v>0</v>
      </c>
      <c r="AH42" s="270">
        <v>0</v>
      </c>
      <c r="AI42" s="270">
        <v>1E-3</v>
      </c>
      <c r="AJ42" s="270">
        <v>2E-3</v>
      </c>
      <c r="AK42" s="270">
        <v>2E-3</v>
      </c>
      <c r="AL42" s="270">
        <v>3.0000000000000001E-3</v>
      </c>
      <c r="AM42" s="270">
        <v>3.0000000000000001E-3</v>
      </c>
      <c r="AN42" s="270">
        <v>0.04</v>
      </c>
      <c r="AO42" s="270">
        <v>4.4999999999999998E-2</v>
      </c>
      <c r="AP42" s="270">
        <v>0.05</v>
      </c>
      <c r="AQ42" s="270">
        <v>5.5E-2</v>
      </c>
      <c r="AR42" s="270">
        <v>0.06</v>
      </c>
      <c r="AS42" s="270">
        <v>3.5000000000000003E-2</v>
      </c>
      <c r="AT42" s="270">
        <v>3.6999999999999998E-2</v>
      </c>
      <c r="AU42" s="270">
        <v>4.2000000000000003E-2</v>
      </c>
      <c r="AV42" s="270">
        <v>0.05</v>
      </c>
      <c r="AW42" s="270">
        <v>5.2999999999999999E-2</v>
      </c>
      <c r="AX42" s="270">
        <v>0</v>
      </c>
      <c r="AY42" s="270">
        <v>0.2</v>
      </c>
      <c r="AZ42" s="270">
        <v>0</v>
      </c>
      <c r="BA42" s="270">
        <v>0</v>
      </c>
      <c r="BB42" s="270">
        <v>0</v>
      </c>
      <c r="BC42" s="270">
        <v>0</v>
      </c>
      <c r="BD42" s="270">
        <v>0</v>
      </c>
      <c r="BE42" s="270">
        <v>0</v>
      </c>
      <c r="BF42" s="270">
        <v>0</v>
      </c>
      <c r="BG42" s="270">
        <v>0</v>
      </c>
    </row>
    <row r="43" spans="1:59">
      <c r="A43" s="267" t="s">
        <v>423</v>
      </c>
      <c r="B43" s="268">
        <v>1.9297500000000001</v>
      </c>
      <c r="C43" s="268">
        <v>10</v>
      </c>
      <c r="D43" s="268">
        <v>0</v>
      </c>
      <c r="E43" s="268"/>
      <c r="F43" s="269">
        <v>10076</v>
      </c>
      <c r="G43" s="270">
        <v>0.67200000000000004</v>
      </c>
      <c r="H43" s="270">
        <v>0.16300000000000001</v>
      </c>
      <c r="I43" s="270">
        <v>0.34399999999999997</v>
      </c>
      <c r="J43" s="270">
        <v>0.222</v>
      </c>
      <c r="K43" s="270">
        <v>0.217</v>
      </c>
      <c r="L43" s="270">
        <v>0.31174999999999997</v>
      </c>
      <c r="M43" s="271">
        <v>66.693132195315599</v>
      </c>
      <c r="N43" s="269">
        <v>11819</v>
      </c>
      <c r="O43" s="269">
        <v>13717</v>
      </c>
      <c r="P43" s="269">
        <v>15919</v>
      </c>
      <c r="Q43" s="269">
        <v>18474</v>
      </c>
      <c r="R43" s="269">
        <v>21440</v>
      </c>
      <c r="S43" s="269" t="s">
        <v>190</v>
      </c>
      <c r="T43" s="270">
        <v>0.745</v>
      </c>
      <c r="U43" s="270">
        <v>0.90800000000000003</v>
      </c>
      <c r="V43" s="270">
        <v>1.107</v>
      </c>
      <c r="W43" s="270">
        <v>1.35</v>
      </c>
      <c r="X43" s="270">
        <v>1.645</v>
      </c>
      <c r="Y43" s="270">
        <v>0.214</v>
      </c>
      <c r="Z43" s="270">
        <v>0.26100000000000001</v>
      </c>
      <c r="AA43" s="270">
        <v>0.31900000000000001</v>
      </c>
      <c r="AB43" s="270">
        <v>0.38800000000000001</v>
      </c>
      <c r="AC43" s="270">
        <v>0.47299999999999998</v>
      </c>
      <c r="AD43" s="270">
        <v>0.38300000000000001</v>
      </c>
      <c r="AE43" s="270">
        <v>0.46700000000000003</v>
      </c>
      <c r="AF43" s="270">
        <v>0.56899999999999995</v>
      </c>
      <c r="AG43" s="270">
        <v>0.69399999999999995</v>
      </c>
      <c r="AH43" s="270">
        <v>0.84599999999999997</v>
      </c>
      <c r="AI43" s="270">
        <v>0.17799999999999999</v>
      </c>
      <c r="AJ43" s="270">
        <v>0.217</v>
      </c>
      <c r="AK43" s="270">
        <v>0.26500000000000001</v>
      </c>
      <c r="AL43" s="270">
        <v>0.32300000000000001</v>
      </c>
      <c r="AM43" s="270">
        <v>0.39300000000000002</v>
      </c>
      <c r="AN43" s="270">
        <v>0.191</v>
      </c>
      <c r="AO43" s="270">
        <v>0.23300000000000001</v>
      </c>
      <c r="AP43" s="270">
        <v>0.28399999999999997</v>
      </c>
      <c r="AQ43" s="270">
        <v>0.34599999999999997</v>
      </c>
      <c r="AR43" s="270">
        <v>0.34599999999999997</v>
      </c>
      <c r="AS43" s="270">
        <v>0.30499999999999999</v>
      </c>
      <c r="AT43" s="270">
        <v>0.372</v>
      </c>
      <c r="AU43" s="270">
        <v>0.45400000000000001</v>
      </c>
      <c r="AV43" s="270">
        <v>0.55400000000000005</v>
      </c>
      <c r="AW43" s="270">
        <v>0.66100000000000003</v>
      </c>
      <c r="AX43" s="270">
        <v>0</v>
      </c>
      <c r="AY43" s="270">
        <v>0</v>
      </c>
      <c r="AZ43" s="270">
        <v>0</v>
      </c>
      <c r="BA43" s="270">
        <v>0</v>
      </c>
      <c r="BB43" s="270">
        <v>0</v>
      </c>
      <c r="BC43" s="270">
        <v>0</v>
      </c>
      <c r="BD43" s="270">
        <v>0</v>
      </c>
      <c r="BE43" s="270">
        <v>0</v>
      </c>
      <c r="BF43" s="270">
        <v>0</v>
      </c>
      <c r="BG43" s="270">
        <v>0</v>
      </c>
    </row>
    <row r="44" spans="1:59">
      <c r="A44" s="267" t="s">
        <v>424</v>
      </c>
      <c r="B44" s="268">
        <v>0.21058333333333334</v>
      </c>
      <c r="C44" s="268">
        <v>0.33500000000000002</v>
      </c>
      <c r="D44" s="268">
        <v>0</v>
      </c>
      <c r="E44" s="268"/>
      <c r="F44" s="269">
        <v>3033</v>
      </c>
      <c r="G44" s="270">
        <v>0.191</v>
      </c>
      <c r="H44" s="270">
        <v>2E-3</v>
      </c>
      <c r="I44" s="270">
        <v>0</v>
      </c>
      <c r="J44" s="270">
        <v>0</v>
      </c>
      <c r="K44" s="270">
        <v>8.0000000000000002E-3</v>
      </c>
      <c r="L44" s="270">
        <v>9.5833333333333326E-3</v>
      </c>
      <c r="M44" s="271">
        <v>62.973953181668314</v>
      </c>
      <c r="N44" s="269">
        <v>3200</v>
      </c>
      <c r="O44" s="269">
        <v>3200</v>
      </c>
      <c r="P44" s="269">
        <v>3200</v>
      </c>
      <c r="Q44" s="269">
        <v>3200</v>
      </c>
      <c r="R44" s="269">
        <v>3200</v>
      </c>
      <c r="S44" s="269" t="s">
        <v>155</v>
      </c>
      <c r="T44" s="270">
        <v>0.30099999999999999</v>
      </c>
      <c r="U44" s="270">
        <v>0.30099999999999999</v>
      </c>
      <c r="V44" s="270">
        <v>0.30099999999999999</v>
      </c>
      <c r="W44" s="270">
        <v>0.30099999999999999</v>
      </c>
      <c r="X44" s="270">
        <v>0.30099999999999999</v>
      </c>
      <c r="Y44" s="270">
        <v>2E-3</v>
      </c>
      <c r="Z44" s="270">
        <v>2E-3</v>
      </c>
      <c r="AA44" s="270">
        <v>2E-3</v>
      </c>
      <c r="AB44" s="270">
        <v>2E-3</v>
      </c>
      <c r="AC44" s="270">
        <v>2E-3</v>
      </c>
      <c r="AD44" s="270">
        <v>0</v>
      </c>
      <c r="AE44" s="270">
        <v>0</v>
      </c>
      <c r="AF44" s="270">
        <v>0</v>
      </c>
      <c r="AG44" s="270">
        <v>0</v>
      </c>
      <c r="AH44" s="270">
        <v>0</v>
      </c>
      <c r="AI44" s="270">
        <v>0</v>
      </c>
      <c r="AJ44" s="270">
        <v>0</v>
      </c>
      <c r="AK44" s="270">
        <v>0</v>
      </c>
      <c r="AL44" s="270">
        <v>0</v>
      </c>
      <c r="AM44" s="270">
        <v>0</v>
      </c>
      <c r="AN44" s="270">
        <v>8.9999999999999993E-3</v>
      </c>
      <c r="AO44" s="270">
        <v>8.9999999999999993E-3</v>
      </c>
      <c r="AP44" s="270">
        <v>8.9999999999999993E-3</v>
      </c>
      <c r="AQ44" s="270">
        <v>8.9999999999999993E-3</v>
      </c>
      <c r="AR44" s="270">
        <v>8.9999999999999993E-3</v>
      </c>
      <c r="AS44" s="270">
        <v>1.4E-2</v>
      </c>
      <c r="AT44" s="270">
        <v>1.4E-2</v>
      </c>
      <c r="AU44" s="270">
        <v>1.4E-2</v>
      </c>
      <c r="AV44" s="270">
        <v>1.4E-2</v>
      </c>
      <c r="AW44" s="270">
        <v>1.4E-2</v>
      </c>
      <c r="AX44" s="270">
        <v>0.14399999999999999</v>
      </c>
      <c r="AY44" s="270">
        <v>0</v>
      </c>
      <c r="AZ44" s="270">
        <v>0</v>
      </c>
      <c r="BA44" s="270">
        <v>0</v>
      </c>
      <c r="BB44" s="270">
        <v>0</v>
      </c>
      <c r="BC44" s="270">
        <v>0</v>
      </c>
      <c r="BD44" s="270">
        <v>0</v>
      </c>
      <c r="BE44" s="270">
        <v>0</v>
      </c>
      <c r="BF44" s="270">
        <v>0</v>
      </c>
      <c r="BG44" s="270">
        <v>0</v>
      </c>
    </row>
    <row r="45" spans="1:59">
      <c r="A45" s="267" t="s">
        <v>425</v>
      </c>
      <c r="B45" s="268">
        <v>0.82491666666666674</v>
      </c>
      <c r="C45" s="268">
        <v>1.04</v>
      </c>
      <c r="D45" s="268">
        <v>2E-3</v>
      </c>
      <c r="E45" s="268"/>
      <c r="F45" s="269">
        <v>4731</v>
      </c>
      <c r="G45" s="270">
        <v>0.33800000000000002</v>
      </c>
      <c r="H45" s="270">
        <v>0.11600000000000001</v>
      </c>
      <c r="I45" s="270">
        <v>0.14000000000000001</v>
      </c>
      <c r="J45" s="270">
        <v>5.1999999999999998E-2</v>
      </c>
      <c r="K45" s="270">
        <v>0.05</v>
      </c>
      <c r="L45" s="270">
        <v>0.12691666666666657</v>
      </c>
      <c r="M45" s="271">
        <v>71.443669414500107</v>
      </c>
      <c r="N45" s="269">
        <v>4755</v>
      </c>
      <c r="O45" s="269">
        <v>4795</v>
      </c>
      <c r="P45" s="269">
        <v>4853</v>
      </c>
      <c r="Q45" s="269">
        <v>4897</v>
      </c>
      <c r="R45" s="269">
        <v>4955</v>
      </c>
      <c r="S45" s="269" t="s">
        <v>175</v>
      </c>
      <c r="T45" s="270">
        <v>0.35099999999999998</v>
      </c>
      <c r="U45" s="270">
        <v>0.35699999999999998</v>
      </c>
      <c r="V45" s="270">
        <v>0.36299999999999999</v>
      </c>
      <c r="W45" s="270">
        <v>0.373</v>
      </c>
      <c r="X45" s="270">
        <v>0.38</v>
      </c>
      <c r="Y45" s="270">
        <v>0.115</v>
      </c>
      <c r="Z45" s="270">
        <v>0.11799999999999999</v>
      </c>
      <c r="AA45" s="270">
        <v>0.12</v>
      </c>
      <c r="AB45" s="270">
        <v>0.121</v>
      </c>
      <c r="AC45" s="270">
        <v>0.122</v>
      </c>
      <c r="AD45" s="270">
        <v>0.14499999999999999</v>
      </c>
      <c r="AE45" s="270">
        <v>0.14699999999999999</v>
      </c>
      <c r="AF45" s="270">
        <v>0.15</v>
      </c>
      <c r="AG45" s="270">
        <v>0.155</v>
      </c>
      <c r="AH45" s="270">
        <v>0.16500000000000001</v>
      </c>
      <c r="AI45" s="270">
        <v>0.05</v>
      </c>
      <c r="AJ45" s="270">
        <v>0.06</v>
      </c>
      <c r="AK45" s="270">
        <v>0.06</v>
      </c>
      <c r="AL45" s="270">
        <v>7.0000000000000007E-2</v>
      </c>
      <c r="AM45" s="270">
        <v>7.0000000000000007E-2</v>
      </c>
      <c r="AN45" s="270">
        <v>0.05</v>
      </c>
      <c r="AO45" s="270">
        <v>0.05</v>
      </c>
      <c r="AP45" s="270">
        <v>0.05</v>
      </c>
      <c r="AQ45" s="270">
        <v>0.05</v>
      </c>
      <c r="AR45" s="270">
        <v>0.05</v>
      </c>
      <c r="AS45" s="270">
        <v>0.14399999999999999</v>
      </c>
      <c r="AT45" s="270">
        <v>0.14899999999999999</v>
      </c>
      <c r="AU45" s="270">
        <v>0.151</v>
      </c>
      <c r="AV45" s="270">
        <v>0.156</v>
      </c>
      <c r="AW45" s="270">
        <v>0.16</v>
      </c>
      <c r="AX45" s="270">
        <v>0.25</v>
      </c>
      <c r="AY45" s="270">
        <v>0</v>
      </c>
      <c r="AZ45" s="270">
        <v>0</v>
      </c>
      <c r="BA45" s="270">
        <v>0</v>
      </c>
      <c r="BB45" s="270">
        <v>0</v>
      </c>
      <c r="BC45" s="270">
        <v>0</v>
      </c>
      <c r="BD45" s="270">
        <v>0</v>
      </c>
      <c r="BE45" s="270">
        <v>0</v>
      </c>
      <c r="BF45" s="270">
        <v>0</v>
      </c>
      <c r="BG45" s="270">
        <v>0</v>
      </c>
    </row>
    <row r="46" spans="1:59">
      <c r="A46" s="267" t="s">
        <v>426</v>
      </c>
      <c r="B46" s="268">
        <v>1.20425</v>
      </c>
      <c r="C46" s="268">
        <v>2.5630000000000006</v>
      </c>
      <c r="D46" s="268">
        <v>9.0000000000000011E-3</v>
      </c>
      <c r="E46" s="268"/>
      <c r="F46" s="269">
        <v>15988</v>
      </c>
      <c r="G46" s="270">
        <v>0.65</v>
      </c>
      <c r="H46" s="270">
        <v>2.8000000000000001E-2</v>
      </c>
      <c r="I46" s="270">
        <v>0.14899999999999999</v>
      </c>
      <c r="J46" s="270">
        <v>0.14199999999999999</v>
      </c>
      <c r="K46" s="270">
        <v>1E-3</v>
      </c>
      <c r="L46" s="270">
        <v>0.22524999999999995</v>
      </c>
      <c r="M46" s="271">
        <v>40.655491618714038</v>
      </c>
      <c r="N46" s="269">
        <v>11362</v>
      </c>
      <c r="O46" s="269">
        <v>11476</v>
      </c>
      <c r="P46" s="269">
        <v>11706</v>
      </c>
      <c r="Q46" s="269">
        <v>11823</v>
      </c>
      <c r="R46" s="269">
        <v>11942</v>
      </c>
      <c r="S46" s="269" t="s">
        <v>218</v>
      </c>
      <c r="T46" s="270">
        <v>0.41699999999999998</v>
      </c>
      <c r="U46" s="270">
        <v>0.42099999999999999</v>
      </c>
      <c r="V46" s="270">
        <v>0.42599999999999999</v>
      </c>
      <c r="W46" s="270">
        <v>0.43</v>
      </c>
      <c r="X46" s="270">
        <v>0.434</v>
      </c>
      <c r="Y46" s="270">
        <v>2.3E-2</v>
      </c>
      <c r="Z46" s="270">
        <v>2.4E-2</v>
      </c>
      <c r="AA46" s="270">
        <v>2.5000000000000001E-2</v>
      </c>
      <c r="AB46" s="270">
        <v>2.5999999999999999E-2</v>
      </c>
      <c r="AC46" s="270">
        <v>2.7E-2</v>
      </c>
      <c r="AD46" s="270">
        <v>0.20300000000000001</v>
      </c>
      <c r="AE46" s="270">
        <v>0.20499999999999999</v>
      </c>
      <c r="AF46" s="270">
        <v>0.20699999999999999</v>
      </c>
      <c r="AG46" s="270">
        <v>0.20899999999999999</v>
      </c>
      <c r="AH46" s="270">
        <v>0.21099999999999999</v>
      </c>
      <c r="AI46" s="270">
        <v>0.09</v>
      </c>
      <c r="AJ46" s="270">
        <v>0.09</v>
      </c>
      <c r="AK46" s="270">
        <v>0.09</v>
      </c>
      <c r="AL46" s="270">
        <v>0.09</v>
      </c>
      <c r="AM46" s="270">
        <v>0.09</v>
      </c>
      <c r="AN46" s="270">
        <v>1E-3</v>
      </c>
      <c r="AO46" s="270">
        <v>1E-3</v>
      </c>
      <c r="AP46" s="270">
        <v>1E-3</v>
      </c>
      <c r="AQ46" s="270">
        <v>1E-3</v>
      </c>
      <c r="AR46" s="270">
        <v>1E-3</v>
      </c>
      <c r="AS46" s="270">
        <v>0.1</v>
      </c>
      <c r="AT46" s="270">
        <v>0.1</v>
      </c>
      <c r="AU46" s="270">
        <v>0.115</v>
      </c>
      <c r="AV46" s="270">
        <v>0.12</v>
      </c>
      <c r="AW46" s="270">
        <v>0.125</v>
      </c>
      <c r="AX46" s="270">
        <v>0</v>
      </c>
      <c r="AY46" s="270">
        <v>0</v>
      </c>
      <c r="AZ46" s="270">
        <v>0</v>
      </c>
      <c r="BA46" s="270">
        <v>0</v>
      </c>
      <c r="BB46" s="270">
        <v>0</v>
      </c>
      <c r="BC46" s="270">
        <v>0</v>
      </c>
      <c r="BD46" s="270">
        <v>0</v>
      </c>
      <c r="BE46" s="270">
        <v>0</v>
      </c>
      <c r="BF46" s="270">
        <v>0</v>
      </c>
      <c r="BG46" s="270">
        <v>0</v>
      </c>
    </row>
    <row r="47" spans="1:59">
      <c r="A47" s="267" t="s">
        <v>427</v>
      </c>
      <c r="B47" s="268">
        <v>1.07525</v>
      </c>
      <c r="C47" s="268">
        <v>4.0309999999999997</v>
      </c>
      <c r="D47" s="268">
        <v>0</v>
      </c>
      <c r="E47" s="268"/>
      <c r="F47" s="269">
        <v>5484</v>
      </c>
      <c r="G47" s="270">
        <v>0.26400000000000001</v>
      </c>
      <c r="H47" s="270">
        <v>2.3E-2</v>
      </c>
      <c r="I47" s="270">
        <v>0.65100000000000002</v>
      </c>
      <c r="J47" s="270">
        <v>2.1999999999999999E-2</v>
      </c>
      <c r="K47" s="270">
        <v>0.03</v>
      </c>
      <c r="L47" s="270">
        <v>8.5249999999999937E-2</v>
      </c>
      <c r="M47" s="271">
        <v>48.140043763676147</v>
      </c>
      <c r="N47" s="269">
        <v>5500</v>
      </c>
      <c r="O47" s="269">
        <v>5600</v>
      </c>
      <c r="P47" s="269">
        <v>5700</v>
      </c>
      <c r="Q47" s="269">
        <v>5800</v>
      </c>
      <c r="R47" s="269">
        <v>5900</v>
      </c>
      <c r="S47" s="269" t="s">
        <v>190</v>
      </c>
      <c r="T47" s="270">
        <v>0.27500000000000002</v>
      </c>
      <c r="U47" s="270">
        <v>0.28499999999999998</v>
      </c>
      <c r="V47" s="270">
        <v>0.29499999999999998</v>
      </c>
      <c r="W47" s="270">
        <v>0.30499999999999999</v>
      </c>
      <c r="X47" s="270">
        <v>0.315</v>
      </c>
      <c r="Y47" s="270">
        <v>3.5000000000000003E-2</v>
      </c>
      <c r="Z47" s="270">
        <v>0.04</v>
      </c>
      <c r="AA47" s="270">
        <v>4.4999999999999998E-2</v>
      </c>
      <c r="AB47" s="270">
        <v>0.05</v>
      </c>
      <c r="AC47" s="270">
        <v>5.5E-2</v>
      </c>
      <c r="AD47" s="270">
        <v>0.72</v>
      </c>
      <c r="AE47" s="270">
        <v>0.83</v>
      </c>
      <c r="AF47" s="270">
        <v>0.84</v>
      </c>
      <c r="AG47" s="270">
        <v>0.85</v>
      </c>
      <c r="AH47" s="270">
        <v>0.86</v>
      </c>
      <c r="AI47" s="270">
        <v>2.1000000000000001E-2</v>
      </c>
      <c r="AJ47" s="270">
        <v>2.3E-2</v>
      </c>
      <c r="AK47" s="270">
        <v>2.5000000000000001E-2</v>
      </c>
      <c r="AL47" s="270">
        <v>2.8000000000000001E-2</v>
      </c>
      <c r="AM47" s="270">
        <v>0.03</v>
      </c>
      <c r="AN47" s="270">
        <v>3.5000000000000003E-2</v>
      </c>
      <c r="AO47" s="270">
        <v>0.04</v>
      </c>
      <c r="AP47" s="270">
        <v>4.4999999999999998E-2</v>
      </c>
      <c r="AQ47" s="270">
        <v>0.05</v>
      </c>
      <c r="AR47" s="270">
        <v>5.5E-2</v>
      </c>
      <c r="AS47" s="270">
        <v>5.6000000000000001E-2</v>
      </c>
      <c r="AT47" s="270">
        <v>6.3E-2</v>
      </c>
      <c r="AU47" s="270">
        <v>6.4000000000000001E-2</v>
      </c>
      <c r="AV47" s="270">
        <v>6.6000000000000003E-2</v>
      </c>
      <c r="AW47" s="270">
        <v>6.8000000000000005E-2</v>
      </c>
      <c r="AX47" s="270">
        <v>0</v>
      </c>
      <c r="AY47" s="270">
        <v>1.5</v>
      </c>
      <c r="AZ47" s="270">
        <v>0</v>
      </c>
      <c r="BA47" s="270">
        <v>0</v>
      </c>
      <c r="BB47" s="270">
        <v>0</v>
      </c>
      <c r="BC47" s="270">
        <v>0</v>
      </c>
      <c r="BD47" s="270">
        <v>0</v>
      </c>
      <c r="BE47" s="270">
        <v>0</v>
      </c>
      <c r="BF47" s="270">
        <v>0</v>
      </c>
      <c r="BG47" s="270">
        <v>0</v>
      </c>
    </row>
    <row r="48" spans="1:59">
      <c r="A48" s="267" t="s">
        <v>428</v>
      </c>
      <c r="B48" s="268">
        <v>9.6166666666666664E-2</v>
      </c>
      <c r="C48" s="268">
        <v>0.48599999999999999</v>
      </c>
      <c r="D48" s="268">
        <v>0</v>
      </c>
      <c r="E48" s="268"/>
      <c r="F48" s="269">
        <v>1640</v>
      </c>
      <c r="G48" s="270">
        <v>4.7E-2</v>
      </c>
      <c r="H48" s="270">
        <v>0.01</v>
      </c>
      <c r="I48" s="270">
        <v>3.0000000000000001E-3</v>
      </c>
      <c r="J48" s="270">
        <v>1.4E-2</v>
      </c>
      <c r="K48" s="270">
        <v>6.0000000000000001E-3</v>
      </c>
      <c r="L48" s="270">
        <v>1.6166666666666649E-2</v>
      </c>
      <c r="M48" s="271">
        <v>28.658536585365855</v>
      </c>
      <c r="N48" s="269">
        <v>1825</v>
      </c>
      <c r="O48" s="269">
        <v>1930</v>
      </c>
      <c r="P48" s="269">
        <v>2020</v>
      </c>
      <c r="Q48" s="269">
        <v>2200</v>
      </c>
      <c r="R48" s="269">
        <v>2300</v>
      </c>
      <c r="S48" s="269" t="s">
        <v>152</v>
      </c>
      <c r="T48" s="270">
        <v>4.5999999999999999E-2</v>
      </c>
      <c r="U48" s="270">
        <v>4.8000000000000001E-2</v>
      </c>
      <c r="V48" s="270">
        <v>5.1999999999999998E-2</v>
      </c>
      <c r="W48" s="270">
        <v>5.5E-2</v>
      </c>
      <c r="X48" s="270">
        <v>0.06</v>
      </c>
      <c r="Y48" s="270">
        <v>8.9999999999999993E-3</v>
      </c>
      <c r="Z48" s="270">
        <v>0.01</v>
      </c>
      <c r="AA48" s="270">
        <v>1.2E-2</v>
      </c>
      <c r="AB48" s="270">
        <v>1.2E-2</v>
      </c>
      <c r="AC48" s="270">
        <v>1.4E-2</v>
      </c>
      <c r="AD48" s="270">
        <v>8.0000000000000002E-3</v>
      </c>
      <c r="AE48" s="270">
        <v>8.0000000000000002E-3</v>
      </c>
      <c r="AF48" s="270">
        <v>8.0000000000000002E-3</v>
      </c>
      <c r="AG48" s="270">
        <v>8.0000000000000002E-3</v>
      </c>
      <c r="AH48" s="270">
        <v>8.0000000000000002E-3</v>
      </c>
      <c r="AI48" s="270">
        <v>1.2E-2</v>
      </c>
      <c r="AJ48" s="270">
        <v>1.6E-2</v>
      </c>
      <c r="AK48" s="270">
        <v>1.4999999999999999E-2</v>
      </c>
      <c r="AL48" s="270">
        <v>1.6E-2</v>
      </c>
      <c r="AM48" s="270">
        <v>1.7999999999999999E-2</v>
      </c>
      <c r="AN48" s="270">
        <v>5.0000000000000001E-3</v>
      </c>
      <c r="AO48" s="270">
        <v>5.0000000000000001E-3</v>
      </c>
      <c r="AP48" s="270">
        <v>5.0000000000000001E-3</v>
      </c>
      <c r="AQ48" s="270">
        <v>5.0000000000000001E-3</v>
      </c>
      <c r="AR48" s="270">
        <v>5.0000000000000001E-3</v>
      </c>
      <c r="AS48" s="270">
        <v>8.9999999999999993E-3</v>
      </c>
      <c r="AT48" s="270">
        <v>0.01</v>
      </c>
      <c r="AU48" s="270">
        <v>0.01</v>
      </c>
      <c r="AV48" s="270">
        <v>1.0999999999999999E-2</v>
      </c>
      <c r="AW48" s="270">
        <v>1.2E-2</v>
      </c>
      <c r="AX48" s="270">
        <v>0</v>
      </c>
      <c r="AY48" s="270">
        <v>0</v>
      </c>
      <c r="AZ48" s="270">
        <v>0</v>
      </c>
      <c r="BA48" s="270">
        <v>0</v>
      </c>
      <c r="BB48" s="270">
        <v>0</v>
      </c>
      <c r="BC48" s="270">
        <v>0</v>
      </c>
      <c r="BD48" s="270">
        <v>0</v>
      </c>
      <c r="BE48" s="270">
        <v>0</v>
      </c>
      <c r="BF48" s="270">
        <v>0</v>
      </c>
      <c r="BG48" s="270">
        <v>0</v>
      </c>
    </row>
    <row r="49" spans="1:59">
      <c r="A49" s="267" t="s">
        <v>957</v>
      </c>
      <c r="B49" s="268" t="s">
        <v>395</v>
      </c>
      <c r="C49" s="268">
        <v>0</v>
      </c>
      <c r="D49" s="268">
        <v>0</v>
      </c>
      <c r="E49" s="268"/>
      <c r="F49" s="269" t="e">
        <v>#N/A</v>
      </c>
      <c r="G49" s="270">
        <v>0</v>
      </c>
      <c r="H49" s="270">
        <v>0</v>
      </c>
      <c r="I49" s="270">
        <v>0</v>
      </c>
      <c r="J49" s="270">
        <v>0</v>
      </c>
      <c r="K49" s="270">
        <v>0</v>
      </c>
      <c r="L49" s="270" t="e">
        <v>#VALUE!</v>
      </c>
      <c r="M49" s="271" t="s">
        <v>395</v>
      </c>
      <c r="N49" s="269">
        <v>0</v>
      </c>
      <c r="O49" s="269">
        <v>0</v>
      </c>
      <c r="P49" s="269">
        <v>0</v>
      </c>
      <c r="Q49" s="269">
        <v>0</v>
      </c>
      <c r="R49" s="269">
        <v>0</v>
      </c>
      <c r="S49" s="269" t="s">
        <v>224</v>
      </c>
      <c r="T49" s="270">
        <v>0</v>
      </c>
      <c r="U49" s="270">
        <v>0</v>
      </c>
      <c r="V49" s="270">
        <v>0</v>
      </c>
      <c r="W49" s="270">
        <v>0</v>
      </c>
      <c r="X49" s="270">
        <v>0</v>
      </c>
      <c r="Y49" s="270">
        <v>0</v>
      </c>
      <c r="Z49" s="270">
        <v>0</v>
      </c>
      <c r="AA49" s="270">
        <v>0</v>
      </c>
      <c r="AB49" s="270">
        <v>0</v>
      </c>
      <c r="AC49" s="270">
        <v>0</v>
      </c>
      <c r="AD49" s="270">
        <v>0</v>
      </c>
      <c r="AE49" s="270">
        <v>0</v>
      </c>
      <c r="AF49" s="270">
        <v>0</v>
      </c>
      <c r="AG49" s="270">
        <v>0</v>
      </c>
      <c r="AH49" s="270">
        <v>0</v>
      </c>
      <c r="AI49" s="270">
        <v>0</v>
      </c>
      <c r="AJ49" s="270">
        <v>0</v>
      </c>
      <c r="AK49" s="270">
        <v>0</v>
      </c>
      <c r="AL49" s="270">
        <v>0</v>
      </c>
      <c r="AM49" s="270">
        <v>0</v>
      </c>
      <c r="AN49" s="270">
        <v>0</v>
      </c>
      <c r="AO49" s="270">
        <v>0</v>
      </c>
      <c r="AP49" s="270">
        <v>0</v>
      </c>
      <c r="AQ49" s="270">
        <v>0</v>
      </c>
      <c r="AR49" s="270">
        <v>0</v>
      </c>
      <c r="AS49" s="270">
        <v>0</v>
      </c>
      <c r="AT49" s="270">
        <v>0</v>
      </c>
      <c r="AU49" s="270">
        <v>0</v>
      </c>
      <c r="AV49" s="270">
        <v>0</v>
      </c>
      <c r="AW49" s="270">
        <v>0</v>
      </c>
      <c r="AX49" s="270">
        <v>0</v>
      </c>
      <c r="AY49" s="270">
        <v>0</v>
      </c>
      <c r="AZ49" s="270">
        <v>0</v>
      </c>
      <c r="BA49" s="270">
        <v>0</v>
      </c>
      <c r="BB49" s="270">
        <v>0</v>
      </c>
      <c r="BC49" s="270">
        <v>0</v>
      </c>
      <c r="BD49" s="270">
        <v>0</v>
      </c>
      <c r="BE49" s="270">
        <v>0</v>
      </c>
      <c r="BF49" s="270">
        <v>0</v>
      </c>
      <c r="BG49" s="270">
        <v>0</v>
      </c>
    </row>
    <row r="50" spans="1:59">
      <c r="A50" s="267" t="s">
        <v>429</v>
      </c>
      <c r="B50" s="268">
        <v>0.12625000000000003</v>
      </c>
      <c r="C50" s="268">
        <v>0.36</v>
      </c>
      <c r="D50" s="268">
        <v>0</v>
      </c>
      <c r="E50" s="268"/>
      <c r="F50" s="269">
        <v>1345</v>
      </c>
      <c r="G50" s="270">
        <v>5.7000000000000002E-2</v>
      </c>
      <c r="H50" s="270">
        <v>2.7E-2</v>
      </c>
      <c r="I50" s="270">
        <v>8.9999999999999993E-3</v>
      </c>
      <c r="J50" s="270">
        <v>5.0000000000000001E-3</v>
      </c>
      <c r="K50" s="270">
        <v>0.01</v>
      </c>
      <c r="L50" s="270">
        <v>1.825000000000003E-2</v>
      </c>
      <c r="M50" s="271">
        <v>42.37918215613383</v>
      </c>
      <c r="N50" s="269">
        <v>1425</v>
      </c>
      <c r="O50" s="269">
        <v>1513</v>
      </c>
      <c r="P50" s="269">
        <v>1607</v>
      </c>
      <c r="Q50" s="269">
        <v>1707</v>
      </c>
      <c r="R50" s="269">
        <v>1813</v>
      </c>
      <c r="S50" s="269" t="s">
        <v>195</v>
      </c>
      <c r="T50" s="270">
        <v>6.5000000000000002E-2</v>
      </c>
      <c r="U50" s="270">
        <v>7.0000000000000007E-2</v>
      </c>
      <c r="V50" s="270">
        <v>7.4999999999999997E-2</v>
      </c>
      <c r="W50" s="270">
        <v>7.4999999999999997E-2</v>
      </c>
      <c r="X50" s="270">
        <v>0.08</v>
      </c>
      <c r="Y50" s="270">
        <v>0.03</v>
      </c>
      <c r="Z50" s="270">
        <v>3.5000000000000003E-2</v>
      </c>
      <c r="AA50" s="270">
        <v>3.5000000000000003E-2</v>
      </c>
      <c r="AB50" s="270">
        <v>3.9E-2</v>
      </c>
      <c r="AC50" s="270">
        <v>3.9E-2</v>
      </c>
      <c r="AD50" s="270">
        <v>1.2E-2</v>
      </c>
      <c r="AE50" s="270">
        <v>1.2999999999999999E-2</v>
      </c>
      <c r="AF50" s="270">
        <v>1.4E-2</v>
      </c>
      <c r="AG50" s="270">
        <v>1.4999999999999999E-2</v>
      </c>
      <c r="AH50" s="270">
        <v>1.4999999999999999E-2</v>
      </c>
      <c r="AI50" s="270">
        <v>4.0000000000000001E-3</v>
      </c>
      <c r="AJ50" s="270">
        <v>5.0000000000000001E-3</v>
      </c>
      <c r="AK50" s="270">
        <v>5.0000000000000001E-3</v>
      </c>
      <c r="AL50" s="270">
        <v>6.0000000000000001E-3</v>
      </c>
      <c r="AM50" s="270">
        <v>6.0000000000000001E-3</v>
      </c>
      <c r="AN50" s="270">
        <v>1.4999999999999999E-2</v>
      </c>
      <c r="AO50" s="270">
        <v>1.4999999999999999E-2</v>
      </c>
      <c r="AP50" s="270">
        <v>1.4999999999999999E-2</v>
      </c>
      <c r="AQ50" s="270">
        <v>1.4999999999999999E-2</v>
      </c>
      <c r="AR50" s="270">
        <v>1.4999999999999999E-2</v>
      </c>
      <c r="AS50" s="270">
        <v>1.4999999999999999E-2</v>
      </c>
      <c r="AT50" s="270">
        <v>1.6E-2</v>
      </c>
      <c r="AU50" s="270">
        <v>1.7000000000000001E-2</v>
      </c>
      <c r="AV50" s="270">
        <v>1.7000000000000001E-2</v>
      </c>
      <c r="AW50" s="270">
        <v>1.7999999999999999E-2</v>
      </c>
      <c r="AX50" s="270">
        <v>0</v>
      </c>
      <c r="AY50" s="270">
        <v>0</v>
      </c>
      <c r="AZ50" s="270">
        <v>0</v>
      </c>
      <c r="BA50" s="270">
        <v>0</v>
      </c>
      <c r="BB50" s="270">
        <v>0</v>
      </c>
      <c r="BC50" s="270">
        <v>0</v>
      </c>
      <c r="BD50" s="270">
        <v>0</v>
      </c>
      <c r="BE50" s="270">
        <v>0</v>
      </c>
      <c r="BF50" s="270">
        <v>0</v>
      </c>
      <c r="BG50" s="270">
        <v>0</v>
      </c>
    </row>
    <row r="51" spans="1:59">
      <c r="A51" s="267" t="s">
        <v>430</v>
      </c>
      <c r="B51" s="268">
        <v>1.7250000000000001E-2</v>
      </c>
      <c r="C51" s="268">
        <v>0.05</v>
      </c>
      <c r="D51" s="268">
        <v>0</v>
      </c>
      <c r="E51" s="268"/>
      <c r="F51" s="269">
        <v>255</v>
      </c>
      <c r="G51" s="270">
        <v>1.2E-2</v>
      </c>
      <c r="H51" s="270">
        <v>2E-3</v>
      </c>
      <c r="I51" s="270">
        <v>0</v>
      </c>
      <c r="J51" s="270">
        <v>0</v>
      </c>
      <c r="K51" s="270">
        <v>3.0000000000000001E-3</v>
      </c>
      <c r="L51" s="270">
        <v>2.5000000000000022E-4</v>
      </c>
      <c r="M51" s="271">
        <v>47.058823529411768</v>
      </c>
      <c r="N51" s="269">
        <v>357</v>
      </c>
      <c r="O51" s="269">
        <v>410</v>
      </c>
      <c r="P51" s="269">
        <v>410</v>
      </c>
      <c r="Q51" s="269">
        <v>410</v>
      </c>
      <c r="R51" s="269">
        <v>410</v>
      </c>
      <c r="S51" s="269" t="s">
        <v>142</v>
      </c>
      <c r="T51" s="270">
        <v>1.4E-2</v>
      </c>
      <c r="U51" s="270">
        <v>1.6E-2</v>
      </c>
      <c r="V51" s="270">
        <v>1.6E-2</v>
      </c>
      <c r="W51" s="270">
        <v>1.6E-2</v>
      </c>
      <c r="X51" s="270">
        <v>1.6E-2</v>
      </c>
      <c r="Y51" s="270">
        <v>3.0000000000000001E-3</v>
      </c>
      <c r="Z51" s="270">
        <v>3.0000000000000001E-3</v>
      </c>
      <c r="AA51" s="270">
        <v>3.0000000000000001E-3</v>
      </c>
      <c r="AB51" s="270">
        <v>3.0000000000000001E-3</v>
      </c>
      <c r="AC51" s="270">
        <v>3.0000000000000001E-3</v>
      </c>
      <c r="AD51" s="270">
        <v>0</v>
      </c>
      <c r="AE51" s="270">
        <v>0</v>
      </c>
      <c r="AF51" s="270">
        <v>0</v>
      </c>
      <c r="AG51" s="270">
        <v>0</v>
      </c>
      <c r="AH51" s="270">
        <v>0</v>
      </c>
      <c r="AI51" s="270">
        <v>0</v>
      </c>
      <c r="AJ51" s="270">
        <v>0</v>
      </c>
      <c r="AK51" s="270">
        <v>0</v>
      </c>
      <c r="AL51" s="270">
        <v>0</v>
      </c>
      <c r="AM51" s="270">
        <v>0</v>
      </c>
      <c r="AN51" s="270">
        <v>1E-3</v>
      </c>
      <c r="AO51" s="270">
        <v>1E-3</v>
      </c>
      <c r="AP51" s="270">
        <v>1E-3</v>
      </c>
      <c r="AQ51" s="270">
        <v>1E-3</v>
      </c>
      <c r="AR51" s="270">
        <v>1E-3</v>
      </c>
      <c r="AS51" s="270">
        <v>2E-3</v>
      </c>
      <c r="AT51" s="270">
        <v>2E-3</v>
      </c>
      <c r="AU51" s="270">
        <v>2E-3</v>
      </c>
      <c r="AV51" s="270">
        <v>2E-3</v>
      </c>
      <c r="AW51" s="270">
        <v>2E-3</v>
      </c>
      <c r="AX51" s="270">
        <v>0</v>
      </c>
      <c r="AY51" s="270">
        <v>0</v>
      </c>
      <c r="AZ51" s="270">
        <v>0</v>
      </c>
      <c r="BA51" s="270">
        <v>0</v>
      </c>
      <c r="BB51" s="270">
        <v>0</v>
      </c>
      <c r="BC51" s="270">
        <v>0</v>
      </c>
      <c r="BD51" s="270">
        <v>0</v>
      </c>
      <c r="BE51" s="270">
        <v>0</v>
      </c>
      <c r="BF51" s="270">
        <v>0</v>
      </c>
      <c r="BG51" s="270">
        <v>0</v>
      </c>
    </row>
    <row r="52" spans="1:59">
      <c r="A52" s="267" t="s">
        <v>431</v>
      </c>
      <c r="B52" s="268">
        <v>0.17200000000000001</v>
      </c>
      <c r="C52" s="268">
        <v>0.35</v>
      </c>
      <c r="D52" s="268">
        <v>0</v>
      </c>
      <c r="E52" s="268"/>
      <c r="F52" s="269">
        <v>1526</v>
      </c>
      <c r="G52" s="270">
        <v>0.13800000000000001</v>
      </c>
      <c r="H52" s="270">
        <v>1.4999999999999999E-2</v>
      </c>
      <c r="I52" s="270">
        <v>0</v>
      </c>
      <c r="J52" s="270">
        <v>4.0000000000000001E-3</v>
      </c>
      <c r="K52" s="270">
        <v>0</v>
      </c>
      <c r="L52" s="270">
        <v>1.4999999999999986E-2</v>
      </c>
      <c r="M52" s="271">
        <v>90.432503276539975</v>
      </c>
      <c r="N52" s="269">
        <v>1610</v>
      </c>
      <c r="O52" s="269">
        <v>1650</v>
      </c>
      <c r="P52" s="269">
        <v>1710</v>
      </c>
      <c r="Q52" s="269">
        <v>1760</v>
      </c>
      <c r="R52" s="269">
        <v>1810</v>
      </c>
      <c r="S52" s="269" t="s">
        <v>215</v>
      </c>
      <c r="T52" s="270">
        <v>0.19</v>
      </c>
      <c r="U52" s="270">
        <v>0.19800000000000001</v>
      </c>
      <c r="V52" s="270">
        <v>0.2</v>
      </c>
      <c r="W52" s="270">
        <v>0.21</v>
      </c>
      <c r="X52" s="270">
        <v>0.22</v>
      </c>
      <c r="Y52" s="270">
        <v>1.7999999999999999E-2</v>
      </c>
      <c r="Z52" s="270">
        <v>2.1000000000000001E-2</v>
      </c>
      <c r="AA52" s="270">
        <v>2.4E-2</v>
      </c>
      <c r="AB52" s="270">
        <v>2.7E-2</v>
      </c>
      <c r="AC52" s="270">
        <v>0.03</v>
      </c>
      <c r="AD52" s="270">
        <v>0</v>
      </c>
      <c r="AE52" s="270">
        <v>0</v>
      </c>
      <c r="AF52" s="270">
        <v>0</v>
      </c>
      <c r="AG52" s="270">
        <v>0</v>
      </c>
      <c r="AH52" s="270">
        <v>0</v>
      </c>
      <c r="AI52" s="270">
        <v>7.0000000000000001E-3</v>
      </c>
      <c r="AJ52" s="270">
        <v>8.0000000000000002E-3</v>
      </c>
      <c r="AK52" s="270">
        <v>0.01</v>
      </c>
      <c r="AL52" s="270">
        <v>1.2E-2</v>
      </c>
      <c r="AM52" s="270">
        <v>1.4E-2</v>
      </c>
      <c r="AN52" s="270">
        <v>0</v>
      </c>
      <c r="AO52" s="270">
        <v>0</v>
      </c>
      <c r="AP52" s="270">
        <v>0</v>
      </c>
      <c r="AQ52" s="270">
        <v>0</v>
      </c>
      <c r="AR52" s="270">
        <v>0</v>
      </c>
      <c r="AS52" s="270">
        <v>1.4999999999999999E-2</v>
      </c>
      <c r="AT52" s="270">
        <v>1.4999999999999999E-2</v>
      </c>
      <c r="AU52" s="270">
        <v>1.6E-2</v>
      </c>
      <c r="AV52" s="270">
        <v>1.7000000000000001E-2</v>
      </c>
      <c r="AW52" s="270">
        <v>1.7999999999999999E-2</v>
      </c>
      <c r="AX52" s="270">
        <v>0</v>
      </c>
      <c r="AY52" s="270">
        <v>0</v>
      </c>
      <c r="AZ52" s="270">
        <v>0</v>
      </c>
      <c r="BA52" s="270">
        <v>0</v>
      </c>
      <c r="BB52" s="270">
        <v>0</v>
      </c>
      <c r="BC52" s="270">
        <v>0</v>
      </c>
      <c r="BD52" s="270">
        <v>0</v>
      </c>
      <c r="BE52" s="270">
        <v>0</v>
      </c>
      <c r="BF52" s="270">
        <v>0</v>
      </c>
      <c r="BG52" s="270">
        <v>0</v>
      </c>
    </row>
    <row r="53" spans="1:59">
      <c r="A53" s="267" t="s">
        <v>432</v>
      </c>
      <c r="B53" s="268">
        <v>0.29583333333333334</v>
      </c>
      <c r="C53" s="268">
        <v>0.8</v>
      </c>
      <c r="D53" s="268">
        <v>0</v>
      </c>
      <c r="E53" s="268"/>
      <c r="F53" s="269">
        <v>1327</v>
      </c>
      <c r="G53" s="270">
        <v>0.15</v>
      </c>
      <c r="H53" s="270">
        <v>0.06</v>
      </c>
      <c r="I53" s="270">
        <v>0.06</v>
      </c>
      <c r="J53" s="270">
        <v>0.01</v>
      </c>
      <c r="K53" s="270">
        <v>0</v>
      </c>
      <c r="L53" s="270">
        <v>1.583333333333331E-2</v>
      </c>
      <c r="M53" s="271">
        <v>113.03692539562924</v>
      </c>
      <c r="N53" s="269">
        <v>2104</v>
      </c>
      <c r="O53" s="269">
        <v>2336</v>
      </c>
      <c r="P53" s="269">
        <v>2617</v>
      </c>
      <c r="Q53" s="269">
        <v>2930</v>
      </c>
      <c r="R53" s="269">
        <v>3230</v>
      </c>
      <c r="S53" s="269" t="s">
        <v>164</v>
      </c>
      <c r="T53" s="270">
        <v>0.11</v>
      </c>
      <c r="U53" s="270">
        <v>0.12</v>
      </c>
      <c r="V53" s="270">
        <v>0.16</v>
      </c>
      <c r="W53" s="270">
        <v>0.17899999999999999</v>
      </c>
      <c r="X53" s="270">
        <v>0.19700000000000001</v>
      </c>
      <c r="Y53" s="270">
        <v>0.04</v>
      </c>
      <c r="Z53" s="270">
        <v>6.9000000000000006E-2</v>
      </c>
      <c r="AA53" s="270">
        <v>8.5000000000000006E-2</v>
      </c>
      <c r="AB53" s="270">
        <v>0.104</v>
      </c>
      <c r="AC53" s="270">
        <v>0.12</v>
      </c>
      <c r="AD53" s="270">
        <v>5.6000000000000001E-2</v>
      </c>
      <c r="AE53" s="270">
        <v>0.26300000000000001</v>
      </c>
      <c r="AF53" s="270">
        <v>0.29399999999999998</v>
      </c>
      <c r="AG53" s="270">
        <v>0.32800000000000001</v>
      </c>
      <c r="AH53" s="270">
        <v>0.36099999999999999</v>
      </c>
      <c r="AI53" s="270">
        <v>0.02</v>
      </c>
      <c r="AJ53" s="270">
        <v>6.0000000000000001E-3</v>
      </c>
      <c r="AK53" s="270">
        <v>6.0000000000000001E-3</v>
      </c>
      <c r="AL53" s="270">
        <v>6.0000000000000001E-3</v>
      </c>
      <c r="AM53" s="270">
        <v>6.0000000000000001E-3</v>
      </c>
      <c r="AN53" s="270">
        <v>0</v>
      </c>
      <c r="AO53" s="270">
        <v>0</v>
      </c>
      <c r="AP53" s="270">
        <v>0</v>
      </c>
      <c r="AQ53" s="270">
        <v>0</v>
      </c>
      <c r="AR53" s="270">
        <v>0</v>
      </c>
      <c r="AS53" s="270">
        <v>3.4000000000000002E-2</v>
      </c>
      <c r="AT53" s="270">
        <v>7.0000000000000007E-2</v>
      </c>
      <c r="AU53" s="270">
        <v>8.3000000000000004E-2</v>
      </c>
      <c r="AV53" s="270">
        <v>9.4E-2</v>
      </c>
      <c r="AW53" s="270">
        <v>0.104</v>
      </c>
      <c r="AX53" s="270">
        <v>0</v>
      </c>
      <c r="AY53" s="270">
        <v>0</v>
      </c>
      <c r="AZ53" s="270">
        <v>0</v>
      </c>
      <c r="BA53" s="270">
        <v>0</v>
      </c>
      <c r="BB53" s="270">
        <v>0</v>
      </c>
      <c r="BC53" s="270">
        <v>0</v>
      </c>
      <c r="BD53" s="270">
        <v>0</v>
      </c>
      <c r="BE53" s="270">
        <v>0</v>
      </c>
      <c r="BF53" s="270">
        <v>0</v>
      </c>
      <c r="BG53" s="270">
        <v>0</v>
      </c>
    </row>
    <row r="54" spans="1:59">
      <c r="A54" s="267" t="s">
        <v>433</v>
      </c>
      <c r="B54" s="268">
        <v>0.50024999999999997</v>
      </c>
      <c r="C54" s="268">
        <v>1.044</v>
      </c>
      <c r="D54" s="268">
        <v>0.35700000000000004</v>
      </c>
      <c r="E54" s="268"/>
      <c r="F54" s="269">
        <v>1795</v>
      </c>
      <c r="G54" s="270">
        <v>0.115</v>
      </c>
      <c r="H54" s="270">
        <v>0</v>
      </c>
      <c r="I54" s="270">
        <v>0</v>
      </c>
      <c r="J54" s="270">
        <v>0</v>
      </c>
      <c r="K54" s="270">
        <v>7.0000000000000001E-3</v>
      </c>
      <c r="L54" s="270">
        <v>2.1249999999999936E-2</v>
      </c>
      <c r="M54" s="271">
        <v>64.066852367688028</v>
      </c>
      <c r="N54" s="269">
        <v>1800</v>
      </c>
      <c r="O54" s="269">
        <v>1810</v>
      </c>
      <c r="P54" s="269">
        <v>1830</v>
      </c>
      <c r="Q54" s="269">
        <v>1845</v>
      </c>
      <c r="R54" s="269">
        <v>1855</v>
      </c>
      <c r="S54" s="269" t="s">
        <v>128</v>
      </c>
      <c r="T54" s="270">
        <v>0.12</v>
      </c>
      <c r="U54" s="270">
        <v>0.122</v>
      </c>
      <c r="V54" s="270">
        <v>0.128</v>
      </c>
      <c r="W54" s="270">
        <v>0.13500000000000001</v>
      </c>
      <c r="X54" s="270">
        <v>0.13800000000000001</v>
      </c>
      <c r="Y54" s="270">
        <v>0.03</v>
      </c>
      <c r="Z54" s="270">
        <v>0.03</v>
      </c>
      <c r="AA54" s="270">
        <v>0.03</v>
      </c>
      <c r="AB54" s="270">
        <v>0.03</v>
      </c>
      <c r="AC54" s="270">
        <v>0.03</v>
      </c>
      <c r="AD54" s="270">
        <v>0</v>
      </c>
      <c r="AE54" s="270">
        <v>0</v>
      </c>
      <c r="AF54" s="270">
        <v>0</v>
      </c>
      <c r="AG54" s="270">
        <v>0</v>
      </c>
      <c r="AH54" s="270">
        <v>0</v>
      </c>
      <c r="AI54" s="270">
        <v>0</v>
      </c>
      <c r="AJ54" s="270">
        <v>0</v>
      </c>
      <c r="AK54" s="270">
        <v>0</v>
      </c>
      <c r="AL54" s="270">
        <v>0</v>
      </c>
      <c r="AM54" s="270">
        <v>0</v>
      </c>
      <c r="AN54" s="270">
        <v>7.0000000000000001E-3</v>
      </c>
      <c r="AO54" s="270">
        <v>7.0000000000000001E-3</v>
      </c>
      <c r="AP54" s="270">
        <v>7.0000000000000001E-3</v>
      </c>
      <c r="AQ54" s="270">
        <v>7.0000000000000001E-3</v>
      </c>
      <c r="AR54" s="270">
        <v>7.0000000000000001E-3</v>
      </c>
      <c r="AS54" s="270">
        <v>2.5999999999999999E-2</v>
      </c>
      <c r="AT54" s="270">
        <v>2.5999999999999999E-2</v>
      </c>
      <c r="AU54" s="270">
        <v>2.7E-2</v>
      </c>
      <c r="AV54" s="270">
        <v>2.8000000000000001E-2</v>
      </c>
      <c r="AW54" s="270">
        <v>2.9000000000000001E-2</v>
      </c>
      <c r="AX54" s="270">
        <v>0</v>
      </c>
      <c r="AY54" s="270">
        <v>0</v>
      </c>
      <c r="AZ54" s="270">
        <v>0</v>
      </c>
      <c r="BA54" s="270">
        <v>0</v>
      </c>
      <c r="BB54" s="270">
        <v>0</v>
      </c>
      <c r="BC54" s="270">
        <v>0</v>
      </c>
      <c r="BD54" s="270">
        <v>0</v>
      </c>
      <c r="BE54" s="270">
        <v>0</v>
      </c>
      <c r="BF54" s="270">
        <v>0</v>
      </c>
      <c r="BG54" s="270">
        <v>0</v>
      </c>
    </row>
    <row r="55" spans="1:59">
      <c r="A55" s="267" t="s">
        <v>434</v>
      </c>
      <c r="B55" s="268">
        <v>0.6692499999999999</v>
      </c>
      <c r="C55" s="268">
        <v>1.327</v>
      </c>
      <c r="D55" s="268">
        <v>0</v>
      </c>
      <c r="E55" s="268"/>
      <c r="F55" s="269">
        <v>8267</v>
      </c>
      <c r="G55" s="270">
        <v>0.5</v>
      </c>
      <c r="H55" s="270">
        <v>3.3000000000000002E-2</v>
      </c>
      <c r="I55" s="270">
        <v>0</v>
      </c>
      <c r="J55" s="270">
        <v>0</v>
      </c>
      <c r="K55" s="270">
        <v>0</v>
      </c>
      <c r="L55" s="270">
        <v>0.13624999999999987</v>
      </c>
      <c r="M55" s="271">
        <v>60.481432200314501</v>
      </c>
      <c r="N55" s="269">
        <v>10239</v>
      </c>
      <c r="O55" s="269">
        <v>11480</v>
      </c>
      <c r="P55" s="269">
        <v>12871</v>
      </c>
      <c r="Q55" s="269">
        <v>14430</v>
      </c>
      <c r="R55" s="269">
        <v>15005</v>
      </c>
      <c r="S55" s="269" t="s">
        <v>215</v>
      </c>
      <c r="T55" s="270">
        <v>0.626</v>
      </c>
      <c r="U55" s="270">
        <v>0.70099999999999996</v>
      </c>
      <c r="V55" s="270">
        <v>0.78600000000000003</v>
      </c>
      <c r="W55" s="270">
        <v>0.88800000000000001</v>
      </c>
      <c r="X55" s="270">
        <v>0.996</v>
      </c>
      <c r="Y55" s="270">
        <v>0.157</v>
      </c>
      <c r="Z55" s="270">
        <v>0.17699999999999999</v>
      </c>
      <c r="AA55" s="270">
        <v>0.19800000000000001</v>
      </c>
      <c r="AB55" s="270">
        <v>0.222</v>
      </c>
      <c r="AC55" s="270">
        <v>0.246</v>
      </c>
      <c r="AD55" s="270">
        <v>0</v>
      </c>
      <c r="AE55" s="270">
        <v>0</v>
      </c>
      <c r="AF55" s="270">
        <v>0</v>
      </c>
      <c r="AG55" s="270">
        <v>0</v>
      </c>
      <c r="AH55" s="270">
        <v>0</v>
      </c>
      <c r="AI55" s="270">
        <v>0</v>
      </c>
      <c r="AJ55" s="270">
        <v>0</v>
      </c>
      <c r="AK55" s="270">
        <v>0</v>
      </c>
      <c r="AL55" s="270">
        <v>0</v>
      </c>
      <c r="AM55" s="270">
        <v>0</v>
      </c>
      <c r="AN55" s="270">
        <v>0</v>
      </c>
      <c r="AO55" s="270">
        <v>0</v>
      </c>
      <c r="AP55" s="270">
        <v>0</v>
      </c>
      <c r="AQ55" s="270">
        <v>0</v>
      </c>
      <c r="AR55" s="270">
        <v>0</v>
      </c>
      <c r="AS55" s="270">
        <v>5.8999999999999997E-2</v>
      </c>
      <c r="AT55" s="270">
        <v>6.6000000000000003E-2</v>
      </c>
      <c r="AU55" s="270">
        <v>7.3999999999999996E-2</v>
      </c>
      <c r="AV55" s="270">
        <v>8.3000000000000004E-2</v>
      </c>
      <c r="AW55" s="270">
        <v>9.2999999999999999E-2</v>
      </c>
      <c r="AX55" s="270">
        <v>0</v>
      </c>
      <c r="AY55" s="270">
        <v>0</v>
      </c>
      <c r="AZ55" s="270">
        <v>0</v>
      </c>
      <c r="BA55" s="270">
        <v>0</v>
      </c>
      <c r="BB55" s="270">
        <v>0</v>
      </c>
      <c r="BC55" s="270">
        <v>0</v>
      </c>
      <c r="BD55" s="270">
        <v>0</v>
      </c>
      <c r="BE55" s="270">
        <v>0</v>
      </c>
      <c r="BF55" s="270">
        <v>0</v>
      </c>
      <c r="BG55" s="270">
        <v>0</v>
      </c>
    </row>
    <row r="56" spans="1:59">
      <c r="A56" s="267" t="s">
        <v>435</v>
      </c>
      <c r="B56" s="268">
        <v>1.4858333333333331</v>
      </c>
      <c r="C56" s="268">
        <v>6</v>
      </c>
      <c r="D56" s="268">
        <v>0</v>
      </c>
      <c r="E56" s="268"/>
      <c r="F56" s="269">
        <v>0</v>
      </c>
      <c r="G56" s="270">
        <v>0</v>
      </c>
      <c r="H56" s="270">
        <v>0</v>
      </c>
      <c r="I56" s="270">
        <v>1.39</v>
      </c>
      <c r="J56" s="270">
        <v>0</v>
      </c>
      <c r="K56" s="270">
        <v>0.04</v>
      </c>
      <c r="L56" s="270">
        <v>5.5833333333333179E-2</v>
      </c>
      <c r="M56" s="271" t="s">
        <v>395</v>
      </c>
      <c r="N56" s="269">
        <v>0</v>
      </c>
      <c r="O56" s="269">
        <v>0</v>
      </c>
      <c r="P56" s="269">
        <v>0</v>
      </c>
      <c r="Q56" s="269">
        <v>0</v>
      </c>
      <c r="R56" s="269">
        <v>0</v>
      </c>
      <c r="S56" s="269" t="s">
        <v>217</v>
      </c>
      <c r="T56" s="270">
        <v>0</v>
      </c>
      <c r="U56" s="270">
        <v>0</v>
      </c>
      <c r="V56" s="270">
        <v>0</v>
      </c>
      <c r="W56" s="270">
        <v>0</v>
      </c>
      <c r="X56" s="270">
        <v>0</v>
      </c>
      <c r="Y56" s="270">
        <v>0</v>
      </c>
      <c r="Z56" s="270">
        <v>0</v>
      </c>
      <c r="AA56" s="270">
        <v>0</v>
      </c>
      <c r="AB56" s="270">
        <v>0</v>
      </c>
      <c r="AC56" s="270">
        <v>0</v>
      </c>
      <c r="AD56" s="270">
        <v>0</v>
      </c>
      <c r="AE56" s="270">
        <v>0</v>
      </c>
      <c r="AF56" s="270">
        <v>0</v>
      </c>
      <c r="AG56" s="270">
        <v>0</v>
      </c>
      <c r="AH56" s="270">
        <v>0</v>
      </c>
      <c r="AI56" s="270">
        <v>0</v>
      </c>
      <c r="AJ56" s="270">
        <v>0</v>
      </c>
      <c r="AK56" s="270">
        <v>0</v>
      </c>
      <c r="AL56" s="270">
        <v>0</v>
      </c>
      <c r="AM56" s="270">
        <v>0</v>
      </c>
      <c r="AN56" s="270">
        <v>3.9E-2</v>
      </c>
      <c r="AO56" s="270">
        <v>3.9E-2</v>
      </c>
      <c r="AP56" s="270">
        <v>3.9E-2</v>
      </c>
      <c r="AQ56" s="270">
        <v>3.9E-2</v>
      </c>
      <c r="AR56" s="270">
        <v>3.9E-2</v>
      </c>
      <c r="AS56" s="270">
        <v>1E-3</v>
      </c>
      <c r="AT56" s="270">
        <v>1E-3</v>
      </c>
      <c r="AU56" s="270">
        <v>1E-3</v>
      </c>
      <c r="AV56" s="270">
        <v>1E-3</v>
      </c>
      <c r="AW56" s="270">
        <v>1E-3</v>
      </c>
      <c r="AX56" s="270">
        <v>0</v>
      </c>
      <c r="AY56" s="270">
        <v>0</v>
      </c>
      <c r="AZ56" s="270">
        <v>0</v>
      </c>
      <c r="BA56" s="270">
        <v>0</v>
      </c>
      <c r="BB56" s="270">
        <v>0</v>
      </c>
      <c r="BC56" s="270">
        <v>0</v>
      </c>
      <c r="BD56" s="270">
        <v>0</v>
      </c>
      <c r="BE56" s="270">
        <v>0</v>
      </c>
      <c r="BF56" s="270">
        <v>0</v>
      </c>
      <c r="BG56" s="270">
        <v>0</v>
      </c>
    </row>
    <row r="57" spans="1:59">
      <c r="A57" s="267" t="s">
        <v>436</v>
      </c>
      <c r="B57" s="268">
        <v>0.23750000000000004</v>
      </c>
      <c r="C57" s="268">
        <v>0.60699999999999998</v>
      </c>
      <c r="D57" s="268">
        <v>0</v>
      </c>
      <c r="E57" s="268"/>
      <c r="F57" s="269">
        <v>1506</v>
      </c>
      <c r="G57" s="270">
        <v>2.89</v>
      </c>
      <c r="H57" s="270">
        <v>5.3999999999999999E-2</v>
      </c>
      <c r="I57" s="270">
        <v>0</v>
      </c>
      <c r="J57" s="270">
        <v>0</v>
      </c>
      <c r="K57" s="270">
        <v>0</v>
      </c>
      <c r="L57" s="270">
        <v>-2.7065000000000001</v>
      </c>
      <c r="M57" s="271">
        <v>1918.9907038512615</v>
      </c>
      <c r="N57" s="269">
        <v>800</v>
      </c>
      <c r="O57" s="269">
        <v>850</v>
      </c>
      <c r="P57" s="269">
        <v>900</v>
      </c>
      <c r="Q57" s="269">
        <v>950</v>
      </c>
      <c r="R57" s="269">
        <v>1000</v>
      </c>
      <c r="S57" s="269" t="s">
        <v>217</v>
      </c>
      <c r="T57" s="270">
        <v>0.15</v>
      </c>
      <c r="U57" s="270">
        <v>0.15</v>
      </c>
      <c r="V57" s="270">
        <v>0.15</v>
      </c>
      <c r="W57" s="270">
        <v>0.15</v>
      </c>
      <c r="X57" s="270">
        <v>0.15</v>
      </c>
      <c r="Y57" s="270">
        <v>0.02</v>
      </c>
      <c r="Z57" s="270">
        <v>0.02</v>
      </c>
      <c r="AA57" s="270">
        <v>0.02</v>
      </c>
      <c r="AB57" s="270">
        <v>0.02</v>
      </c>
      <c r="AC57" s="270">
        <v>0.02</v>
      </c>
      <c r="AD57" s="270">
        <v>0</v>
      </c>
      <c r="AE57" s="270">
        <v>0</v>
      </c>
      <c r="AF57" s="270">
        <v>0</v>
      </c>
      <c r="AG57" s="270">
        <v>0</v>
      </c>
      <c r="AH57" s="270">
        <v>0</v>
      </c>
      <c r="AI57" s="270">
        <v>0</v>
      </c>
      <c r="AJ57" s="270">
        <v>0</v>
      </c>
      <c r="AK57" s="270">
        <v>0</v>
      </c>
      <c r="AL57" s="270">
        <v>0</v>
      </c>
      <c r="AM57" s="270">
        <v>0</v>
      </c>
      <c r="AN57" s="270">
        <v>0</v>
      </c>
      <c r="AO57" s="270">
        <v>0</v>
      </c>
      <c r="AP57" s="270">
        <v>0</v>
      </c>
      <c r="AQ57" s="270">
        <v>0</v>
      </c>
      <c r="AR57" s="270">
        <v>0</v>
      </c>
      <c r="AS57" s="270">
        <v>2.5000000000000001E-2</v>
      </c>
      <c r="AT57" s="270">
        <v>2.5999999999999999E-2</v>
      </c>
      <c r="AU57" s="270">
        <v>2.8000000000000001E-2</v>
      </c>
      <c r="AV57" s="270">
        <v>2.9000000000000001E-2</v>
      </c>
      <c r="AW57" s="270">
        <v>2.9000000000000001E-2</v>
      </c>
      <c r="AX57" s="270">
        <v>0</v>
      </c>
      <c r="AY57" s="270">
        <v>0</v>
      </c>
      <c r="AZ57" s="270">
        <v>0</v>
      </c>
      <c r="BA57" s="270">
        <v>0</v>
      </c>
      <c r="BB57" s="270">
        <v>0</v>
      </c>
      <c r="BC57" s="270">
        <v>0</v>
      </c>
      <c r="BD57" s="270">
        <v>0</v>
      </c>
      <c r="BE57" s="270">
        <v>0</v>
      </c>
      <c r="BF57" s="270">
        <v>0</v>
      </c>
      <c r="BG57" s="270">
        <v>0</v>
      </c>
    </row>
    <row r="58" spans="1:59">
      <c r="A58" s="267" t="s">
        <v>437</v>
      </c>
      <c r="B58" s="268">
        <v>0.77483333333333337</v>
      </c>
      <c r="C58" s="268">
        <v>1.744</v>
      </c>
      <c r="D58" s="268">
        <v>0</v>
      </c>
      <c r="E58" s="268"/>
      <c r="F58" s="269">
        <v>4611</v>
      </c>
      <c r="G58" s="270">
        <v>0.54700000000000004</v>
      </c>
      <c r="H58" s="270">
        <v>3.5999999999999997E-2</v>
      </c>
      <c r="I58" s="270">
        <v>0.02</v>
      </c>
      <c r="J58" s="270">
        <v>0</v>
      </c>
      <c r="K58" s="270">
        <v>0</v>
      </c>
      <c r="L58" s="270">
        <v>0.17183333333333328</v>
      </c>
      <c r="M58" s="271">
        <v>118.62936456300152</v>
      </c>
      <c r="N58" s="269">
        <v>4683</v>
      </c>
      <c r="O58" s="269">
        <v>4830</v>
      </c>
      <c r="P58" s="269">
        <v>4981</v>
      </c>
      <c r="Q58" s="269">
        <v>5136</v>
      </c>
      <c r="R58" s="269">
        <v>5297</v>
      </c>
      <c r="S58" s="269" t="s">
        <v>217</v>
      </c>
      <c r="T58" s="270">
        <v>0.55600000000000005</v>
      </c>
      <c r="U58" s="270">
        <v>0.57299999999999995</v>
      </c>
      <c r="V58" s="270">
        <v>0.59099999999999997</v>
      </c>
      <c r="W58" s="270">
        <v>0.60899999999999999</v>
      </c>
      <c r="X58" s="270">
        <v>0.628</v>
      </c>
      <c r="Y58" s="270">
        <v>3.7999999999999999E-2</v>
      </c>
      <c r="Z58" s="270">
        <v>4.2000000000000003E-2</v>
      </c>
      <c r="AA58" s="270">
        <v>4.5999999999999999E-2</v>
      </c>
      <c r="AB58" s="270">
        <v>5.0999999999999997E-2</v>
      </c>
      <c r="AC58" s="270">
        <v>5.6000000000000001E-2</v>
      </c>
      <c r="AD58" s="270">
        <v>0.02</v>
      </c>
      <c r="AE58" s="270">
        <v>2.1000000000000001E-2</v>
      </c>
      <c r="AF58" s="270">
        <v>2.1000000000000001E-2</v>
      </c>
      <c r="AG58" s="270">
        <v>2.1999999999999999E-2</v>
      </c>
      <c r="AH58" s="270">
        <v>2.1999999999999999E-2</v>
      </c>
      <c r="AI58" s="270">
        <v>0</v>
      </c>
      <c r="AJ58" s="270">
        <v>0</v>
      </c>
      <c r="AK58" s="270">
        <v>0</v>
      </c>
      <c r="AL58" s="270">
        <v>0</v>
      </c>
      <c r="AM58" s="270">
        <v>0</v>
      </c>
      <c r="AN58" s="270">
        <v>1E-3</v>
      </c>
      <c r="AO58" s="270">
        <v>1E-3</v>
      </c>
      <c r="AP58" s="270">
        <v>1E-3</v>
      </c>
      <c r="AQ58" s="270">
        <v>1E-3</v>
      </c>
      <c r="AR58" s="270">
        <v>2E-3</v>
      </c>
      <c r="AS58" s="270">
        <v>0.17399999999999999</v>
      </c>
      <c r="AT58" s="270">
        <v>0.18099999999999999</v>
      </c>
      <c r="AU58" s="270">
        <v>0.187</v>
      </c>
      <c r="AV58" s="270">
        <v>0.19400000000000001</v>
      </c>
      <c r="AW58" s="270">
        <v>0.20100000000000001</v>
      </c>
      <c r="AX58" s="270">
        <v>0</v>
      </c>
      <c r="AY58" s="270">
        <v>0</v>
      </c>
      <c r="AZ58" s="270">
        <v>0</v>
      </c>
      <c r="BA58" s="270">
        <v>0</v>
      </c>
      <c r="BB58" s="270">
        <v>0</v>
      </c>
      <c r="BC58" s="270">
        <v>0</v>
      </c>
      <c r="BD58" s="270">
        <v>0</v>
      </c>
      <c r="BE58" s="270">
        <v>0</v>
      </c>
      <c r="BF58" s="270">
        <v>0</v>
      </c>
      <c r="BG58" s="270">
        <v>0</v>
      </c>
    </row>
    <row r="59" spans="1:59">
      <c r="A59" s="267" t="s">
        <v>958</v>
      </c>
      <c r="B59" s="268" t="s">
        <v>395</v>
      </c>
      <c r="C59" s="268">
        <v>0</v>
      </c>
      <c r="D59" s="268">
        <v>0</v>
      </c>
      <c r="E59" s="268"/>
      <c r="F59" s="269" t="e">
        <v>#N/A</v>
      </c>
      <c r="G59" s="270">
        <v>0</v>
      </c>
      <c r="H59" s="270">
        <v>0</v>
      </c>
      <c r="I59" s="270">
        <v>0</v>
      </c>
      <c r="J59" s="270">
        <v>0</v>
      </c>
      <c r="K59" s="270">
        <v>0</v>
      </c>
      <c r="L59" s="270" t="e">
        <v>#VALUE!</v>
      </c>
      <c r="M59" s="271" t="s">
        <v>395</v>
      </c>
      <c r="N59" s="269">
        <v>0</v>
      </c>
      <c r="O59" s="269">
        <v>0</v>
      </c>
      <c r="P59" s="269">
        <v>0</v>
      </c>
      <c r="Q59" s="269">
        <v>0</v>
      </c>
      <c r="R59" s="269">
        <v>0</v>
      </c>
      <c r="S59" s="269" t="s">
        <v>217</v>
      </c>
      <c r="T59" s="270">
        <v>0</v>
      </c>
      <c r="U59" s="270">
        <v>0</v>
      </c>
      <c r="V59" s="270">
        <v>0</v>
      </c>
      <c r="W59" s="270">
        <v>0</v>
      </c>
      <c r="X59" s="270">
        <v>0</v>
      </c>
      <c r="Y59" s="270">
        <v>0</v>
      </c>
      <c r="Z59" s="270">
        <v>0</v>
      </c>
      <c r="AA59" s="270">
        <v>0</v>
      </c>
      <c r="AB59" s="270">
        <v>0</v>
      </c>
      <c r="AC59" s="270">
        <v>0</v>
      </c>
      <c r="AD59" s="270">
        <v>0</v>
      </c>
      <c r="AE59" s="270">
        <v>0</v>
      </c>
      <c r="AF59" s="270">
        <v>0</v>
      </c>
      <c r="AG59" s="270">
        <v>0</v>
      </c>
      <c r="AH59" s="270">
        <v>0</v>
      </c>
      <c r="AI59" s="270">
        <v>0</v>
      </c>
      <c r="AJ59" s="270">
        <v>0</v>
      </c>
      <c r="AK59" s="270">
        <v>0</v>
      </c>
      <c r="AL59" s="270">
        <v>0</v>
      </c>
      <c r="AM59" s="270">
        <v>0</v>
      </c>
      <c r="AN59" s="270">
        <v>0</v>
      </c>
      <c r="AO59" s="270">
        <v>0</v>
      </c>
      <c r="AP59" s="270">
        <v>0</v>
      </c>
      <c r="AQ59" s="270">
        <v>0</v>
      </c>
      <c r="AR59" s="270">
        <v>0</v>
      </c>
      <c r="AS59" s="270">
        <v>0</v>
      </c>
      <c r="AT59" s="270">
        <v>0</v>
      </c>
      <c r="AU59" s="270">
        <v>0</v>
      </c>
      <c r="AV59" s="270">
        <v>0</v>
      </c>
      <c r="AW59" s="270">
        <v>0</v>
      </c>
      <c r="AX59" s="270">
        <v>0</v>
      </c>
      <c r="AY59" s="270">
        <v>0</v>
      </c>
      <c r="AZ59" s="270">
        <v>0</v>
      </c>
      <c r="BA59" s="270">
        <v>0</v>
      </c>
      <c r="BB59" s="270">
        <v>0</v>
      </c>
      <c r="BC59" s="270">
        <v>0</v>
      </c>
      <c r="BD59" s="270">
        <v>0</v>
      </c>
      <c r="BE59" s="270">
        <v>0</v>
      </c>
      <c r="BF59" s="270">
        <v>0</v>
      </c>
      <c r="BG59" s="270">
        <v>0</v>
      </c>
    </row>
    <row r="60" spans="1:59">
      <c r="A60" s="267" t="s">
        <v>959</v>
      </c>
      <c r="B60" s="268" t="s">
        <v>395</v>
      </c>
      <c r="C60" s="268">
        <v>0</v>
      </c>
      <c r="D60" s="268">
        <v>0</v>
      </c>
      <c r="E60" s="268"/>
      <c r="F60" s="269" t="e">
        <v>#N/A</v>
      </c>
      <c r="G60" s="270">
        <v>0</v>
      </c>
      <c r="H60" s="270">
        <v>0</v>
      </c>
      <c r="I60" s="270">
        <v>0</v>
      </c>
      <c r="J60" s="270">
        <v>0</v>
      </c>
      <c r="K60" s="270">
        <v>0</v>
      </c>
      <c r="L60" s="270" t="e">
        <v>#VALUE!</v>
      </c>
      <c r="M60" s="271" t="s">
        <v>395</v>
      </c>
      <c r="N60" s="269">
        <v>0</v>
      </c>
      <c r="O60" s="269">
        <v>0</v>
      </c>
      <c r="P60" s="269">
        <v>0</v>
      </c>
      <c r="Q60" s="269">
        <v>0</v>
      </c>
      <c r="R60" s="269">
        <v>0</v>
      </c>
      <c r="S60" s="269" t="s">
        <v>217</v>
      </c>
      <c r="T60" s="270">
        <v>0</v>
      </c>
      <c r="U60" s="270">
        <v>0</v>
      </c>
      <c r="V60" s="270">
        <v>0</v>
      </c>
      <c r="W60" s="270">
        <v>0</v>
      </c>
      <c r="X60" s="270">
        <v>0</v>
      </c>
      <c r="Y60" s="270">
        <v>0</v>
      </c>
      <c r="Z60" s="270">
        <v>0</v>
      </c>
      <c r="AA60" s="270">
        <v>0</v>
      </c>
      <c r="AB60" s="270">
        <v>0</v>
      </c>
      <c r="AC60" s="270">
        <v>0</v>
      </c>
      <c r="AD60" s="270">
        <v>0</v>
      </c>
      <c r="AE60" s="270">
        <v>0</v>
      </c>
      <c r="AF60" s="270">
        <v>0</v>
      </c>
      <c r="AG60" s="270">
        <v>0</v>
      </c>
      <c r="AH60" s="270">
        <v>0</v>
      </c>
      <c r="AI60" s="270">
        <v>0</v>
      </c>
      <c r="AJ60" s="270">
        <v>0</v>
      </c>
      <c r="AK60" s="270">
        <v>0</v>
      </c>
      <c r="AL60" s="270">
        <v>0</v>
      </c>
      <c r="AM60" s="270">
        <v>0</v>
      </c>
      <c r="AN60" s="270">
        <v>0</v>
      </c>
      <c r="AO60" s="270">
        <v>0</v>
      </c>
      <c r="AP60" s="270">
        <v>0</v>
      </c>
      <c r="AQ60" s="270">
        <v>0</v>
      </c>
      <c r="AR60" s="270">
        <v>0</v>
      </c>
      <c r="AS60" s="270">
        <v>0</v>
      </c>
      <c r="AT60" s="270">
        <v>0</v>
      </c>
      <c r="AU60" s="270">
        <v>0</v>
      </c>
      <c r="AV60" s="270">
        <v>0</v>
      </c>
      <c r="AW60" s="270">
        <v>0</v>
      </c>
      <c r="AX60" s="270">
        <v>0</v>
      </c>
      <c r="AY60" s="270">
        <v>0</v>
      </c>
      <c r="AZ60" s="270">
        <v>0</v>
      </c>
      <c r="BA60" s="270">
        <v>0</v>
      </c>
      <c r="BB60" s="270">
        <v>0</v>
      </c>
      <c r="BC60" s="270">
        <v>0</v>
      </c>
      <c r="BD60" s="270">
        <v>0</v>
      </c>
      <c r="BE60" s="270">
        <v>0</v>
      </c>
      <c r="BF60" s="270">
        <v>0</v>
      </c>
      <c r="BG60" s="270">
        <v>0</v>
      </c>
    </row>
    <row r="61" spans="1:59">
      <c r="A61" s="267" t="s">
        <v>960</v>
      </c>
      <c r="B61" s="268" t="s">
        <v>395</v>
      </c>
      <c r="C61" s="268">
        <v>0</v>
      </c>
      <c r="D61" s="268">
        <v>0</v>
      </c>
      <c r="E61" s="268"/>
      <c r="F61" s="269" t="e">
        <v>#N/A</v>
      </c>
      <c r="G61" s="270">
        <v>0</v>
      </c>
      <c r="H61" s="270">
        <v>0</v>
      </c>
      <c r="I61" s="270">
        <v>0</v>
      </c>
      <c r="J61" s="270">
        <v>0</v>
      </c>
      <c r="K61" s="270">
        <v>0</v>
      </c>
      <c r="L61" s="270" t="e">
        <v>#VALUE!</v>
      </c>
      <c r="M61" s="271" t="s">
        <v>395</v>
      </c>
      <c r="N61" s="269">
        <v>0</v>
      </c>
      <c r="O61" s="269">
        <v>0</v>
      </c>
      <c r="P61" s="269">
        <v>0</v>
      </c>
      <c r="Q61" s="269">
        <v>0</v>
      </c>
      <c r="R61" s="269">
        <v>0</v>
      </c>
      <c r="S61" s="269" t="s">
        <v>217</v>
      </c>
      <c r="T61" s="270">
        <v>0</v>
      </c>
      <c r="U61" s="270">
        <v>0</v>
      </c>
      <c r="V61" s="270">
        <v>0</v>
      </c>
      <c r="W61" s="270">
        <v>0</v>
      </c>
      <c r="X61" s="270">
        <v>0</v>
      </c>
      <c r="Y61" s="270">
        <v>0</v>
      </c>
      <c r="Z61" s="270">
        <v>0</v>
      </c>
      <c r="AA61" s="270">
        <v>0</v>
      </c>
      <c r="AB61" s="270">
        <v>0</v>
      </c>
      <c r="AC61" s="270">
        <v>0</v>
      </c>
      <c r="AD61" s="270">
        <v>0</v>
      </c>
      <c r="AE61" s="270">
        <v>0</v>
      </c>
      <c r="AF61" s="270">
        <v>0</v>
      </c>
      <c r="AG61" s="270">
        <v>0</v>
      </c>
      <c r="AH61" s="270">
        <v>0</v>
      </c>
      <c r="AI61" s="270">
        <v>0</v>
      </c>
      <c r="AJ61" s="270">
        <v>0</v>
      </c>
      <c r="AK61" s="270">
        <v>0</v>
      </c>
      <c r="AL61" s="270">
        <v>0</v>
      </c>
      <c r="AM61" s="270">
        <v>0</v>
      </c>
      <c r="AN61" s="270">
        <v>0</v>
      </c>
      <c r="AO61" s="270">
        <v>0</v>
      </c>
      <c r="AP61" s="270">
        <v>0</v>
      </c>
      <c r="AQ61" s="270">
        <v>0</v>
      </c>
      <c r="AR61" s="270">
        <v>0</v>
      </c>
      <c r="AS61" s="270">
        <v>0</v>
      </c>
      <c r="AT61" s="270">
        <v>0</v>
      </c>
      <c r="AU61" s="270">
        <v>0</v>
      </c>
      <c r="AV61" s="270">
        <v>0</v>
      </c>
      <c r="AW61" s="270">
        <v>0</v>
      </c>
      <c r="AX61" s="270">
        <v>0</v>
      </c>
      <c r="AY61" s="270">
        <v>0</v>
      </c>
      <c r="AZ61" s="270">
        <v>0</v>
      </c>
      <c r="BA61" s="270">
        <v>0</v>
      </c>
      <c r="BB61" s="270">
        <v>0</v>
      </c>
      <c r="BC61" s="270">
        <v>0</v>
      </c>
      <c r="BD61" s="270">
        <v>0</v>
      </c>
      <c r="BE61" s="270">
        <v>0</v>
      </c>
      <c r="BF61" s="270">
        <v>0</v>
      </c>
      <c r="BG61" s="270">
        <v>0</v>
      </c>
    </row>
    <row r="62" spans="1:59">
      <c r="A62" s="267" t="s">
        <v>438</v>
      </c>
      <c r="B62" s="268">
        <v>0.16800000000000001</v>
      </c>
      <c r="C62" s="268">
        <v>0.73599999999999999</v>
      </c>
      <c r="D62" s="268">
        <v>0</v>
      </c>
      <c r="E62" s="268"/>
      <c r="F62" s="269">
        <v>1780</v>
      </c>
      <c r="G62" s="270">
        <v>0.126</v>
      </c>
      <c r="H62" s="270">
        <v>8.9999999999999993E-3</v>
      </c>
      <c r="I62" s="270">
        <v>6.0000000000000001E-3</v>
      </c>
      <c r="J62" s="270">
        <v>4.0000000000000001E-3</v>
      </c>
      <c r="K62" s="270">
        <v>1E-3</v>
      </c>
      <c r="L62" s="270">
        <v>2.1999999999999992E-2</v>
      </c>
      <c r="M62" s="271">
        <v>70.786516853932582</v>
      </c>
      <c r="N62" s="269">
        <v>1800</v>
      </c>
      <c r="O62" s="269">
        <v>1850</v>
      </c>
      <c r="P62" s="269">
        <v>1900</v>
      </c>
      <c r="Q62" s="269">
        <v>1950</v>
      </c>
      <c r="R62" s="269">
        <v>2000</v>
      </c>
      <c r="S62" s="269" t="s">
        <v>217</v>
      </c>
      <c r="T62" s="270">
        <v>0.13200000000000001</v>
      </c>
      <c r="U62" s="270">
        <v>0.13300000000000001</v>
      </c>
      <c r="V62" s="270">
        <v>0.13400000000000001</v>
      </c>
      <c r="W62" s="270">
        <v>0.13500000000000001</v>
      </c>
      <c r="X62" s="270">
        <v>0.13600000000000001</v>
      </c>
      <c r="Y62" s="270">
        <v>1.2E-2</v>
      </c>
      <c r="Z62" s="270">
        <v>1.2E-2</v>
      </c>
      <c r="AA62" s="270">
        <v>1.2999999999999999E-2</v>
      </c>
      <c r="AB62" s="270">
        <v>1.4E-2</v>
      </c>
      <c r="AC62" s="270">
        <v>1.4E-2</v>
      </c>
      <c r="AD62" s="270">
        <v>6.0000000000000001E-3</v>
      </c>
      <c r="AE62" s="270">
        <v>6.0000000000000001E-3</v>
      </c>
      <c r="AF62" s="270">
        <v>7.0000000000000001E-3</v>
      </c>
      <c r="AG62" s="270">
        <v>7.0000000000000001E-3</v>
      </c>
      <c r="AH62" s="270">
        <v>8.0000000000000002E-3</v>
      </c>
      <c r="AI62" s="270">
        <v>4.0000000000000001E-3</v>
      </c>
      <c r="AJ62" s="270">
        <v>5.0000000000000001E-3</v>
      </c>
      <c r="AK62" s="270">
        <v>5.0000000000000001E-3</v>
      </c>
      <c r="AL62" s="270">
        <v>6.0000000000000001E-3</v>
      </c>
      <c r="AM62" s="270">
        <v>6.0000000000000001E-3</v>
      </c>
      <c r="AN62" s="270">
        <v>4.0000000000000001E-3</v>
      </c>
      <c r="AO62" s="270">
        <v>4.0000000000000001E-3</v>
      </c>
      <c r="AP62" s="270">
        <v>5.0000000000000001E-3</v>
      </c>
      <c r="AQ62" s="270">
        <v>5.0000000000000001E-3</v>
      </c>
      <c r="AR62" s="270">
        <v>6.0000000000000001E-3</v>
      </c>
      <c r="AS62" s="270">
        <v>5.0000000000000001E-3</v>
      </c>
      <c r="AT62" s="270">
        <v>5.0000000000000001E-3</v>
      </c>
      <c r="AU62" s="270">
        <v>5.0000000000000001E-3</v>
      </c>
      <c r="AV62" s="270">
        <v>6.0000000000000001E-3</v>
      </c>
      <c r="AW62" s="270">
        <v>6.0000000000000001E-3</v>
      </c>
      <c r="AX62" s="270">
        <v>0</v>
      </c>
      <c r="AY62" s="270">
        <v>0</v>
      </c>
      <c r="AZ62" s="270">
        <v>0</v>
      </c>
      <c r="BA62" s="270">
        <v>0</v>
      </c>
      <c r="BB62" s="270">
        <v>0</v>
      </c>
      <c r="BC62" s="270">
        <v>0</v>
      </c>
      <c r="BD62" s="270">
        <v>0</v>
      </c>
      <c r="BE62" s="270">
        <v>0</v>
      </c>
      <c r="BF62" s="270">
        <v>0</v>
      </c>
      <c r="BG62" s="270">
        <v>0</v>
      </c>
    </row>
    <row r="63" spans="1:59">
      <c r="A63" s="267" t="s">
        <v>439</v>
      </c>
      <c r="B63" s="268">
        <v>0.56033333333333346</v>
      </c>
      <c r="C63" s="268">
        <v>0.4</v>
      </c>
      <c r="D63" s="268">
        <v>0</v>
      </c>
      <c r="E63" s="268"/>
      <c r="F63" s="269">
        <v>1277</v>
      </c>
      <c r="G63" s="270">
        <v>0.129</v>
      </c>
      <c r="H63" s="270">
        <v>9.6000000000000002E-2</v>
      </c>
      <c r="I63" s="270">
        <v>0</v>
      </c>
      <c r="J63" s="270">
        <v>0</v>
      </c>
      <c r="K63" s="270">
        <v>1.7999999999999999E-2</v>
      </c>
      <c r="L63" s="270">
        <v>0.31733333333333347</v>
      </c>
      <c r="M63" s="271">
        <v>101.01801096319498</v>
      </c>
      <c r="N63" s="269">
        <v>1303</v>
      </c>
      <c r="O63" s="269">
        <v>1368</v>
      </c>
      <c r="P63" s="269">
        <v>1436</v>
      </c>
      <c r="Q63" s="269">
        <v>1508</v>
      </c>
      <c r="R63" s="269">
        <v>1583</v>
      </c>
      <c r="S63" s="269" t="s">
        <v>131</v>
      </c>
      <c r="T63" s="270">
        <v>0.13800000000000001</v>
      </c>
      <c r="U63" s="270">
        <v>0.14499999999999999</v>
      </c>
      <c r="V63" s="270">
        <v>0.152</v>
      </c>
      <c r="W63" s="270">
        <v>0.16</v>
      </c>
      <c r="X63" s="270">
        <v>0.16800000000000001</v>
      </c>
      <c r="Y63" s="270">
        <v>0.11700000000000001</v>
      </c>
      <c r="Z63" s="270">
        <v>0.123</v>
      </c>
      <c r="AA63" s="270">
        <v>0.129</v>
      </c>
      <c r="AB63" s="270">
        <v>0.13600000000000001</v>
      </c>
      <c r="AC63" s="270">
        <v>0.14199999999999999</v>
      </c>
      <c r="AD63" s="270">
        <v>0</v>
      </c>
      <c r="AE63" s="270">
        <v>0</v>
      </c>
      <c r="AF63" s="270">
        <v>0</v>
      </c>
      <c r="AG63" s="270">
        <v>0</v>
      </c>
      <c r="AH63" s="270">
        <v>0</v>
      </c>
      <c r="AI63" s="270">
        <v>0</v>
      </c>
      <c r="AJ63" s="270">
        <v>0</v>
      </c>
      <c r="AK63" s="270">
        <v>0</v>
      </c>
      <c r="AL63" s="270">
        <v>0</v>
      </c>
      <c r="AM63" s="270">
        <v>0</v>
      </c>
      <c r="AN63" s="270">
        <v>1.4999999999999999E-2</v>
      </c>
      <c r="AO63" s="270">
        <v>1.6E-2</v>
      </c>
      <c r="AP63" s="270">
        <v>1.7000000000000001E-2</v>
      </c>
      <c r="AQ63" s="270">
        <v>1.7999999999999999E-2</v>
      </c>
      <c r="AR63" s="270">
        <v>1.9E-2</v>
      </c>
      <c r="AS63" s="270">
        <v>0.189</v>
      </c>
      <c r="AT63" s="270">
        <v>0.19900000000000001</v>
      </c>
      <c r="AU63" s="270">
        <v>0.20899999999999999</v>
      </c>
      <c r="AV63" s="270">
        <v>0.22</v>
      </c>
      <c r="AW63" s="270">
        <v>0.23100000000000001</v>
      </c>
      <c r="AX63" s="270">
        <v>0</v>
      </c>
      <c r="AY63" s="270">
        <v>0</v>
      </c>
      <c r="AZ63" s="270">
        <v>0</v>
      </c>
      <c r="BA63" s="270">
        <v>0</v>
      </c>
      <c r="BB63" s="270">
        <v>0</v>
      </c>
      <c r="BC63" s="270">
        <v>0</v>
      </c>
      <c r="BD63" s="270">
        <v>0</v>
      </c>
      <c r="BE63" s="270">
        <v>0</v>
      </c>
      <c r="BF63" s="270">
        <v>0</v>
      </c>
      <c r="BG63" s="270">
        <v>0</v>
      </c>
    </row>
    <row r="64" spans="1:59">
      <c r="A64" s="267" t="s">
        <v>440</v>
      </c>
      <c r="B64" s="268">
        <v>0.67899999999999994</v>
      </c>
      <c r="C64" s="268">
        <v>1</v>
      </c>
      <c r="D64" s="268">
        <v>1E-3</v>
      </c>
      <c r="E64" s="268"/>
      <c r="F64" s="269">
        <v>7800</v>
      </c>
      <c r="G64" s="270">
        <v>0.4</v>
      </c>
      <c r="H64" s="270">
        <v>0.13</v>
      </c>
      <c r="I64" s="270">
        <v>5.0999999999999997E-2</v>
      </c>
      <c r="J64" s="270">
        <v>0.01</v>
      </c>
      <c r="K64" s="270">
        <v>1E-3</v>
      </c>
      <c r="L64" s="270">
        <v>8.5999999999999854E-2</v>
      </c>
      <c r="M64" s="271">
        <v>51.282051282051285</v>
      </c>
      <c r="N64" s="269">
        <v>7883</v>
      </c>
      <c r="O64" s="269">
        <v>8466</v>
      </c>
      <c r="P64" s="269">
        <v>9093</v>
      </c>
      <c r="Q64" s="269">
        <v>9766</v>
      </c>
      <c r="R64" s="269">
        <v>10488</v>
      </c>
      <c r="S64" s="269" t="s">
        <v>129</v>
      </c>
      <c r="T64" s="270">
        <v>0.40400000000000003</v>
      </c>
      <c r="U64" s="270">
        <v>0.433</v>
      </c>
      <c r="V64" s="270">
        <v>0.46500000000000002</v>
      </c>
      <c r="W64" s="270">
        <v>0.499</v>
      </c>
      <c r="X64" s="270">
        <v>0.53500000000000003</v>
      </c>
      <c r="Y64" s="270">
        <v>0.13</v>
      </c>
      <c r="Z64" s="270">
        <v>0.13</v>
      </c>
      <c r="AA64" s="270">
        <v>0.13</v>
      </c>
      <c r="AB64" s="270">
        <v>0.13100000000000001</v>
      </c>
      <c r="AC64" s="270">
        <v>0.13200000000000001</v>
      </c>
      <c r="AD64" s="270">
        <v>5.0999999999999997E-2</v>
      </c>
      <c r="AE64" s="270">
        <v>5.0999999999999997E-2</v>
      </c>
      <c r="AF64" s="270">
        <v>5.0999999999999997E-2</v>
      </c>
      <c r="AG64" s="270">
        <v>5.1999999999999998E-2</v>
      </c>
      <c r="AH64" s="270">
        <v>5.1999999999999998E-2</v>
      </c>
      <c r="AI64" s="270">
        <v>0.01</v>
      </c>
      <c r="AJ64" s="270">
        <v>0.01</v>
      </c>
      <c r="AK64" s="270">
        <v>0.01</v>
      </c>
      <c r="AL64" s="270">
        <v>0.01</v>
      </c>
      <c r="AM64" s="270">
        <v>0.01</v>
      </c>
      <c r="AN64" s="270">
        <v>1E-3</v>
      </c>
      <c r="AO64" s="270">
        <v>1E-3</v>
      </c>
      <c r="AP64" s="270">
        <v>1E-3</v>
      </c>
      <c r="AQ64" s="270">
        <v>1E-3</v>
      </c>
      <c r="AR64" s="270">
        <v>1E-3</v>
      </c>
      <c r="AS64" s="270">
        <v>3.6999999999999998E-2</v>
      </c>
      <c r="AT64" s="270">
        <v>3.9E-2</v>
      </c>
      <c r="AU64" s="270">
        <v>4.1000000000000002E-2</v>
      </c>
      <c r="AV64" s="270">
        <v>4.2999999999999997E-2</v>
      </c>
      <c r="AW64" s="270">
        <v>4.5999999999999999E-2</v>
      </c>
      <c r="AX64" s="270">
        <v>0</v>
      </c>
      <c r="AY64" s="270">
        <v>0</v>
      </c>
      <c r="AZ64" s="270">
        <v>0</v>
      </c>
      <c r="BA64" s="270">
        <v>0</v>
      </c>
      <c r="BB64" s="270">
        <v>0</v>
      </c>
      <c r="BC64" s="270">
        <v>0</v>
      </c>
      <c r="BD64" s="270">
        <v>0</v>
      </c>
      <c r="BE64" s="270">
        <v>0</v>
      </c>
      <c r="BF64" s="270">
        <v>0</v>
      </c>
      <c r="BG64" s="270">
        <v>0</v>
      </c>
    </row>
    <row r="65" spans="1:59">
      <c r="A65" s="267" t="s">
        <v>441</v>
      </c>
      <c r="B65" s="268">
        <v>6.2500000000000012E-3</v>
      </c>
      <c r="C65" s="268">
        <v>1.4999999999999999E-2</v>
      </c>
      <c r="D65" s="268">
        <v>0</v>
      </c>
      <c r="E65" s="268"/>
      <c r="F65" s="269">
        <v>150</v>
      </c>
      <c r="G65" s="270">
        <v>6.0000000000000001E-3</v>
      </c>
      <c r="H65" s="270">
        <v>2E-3</v>
      </c>
      <c r="I65" s="270">
        <v>0</v>
      </c>
      <c r="J65" s="270">
        <v>0</v>
      </c>
      <c r="K65" s="270">
        <v>0</v>
      </c>
      <c r="L65" s="270">
        <v>-1.749999999999999E-3</v>
      </c>
      <c r="M65" s="271">
        <v>40</v>
      </c>
      <c r="N65" s="269">
        <v>200</v>
      </c>
      <c r="O65" s="269">
        <v>200</v>
      </c>
      <c r="P65" s="269">
        <v>200</v>
      </c>
      <c r="Q65" s="269">
        <v>200</v>
      </c>
      <c r="R65" s="269">
        <v>200</v>
      </c>
      <c r="S65" s="269" t="s">
        <v>202</v>
      </c>
      <c r="T65" s="270">
        <v>8.0000000000000002E-3</v>
      </c>
      <c r="U65" s="270">
        <v>8.0000000000000002E-3</v>
      </c>
      <c r="V65" s="270">
        <v>8.0000000000000002E-3</v>
      </c>
      <c r="W65" s="270">
        <v>8.0000000000000002E-3</v>
      </c>
      <c r="X65" s="270">
        <v>8.0000000000000002E-3</v>
      </c>
      <c r="Y65" s="270">
        <v>1E-3</v>
      </c>
      <c r="Z65" s="270">
        <v>1E-3</v>
      </c>
      <c r="AA65" s="270">
        <v>1E-3</v>
      </c>
      <c r="AB65" s="270">
        <v>1E-3</v>
      </c>
      <c r="AC65" s="270">
        <v>1E-3</v>
      </c>
      <c r="AD65" s="270">
        <v>0</v>
      </c>
      <c r="AE65" s="270">
        <v>0</v>
      </c>
      <c r="AF65" s="270">
        <v>0</v>
      </c>
      <c r="AG65" s="270">
        <v>0</v>
      </c>
      <c r="AH65" s="270">
        <v>0</v>
      </c>
      <c r="AI65" s="270">
        <v>0</v>
      </c>
      <c r="AJ65" s="270">
        <v>0</v>
      </c>
      <c r="AK65" s="270">
        <v>0</v>
      </c>
      <c r="AL65" s="270">
        <v>0</v>
      </c>
      <c r="AM65" s="270">
        <v>0</v>
      </c>
      <c r="AN65" s="270">
        <v>0</v>
      </c>
      <c r="AO65" s="270">
        <v>0</v>
      </c>
      <c r="AP65" s="270">
        <v>0</v>
      </c>
      <c r="AQ65" s="270">
        <v>0</v>
      </c>
      <c r="AR65" s="270">
        <v>0</v>
      </c>
      <c r="AS65" s="270">
        <v>0</v>
      </c>
      <c r="AT65" s="270">
        <v>1E-3</v>
      </c>
      <c r="AU65" s="270">
        <v>1E-3</v>
      </c>
      <c r="AV65" s="270">
        <v>1E-3</v>
      </c>
      <c r="AW65" s="270">
        <v>1E-3</v>
      </c>
      <c r="AX65" s="270">
        <v>0</v>
      </c>
      <c r="AY65" s="270">
        <v>0</v>
      </c>
      <c r="AZ65" s="270">
        <v>0</v>
      </c>
      <c r="BA65" s="270">
        <v>0</v>
      </c>
      <c r="BB65" s="270">
        <v>0</v>
      </c>
      <c r="BC65" s="270">
        <v>0</v>
      </c>
      <c r="BD65" s="270">
        <v>0</v>
      </c>
      <c r="BE65" s="270">
        <v>0</v>
      </c>
      <c r="BF65" s="270">
        <v>0</v>
      </c>
      <c r="BG65" s="270">
        <v>0</v>
      </c>
    </row>
    <row r="66" spans="1:59">
      <c r="A66" s="267" t="s">
        <v>442</v>
      </c>
      <c r="B66" s="268">
        <v>1.8528333333333336</v>
      </c>
      <c r="C66" s="268">
        <v>5.2430000000000003</v>
      </c>
      <c r="D66" s="268">
        <v>0</v>
      </c>
      <c r="E66" s="268"/>
      <c r="F66" s="269">
        <v>4995</v>
      </c>
      <c r="G66" s="270">
        <v>1.25</v>
      </c>
      <c r="H66" s="270">
        <v>0.18</v>
      </c>
      <c r="I66" s="270">
        <v>0</v>
      </c>
      <c r="J66" s="270">
        <v>0</v>
      </c>
      <c r="K66" s="270">
        <v>0.23400000000000001</v>
      </c>
      <c r="L66" s="270">
        <v>0.18883333333333363</v>
      </c>
      <c r="M66" s="271">
        <v>250.25025025025025</v>
      </c>
      <c r="N66" s="269">
        <v>5100</v>
      </c>
      <c r="O66" s="269">
        <v>5200</v>
      </c>
      <c r="P66" s="269">
        <v>5300</v>
      </c>
      <c r="Q66" s="269">
        <v>5400</v>
      </c>
      <c r="R66" s="269">
        <v>5500</v>
      </c>
      <c r="S66" s="269" t="s">
        <v>210</v>
      </c>
      <c r="T66" s="270">
        <v>1.26</v>
      </c>
      <c r="U66" s="270">
        <v>1.27</v>
      </c>
      <c r="V66" s="270">
        <v>1.28</v>
      </c>
      <c r="W66" s="270">
        <v>1.29</v>
      </c>
      <c r="X66" s="270">
        <v>1.3</v>
      </c>
      <c r="Y66" s="270">
        <v>0.16700000000000001</v>
      </c>
      <c r="Z66" s="270">
        <v>0.18</v>
      </c>
      <c r="AA66" s="270">
        <v>0.185</v>
      </c>
      <c r="AB66" s="270">
        <v>0.19</v>
      </c>
      <c r="AC66" s="270">
        <v>0.2</v>
      </c>
      <c r="AD66" s="270">
        <v>0</v>
      </c>
      <c r="AE66" s="270">
        <v>0</v>
      </c>
      <c r="AF66" s="270">
        <v>0</v>
      </c>
      <c r="AG66" s="270">
        <v>0</v>
      </c>
      <c r="AH66" s="270">
        <v>0</v>
      </c>
      <c r="AI66" s="270">
        <v>0</v>
      </c>
      <c r="AJ66" s="270">
        <v>0</v>
      </c>
      <c r="AK66" s="270">
        <v>0</v>
      </c>
      <c r="AL66" s="270">
        <v>0</v>
      </c>
      <c r="AM66" s="270">
        <v>0</v>
      </c>
      <c r="AN66" s="270">
        <v>0.24</v>
      </c>
      <c r="AO66" s="270">
        <v>0.245</v>
      </c>
      <c r="AP66" s="270">
        <v>0.25</v>
      </c>
      <c r="AQ66" s="270">
        <v>0.255</v>
      </c>
      <c r="AR66" s="270">
        <v>0.26</v>
      </c>
      <c r="AS66" s="270">
        <v>0.192</v>
      </c>
      <c r="AT66" s="270">
        <v>0.19600000000000001</v>
      </c>
      <c r="AU66" s="270">
        <v>0.19800000000000001</v>
      </c>
      <c r="AV66" s="270">
        <v>0.2</v>
      </c>
      <c r="AW66" s="270">
        <v>0.20300000000000001</v>
      </c>
      <c r="AX66" s="270">
        <v>0</v>
      </c>
      <c r="AY66" s="270">
        <v>0</v>
      </c>
      <c r="AZ66" s="270">
        <v>0</v>
      </c>
      <c r="BA66" s="270">
        <v>0</v>
      </c>
      <c r="BB66" s="270">
        <v>0</v>
      </c>
      <c r="BC66" s="270">
        <v>0</v>
      </c>
      <c r="BD66" s="270">
        <v>0</v>
      </c>
      <c r="BE66" s="270">
        <v>0</v>
      </c>
      <c r="BF66" s="270">
        <v>0</v>
      </c>
      <c r="BG66" s="270">
        <v>0</v>
      </c>
    </row>
    <row r="67" spans="1:59">
      <c r="A67" s="267" t="s">
        <v>961</v>
      </c>
      <c r="B67" s="268" t="s">
        <v>395</v>
      </c>
      <c r="C67" s="268">
        <v>0</v>
      </c>
      <c r="D67" s="268">
        <v>0</v>
      </c>
      <c r="E67" s="268"/>
      <c r="F67" s="269" t="e">
        <v>#N/A</v>
      </c>
      <c r="G67" s="270">
        <v>0</v>
      </c>
      <c r="H67" s="270">
        <v>0</v>
      </c>
      <c r="I67" s="270">
        <v>0</v>
      </c>
      <c r="J67" s="270">
        <v>0</v>
      </c>
      <c r="K67" s="270">
        <v>0</v>
      </c>
      <c r="L67" s="270" t="e">
        <v>#VALUE!</v>
      </c>
      <c r="M67" s="271" t="s">
        <v>395</v>
      </c>
      <c r="N67" s="269">
        <v>0</v>
      </c>
      <c r="O67" s="269">
        <v>0</v>
      </c>
      <c r="P67" s="269">
        <v>0</v>
      </c>
      <c r="Q67" s="269">
        <v>0</v>
      </c>
      <c r="R67" s="269">
        <v>0</v>
      </c>
      <c r="S67" s="269" t="s">
        <v>216</v>
      </c>
      <c r="T67" s="270">
        <v>0</v>
      </c>
      <c r="U67" s="270">
        <v>0</v>
      </c>
      <c r="V67" s="270">
        <v>0</v>
      </c>
      <c r="W67" s="270">
        <v>0</v>
      </c>
      <c r="X67" s="270">
        <v>0</v>
      </c>
      <c r="Y67" s="270">
        <v>0</v>
      </c>
      <c r="Z67" s="270">
        <v>0</v>
      </c>
      <c r="AA67" s="270">
        <v>0</v>
      </c>
      <c r="AB67" s="270">
        <v>0</v>
      </c>
      <c r="AC67" s="270">
        <v>0</v>
      </c>
      <c r="AD67" s="270">
        <v>0</v>
      </c>
      <c r="AE67" s="270">
        <v>0</v>
      </c>
      <c r="AF67" s="270">
        <v>0</v>
      </c>
      <c r="AG67" s="270">
        <v>0</v>
      </c>
      <c r="AH67" s="270">
        <v>0</v>
      </c>
      <c r="AI67" s="270">
        <v>0</v>
      </c>
      <c r="AJ67" s="270">
        <v>0</v>
      </c>
      <c r="AK67" s="270">
        <v>0</v>
      </c>
      <c r="AL67" s="270">
        <v>0</v>
      </c>
      <c r="AM67" s="270">
        <v>0</v>
      </c>
      <c r="AN67" s="270">
        <v>0</v>
      </c>
      <c r="AO67" s="270">
        <v>0</v>
      </c>
      <c r="AP67" s="270">
        <v>0</v>
      </c>
      <c r="AQ67" s="270">
        <v>0</v>
      </c>
      <c r="AR67" s="270">
        <v>0</v>
      </c>
      <c r="AS67" s="270">
        <v>0</v>
      </c>
      <c r="AT67" s="270">
        <v>0</v>
      </c>
      <c r="AU67" s="270">
        <v>0</v>
      </c>
      <c r="AV67" s="270">
        <v>0</v>
      </c>
      <c r="AW67" s="270">
        <v>0</v>
      </c>
      <c r="AX67" s="270">
        <v>0</v>
      </c>
      <c r="AY67" s="270">
        <v>0</v>
      </c>
      <c r="AZ67" s="270">
        <v>0</v>
      </c>
      <c r="BA67" s="270">
        <v>0</v>
      </c>
      <c r="BB67" s="270">
        <v>0</v>
      </c>
      <c r="BC67" s="270">
        <v>0</v>
      </c>
      <c r="BD67" s="270">
        <v>0</v>
      </c>
      <c r="BE67" s="270">
        <v>0</v>
      </c>
      <c r="BF67" s="270">
        <v>0</v>
      </c>
      <c r="BG67" s="270">
        <v>0</v>
      </c>
    </row>
    <row r="68" spans="1:59">
      <c r="A68" s="267" t="s">
        <v>961</v>
      </c>
      <c r="B68" s="268" t="s">
        <v>395</v>
      </c>
      <c r="C68" s="268">
        <v>0</v>
      </c>
      <c r="D68" s="268">
        <v>0</v>
      </c>
      <c r="E68" s="268"/>
      <c r="F68" s="269" t="e">
        <v>#N/A</v>
      </c>
      <c r="G68" s="270">
        <v>0</v>
      </c>
      <c r="H68" s="270">
        <v>0</v>
      </c>
      <c r="I68" s="270">
        <v>0</v>
      </c>
      <c r="J68" s="270">
        <v>0</v>
      </c>
      <c r="K68" s="270">
        <v>0</v>
      </c>
      <c r="L68" s="270" t="e">
        <v>#VALUE!</v>
      </c>
      <c r="M68" s="271" t="s">
        <v>395</v>
      </c>
      <c r="N68" s="269">
        <v>0</v>
      </c>
      <c r="O68" s="269">
        <v>0</v>
      </c>
      <c r="P68" s="269">
        <v>0</v>
      </c>
      <c r="Q68" s="269">
        <v>0</v>
      </c>
      <c r="R68" s="269">
        <v>0</v>
      </c>
      <c r="S68" s="269" t="s">
        <v>216</v>
      </c>
      <c r="T68" s="270">
        <v>0</v>
      </c>
      <c r="U68" s="270">
        <v>0</v>
      </c>
      <c r="V68" s="270">
        <v>0</v>
      </c>
      <c r="W68" s="270">
        <v>0</v>
      </c>
      <c r="X68" s="270">
        <v>0</v>
      </c>
      <c r="Y68" s="270">
        <v>0</v>
      </c>
      <c r="Z68" s="270">
        <v>0</v>
      </c>
      <c r="AA68" s="270">
        <v>0</v>
      </c>
      <c r="AB68" s="270">
        <v>0</v>
      </c>
      <c r="AC68" s="270">
        <v>0</v>
      </c>
      <c r="AD68" s="270">
        <v>0</v>
      </c>
      <c r="AE68" s="270">
        <v>0</v>
      </c>
      <c r="AF68" s="270">
        <v>0</v>
      </c>
      <c r="AG68" s="270">
        <v>0</v>
      </c>
      <c r="AH68" s="270">
        <v>0</v>
      </c>
      <c r="AI68" s="270">
        <v>0</v>
      </c>
      <c r="AJ68" s="270">
        <v>0</v>
      </c>
      <c r="AK68" s="270">
        <v>0</v>
      </c>
      <c r="AL68" s="270">
        <v>0</v>
      </c>
      <c r="AM68" s="270">
        <v>0</v>
      </c>
      <c r="AN68" s="270">
        <v>0</v>
      </c>
      <c r="AO68" s="270">
        <v>0</v>
      </c>
      <c r="AP68" s="270">
        <v>0</v>
      </c>
      <c r="AQ68" s="270">
        <v>0</v>
      </c>
      <c r="AR68" s="270">
        <v>0</v>
      </c>
      <c r="AS68" s="270">
        <v>0</v>
      </c>
      <c r="AT68" s="270">
        <v>0</v>
      </c>
      <c r="AU68" s="270">
        <v>0</v>
      </c>
      <c r="AV68" s="270">
        <v>0</v>
      </c>
      <c r="AW68" s="270">
        <v>0</v>
      </c>
      <c r="AX68" s="270">
        <v>0</v>
      </c>
      <c r="AY68" s="270">
        <v>0</v>
      </c>
      <c r="AZ68" s="270">
        <v>0</v>
      </c>
      <c r="BA68" s="270">
        <v>0</v>
      </c>
      <c r="BB68" s="270">
        <v>0</v>
      </c>
      <c r="BC68" s="270">
        <v>0</v>
      </c>
      <c r="BD68" s="270">
        <v>0</v>
      </c>
      <c r="BE68" s="270">
        <v>0</v>
      </c>
      <c r="BF68" s="270">
        <v>0</v>
      </c>
      <c r="BG68" s="270">
        <v>0</v>
      </c>
    </row>
    <row r="69" spans="1:59">
      <c r="A69" s="267" t="s">
        <v>443</v>
      </c>
      <c r="B69" s="268">
        <v>0.38174999999999998</v>
      </c>
      <c r="C69" s="268">
        <v>1</v>
      </c>
      <c r="D69" s="268">
        <v>0</v>
      </c>
      <c r="E69" s="268"/>
      <c r="F69" s="269">
        <v>4756</v>
      </c>
      <c r="G69" s="270">
        <v>0.16500000000000001</v>
      </c>
      <c r="H69" s="270">
        <v>4.7E-2</v>
      </c>
      <c r="I69" s="270">
        <v>1.0999999999999999E-2</v>
      </c>
      <c r="J69" s="270">
        <v>0.114</v>
      </c>
      <c r="K69" s="270">
        <v>1.4999999999999999E-2</v>
      </c>
      <c r="L69" s="270">
        <v>2.9749999999999943E-2</v>
      </c>
      <c r="M69" s="271">
        <v>34.693019343986542</v>
      </c>
      <c r="N69" s="269">
        <v>4850</v>
      </c>
      <c r="O69" s="269">
        <v>5000</v>
      </c>
      <c r="P69" s="269">
        <v>5300</v>
      </c>
      <c r="Q69" s="269">
        <v>5600</v>
      </c>
      <c r="R69" s="269">
        <v>5900</v>
      </c>
      <c r="S69" s="269" t="s">
        <v>203</v>
      </c>
      <c r="T69" s="270">
        <v>0.16500000000000001</v>
      </c>
      <c r="U69" s="270">
        <v>0.17499999999999999</v>
      </c>
      <c r="V69" s="270">
        <v>0.185</v>
      </c>
      <c r="W69" s="270">
        <v>0.19500000000000001</v>
      </c>
      <c r="X69" s="270">
        <v>0.20499999999999999</v>
      </c>
      <c r="Y69" s="270">
        <v>4.8000000000000001E-2</v>
      </c>
      <c r="Z69" s="270">
        <v>5.0999999999999997E-2</v>
      </c>
      <c r="AA69" s="270">
        <v>5.5E-2</v>
      </c>
      <c r="AB69" s="270">
        <v>5.8999999999999997E-2</v>
      </c>
      <c r="AC69" s="270">
        <v>6.4000000000000001E-2</v>
      </c>
      <c r="AD69" s="270">
        <v>1.2E-2</v>
      </c>
      <c r="AE69" s="270">
        <v>1.2999999999999999E-2</v>
      </c>
      <c r="AF69" s="270">
        <v>1.4E-2</v>
      </c>
      <c r="AG69" s="270">
        <v>1.4999999999999999E-2</v>
      </c>
      <c r="AH69" s="270">
        <v>1.6E-2</v>
      </c>
      <c r="AI69" s="270">
        <v>0.114</v>
      </c>
      <c r="AJ69" s="270">
        <v>0.11799999999999999</v>
      </c>
      <c r="AK69" s="270">
        <v>0.123</v>
      </c>
      <c r="AL69" s="270">
        <v>0.128</v>
      </c>
      <c r="AM69" s="270">
        <v>0.13200000000000001</v>
      </c>
      <c r="AN69" s="270">
        <v>1.6E-2</v>
      </c>
      <c r="AO69" s="270">
        <v>1.7000000000000001E-2</v>
      </c>
      <c r="AP69" s="270">
        <v>1.7999999999999999E-2</v>
      </c>
      <c r="AQ69" s="270">
        <v>1.9E-2</v>
      </c>
      <c r="AR69" s="270">
        <v>0.02</v>
      </c>
      <c r="AS69" s="270">
        <v>3.6999999999999998E-2</v>
      </c>
      <c r="AT69" s="270">
        <v>3.9E-2</v>
      </c>
      <c r="AU69" s="270">
        <v>4.1000000000000002E-2</v>
      </c>
      <c r="AV69" s="270">
        <v>4.2999999999999997E-2</v>
      </c>
      <c r="AW69" s="270">
        <v>4.4999999999999998E-2</v>
      </c>
      <c r="AX69" s="270">
        <v>0</v>
      </c>
      <c r="AY69" s="270">
        <v>0</v>
      </c>
      <c r="AZ69" s="270">
        <v>0</v>
      </c>
      <c r="BA69" s="270">
        <v>0</v>
      </c>
      <c r="BB69" s="270">
        <v>0</v>
      </c>
      <c r="BC69" s="270">
        <v>0</v>
      </c>
      <c r="BD69" s="270">
        <v>0</v>
      </c>
      <c r="BE69" s="270">
        <v>0</v>
      </c>
      <c r="BF69" s="270">
        <v>0</v>
      </c>
      <c r="BG69" s="270">
        <v>0</v>
      </c>
    </row>
    <row r="70" spans="1:59">
      <c r="A70" s="267" t="s">
        <v>444</v>
      </c>
      <c r="B70" s="268">
        <v>7.7249999999999999E-2</v>
      </c>
      <c r="C70" s="268">
        <v>0.4</v>
      </c>
      <c r="D70" s="268">
        <v>0</v>
      </c>
      <c r="E70" s="268"/>
      <c r="F70" s="269">
        <v>690</v>
      </c>
      <c r="G70" s="270">
        <v>3.3000000000000002E-2</v>
      </c>
      <c r="H70" s="270">
        <v>0</v>
      </c>
      <c r="I70" s="270">
        <v>0</v>
      </c>
      <c r="J70" s="270">
        <v>0</v>
      </c>
      <c r="K70" s="270">
        <v>3.0000000000000001E-3</v>
      </c>
      <c r="L70" s="270">
        <v>4.1249999999999995E-2</v>
      </c>
      <c r="M70" s="271">
        <v>47.826086956521742</v>
      </c>
      <c r="N70" s="269">
        <v>695</v>
      </c>
      <c r="O70" s="269">
        <v>700</v>
      </c>
      <c r="P70" s="269">
        <v>710</v>
      </c>
      <c r="Q70" s="269">
        <v>720</v>
      </c>
      <c r="R70" s="269">
        <v>730</v>
      </c>
      <c r="S70" s="269" t="s">
        <v>202</v>
      </c>
      <c r="T70" s="270">
        <v>3.5999999999999997E-2</v>
      </c>
      <c r="U70" s="270">
        <v>3.5999999999999997E-2</v>
      </c>
      <c r="V70" s="270">
        <v>3.5999999999999997E-2</v>
      </c>
      <c r="W70" s="270">
        <v>3.6999999999999998E-2</v>
      </c>
      <c r="X70" s="270">
        <v>3.6999999999999998E-2</v>
      </c>
      <c r="Y70" s="270">
        <v>0</v>
      </c>
      <c r="Z70" s="270">
        <v>0</v>
      </c>
      <c r="AA70" s="270">
        <v>0</v>
      </c>
      <c r="AB70" s="270">
        <v>0</v>
      </c>
      <c r="AC70" s="270">
        <v>0</v>
      </c>
      <c r="AD70" s="270">
        <v>0</v>
      </c>
      <c r="AE70" s="270">
        <v>0</v>
      </c>
      <c r="AF70" s="270">
        <v>0</v>
      </c>
      <c r="AG70" s="270">
        <v>0</v>
      </c>
      <c r="AH70" s="270">
        <v>0</v>
      </c>
      <c r="AI70" s="270">
        <v>0</v>
      </c>
      <c r="AJ70" s="270">
        <v>0</v>
      </c>
      <c r="AK70" s="270">
        <v>0</v>
      </c>
      <c r="AL70" s="270">
        <v>0</v>
      </c>
      <c r="AM70" s="270">
        <v>0</v>
      </c>
      <c r="AN70" s="270">
        <v>2E-3</v>
      </c>
      <c r="AO70" s="270">
        <v>2E-3</v>
      </c>
      <c r="AP70" s="270">
        <v>2E-3</v>
      </c>
      <c r="AQ70" s="270">
        <v>2E-3</v>
      </c>
      <c r="AR70" s="270">
        <v>2E-3</v>
      </c>
      <c r="AS70" s="270">
        <v>3.9E-2</v>
      </c>
      <c r="AT70" s="270">
        <v>3.9E-2</v>
      </c>
      <c r="AU70" s="270">
        <v>3.9E-2</v>
      </c>
      <c r="AV70" s="270">
        <v>0.04</v>
      </c>
      <c r="AW70" s="270">
        <v>0.04</v>
      </c>
      <c r="AX70" s="270">
        <v>0</v>
      </c>
      <c r="AY70" s="270">
        <v>0</v>
      </c>
      <c r="AZ70" s="270">
        <v>0</v>
      </c>
      <c r="BA70" s="270">
        <v>0</v>
      </c>
      <c r="BB70" s="270">
        <v>0</v>
      </c>
      <c r="BC70" s="270">
        <v>0</v>
      </c>
      <c r="BD70" s="270">
        <v>0</v>
      </c>
      <c r="BE70" s="270">
        <v>0</v>
      </c>
      <c r="BF70" s="270">
        <v>0</v>
      </c>
      <c r="BG70" s="270">
        <v>0</v>
      </c>
    </row>
    <row r="71" spans="1:59">
      <c r="A71" s="267" t="s">
        <v>445</v>
      </c>
      <c r="B71" s="268">
        <v>1.756083333333333</v>
      </c>
      <c r="C71" s="268">
        <v>3</v>
      </c>
      <c r="D71" s="268">
        <v>0</v>
      </c>
      <c r="E71" s="268"/>
      <c r="F71" s="269">
        <v>18280</v>
      </c>
      <c r="G71" s="270">
        <v>0.379</v>
      </c>
      <c r="H71" s="270">
        <v>0.64300000000000002</v>
      </c>
      <c r="I71" s="270">
        <v>4.8000000000000001E-2</v>
      </c>
      <c r="J71" s="270">
        <v>7.5999999999999998E-2</v>
      </c>
      <c r="K71" s="270">
        <v>0.16</v>
      </c>
      <c r="L71" s="270">
        <v>0.45008333333333295</v>
      </c>
      <c r="M71" s="271">
        <v>20.73304157549234</v>
      </c>
      <c r="N71" s="269">
        <v>18875</v>
      </c>
      <c r="O71" s="269">
        <v>20483</v>
      </c>
      <c r="P71" s="269">
        <v>23146</v>
      </c>
      <c r="Q71" s="269">
        <v>26155</v>
      </c>
      <c r="R71" s="269">
        <v>28247</v>
      </c>
      <c r="S71" s="269" t="s">
        <v>131</v>
      </c>
      <c r="T71" s="270">
        <v>0.87</v>
      </c>
      <c r="U71" s="270">
        <v>1.05</v>
      </c>
      <c r="V71" s="270">
        <v>1.165</v>
      </c>
      <c r="W71" s="270">
        <v>1.294</v>
      </c>
      <c r="X71" s="270">
        <v>1.4</v>
      </c>
      <c r="Y71" s="270">
        <v>0.78400000000000003</v>
      </c>
      <c r="Z71" s="270">
        <v>1</v>
      </c>
      <c r="AA71" s="270">
        <v>1.08</v>
      </c>
      <c r="AB71" s="270">
        <v>1.1399999999999999</v>
      </c>
      <c r="AC71" s="270">
        <v>1.23</v>
      </c>
      <c r="AD71" s="270">
        <v>6.4000000000000001E-2</v>
      </c>
      <c r="AE71" s="270">
        <v>0.08</v>
      </c>
      <c r="AF71" s="270">
        <v>8.5000000000000006E-2</v>
      </c>
      <c r="AG71" s="270">
        <v>0.09</v>
      </c>
      <c r="AH71" s="270">
        <v>9.7000000000000003E-2</v>
      </c>
      <c r="AI71" s="270">
        <v>0.21299999999999999</v>
      </c>
      <c r="AJ71" s="270">
        <v>0.33</v>
      </c>
      <c r="AK71" s="270">
        <v>0.4</v>
      </c>
      <c r="AL71" s="270">
        <v>0.45</v>
      </c>
      <c r="AM71" s="270">
        <v>0.5</v>
      </c>
      <c r="AN71" s="270">
        <v>0.16500000000000001</v>
      </c>
      <c r="AO71" s="270">
        <v>0.17</v>
      </c>
      <c r="AP71" s="270">
        <v>0.17499999999999999</v>
      </c>
      <c r="AQ71" s="270">
        <v>0.18</v>
      </c>
      <c r="AR71" s="270">
        <v>0.185</v>
      </c>
      <c r="AS71" s="270">
        <v>0.60199999999999998</v>
      </c>
      <c r="AT71" s="270">
        <v>0.65700000000000003</v>
      </c>
      <c r="AU71" s="270">
        <v>0.63600000000000001</v>
      </c>
      <c r="AV71" s="270">
        <v>0.69199999999999995</v>
      </c>
      <c r="AW71" s="270">
        <v>0.75</v>
      </c>
      <c r="AX71" s="270">
        <v>4.5</v>
      </c>
      <c r="AY71" s="270">
        <v>0</v>
      </c>
      <c r="AZ71" s="270">
        <v>0</v>
      </c>
      <c r="BA71" s="270">
        <v>0</v>
      </c>
      <c r="BB71" s="270">
        <v>0</v>
      </c>
      <c r="BC71" s="270">
        <v>0</v>
      </c>
      <c r="BD71" s="270">
        <v>0</v>
      </c>
      <c r="BE71" s="270">
        <v>0</v>
      </c>
      <c r="BF71" s="270">
        <v>0</v>
      </c>
      <c r="BG71" s="270">
        <v>0</v>
      </c>
    </row>
    <row r="72" spans="1:59">
      <c r="A72" s="267" t="s">
        <v>446</v>
      </c>
      <c r="B72" s="268">
        <v>0.14449999999999999</v>
      </c>
      <c r="C72" s="268">
        <v>0.35299999999999998</v>
      </c>
      <c r="D72" s="268">
        <v>0</v>
      </c>
      <c r="E72" s="268"/>
      <c r="F72" s="269">
        <v>1228</v>
      </c>
      <c r="G72" s="270">
        <v>6.8000000000000005E-2</v>
      </c>
      <c r="H72" s="270">
        <v>5.0999999999999997E-2</v>
      </c>
      <c r="I72" s="270">
        <v>0</v>
      </c>
      <c r="J72" s="270">
        <v>2E-3</v>
      </c>
      <c r="K72" s="270">
        <v>1E-3</v>
      </c>
      <c r="L72" s="270">
        <v>2.2499999999999992E-2</v>
      </c>
      <c r="M72" s="271">
        <v>55.374592833876221</v>
      </c>
      <c r="N72" s="269">
        <v>1234</v>
      </c>
      <c r="O72" s="269">
        <v>1246</v>
      </c>
      <c r="P72" s="269">
        <v>1258</v>
      </c>
      <c r="Q72" s="269">
        <v>1271</v>
      </c>
      <c r="R72" s="269">
        <v>1284</v>
      </c>
      <c r="S72" s="269" t="s">
        <v>127</v>
      </c>
      <c r="T72" s="270">
        <v>6.8000000000000005E-2</v>
      </c>
      <c r="U72" s="270">
        <v>6.8000000000000005E-2</v>
      </c>
      <c r="V72" s="270">
        <v>6.8000000000000005E-2</v>
      </c>
      <c r="W72" s="270">
        <v>6.8000000000000005E-2</v>
      </c>
      <c r="X72" s="270">
        <v>6.8000000000000005E-2</v>
      </c>
      <c r="Y72" s="270">
        <v>5.0999999999999997E-2</v>
      </c>
      <c r="Z72" s="270">
        <v>5.1999999999999998E-2</v>
      </c>
      <c r="AA72" s="270">
        <v>5.1999999999999998E-2</v>
      </c>
      <c r="AB72" s="270">
        <v>5.2999999999999999E-2</v>
      </c>
      <c r="AC72" s="270">
        <v>5.2999999999999999E-2</v>
      </c>
      <c r="AD72" s="270">
        <v>0</v>
      </c>
      <c r="AE72" s="270">
        <v>0</v>
      </c>
      <c r="AF72" s="270">
        <v>0</v>
      </c>
      <c r="AG72" s="270">
        <v>0</v>
      </c>
      <c r="AH72" s="270">
        <v>0</v>
      </c>
      <c r="AI72" s="270">
        <v>2E-3</v>
      </c>
      <c r="AJ72" s="270">
        <v>2E-3</v>
      </c>
      <c r="AK72" s="270">
        <v>2E-3</v>
      </c>
      <c r="AL72" s="270">
        <v>2E-3</v>
      </c>
      <c r="AM72" s="270">
        <v>2E-3</v>
      </c>
      <c r="AN72" s="270">
        <v>1E-3</v>
      </c>
      <c r="AO72" s="270">
        <v>1E-3</v>
      </c>
      <c r="AP72" s="270">
        <v>1E-3</v>
      </c>
      <c r="AQ72" s="270">
        <v>1E-3</v>
      </c>
      <c r="AR72" s="270">
        <v>1E-3</v>
      </c>
      <c r="AS72" s="270">
        <v>2.5000000000000001E-2</v>
      </c>
      <c r="AT72" s="270">
        <v>2.5000000000000001E-2</v>
      </c>
      <c r="AU72" s="270">
        <v>2.5000000000000001E-2</v>
      </c>
      <c r="AV72" s="270">
        <v>2.5000000000000001E-2</v>
      </c>
      <c r="AW72" s="270">
        <v>2.5000000000000001E-2</v>
      </c>
      <c r="AX72" s="270">
        <v>0</v>
      </c>
      <c r="AY72" s="270">
        <v>0</v>
      </c>
      <c r="AZ72" s="270">
        <v>0</v>
      </c>
      <c r="BA72" s="270">
        <v>0</v>
      </c>
      <c r="BB72" s="270">
        <v>0</v>
      </c>
      <c r="BC72" s="270">
        <v>0</v>
      </c>
      <c r="BD72" s="270">
        <v>0</v>
      </c>
      <c r="BE72" s="270">
        <v>0</v>
      </c>
      <c r="BF72" s="270">
        <v>0</v>
      </c>
      <c r="BG72" s="270">
        <v>0</v>
      </c>
    </row>
    <row r="73" spans="1:59">
      <c r="A73" s="267" t="s">
        <v>447</v>
      </c>
      <c r="B73" s="268">
        <v>6.133333333333333E-2</v>
      </c>
      <c r="C73" s="268">
        <v>0.33</v>
      </c>
      <c r="D73" s="268">
        <v>4.0000000000000001E-3</v>
      </c>
      <c r="E73" s="268"/>
      <c r="F73" s="269">
        <v>842</v>
      </c>
      <c r="G73" s="270">
        <v>4.7E-2</v>
      </c>
      <c r="H73" s="270">
        <v>0</v>
      </c>
      <c r="I73" s="270">
        <v>0</v>
      </c>
      <c r="J73" s="270">
        <v>0</v>
      </c>
      <c r="K73" s="270">
        <v>3.0000000000000001E-3</v>
      </c>
      <c r="L73" s="270">
        <v>7.3333333333333237E-3</v>
      </c>
      <c r="M73" s="271">
        <v>55.819477434679335</v>
      </c>
      <c r="N73" s="269">
        <v>916</v>
      </c>
      <c r="O73" s="269">
        <v>1064</v>
      </c>
      <c r="P73" s="269">
        <v>1230</v>
      </c>
      <c r="Q73" s="269">
        <v>1430</v>
      </c>
      <c r="R73" s="269">
        <v>1660</v>
      </c>
      <c r="S73" s="269" t="s">
        <v>145</v>
      </c>
      <c r="T73" s="270">
        <v>0.05</v>
      </c>
      <c r="U73" s="270">
        <v>5.5E-2</v>
      </c>
      <c r="V73" s="270">
        <v>6.3E-2</v>
      </c>
      <c r="W73" s="270">
        <v>7.3999999999999996E-2</v>
      </c>
      <c r="X73" s="270">
        <v>8.5000000000000006E-2</v>
      </c>
      <c r="Y73" s="270">
        <v>0</v>
      </c>
      <c r="Z73" s="270">
        <v>0</v>
      </c>
      <c r="AA73" s="270">
        <v>0</v>
      </c>
      <c r="AB73" s="270">
        <v>0</v>
      </c>
      <c r="AC73" s="270">
        <v>0</v>
      </c>
      <c r="AD73" s="270">
        <v>0</v>
      </c>
      <c r="AE73" s="270">
        <v>0</v>
      </c>
      <c r="AF73" s="270">
        <v>0</v>
      </c>
      <c r="AG73" s="270">
        <v>0</v>
      </c>
      <c r="AH73" s="270">
        <v>0</v>
      </c>
      <c r="AI73" s="270">
        <v>0</v>
      </c>
      <c r="AJ73" s="270">
        <v>0</v>
      </c>
      <c r="AK73" s="270">
        <v>0</v>
      </c>
      <c r="AL73" s="270">
        <v>0</v>
      </c>
      <c r="AM73" s="270">
        <v>0</v>
      </c>
      <c r="AN73" s="270">
        <v>1E-3</v>
      </c>
      <c r="AO73" s="270">
        <v>2E-3</v>
      </c>
      <c r="AP73" s="270">
        <v>2E-3</v>
      </c>
      <c r="AQ73" s="270">
        <v>3.0000000000000001E-3</v>
      </c>
      <c r="AR73" s="270">
        <v>3.0000000000000001E-3</v>
      </c>
      <c r="AS73" s="270">
        <v>6.0000000000000001E-3</v>
      </c>
      <c r="AT73" s="270">
        <v>7.0000000000000001E-3</v>
      </c>
      <c r="AU73" s="270">
        <v>8.0000000000000002E-3</v>
      </c>
      <c r="AV73" s="270">
        <v>8.9999999999999993E-3</v>
      </c>
      <c r="AW73" s="270">
        <v>1.0999999999999999E-2</v>
      </c>
      <c r="AX73" s="270">
        <v>0</v>
      </c>
      <c r="AY73" s="270">
        <v>0</v>
      </c>
      <c r="AZ73" s="270">
        <v>0</v>
      </c>
      <c r="BA73" s="270">
        <v>0</v>
      </c>
      <c r="BB73" s="270">
        <v>0</v>
      </c>
      <c r="BC73" s="270">
        <v>0</v>
      </c>
      <c r="BD73" s="270">
        <v>0</v>
      </c>
      <c r="BE73" s="270">
        <v>0</v>
      </c>
      <c r="BF73" s="270">
        <v>0</v>
      </c>
      <c r="BG73" s="270">
        <v>0</v>
      </c>
    </row>
    <row r="74" spans="1:59">
      <c r="A74" s="267" t="s">
        <v>962</v>
      </c>
      <c r="B74" s="268" t="s">
        <v>395</v>
      </c>
      <c r="C74" s="268">
        <v>0</v>
      </c>
      <c r="D74" s="268">
        <v>0</v>
      </c>
      <c r="E74" s="268"/>
      <c r="F74" s="269" t="e">
        <v>#N/A</v>
      </c>
      <c r="G74" s="270">
        <v>0</v>
      </c>
      <c r="H74" s="270">
        <v>0</v>
      </c>
      <c r="I74" s="270">
        <v>0</v>
      </c>
      <c r="J74" s="270">
        <v>0</v>
      </c>
      <c r="K74" s="270">
        <v>0</v>
      </c>
      <c r="L74" s="270" t="e">
        <v>#VALUE!</v>
      </c>
      <c r="M74" s="271" t="s">
        <v>395</v>
      </c>
      <c r="N74" s="269">
        <v>0</v>
      </c>
      <c r="O74" s="269">
        <v>0</v>
      </c>
      <c r="P74" s="269">
        <v>0</v>
      </c>
      <c r="Q74" s="269">
        <v>0</v>
      </c>
      <c r="R74" s="269">
        <v>0</v>
      </c>
      <c r="S74" s="269" t="s">
        <v>166</v>
      </c>
      <c r="T74" s="270">
        <v>0</v>
      </c>
      <c r="U74" s="270">
        <v>0</v>
      </c>
      <c r="V74" s="270">
        <v>0</v>
      </c>
      <c r="W74" s="270">
        <v>0</v>
      </c>
      <c r="X74" s="270">
        <v>0</v>
      </c>
      <c r="Y74" s="270">
        <v>0</v>
      </c>
      <c r="Z74" s="270">
        <v>0</v>
      </c>
      <c r="AA74" s="270">
        <v>0</v>
      </c>
      <c r="AB74" s="270">
        <v>0</v>
      </c>
      <c r="AC74" s="270">
        <v>0</v>
      </c>
      <c r="AD74" s="270">
        <v>0</v>
      </c>
      <c r="AE74" s="270">
        <v>0</v>
      </c>
      <c r="AF74" s="270">
        <v>0</v>
      </c>
      <c r="AG74" s="270">
        <v>0</v>
      </c>
      <c r="AH74" s="270">
        <v>0</v>
      </c>
      <c r="AI74" s="270">
        <v>0</v>
      </c>
      <c r="AJ74" s="270">
        <v>0</v>
      </c>
      <c r="AK74" s="270">
        <v>0</v>
      </c>
      <c r="AL74" s="270">
        <v>0</v>
      </c>
      <c r="AM74" s="270">
        <v>0</v>
      </c>
      <c r="AN74" s="270">
        <v>0</v>
      </c>
      <c r="AO74" s="270">
        <v>0</v>
      </c>
      <c r="AP74" s="270">
        <v>0</v>
      </c>
      <c r="AQ74" s="270">
        <v>0</v>
      </c>
      <c r="AR74" s="270">
        <v>0</v>
      </c>
      <c r="AS74" s="270">
        <v>0</v>
      </c>
      <c r="AT74" s="270">
        <v>0</v>
      </c>
      <c r="AU74" s="270">
        <v>0</v>
      </c>
      <c r="AV74" s="270">
        <v>0</v>
      </c>
      <c r="AW74" s="270">
        <v>0</v>
      </c>
      <c r="AX74" s="270">
        <v>0</v>
      </c>
      <c r="AY74" s="270">
        <v>0</v>
      </c>
      <c r="AZ74" s="270">
        <v>0</v>
      </c>
      <c r="BA74" s="270">
        <v>0</v>
      </c>
      <c r="BB74" s="270">
        <v>0</v>
      </c>
      <c r="BC74" s="270">
        <v>0</v>
      </c>
      <c r="BD74" s="270">
        <v>0</v>
      </c>
      <c r="BE74" s="270">
        <v>0</v>
      </c>
      <c r="BF74" s="270">
        <v>0</v>
      </c>
      <c r="BG74" s="270">
        <v>0</v>
      </c>
    </row>
    <row r="75" spans="1:59">
      <c r="A75" s="267" t="s">
        <v>448</v>
      </c>
      <c r="B75" s="268" t="s">
        <v>395</v>
      </c>
      <c r="C75" s="268">
        <v>0</v>
      </c>
      <c r="D75" s="268">
        <v>0</v>
      </c>
      <c r="E75" s="268"/>
      <c r="F75" s="269" t="e">
        <v>#N/A</v>
      </c>
      <c r="G75" s="270">
        <v>0</v>
      </c>
      <c r="H75" s="270">
        <v>0</v>
      </c>
      <c r="I75" s="270">
        <v>0</v>
      </c>
      <c r="J75" s="270">
        <v>0</v>
      </c>
      <c r="K75" s="270">
        <v>0</v>
      </c>
      <c r="L75" s="270" t="e">
        <v>#VALUE!</v>
      </c>
      <c r="M75" s="271" t="s">
        <v>395</v>
      </c>
      <c r="N75" s="269">
        <v>0</v>
      </c>
      <c r="O75" s="269">
        <v>0</v>
      </c>
      <c r="P75" s="269">
        <v>0</v>
      </c>
      <c r="Q75" s="269">
        <v>0</v>
      </c>
      <c r="R75" s="269">
        <v>0</v>
      </c>
      <c r="S75" s="269" t="s">
        <v>183</v>
      </c>
      <c r="T75" s="270">
        <v>0</v>
      </c>
      <c r="U75" s="270">
        <v>0</v>
      </c>
      <c r="V75" s="270">
        <v>0</v>
      </c>
      <c r="W75" s="270">
        <v>0</v>
      </c>
      <c r="X75" s="270">
        <v>0</v>
      </c>
      <c r="Y75" s="270">
        <v>0</v>
      </c>
      <c r="Z75" s="270">
        <v>0</v>
      </c>
      <c r="AA75" s="270">
        <v>0</v>
      </c>
      <c r="AB75" s="270">
        <v>0</v>
      </c>
      <c r="AC75" s="270">
        <v>0</v>
      </c>
      <c r="AD75" s="270">
        <v>0</v>
      </c>
      <c r="AE75" s="270">
        <v>0</v>
      </c>
      <c r="AF75" s="270">
        <v>0</v>
      </c>
      <c r="AG75" s="270">
        <v>0</v>
      </c>
      <c r="AH75" s="270">
        <v>0</v>
      </c>
      <c r="AI75" s="270">
        <v>0</v>
      </c>
      <c r="AJ75" s="270">
        <v>0</v>
      </c>
      <c r="AK75" s="270">
        <v>0</v>
      </c>
      <c r="AL75" s="270">
        <v>0</v>
      </c>
      <c r="AM75" s="270">
        <v>0</v>
      </c>
      <c r="AN75" s="270">
        <v>0</v>
      </c>
      <c r="AO75" s="270">
        <v>0</v>
      </c>
      <c r="AP75" s="270">
        <v>0</v>
      </c>
      <c r="AQ75" s="270">
        <v>0</v>
      </c>
      <c r="AR75" s="270">
        <v>0</v>
      </c>
      <c r="AS75" s="270">
        <v>0</v>
      </c>
      <c r="AT75" s="270">
        <v>0</v>
      </c>
      <c r="AU75" s="270">
        <v>0</v>
      </c>
      <c r="AV75" s="270">
        <v>0</v>
      </c>
      <c r="AW75" s="270">
        <v>0</v>
      </c>
      <c r="AX75" s="270">
        <v>0</v>
      </c>
      <c r="AY75" s="270">
        <v>0</v>
      </c>
      <c r="AZ75" s="270">
        <v>0</v>
      </c>
      <c r="BA75" s="270">
        <v>0</v>
      </c>
      <c r="BB75" s="270">
        <v>0</v>
      </c>
      <c r="BC75" s="270">
        <v>0</v>
      </c>
      <c r="BD75" s="270">
        <v>0</v>
      </c>
      <c r="BE75" s="270">
        <v>0</v>
      </c>
      <c r="BF75" s="270">
        <v>0</v>
      </c>
      <c r="BG75" s="270">
        <v>0</v>
      </c>
    </row>
    <row r="76" spans="1:59">
      <c r="A76" s="267" t="s">
        <v>963</v>
      </c>
      <c r="B76" s="268" t="s">
        <v>395</v>
      </c>
      <c r="C76" s="268">
        <v>0</v>
      </c>
      <c r="D76" s="268">
        <v>0</v>
      </c>
      <c r="E76" s="268"/>
      <c r="F76" s="269" t="e">
        <v>#N/A</v>
      </c>
      <c r="G76" s="270">
        <v>0</v>
      </c>
      <c r="H76" s="270">
        <v>0</v>
      </c>
      <c r="I76" s="270">
        <v>0</v>
      </c>
      <c r="J76" s="270">
        <v>0</v>
      </c>
      <c r="K76" s="270">
        <v>0</v>
      </c>
      <c r="L76" s="270" t="e">
        <v>#VALUE!</v>
      </c>
      <c r="M76" s="271" t="s">
        <v>395</v>
      </c>
      <c r="N76" s="269">
        <v>0</v>
      </c>
      <c r="O76" s="269">
        <v>0</v>
      </c>
      <c r="P76" s="269">
        <v>0</v>
      </c>
      <c r="Q76" s="269">
        <v>0</v>
      </c>
      <c r="R76" s="269">
        <v>0</v>
      </c>
      <c r="S76" s="269" t="s">
        <v>210</v>
      </c>
      <c r="T76" s="270">
        <v>0</v>
      </c>
      <c r="U76" s="270">
        <v>0</v>
      </c>
      <c r="V76" s="270">
        <v>0</v>
      </c>
      <c r="W76" s="270">
        <v>0</v>
      </c>
      <c r="X76" s="270">
        <v>0</v>
      </c>
      <c r="Y76" s="270">
        <v>0</v>
      </c>
      <c r="Z76" s="270">
        <v>0</v>
      </c>
      <c r="AA76" s="270">
        <v>0</v>
      </c>
      <c r="AB76" s="270">
        <v>0</v>
      </c>
      <c r="AC76" s="270">
        <v>0</v>
      </c>
      <c r="AD76" s="270">
        <v>0</v>
      </c>
      <c r="AE76" s="270">
        <v>0</v>
      </c>
      <c r="AF76" s="270">
        <v>0</v>
      </c>
      <c r="AG76" s="270">
        <v>0</v>
      </c>
      <c r="AH76" s="270">
        <v>0</v>
      </c>
      <c r="AI76" s="270">
        <v>0</v>
      </c>
      <c r="AJ76" s="270">
        <v>0</v>
      </c>
      <c r="AK76" s="270">
        <v>0</v>
      </c>
      <c r="AL76" s="270">
        <v>0</v>
      </c>
      <c r="AM76" s="270">
        <v>0</v>
      </c>
      <c r="AN76" s="270">
        <v>0</v>
      </c>
      <c r="AO76" s="270">
        <v>0</v>
      </c>
      <c r="AP76" s="270">
        <v>0</v>
      </c>
      <c r="AQ76" s="270">
        <v>0</v>
      </c>
      <c r="AR76" s="270">
        <v>0</v>
      </c>
      <c r="AS76" s="270">
        <v>0</v>
      </c>
      <c r="AT76" s="270">
        <v>0</v>
      </c>
      <c r="AU76" s="270">
        <v>0</v>
      </c>
      <c r="AV76" s="270">
        <v>0</v>
      </c>
      <c r="AW76" s="270">
        <v>0</v>
      </c>
      <c r="AX76" s="270">
        <v>0</v>
      </c>
      <c r="AY76" s="270">
        <v>0</v>
      </c>
      <c r="AZ76" s="270">
        <v>0</v>
      </c>
      <c r="BA76" s="270">
        <v>0</v>
      </c>
      <c r="BB76" s="270">
        <v>0</v>
      </c>
      <c r="BC76" s="270">
        <v>0</v>
      </c>
      <c r="BD76" s="270">
        <v>0</v>
      </c>
      <c r="BE76" s="270">
        <v>0</v>
      </c>
      <c r="BF76" s="270">
        <v>0</v>
      </c>
      <c r="BG76" s="270">
        <v>0</v>
      </c>
    </row>
    <row r="77" spans="1:59">
      <c r="A77" s="267" t="s">
        <v>449</v>
      </c>
      <c r="B77" s="268">
        <v>0.38375000000000004</v>
      </c>
      <c r="C77" s="268">
        <v>0.5</v>
      </c>
      <c r="D77" s="268">
        <v>0</v>
      </c>
      <c r="E77" s="268"/>
      <c r="F77" s="269">
        <v>5360</v>
      </c>
      <c r="G77" s="270">
        <v>0.29399999999999998</v>
      </c>
      <c r="H77" s="270">
        <v>8.9999999999999993E-3</v>
      </c>
      <c r="I77" s="270">
        <v>0</v>
      </c>
      <c r="J77" s="270">
        <v>3.0000000000000001E-3</v>
      </c>
      <c r="K77" s="270">
        <v>2.7E-2</v>
      </c>
      <c r="L77" s="270">
        <v>5.0750000000000017E-2</v>
      </c>
      <c r="M77" s="271">
        <v>54.850746268656714</v>
      </c>
      <c r="N77" s="269">
        <v>5360</v>
      </c>
      <c r="O77" s="269">
        <v>5360</v>
      </c>
      <c r="P77" s="269">
        <v>5360</v>
      </c>
      <c r="Q77" s="269">
        <v>5360</v>
      </c>
      <c r="R77" s="269">
        <v>5360</v>
      </c>
      <c r="S77" s="269" t="s">
        <v>214</v>
      </c>
      <c r="T77" s="270">
        <v>0.30099999999999999</v>
      </c>
      <c r="U77" s="270">
        <v>0.30099999999999999</v>
      </c>
      <c r="V77" s="270">
        <v>0.30099999999999999</v>
      </c>
      <c r="W77" s="270">
        <v>0.30099999999999999</v>
      </c>
      <c r="X77" s="270">
        <v>0.30099999999999999</v>
      </c>
      <c r="Y77" s="270">
        <v>8.9999999999999993E-3</v>
      </c>
      <c r="Z77" s="270">
        <v>8.9999999999999993E-3</v>
      </c>
      <c r="AA77" s="270">
        <v>8.9999999999999993E-3</v>
      </c>
      <c r="AB77" s="270">
        <v>8.9999999999999993E-3</v>
      </c>
      <c r="AC77" s="270">
        <v>8.9999999999999993E-3</v>
      </c>
      <c r="AD77" s="270">
        <v>0</v>
      </c>
      <c r="AE77" s="270">
        <v>0</v>
      </c>
      <c r="AF77" s="270">
        <v>0</v>
      </c>
      <c r="AG77" s="270">
        <v>0</v>
      </c>
      <c r="AH77" s="270">
        <v>0</v>
      </c>
      <c r="AI77" s="270">
        <v>3.0000000000000001E-3</v>
      </c>
      <c r="AJ77" s="270">
        <v>3.0000000000000001E-3</v>
      </c>
      <c r="AK77" s="270">
        <v>3.0000000000000001E-3</v>
      </c>
      <c r="AL77" s="270">
        <v>3.0000000000000001E-3</v>
      </c>
      <c r="AM77" s="270">
        <v>3.0000000000000001E-3</v>
      </c>
      <c r="AN77" s="270">
        <v>2.7E-2</v>
      </c>
      <c r="AO77" s="270">
        <v>2.7E-2</v>
      </c>
      <c r="AP77" s="270">
        <v>2.7E-2</v>
      </c>
      <c r="AQ77" s="270">
        <v>2.7E-2</v>
      </c>
      <c r="AR77" s="270">
        <v>2.7E-2</v>
      </c>
      <c r="AS77" s="270">
        <v>5.5E-2</v>
      </c>
      <c r="AT77" s="270">
        <v>5.5E-2</v>
      </c>
      <c r="AU77" s="270">
        <v>5.5E-2</v>
      </c>
      <c r="AV77" s="270">
        <v>5.5E-2</v>
      </c>
      <c r="AW77" s="270">
        <v>5.5E-2</v>
      </c>
      <c r="AX77" s="270">
        <v>0</v>
      </c>
      <c r="AY77" s="270">
        <v>0</v>
      </c>
      <c r="AZ77" s="270">
        <v>0</v>
      </c>
      <c r="BA77" s="270">
        <v>0</v>
      </c>
      <c r="BB77" s="270">
        <v>0</v>
      </c>
      <c r="BC77" s="270">
        <v>0</v>
      </c>
      <c r="BD77" s="270">
        <v>0</v>
      </c>
      <c r="BE77" s="270">
        <v>0</v>
      </c>
      <c r="BF77" s="270">
        <v>0</v>
      </c>
      <c r="BG77" s="270">
        <v>0</v>
      </c>
    </row>
    <row r="78" spans="1:59">
      <c r="A78" s="267" t="s">
        <v>450</v>
      </c>
      <c r="B78" s="268">
        <v>0.38291666666666674</v>
      </c>
      <c r="C78" s="268">
        <v>0.5</v>
      </c>
      <c r="D78" s="268">
        <v>0</v>
      </c>
      <c r="E78" s="268"/>
      <c r="F78" s="269">
        <v>5360</v>
      </c>
      <c r="G78" s="270">
        <v>0.28599999999999998</v>
      </c>
      <c r="H78" s="270">
        <v>8.9999999999999993E-3</v>
      </c>
      <c r="I78" s="270">
        <v>8.0000000000000002E-3</v>
      </c>
      <c r="J78" s="270">
        <v>3.0000000000000001E-3</v>
      </c>
      <c r="K78" s="270">
        <v>2.7E-2</v>
      </c>
      <c r="L78" s="270">
        <v>4.991666666666672E-2</v>
      </c>
      <c r="M78" s="271">
        <v>53.35820895522388</v>
      </c>
      <c r="N78" s="269">
        <v>5365</v>
      </c>
      <c r="O78" s="269">
        <v>5370</v>
      </c>
      <c r="P78" s="269">
        <v>5380</v>
      </c>
      <c r="Q78" s="269">
        <v>5385</v>
      </c>
      <c r="R78" s="269">
        <v>5390</v>
      </c>
      <c r="S78" s="269" t="s">
        <v>214</v>
      </c>
      <c r="T78" s="270">
        <v>0.29299999999999998</v>
      </c>
      <c r="U78" s="270">
        <v>0.29299999999999998</v>
      </c>
      <c r="V78" s="270">
        <v>0.29299999999999998</v>
      </c>
      <c r="W78" s="270">
        <v>0.29299999999999998</v>
      </c>
      <c r="X78" s="270">
        <v>0.29299999999999998</v>
      </c>
      <c r="Y78" s="270">
        <v>8.9999999999999993E-3</v>
      </c>
      <c r="Z78" s="270">
        <v>8.9999999999999993E-3</v>
      </c>
      <c r="AA78" s="270">
        <v>8.9999999999999993E-3</v>
      </c>
      <c r="AB78" s="270">
        <v>8.9999999999999993E-3</v>
      </c>
      <c r="AC78" s="270">
        <v>8.9999999999999993E-3</v>
      </c>
      <c r="AD78" s="270">
        <v>8.0000000000000002E-3</v>
      </c>
      <c r="AE78" s="270">
        <v>8.0000000000000002E-3</v>
      </c>
      <c r="AF78" s="270">
        <v>8.0000000000000002E-3</v>
      </c>
      <c r="AG78" s="270">
        <v>8.0000000000000002E-3</v>
      </c>
      <c r="AH78" s="270">
        <v>8.0000000000000002E-3</v>
      </c>
      <c r="AI78" s="270">
        <v>3.0000000000000001E-3</v>
      </c>
      <c r="AJ78" s="270">
        <v>3.0000000000000001E-3</v>
      </c>
      <c r="AK78" s="270">
        <v>3.0000000000000001E-3</v>
      </c>
      <c r="AL78" s="270">
        <v>3.0000000000000001E-3</v>
      </c>
      <c r="AM78" s="270">
        <v>3.0000000000000001E-3</v>
      </c>
      <c r="AN78" s="270">
        <v>2.7E-2</v>
      </c>
      <c r="AO78" s="270">
        <v>2.7E-2</v>
      </c>
      <c r="AP78" s="270">
        <v>2.7E-2</v>
      </c>
      <c r="AQ78" s="270">
        <v>2.7E-2</v>
      </c>
      <c r="AR78" s="270">
        <v>2.7E-2</v>
      </c>
      <c r="AS78" s="270">
        <v>5.5E-2</v>
      </c>
      <c r="AT78" s="270">
        <v>5.5E-2</v>
      </c>
      <c r="AU78" s="270">
        <v>5.5E-2</v>
      </c>
      <c r="AV78" s="270">
        <v>5.5E-2</v>
      </c>
      <c r="AW78" s="270">
        <v>5.5E-2</v>
      </c>
      <c r="AX78" s="270">
        <v>0</v>
      </c>
      <c r="AY78" s="270">
        <v>0</v>
      </c>
      <c r="AZ78" s="270">
        <v>0</v>
      </c>
      <c r="BA78" s="270">
        <v>0</v>
      </c>
      <c r="BB78" s="270">
        <v>0</v>
      </c>
      <c r="BC78" s="270">
        <v>0</v>
      </c>
      <c r="BD78" s="270">
        <v>0</v>
      </c>
      <c r="BE78" s="270">
        <v>0</v>
      </c>
      <c r="BF78" s="270">
        <v>0</v>
      </c>
      <c r="BG78" s="270">
        <v>0</v>
      </c>
    </row>
    <row r="79" spans="1:59">
      <c r="A79" s="267" t="s">
        <v>451</v>
      </c>
      <c r="B79" s="268">
        <v>1.1787500000000002</v>
      </c>
      <c r="C79" s="268">
        <v>2.6</v>
      </c>
      <c r="D79" s="268">
        <v>0</v>
      </c>
      <c r="E79" s="268"/>
      <c r="F79" s="269">
        <v>8700</v>
      </c>
      <c r="G79" s="270">
        <v>0.35399999999999998</v>
      </c>
      <c r="H79" s="270">
        <v>0.193</v>
      </c>
      <c r="I79" s="270">
        <v>2.4E-2</v>
      </c>
      <c r="J79" s="270">
        <v>0.123</v>
      </c>
      <c r="K79" s="270">
        <v>4.8000000000000001E-2</v>
      </c>
      <c r="L79" s="270">
        <v>0.43675000000000019</v>
      </c>
      <c r="M79" s="271">
        <v>40.689655172413794</v>
      </c>
      <c r="N79" s="269">
        <v>11000</v>
      </c>
      <c r="O79" s="269">
        <v>13709</v>
      </c>
      <c r="P79" s="269">
        <v>15439</v>
      </c>
      <c r="Q79" s="269">
        <v>18000</v>
      </c>
      <c r="R79" s="269">
        <v>20500</v>
      </c>
      <c r="S79" s="269" t="s">
        <v>138</v>
      </c>
      <c r="T79" s="270">
        <v>0.36799999999999999</v>
      </c>
      <c r="U79" s="270">
        <v>0.41</v>
      </c>
      <c r="V79" s="270">
        <v>0.46100000000000002</v>
      </c>
      <c r="W79" s="270">
        <v>0.52300000000000002</v>
      </c>
      <c r="X79" s="270">
        <v>0.59399999999999997</v>
      </c>
      <c r="Y79" s="270">
        <v>0.21199999999999999</v>
      </c>
      <c r="Z79" s="270">
        <v>0.23699999999999999</v>
      </c>
      <c r="AA79" s="270">
        <v>0.26600000000000001</v>
      </c>
      <c r="AB79" s="270">
        <v>0.30199999999999999</v>
      </c>
      <c r="AC79" s="270">
        <v>0.34300000000000003</v>
      </c>
      <c r="AD79" s="270">
        <v>1.9E-2</v>
      </c>
      <c r="AE79" s="270">
        <v>0.121</v>
      </c>
      <c r="AF79" s="270">
        <v>0.224</v>
      </c>
      <c r="AG79" s="270">
        <v>0.32700000000000001</v>
      </c>
      <c r="AH79" s="270">
        <v>0.43099999999999999</v>
      </c>
      <c r="AI79" s="270">
        <v>0.129</v>
      </c>
      <c r="AJ79" s="270">
        <v>0.14399999999999999</v>
      </c>
      <c r="AK79" s="270">
        <v>0.16200000000000001</v>
      </c>
      <c r="AL79" s="270">
        <v>0.183</v>
      </c>
      <c r="AM79" s="270">
        <v>0.20799999999999999</v>
      </c>
      <c r="AN79" s="270">
        <v>0.05</v>
      </c>
      <c r="AO79" s="270">
        <v>5.5E-2</v>
      </c>
      <c r="AP79" s="270">
        <v>0.06</v>
      </c>
      <c r="AQ79" s="270">
        <v>7.0000000000000007E-2</v>
      </c>
      <c r="AR79" s="270">
        <v>7.4999999999999997E-2</v>
      </c>
      <c r="AS79" s="270">
        <v>0.39</v>
      </c>
      <c r="AT79" s="270">
        <v>0.434</v>
      </c>
      <c r="AU79" s="270">
        <v>0.48899999999999999</v>
      </c>
      <c r="AV79" s="270">
        <v>0.55400000000000005</v>
      </c>
      <c r="AW79" s="270">
        <v>0.63</v>
      </c>
      <c r="AX79" s="270">
        <v>0</v>
      </c>
      <c r="AY79" s="270">
        <v>0</v>
      </c>
      <c r="AZ79" s="270">
        <v>0</v>
      </c>
      <c r="BA79" s="270">
        <v>0</v>
      </c>
      <c r="BB79" s="270">
        <v>0</v>
      </c>
      <c r="BC79" s="270">
        <v>0</v>
      </c>
      <c r="BD79" s="270">
        <v>0</v>
      </c>
      <c r="BE79" s="270">
        <v>0</v>
      </c>
      <c r="BF79" s="270">
        <v>0</v>
      </c>
      <c r="BG79" s="270">
        <v>0</v>
      </c>
    </row>
    <row r="80" spans="1:59">
      <c r="A80" s="267" t="s">
        <v>964</v>
      </c>
      <c r="B80" s="268" t="s">
        <v>395</v>
      </c>
      <c r="C80" s="268">
        <v>0</v>
      </c>
      <c r="D80" s="268">
        <v>0</v>
      </c>
      <c r="E80" s="268"/>
      <c r="F80" s="269" t="e">
        <v>#N/A</v>
      </c>
      <c r="G80" s="270">
        <v>0</v>
      </c>
      <c r="H80" s="270">
        <v>0</v>
      </c>
      <c r="I80" s="270">
        <v>0</v>
      </c>
      <c r="J80" s="270">
        <v>0</v>
      </c>
      <c r="K80" s="270">
        <v>0</v>
      </c>
      <c r="L80" s="270" t="e">
        <v>#VALUE!</v>
      </c>
      <c r="M80" s="271" t="s">
        <v>395</v>
      </c>
      <c r="N80" s="269">
        <v>0</v>
      </c>
      <c r="O80" s="269">
        <v>0</v>
      </c>
      <c r="P80" s="269">
        <v>0</v>
      </c>
      <c r="Q80" s="269">
        <v>0</v>
      </c>
      <c r="R80" s="269">
        <v>0</v>
      </c>
      <c r="S80" s="269" t="s">
        <v>161</v>
      </c>
      <c r="T80" s="270">
        <v>0</v>
      </c>
      <c r="U80" s="270">
        <v>0</v>
      </c>
      <c r="V80" s="270">
        <v>0</v>
      </c>
      <c r="W80" s="270">
        <v>0</v>
      </c>
      <c r="X80" s="270">
        <v>0</v>
      </c>
      <c r="Y80" s="270">
        <v>0</v>
      </c>
      <c r="Z80" s="270">
        <v>0</v>
      </c>
      <c r="AA80" s="270">
        <v>0</v>
      </c>
      <c r="AB80" s="270">
        <v>0</v>
      </c>
      <c r="AC80" s="270">
        <v>0</v>
      </c>
      <c r="AD80" s="270">
        <v>0</v>
      </c>
      <c r="AE80" s="270">
        <v>0</v>
      </c>
      <c r="AF80" s="270">
        <v>0</v>
      </c>
      <c r="AG80" s="270">
        <v>0</v>
      </c>
      <c r="AH80" s="270">
        <v>0</v>
      </c>
      <c r="AI80" s="270">
        <v>0</v>
      </c>
      <c r="AJ80" s="270">
        <v>0</v>
      </c>
      <c r="AK80" s="270">
        <v>0</v>
      </c>
      <c r="AL80" s="270">
        <v>0</v>
      </c>
      <c r="AM80" s="270">
        <v>0</v>
      </c>
      <c r="AN80" s="270">
        <v>0</v>
      </c>
      <c r="AO80" s="270">
        <v>0</v>
      </c>
      <c r="AP80" s="270">
        <v>0</v>
      </c>
      <c r="AQ80" s="270">
        <v>0</v>
      </c>
      <c r="AR80" s="270">
        <v>0</v>
      </c>
      <c r="AS80" s="270">
        <v>0</v>
      </c>
      <c r="AT80" s="270">
        <v>0</v>
      </c>
      <c r="AU80" s="270">
        <v>0</v>
      </c>
      <c r="AV80" s="270">
        <v>0</v>
      </c>
      <c r="AW80" s="270">
        <v>0</v>
      </c>
      <c r="AX80" s="270">
        <v>0</v>
      </c>
      <c r="AY80" s="270">
        <v>0</v>
      </c>
      <c r="AZ80" s="270">
        <v>0</v>
      </c>
      <c r="BA80" s="270">
        <v>0</v>
      </c>
      <c r="BB80" s="270">
        <v>0</v>
      </c>
      <c r="BC80" s="270">
        <v>0</v>
      </c>
      <c r="BD80" s="270">
        <v>0</v>
      </c>
      <c r="BE80" s="270">
        <v>0</v>
      </c>
      <c r="BF80" s="270">
        <v>0</v>
      </c>
      <c r="BG80" s="270">
        <v>0</v>
      </c>
    </row>
    <row r="81" spans="1:59">
      <c r="A81" s="267" t="s">
        <v>452</v>
      </c>
      <c r="B81" s="268">
        <v>5.7948333333333339</v>
      </c>
      <c r="C81" s="268">
        <v>13</v>
      </c>
      <c r="D81" s="268">
        <v>4.3369999999999997</v>
      </c>
      <c r="E81" s="268"/>
      <c r="F81" s="269">
        <v>16380</v>
      </c>
      <c r="G81" s="270">
        <v>0.76400000000000001</v>
      </c>
      <c r="H81" s="270">
        <v>0.126</v>
      </c>
      <c r="I81" s="270">
        <v>0.183</v>
      </c>
      <c r="J81" s="270">
        <v>0.13200000000000001</v>
      </c>
      <c r="K81" s="270">
        <v>0.15</v>
      </c>
      <c r="L81" s="270">
        <v>0.10283333333333378</v>
      </c>
      <c r="M81" s="271">
        <v>46.64224664224664</v>
      </c>
      <c r="N81" s="269">
        <v>16850</v>
      </c>
      <c r="O81" s="269">
        <v>17800</v>
      </c>
      <c r="P81" s="269">
        <v>18740</v>
      </c>
      <c r="Q81" s="269">
        <v>19690</v>
      </c>
      <c r="R81" s="269">
        <v>20640</v>
      </c>
      <c r="S81" s="269" t="s">
        <v>145</v>
      </c>
      <c r="T81" s="270">
        <v>0.76200000000000001</v>
      </c>
      <c r="U81" s="270">
        <v>0.75600000000000001</v>
      </c>
      <c r="V81" s="270">
        <v>0.746</v>
      </c>
      <c r="W81" s="270">
        <v>0.73499999999999999</v>
      </c>
      <c r="X81" s="270">
        <v>0.72199999999999998</v>
      </c>
      <c r="Y81" s="270">
        <v>0.11700000000000001</v>
      </c>
      <c r="Z81" s="270">
        <v>0.106</v>
      </c>
      <c r="AA81" s="270">
        <v>9.6000000000000002E-2</v>
      </c>
      <c r="AB81" s="270">
        <v>8.7999999999999995E-2</v>
      </c>
      <c r="AC81" s="270">
        <v>8.2000000000000003E-2</v>
      </c>
      <c r="AD81" s="270">
        <v>0.16800000000000001</v>
      </c>
      <c r="AE81" s="270">
        <v>0.155</v>
      </c>
      <c r="AF81" s="270">
        <v>0.13100000000000001</v>
      </c>
      <c r="AG81" s="270">
        <v>0.11899999999999999</v>
      </c>
      <c r="AH81" s="270">
        <v>0.107</v>
      </c>
      <c r="AI81" s="270">
        <v>0.11899999999999999</v>
      </c>
      <c r="AJ81" s="270">
        <v>0.108</v>
      </c>
      <c r="AK81" s="270">
        <v>9.8000000000000004E-2</v>
      </c>
      <c r="AL81" s="270">
        <v>9.2999999999999999E-2</v>
      </c>
      <c r="AM81" s="270">
        <v>8.7999999999999995E-2</v>
      </c>
      <c r="AN81" s="270">
        <v>0.16800000000000001</v>
      </c>
      <c r="AO81" s="270">
        <v>0.17399999999999999</v>
      </c>
      <c r="AP81" s="270">
        <v>0.17599999999999999</v>
      </c>
      <c r="AQ81" s="270">
        <v>0.17899999999999999</v>
      </c>
      <c r="AR81" s="270">
        <v>0.18099999999999999</v>
      </c>
      <c r="AS81" s="270">
        <v>0.27</v>
      </c>
      <c r="AT81" s="270">
        <v>0.28999999999999998</v>
      </c>
      <c r="AU81" s="270">
        <v>0.31</v>
      </c>
      <c r="AV81" s="270">
        <v>0.32</v>
      </c>
      <c r="AW81" s="270">
        <v>0.33</v>
      </c>
      <c r="AX81" s="270">
        <v>0</v>
      </c>
      <c r="AY81" s="270">
        <v>0</v>
      </c>
      <c r="AZ81" s="270">
        <v>0</v>
      </c>
      <c r="BA81" s="270">
        <v>0</v>
      </c>
      <c r="BB81" s="270">
        <v>0</v>
      </c>
      <c r="BC81" s="270">
        <v>0</v>
      </c>
      <c r="BD81" s="270">
        <v>0</v>
      </c>
      <c r="BE81" s="270">
        <v>0</v>
      </c>
      <c r="BF81" s="270">
        <v>0</v>
      </c>
      <c r="BG81" s="270">
        <v>0</v>
      </c>
    </row>
    <row r="82" spans="1:59">
      <c r="A82" s="267" t="s">
        <v>453</v>
      </c>
      <c r="B82" s="268">
        <v>8.6416666666666656E-2</v>
      </c>
      <c r="C82" s="268">
        <v>0.3</v>
      </c>
      <c r="D82" s="268">
        <v>0</v>
      </c>
      <c r="E82" s="268"/>
      <c r="F82" s="269">
        <v>1654</v>
      </c>
      <c r="G82" s="270">
        <v>6.8000000000000005E-2</v>
      </c>
      <c r="H82" s="270">
        <v>8.9999999999999993E-3</v>
      </c>
      <c r="I82" s="270">
        <v>0</v>
      </c>
      <c r="J82" s="270">
        <v>3.0000000000000001E-3</v>
      </c>
      <c r="K82" s="270">
        <v>0</v>
      </c>
      <c r="L82" s="270">
        <v>6.4166666666666539E-3</v>
      </c>
      <c r="M82" s="271">
        <v>41.112454655380894</v>
      </c>
      <c r="N82" s="269">
        <v>1848</v>
      </c>
      <c r="O82" s="269">
        <v>2113</v>
      </c>
      <c r="P82" s="269">
        <v>2430</v>
      </c>
      <c r="Q82" s="269">
        <v>2795</v>
      </c>
      <c r="R82" s="269">
        <v>3186</v>
      </c>
      <c r="S82" s="269" t="s">
        <v>173</v>
      </c>
      <c r="T82" s="270">
        <v>8.5999999999999993E-2</v>
      </c>
      <c r="U82" s="270">
        <v>9.9000000000000005E-2</v>
      </c>
      <c r="V82" s="270">
        <v>0.114</v>
      </c>
      <c r="W82" s="270">
        <v>0.13100000000000001</v>
      </c>
      <c r="X82" s="270">
        <v>0.152</v>
      </c>
      <c r="Y82" s="270">
        <v>1.4999999999999999E-2</v>
      </c>
      <c r="Z82" s="270">
        <v>2.4E-2</v>
      </c>
      <c r="AA82" s="270">
        <v>2.8000000000000001E-2</v>
      </c>
      <c r="AB82" s="270">
        <v>3.2000000000000001E-2</v>
      </c>
      <c r="AC82" s="270">
        <v>3.5000000000000003E-2</v>
      </c>
      <c r="AD82" s="270">
        <v>0</v>
      </c>
      <c r="AE82" s="270">
        <v>0</v>
      </c>
      <c r="AF82" s="270">
        <v>0</v>
      </c>
      <c r="AG82" s="270">
        <v>0</v>
      </c>
      <c r="AH82" s="270">
        <v>1E-3</v>
      </c>
      <c r="AI82" s="270">
        <v>6.0000000000000001E-3</v>
      </c>
      <c r="AJ82" s="270">
        <v>7.0000000000000001E-3</v>
      </c>
      <c r="AK82" s="270">
        <v>8.0000000000000002E-3</v>
      </c>
      <c r="AL82" s="270">
        <v>8.9999999999999993E-3</v>
      </c>
      <c r="AM82" s="270">
        <v>0.01</v>
      </c>
      <c r="AN82" s="270">
        <v>0</v>
      </c>
      <c r="AO82" s="270">
        <v>0</v>
      </c>
      <c r="AP82" s="270">
        <v>0</v>
      </c>
      <c r="AQ82" s="270">
        <v>0</v>
      </c>
      <c r="AR82" s="270">
        <v>0</v>
      </c>
      <c r="AS82" s="270">
        <v>1.0999999999999999E-2</v>
      </c>
      <c r="AT82" s="270">
        <v>1.0999999999999999E-2</v>
      </c>
      <c r="AU82" s="270">
        <v>1.0999999999999999E-2</v>
      </c>
      <c r="AV82" s="270">
        <v>1.0999999999999999E-2</v>
      </c>
      <c r="AW82" s="270">
        <v>1.0999999999999999E-2</v>
      </c>
      <c r="AX82" s="270">
        <v>0</v>
      </c>
      <c r="AY82" s="270">
        <v>0</v>
      </c>
      <c r="AZ82" s="270">
        <v>0</v>
      </c>
      <c r="BA82" s="270">
        <v>0</v>
      </c>
      <c r="BB82" s="270">
        <v>0</v>
      </c>
      <c r="BC82" s="270">
        <v>0</v>
      </c>
      <c r="BD82" s="270">
        <v>0</v>
      </c>
      <c r="BE82" s="270">
        <v>0</v>
      </c>
      <c r="BF82" s="270">
        <v>0</v>
      </c>
      <c r="BG82" s="270">
        <v>0</v>
      </c>
    </row>
    <row r="83" spans="1:59">
      <c r="A83" s="267" t="s">
        <v>454</v>
      </c>
      <c r="B83" s="268">
        <v>0.1958333333333333</v>
      </c>
      <c r="C83" s="268">
        <v>0</v>
      </c>
      <c r="D83" s="268">
        <v>0</v>
      </c>
      <c r="E83" s="268"/>
      <c r="F83" s="269">
        <v>4300</v>
      </c>
      <c r="G83" s="270">
        <v>0.17</v>
      </c>
      <c r="H83" s="270">
        <v>8.0000000000000002E-3</v>
      </c>
      <c r="I83" s="270">
        <v>0</v>
      </c>
      <c r="J83" s="270">
        <v>0.01</v>
      </c>
      <c r="K83" s="270">
        <v>0</v>
      </c>
      <c r="L83" s="270">
        <v>7.8333333333332755E-3</v>
      </c>
      <c r="M83" s="271">
        <v>39.534883720930232</v>
      </c>
      <c r="N83" s="269">
        <v>3600</v>
      </c>
      <c r="O83" s="269">
        <v>3700</v>
      </c>
      <c r="P83" s="269">
        <v>3800</v>
      </c>
      <c r="Q83" s="269">
        <v>3900</v>
      </c>
      <c r="R83" s="269">
        <v>4000</v>
      </c>
      <c r="S83" s="269" t="s">
        <v>129</v>
      </c>
      <c r="T83" s="270">
        <v>0.155</v>
      </c>
      <c r="U83" s="270">
        <v>0.16</v>
      </c>
      <c r="V83" s="270">
        <v>0.16500000000000001</v>
      </c>
      <c r="W83" s="270">
        <v>0.16900000000000001</v>
      </c>
      <c r="X83" s="270">
        <v>0.17399999999999999</v>
      </c>
      <c r="Y83" s="270">
        <v>0.02</v>
      </c>
      <c r="Z83" s="270">
        <v>0.02</v>
      </c>
      <c r="AA83" s="270">
        <v>0.02</v>
      </c>
      <c r="AB83" s="270">
        <v>0.02</v>
      </c>
      <c r="AC83" s="270">
        <v>0.02</v>
      </c>
      <c r="AD83" s="270">
        <v>0</v>
      </c>
      <c r="AE83" s="270">
        <v>0</v>
      </c>
      <c r="AF83" s="270">
        <v>0</v>
      </c>
      <c r="AG83" s="270">
        <v>0</v>
      </c>
      <c r="AH83" s="270">
        <v>0</v>
      </c>
      <c r="AI83" s="270">
        <v>0.02</v>
      </c>
      <c r="AJ83" s="270">
        <v>0.02</v>
      </c>
      <c r="AK83" s="270">
        <v>0.02</v>
      </c>
      <c r="AL83" s="270">
        <v>0.02</v>
      </c>
      <c r="AM83" s="270">
        <v>0.02</v>
      </c>
      <c r="AN83" s="270">
        <v>0</v>
      </c>
      <c r="AO83" s="270">
        <v>0</v>
      </c>
      <c r="AP83" s="270">
        <v>0</v>
      </c>
      <c r="AQ83" s="270">
        <v>0</v>
      </c>
      <c r="AR83" s="270">
        <v>0</v>
      </c>
      <c r="AS83" s="270">
        <v>2.9000000000000001E-2</v>
      </c>
      <c r="AT83" s="270">
        <v>0.03</v>
      </c>
      <c r="AU83" s="270">
        <v>3.1E-2</v>
      </c>
      <c r="AV83" s="270">
        <v>3.1E-2</v>
      </c>
      <c r="AW83" s="270">
        <v>3.2000000000000001E-2</v>
      </c>
      <c r="AX83" s="270">
        <v>0.11</v>
      </c>
      <c r="AY83" s="270">
        <v>0</v>
      </c>
      <c r="AZ83" s="270">
        <v>0</v>
      </c>
      <c r="BA83" s="270">
        <v>0</v>
      </c>
      <c r="BB83" s="270">
        <v>0</v>
      </c>
      <c r="BC83" s="270">
        <v>0</v>
      </c>
      <c r="BD83" s="270">
        <v>0</v>
      </c>
      <c r="BE83" s="270">
        <v>0</v>
      </c>
      <c r="BF83" s="270">
        <v>0</v>
      </c>
      <c r="BG83" s="270">
        <v>0</v>
      </c>
    </row>
    <row r="84" spans="1:59">
      <c r="A84" s="267" t="s">
        <v>965</v>
      </c>
      <c r="B84" s="268" t="s">
        <v>395</v>
      </c>
      <c r="C84" s="268">
        <v>0</v>
      </c>
      <c r="D84" s="268">
        <v>0</v>
      </c>
      <c r="E84" s="268"/>
      <c r="F84" s="269" t="e">
        <v>#N/A</v>
      </c>
      <c r="G84" s="270">
        <v>0</v>
      </c>
      <c r="H84" s="270">
        <v>0</v>
      </c>
      <c r="I84" s="270">
        <v>0</v>
      </c>
      <c r="J84" s="270">
        <v>0</v>
      </c>
      <c r="K84" s="270">
        <v>0</v>
      </c>
      <c r="L84" s="270" t="e">
        <v>#VALUE!</v>
      </c>
      <c r="M84" s="271" t="s">
        <v>395</v>
      </c>
      <c r="N84" s="269">
        <v>0</v>
      </c>
      <c r="O84" s="269">
        <v>0</v>
      </c>
      <c r="P84" s="269">
        <v>0</v>
      </c>
      <c r="Q84" s="269">
        <v>0</v>
      </c>
      <c r="R84" s="269">
        <v>0</v>
      </c>
      <c r="S84" s="269" t="s">
        <v>208</v>
      </c>
      <c r="T84" s="270">
        <v>0</v>
      </c>
      <c r="U84" s="270">
        <v>0</v>
      </c>
      <c r="V84" s="270">
        <v>0</v>
      </c>
      <c r="W84" s="270">
        <v>0</v>
      </c>
      <c r="X84" s="270">
        <v>0</v>
      </c>
      <c r="Y84" s="270">
        <v>0</v>
      </c>
      <c r="Z84" s="270">
        <v>0</v>
      </c>
      <c r="AA84" s="270">
        <v>0</v>
      </c>
      <c r="AB84" s="270">
        <v>0</v>
      </c>
      <c r="AC84" s="270">
        <v>0</v>
      </c>
      <c r="AD84" s="270">
        <v>0</v>
      </c>
      <c r="AE84" s="270">
        <v>0</v>
      </c>
      <c r="AF84" s="270">
        <v>0</v>
      </c>
      <c r="AG84" s="270">
        <v>0</v>
      </c>
      <c r="AH84" s="270">
        <v>0</v>
      </c>
      <c r="AI84" s="270">
        <v>0</v>
      </c>
      <c r="AJ84" s="270">
        <v>0</v>
      </c>
      <c r="AK84" s="270">
        <v>0</v>
      </c>
      <c r="AL84" s="270">
        <v>0</v>
      </c>
      <c r="AM84" s="270">
        <v>0</v>
      </c>
      <c r="AN84" s="270">
        <v>0</v>
      </c>
      <c r="AO84" s="270">
        <v>0</v>
      </c>
      <c r="AP84" s="270">
        <v>0</v>
      </c>
      <c r="AQ84" s="270">
        <v>0</v>
      </c>
      <c r="AR84" s="270">
        <v>0</v>
      </c>
      <c r="AS84" s="270">
        <v>0</v>
      </c>
      <c r="AT84" s="270">
        <v>0</v>
      </c>
      <c r="AU84" s="270">
        <v>0</v>
      </c>
      <c r="AV84" s="270">
        <v>0</v>
      </c>
      <c r="AW84" s="270">
        <v>0</v>
      </c>
      <c r="AX84" s="270">
        <v>0</v>
      </c>
      <c r="AY84" s="270">
        <v>0</v>
      </c>
      <c r="AZ84" s="270">
        <v>0</v>
      </c>
      <c r="BA84" s="270">
        <v>0</v>
      </c>
      <c r="BB84" s="270">
        <v>0</v>
      </c>
      <c r="BC84" s="270">
        <v>0</v>
      </c>
      <c r="BD84" s="270">
        <v>0</v>
      </c>
      <c r="BE84" s="270">
        <v>0</v>
      </c>
      <c r="BF84" s="270">
        <v>0</v>
      </c>
      <c r="BG84" s="270">
        <v>0</v>
      </c>
    </row>
    <row r="85" spans="1:59">
      <c r="A85" s="267" t="s">
        <v>455</v>
      </c>
      <c r="B85" s="268">
        <v>1.1990833333333333</v>
      </c>
      <c r="C85" s="268">
        <v>1.1919999999999999</v>
      </c>
      <c r="D85" s="268">
        <v>0</v>
      </c>
      <c r="E85" s="268"/>
      <c r="F85" s="269">
        <v>16853</v>
      </c>
      <c r="G85" s="270">
        <v>1.1000000000000001</v>
      </c>
      <c r="H85" s="270">
        <v>7.0000000000000007E-2</v>
      </c>
      <c r="I85" s="270">
        <v>0</v>
      </c>
      <c r="J85" s="270">
        <v>0</v>
      </c>
      <c r="K85" s="270">
        <v>0</v>
      </c>
      <c r="L85" s="270">
        <v>2.9083333333333128E-2</v>
      </c>
      <c r="M85" s="271">
        <v>65.270278288731973</v>
      </c>
      <c r="N85" s="269">
        <v>16800</v>
      </c>
      <c r="O85" s="269">
        <v>16750</v>
      </c>
      <c r="P85" s="269">
        <v>16700</v>
      </c>
      <c r="Q85" s="269">
        <v>16650</v>
      </c>
      <c r="R85" s="269">
        <v>16600</v>
      </c>
      <c r="S85" s="269" t="s">
        <v>200</v>
      </c>
      <c r="T85" s="270">
        <v>1.05</v>
      </c>
      <c r="U85" s="270">
        <v>1</v>
      </c>
      <c r="V85" s="270">
        <v>0.95</v>
      </c>
      <c r="W85" s="270">
        <v>0.9</v>
      </c>
      <c r="X85" s="270">
        <v>0.85</v>
      </c>
      <c r="Y85" s="270">
        <v>6.8000000000000005E-2</v>
      </c>
      <c r="Z85" s="270">
        <v>6.5000000000000002E-2</v>
      </c>
      <c r="AA85" s="270">
        <v>6.3E-2</v>
      </c>
      <c r="AB85" s="270">
        <v>0.06</v>
      </c>
      <c r="AC85" s="270">
        <v>5.5E-2</v>
      </c>
      <c r="AD85" s="270">
        <v>0</v>
      </c>
      <c r="AE85" s="270">
        <v>0</v>
      </c>
      <c r="AF85" s="270">
        <v>0</v>
      </c>
      <c r="AG85" s="270">
        <v>0</v>
      </c>
      <c r="AH85" s="270">
        <v>0</v>
      </c>
      <c r="AI85" s="270">
        <v>0</v>
      </c>
      <c r="AJ85" s="270">
        <v>0</v>
      </c>
      <c r="AK85" s="270">
        <v>0</v>
      </c>
      <c r="AL85" s="270">
        <v>0</v>
      </c>
      <c r="AM85" s="270">
        <v>0</v>
      </c>
      <c r="AN85" s="270">
        <v>0</v>
      </c>
      <c r="AO85" s="270">
        <v>0</v>
      </c>
      <c r="AP85" s="270">
        <v>0</v>
      </c>
      <c r="AQ85" s="270">
        <v>0</v>
      </c>
      <c r="AR85" s="270">
        <v>0</v>
      </c>
      <c r="AS85" s="270">
        <v>3.2000000000000001E-2</v>
      </c>
      <c r="AT85" s="270">
        <v>3.1E-2</v>
      </c>
      <c r="AU85" s="270">
        <v>2.9000000000000001E-2</v>
      </c>
      <c r="AV85" s="270">
        <v>2.8000000000000001E-2</v>
      </c>
      <c r="AW85" s="270">
        <v>2.5999999999999999E-2</v>
      </c>
      <c r="AX85" s="270">
        <v>0.25</v>
      </c>
      <c r="AY85" s="270">
        <v>0</v>
      </c>
      <c r="AZ85" s="270">
        <v>0</v>
      </c>
      <c r="BA85" s="270">
        <v>0</v>
      </c>
      <c r="BB85" s="270">
        <v>0</v>
      </c>
      <c r="BC85" s="270">
        <v>0</v>
      </c>
      <c r="BD85" s="270">
        <v>0</v>
      </c>
      <c r="BE85" s="270">
        <v>0</v>
      </c>
      <c r="BF85" s="270">
        <v>0</v>
      </c>
      <c r="BG85" s="270">
        <v>0</v>
      </c>
    </row>
    <row r="86" spans="1:59">
      <c r="A86" s="267" t="s">
        <v>216</v>
      </c>
      <c r="B86" s="268">
        <v>3.5416666666666673E-2</v>
      </c>
      <c r="C86" s="268">
        <v>0.19700000000000001</v>
      </c>
      <c r="D86" s="268">
        <v>0</v>
      </c>
      <c r="E86" s="268"/>
      <c r="F86" s="269">
        <v>415</v>
      </c>
      <c r="G86" s="270">
        <v>3.1E-2</v>
      </c>
      <c r="H86" s="270">
        <v>3.0000000000000001E-3</v>
      </c>
      <c r="I86" s="270">
        <v>0</v>
      </c>
      <c r="J86" s="270">
        <v>0</v>
      </c>
      <c r="K86" s="270">
        <v>2E-3</v>
      </c>
      <c r="L86" s="270">
        <v>-5.8333333333333154E-4</v>
      </c>
      <c r="M86" s="271">
        <v>74.698795180722897</v>
      </c>
      <c r="N86" s="269">
        <v>450</v>
      </c>
      <c r="O86" s="269">
        <v>500</v>
      </c>
      <c r="P86" s="269">
        <v>550</v>
      </c>
      <c r="Q86" s="269">
        <v>600</v>
      </c>
      <c r="R86" s="269">
        <v>650</v>
      </c>
      <c r="S86" s="269" t="s">
        <v>202</v>
      </c>
      <c r="T86" s="270">
        <v>3.1E-2</v>
      </c>
      <c r="U86" s="270">
        <v>3.1E-2</v>
      </c>
      <c r="V86" s="270">
        <v>3.2000000000000001E-2</v>
      </c>
      <c r="W86" s="270">
        <v>3.2000000000000001E-2</v>
      </c>
      <c r="X86" s="270">
        <v>3.3000000000000002E-2</v>
      </c>
      <c r="Y86" s="270">
        <v>5.0000000000000001E-3</v>
      </c>
      <c r="Z86" s="270">
        <v>6.0000000000000001E-3</v>
      </c>
      <c r="AA86" s="270">
        <v>6.0000000000000001E-3</v>
      </c>
      <c r="AB86" s="270">
        <v>6.0000000000000001E-3</v>
      </c>
      <c r="AC86" s="270">
        <v>6.0000000000000001E-3</v>
      </c>
      <c r="AD86" s="270">
        <v>0</v>
      </c>
      <c r="AE86" s="270">
        <v>0</v>
      </c>
      <c r="AF86" s="270">
        <v>0</v>
      </c>
      <c r="AG86" s="270">
        <v>0</v>
      </c>
      <c r="AH86" s="270">
        <v>0</v>
      </c>
      <c r="AI86" s="270">
        <v>0</v>
      </c>
      <c r="AJ86" s="270">
        <v>0</v>
      </c>
      <c r="AK86" s="270">
        <v>0</v>
      </c>
      <c r="AL86" s="270">
        <v>0</v>
      </c>
      <c r="AM86" s="270">
        <v>0</v>
      </c>
      <c r="AN86" s="270">
        <v>2E-3</v>
      </c>
      <c r="AO86" s="270">
        <v>2E-3</v>
      </c>
      <c r="AP86" s="270">
        <v>2E-3</v>
      </c>
      <c r="AQ86" s="270">
        <v>2E-3</v>
      </c>
      <c r="AR86" s="270">
        <v>3.0000000000000001E-3</v>
      </c>
      <c r="AS86" s="270">
        <v>0.02</v>
      </c>
      <c r="AT86" s="270">
        <v>2.1000000000000001E-2</v>
      </c>
      <c r="AU86" s="270">
        <v>2.1000000000000001E-2</v>
      </c>
      <c r="AV86" s="270">
        <v>2.1000000000000001E-2</v>
      </c>
      <c r="AW86" s="270">
        <v>2.1999999999999999E-2</v>
      </c>
      <c r="AX86" s="270">
        <v>0</v>
      </c>
      <c r="AY86" s="270">
        <v>0</v>
      </c>
      <c r="AZ86" s="270">
        <v>0</v>
      </c>
      <c r="BA86" s="270">
        <v>0</v>
      </c>
      <c r="BB86" s="270">
        <v>0</v>
      </c>
      <c r="BC86" s="270">
        <v>0</v>
      </c>
      <c r="BD86" s="270">
        <v>0</v>
      </c>
      <c r="BE86" s="270">
        <v>0</v>
      </c>
      <c r="BF86" s="270">
        <v>0</v>
      </c>
      <c r="BG86" s="270">
        <v>0</v>
      </c>
    </row>
    <row r="87" spans="1:59">
      <c r="A87" s="267" t="s">
        <v>456</v>
      </c>
      <c r="B87" s="268">
        <v>14.519999999999998</v>
      </c>
      <c r="C87" s="268">
        <v>32.875</v>
      </c>
      <c r="D87" s="268">
        <v>4.6397534246575338</v>
      </c>
      <c r="E87" s="268"/>
      <c r="F87" s="269">
        <v>84033</v>
      </c>
      <c r="G87" s="270">
        <v>5.7220000000000004</v>
      </c>
      <c r="H87" s="270">
        <v>0</v>
      </c>
      <c r="I87" s="270">
        <v>1.742</v>
      </c>
      <c r="J87" s="270">
        <v>0</v>
      </c>
      <c r="K87" s="270">
        <v>0.92</v>
      </c>
      <c r="L87" s="270">
        <v>1.4962465753424627</v>
      </c>
      <c r="M87" s="271">
        <v>68.092297073768634</v>
      </c>
      <c r="N87" s="269">
        <v>96374</v>
      </c>
      <c r="O87" s="269">
        <v>117025</v>
      </c>
      <c r="P87" s="269">
        <v>138790</v>
      </c>
      <c r="Q87" s="269">
        <v>158803</v>
      </c>
      <c r="R87" s="269">
        <v>182622</v>
      </c>
      <c r="S87" s="269" t="s">
        <v>216</v>
      </c>
      <c r="T87" s="270">
        <v>6.5</v>
      </c>
      <c r="U87" s="270">
        <v>7.5</v>
      </c>
      <c r="V87" s="270">
        <v>8.5</v>
      </c>
      <c r="W87" s="270">
        <v>9.5</v>
      </c>
      <c r="X87" s="270">
        <v>10.5</v>
      </c>
      <c r="Y87" s="270">
        <v>0</v>
      </c>
      <c r="Z87" s="270">
        <v>0</v>
      </c>
      <c r="AA87" s="270">
        <v>0</v>
      </c>
      <c r="AB87" s="270">
        <v>0</v>
      </c>
      <c r="AC87" s="270">
        <v>0</v>
      </c>
      <c r="AD87" s="270">
        <v>1.8</v>
      </c>
      <c r="AE87" s="270">
        <v>2.1930000000000001</v>
      </c>
      <c r="AF87" s="270">
        <v>2.1930000000000001</v>
      </c>
      <c r="AG87" s="270">
        <v>2.1930000000000001</v>
      </c>
      <c r="AH87" s="270">
        <v>2.1930000000000001</v>
      </c>
      <c r="AI87" s="270">
        <v>0</v>
      </c>
      <c r="AJ87" s="270">
        <v>0</v>
      </c>
      <c r="AK87" s="270">
        <v>0</v>
      </c>
      <c r="AL87" s="270">
        <v>0</v>
      </c>
      <c r="AM87" s="270">
        <v>0</v>
      </c>
      <c r="AN87" s="270">
        <v>1</v>
      </c>
      <c r="AO87" s="270">
        <v>1.5</v>
      </c>
      <c r="AP87" s="270">
        <v>1.5</v>
      </c>
      <c r="AQ87" s="270">
        <v>1.5</v>
      </c>
      <c r="AR87" s="270">
        <v>1.5</v>
      </c>
      <c r="AS87" s="270">
        <v>1.786</v>
      </c>
      <c r="AT87" s="270">
        <v>2.149</v>
      </c>
      <c r="AU87" s="270">
        <v>2.3410000000000002</v>
      </c>
      <c r="AV87" s="270">
        <v>2.5329999999999999</v>
      </c>
      <c r="AW87" s="270">
        <v>2.726</v>
      </c>
      <c r="AX87" s="270">
        <v>12</v>
      </c>
      <c r="AY87" s="270">
        <v>0</v>
      </c>
      <c r="AZ87" s="270">
        <v>0</v>
      </c>
      <c r="BA87" s="270">
        <v>0</v>
      </c>
      <c r="BB87" s="270">
        <v>0</v>
      </c>
      <c r="BC87" s="270">
        <v>0</v>
      </c>
      <c r="BD87" s="270">
        <v>0</v>
      </c>
      <c r="BE87" s="270">
        <v>0</v>
      </c>
      <c r="BF87" s="270">
        <v>0</v>
      </c>
      <c r="BG87" s="270">
        <v>0</v>
      </c>
    </row>
    <row r="88" spans="1:59">
      <c r="A88" s="267" t="s">
        <v>457</v>
      </c>
      <c r="B88" s="268">
        <v>1.60225</v>
      </c>
      <c r="C88" s="268">
        <v>1</v>
      </c>
      <c r="D88" s="268">
        <v>0</v>
      </c>
      <c r="E88" s="268"/>
      <c r="F88" s="269">
        <v>22153</v>
      </c>
      <c r="G88" s="270">
        <v>1</v>
      </c>
      <c r="H88" s="270">
        <v>0.13700000000000001</v>
      </c>
      <c r="I88" s="270">
        <v>0</v>
      </c>
      <c r="J88" s="270">
        <v>3.6999999999999998E-2</v>
      </c>
      <c r="K88" s="270">
        <v>0.3</v>
      </c>
      <c r="L88" s="270">
        <v>0.12824999999999998</v>
      </c>
      <c r="M88" s="271">
        <v>45.140613009524671</v>
      </c>
      <c r="N88" s="269">
        <v>22718</v>
      </c>
      <c r="O88" s="269">
        <v>27585</v>
      </c>
      <c r="P88" s="269">
        <v>31998</v>
      </c>
      <c r="Q88" s="269">
        <v>37117</v>
      </c>
      <c r="R88" s="269">
        <v>44540</v>
      </c>
      <c r="S88" s="269" t="s">
        <v>216</v>
      </c>
      <c r="T88" s="270">
        <v>1.3919999999999999</v>
      </c>
      <c r="U88" s="270">
        <v>1.694</v>
      </c>
      <c r="V88" s="270">
        <v>2.0219999999999998</v>
      </c>
      <c r="W88" s="270">
        <v>2.0619999999999998</v>
      </c>
      <c r="X88" s="270">
        <v>2.1030000000000002</v>
      </c>
      <c r="Y88" s="270">
        <v>0.17699999999999999</v>
      </c>
      <c r="Z88" s="270">
        <v>0.215</v>
      </c>
      <c r="AA88" s="270">
        <v>0.25600000000000001</v>
      </c>
      <c r="AB88" s="270">
        <v>0.26100000000000001</v>
      </c>
      <c r="AC88" s="270">
        <v>0.313</v>
      </c>
      <c r="AD88" s="270">
        <v>0</v>
      </c>
      <c r="AE88" s="270">
        <v>0</v>
      </c>
      <c r="AF88" s="270">
        <v>0</v>
      </c>
      <c r="AG88" s="270">
        <v>0</v>
      </c>
      <c r="AH88" s="270">
        <v>0</v>
      </c>
      <c r="AI88" s="270">
        <v>6.8000000000000005E-2</v>
      </c>
      <c r="AJ88" s="270">
        <v>0.06</v>
      </c>
      <c r="AK88" s="270">
        <v>7.1999999999999995E-2</v>
      </c>
      <c r="AL88" s="270">
        <v>7.2999999999999995E-2</v>
      </c>
      <c r="AM88" s="270">
        <v>8.6999999999999994E-2</v>
      </c>
      <c r="AN88" s="270">
        <v>0.3</v>
      </c>
      <c r="AO88" s="270">
        <v>0.3</v>
      </c>
      <c r="AP88" s="270">
        <v>0.3</v>
      </c>
      <c r="AQ88" s="270">
        <v>0.3</v>
      </c>
      <c r="AR88" s="270">
        <v>0.3</v>
      </c>
      <c r="AS88" s="270">
        <v>0.183</v>
      </c>
      <c r="AT88" s="270">
        <v>0.311</v>
      </c>
      <c r="AU88" s="270">
        <v>0.54300000000000004</v>
      </c>
      <c r="AV88" s="270">
        <v>0.65100000000000002</v>
      </c>
      <c r="AW88" s="270">
        <v>0.78100000000000003</v>
      </c>
      <c r="AX88" s="270">
        <v>4</v>
      </c>
      <c r="AY88" s="270">
        <v>0</v>
      </c>
      <c r="AZ88" s="270">
        <v>0</v>
      </c>
      <c r="BA88" s="270">
        <v>0</v>
      </c>
      <c r="BB88" s="270">
        <v>0</v>
      </c>
      <c r="BC88" s="270">
        <v>0</v>
      </c>
      <c r="BD88" s="270">
        <v>0</v>
      </c>
      <c r="BE88" s="270">
        <v>0</v>
      </c>
      <c r="BF88" s="270">
        <v>0</v>
      </c>
      <c r="BG88" s="270">
        <v>0</v>
      </c>
    </row>
    <row r="89" spans="1:59">
      <c r="A89" s="267" t="s">
        <v>966</v>
      </c>
      <c r="B89" s="268">
        <v>0.42883333333333334</v>
      </c>
      <c r="C89" s="268">
        <v>2</v>
      </c>
      <c r="D89" s="268">
        <v>0</v>
      </c>
      <c r="E89" s="268"/>
      <c r="F89" s="269">
        <v>4007</v>
      </c>
      <c r="G89" s="270">
        <v>0.13900000000000001</v>
      </c>
      <c r="H89" s="270">
        <v>0.152</v>
      </c>
      <c r="I89" s="270">
        <v>1.2E-2</v>
      </c>
      <c r="J89" s="270">
        <v>0</v>
      </c>
      <c r="K89" s="270">
        <v>0.01</v>
      </c>
      <c r="L89" s="270">
        <v>0.11583333333333329</v>
      </c>
      <c r="M89" s="271">
        <v>34.689293735962067</v>
      </c>
      <c r="N89" s="269">
        <v>4207</v>
      </c>
      <c r="O89" s="269">
        <v>4417</v>
      </c>
      <c r="P89" s="269">
        <v>4637</v>
      </c>
      <c r="Q89" s="269">
        <v>4868</v>
      </c>
      <c r="R89" s="269">
        <v>5111</v>
      </c>
      <c r="S89" s="269" t="s">
        <v>139</v>
      </c>
      <c r="T89" s="270">
        <v>0.14499999999999999</v>
      </c>
      <c r="U89" s="270">
        <v>0.152</v>
      </c>
      <c r="V89" s="270">
        <v>0.159</v>
      </c>
      <c r="W89" s="270">
        <v>0.16600000000000001</v>
      </c>
      <c r="X89" s="270">
        <v>0.17399999999999999</v>
      </c>
      <c r="Y89" s="270">
        <v>0.159</v>
      </c>
      <c r="Z89" s="270">
        <v>0.16600000000000001</v>
      </c>
      <c r="AA89" s="270">
        <v>0.17399999999999999</v>
      </c>
      <c r="AB89" s="270">
        <v>0.182</v>
      </c>
      <c r="AC89" s="270">
        <v>0.191</v>
      </c>
      <c r="AD89" s="270">
        <v>1.2999999999999999E-2</v>
      </c>
      <c r="AE89" s="270">
        <v>1.4E-2</v>
      </c>
      <c r="AF89" s="270">
        <v>1.4999999999999999E-2</v>
      </c>
      <c r="AG89" s="270">
        <v>1.6E-2</v>
      </c>
      <c r="AH89" s="270">
        <v>1.7000000000000001E-2</v>
      </c>
      <c r="AI89" s="270">
        <v>0</v>
      </c>
      <c r="AJ89" s="270">
        <v>0</v>
      </c>
      <c r="AK89" s="270">
        <v>0</v>
      </c>
      <c r="AL89" s="270">
        <v>0</v>
      </c>
      <c r="AM89" s="270">
        <v>0</v>
      </c>
      <c r="AN89" s="270">
        <v>1.0999999999999999E-2</v>
      </c>
      <c r="AO89" s="270">
        <v>1.2E-2</v>
      </c>
      <c r="AP89" s="270">
        <v>1.2999999999999999E-2</v>
      </c>
      <c r="AQ89" s="270">
        <v>1.4E-2</v>
      </c>
      <c r="AR89" s="270">
        <v>1.4999999999999999E-2</v>
      </c>
      <c r="AS89" s="270">
        <v>0.14099999999999999</v>
      </c>
      <c r="AT89" s="270">
        <v>0.14799999999999999</v>
      </c>
      <c r="AU89" s="270">
        <v>0.156</v>
      </c>
      <c r="AV89" s="270">
        <v>0.16300000000000001</v>
      </c>
      <c r="AW89" s="270">
        <v>0.17100000000000001</v>
      </c>
      <c r="AX89" s="270">
        <v>0</v>
      </c>
      <c r="AY89" s="270">
        <v>0.1</v>
      </c>
      <c r="AZ89" s="270">
        <v>0</v>
      </c>
      <c r="BA89" s="270">
        <v>0</v>
      </c>
      <c r="BB89" s="270">
        <v>0</v>
      </c>
      <c r="BC89" s="270">
        <v>0</v>
      </c>
      <c r="BD89" s="270">
        <v>0</v>
      </c>
      <c r="BE89" s="270">
        <v>0</v>
      </c>
      <c r="BF89" s="270">
        <v>0</v>
      </c>
      <c r="BG89" s="270">
        <v>0</v>
      </c>
    </row>
    <row r="90" spans="1:59">
      <c r="A90" s="267" t="s">
        <v>459</v>
      </c>
      <c r="B90" s="268">
        <v>0.1265</v>
      </c>
      <c r="C90" s="268">
        <v>0.5</v>
      </c>
      <c r="D90" s="268">
        <v>0</v>
      </c>
      <c r="E90" s="268"/>
      <c r="F90" s="269">
        <v>346</v>
      </c>
      <c r="G90" s="270">
        <v>2.5000000000000001E-2</v>
      </c>
      <c r="H90" s="270">
        <v>7.9000000000000001E-2</v>
      </c>
      <c r="I90" s="270">
        <v>2E-3</v>
      </c>
      <c r="J90" s="270">
        <v>7.0000000000000001E-3</v>
      </c>
      <c r="K90" s="270">
        <v>0</v>
      </c>
      <c r="L90" s="270">
        <v>1.3499999999999984E-2</v>
      </c>
      <c r="M90" s="271">
        <v>72.25433526011561</v>
      </c>
      <c r="N90" s="269">
        <v>1224</v>
      </c>
      <c r="O90" s="269">
        <v>1724</v>
      </c>
      <c r="P90" s="269">
        <v>2224</v>
      </c>
      <c r="Q90" s="269">
        <v>2724</v>
      </c>
      <c r="R90" s="269">
        <v>3224</v>
      </c>
      <c r="S90" s="269" t="s">
        <v>191</v>
      </c>
      <c r="T90" s="270">
        <v>0.05</v>
      </c>
      <c r="U90" s="270">
        <v>7.0000000000000007E-2</v>
      </c>
      <c r="V90" s="270">
        <v>0.09</v>
      </c>
      <c r="W90" s="270">
        <v>0.1</v>
      </c>
      <c r="X90" s="270">
        <v>0.12</v>
      </c>
      <c r="Y90" s="270">
        <v>0.05</v>
      </c>
      <c r="Z90" s="270">
        <v>7.0000000000000007E-2</v>
      </c>
      <c r="AA90" s="270">
        <v>0.09</v>
      </c>
      <c r="AB90" s="270">
        <v>0.1</v>
      </c>
      <c r="AC90" s="270">
        <v>0.12</v>
      </c>
      <c r="AD90" s="270">
        <v>0.05</v>
      </c>
      <c r="AE90" s="270">
        <v>7.0000000000000007E-2</v>
      </c>
      <c r="AF90" s="270">
        <v>0.09</v>
      </c>
      <c r="AG90" s="270">
        <v>0.1</v>
      </c>
      <c r="AH90" s="270">
        <v>0.12</v>
      </c>
      <c r="AI90" s="270">
        <v>6.0000000000000001E-3</v>
      </c>
      <c r="AJ90" s="270">
        <v>8.9999999999999993E-3</v>
      </c>
      <c r="AK90" s="270">
        <v>1.2E-2</v>
      </c>
      <c r="AL90" s="270">
        <v>1.4999999999999999E-2</v>
      </c>
      <c r="AM90" s="270">
        <v>1.7999999999999999E-2</v>
      </c>
      <c r="AN90" s="270">
        <v>0</v>
      </c>
      <c r="AO90" s="270">
        <v>0</v>
      </c>
      <c r="AP90" s="270">
        <v>0</v>
      </c>
      <c r="AQ90" s="270">
        <v>0</v>
      </c>
      <c r="AR90" s="270">
        <v>0</v>
      </c>
      <c r="AS90" s="270">
        <v>2.1000000000000001E-2</v>
      </c>
      <c r="AT90" s="270">
        <v>2.9000000000000001E-2</v>
      </c>
      <c r="AU90" s="270">
        <v>3.6999999999999998E-2</v>
      </c>
      <c r="AV90" s="270">
        <v>4.2000000000000003E-2</v>
      </c>
      <c r="AW90" s="270">
        <v>0.05</v>
      </c>
      <c r="AX90" s="270">
        <v>0</v>
      </c>
      <c r="AY90" s="270">
        <v>0</v>
      </c>
      <c r="AZ90" s="270">
        <v>0</v>
      </c>
      <c r="BA90" s="270">
        <v>0</v>
      </c>
      <c r="BB90" s="270">
        <v>0</v>
      </c>
      <c r="BC90" s="270">
        <v>0</v>
      </c>
      <c r="BD90" s="270">
        <v>0</v>
      </c>
      <c r="BE90" s="270">
        <v>0</v>
      </c>
      <c r="BF90" s="270">
        <v>0</v>
      </c>
      <c r="BG90" s="270">
        <v>0</v>
      </c>
    </row>
    <row r="91" spans="1:59">
      <c r="A91" s="267" t="s">
        <v>460</v>
      </c>
      <c r="B91" s="268">
        <v>0.36991666666666667</v>
      </c>
      <c r="C91" s="268">
        <v>0.92399999999999993</v>
      </c>
      <c r="D91" s="268">
        <v>0</v>
      </c>
      <c r="E91" s="268"/>
      <c r="F91" s="269">
        <v>4060</v>
      </c>
      <c r="G91" s="270">
        <v>0.24199999999999999</v>
      </c>
      <c r="H91" s="270">
        <v>2.5000000000000001E-2</v>
      </c>
      <c r="I91" s="270">
        <v>0.01</v>
      </c>
      <c r="J91" s="270">
        <v>1.7000000000000001E-2</v>
      </c>
      <c r="K91" s="270">
        <v>0.05</v>
      </c>
      <c r="L91" s="270">
        <v>2.5916666666666643E-2</v>
      </c>
      <c r="M91" s="271">
        <v>59.60591133004926</v>
      </c>
      <c r="N91" s="269">
        <v>4356</v>
      </c>
      <c r="O91" s="269">
        <v>4868</v>
      </c>
      <c r="P91" s="269">
        <v>5380</v>
      </c>
      <c r="Q91" s="269">
        <v>5892</v>
      </c>
      <c r="R91" s="269">
        <v>6404</v>
      </c>
      <c r="S91" s="269" t="s">
        <v>155</v>
      </c>
      <c r="T91" s="270">
        <v>0.26</v>
      </c>
      <c r="U91" s="270">
        <v>0.28999999999999998</v>
      </c>
      <c r="V91" s="270">
        <v>0.32100000000000001</v>
      </c>
      <c r="W91" s="270">
        <v>0.35099999999999998</v>
      </c>
      <c r="X91" s="270">
        <v>0.38200000000000001</v>
      </c>
      <c r="Y91" s="270">
        <v>2.5999999999999999E-2</v>
      </c>
      <c r="Z91" s="270">
        <v>2.9000000000000001E-2</v>
      </c>
      <c r="AA91" s="270">
        <v>3.1E-2</v>
      </c>
      <c r="AB91" s="270">
        <v>3.4000000000000002E-2</v>
      </c>
      <c r="AC91" s="270">
        <v>3.5999999999999997E-2</v>
      </c>
      <c r="AD91" s="270">
        <v>0.01</v>
      </c>
      <c r="AE91" s="270">
        <v>1.0999999999999999E-2</v>
      </c>
      <c r="AF91" s="270">
        <v>1.0999999999999999E-2</v>
      </c>
      <c r="AG91" s="270">
        <v>1.2E-2</v>
      </c>
      <c r="AH91" s="270">
        <v>1.2E-2</v>
      </c>
      <c r="AI91" s="270">
        <v>1.7000000000000001E-2</v>
      </c>
      <c r="AJ91" s="270">
        <v>1.7999999999999999E-2</v>
      </c>
      <c r="AK91" s="270">
        <v>1.9E-2</v>
      </c>
      <c r="AL91" s="270">
        <v>0.02</v>
      </c>
      <c r="AM91" s="270">
        <v>2.1000000000000001E-2</v>
      </c>
      <c r="AN91" s="270">
        <v>5.2999999999999999E-2</v>
      </c>
      <c r="AO91" s="270">
        <v>5.8000000000000003E-2</v>
      </c>
      <c r="AP91" s="270">
        <v>6.3E-2</v>
      </c>
      <c r="AQ91" s="270">
        <v>6.8000000000000005E-2</v>
      </c>
      <c r="AR91" s="270">
        <v>7.2999999999999995E-2</v>
      </c>
      <c r="AS91" s="270">
        <v>2.7E-2</v>
      </c>
      <c r="AT91" s="270">
        <v>0.03</v>
      </c>
      <c r="AU91" s="270">
        <v>3.2000000000000001E-2</v>
      </c>
      <c r="AV91" s="270">
        <v>3.5000000000000003E-2</v>
      </c>
      <c r="AW91" s="270">
        <v>3.7999999999999999E-2</v>
      </c>
      <c r="AX91" s="270">
        <v>0</v>
      </c>
      <c r="AY91" s="270">
        <v>0.1</v>
      </c>
      <c r="AZ91" s="270">
        <v>0</v>
      </c>
      <c r="BA91" s="270">
        <v>0</v>
      </c>
      <c r="BB91" s="270">
        <v>0</v>
      </c>
      <c r="BC91" s="270">
        <v>0</v>
      </c>
      <c r="BD91" s="270">
        <v>0</v>
      </c>
      <c r="BE91" s="270">
        <v>0</v>
      </c>
      <c r="BF91" s="270">
        <v>0</v>
      </c>
      <c r="BG91" s="270">
        <v>0</v>
      </c>
    </row>
    <row r="92" spans="1:59">
      <c r="A92" s="267" t="s">
        <v>461</v>
      </c>
      <c r="B92" s="268">
        <v>0.41458333333333336</v>
      </c>
      <c r="C92" s="268">
        <v>1.1000000000000001</v>
      </c>
      <c r="D92" s="268">
        <v>4.0000000000000001E-3</v>
      </c>
      <c r="E92" s="268"/>
      <c r="F92" s="269">
        <v>4700</v>
      </c>
      <c r="G92" s="270">
        <v>0.19</v>
      </c>
      <c r="H92" s="270">
        <v>0.09</v>
      </c>
      <c r="I92" s="270">
        <v>0.09</v>
      </c>
      <c r="J92" s="270">
        <v>5.0000000000000001E-3</v>
      </c>
      <c r="K92" s="270">
        <v>1.0999999999999999E-2</v>
      </c>
      <c r="L92" s="270">
        <v>2.4583333333333346E-2</v>
      </c>
      <c r="M92" s="271">
        <v>40.425531914893618</v>
      </c>
      <c r="N92" s="269">
        <v>4850</v>
      </c>
      <c r="O92" s="269">
        <v>4950</v>
      </c>
      <c r="P92" s="269">
        <v>5100</v>
      </c>
      <c r="Q92" s="269">
        <v>5360</v>
      </c>
      <c r="R92" s="269">
        <v>5628</v>
      </c>
      <c r="S92" s="269" t="s">
        <v>214</v>
      </c>
      <c r="T92" s="270">
        <v>0.28199999999999997</v>
      </c>
      <c r="U92" s="270">
        <v>0.30599999999999999</v>
      </c>
      <c r="V92" s="270">
        <v>0.33200000000000002</v>
      </c>
      <c r="W92" s="270">
        <v>0.35399999999999998</v>
      </c>
      <c r="X92" s="270">
        <v>0.372</v>
      </c>
      <c r="Y92" s="270">
        <v>2.7E-2</v>
      </c>
      <c r="Z92" s="270">
        <v>2.9000000000000001E-2</v>
      </c>
      <c r="AA92" s="270">
        <v>0.03</v>
      </c>
      <c r="AB92" s="270">
        <v>3.2000000000000001E-2</v>
      </c>
      <c r="AC92" s="270">
        <v>3.5999999999999997E-2</v>
      </c>
      <c r="AD92" s="270">
        <v>4.7E-2</v>
      </c>
      <c r="AE92" s="270">
        <v>0.05</v>
      </c>
      <c r="AF92" s="270">
        <v>5.1999999999999998E-2</v>
      </c>
      <c r="AG92" s="270">
        <v>5.5E-2</v>
      </c>
      <c r="AH92" s="270">
        <v>5.7000000000000002E-2</v>
      </c>
      <c r="AI92" s="270">
        <v>2.7E-2</v>
      </c>
      <c r="AJ92" s="270">
        <v>2.9000000000000001E-2</v>
      </c>
      <c r="AK92" s="270">
        <v>0.03</v>
      </c>
      <c r="AL92" s="270">
        <v>3.2000000000000001E-2</v>
      </c>
      <c r="AM92" s="270">
        <v>3.4000000000000002E-2</v>
      </c>
      <c r="AN92" s="270">
        <v>1.2E-2</v>
      </c>
      <c r="AO92" s="270">
        <v>1.2999999999999999E-2</v>
      </c>
      <c r="AP92" s="270">
        <v>1.4E-2</v>
      </c>
      <c r="AQ92" s="270">
        <v>1.4999999999999999E-2</v>
      </c>
      <c r="AR92" s="270">
        <v>1.6E-2</v>
      </c>
      <c r="AS92" s="270">
        <v>1.7000000000000001E-2</v>
      </c>
      <c r="AT92" s="270">
        <v>1.7999999999999999E-2</v>
      </c>
      <c r="AU92" s="270">
        <v>0.02</v>
      </c>
      <c r="AV92" s="270">
        <v>2.1000000000000001E-2</v>
      </c>
      <c r="AW92" s="270">
        <v>5.7000000000000002E-2</v>
      </c>
      <c r="AX92" s="270">
        <v>0</v>
      </c>
      <c r="AY92" s="270">
        <v>0</v>
      </c>
      <c r="AZ92" s="270">
        <v>0</v>
      </c>
      <c r="BA92" s="270">
        <v>0</v>
      </c>
      <c r="BB92" s="270">
        <v>0</v>
      </c>
      <c r="BC92" s="270">
        <v>0</v>
      </c>
      <c r="BD92" s="270">
        <v>0</v>
      </c>
      <c r="BE92" s="270">
        <v>0</v>
      </c>
      <c r="BF92" s="270">
        <v>0</v>
      </c>
      <c r="BG92" s="270">
        <v>0</v>
      </c>
    </row>
    <row r="93" spans="1:59">
      <c r="A93" s="267" t="s">
        <v>462</v>
      </c>
      <c r="B93" s="268">
        <v>11.800249999999998</v>
      </c>
      <c r="C93" s="268">
        <v>55.2</v>
      </c>
      <c r="D93" s="268">
        <v>3.7280000000000002</v>
      </c>
      <c r="E93" s="268"/>
      <c r="F93" s="269">
        <v>51923</v>
      </c>
      <c r="G93" s="270">
        <v>3.0249999999999999</v>
      </c>
      <c r="H93" s="270">
        <v>4.04</v>
      </c>
      <c r="I93" s="270">
        <v>0</v>
      </c>
      <c r="J93" s="270">
        <v>0</v>
      </c>
      <c r="K93" s="270">
        <v>0.35199999999999998</v>
      </c>
      <c r="L93" s="270">
        <v>0.65524999999999878</v>
      </c>
      <c r="M93" s="271">
        <v>58.259345569400843</v>
      </c>
      <c r="N93" s="269">
        <v>56100</v>
      </c>
      <c r="O93" s="269">
        <v>62896</v>
      </c>
      <c r="P93" s="269">
        <v>70500</v>
      </c>
      <c r="Q93" s="269">
        <v>79000</v>
      </c>
      <c r="R93" s="269">
        <v>88600</v>
      </c>
      <c r="S93" s="269" t="s">
        <v>225</v>
      </c>
      <c r="T93" s="270">
        <v>2.9</v>
      </c>
      <c r="U93" s="270">
        <v>3.2509999999999999</v>
      </c>
      <c r="V93" s="270">
        <v>3.645</v>
      </c>
      <c r="W93" s="270">
        <v>4.0860000000000003</v>
      </c>
      <c r="X93" s="270">
        <v>4.5810000000000004</v>
      </c>
      <c r="Y93" s="270">
        <v>3.7280000000000002</v>
      </c>
      <c r="Z93" s="270">
        <v>4.1790000000000003</v>
      </c>
      <c r="AA93" s="270">
        <v>4.6859999999999999</v>
      </c>
      <c r="AB93" s="270">
        <v>5.2530000000000001</v>
      </c>
      <c r="AC93" s="270">
        <v>5.89</v>
      </c>
      <c r="AD93" s="270">
        <v>0</v>
      </c>
      <c r="AE93" s="270">
        <v>0</v>
      </c>
      <c r="AF93" s="270">
        <v>0</v>
      </c>
      <c r="AG93" s="270">
        <v>0</v>
      </c>
      <c r="AH93" s="270">
        <v>0</v>
      </c>
      <c r="AI93" s="270">
        <v>0</v>
      </c>
      <c r="AJ93" s="270">
        <v>0</v>
      </c>
      <c r="AK93" s="270">
        <v>0</v>
      </c>
      <c r="AL93" s="270">
        <v>0</v>
      </c>
      <c r="AM93" s="270">
        <v>0</v>
      </c>
      <c r="AN93" s="270">
        <v>0.379</v>
      </c>
      <c r="AO93" s="270">
        <v>0.42499999999999999</v>
      </c>
      <c r="AP93" s="270">
        <v>0.47599999999999998</v>
      </c>
      <c r="AQ93" s="270">
        <v>0.53400000000000003</v>
      </c>
      <c r="AR93" s="270">
        <v>0.59899999999999998</v>
      </c>
      <c r="AS93" s="270">
        <v>2.2570000000000001</v>
      </c>
      <c r="AT93" s="270">
        <v>2.5299999999999998</v>
      </c>
      <c r="AU93" s="270">
        <v>2.8370000000000002</v>
      </c>
      <c r="AV93" s="270">
        <v>3.18</v>
      </c>
      <c r="AW93" s="270">
        <v>3.5659999999999998</v>
      </c>
      <c r="AX93" s="270">
        <v>0</v>
      </c>
      <c r="AY93" s="270">
        <v>0</v>
      </c>
      <c r="AZ93" s="270">
        <v>0</v>
      </c>
      <c r="BA93" s="270">
        <v>0</v>
      </c>
      <c r="BB93" s="270">
        <v>0</v>
      </c>
      <c r="BC93" s="270">
        <v>0.1</v>
      </c>
      <c r="BD93" s="270">
        <v>0</v>
      </c>
      <c r="BE93" s="270">
        <v>-0.1</v>
      </c>
      <c r="BF93" s="270">
        <v>0</v>
      </c>
      <c r="BG93" s="270">
        <v>0</v>
      </c>
    </row>
    <row r="94" spans="1:59">
      <c r="A94" s="267" t="s">
        <v>463</v>
      </c>
      <c r="B94" s="268">
        <v>0.54774999999999996</v>
      </c>
      <c r="C94" s="268">
        <v>1.48</v>
      </c>
      <c r="D94" s="268">
        <v>0</v>
      </c>
      <c r="E94" s="268"/>
      <c r="F94" s="269">
        <v>3850</v>
      </c>
      <c r="G94" s="270">
        <v>0.16700000000000001</v>
      </c>
      <c r="H94" s="270">
        <v>0.122</v>
      </c>
      <c r="I94" s="270">
        <v>0.13300000000000001</v>
      </c>
      <c r="J94" s="270">
        <v>5.6000000000000001E-2</v>
      </c>
      <c r="K94" s="270">
        <v>3.5000000000000003E-2</v>
      </c>
      <c r="L94" s="270">
        <v>3.4749999999999948E-2</v>
      </c>
      <c r="M94" s="271">
        <v>43.376623376623378</v>
      </c>
      <c r="N94" s="269">
        <v>3989</v>
      </c>
      <c r="O94" s="269">
        <v>4054</v>
      </c>
      <c r="P94" s="269">
        <v>4069</v>
      </c>
      <c r="Q94" s="269">
        <v>4150</v>
      </c>
      <c r="R94" s="269">
        <v>4200</v>
      </c>
      <c r="S94" s="269" t="s">
        <v>126</v>
      </c>
      <c r="T94" s="270">
        <v>0.17299999999999999</v>
      </c>
      <c r="U94" s="270">
        <v>0.17499999999999999</v>
      </c>
      <c r="V94" s="270">
        <v>0.17699999999999999</v>
      </c>
      <c r="W94" s="270">
        <v>0.17899999999999999</v>
      </c>
      <c r="X94" s="270">
        <v>0.18099999999999999</v>
      </c>
      <c r="Y94" s="270">
        <v>0.108</v>
      </c>
      <c r="Z94" s="270">
        <v>0.112</v>
      </c>
      <c r="AA94" s="270">
        <v>0.11600000000000001</v>
      </c>
      <c r="AB94" s="270">
        <v>0.12</v>
      </c>
      <c r="AC94" s="270">
        <v>0.122</v>
      </c>
      <c r="AD94" s="270">
        <v>0.09</v>
      </c>
      <c r="AE94" s="270">
        <v>9.1999999999999998E-2</v>
      </c>
      <c r="AF94" s="270">
        <v>9.4E-2</v>
      </c>
      <c r="AG94" s="270">
        <v>9.6000000000000002E-2</v>
      </c>
      <c r="AH94" s="270">
        <v>9.8000000000000004E-2</v>
      </c>
      <c r="AI94" s="270">
        <v>3.5999999999999997E-2</v>
      </c>
      <c r="AJ94" s="270">
        <v>3.6999999999999998E-2</v>
      </c>
      <c r="AK94" s="270">
        <v>3.7999999999999999E-2</v>
      </c>
      <c r="AL94" s="270">
        <v>3.9E-2</v>
      </c>
      <c r="AM94" s="270">
        <v>0.04</v>
      </c>
      <c r="AN94" s="270">
        <v>4.4999999999999998E-2</v>
      </c>
      <c r="AO94" s="270">
        <v>4.4999999999999998E-2</v>
      </c>
      <c r="AP94" s="270">
        <v>4.4999999999999998E-2</v>
      </c>
      <c r="AQ94" s="270">
        <v>4.4999999999999998E-2</v>
      </c>
      <c r="AR94" s="270">
        <v>4.4999999999999998E-2</v>
      </c>
      <c r="AS94" s="270">
        <v>7.6999999999999999E-2</v>
      </c>
      <c r="AT94" s="270">
        <v>7.8E-2</v>
      </c>
      <c r="AU94" s="270">
        <v>0.08</v>
      </c>
      <c r="AV94" s="270">
        <v>8.1000000000000003E-2</v>
      </c>
      <c r="AW94" s="270">
        <v>8.2000000000000003E-2</v>
      </c>
      <c r="AX94" s="270">
        <v>0</v>
      </c>
      <c r="AY94" s="270">
        <v>0</v>
      </c>
      <c r="AZ94" s="270">
        <v>0</v>
      </c>
      <c r="BA94" s="270">
        <v>0</v>
      </c>
      <c r="BB94" s="270">
        <v>0</v>
      </c>
      <c r="BC94" s="270">
        <v>0</v>
      </c>
      <c r="BD94" s="270">
        <v>0</v>
      </c>
      <c r="BE94" s="270">
        <v>0</v>
      </c>
      <c r="BF94" s="270">
        <v>0</v>
      </c>
      <c r="BG94" s="270">
        <v>0</v>
      </c>
    </row>
    <row r="95" spans="1:59">
      <c r="A95" s="267" t="s">
        <v>967</v>
      </c>
      <c r="B95" s="268" t="s">
        <v>395</v>
      </c>
      <c r="C95" s="268">
        <v>0</v>
      </c>
      <c r="D95" s="268">
        <v>0</v>
      </c>
      <c r="E95" s="268"/>
      <c r="F95" s="269" t="e">
        <v>#N/A</v>
      </c>
      <c r="G95" s="270">
        <v>0</v>
      </c>
      <c r="H95" s="270">
        <v>0</v>
      </c>
      <c r="I95" s="270">
        <v>0</v>
      </c>
      <c r="J95" s="270">
        <v>0</v>
      </c>
      <c r="K95" s="270">
        <v>0</v>
      </c>
      <c r="L95" s="270" t="e">
        <v>#VALUE!</v>
      </c>
      <c r="M95" s="271" t="s">
        <v>395</v>
      </c>
      <c r="N95" s="269">
        <v>0</v>
      </c>
      <c r="O95" s="269">
        <v>0</v>
      </c>
      <c r="P95" s="269">
        <v>0</v>
      </c>
      <c r="Q95" s="269">
        <v>0</v>
      </c>
      <c r="R95" s="269">
        <v>0</v>
      </c>
      <c r="S95" s="269" t="s">
        <v>213</v>
      </c>
      <c r="T95" s="270">
        <v>0</v>
      </c>
      <c r="U95" s="270">
        <v>0</v>
      </c>
      <c r="V95" s="270">
        <v>0</v>
      </c>
      <c r="W95" s="270">
        <v>0</v>
      </c>
      <c r="X95" s="270">
        <v>0</v>
      </c>
      <c r="Y95" s="270">
        <v>0</v>
      </c>
      <c r="Z95" s="270">
        <v>0</v>
      </c>
      <c r="AA95" s="270">
        <v>0</v>
      </c>
      <c r="AB95" s="270">
        <v>0</v>
      </c>
      <c r="AC95" s="270">
        <v>0</v>
      </c>
      <c r="AD95" s="270">
        <v>0</v>
      </c>
      <c r="AE95" s="270">
        <v>0</v>
      </c>
      <c r="AF95" s="270">
        <v>0</v>
      </c>
      <c r="AG95" s="270">
        <v>0</v>
      </c>
      <c r="AH95" s="270">
        <v>0</v>
      </c>
      <c r="AI95" s="270">
        <v>0</v>
      </c>
      <c r="AJ95" s="270">
        <v>0</v>
      </c>
      <c r="AK95" s="270">
        <v>0</v>
      </c>
      <c r="AL95" s="270">
        <v>0</v>
      </c>
      <c r="AM95" s="270">
        <v>0</v>
      </c>
      <c r="AN95" s="270">
        <v>0</v>
      </c>
      <c r="AO95" s="270">
        <v>0</v>
      </c>
      <c r="AP95" s="270">
        <v>0</v>
      </c>
      <c r="AQ95" s="270">
        <v>0</v>
      </c>
      <c r="AR95" s="270">
        <v>0</v>
      </c>
      <c r="AS95" s="270">
        <v>0</v>
      </c>
      <c r="AT95" s="270">
        <v>0</v>
      </c>
      <c r="AU95" s="270">
        <v>0</v>
      </c>
      <c r="AV95" s="270">
        <v>0</v>
      </c>
      <c r="AW95" s="270">
        <v>0</v>
      </c>
      <c r="AX95" s="270">
        <v>0</v>
      </c>
      <c r="AY95" s="270">
        <v>0</v>
      </c>
      <c r="AZ95" s="270">
        <v>0</v>
      </c>
      <c r="BA95" s="270">
        <v>0</v>
      </c>
      <c r="BB95" s="270">
        <v>0</v>
      </c>
      <c r="BC95" s="270">
        <v>0</v>
      </c>
      <c r="BD95" s="270">
        <v>0</v>
      </c>
      <c r="BE95" s="270">
        <v>0</v>
      </c>
      <c r="BF95" s="270">
        <v>0</v>
      </c>
      <c r="BG95" s="270">
        <v>0</v>
      </c>
    </row>
    <row r="96" spans="1:59">
      <c r="A96" s="267" t="s">
        <v>464</v>
      </c>
      <c r="B96" s="268">
        <v>6.666666666666668E-3</v>
      </c>
      <c r="C96" s="268">
        <v>0.1</v>
      </c>
      <c r="D96" s="268">
        <v>0</v>
      </c>
      <c r="E96" s="268"/>
      <c r="F96" s="269">
        <v>128</v>
      </c>
      <c r="G96" s="270">
        <v>7.0000000000000001E-3</v>
      </c>
      <c r="H96" s="270">
        <v>0</v>
      </c>
      <c r="I96" s="270">
        <v>0</v>
      </c>
      <c r="J96" s="270">
        <v>0</v>
      </c>
      <c r="K96" s="270">
        <v>0</v>
      </c>
      <c r="L96" s="270">
        <v>-3.3333333333333218E-4</v>
      </c>
      <c r="M96" s="271">
        <v>54.6875</v>
      </c>
      <c r="N96" s="269">
        <v>154</v>
      </c>
      <c r="O96" s="269">
        <v>182</v>
      </c>
      <c r="P96" s="269">
        <v>210</v>
      </c>
      <c r="Q96" s="269">
        <v>235</v>
      </c>
      <c r="R96" s="269">
        <v>269</v>
      </c>
      <c r="S96" s="269" t="s">
        <v>212</v>
      </c>
      <c r="T96" s="270">
        <v>7.0000000000000001E-3</v>
      </c>
      <c r="U96" s="270">
        <v>8.0000000000000002E-3</v>
      </c>
      <c r="V96" s="270">
        <v>8.9999999999999993E-3</v>
      </c>
      <c r="W96" s="270">
        <v>0.01</v>
      </c>
      <c r="X96" s="270">
        <v>1.0999999999999999E-2</v>
      </c>
      <c r="Y96" s="270">
        <v>0</v>
      </c>
      <c r="Z96" s="270">
        <v>0</v>
      </c>
      <c r="AA96" s="270">
        <v>0</v>
      </c>
      <c r="AB96" s="270">
        <v>0</v>
      </c>
      <c r="AC96" s="270">
        <v>0</v>
      </c>
      <c r="AD96" s="270">
        <v>0</v>
      </c>
      <c r="AE96" s="270">
        <v>0</v>
      </c>
      <c r="AF96" s="270">
        <v>0</v>
      </c>
      <c r="AG96" s="270">
        <v>0</v>
      </c>
      <c r="AH96" s="270">
        <v>0</v>
      </c>
      <c r="AI96" s="270">
        <v>0</v>
      </c>
      <c r="AJ96" s="270">
        <v>0</v>
      </c>
      <c r="AK96" s="270">
        <v>0</v>
      </c>
      <c r="AL96" s="270">
        <v>0</v>
      </c>
      <c r="AM96" s="270">
        <v>0</v>
      </c>
      <c r="AN96" s="270">
        <v>0</v>
      </c>
      <c r="AO96" s="270">
        <v>0</v>
      </c>
      <c r="AP96" s="270">
        <v>0</v>
      </c>
      <c r="AQ96" s="270">
        <v>0</v>
      </c>
      <c r="AR96" s="270">
        <v>0</v>
      </c>
      <c r="AS96" s="270">
        <v>0</v>
      </c>
      <c r="AT96" s="270">
        <v>0</v>
      </c>
      <c r="AU96" s="270">
        <v>0</v>
      </c>
      <c r="AV96" s="270">
        <v>0</v>
      </c>
      <c r="AW96" s="270">
        <v>0</v>
      </c>
      <c r="AX96" s="270">
        <v>0</v>
      </c>
      <c r="AY96" s="270">
        <v>0</v>
      </c>
      <c r="AZ96" s="270">
        <v>0</v>
      </c>
      <c r="BA96" s="270">
        <v>0</v>
      </c>
      <c r="BB96" s="270">
        <v>0</v>
      </c>
      <c r="BC96" s="270">
        <v>0</v>
      </c>
      <c r="BD96" s="270">
        <v>0</v>
      </c>
      <c r="BE96" s="270">
        <v>0</v>
      </c>
      <c r="BF96" s="270">
        <v>0</v>
      </c>
      <c r="BG96" s="270">
        <v>0</v>
      </c>
    </row>
    <row r="97" spans="1:59">
      <c r="A97" s="267" t="s">
        <v>465</v>
      </c>
      <c r="B97" s="268">
        <v>3.5750000000000004E-2</v>
      </c>
      <c r="C97" s="268">
        <v>9.9000000000000005E-2</v>
      </c>
      <c r="D97" s="268">
        <v>0</v>
      </c>
      <c r="E97" s="268"/>
      <c r="F97" s="269">
        <v>230</v>
      </c>
      <c r="G97" s="270">
        <v>8.0000000000000002E-3</v>
      </c>
      <c r="H97" s="270">
        <v>1E-3</v>
      </c>
      <c r="I97" s="270">
        <v>2.5999999999999999E-2</v>
      </c>
      <c r="J97" s="270">
        <v>1E-3</v>
      </c>
      <c r="K97" s="270">
        <v>0</v>
      </c>
      <c r="L97" s="270">
        <v>-2.5000000000000022E-4</v>
      </c>
      <c r="M97" s="271">
        <v>34.782608695652172</v>
      </c>
      <c r="N97" s="269">
        <v>235</v>
      </c>
      <c r="O97" s="269">
        <v>240</v>
      </c>
      <c r="P97" s="269">
        <v>245</v>
      </c>
      <c r="Q97" s="269">
        <v>250</v>
      </c>
      <c r="R97" s="269">
        <v>255</v>
      </c>
      <c r="S97" s="269" t="s">
        <v>212</v>
      </c>
      <c r="T97" s="270">
        <v>7.0000000000000001E-3</v>
      </c>
      <c r="U97" s="270">
        <v>7.0000000000000001E-3</v>
      </c>
      <c r="V97" s="270">
        <v>7.0000000000000001E-3</v>
      </c>
      <c r="W97" s="270">
        <v>6.0000000000000001E-3</v>
      </c>
      <c r="X97" s="270">
        <v>6.0000000000000001E-3</v>
      </c>
      <c r="Y97" s="270">
        <v>1E-3</v>
      </c>
      <c r="Z97" s="270">
        <v>1E-3</v>
      </c>
      <c r="AA97" s="270">
        <v>1E-3</v>
      </c>
      <c r="AB97" s="270">
        <v>1E-3</v>
      </c>
      <c r="AC97" s="270">
        <v>1E-3</v>
      </c>
      <c r="AD97" s="270">
        <v>2.5999999999999999E-2</v>
      </c>
      <c r="AE97" s="270">
        <v>2.5999999999999999E-2</v>
      </c>
      <c r="AF97" s="270">
        <v>2.5000000000000001E-2</v>
      </c>
      <c r="AG97" s="270">
        <v>2.5000000000000001E-2</v>
      </c>
      <c r="AH97" s="270">
        <v>2.4E-2</v>
      </c>
      <c r="AI97" s="270">
        <v>1E-3</v>
      </c>
      <c r="AJ97" s="270">
        <v>1E-3</v>
      </c>
      <c r="AK97" s="270">
        <v>1E-3</v>
      </c>
      <c r="AL97" s="270">
        <v>1E-3</v>
      </c>
      <c r="AM97" s="270">
        <v>1E-3</v>
      </c>
      <c r="AN97" s="270">
        <v>0</v>
      </c>
      <c r="AO97" s="270">
        <v>0</v>
      </c>
      <c r="AP97" s="270">
        <v>0</v>
      </c>
      <c r="AQ97" s="270">
        <v>0</v>
      </c>
      <c r="AR97" s="270">
        <v>0</v>
      </c>
      <c r="AS97" s="270">
        <v>0</v>
      </c>
      <c r="AT97" s="270">
        <v>0</v>
      </c>
      <c r="AU97" s="270">
        <v>0</v>
      </c>
      <c r="AV97" s="270">
        <v>0</v>
      </c>
      <c r="AW97" s="270">
        <v>0</v>
      </c>
      <c r="AX97" s="270">
        <v>0</v>
      </c>
      <c r="AY97" s="270">
        <v>0</v>
      </c>
      <c r="AZ97" s="270">
        <v>0</v>
      </c>
      <c r="BA97" s="270">
        <v>0</v>
      </c>
      <c r="BB97" s="270">
        <v>0</v>
      </c>
      <c r="BC97" s="270">
        <v>0</v>
      </c>
      <c r="BD97" s="270">
        <v>0</v>
      </c>
      <c r="BE97" s="270">
        <v>0</v>
      </c>
      <c r="BF97" s="270">
        <v>0</v>
      </c>
      <c r="BG97" s="270">
        <v>0</v>
      </c>
    </row>
    <row r="98" spans="1:59">
      <c r="A98" s="267" t="s">
        <v>466</v>
      </c>
      <c r="B98" s="268">
        <v>0.94858333333333344</v>
      </c>
      <c r="C98" s="268">
        <v>1.9350000000000001</v>
      </c>
      <c r="D98" s="268">
        <v>5.2999999999999999E-2</v>
      </c>
      <c r="E98" s="268"/>
      <c r="F98" s="269">
        <v>14153</v>
      </c>
      <c r="G98" s="270">
        <v>0.7</v>
      </c>
      <c r="H98" s="270">
        <v>3.5000000000000003E-2</v>
      </c>
      <c r="I98" s="270">
        <v>7.5999999999999998E-2</v>
      </c>
      <c r="J98" s="270">
        <v>1.2E-2</v>
      </c>
      <c r="K98" s="270">
        <v>1E-3</v>
      </c>
      <c r="L98" s="270">
        <v>7.1583333333333443E-2</v>
      </c>
      <c r="M98" s="271">
        <v>49.459478555783228</v>
      </c>
      <c r="N98" s="269">
        <v>14253</v>
      </c>
      <c r="O98" s="269">
        <v>14353</v>
      </c>
      <c r="P98" s="269">
        <v>14453</v>
      </c>
      <c r="Q98" s="269">
        <v>14553</v>
      </c>
      <c r="R98" s="269">
        <v>14653</v>
      </c>
      <c r="S98" s="269" t="s">
        <v>212</v>
      </c>
      <c r="T98" s="270">
        <v>0.753</v>
      </c>
      <c r="U98" s="270">
        <v>0.753</v>
      </c>
      <c r="V98" s="270">
        <v>0.752</v>
      </c>
      <c r="W98" s="270">
        <v>0.752</v>
      </c>
      <c r="X98" s="270">
        <v>0.751</v>
      </c>
      <c r="Y98" s="270">
        <v>3.5000000000000003E-2</v>
      </c>
      <c r="Z98" s="270">
        <v>3.5000000000000003E-2</v>
      </c>
      <c r="AA98" s="270">
        <v>3.4000000000000002E-2</v>
      </c>
      <c r="AB98" s="270">
        <v>3.4000000000000002E-2</v>
      </c>
      <c r="AC98" s="270">
        <v>3.3000000000000002E-2</v>
      </c>
      <c r="AD98" s="270">
        <v>7.5999999999999998E-2</v>
      </c>
      <c r="AE98" s="270">
        <v>7.5999999999999998E-2</v>
      </c>
      <c r="AF98" s="270">
        <v>7.5999999999999998E-2</v>
      </c>
      <c r="AG98" s="270">
        <v>7.4999999999999997E-2</v>
      </c>
      <c r="AH98" s="270">
        <v>7.4999999999999997E-2</v>
      </c>
      <c r="AI98" s="270">
        <v>1.2E-2</v>
      </c>
      <c r="AJ98" s="270">
        <v>1.2E-2</v>
      </c>
      <c r="AK98" s="270">
        <v>1.0999999999999999E-2</v>
      </c>
      <c r="AL98" s="270">
        <v>1.0999999999999999E-2</v>
      </c>
      <c r="AM98" s="270">
        <v>0.01</v>
      </c>
      <c r="AN98" s="270">
        <v>1E-3</v>
      </c>
      <c r="AO98" s="270">
        <v>1E-3</v>
      </c>
      <c r="AP98" s="270">
        <v>1E-3</v>
      </c>
      <c r="AQ98" s="270">
        <v>1E-3</v>
      </c>
      <c r="AR98" s="270">
        <v>1E-3</v>
      </c>
      <c r="AS98" s="270">
        <v>7.9000000000000001E-2</v>
      </c>
      <c r="AT98" s="270">
        <v>7.9000000000000001E-2</v>
      </c>
      <c r="AU98" s="270">
        <v>7.8E-2</v>
      </c>
      <c r="AV98" s="270">
        <v>7.8E-2</v>
      </c>
      <c r="AW98" s="270">
        <v>7.8E-2</v>
      </c>
      <c r="AX98" s="270">
        <v>0</v>
      </c>
      <c r="AY98" s="270">
        <v>0</v>
      </c>
      <c r="AZ98" s="270">
        <v>0</v>
      </c>
      <c r="BA98" s="270">
        <v>0</v>
      </c>
      <c r="BB98" s="270">
        <v>0</v>
      </c>
      <c r="BC98" s="270">
        <v>0</v>
      </c>
      <c r="BD98" s="270">
        <v>0</v>
      </c>
      <c r="BE98" s="270">
        <v>0</v>
      </c>
      <c r="BF98" s="270">
        <v>0</v>
      </c>
      <c r="BG98" s="270">
        <v>0</v>
      </c>
    </row>
    <row r="99" spans="1:59">
      <c r="A99" s="267" t="s">
        <v>467</v>
      </c>
      <c r="B99" s="268">
        <v>0.5638333333333333</v>
      </c>
      <c r="C99" s="268">
        <v>0.999</v>
      </c>
      <c r="D99" s="268">
        <v>0</v>
      </c>
      <c r="E99" s="268"/>
      <c r="F99" s="269">
        <v>8185</v>
      </c>
      <c r="G99" s="270">
        <v>0.35199999999999998</v>
      </c>
      <c r="H99" s="270">
        <v>4.2999999999999997E-2</v>
      </c>
      <c r="I99" s="270">
        <v>3.1E-2</v>
      </c>
      <c r="J99" s="270">
        <v>4.9000000000000002E-2</v>
      </c>
      <c r="K99" s="270">
        <v>1E-3</v>
      </c>
      <c r="L99" s="270">
        <v>8.7833333333333374E-2</v>
      </c>
      <c r="M99" s="271">
        <v>43.00549786194258</v>
      </c>
      <c r="N99" s="269">
        <v>8200</v>
      </c>
      <c r="O99" s="269">
        <v>8250</v>
      </c>
      <c r="P99" s="269">
        <v>8300</v>
      </c>
      <c r="Q99" s="269">
        <v>8350</v>
      </c>
      <c r="R99" s="269">
        <v>8400</v>
      </c>
      <c r="S99" s="269" t="s">
        <v>212</v>
      </c>
      <c r="T99" s="270">
        <v>0.35199999999999998</v>
      </c>
      <c r="U99" s="270">
        <v>0.35199999999999998</v>
      </c>
      <c r="V99" s="270">
        <v>0.35199999999999998</v>
      </c>
      <c r="W99" s="270">
        <v>0.35099999999999998</v>
      </c>
      <c r="X99" s="270">
        <v>0.35</v>
      </c>
      <c r="Y99" s="270">
        <v>4.2999999999999997E-2</v>
      </c>
      <c r="Z99" s="270">
        <v>4.2999999999999997E-2</v>
      </c>
      <c r="AA99" s="270">
        <v>4.2999999999999997E-2</v>
      </c>
      <c r="AB99" s="270">
        <v>4.2000000000000003E-2</v>
      </c>
      <c r="AC99" s="270">
        <v>4.1000000000000002E-2</v>
      </c>
      <c r="AD99" s="270">
        <v>3.1E-2</v>
      </c>
      <c r="AE99" s="270">
        <v>3.1E-2</v>
      </c>
      <c r="AF99" s="270">
        <v>3.1E-2</v>
      </c>
      <c r="AG99" s="270">
        <v>0.03</v>
      </c>
      <c r="AH99" s="270">
        <v>2.9000000000000001E-2</v>
      </c>
      <c r="AI99" s="270">
        <v>4.9000000000000002E-2</v>
      </c>
      <c r="AJ99" s="270">
        <v>4.9000000000000002E-2</v>
      </c>
      <c r="AK99" s="270">
        <v>4.9000000000000002E-2</v>
      </c>
      <c r="AL99" s="270">
        <v>4.8000000000000001E-2</v>
      </c>
      <c r="AM99" s="270">
        <v>4.7E-2</v>
      </c>
      <c r="AN99" s="270">
        <v>1E-3</v>
      </c>
      <c r="AO99" s="270">
        <v>1E-3</v>
      </c>
      <c r="AP99" s="270">
        <v>1E-3</v>
      </c>
      <c r="AQ99" s="270">
        <v>1E-3</v>
      </c>
      <c r="AR99" s="270">
        <v>1E-3</v>
      </c>
      <c r="AS99" s="270">
        <v>8.5000000000000006E-2</v>
      </c>
      <c r="AT99" s="270">
        <v>8.5000000000000006E-2</v>
      </c>
      <c r="AU99" s="270">
        <v>8.5000000000000006E-2</v>
      </c>
      <c r="AV99" s="270">
        <v>8.4000000000000005E-2</v>
      </c>
      <c r="AW99" s="270">
        <v>8.4000000000000005E-2</v>
      </c>
      <c r="AX99" s="270">
        <v>0</v>
      </c>
      <c r="AY99" s="270">
        <v>0</v>
      </c>
      <c r="AZ99" s="270">
        <v>0</v>
      </c>
      <c r="BA99" s="270">
        <v>0</v>
      </c>
      <c r="BB99" s="270">
        <v>0</v>
      </c>
      <c r="BC99" s="270">
        <v>0</v>
      </c>
      <c r="BD99" s="270">
        <v>0</v>
      </c>
      <c r="BE99" s="270">
        <v>0</v>
      </c>
      <c r="BF99" s="270">
        <v>0</v>
      </c>
      <c r="BG99" s="270">
        <v>0</v>
      </c>
    </row>
    <row r="100" spans="1:59">
      <c r="A100" s="267" t="s">
        <v>968</v>
      </c>
      <c r="B100" s="268" t="s">
        <v>395</v>
      </c>
      <c r="C100" s="268">
        <v>0</v>
      </c>
      <c r="D100" s="268">
        <v>0</v>
      </c>
      <c r="E100" s="268"/>
      <c r="F100" s="269" t="e">
        <v>#N/A</v>
      </c>
      <c r="G100" s="270">
        <v>0</v>
      </c>
      <c r="H100" s="270">
        <v>0</v>
      </c>
      <c r="I100" s="270">
        <v>0</v>
      </c>
      <c r="J100" s="270">
        <v>0</v>
      </c>
      <c r="K100" s="270">
        <v>0</v>
      </c>
      <c r="L100" s="270" t="e">
        <v>#VALUE!</v>
      </c>
      <c r="M100" s="271" t="s">
        <v>395</v>
      </c>
      <c r="N100" s="269">
        <v>0</v>
      </c>
      <c r="O100" s="269">
        <v>0</v>
      </c>
      <c r="P100" s="269">
        <v>0</v>
      </c>
      <c r="Q100" s="269">
        <v>0</v>
      </c>
      <c r="R100" s="269">
        <v>0</v>
      </c>
      <c r="S100" s="269" t="s">
        <v>212</v>
      </c>
      <c r="T100" s="270">
        <v>0</v>
      </c>
      <c r="U100" s="270">
        <v>0</v>
      </c>
      <c r="V100" s="270">
        <v>0</v>
      </c>
      <c r="W100" s="270">
        <v>0</v>
      </c>
      <c r="X100" s="270">
        <v>0</v>
      </c>
      <c r="Y100" s="270">
        <v>0</v>
      </c>
      <c r="Z100" s="270">
        <v>0</v>
      </c>
      <c r="AA100" s="270">
        <v>0</v>
      </c>
      <c r="AB100" s="270">
        <v>0</v>
      </c>
      <c r="AC100" s="270">
        <v>0</v>
      </c>
      <c r="AD100" s="270">
        <v>0</v>
      </c>
      <c r="AE100" s="270">
        <v>0</v>
      </c>
      <c r="AF100" s="270">
        <v>0</v>
      </c>
      <c r="AG100" s="270">
        <v>0</v>
      </c>
      <c r="AH100" s="270">
        <v>0</v>
      </c>
      <c r="AI100" s="270">
        <v>0</v>
      </c>
      <c r="AJ100" s="270">
        <v>0</v>
      </c>
      <c r="AK100" s="270">
        <v>0</v>
      </c>
      <c r="AL100" s="270">
        <v>0</v>
      </c>
      <c r="AM100" s="270">
        <v>0</v>
      </c>
      <c r="AN100" s="270">
        <v>0</v>
      </c>
      <c r="AO100" s="270">
        <v>0</v>
      </c>
      <c r="AP100" s="270">
        <v>0</v>
      </c>
      <c r="AQ100" s="270">
        <v>0</v>
      </c>
      <c r="AR100" s="270">
        <v>0</v>
      </c>
      <c r="AS100" s="270">
        <v>0</v>
      </c>
      <c r="AT100" s="270">
        <v>0</v>
      </c>
      <c r="AU100" s="270">
        <v>0</v>
      </c>
      <c r="AV100" s="270">
        <v>0</v>
      </c>
      <c r="AW100" s="270">
        <v>0</v>
      </c>
      <c r="AX100" s="270">
        <v>0</v>
      </c>
      <c r="AY100" s="270">
        <v>0</v>
      </c>
      <c r="AZ100" s="270">
        <v>0</v>
      </c>
      <c r="BA100" s="270">
        <v>0</v>
      </c>
      <c r="BB100" s="270">
        <v>0</v>
      </c>
      <c r="BC100" s="270">
        <v>0</v>
      </c>
      <c r="BD100" s="270">
        <v>0</v>
      </c>
      <c r="BE100" s="270">
        <v>0</v>
      </c>
      <c r="BF100" s="270">
        <v>0</v>
      </c>
      <c r="BG100" s="270">
        <v>0</v>
      </c>
    </row>
    <row r="101" spans="1:59">
      <c r="A101" s="267" t="s">
        <v>468</v>
      </c>
      <c r="B101" s="268">
        <v>0.1285</v>
      </c>
      <c r="C101" s="268">
        <v>0.42499999999999999</v>
      </c>
      <c r="D101" s="268">
        <v>8.0000000000000002E-3</v>
      </c>
      <c r="E101" s="268"/>
      <c r="F101" s="269">
        <v>683</v>
      </c>
      <c r="G101" s="270">
        <v>0.03</v>
      </c>
      <c r="H101" s="270">
        <v>5.0000000000000001E-3</v>
      </c>
      <c r="I101" s="270">
        <v>0.04</v>
      </c>
      <c r="J101" s="270">
        <v>0.01</v>
      </c>
      <c r="K101" s="270">
        <v>3.0000000000000001E-3</v>
      </c>
      <c r="L101" s="270">
        <v>3.2500000000000001E-2</v>
      </c>
      <c r="M101" s="271">
        <v>43.92386530014641</v>
      </c>
      <c r="N101" s="269">
        <v>662</v>
      </c>
      <c r="O101" s="269">
        <v>754</v>
      </c>
      <c r="P101" s="269">
        <v>765</v>
      </c>
      <c r="Q101" s="269">
        <v>845</v>
      </c>
      <c r="R101" s="269">
        <v>845</v>
      </c>
      <c r="S101" s="269" t="s">
        <v>195</v>
      </c>
      <c r="T101" s="270">
        <v>8.1000000000000003E-2</v>
      </c>
      <c r="U101" s="270">
        <v>8.6999999999999994E-2</v>
      </c>
      <c r="V101" s="270">
        <v>8.7999999999999995E-2</v>
      </c>
      <c r="W101" s="270">
        <v>9.4E-2</v>
      </c>
      <c r="X101" s="270">
        <v>9.4E-2</v>
      </c>
      <c r="Y101" s="270">
        <v>1.4E-2</v>
      </c>
      <c r="Z101" s="270">
        <v>1.7000000000000001E-2</v>
      </c>
      <c r="AA101" s="270">
        <v>1.7000000000000001E-2</v>
      </c>
      <c r="AB101" s="270">
        <v>0.02</v>
      </c>
      <c r="AC101" s="270">
        <v>0.02</v>
      </c>
      <c r="AD101" s="270">
        <v>0.05</v>
      </c>
      <c r="AE101" s="270">
        <v>0.05</v>
      </c>
      <c r="AF101" s="270">
        <v>0.05</v>
      </c>
      <c r="AG101" s="270">
        <v>0.05</v>
      </c>
      <c r="AH101" s="270">
        <v>0.05</v>
      </c>
      <c r="AI101" s="270">
        <v>5.0000000000000001E-3</v>
      </c>
      <c r="AJ101" s="270">
        <v>6.0000000000000001E-3</v>
      </c>
      <c r="AK101" s="270">
        <v>6.0000000000000001E-3</v>
      </c>
      <c r="AL101" s="270">
        <v>7.0000000000000001E-3</v>
      </c>
      <c r="AM101" s="270">
        <v>7.0000000000000001E-3</v>
      </c>
      <c r="AN101" s="270">
        <v>2E-3</v>
      </c>
      <c r="AO101" s="270">
        <v>2E-3</v>
      </c>
      <c r="AP101" s="270">
        <v>2E-3</v>
      </c>
      <c r="AQ101" s="270">
        <v>2E-3</v>
      </c>
      <c r="AR101" s="270">
        <v>2E-3</v>
      </c>
      <c r="AS101" s="270">
        <v>7.0000000000000001E-3</v>
      </c>
      <c r="AT101" s="270">
        <v>8.0000000000000002E-3</v>
      </c>
      <c r="AU101" s="270">
        <v>8.0000000000000002E-3</v>
      </c>
      <c r="AV101" s="270">
        <v>8.9999999999999993E-3</v>
      </c>
      <c r="AW101" s="270">
        <v>8.9999999999999993E-3</v>
      </c>
      <c r="AX101" s="270">
        <v>0</v>
      </c>
      <c r="AY101" s="270">
        <v>0</v>
      </c>
      <c r="AZ101" s="270">
        <v>0</v>
      </c>
      <c r="BA101" s="270">
        <v>0</v>
      </c>
      <c r="BB101" s="270">
        <v>0</v>
      </c>
      <c r="BC101" s="270">
        <v>0</v>
      </c>
      <c r="BD101" s="270">
        <v>0</v>
      </c>
      <c r="BE101" s="270">
        <v>0</v>
      </c>
      <c r="BF101" s="270">
        <v>0</v>
      </c>
      <c r="BG101" s="270">
        <v>0</v>
      </c>
    </row>
    <row r="102" spans="1:59">
      <c r="A102" s="267" t="s">
        <v>469</v>
      </c>
      <c r="B102" s="268">
        <v>2.5833333333333333E-3</v>
      </c>
      <c r="C102" s="268">
        <v>8.299999999999999E-2</v>
      </c>
      <c r="D102" s="268">
        <v>0</v>
      </c>
      <c r="E102" s="268"/>
      <c r="F102" s="269">
        <v>490</v>
      </c>
      <c r="G102" s="270">
        <v>2E-3</v>
      </c>
      <c r="H102" s="270">
        <v>2E-3</v>
      </c>
      <c r="I102" s="270">
        <v>0</v>
      </c>
      <c r="J102" s="270">
        <v>2E-3</v>
      </c>
      <c r="K102" s="270">
        <v>2.5000000000000001E-2</v>
      </c>
      <c r="L102" s="270">
        <v>-2.8416666666666666E-2</v>
      </c>
      <c r="M102" s="271">
        <v>4.0816326530612246</v>
      </c>
      <c r="N102" s="269">
        <v>573</v>
      </c>
      <c r="O102" s="269">
        <v>630</v>
      </c>
      <c r="P102" s="269">
        <v>693</v>
      </c>
      <c r="Q102" s="269">
        <v>762</v>
      </c>
      <c r="R102" s="269">
        <v>831</v>
      </c>
      <c r="S102" s="269" t="s">
        <v>163</v>
      </c>
      <c r="T102" s="270">
        <v>2.9000000000000001E-2</v>
      </c>
      <c r="U102" s="270">
        <v>3.1E-2</v>
      </c>
      <c r="V102" s="270">
        <v>3.3000000000000002E-2</v>
      </c>
      <c r="W102" s="270">
        <v>3.5000000000000003E-2</v>
      </c>
      <c r="X102" s="270">
        <v>3.6999999999999998E-2</v>
      </c>
      <c r="Y102" s="270">
        <v>2E-3</v>
      </c>
      <c r="Z102" s="270">
        <v>2E-3</v>
      </c>
      <c r="AA102" s="270">
        <v>2E-3</v>
      </c>
      <c r="AB102" s="270">
        <v>2E-3</v>
      </c>
      <c r="AC102" s="270">
        <v>2E-3</v>
      </c>
      <c r="AD102" s="270">
        <v>0</v>
      </c>
      <c r="AE102" s="270">
        <v>0</v>
      </c>
      <c r="AF102" s="270">
        <v>0</v>
      </c>
      <c r="AG102" s="270">
        <v>0</v>
      </c>
      <c r="AH102" s="270">
        <v>0</v>
      </c>
      <c r="AI102" s="270">
        <v>2E-3</v>
      </c>
      <c r="AJ102" s="270">
        <v>2E-3</v>
      </c>
      <c r="AK102" s="270">
        <v>2E-3</v>
      </c>
      <c r="AL102" s="270">
        <v>2E-3</v>
      </c>
      <c r="AM102" s="270">
        <v>2E-3</v>
      </c>
      <c r="AN102" s="270">
        <v>0</v>
      </c>
      <c r="AO102" s="270">
        <v>0</v>
      </c>
      <c r="AP102" s="270">
        <v>0</v>
      </c>
      <c r="AQ102" s="270">
        <v>0</v>
      </c>
      <c r="AR102" s="270">
        <v>0</v>
      </c>
      <c r="AS102" s="270">
        <v>-0.03</v>
      </c>
      <c r="AT102" s="270">
        <v>-3.2000000000000001E-2</v>
      </c>
      <c r="AU102" s="270">
        <v>-3.3000000000000002E-2</v>
      </c>
      <c r="AV102" s="270">
        <v>-3.5000000000000003E-2</v>
      </c>
      <c r="AW102" s="270">
        <v>-3.6999999999999998E-2</v>
      </c>
      <c r="AX102" s="270">
        <v>0</v>
      </c>
      <c r="AY102" s="270">
        <v>0</v>
      </c>
      <c r="AZ102" s="270">
        <v>0</v>
      </c>
      <c r="BA102" s="270">
        <v>0</v>
      </c>
      <c r="BB102" s="270">
        <v>0</v>
      </c>
      <c r="BC102" s="270">
        <v>0</v>
      </c>
      <c r="BD102" s="270">
        <v>0</v>
      </c>
      <c r="BE102" s="270">
        <v>0</v>
      </c>
      <c r="BF102" s="270">
        <v>0</v>
      </c>
      <c r="BG102" s="270">
        <v>0</v>
      </c>
    </row>
    <row r="103" spans="1:59">
      <c r="A103" s="267" t="s">
        <v>969</v>
      </c>
      <c r="B103" s="268" t="s">
        <v>395</v>
      </c>
      <c r="C103" s="268">
        <v>0</v>
      </c>
      <c r="D103" s="268">
        <v>0</v>
      </c>
      <c r="E103" s="268"/>
      <c r="F103" s="269" t="e">
        <v>#N/A</v>
      </c>
      <c r="G103" s="270">
        <v>0</v>
      </c>
      <c r="H103" s="270">
        <v>0</v>
      </c>
      <c r="I103" s="270">
        <v>0</v>
      </c>
      <c r="J103" s="270">
        <v>0</v>
      </c>
      <c r="K103" s="270">
        <v>0</v>
      </c>
      <c r="L103" s="270" t="e">
        <v>#VALUE!</v>
      </c>
      <c r="M103" s="271" t="s">
        <v>395</v>
      </c>
      <c r="N103" s="269">
        <v>0</v>
      </c>
      <c r="O103" s="269">
        <v>0</v>
      </c>
      <c r="P103" s="269">
        <v>0</v>
      </c>
      <c r="Q103" s="269">
        <v>0</v>
      </c>
      <c r="R103" s="269">
        <v>0</v>
      </c>
      <c r="S103" s="269" t="s">
        <v>159</v>
      </c>
      <c r="T103" s="270">
        <v>0</v>
      </c>
      <c r="U103" s="270">
        <v>0</v>
      </c>
      <c r="V103" s="270">
        <v>0</v>
      </c>
      <c r="W103" s="270">
        <v>0</v>
      </c>
      <c r="X103" s="270">
        <v>0</v>
      </c>
      <c r="Y103" s="270">
        <v>0</v>
      </c>
      <c r="Z103" s="270">
        <v>0</v>
      </c>
      <c r="AA103" s="270">
        <v>0</v>
      </c>
      <c r="AB103" s="270">
        <v>0</v>
      </c>
      <c r="AC103" s="270">
        <v>0</v>
      </c>
      <c r="AD103" s="270">
        <v>0</v>
      </c>
      <c r="AE103" s="270">
        <v>0</v>
      </c>
      <c r="AF103" s="270">
        <v>0</v>
      </c>
      <c r="AG103" s="270">
        <v>0</v>
      </c>
      <c r="AH103" s="270">
        <v>0</v>
      </c>
      <c r="AI103" s="270">
        <v>0</v>
      </c>
      <c r="AJ103" s="270">
        <v>0</v>
      </c>
      <c r="AK103" s="270">
        <v>0</v>
      </c>
      <c r="AL103" s="270">
        <v>0</v>
      </c>
      <c r="AM103" s="270">
        <v>0</v>
      </c>
      <c r="AN103" s="270">
        <v>0</v>
      </c>
      <c r="AO103" s="270">
        <v>0</v>
      </c>
      <c r="AP103" s="270">
        <v>0</v>
      </c>
      <c r="AQ103" s="270">
        <v>0</v>
      </c>
      <c r="AR103" s="270">
        <v>0</v>
      </c>
      <c r="AS103" s="270">
        <v>0</v>
      </c>
      <c r="AT103" s="270">
        <v>0</v>
      </c>
      <c r="AU103" s="270">
        <v>0</v>
      </c>
      <c r="AV103" s="270">
        <v>0</v>
      </c>
      <c r="AW103" s="270">
        <v>0</v>
      </c>
      <c r="AX103" s="270">
        <v>0</v>
      </c>
      <c r="AY103" s="270">
        <v>0</v>
      </c>
      <c r="AZ103" s="270">
        <v>0</v>
      </c>
      <c r="BA103" s="270">
        <v>0</v>
      </c>
      <c r="BB103" s="270">
        <v>0</v>
      </c>
      <c r="BC103" s="270">
        <v>0</v>
      </c>
      <c r="BD103" s="270">
        <v>0</v>
      </c>
      <c r="BE103" s="270">
        <v>0</v>
      </c>
      <c r="BF103" s="270">
        <v>0</v>
      </c>
      <c r="BG103" s="270">
        <v>0</v>
      </c>
    </row>
    <row r="104" spans="1:59">
      <c r="A104" s="267" t="s">
        <v>470</v>
      </c>
      <c r="B104" s="268">
        <v>2.1215000000000002</v>
      </c>
      <c r="C104" s="268">
        <v>4.0970000000000013</v>
      </c>
      <c r="D104" s="268">
        <v>0</v>
      </c>
      <c r="E104" s="268"/>
      <c r="F104" s="269">
        <v>37500</v>
      </c>
      <c r="G104" s="270">
        <v>0</v>
      </c>
      <c r="H104" s="270">
        <v>0</v>
      </c>
      <c r="I104" s="270">
        <v>2.19</v>
      </c>
      <c r="J104" s="270">
        <v>0</v>
      </c>
      <c r="K104" s="270">
        <v>5.8999999999999997E-2</v>
      </c>
      <c r="L104" s="270">
        <v>-0.12749999999999995</v>
      </c>
      <c r="M104" s="271">
        <v>0</v>
      </c>
      <c r="N104" s="269">
        <v>37500</v>
      </c>
      <c r="O104" s="269">
        <v>37500</v>
      </c>
      <c r="P104" s="269">
        <v>37500</v>
      </c>
      <c r="Q104" s="269">
        <v>37500</v>
      </c>
      <c r="R104" s="269">
        <v>37500</v>
      </c>
      <c r="S104" s="269" t="s">
        <v>159</v>
      </c>
      <c r="T104" s="270">
        <v>0</v>
      </c>
      <c r="U104" s="270">
        <v>0</v>
      </c>
      <c r="V104" s="270">
        <v>0</v>
      </c>
      <c r="W104" s="270">
        <v>0</v>
      </c>
      <c r="X104" s="270">
        <v>0</v>
      </c>
      <c r="Y104" s="270">
        <v>0</v>
      </c>
      <c r="Z104" s="270">
        <v>0</v>
      </c>
      <c r="AA104" s="270">
        <v>0</v>
      </c>
      <c r="AB104" s="270">
        <v>0</v>
      </c>
      <c r="AC104" s="270">
        <v>0</v>
      </c>
      <c r="AD104" s="270">
        <v>1.762</v>
      </c>
      <c r="AE104" s="270">
        <v>1.762</v>
      </c>
      <c r="AF104" s="270">
        <v>1.762</v>
      </c>
      <c r="AG104" s="270">
        <v>1.762</v>
      </c>
      <c r="AH104" s="270">
        <v>1.762</v>
      </c>
      <c r="AI104" s="270">
        <v>0</v>
      </c>
      <c r="AJ104" s="270">
        <v>0</v>
      </c>
      <c r="AK104" s="270">
        <v>0</v>
      </c>
      <c r="AL104" s="270">
        <v>0</v>
      </c>
      <c r="AM104" s="270">
        <v>0</v>
      </c>
      <c r="AN104" s="270">
        <v>0.1</v>
      </c>
      <c r="AO104" s="270">
        <v>0.1</v>
      </c>
      <c r="AP104" s="270">
        <v>0.1</v>
      </c>
      <c r="AQ104" s="270">
        <v>0.1</v>
      </c>
      <c r="AR104" s="270">
        <v>0.1</v>
      </c>
      <c r="AS104" s="270">
        <v>4.2999999999999997E-2</v>
      </c>
      <c r="AT104" s="270">
        <v>4.2999999999999997E-2</v>
      </c>
      <c r="AU104" s="270">
        <v>4.2999999999999997E-2</v>
      </c>
      <c r="AV104" s="270">
        <v>4.2999999999999997E-2</v>
      </c>
      <c r="AW104" s="270">
        <v>4.2999999999999997E-2</v>
      </c>
      <c r="AX104" s="270">
        <v>0.43199999999999994</v>
      </c>
      <c r="AY104" s="270">
        <v>0</v>
      </c>
      <c r="AZ104" s="270">
        <v>0</v>
      </c>
      <c r="BA104" s="270">
        <v>0</v>
      </c>
      <c r="BB104" s="270">
        <v>0</v>
      </c>
      <c r="BC104" s="270">
        <v>0</v>
      </c>
      <c r="BD104" s="270">
        <v>0</v>
      </c>
      <c r="BE104" s="270">
        <v>0</v>
      </c>
      <c r="BF104" s="270">
        <v>0</v>
      </c>
      <c r="BG104" s="270">
        <v>0</v>
      </c>
    </row>
    <row r="105" spans="1:59">
      <c r="A105" s="267" t="s">
        <v>471</v>
      </c>
      <c r="B105" s="268">
        <v>2.1662499999999998</v>
      </c>
      <c r="C105" s="268">
        <v>3.7049999999999996</v>
      </c>
      <c r="D105" s="268">
        <v>0.64884931506849319</v>
      </c>
      <c r="E105" s="268"/>
      <c r="F105" s="269">
        <v>17000</v>
      </c>
      <c r="G105" s="270">
        <v>0</v>
      </c>
      <c r="H105" s="270">
        <v>0</v>
      </c>
      <c r="I105" s="270">
        <v>1.163</v>
      </c>
      <c r="J105" s="270">
        <v>0</v>
      </c>
      <c r="K105" s="270">
        <v>7.3999999999999996E-2</v>
      </c>
      <c r="L105" s="270">
        <v>0.28040068493150638</v>
      </c>
      <c r="M105" s="271">
        <v>0</v>
      </c>
      <c r="N105" s="269">
        <v>17000</v>
      </c>
      <c r="O105" s="269">
        <v>17000</v>
      </c>
      <c r="P105" s="269">
        <v>17000</v>
      </c>
      <c r="Q105" s="269">
        <v>17000</v>
      </c>
      <c r="R105" s="269">
        <v>17000</v>
      </c>
      <c r="S105" s="269" t="s">
        <v>159</v>
      </c>
      <c r="T105" s="270">
        <v>0</v>
      </c>
      <c r="U105" s="270">
        <v>0</v>
      </c>
      <c r="V105" s="270">
        <v>0</v>
      </c>
      <c r="W105" s="270">
        <v>0</v>
      </c>
      <c r="X105" s="270">
        <v>0</v>
      </c>
      <c r="Y105" s="270">
        <v>0</v>
      </c>
      <c r="Z105" s="270">
        <v>0</v>
      </c>
      <c r="AA105" s="270">
        <v>0</v>
      </c>
      <c r="AB105" s="270">
        <v>0</v>
      </c>
      <c r="AC105" s="270">
        <v>0</v>
      </c>
      <c r="AD105" s="270">
        <v>1.1060000000000001</v>
      </c>
      <c r="AE105" s="270">
        <v>1.1060000000000001</v>
      </c>
      <c r="AF105" s="270">
        <v>1.1060000000000001</v>
      </c>
      <c r="AG105" s="270">
        <v>1.1060000000000001</v>
      </c>
      <c r="AH105" s="270">
        <v>1.1060000000000001</v>
      </c>
      <c r="AI105" s="270">
        <v>0</v>
      </c>
      <c r="AJ105" s="270">
        <v>0</v>
      </c>
      <c r="AK105" s="270">
        <v>0</v>
      </c>
      <c r="AL105" s="270">
        <v>0</v>
      </c>
      <c r="AM105" s="270">
        <v>0</v>
      </c>
      <c r="AN105" s="270">
        <v>7.4999999999999997E-2</v>
      </c>
      <c r="AO105" s="270">
        <v>7.4999999999999997E-2</v>
      </c>
      <c r="AP105" s="270">
        <v>7.4999999999999997E-2</v>
      </c>
      <c r="AQ105" s="270">
        <v>7.4999999999999997E-2</v>
      </c>
      <c r="AR105" s="270">
        <v>7.4999999999999997E-2</v>
      </c>
      <c r="AS105" s="270">
        <v>0.17100000000000001</v>
      </c>
      <c r="AT105" s="270">
        <v>0.17100000000000001</v>
      </c>
      <c r="AU105" s="270">
        <v>0.17100000000000001</v>
      </c>
      <c r="AV105" s="270">
        <v>0.17100000000000001</v>
      </c>
      <c r="AW105" s="270">
        <v>0.17100000000000001</v>
      </c>
      <c r="AX105" s="270">
        <v>0</v>
      </c>
      <c r="AY105" s="270">
        <v>0</v>
      </c>
      <c r="AZ105" s="270">
        <v>0</v>
      </c>
      <c r="BA105" s="270">
        <v>0</v>
      </c>
      <c r="BB105" s="270">
        <v>0</v>
      </c>
      <c r="BC105" s="270">
        <v>0</v>
      </c>
      <c r="BD105" s="270">
        <v>0</v>
      </c>
      <c r="BE105" s="270">
        <v>0</v>
      </c>
      <c r="BF105" s="270">
        <v>0</v>
      </c>
      <c r="BG105" s="270">
        <v>0</v>
      </c>
    </row>
    <row r="106" spans="1:59">
      <c r="A106" s="267" t="s">
        <v>472</v>
      </c>
      <c r="B106" s="268">
        <v>0.62891666666666679</v>
      </c>
      <c r="C106" s="268">
        <v>3.044</v>
      </c>
      <c r="D106" s="268">
        <v>0</v>
      </c>
      <c r="E106" s="268"/>
      <c r="F106" s="269">
        <v>11500</v>
      </c>
      <c r="G106" s="270">
        <v>0</v>
      </c>
      <c r="H106" s="270">
        <v>0</v>
      </c>
      <c r="I106" s="270">
        <v>0.59899999999999998</v>
      </c>
      <c r="J106" s="270">
        <v>0</v>
      </c>
      <c r="K106" s="270">
        <v>8.0000000000000002E-3</v>
      </c>
      <c r="L106" s="270">
        <v>2.1916666666666806E-2</v>
      </c>
      <c r="M106" s="271">
        <v>0</v>
      </c>
      <c r="N106" s="269">
        <v>11500</v>
      </c>
      <c r="O106" s="269">
        <v>11500</v>
      </c>
      <c r="P106" s="269">
        <v>11500</v>
      </c>
      <c r="Q106" s="269">
        <v>11500</v>
      </c>
      <c r="R106" s="269">
        <v>11500</v>
      </c>
      <c r="S106" s="269" t="s">
        <v>159</v>
      </c>
      <c r="T106" s="270">
        <v>0</v>
      </c>
      <c r="U106" s="270">
        <v>0</v>
      </c>
      <c r="V106" s="270">
        <v>0</v>
      </c>
      <c r="W106" s="270">
        <v>0</v>
      </c>
      <c r="X106" s="270">
        <v>0</v>
      </c>
      <c r="Y106" s="270">
        <v>0</v>
      </c>
      <c r="Z106" s="270">
        <v>0</v>
      </c>
      <c r="AA106" s="270">
        <v>0</v>
      </c>
      <c r="AB106" s="270">
        <v>0</v>
      </c>
      <c r="AC106" s="270">
        <v>0</v>
      </c>
      <c r="AD106" s="270">
        <v>0.503</v>
      </c>
      <c r="AE106" s="270">
        <v>0.503</v>
      </c>
      <c r="AF106" s="270">
        <v>0.503</v>
      </c>
      <c r="AG106" s="270">
        <v>0.503</v>
      </c>
      <c r="AH106" s="270">
        <v>0.503</v>
      </c>
      <c r="AI106" s="270">
        <v>0</v>
      </c>
      <c r="AJ106" s="270">
        <v>0</v>
      </c>
      <c r="AK106" s="270">
        <v>0</v>
      </c>
      <c r="AL106" s="270">
        <v>0</v>
      </c>
      <c r="AM106" s="270">
        <v>0</v>
      </c>
      <c r="AN106" s="270">
        <v>1.6E-2</v>
      </c>
      <c r="AO106" s="270">
        <v>1.6E-2</v>
      </c>
      <c r="AP106" s="270">
        <v>1.6E-2</v>
      </c>
      <c r="AQ106" s="270">
        <v>1.6E-2</v>
      </c>
      <c r="AR106" s="270">
        <v>1.6E-2</v>
      </c>
      <c r="AS106" s="270">
        <v>0.107</v>
      </c>
      <c r="AT106" s="270">
        <v>0.107</v>
      </c>
      <c r="AU106" s="270">
        <v>0.107</v>
      </c>
      <c r="AV106" s="270">
        <v>0.107</v>
      </c>
      <c r="AW106" s="270">
        <v>0.107</v>
      </c>
      <c r="AX106" s="270">
        <v>0</v>
      </c>
      <c r="AY106" s="270">
        <v>0</v>
      </c>
      <c r="AZ106" s="270">
        <v>0</v>
      </c>
      <c r="BA106" s="270">
        <v>0</v>
      </c>
      <c r="BB106" s="270">
        <v>0</v>
      </c>
      <c r="BC106" s="270">
        <v>0</v>
      </c>
      <c r="BD106" s="270">
        <v>0</v>
      </c>
      <c r="BE106" s="270">
        <v>0</v>
      </c>
      <c r="BF106" s="270">
        <v>0</v>
      </c>
      <c r="BG106" s="270">
        <v>0</v>
      </c>
    </row>
    <row r="107" spans="1:59">
      <c r="A107" s="267" t="s">
        <v>473</v>
      </c>
      <c r="B107" s="268">
        <v>3.100000000000001E-2</v>
      </c>
      <c r="C107" s="268">
        <v>0.42300000000000004</v>
      </c>
      <c r="D107" s="268">
        <v>0</v>
      </c>
      <c r="E107" s="268"/>
      <c r="F107" s="269">
        <v>320</v>
      </c>
      <c r="G107" s="270">
        <v>2.9000000000000001E-2</v>
      </c>
      <c r="H107" s="270">
        <v>0</v>
      </c>
      <c r="I107" s="270">
        <v>0</v>
      </c>
      <c r="J107" s="270">
        <v>0</v>
      </c>
      <c r="K107" s="270">
        <v>2E-3</v>
      </c>
      <c r="L107" s="270">
        <v>0</v>
      </c>
      <c r="M107" s="271">
        <v>90.625</v>
      </c>
      <c r="N107" s="269">
        <v>320</v>
      </c>
      <c r="O107" s="269">
        <v>320</v>
      </c>
      <c r="P107" s="269">
        <v>320</v>
      </c>
      <c r="Q107" s="269">
        <v>320</v>
      </c>
      <c r="R107" s="269">
        <v>320</v>
      </c>
      <c r="S107" s="269" t="s">
        <v>159</v>
      </c>
      <c r="T107" s="270">
        <v>0.03</v>
      </c>
      <c r="U107" s="270">
        <v>0.03</v>
      </c>
      <c r="V107" s="270">
        <v>0.03</v>
      </c>
      <c r="W107" s="270">
        <v>0.03</v>
      </c>
      <c r="X107" s="270">
        <v>0.03</v>
      </c>
      <c r="Y107" s="270">
        <v>0</v>
      </c>
      <c r="Z107" s="270">
        <v>0</v>
      </c>
      <c r="AA107" s="270">
        <v>0</v>
      </c>
      <c r="AB107" s="270">
        <v>0</v>
      </c>
      <c r="AC107" s="270">
        <v>0</v>
      </c>
      <c r="AD107" s="270">
        <v>0</v>
      </c>
      <c r="AE107" s="270">
        <v>0</v>
      </c>
      <c r="AF107" s="270">
        <v>0</v>
      </c>
      <c r="AG107" s="270">
        <v>0</v>
      </c>
      <c r="AH107" s="270">
        <v>0</v>
      </c>
      <c r="AI107" s="270">
        <v>0</v>
      </c>
      <c r="AJ107" s="270">
        <v>0</v>
      </c>
      <c r="AK107" s="270">
        <v>0</v>
      </c>
      <c r="AL107" s="270">
        <v>0</v>
      </c>
      <c r="AM107" s="270">
        <v>0</v>
      </c>
      <c r="AN107" s="270">
        <v>1E-3</v>
      </c>
      <c r="AO107" s="270">
        <v>1E-3</v>
      </c>
      <c r="AP107" s="270">
        <v>1E-3</v>
      </c>
      <c r="AQ107" s="270">
        <v>1E-3</v>
      </c>
      <c r="AR107" s="270">
        <v>1E-3</v>
      </c>
      <c r="AS107" s="270">
        <v>3.0000000000000001E-3</v>
      </c>
      <c r="AT107" s="270">
        <v>3.0000000000000001E-3</v>
      </c>
      <c r="AU107" s="270">
        <v>3.0000000000000001E-3</v>
      </c>
      <c r="AV107" s="270">
        <v>3.0000000000000001E-3</v>
      </c>
      <c r="AW107" s="270">
        <v>3.0000000000000001E-3</v>
      </c>
      <c r="AX107" s="270">
        <v>0</v>
      </c>
      <c r="AY107" s="270">
        <v>0</v>
      </c>
      <c r="AZ107" s="270">
        <v>0</v>
      </c>
      <c r="BA107" s="270">
        <v>0</v>
      </c>
      <c r="BB107" s="270">
        <v>0</v>
      </c>
      <c r="BC107" s="270">
        <v>0</v>
      </c>
      <c r="BD107" s="270">
        <v>0</v>
      </c>
      <c r="BE107" s="270">
        <v>0</v>
      </c>
      <c r="BF107" s="270">
        <v>0</v>
      </c>
      <c r="BG107" s="270">
        <v>0</v>
      </c>
    </row>
    <row r="108" spans="1:59">
      <c r="A108" s="267" t="s">
        <v>474</v>
      </c>
      <c r="B108" s="268">
        <v>0</v>
      </c>
      <c r="C108" s="268">
        <v>0.183</v>
      </c>
      <c r="D108" s="268">
        <v>0</v>
      </c>
      <c r="E108" s="268"/>
      <c r="F108" s="269">
        <v>750</v>
      </c>
      <c r="G108" s="270">
        <v>0</v>
      </c>
      <c r="H108" s="270">
        <v>0</v>
      </c>
      <c r="I108" s="270">
        <v>0.17899999999999999</v>
      </c>
      <c r="J108" s="270">
        <v>0</v>
      </c>
      <c r="K108" s="270">
        <v>0</v>
      </c>
      <c r="L108" s="270">
        <v>-0.17899999999999999</v>
      </c>
      <c r="M108" s="271">
        <v>0</v>
      </c>
      <c r="N108" s="269">
        <v>750</v>
      </c>
      <c r="O108" s="269">
        <v>750</v>
      </c>
      <c r="P108" s="269">
        <v>750</v>
      </c>
      <c r="Q108" s="269">
        <v>750</v>
      </c>
      <c r="R108" s="269">
        <v>750</v>
      </c>
      <c r="S108" s="269" t="s">
        <v>159</v>
      </c>
      <c r="T108" s="270">
        <v>0</v>
      </c>
      <c r="U108" s="270">
        <v>0</v>
      </c>
      <c r="V108" s="270">
        <v>0</v>
      </c>
      <c r="W108" s="270">
        <v>0</v>
      </c>
      <c r="X108" s="270">
        <v>0</v>
      </c>
      <c r="Y108" s="270">
        <v>0</v>
      </c>
      <c r="Z108" s="270">
        <v>0</v>
      </c>
      <c r="AA108" s="270">
        <v>0</v>
      </c>
      <c r="AB108" s="270">
        <v>0</v>
      </c>
      <c r="AC108" s="270">
        <v>0</v>
      </c>
      <c r="AD108" s="270">
        <v>0.14499999999999999</v>
      </c>
      <c r="AE108" s="270">
        <v>0.14499999999999999</v>
      </c>
      <c r="AF108" s="270">
        <v>0.14499999999999999</v>
      </c>
      <c r="AG108" s="270">
        <v>0.14499999999999999</v>
      </c>
      <c r="AH108" s="270">
        <v>0.14499999999999999</v>
      </c>
      <c r="AI108" s="270">
        <v>0</v>
      </c>
      <c r="AJ108" s="270">
        <v>0</v>
      </c>
      <c r="AK108" s="270">
        <v>0</v>
      </c>
      <c r="AL108" s="270">
        <v>0</v>
      </c>
      <c r="AM108" s="270">
        <v>0</v>
      </c>
      <c r="AN108" s="270">
        <v>0</v>
      </c>
      <c r="AO108" s="270">
        <v>0</v>
      </c>
      <c r="AP108" s="270">
        <v>0</v>
      </c>
      <c r="AQ108" s="270">
        <v>0</v>
      </c>
      <c r="AR108" s="270">
        <v>0</v>
      </c>
      <c r="AS108" s="270">
        <v>0</v>
      </c>
      <c r="AT108" s="270">
        <v>0</v>
      </c>
      <c r="AU108" s="270">
        <v>0</v>
      </c>
      <c r="AV108" s="270">
        <v>0</v>
      </c>
      <c r="AW108" s="270">
        <v>0</v>
      </c>
      <c r="AX108" s="270">
        <v>0</v>
      </c>
      <c r="AY108" s="270">
        <v>0</v>
      </c>
      <c r="AZ108" s="270">
        <v>0</v>
      </c>
      <c r="BA108" s="270">
        <v>0</v>
      </c>
      <c r="BB108" s="270">
        <v>0</v>
      </c>
      <c r="BC108" s="270">
        <v>0</v>
      </c>
      <c r="BD108" s="270">
        <v>0</v>
      </c>
      <c r="BE108" s="270">
        <v>0</v>
      </c>
      <c r="BF108" s="270">
        <v>0</v>
      </c>
      <c r="BG108" s="270">
        <v>0</v>
      </c>
    </row>
    <row r="109" spans="1:59">
      <c r="A109" s="267" t="s">
        <v>475</v>
      </c>
      <c r="B109" s="268" t="s">
        <v>395</v>
      </c>
      <c r="C109" s="268">
        <v>0</v>
      </c>
      <c r="D109" s="268">
        <v>0</v>
      </c>
      <c r="E109" s="268"/>
      <c r="F109" s="269" t="e">
        <v>#N/A</v>
      </c>
      <c r="G109" s="270">
        <v>0</v>
      </c>
      <c r="H109" s="270">
        <v>0</v>
      </c>
      <c r="I109" s="270">
        <v>0</v>
      </c>
      <c r="J109" s="270">
        <v>0</v>
      </c>
      <c r="K109" s="270">
        <v>0</v>
      </c>
      <c r="L109" s="270" t="e">
        <v>#VALUE!</v>
      </c>
      <c r="M109" s="271" t="s">
        <v>395</v>
      </c>
      <c r="N109" s="269">
        <v>0</v>
      </c>
      <c r="O109" s="269">
        <v>0</v>
      </c>
      <c r="P109" s="269">
        <v>0</v>
      </c>
      <c r="Q109" s="269">
        <v>0</v>
      </c>
      <c r="R109" s="269">
        <v>0</v>
      </c>
      <c r="S109" s="269" t="s">
        <v>183</v>
      </c>
      <c r="T109" s="270">
        <v>0</v>
      </c>
      <c r="U109" s="270">
        <v>0</v>
      </c>
      <c r="V109" s="270">
        <v>0</v>
      </c>
      <c r="W109" s="270">
        <v>0</v>
      </c>
      <c r="X109" s="270">
        <v>0</v>
      </c>
      <c r="Y109" s="270">
        <v>0</v>
      </c>
      <c r="Z109" s="270">
        <v>0</v>
      </c>
      <c r="AA109" s="270">
        <v>0</v>
      </c>
      <c r="AB109" s="270">
        <v>0</v>
      </c>
      <c r="AC109" s="270">
        <v>0</v>
      </c>
      <c r="AD109" s="270">
        <v>0</v>
      </c>
      <c r="AE109" s="270">
        <v>0</v>
      </c>
      <c r="AF109" s="270">
        <v>0</v>
      </c>
      <c r="AG109" s="270">
        <v>0</v>
      </c>
      <c r="AH109" s="270">
        <v>0</v>
      </c>
      <c r="AI109" s="270">
        <v>0</v>
      </c>
      <c r="AJ109" s="270">
        <v>0</v>
      </c>
      <c r="AK109" s="270">
        <v>0</v>
      </c>
      <c r="AL109" s="270">
        <v>0</v>
      </c>
      <c r="AM109" s="270">
        <v>0</v>
      </c>
      <c r="AN109" s="270">
        <v>0</v>
      </c>
      <c r="AO109" s="270">
        <v>0</v>
      </c>
      <c r="AP109" s="270">
        <v>0</v>
      </c>
      <c r="AQ109" s="270">
        <v>0</v>
      </c>
      <c r="AR109" s="270">
        <v>0</v>
      </c>
      <c r="AS109" s="270">
        <v>0</v>
      </c>
      <c r="AT109" s="270">
        <v>0</v>
      </c>
      <c r="AU109" s="270">
        <v>0</v>
      </c>
      <c r="AV109" s="270">
        <v>0</v>
      </c>
      <c r="AW109" s="270">
        <v>0</v>
      </c>
      <c r="AX109" s="270">
        <v>0</v>
      </c>
      <c r="AY109" s="270">
        <v>0</v>
      </c>
      <c r="AZ109" s="270">
        <v>0</v>
      </c>
      <c r="BA109" s="270">
        <v>0</v>
      </c>
      <c r="BB109" s="270">
        <v>0</v>
      </c>
      <c r="BC109" s="270">
        <v>0</v>
      </c>
      <c r="BD109" s="270">
        <v>0</v>
      </c>
      <c r="BE109" s="270">
        <v>0</v>
      </c>
      <c r="BF109" s="270">
        <v>0</v>
      </c>
      <c r="BG109" s="270">
        <v>0</v>
      </c>
    </row>
    <row r="110" spans="1:59">
      <c r="A110" s="267" t="s">
        <v>476</v>
      </c>
      <c r="B110" s="268">
        <v>0.12291666666666667</v>
      </c>
      <c r="C110" s="268">
        <v>0.154</v>
      </c>
      <c r="D110" s="268">
        <v>0</v>
      </c>
      <c r="E110" s="268"/>
      <c r="F110" s="269">
        <v>843</v>
      </c>
      <c r="G110" s="270">
        <v>4.2000000000000003E-2</v>
      </c>
      <c r="H110" s="270">
        <v>1.4999999999999999E-2</v>
      </c>
      <c r="I110" s="270">
        <v>5.2999999999999999E-2</v>
      </c>
      <c r="J110" s="270">
        <v>2E-3</v>
      </c>
      <c r="K110" s="270">
        <v>0</v>
      </c>
      <c r="L110" s="270">
        <v>1.0916666666666672E-2</v>
      </c>
      <c r="M110" s="271">
        <v>49.822064056939503</v>
      </c>
      <c r="N110" s="269">
        <v>850</v>
      </c>
      <c r="O110" s="269">
        <v>850</v>
      </c>
      <c r="P110" s="269">
        <v>850</v>
      </c>
      <c r="Q110" s="269">
        <v>850</v>
      </c>
      <c r="R110" s="269">
        <v>850</v>
      </c>
      <c r="S110" s="269" t="s">
        <v>164</v>
      </c>
      <c r="T110" s="270">
        <v>4.2000000000000003E-2</v>
      </c>
      <c r="U110" s="270">
        <v>4.2000000000000003E-2</v>
      </c>
      <c r="V110" s="270">
        <v>4.2000000000000003E-2</v>
      </c>
      <c r="W110" s="270">
        <v>4.2000000000000003E-2</v>
      </c>
      <c r="X110" s="270">
        <v>4.2000000000000003E-2</v>
      </c>
      <c r="Y110" s="270">
        <v>1.4999999999999999E-2</v>
      </c>
      <c r="Z110" s="270">
        <v>1.4999999999999999E-2</v>
      </c>
      <c r="AA110" s="270">
        <v>1.4999999999999999E-2</v>
      </c>
      <c r="AB110" s="270">
        <v>1.4999999999999999E-2</v>
      </c>
      <c r="AC110" s="270">
        <v>1.4999999999999999E-2</v>
      </c>
      <c r="AD110" s="270">
        <v>5.2999999999999999E-2</v>
      </c>
      <c r="AE110" s="270">
        <v>5.2999999999999999E-2</v>
      </c>
      <c r="AF110" s="270">
        <v>5.2999999999999999E-2</v>
      </c>
      <c r="AG110" s="270">
        <v>5.2999999999999999E-2</v>
      </c>
      <c r="AH110" s="270">
        <v>5.2999999999999999E-2</v>
      </c>
      <c r="AI110" s="270">
        <v>2E-3</v>
      </c>
      <c r="AJ110" s="270">
        <v>2E-3</v>
      </c>
      <c r="AK110" s="270">
        <v>2E-3</v>
      </c>
      <c r="AL110" s="270">
        <v>2E-3</v>
      </c>
      <c r="AM110" s="270">
        <v>2E-3</v>
      </c>
      <c r="AN110" s="270">
        <v>0</v>
      </c>
      <c r="AO110" s="270">
        <v>0</v>
      </c>
      <c r="AP110" s="270">
        <v>0</v>
      </c>
      <c r="AQ110" s="270">
        <v>0</v>
      </c>
      <c r="AR110" s="270">
        <v>0</v>
      </c>
      <c r="AS110" s="270">
        <v>1.0999999999999999E-2</v>
      </c>
      <c r="AT110" s="270">
        <v>1.0999999999999999E-2</v>
      </c>
      <c r="AU110" s="270">
        <v>1.0999999999999999E-2</v>
      </c>
      <c r="AV110" s="270">
        <v>1.0999999999999999E-2</v>
      </c>
      <c r="AW110" s="270">
        <v>1.0999999999999999E-2</v>
      </c>
      <c r="AX110" s="270">
        <v>0</v>
      </c>
      <c r="AY110" s="270">
        <v>0</v>
      </c>
      <c r="AZ110" s="270">
        <v>0</v>
      </c>
      <c r="BA110" s="270">
        <v>0</v>
      </c>
      <c r="BB110" s="270">
        <v>0</v>
      </c>
      <c r="BC110" s="270">
        <v>0</v>
      </c>
      <c r="BD110" s="270">
        <v>0</v>
      </c>
      <c r="BE110" s="270">
        <v>0</v>
      </c>
      <c r="BF110" s="270">
        <v>0</v>
      </c>
      <c r="BG110" s="270">
        <v>0</v>
      </c>
    </row>
    <row r="111" spans="1:59">
      <c r="A111" s="267" t="s">
        <v>970</v>
      </c>
      <c r="B111" s="268" t="s">
        <v>395</v>
      </c>
      <c r="C111" s="268">
        <v>0</v>
      </c>
      <c r="D111" s="268">
        <v>0</v>
      </c>
      <c r="E111" s="268"/>
      <c r="F111" s="269" t="e">
        <v>#N/A</v>
      </c>
      <c r="G111" s="270">
        <v>0</v>
      </c>
      <c r="H111" s="270">
        <v>0</v>
      </c>
      <c r="I111" s="270">
        <v>0</v>
      </c>
      <c r="J111" s="270">
        <v>0</v>
      </c>
      <c r="K111" s="270">
        <v>0</v>
      </c>
      <c r="L111" s="270" t="e">
        <v>#VALUE!</v>
      </c>
      <c r="M111" s="271" t="s">
        <v>395</v>
      </c>
      <c r="N111" s="269">
        <v>0</v>
      </c>
      <c r="O111" s="269">
        <v>0</v>
      </c>
      <c r="P111" s="269">
        <v>0</v>
      </c>
      <c r="Q111" s="269">
        <v>0</v>
      </c>
      <c r="R111" s="269">
        <v>0</v>
      </c>
      <c r="S111" s="269" t="s">
        <v>181</v>
      </c>
      <c r="T111" s="270">
        <v>0</v>
      </c>
      <c r="U111" s="270">
        <v>0</v>
      </c>
      <c r="V111" s="270">
        <v>0</v>
      </c>
      <c r="W111" s="270">
        <v>0</v>
      </c>
      <c r="X111" s="270">
        <v>0</v>
      </c>
      <c r="Y111" s="270">
        <v>0</v>
      </c>
      <c r="Z111" s="270">
        <v>0</v>
      </c>
      <c r="AA111" s="270">
        <v>0</v>
      </c>
      <c r="AB111" s="270">
        <v>0</v>
      </c>
      <c r="AC111" s="270">
        <v>0</v>
      </c>
      <c r="AD111" s="270">
        <v>0</v>
      </c>
      <c r="AE111" s="270">
        <v>0</v>
      </c>
      <c r="AF111" s="270">
        <v>0</v>
      </c>
      <c r="AG111" s="270">
        <v>0</v>
      </c>
      <c r="AH111" s="270">
        <v>0</v>
      </c>
      <c r="AI111" s="270">
        <v>0</v>
      </c>
      <c r="AJ111" s="270">
        <v>0</v>
      </c>
      <c r="AK111" s="270">
        <v>0</v>
      </c>
      <c r="AL111" s="270">
        <v>0</v>
      </c>
      <c r="AM111" s="270">
        <v>0</v>
      </c>
      <c r="AN111" s="270">
        <v>0</v>
      </c>
      <c r="AO111" s="270">
        <v>0</v>
      </c>
      <c r="AP111" s="270">
        <v>0</v>
      </c>
      <c r="AQ111" s="270">
        <v>0</v>
      </c>
      <c r="AR111" s="270">
        <v>0</v>
      </c>
      <c r="AS111" s="270">
        <v>0</v>
      </c>
      <c r="AT111" s="270">
        <v>0</v>
      </c>
      <c r="AU111" s="270">
        <v>0</v>
      </c>
      <c r="AV111" s="270">
        <v>0</v>
      </c>
      <c r="AW111" s="270">
        <v>0</v>
      </c>
      <c r="AX111" s="270">
        <v>0</v>
      </c>
      <c r="AY111" s="270">
        <v>0</v>
      </c>
      <c r="AZ111" s="270">
        <v>0</v>
      </c>
      <c r="BA111" s="270">
        <v>0</v>
      </c>
      <c r="BB111" s="270">
        <v>0</v>
      </c>
      <c r="BC111" s="270">
        <v>0</v>
      </c>
      <c r="BD111" s="270">
        <v>0</v>
      </c>
      <c r="BE111" s="270">
        <v>0</v>
      </c>
      <c r="BF111" s="270">
        <v>0</v>
      </c>
      <c r="BG111" s="270">
        <v>0</v>
      </c>
    </row>
    <row r="112" spans="1:59">
      <c r="A112" s="267" t="s">
        <v>477</v>
      </c>
      <c r="B112" s="268">
        <v>1.4326666666666668</v>
      </c>
      <c r="C112" s="268">
        <v>6.8</v>
      </c>
      <c r="D112" s="268">
        <v>0.23</v>
      </c>
      <c r="E112" s="268"/>
      <c r="F112" s="269">
        <v>4210</v>
      </c>
      <c r="G112" s="270">
        <v>0.33</v>
      </c>
      <c r="H112" s="270">
        <v>0.14000000000000001</v>
      </c>
      <c r="I112" s="270">
        <v>1.2999999999999999E-2</v>
      </c>
      <c r="J112" s="270">
        <v>1.2999999999999999E-2</v>
      </c>
      <c r="K112" s="270">
        <v>0.6</v>
      </c>
      <c r="L112" s="270">
        <v>0.10666666666666669</v>
      </c>
      <c r="M112" s="271">
        <v>78.384798099762477</v>
      </c>
      <c r="N112" s="269">
        <v>4814</v>
      </c>
      <c r="O112" s="269">
        <v>5189</v>
      </c>
      <c r="P112" s="269">
        <v>5594</v>
      </c>
      <c r="Q112" s="269">
        <v>6030</v>
      </c>
      <c r="R112" s="269">
        <v>6050</v>
      </c>
      <c r="S112" s="269" t="s">
        <v>182</v>
      </c>
      <c r="T112" s="270">
        <v>0.38500000000000001</v>
      </c>
      <c r="U112" s="270">
        <v>0.41499999999999998</v>
      </c>
      <c r="V112" s="270">
        <v>0.44700000000000001</v>
      </c>
      <c r="W112" s="270">
        <v>0.48199999999999998</v>
      </c>
      <c r="X112" s="270">
        <v>0.5</v>
      </c>
      <c r="Y112" s="270">
        <v>0.17599999999999999</v>
      </c>
      <c r="Z112" s="270">
        <v>0.19900000000000001</v>
      </c>
      <c r="AA112" s="270">
        <v>0.20399999999999999</v>
      </c>
      <c r="AB112" s="270">
        <v>0.22</v>
      </c>
      <c r="AC112" s="270">
        <v>0.22500000000000001</v>
      </c>
      <c r="AD112" s="270">
        <v>0.154</v>
      </c>
      <c r="AE112" s="270">
        <v>0.16600000000000001</v>
      </c>
      <c r="AF112" s="270">
        <v>0.17899999999999999</v>
      </c>
      <c r="AG112" s="270">
        <v>0.193</v>
      </c>
      <c r="AH112" s="270">
        <v>0.2</v>
      </c>
      <c r="AI112" s="270">
        <v>1.2E-2</v>
      </c>
      <c r="AJ112" s="270">
        <v>1.2999999999999999E-2</v>
      </c>
      <c r="AK112" s="270">
        <v>1.4E-2</v>
      </c>
      <c r="AL112" s="270">
        <v>1.4999999999999999E-2</v>
      </c>
      <c r="AM112" s="270">
        <v>1.6E-2</v>
      </c>
      <c r="AN112" s="270">
        <v>3.6999999999999998E-2</v>
      </c>
      <c r="AO112" s="270">
        <v>4.2000000000000003E-2</v>
      </c>
      <c r="AP112" s="270">
        <v>4.4999999999999998E-2</v>
      </c>
      <c r="AQ112" s="270">
        <v>4.5999999999999999E-2</v>
      </c>
      <c r="AR112" s="270">
        <v>4.7E-2</v>
      </c>
      <c r="AS112" s="270">
        <v>0.32700000000000001</v>
      </c>
      <c r="AT112" s="270">
        <v>0.35699999999999998</v>
      </c>
      <c r="AU112" s="270">
        <v>0.38</v>
      </c>
      <c r="AV112" s="270">
        <v>0.40899999999999997</v>
      </c>
      <c r="AW112" s="270">
        <v>0.4</v>
      </c>
      <c r="AX112" s="270">
        <v>0</v>
      </c>
      <c r="AY112" s="270">
        <v>0</v>
      </c>
      <c r="AZ112" s="270">
        <v>0</v>
      </c>
      <c r="BA112" s="270">
        <v>0</v>
      </c>
      <c r="BB112" s="270">
        <v>0</v>
      </c>
      <c r="BC112" s="270">
        <v>0</v>
      </c>
      <c r="BD112" s="270">
        <v>0</v>
      </c>
      <c r="BE112" s="270">
        <v>0</v>
      </c>
      <c r="BF112" s="270">
        <v>0</v>
      </c>
      <c r="BG112" s="270">
        <v>0</v>
      </c>
    </row>
    <row r="113" spans="1:59">
      <c r="A113" s="267" t="s">
        <v>478</v>
      </c>
      <c r="B113" s="268">
        <v>17.815416666666668</v>
      </c>
      <c r="C113" s="268">
        <v>61.892000000000003</v>
      </c>
      <c r="D113" s="268">
        <v>0</v>
      </c>
      <c r="E113" s="268"/>
      <c r="F113" s="269">
        <v>190820</v>
      </c>
      <c r="G113" s="270">
        <v>9.7889999999999997</v>
      </c>
      <c r="H113" s="270">
        <v>3.0169999999999999</v>
      </c>
      <c r="I113" s="270">
        <v>0.193</v>
      </c>
      <c r="J113" s="270">
        <v>1.1559999999999999</v>
      </c>
      <c r="K113" s="270">
        <v>2.4740000000000002</v>
      </c>
      <c r="L113" s="270">
        <v>1.1864166666666698</v>
      </c>
      <c r="M113" s="271">
        <v>51.299654124305626</v>
      </c>
      <c r="N113" s="269">
        <v>200000</v>
      </c>
      <c r="O113" s="269">
        <v>233526</v>
      </c>
      <c r="P113" s="269">
        <v>298636</v>
      </c>
      <c r="Q113" s="269">
        <v>363570</v>
      </c>
      <c r="R113" s="269">
        <v>380500</v>
      </c>
      <c r="S113" s="269" t="s">
        <v>161</v>
      </c>
      <c r="T113" s="270">
        <v>12.07</v>
      </c>
      <c r="U113" s="270">
        <v>13.88</v>
      </c>
      <c r="V113" s="270">
        <v>15.962</v>
      </c>
      <c r="W113" s="270">
        <v>18.356000000000002</v>
      </c>
      <c r="X113" s="270">
        <v>20.7</v>
      </c>
      <c r="Y113" s="270">
        <v>3.2570000000000001</v>
      </c>
      <c r="Z113" s="270">
        <v>3.7450000000000001</v>
      </c>
      <c r="AA113" s="270">
        <v>4.306</v>
      </c>
      <c r="AB113" s="270">
        <v>4.9509999999999996</v>
      </c>
      <c r="AC113" s="270">
        <v>6.8</v>
      </c>
      <c r="AD113" s="270">
        <v>0.35499999999999998</v>
      </c>
      <c r="AE113" s="270">
        <v>0.40799999999999997</v>
      </c>
      <c r="AF113" s="270">
        <v>0.46899999999999997</v>
      </c>
      <c r="AG113" s="270">
        <v>0.53900000000000003</v>
      </c>
      <c r="AH113" s="270">
        <v>0.8</v>
      </c>
      <c r="AI113" s="270">
        <v>0.75800000000000001</v>
      </c>
      <c r="AJ113" s="270">
        <v>0.871</v>
      </c>
      <c r="AK113" s="270">
        <v>1.002</v>
      </c>
      <c r="AL113" s="270">
        <v>1.1519999999999999</v>
      </c>
      <c r="AM113" s="270">
        <v>1.6</v>
      </c>
      <c r="AN113" s="270">
        <v>1.5</v>
      </c>
      <c r="AO113" s="270">
        <v>1.6</v>
      </c>
      <c r="AP113" s="270">
        <v>1.7</v>
      </c>
      <c r="AQ113" s="270">
        <v>1.8</v>
      </c>
      <c r="AR113" s="270">
        <v>2</v>
      </c>
      <c r="AS113" s="270">
        <v>3.569</v>
      </c>
      <c r="AT113" s="270">
        <v>4.0789999999999997</v>
      </c>
      <c r="AU113" s="270">
        <v>4.6630000000000003</v>
      </c>
      <c r="AV113" s="270">
        <v>5.3319999999999999</v>
      </c>
      <c r="AW113" s="270">
        <v>6.3470000000000004</v>
      </c>
      <c r="AX113" s="270">
        <v>1</v>
      </c>
      <c r="AY113" s="270">
        <v>0</v>
      </c>
      <c r="AZ113" s="270">
        <v>0</v>
      </c>
      <c r="BA113" s="270">
        <v>0</v>
      </c>
      <c r="BB113" s="270">
        <v>0</v>
      </c>
      <c r="BC113" s="270">
        <v>0.5</v>
      </c>
      <c r="BD113" s="270">
        <v>0</v>
      </c>
      <c r="BE113" s="270">
        <v>0</v>
      </c>
      <c r="BF113" s="270">
        <v>0</v>
      </c>
      <c r="BG113" s="270">
        <v>0</v>
      </c>
    </row>
    <row r="114" spans="1:59">
      <c r="A114" s="267" t="s">
        <v>479</v>
      </c>
      <c r="B114" s="268">
        <v>0.85708333333333331</v>
      </c>
      <c r="C114" s="268">
        <v>2.012</v>
      </c>
      <c r="D114" s="268">
        <v>0</v>
      </c>
      <c r="E114" s="268"/>
      <c r="F114" s="269">
        <v>6042</v>
      </c>
      <c r="G114" s="270">
        <v>0.68600000000000005</v>
      </c>
      <c r="H114" s="270">
        <v>0.1</v>
      </c>
      <c r="I114" s="270">
        <v>0</v>
      </c>
      <c r="J114" s="270">
        <v>0.01</v>
      </c>
      <c r="K114" s="270">
        <v>4.0000000000000001E-3</v>
      </c>
      <c r="L114" s="270">
        <v>5.7083333333333264E-2</v>
      </c>
      <c r="M114" s="271">
        <v>113.5385633896061</v>
      </c>
      <c r="N114" s="269">
        <v>6465</v>
      </c>
      <c r="O114" s="269">
        <v>7370</v>
      </c>
      <c r="P114" s="269">
        <v>8402</v>
      </c>
      <c r="Q114" s="269">
        <v>9578</v>
      </c>
      <c r="R114" s="269">
        <v>10919</v>
      </c>
      <c r="S114" s="269" t="s">
        <v>161</v>
      </c>
      <c r="T114" s="270">
        <v>0.73399999999999999</v>
      </c>
      <c r="U114" s="270">
        <v>0.83699999999999997</v>
      </c>
      <c r="V114" s="270">
        <v>0.95399999999999996</v>
      </c>
      <c r="W114" s="270">
        <v>1.087</v>
      </c>
      <c r="X114" s="270">
        <v>1.24</v>
      </c>
      <c r="Y114" s="270">
        <v>0.129</v>
      </c>
      <c r="Z114" s="270">
        <v>0.186</v>
      </c>
      <c r="AA114" s="270">
        <v>0.24299999999999999</v>
      </c>
      <c r="AB114" s="270">
        <v>0.3</v>
      </c>
      <c r="AC114" s="270">
        <v>0.35699999999999998</v>
      </c>
      <c r="AD114" s="270">
        <v>0</v>
      </c>
      <c r="AE114" s="270">
        <v>0</v>
      </c>
      <c r="AF114" s="270">
        <v>0</v>
      </c>
      <c r="AG114" s="270">
        <v>0</v>
      </c>
      <c r="AH114" s="270">
        <v>0</v>
      </c>
      <c r="AI114" s="270">
        <v>1.2999999999999999E-2</v>
      </c>
      <c r="AJ114" s="270">
        <v>0.02</v>
      </c>
      <c r="AK114" s="270">
        <v>2.7E-2</v>
      </c>
      <c r="AL114" s="270">
        <v>3.3000000000000002E-2</v>
      </c>
      <c r="AM114" s="270">
        <v>0.04</v>
      </c>
      <c r="AN114" s="270">
        <v>5.0000000000000001E-3</v>
      </c>
      <c r="AO114" s="270">
        <v>6.0000000000000001E-3</v>
      </c>
      <c r="AP114" s="270">
        <v>8.0000000000000002E-3</v>
      </c>
      <c r="AQ114" s="270">
        <v>8.9999999999999993E-3</v>
      </c>
      <c r="AR114" s="270">
        <v>0.01</v>
      </c>
      <c r="AS114" s="270">
        <v>6.6000000000000003E-2</v>
      </c>
      <c r="AT114" s="270">
        <v>7.9000000000000001E-2</v>
      </c>
      <c r="AU114" s="270">
        <v>9.1999999999999998E-2</v>
      </c>
      <c r="AV114" s="270">
        <v>0.107</v>
      </c>
      <c r="AW114" s="270">
        <v>0.124</v>
      </c>
      <c r="AX114" s="270">
        <v>0</v>
      </c>
      <c r="AY114" s="270">
        <v>0</v>
      </c>
      <c r="AZ114" s="270">
        <v>0</v>
      </c>
      <c r="BA114" s="270">
        <v>0</v>
      </c>
      <c r="BB114" s="270">
        <v>0</v>
      </c>
      <c r="BC114" s="270">
        <v>0</v>
      </c>
      <c r="BD114" s="270">
        <v>0</v>
      </c>
      <c r="BE114" s="270">
        <v>0</v>
      </c>
      <c r="BF114" s="270">
        <v>0</v>
      </c>
      <c r="BG114" s="270">
        <v>0</v>
      </c>
    </row>
    <row r="115" spans="1:59">
      <c r="A115" s="267" t="s">
        <v>971</v>
      </c>
      <c r="B115" s="268" t="s">
        <v>395</v>
      </c>
      <c r="C115" s="268">
        <v>0</v>
      </c>
      <c r="D115" s="268">
        <v>0</v>
      </c>
      <c r="E115" s="268"/>
      <c r="F115" s="269" t="e">
        <v>#N/A</v>
      </c>
      <c r="G115" s="270">
        <v>0</v>
      </c>
      <c r="H115" s="270">
        <v>0</v>
      </c>
      <c r="I115" s="270">
        <v>0</v>
      </c>
      <c r="J115" s="270">
        <v>0</v>
      </c>
      <c r="K115" s="270">
        <v>0</v>
      </c>
      <c r="L115" s="270" t="e">
        <v>#VALUE!</v>
      </c>
      <c r="M115" s="271" t="s">
        <v>395</v>
      </c>
      <c r="N115" s="269">
        <v>0</v>
      </c>
      <c r="O115" s="269">
        <v>0</v>
      </c>
      <c r="P115" s="269">
        <v>0</v>
      </c>
      <c r="Q115" s="269">
        <v>0</v>
      </c>
      <c r="R115" s="269">
        <v>0</v>
      </c>
      <c r="S115" s="269" t="s">
        <v>216</v>
      </c>
      <c r="T115" s="270">
        <v>0</v>
      </c>
      <c r="U115" s="270">
        <v>0</v>
      </c>
      <c r="V115" s="270">
        <v>0</v>
      </c>
      <c r="W115" s="270">
        <v>0</v>
      </c>
      <c r="X115" s="270">
        <v>0</v>
      </c>
      <c r="Y115" s="270">
        <v>0</v>
      </c>
      <c r="Z115" s="270">
        <v>0</v>
      </c>
      <c r="AA115" s="270">
        <v>0</v>
      </c>
      <c r="AB115" s="270">
        <v>0</v>
      </c>
      <c r="AC115" s="270">
        <v>0</v>
      </c>
      <c r="AD115" s="270">
        <v>0</v>
      </c>
      <c r="AE115" s="270">
        <v>0</v>
      </c>
      <c r="AF115" s="270">
        <v>0</v>
      </c>
      <c r="AG115" s="270">
        <v>0</v>
      </c>
      <c r="AH115" s="270">
        <v>0</v>
      </c>
      <c r="AI115" s="270">
        <v>0</v>
      </c>
      <c r="AJ115" s="270">
        <v>0</v>
      </c>
      <c r="AK115" s="270">
        <v>0</v>
      </c>
      <c r="AL115" s="270">
        <v>0</v>
      </c>
      <c r="AM115" s="270">
        <v>0</v>
      </c>
      <c r="AN115" s="270">
        <v>0</v>
      </c>
      <c r="AO115" s="270">
        <v>0</v>
      </c>
      <c r="AP115" s="270">
        <v>0</v>
      </c>
      <c r="AQ115" s="270">
        <v>0</v>
      </c>
      <c r="AR115" s="270">
        <v>0</v>
      </c>
      <c r="AS115" s="270">
        <v>0</v>
      </c>
      <c r="AT115" s="270">
        <v>0</v>
      </c>
      <c r="AU115" s="270">
        <v>0</v>
      </c>
      <c r="AV115" s="270">
        <v>0</v>
      </c>
      <c r="AW115" s="270">
        <v>0</v>
      </c>
      <c r="AX115" s="270">
        <v>0</v>
      </c>
      <c r="AY115" s="270">
        <v>0</v>
      </c>
      <c r="AZ115" s="270">
        <v>0</v>
      </c>
      <c r="BA115" s="270">
        <v>0</v>
      </c>
      <c r="BB115" s="270">
        <v>0</v>
      </c>
      <c r="BC115" s="270">
        <v>0</v>
      </c>
      <c r="BD115" s="270">
        <v>0</v>
      </c>
      <c r="BE115" s="270">
        <v>0</v>
      </c>
      <c r="BF115" s="270">
        <v>0</v>
      </c>
      <c r="BG115" s="270">
        <v>0</v>
      </c>
    </row>
    <row r="116" spans="1:59">
      <c r="A116" s="267" t="s">
        <v>480</v>
      </c>
      <c r="B116" s="268">
        <v>0.19016666666666668</v>
      </c>
      <c r="C116" s="268">
        <v>0.28899999999999998</v>
      </c>
      <c r="D116" s="268">
        <v>0</v>
      </c>
      <c r="E116" s="268"/>
      <c r="F116" s="269">
        <v>4436</v>
      </c>
      <c r="G116" s="270">
        <v>0.16400000000000001</v>
      </c>
      <c r="H116" s="270">
        <v>4.0000000000000001E-3</v>
      </c>
      <c r="I116" s="270">
        <v>0</v>
      </c>
      <c r="J116" s="270">
        <v>0</v>
      </c>
      <c r="K116" s="270">
        <v>5.0000000000000001E-3</v>
      </c>
      <c r="L116" s="270">
        <v>1.7166666666666663E-2</v>
      </c>
      <c r="M116" s="271">
        <v>36.9702434625789</v>
      </c>
      <c r="N116" s="269">
        <v>5220</v>
      </c>
      <c r="O116" s="269">
        <v>5220</v>
      </c>
      <c r="P116" s="269">
        <v>5220</v>
      </c>
      <c r="Q116" s="269">
        <v>5220</v>
      </c>
      <c r="R116" s="269">
        <v>5220</v>
      </c>
      <c r="S116" s="269" t="s">
        <v>173</v>
      </c>
      <c r="T116" s="270">
        <v>0.2</v>
      </c>
      <c r="U116" s="270">
        <v>0.2</v>
      </c>
      <c r="V116" s="270">
        <v>0.2</v>
      </c>
      <c r="W116" s="270">
        <v>0.2</v>
      </c>
      <c r="X116" s="270">
        <v>0.2</v>
      </c>
      <c r="Y116" s="270">
        <v>4.0000000000000001E-3</v>
      </c>
      <c r="Z116" s="270">
        <v>4.0000000000000001E-3</v>
      </c>
      <c r="AA116" s="270">
        <v>4.0000000000000001E-3</v>
      </c>
      <c r="AB116" s="270">
        <v>4.0000000000000001E-3</v>
      </c>
      <c r="AC116" s="270">
        <v>4.0000000000000001E-3</v>
      </c>
      <c r="AD116" s="270">
        <v>0</v>
      </c>
      <c r="AE116" s="270">
        <v>0</v>
      </c>
      <c r="AF116" s="270">
        <v>0</v>
      </c>
      <c r="AG116" s="270">
        <v>0</v>
      </c>
      <c r="AH116" s="270">
        <v>0</v>
      </c>
      <c r="AI116" s="270">
        <v>0</v>
      </c>
      <c r="AJ116" s="270">
        <v>0</v>
      </c>
      <c r="AK116" s="270">
        <v>0</v>
      </c>
      <c r="AL116" s="270">
        <v>0</v>
      </c>
      <c r="AM116" s="270">
        <v>0</v>
      </c>
      <c r="AN116" s="270">
        <v>8.9999999999999993E-3</v>
      </c>
      <c r="AO116" s="270">
        <v>8.9999999999999993E-3</v>
      </c>
      <c r="AP116" s="270">
        <v>8.9999999999999993E-3</v>
      </c>
      <c r="AQ116" s="270">
        <v>8.9999999999999993E-3</v>
      </c>
      <c r="AR116" s="270">
        <v>8.9999999999999993E-3</v>
      </c>
      <c r="AS116" s="270">
        <v>2.1999999999999999E-2</v>
      </c>
      <c r="AT116" s="270">
        <v>2.1999999999999999E-2</v>
      </c>
      <c r="AU116" s="270">
        <v>2.1999999999999999E-2</v>
      </c>
      <c r="AV116" s="270">
        <v>2.1999999999999999E-2</v>
      </c>
      <c r="AW116" s="270">
        <v>2.1999999999999999E-2</v>
      </c>
      <c r="AX116" s="270">
        <v>2.5000000000000001E-2</v>
      </c>
      <c r="AY116" s="270">
        <v>0</v>
      </c>
      <c r="AZ116" s="270">
        <v>0</v>
      </c>
      <c r="BA116" s="270">
        <v>0</v>
      </c>
      <c r="BB116" s="270">
        <v>0</v>
      </c>
      <c r="BC116" s="270">
        <v>0</v>
      </c>
      <c r="BD116" s="270">
        <v>0</v>
      </c>
      <c r="BE116" s="270">
        <v>0</v>
      </c>
      <c r="BF116" s="270">
        <v>0</v>
      </c>
      <c r="BG116" s="270">
        <v>0</v>
      </c>
    </row>
    <row r="117" spans="1:59">
      <c r="A117" s="267" t="s">
        <v>481</v>
      </c>
      <c r="B117" s="268">
        <v>7.4257500000000007</v>
      </c>
      <c r="C117" s="268">
        <v>1</v>
      </c>
      <c r="D117" s="268">
        <v>0</v>
      </c>
      <c r="E117" s="268"/>
      <c r="F117" s="269">
        <v>2440</v>
      </c>
      <c r="G117" s="270">
        <v>0.20499999999999999</v>
      </c>
      <c r="H117" s="270">
        <v>7.0000000000000001E-3</v>
      </c>
      <c r="I117" s="270">
        <v>0</v>
      </c>
      <c r="J117" s="270">
        <v>2E-3</v>
      </c>
      <c r="K117" s="270">
        <v>0.02</v>
      </c>
      <c r="L117" s="270">
        <v>7.1917500000000008</v>
      </c>
      <c r="M117" s="271">
        <v>84.016393442622956</v>
      </c>
      <c r="N117" s="269">
        <v>2600</v>
      </c>
      <c r="O117" s="269">
        <v>2800</v>
      </c>
      <c r="P117" s="269">
        <v>3000</v>
      </c>
      <c r="Q117" s="269">
        <v>3200</v>
      </c>
      <c r="R117" s="269">
        <v>3300</v>
      </c>
      <c r="S117" s="269" t="s">
        <v>163</v>
      </c>
      <c r="T117" s="270">
        <v>0.188</v>
      </c>
      <c r="U117" s="270">
        <v>0.191</v>
      </c>
      <c r="V117" s="270">
        <v>0.2</v>
      </c>
      <c r="W117" s="270">
        <v>0.22500000000000001</v>
      </c>
      <c r="X117" s="270">
        <v>0.253</v>
      </c>
      <c r="Y117" s="270">
        <v>6.9000000000000006E-2</v>
      </c>
      <c r="Z117" s="270">
        <v>7.4999999999999997E-2</v>
      </c>
      <c r="AA117" s="270">
        <v>7.4999999999999997E-2</v>
      </c>
      <c r="AB117" s="270">
        <v>7.8E-2</v>
      </c>
      <c r="AC117" s="270">
        <v>0.09</v>
      </c>
      <c r="AD117" s="270">
        <v>1.6E-2</v>
      </c>
      <c r="AE117" s="270">
        <v>1.7000000000000001E-2</v>
      </c>
      <c r="AF117" s="270">
        <v>1.7999999999999999E-2</v>
      </c>
      <c r="AG117" s="270">
        <v>1.7999999999999999E-2</v>
      </c>
      <c r="AH117" s="270">
        <v>0.02</v>
      </c>
      <c r="AI117" s="270">
        <v>0.1</v>
      </c>
      <c r="AJ117" s="270">
        <v>0.11</v>
      </c>
      <c r="AK117" s="270">
        <v>0.11</v>
      </c>
      <c r="AL117" s="270">
        <v>0.111</v>
      </c>
      <c r="AM117" s="270">
        <v>0.112</v>
      </c>
      <c r="AN117" s="270">
        <v>0.126</v>
      </c>
      <c r="AO117" s="270">
        <v>0.14000000000000001</v>
      </c>
      <c r="AP117" s="270">
        <v>0.15</v>
      </c>
      <c r="AQ117" s="270">
        <v>0.16</v>
      </c>
      <c r="AR117" s="270">
        <v>0.16700000000000001</v>
      </c>
      <c r="AS117" s="270">
        <v>7.2999999999999995E-2</v>
      </c>
      <c r="AT117" s="270">
        <v>7.6999999999999999E-2</v>
      </c>
      <c r="AU117" s="270">
        <v>0.08</v>
      </c>
      <c r="AV117" s="270">
        <v>8.5999999999999993E-2</v>
      </c>
      <c r="AW117" s="270">
        <v>9.2999999999999999E-2</v>
      </c>
      <c r="AX117" s="270">
        <v>0</v>
      </c>
      <c r="AY117" s="270">
        <v>0</v>
      </c>
      <c r="AZ117" s="270">
        <v>0</v>
      </c>
      <c r="BA117" s="270">
        <v>0</v>
      </c>
      <c r="BB117" s="270">
        <v>0</v>
      </c>
      <c r="BC117" s="270">
        <v>0</v>
      </c>
      <c r="BD117" s="270">
        <v>0</v>
      </c>
      <c r="BE117" s="270">
        <v>0</v>
      </c>
      <c r="BF117" s="270">
        <v>0</v>
      </c>
      <c r="BG117" s="270">
        <v>0</v>
      </c>
    </row>
    <row r="118" spans="1:59">
      <c r="A118" s="267" t="s">
        <v>482</v>
      </c>
      <c r="B118" s="268">
        <v>17.184166666666666</v>
      </c>
      <c r="C118" s="268">
        <v>30.5</v>
      </c>
      <c r="D118" s="268">
        <v>0.50653424657534252</v>
      </c>
      <c r="E118" s="268"/>
      <c r="F118" s="269">
        <v>177618</v>
      </c>
      <c r="G118" s="270">
        <v>9.3840000000000003</v>
      </c>
      <c r="H118" s="270">
        <v>3.2290000000000001</v>
      </c>
      <c r="I118" s="270">
        <v>0.32700000000000001</v>
      </c>
      <c r="J118" s="270">
        <v>0.27800000000000002</v>
      </c>
      <c r="K118" s="270">
        <v>3.03</v>
      </c>
      <c r="L118" s="270">
        <v>0.4296324200913233</v>
      </c>
      <c r="M118" s="271">
        <v>52.83248319427085</v>
      </c>
      <c r="N118" s="269">
        <v>176400</v>
      </c>
      <c r="O118" s="269">
        <v>208100</v>
      </c>
      <c r="P118" s="269">
        <v>230700</v>
      </c>
      <c r="Q118" s="269">
        <v>247900</v>
      </c>
      <c r="R118" s="269">
        <v>248400</v>
      </c>
      <c r="S118" s="269" t="s">
        <v>134</v>
      </c>
      <c r="T118" s="270">
        <v>12</v>
      </c>
      <c r="U118" s="270">
        <v>14.5</v>
      </c>
      <c r="V118" s="270">
        <v>16.2</v>
      </c>
      <c r="W118" s="270">
        <v>17.7</v>
      </c>
      <c r="X118" s="270">
        <v>17.8</v>
      </c>
      <c r="Y118" s="270">
        <v>5.6</v>
      </c>
      <c r="Z118" s="270">
        <v>7.6</v>
      </c>
      <c r="AA118" s="270">
        <v>9</v>
      </c>
      <c r="AB118" s="270">
        <v>9.4</v>
      </c>
      <c r="AC118" s="270">
        <v>9.5</v>
      </c>
      <c r="AD118" s="270">
        <v>0.4</v>
      </c>
      <c r="AE118" s="270">
        <v>0.7</v>
      </c>
      <c r="AF118" s="270">
        <v>1</v>
      </c>
      <c r="AG118" s="270">
        <v>1.1000000000000001</v>
      </c>
      <c r="AH118" s="270">
        <v>1.1000000000000001</v>
      </c>
      <c r="AI118" s="270">
        <v>0.3</v>
      </c>
      <c r="AJ118" s="270">
        <v>0.4</v>
      </c>
      <c r="AK118" s="270">
        <v>0.4</v>
      </c>
      <c r="AL118" s="270">
        <v>0.4</v>
      </c>
      <c r="AM118" s="270">
        <v>0.4</v>
      </c>
      <c r="AN118" s="270">
        <v>3.8</v>
      </c>
      <c r="AO118" s="270">
        <v>4.8</v>
      </c>
      <c r="AP118" s="270">
        <v>5.4</v>
      </c>
      <c r="AQ118" s="270">
        <v>5.9</v>
      </c>
      <c r="AR118" s="270">
        <v>5.9</v>
      </c>
      <c r="AS118" s="270">
        <v>0.9</v>
      </c>
      <c r="AT118" s="270">
        <v>1.2</v>
      </c>
      <c r="AU118" s="270">
        <v>1.4</v>
      </c>
      <c r="AV118" s="270">
        <v>1.5</v>
      </c>
      <c r="AW118" s="270">
        <v>1.5</v>
      </c>
      <c r="AX118" s="270">
        <v>7</v>
      </c>
      <c r="AY118" s="270">
        <v>0</v>
      </c>
      <c r="AZ118" s="270">
        <v>0</v>
      </c>
      <c r="BA118" s="270">
        <v>0</v>
      </c>
      <c r="BB118" s="270">
        <v>0</v>
      </c>
      <c r="BC118" s="270">
        <v>0</v>
      </c>
      <c r="BD118" s="270">
        <v>0</v>
      </c>
      <c r="BE118" s="270">
        <v>0</v>
      </c>
      <c r="BF118" s="270">
        <v>0</v>
      </c>
      <c r="BG118" s="270">
        <v>0</v>
      </c>
    </row>
    <row r="119" spans="1:59">
      <c r="A119" s="267" t="s">
        <v>483</v>
      </c>
      <c r="B119" s="268" t="s">
        <v>395</v>
      </c>
      <c r="C119" s="268">
        <v>0</v>
      </c>
      <c r="D119" s="268">
        <v>0</v>
      </c>
      <c r="E119" s="268"/>
      <c r="F119" s="269" t="e">
        <v>#N/A</v>
      </c>
      <c r="G119" s="270">
        <v>0</v>
      </c>
      <c r="H119" s="270">
        <v>0</v>
      </c>
      <c r="I119" s="270">
        <v>0</v>
      </c>
      <c r="J119" s="270">
        <v>0</v>
      </c>
      <c r="K119" s="270">
        <v>0</v>
      </c>
      <c r="L119" s="270" t="e">
        <v>#VALUE!</v>
      </c>
      <c r="M119" s="271" t="s">
        <v>395</v>
      </c>
      <c r="N119" s="269">
        <v>0</v>
      </c>
      <c r="O119" s="269">
        <v>0</v>
      </c>
      <c r="P119" s="269">
        <v>0</v>
      </c>
      <c r="Q119" s="269">
        <v>0</v>
      </c>
      <c r="R119" s="269">
        <v>0</v>
      </c>
      <c r="S119" s="269" t="s">
        <v>162</v>
      </c>
      <c r="T119" s="270">
        <v>0</v>
      </c>
      <c r="U119" s="270">
        <v>0</v>
      </c>
      <c r="V119" s="270">
        <v>0</v>
      </c>
      <c r="W119" s="270">
        <v>0</v>
      </c>
      <c r="X119" s="270">
        <v>0</v>
      </c>
      <c r="Y119" s="270">
        <v>0</v>
      </c>
      <c r="Z119" s="270">
        <v>0</v>
      </c>
      <c r="AA119" s="270">
        <v>0</v>
      </c>
      <c r="AB119" s="270">
        <v>0</v>
      </c>
      <c r="AC119" s="270">
        <v>0</v>
      </c>
      <c r="AD119" s="270">
        <v>0</v>
      </c>
      <c r="AE119" s="270">
        <v>0</v>
      </c>
      <c r="AF119" s="270">
        <v>0</v>
      </c>
      <c r="AG119" s="270">
        <v>0</v>
      </c>
      <c r="AH119" s="270">
        <v>0</v>
      </c>
      <c r="AI119" s="270">
        <v>0</v>
      </c>
      <c r="AJ119" s="270">
        <v>0</v>
      </c>
      <c r="AK119" s="270">
        <v>0</v>
      </c>
      <c r="AL119" s="270">
        <v>0</v>
      </c>
      <c r="AM119" s="270">
        <v>0</v>
      </c>
      <c r="AN119" s="270">
        <v>0</v>
      </c>
      <c r="AO119" s="270">
        <v>0</v>
      </c>
      <c r="AP119" s="270">
        <v>0</v>
      </c>
      <c r="AQ119" s="270">
        <v>0</v>
      </c>
      <c r="AR119" s="270">
        <v>0</v>
      </c>
      <c r="AS119" s="270">
        <v>0</v>
      </c>
      <c r="AT119" s="270">
        <v>0</v>
      </c>
      <c r="AU119" s="270">
        <v>0</v>
      </c>
      <c r="AV119" s="270">
        <v>0</v>
      </c>
      <c r="AW119" s="270">
        <v>0</v>
      </c>
      <c r="AX119" s="270">
        <v>0</v>
      </c>
      <c r="AY119" s="270">
        <v>0</v>
      </c>
      <c r="AZ119" s="270">
        <v>0</v>
      </c>
      <c r="BA119" s="270">
        <v>0</v>
      </c>
      <c r="BB119" s="270">
        <v>0</v>
      </c>
      <c r="BC119" s="270">
        <v>0</v>
      </c>
      <c r="BD119" s="270">
        <v>0</v>
      </c>
      <c r="BE119" s="270">
        <v>0</v>
      </c>
      <c r="BF119" s="270">
        <v>0</v>
      </c>
      <c r="BG119" s="270">
        <v>0</v>
      </c>
    </row>
    <row r="120" spans="1:59">
      <c r="A120" s="267" t="s">
        <v>484</v>
      </c>
      <c r="B120" s="268" t="s">
        <v>395</v>
      </c>
      <c r="C120" s="268">
        <v>0</v>
      </c>
      <c r="D120" s="268">
        <v>0</v>
      </c>
      <c r="E120" s="268"/>
      <c r="F120" s="269" t="e">
        <v>#N/A</v>
      </c>
      <c r="G120" s="270">
        <v>0</v>
      </c>
      <c r="H120" s="270">
        <v>0</v>
      </c>
      <c r="I120" s="270">
        <v>0</v>
      </c>
      <c r="J120" s="270">
        <v>0</v>
      </c>
      <c r="K120" s="270">
        <v>0</v>
      </c>
      <c r="L120" s="270" t="e">
        <v>#VALUE!</v>
      </c>
      <c r="M120" s="271" t="s">
        <v>395</v>
      </c>
      <c r="N120" s="269">
        <v>0</v>
      </c>
      <c r="O120" s="269">
        <v>0</v>
      </c>
      <c r="P120" s="269">
        <v>0</v>
      </c>
      <c r="Q120" s="269">
        <v>0</v>
      </c>
      <c r="R120" s="269">
        <v>0</v>
      </c>
      <c r="S120" s="269" t="s">
        <v>216</v>
      </c>
      <c r="T120" s="270">
        <v>0</v>
      </c>
      <c r="U120" s="270">
        <v>0</v>
      </c>
      <c r="V120" s="270">
        <v>0</v>
      </c>
      <c r="W120" s="270">
        <v>0</v>
      </c>
      <c r="X120" s="270">
        <v>0</v>
      </c>
      <c r="Y120" s="270">
        <v>0</v>
      </c>
      <c r="Z120" s="270">
        <v>0</v>
      </c>
      <c r="AA120" s="270">
        <v>0</v>
      </c>
      <c r="AB120" s="270">
        <v>0</v>
      </c>
      <c r="AC120" s="270">
        <v>0</v>
      </c>
      <c r="AD120" s="270">
        <v>0</v>
      </c>
      <c r="AE120" s="270">
        <v>0</v>
      </c>
      <c r="AF120" s="270">
        <v>0</v>
      </c>
      <c r="AG120" s="270">
        <v>0</v>
      </c>
      <c r="AH120" s="270">
        <v>0</v>
      </c>
      <c r="AI120" s="270">
        <v>0</v>
      </c>
      <c r="AJ120" s="270">
        <v>0</v>
      </c>
      <c r="AK120" s="270">
        <v>0</v>
      </c>
      <c r="AL120" s="270">
        <v>0</v>
      </c>
      <c r="AM120" s="270">
        <v>0</v>
      </c>
      <c r="AN120" s="270">
        <v>0</v>
      </c>
      <c r="AO120" s="270">
        <v>0</v>
      </c>
      <c r="AP120" s="270">
        <v>0</v>
      </c>
      <c r="AQ120" s="270">
        <v>0</v>
      </c>
      <c r="AR120" s="270">
        <v>0</v>
      </c>
      <c r="AS120" s="270">
        <v>0</v>
      </c>
      <c r="AT120" s="270">
        <v>0</v>
      </c>
      <c r="AU120" s="270">
        <v>0</v>
      </c>
      <c r="AV120" s="270">
        <v>0</v>
      </c>
      <c r="AW120" s="270">
        <v>0</v>
      </c>
      <c r="AX120" s="270">
        <v>0</v>
      </c>
      <c r="AY120" s="270">
        <v>0</v>
      </c>
      <c r="AZ120" s="270">
        <v>0</v>
      </c>
      <c r="BA120" s="270">
        <v>0</v>
      </c>
      <c r="BB120" s="270">
        <v>0</v>
      </c>
      <c r="BC120" s="270">
        <v>0</v>
      </c>
      <c r="BD120" s="270">
        <v>0</v>
      </c>
      <c r="BE120" s="270">
        <v>0</v>
      </c>
      <c r="BF120" s="270">
        <v>0</v>
      </c>
      <c r="BG120" s="270">
        <v>0</v>
      </c>
    </row>
    <row r="121" spans="1:59">
      <c r="A121" s="267" t="s">
        <v>485</v>
      </c>
      <c r="B121" s="268">
        <v>0.27274999999999999</v>
      </c>
      <c r="C121" s="268">
        <v>0.45</v>
      </c>
      <c r="D121" s="268">
        <v>0</v>
      </c>
      <c r="E121" s="268"/>
      <c r="F121" s="269">
        <v>4810</v>
      </c>
      <c r="G121" s="270">
        <v>0.216</v>
      </c>
      <c r="H121" s="270">
        <v>3.3000000000000002E-2</v>
      </c>
      <c r="I121" s="270">
        <v>0</v>
      </c>
      <c r="J121" s="270">
        <v>0</v>
      </c>
      <c r="K121" s="270">
        <v>1E-3</v>
      </c>
      <c r="L121" s="270">
        <v>2.2749999999999992E-2</v>
      </c>
      <c r="M121" s="271">
        <v>44.906444906444904</v>
      </c>
      <c r="N121" s="269">
        <v>5250</v>
      </c>
      <c r="O121" s="269">
        <v>6700</v>
      </c>
      <c r="P121" s="269">
        <v>8500</v>
      </c>
      <c r="Q121" s="269">
        <v>11000</v>
      </c>
      <c r="R121" s="269">
        <v>14000</v>
      </c>
      <c r="S121" s="269" t="s">
        <v>162</v>
      </c>
      <c r="T121" s="270">
        <v>0.215</v>
      </c>
      <c r="U121" s="270">
        <v>0.27500000000000002</v>
      </c>
      <c r="V121" s="270">
        <v>0.35</v>
      </c>
      <c r="W121" s="270">
        <v>0.45</v>
      </c>
      <c r="X121" s="270">
        <v>0.57499999999999996</v>
      </c>
      <c r="Y121" s="270">
        <v>0.03</v>
      </c>
      <c r="Z121" s="270">
        <v>0.04</v>
      </c>
      <c r="AA121" s="270">
        <v>0.05</v>
      </c>
      <c r="AB121" s="270">
        <v>0.06</v>
      </c>
      <c r="AC121" s="270">
        <v>7.0000000000000007E-2</v>
      </c>
      <c r="AD121" s="270">
        <v>0.1</v>
      </c>
      <c r="AE121" s="270">
        <v>0.2</v>
      </c>
      <c r="AF121" s="270">
        <v>0.25</v>
      </c>
      <c r="AG121" s="270">
        <v>0.3</v>
      </c>
      <c r="AH121" s="270">
        <v>0.35</v>
      </c>
      <c r="AI121" s="270">
        <v>0.01</v>
      </c>
      <c r="AJ121" s="270">
        <v>1.4999999999999999E-2</v>
      </c>
      <c r="AK121" s="270">
        <v>0.02</v>
      </c>
      <c r="AL121" s="270">
        <v>0.02</v>
      </c>
      <c r="AM121" s="270">
        <v>2.5000000000000001E-2</v>
      </c>
      <c r="AN121" s="270">
        <v>1.4999999999999999E-2</v>
      </c>
      <c r="AO121" s="270">
        <v>1.4999999999999999E-2</v>
      </c>
      <c r="AP121" s="270">
        <v>0.02</v>
      </c>
      <c r="AQ121" s="270">
        <v>2.5000000000000001E-2</v>
      </c>
      <c r="AR121" s="270">
        <v>0.03</v>
      </c>
      <c r="AS121" s="270">
        <v>0</v>
      </c>
      <c r="AT121" s="270">
        <v>0</v>
      </c>
      <c r="AU121" s="270">
        <v>0</v>
      </c>
      <c r="AV121" s="270">
        <v>0</v>
      </c>
      <c r="AW121" s="270">
        <v>0</v>
      </c>
      <c r="AX121" s="270">
        <v>0</v>
      </c>
      <c r="AY121" s="270">
        <v>0</v>
      </c>
      <c r="AZ121" s="270">
        <v>0</v>
      </c>
      <c r="BA121" s="270">
        <v>0</v>
      </c>
      <c r="BB121" s="270">
        <v>0</v>
      </c>
      <c r="BC121" s="270">
        <v>0</v>
      </c>
      <c r="BD121" s="270">
        <v>0</v>
      </c>
      <c r="BE121" s="270">
        <v>0</v>
      </c>
      <c r="BF121" s="270">
        <v>0</v>
      </c>
      <c r="BG121" s="270">
        <v>0</v>
      </c>
    </row>
    <row r="122" spans="1:59">
      <c r="A122" s="267" t="s">
        <v>972</v>
      </c>
      <c r="B122" s="268" t="s">
        <v>395</v>
      </c>
      <c r="C122" s="268">
        <v>0</v>
      </c>
      <c r="D122" s="268">
        <v>0</v>
      </c>
      <c r="E122" s="268"/>
      <c r="F122" s="269" t="e">
        <v>#N/A</v>
      </c>
      <c r="G122" s="270">
        <v>0</v>
      </c>
      <c r="H122" s="270">
        <v>0</v>
      </c>
      <c r="I122" s="270">
        <v>0</v>
      </c>
      <c r="J122" s="270">
        <v>0</v>
      </c>
      <c r="K122" s="270">
        <v>0</v>
      </c>
      <c r="L122" s="270" t="e">
        <v>#VALUE!</v>
      </c>
      <c r="M122" s="271" t="s">
        <v>395</v>
      </c>
      <c r="N122" s="269">
        <v>0</v>
      </c>
      <c r="O122" s="269">
        <v>0</v>
      </c>
      <c r="P122" s="269">
        <v>0</v>
      </c>
      <c r="Q122" s="269">
        <v>0</v>
      </c>
      <c r="R122" s="269">
        <v>0</v>
      </c>
      <c r="S122" s="269" t="s">
        <v>202</v>
      </c>
      <c r="T122" s="270">
        <v>0</v>
      </c>
      <c r="U122" s="270">
        <v>0</v>
      </c>
      <c r="V122" s="270">
        <v>0</v>
      </c>
      <c r="W122" s="270">
        <v>0</v>
      </c>
      <c r="X122" s="270">
        <v>0</v>
      </c>
      <c r="Y122" s="270">
        <v>0</v>
      </c>
      <c r="Z122" s="270">
        <v>0</v>
      </c>
      <c r="AA122" s="270">
        <v>0</v>
      </c>
      <c r="AB122" s="270">
        <v>0</v>
      </c>
      <c r="AC122" s="270">
        <v>0</v>
      </c>
      <c r="AD122" s="270">
        <v>0</v>
      </c>
      <c r="AE122" s="270">
        <v>0</v>
      </c>
      <c r="AF122" s="270">
        <v>0</v>
      </c>
      <c r="AG122" s="270">
        <v>0</v>
      </c>
      <c r="AH122" s="270">
        <v>0</v>
      </c>
      <c r="AI122" s="270">
        <v>0</v>
      </c>
      <c r="AJ122" s="270">
        <v>0</v>
      </c>
      <c r="AK122" s="270">
        <v>0</v>
      </c>
      <c r="AL122" s="270">
        <v>0</v>
      </c>
      <c r="AM122" s="270">
        <v>0</v>
      </c>
      <c r="AN122" s="270">
        <v>0</v>
      </c>
      <c r="AO122" s="270">
        <v>0</v>
      </c>
      <c r="AP122" s="270">
        <v>0</v>
      </c>
      <c r="AQ122" s="270">
        <v>0</v>
      </c>
      <c r="AR122" s="270">
        <v>0</v>
      </c>
      <c r="AS122" s="270">
        <v>0</v>
      </c>
      <c r="AT122" s="270">
        <v>0</v>
      </c>
      <c r="AU122" s="270">
        <v>0</v>
      </c>
      <c r="AV122" s="270">
        <v>0</v>
      </c>
      <c r="AW122" s="270">
        <v>0</v>
      </c>
      <c r="AX122" s="270">
        <v>0</v>
      </c>
      <c r="AY122" s="270">
        <v>0</v>
      </c>
      <c r="AZ122" s="270">
        <v>0</v>
      </c>
      <c r="BA122" s="270">
        <v>0</v>
      </c>
      <c r="BB122" s="270">
        <v>0</v>
      </c>
      <c r="BC122" s="270">
        <v>0</v>
      </c>
      <c r="BD122" s="270">
        <v>0</v>
      </c>
      <c r="BE122" s="270">
        <v>0</v>
      </c>
      <c r="BF122" s="270">
        <v>0</v>
      </c>
      <c r="BG122" s="270">
        <v>0</v>
      </c>
    </row>
    <row r="123" spans="1:59">
      <c r="A123" s="267" t="s">
        <v>486</v>
      </c>
      <c r="B123" s="268">
        <v>0.254</v>
      </c>
      <c r="C123" s="268">
        <v>0.93299999999999994</v>
      </c>
      <c r="D123" s="268">
        <v>0</v>
      </c>
      <c r="E123" s="268"/>
      <c r="F123" s="269">
        <v>2124</v>
      </c>
      <c r="G123" s="270">
        <v>0.15300000000000002</v>
      </c>
      <c r="H123" s="270">
        <v>2.8000000000000001E-2</v>
      </c>
      <c r="I123" s="270">
        <v>0.03</v>
      </c>
      <c r="J123" s="270">
        <v>8.0000000000000002E-3</v>
      </c>
      <c r="K123" s="270">
        <v>2E-3</v>
      </c>
      <c r="L123" s="270">
        <v>3.2999999999999974E-2</v>
      </c>
      <c r="M123" s="271">
        <v>72.033898305084762</v>
      </c>
      <c r="N123" s="269">
        <v>2294</v>
      </c>
      <c r="O123" s="269">
        <v>2523</v>
      </c>
      <c r="P123" s="269">
        <v>3053</v>
      </c>
      <c r="Q123" s="269">
        <v>3358</v>
      </c>
      <c r="R123" s="269">
        <v>3694</v>
      </c>
      <c r="S123" s="269" t="s">
        <v>202</v>
      </c>
      <c r="T123" s="270">
        <v>0.183</v>
      </c>
      <c r="U123" s="270">
        <v>0.20200000000000001</v>
      </c>
      <c r="V123" s="270">
        <v>0.222</v>
      </c>
      <c r="W123" s="270">
        <v>0.24399999999999999</v>
      </c>
      <c r="X123" s="270">
        <v>0.26900000000000002</v>
      </c>
      <c r="Y123" s="270">
        <v>3.7999999999999999E-2</v>
      </c>
      <c r="Z123" s="270">
        <v>4.2000000000000003E-2</v>
      </c>
      <c r="AA123" s="270">
        <v>4.5999999999999999E-2</v>
      </c>
      <c r="AB123" s="270">
        <v>0.05</v>
      </c>
      <c r="AC123" s="270">
        <v>5.5E-2</v>
      </c>
      <c r="AD123" s="270">
        <v>0.04</v>
      </c>
      <c r="AE123" s="270">
        <v>4.3999999999999997E-2</v>
      </c>
      <c r="AF123" s="270">
        <v>4.8000000000000001E-2</v>
      </c>
      <c r="AG123" s="270">
        <v>5.2999999999999999E-2</v>
      </c>
      <c r="AH123" s="270">
        <v>5.8999999999999997E-2</v>
      </c>
      <c r="AI123" s="270">
        <v>8.0000000000000002E-3</v>
      </c>
      <c r="AJ123" s="270">
        <v>8.9999999999999993E-3</v>
      </c>
      <c r="AK123" s="270">
        <v>0.01</v>
      </c>
      <c r="AL123" s="270">
        <v>1.0999999999999999E-2</v>
      </c>
      <c r="AM123" s="270">
        <v>1.2E-2</v>
      </c>
      <c r="AN123" s="270">
        <v>2E-3</v>
      </c>
      <c r="AO123" s="270">
        <v>2E-3</v>
      </c>
      <c r="AP123" s="270">
        <v>3.0000000000000001E-3</v>
      </c>
      <c r="AQ123" s="270">
        <v>3.0000000000000001E-3</v>
      </c>
      <c r="AR123" s="270">
        <v>3.0000000000000001E-3</v>
      </c>
      <c r="AS123" s="270">
        <v>3.2000000000000001E-2</v>
      </c>
      <c r="AT123" s="270">
        <v>3.5999999999999997E-2</v>
      </c>
      <c r="AU123" s="270">
        <v>3.9E-2</v>
      </c>
      <c r="AV123" s="270">
        <v>4.2999999999999997E-2</v>
      </c>
      <c r="AW123" s="270">
        <v>4.8000000000000001E-2</v>
      </c>
      <c r="AX123" s="270">
        <v>0</v>
      </c>
      <c r="AY123" s="270">
        <v>0</v>
      </c>
      <c r="AZ123" s="270">
        <v>0</v>
      </c>
      <c r="BA123" s="270">
        <v>0</v>
      </c>
      <c r="BB123" s="270">
        <v>0</v>
      </c>
      <c r="BC123" s="270">
        <v>0</v>
      </c>
      <c r="BD123" s="270">
        <v>0</v>
      </c>
      <c r="BE123" s="270">
        <v>0</v>
      </c>
      <c r="BF123" s="270">
        <v>0</v>
      </c>
      <c r="BG123" s="270">
        <v>0</v>
      </c>
    </row>
    <row r="124" spans="1:59">
      <c r="A124" s="267" t="s">
        <v>487</v>
      </c>
      <c r="B124" s="268">
        <v>111.28008333333334</v>
      </c>
      <c r="C124" s="268">
        <v>168</v>
      </c>
      <c r="D124" s="268">
        <v>0.36</v>
      </c>
      <c r="E124" s="268"/>
      <c r="F124" s="269">
        <v>833579</v>
      </c>
      <c r="G124" s="270">
        <v>59.66</v>
      </c>
      <c r="H124" s="270">
        <v>21.08</v>
      </c>
      <c r="I124" s="270">
        <v>2.88</v>
      </c>
      <c r="J124" s="270">
        <v>5.04</v>
      </c>
      <c r="K124" s="270">
        <v>17.02</v>
      </c>
      <c r="L124" s="270">
        <v>5.2400833333333452</v>
      </c>
      <c r="M124" s="271">
        <v>71.570900898415147</v>
      </c>
      <c r="N124" s="269">
        <v>949654</v>
      </c>
      <c r="O124" s="269">
        <v>1144604</v>
      </c>
      <c r="P124" s="269">
        <v>1339554</v>
      </c>
      <c r="Q124" s="269">
        <v>1527092</v>
      </c>
      <c r="R124" s="269">
        <v>1740884</v>
      </c>
      <c r="S124" s="269" t="s">
        <v>166</v>
      </c>
      <c r="T124" s="270">
        <v>65.5</v>
      </c>
      <c r="U124" s="270">
        <v>60.7</v>
      </c>
      <c r="V124" s="270">
        <v>71</v>
      </c>
      <c r="W124" s="270">
        <v>80.900000000000006</v>
      </c>
      <c r="X124" s="270">
        <v>92.3</v>
      </c>
      <c r="Y124" s="270">
        <v>24.2</v>
      </c>
      <c r="Z124" s="270">
        <v>29.6</v>
      </c>
      <c r="AA124" s="270">
        <v>35.1</v>
      </c>
      <c r="AB124" s="270">
        <v>40.299999999999997</v>
      </c>
      <c r="AC124" s="270">
        <v>46.3</v>
      </c>
      <c r="AD124" s="270">
        <v>3.3</v>
      </c>
      <c r="AE124" s="270">
        <v>4</v>
      </c>
      <c r="AF124" s="270">
        <v>4.8</v>
      </c>
      <c r="AG124" s="270">
        <v>5.5</v>
      </c>
      <c r="AH124" s="270">
        <v>6.2</v>
      </c>
      <c r="AI124" s="270">
        <v>5.8</v>
      </c>
      <c r="AJ124" s="270">
        <v>7.1</v>
      </c>
      <c r="AK124" s="270">
        <v>8.4</v>
      </c>
      <c r="AL124" s="270">
        <v>9.6</v>
      </c>
      <c r="AM124" s="270">
        <v>10.9</v>
      </c>
      <c r="AN124" s="270">
        <v>9.76</v>
      </c>
      <c r="AO124" s="270">
        <v>11.96</v>
      </c>
      <c r="AP124" s="270">
        <v>14.16</v>
      </c>
      <c r="AQ124" s="270">
        <v>16.28</v>
      </c>
      <c r="AR124" s="270">
        <v>18.34</v>
      </c>
      <c r="AS124" s="270">
        <v>14.601000000000001</v>
      </c>
      <c r="AT124" s="270">
        <v>15.086</v>
      </c>
      <c r="AU124" s="270">
        <v>17.75</v>
      </c>
      <c r="AV124" s="270">
        <v>20.285</v>
      </c>
      <c r="AW124" s="270">
        <v>23.163</v>
      </c>
      <c r="AX124" s="270">
        <v>0</v>
      </c>
      <c r="AY124" s="270">
        <v>0</v>
      </c>
      <c r="AZ124" s="270">
        <v>0</v>
      </c>
      <c r="BA124" s="270">
        <v>0</v>
      </c>
      <c r="BB124" s="270">
        <v>0</v>
      </c>
      <c r="BC124" s="270">
        <v>0</v>
      </c>
      <c r="BD124" s="270">
        <v>0</v>
      </c>
      <c r="BE124" s="270">
        <v>0</v>
      </c>
      <c r="BF124" s="270">
        <v>0</v>
      </c>
      <c r="BG124" s="270">
        <v>0</v>
      </c>
    </row>
    <row r="125" spans="1:59">
      <c r="A125" s="267" t="s">
        <v>488</v>
      </c>
      <c r="B125" s="268" t="s">
        <v>395</v>
      </c>
      <c r="C125" s="268">
        <v>0</v>
      </c>
      <c r="D125" s="268">
        <v>0</v>
      </c>
      <c r="E125" s="268"/>
      <c r="F125" s="269" t="e">
        <v>#N/A</v>
      </c>
      <c r="G125" s="270">
        <v>0</v>
      </c>
      <c r="H125" s="270">
        <v>0</v>
      </c>
      <c r="I125" s="270">
        <v>0</v>
      </c>
      <c r="J125" s="270">
        <v>0</v>
      </c>
      <c r="K125" s="270">
        <v>0</v>
      </c>
      <c r="L125" s="270" t="e">
        <v>#VALUE!</v>
      </c>
      <c r="M125" s="271" t="s">
        <v>395</v>
      </c>
      <c r="N125" s="269">
        <v>0</v>
      </c>
      <c r="O125" s="269">
        <v>0</v>
      </c>
      <c r="P125" s="269">
        <v>0</v>
      </c>
      <c r="Q125" s="269">
        <v>0</v>
      </c>
      <c r="R125" s="269">
        <v>0</v>
      </c>
      <c r="S125" s="269" t="s">
        <v>207</v>
      </c>
      <c r="T125" s="270">
        <v>0</v>
      </c>
      <c r="U125" s="270">
        <v>0</v>
      </c>
      <c r="V125" s="270">
        <v>0</v>
      </c>
      <c r="W125" s="270">
        <v>0</v>
      </c>
      <c r="X125" s="270">
        <v>0</v>
      </c>
      <c r="Y125" s="270">
        <v>0</v>
      </c>
      <c r="Z125" s="270">
        <v>0</v>
      </c>
      <c r="AA125" s="270">
        <v>0</v>
      </c>
      <c r="AB125" s="270">
        <v>0</v>
      </c>
      <c r="AC125" s="270">
        <v>0</v>
      </c>
      <c r="AD125" s="270">
        <v>0</v>
      </c>
      <c r="AE125" s="270">
        <v>0</v>
      </c>
      <c r="AF125" s="270">
        <v>0</v>
      </c>
      <c r="AG125" s="270">
        <v>0</v>
      </c>
      <c r="AH125" s="270">
        <v>0</v>
      </c>
      <c r="AI125" s="270">
        <v>0</v>
      </c>
      <c r="AJ125" s="270">
        <v>0</v>
      </c>
      <c r="AK125" s="270">
        <v>0</v>
      </c>
      <c r="AL125" s="270">
        <v>0</v>
      </c>
      <c r="AM125" s="270">
        <v>0</v>
      </c>
      <c r="AN125" s="270">
        <v>0</v>
      </c>
      <c r="AO125" s="270">
        <v>0</v>
      </c>
      <c r="AP125" s="270">
        <v>0</v>
      </c>
      <c r="AQ125" s="270">
        <v>0</v>
      </c>
      <c r="AR125" s="270">
        <v>0</v>
      </c>
      <c r="AS125" s="270">
        <v>0</v>
      </c>
      <c r="AT125" s="270">
        <v>0</v>
      </c>
      <c r="AU125" s="270">
        <v>0</v>
      </c>
      <c r="AV125" s="270">
        <v>0</v>
      </c>
      <c r="AW125" s="270">
        <v>0</v>
      </c>
      <c r="AX125" s="270">
        <v>0</v>
      </c>
      <c r="AY125" s="270">
        <v>0</v>
      </c>
      <c r="AZ125" s="270">
        <v>0</v>
      </c>
      <c r="BA125" s="270">
        <v>0</v>
      </c>
      <c r="BB125" s="270">
        <v>0</v>
      </c>
      <c r="BC125" s="270">
        <v>0</v>
      </c>
      <c r="BD125" s="270">
        <v>0</v>
      </c>
      <c r="BE125" s="270">
        <v>0</v>
      </c>
      <c r="BF125" s="270">
        <v>0</v>
      </c>
      <c r="BG125" s="270">
        <v>0</v>
      </c>
    </row>
    <row r="126" spans="1:59">
      <c r="A126" s="267" t="s">
        <v>489</v>
      </c>
      <c r="B126" s="268">
        <v>0.14133333333333334</v>
      </c>
      <c r="C126" s="268">
        <v>0.4</v>
      </c>
      <c r="D126" s="268">
        <v>0</v>
      </c>
      <c r="E126" s="268"/>
      <c r="F126" s="269">
        <v>1045</v>
      </c>
      <c r="G126" s="270">
        <v>4.2999999999999997E-2</v>
      </c>
      <c r="H126" s="270">
        <v>2E-3</v>
      </c>
      <c r="I126" s="270">
        <v>1.9E-2</v>
      </c>
      <c r="J126" s="270">
        <v>2E-3</v>
      </c>
      <c r="K126" s="270">
        <v>3.9E-2</v>
      </c>
      <c r="L126" s="270">
        <v>3.6333333333333329E-2</v>
      </c>
      <c r="M126" s="271">
        <v>41.148325358851672</v>
      </c>
      <c r="N126" s="269">
        <v>1181</v>
      </c>
      <c r="O126" s="269">
        <v>1371</v>
      </c>
      <c r="P126" s="269">
        <v>1591</v>
      </c>
      <c r="Q126" s="269">
        <v>1846</v>
      </c>
      <c r="R126" s="269">
        <v>2143</v>
      </c>
      <c r="S126" s="269" t="s">
        <v>207</v>
      </c>
      <c r="T126" s="270">
        <v>4.9000000000000002E-2</v>
      </c>
      <c r="U126" s="270">
        <v>5.7000000000000002E-2</v>
      </c>
      <c r="V126" s="270">
        <v>6.6000000000000003E-2</v>
      </c>
      <c r="W126" s="270">
        <v>7.6999999999999999E-2</v>
      </c>
      <c r="X126" s="270">
        <v>8.8999999999999996E-2</v>
      </c>
      <c r="Y126" s="270">
        <v>3.0000000000000001E-3</v>
      </c>
      <c r="Z126" s="270">
        <v>4.0000000000000001E-3</v>
      </c>
      <c r="AA126" s="270">
        <v>4.0000000000000001E-3</v>
      </c>
      <c r="AB126" s="270">
        <v>5.0000000000000001E-3</v>
      </c>
      <c r="AC126" s="270">
        <v>5.0000000000000001E-3</v>
      </c>
      <c r="AD126" s="270">
        <v>2.1000000000000001E-2</v>
      </c>
      <c r="AE126" s="270">
        <v>2.4E-2</v>
      </c>
      <c r="AF126" s="270">
        <v>2.7E-2</v>
      </c>
      <c r="AG126" s="270">
        <v>0.03</v>
      </c>
      <c r="AH126" s="270">
        <v>3.3000000000000002E-2</v>
      </c>
      <c r="AI126" s="270">
        <v>3.0000000000000001E-3</v>
      </c>
      <c r="AJ126" s="270">
        <v>4.0000000000000001E-3</v>
      </c>
      <c r="AK126" s="270">
        <v>4.0000000000000001E-3</v>
      </c>
      <c r="AL126" s="270">
        <v>5.0000000000000001E-3</v>
      </c>
      <c r="AM126" s="270">
        <v>5.0000000000000001E-3</v>
      </c>
      <c r="AN126" s="270">
        <v>4.3999999999999997E-2</v>
      </c>
      <c r="AO126" s="270">
        <v>4.3999999999999997E-2</v>
      </c>
      <c r="AP126" s="270">
        <v>4.3999999999999997E-2</v>
      </c>
      <c r="AQ126" s="270">
        <v>4.3999999999999997E-2</v>
      </c>
      <c r="AR126" s="270">
        <v>4.3999999999999997E-2</v>
      </c>
      <c r="AS126" s="270">
        <v>2.1999999999999999E-2</v>
      </c>
      <c r="AT126" s="270">
        <v>2.4E-2</v>
      </c>
      <c r="AU126" s="270">
        <v>2.5999999999999999E-2</v>
      </c>
      <c r="AV126" s="270">
        <v>2.9000000000000001E-2</v>
      </c>
      <c r="AW126" s="270">
        <v>3.2000000000000001E-2</v>
      </c>
      <c r="AX126" s="270">
        <v>0</v>
      </c>
      <c r="AY126" s="270">
        <v>0</v>
      </c>
      <c r="AZ126" s="270">
        <v>0</v>
      </c>
      <c r="BA126" s="270">
        <v>0</v>
      </c>
      <c r="BB126" s="270">
        <v>0</v>
      </c>
      <c r="BC126" s="270">
        <v>0</v>
      </c>
      <c r="BD126" s="270">
        <v>0</v>
      </c>
      <c r="BE126" s="270">
        <v>0</v>
      </c>
      <c r="BF126" s="270">
        <v>0</v>
      </c>
      <c r="BG126" s="270">
        <v>0</v>
      </c>
    </row>
    <row r="127" spans="1:59">
      <c r="A127" s="267" t="s">
        <v>490</v>
      </c>
      <c r="B127" s="268">
        <v>1.6475833333333332</v>
      </c>
      <c r="C127" s="268">
        <v>7</v>
      </c>
      <c r="D127" s="268">
        <v>0</v>
      </c>
      <c r="E127" s="268"/>
      <c r="F127" s="269">
        <v>15730</v>
      </c>
      <c r="G127" s="270">
        <v>1.101</v>
      </c>
      <c r="H127" s="270">
        <v>8.5999999999999993E-2</v>
      </c>
      <c r="I127" s="270">
        <v>0.187</v>
      </c>
      <c r="J127" s="270">
        <v>2.3E-2</v>
      </c>
      <c r="K127" s="270">
        <v>2.7E-2</v>
      </c>
      <c r="L127" s="270">
        <v>0.22358333333333325</v>
      </c>
      <c r="M127" s="271">
        <v>69.993642720915446</v>
      </c>
      <c r="N127" s="269">
        <v>25883</v>
      </c>
      <c r="O127" s="269">
        <v>41610</v>
      </c>
      <c r="P127" s="269">
        <v>57338</v>
      </c>
      <c r="Q127" s="269">
        <v>73998</v>
      </c>
      <c r="R127" s="269">
        <v>93995</v>
      </c>
      <c r="S127" s="269" t="s">
        <v>207</v>
      </c>
      <c r="T127" s="270">
        <v>2.4</v>
      </c>
      <c r="U127" s="270">
        <v>3.95</v>
      </c>
      <c r="V127" s="270">
        <v>5.45</v>
      </c>
      <c r="W127" s="270">
        <v>6.97</v>
      </c>
      <c r="X127" s="270">
        <v>8.93</v>
      </c>
      <c r="Y127" s="270">
        <v>0.27700000000000002</v>
      </c>
      <c r="Z127" s="270">
        <v>0.53100000000000003</v>
      </c>
      <c r="AA127" s="270">
        <v>0.83899999999999997</v>
      </c>
      <c r="AB127" s="270">
        <v>1.0740000000000001</v>
      </c>
      <c r="AC127" s="270">
        <v>1.3740000000000001</v>
      </c>
      <c r="AD127" s="270">
        <v>0.36</v>
      </c>
      <c r="AE127" s="270">
        <v>0.69</v>
      </c>
      <c r="AF127" s="270">
        <v>1.0900000000000001</v>
      </c>
      <c r="AG127" s="270">
        <v>1.395</v>
      </c>
      <c r="AH127" s="270">
        <v>1.7849999999999999</v>
      </c>
      <c r="AI127" s="270">
        <v>8.3000000000000004E-2</v>
      </c>
      <c r="AJ127" s="270">
        <v>0.159</v>
      </c>
      <c r="AK127" s="270">
        <v>0.251</v>
      </c>
      <c r="AL127" s="270">
        <v>0.32100000000000001</v>
      </c>
      <c r="AM127" s="270">
        <v>0.41099999999999998</v>
      </c>
      <c r="AN127" s="270">
        <v>1.8</v>
      </c>
      <c r="AO127" s="270">
        <v>2.42</v>
      </c>
      <c r="AP127" s="270">
        <v>3.46</v>
      </c>
      <c r="AQ127" s="270">
        <v>3.4</v>
      </c>
      <c r="AR127" s="270">
        <v>4.3499999999999996</v>
      </c>
      <c r="AS127" s="270">
        <v>0.37</v>
      </c>
      <c r="AT127" s="270">
        <v>0.57999999999999996</v>
      </c>
      <c r="AU127" s="270">
        <v>0.83</v>
      </c>
      <c r="AV127" s="270">
        <v>0.99</v>
      </c>
      <c r="AW127" s="270">
        <v>1.27</v>
      </c>
      <c r="AX127" s="270">
        <v>10.1</v>
      </c>
      <c r="AY127" s="270">
        <v>0</v>
      </c>
      <c r="AZ127" s="270">
        <v>5.0999999999999996</v>
      </c>
      <c r="BA127" s="270">
        <v>0</v>
      </c>
      <c r="BB127" s="270">
        <v>0</v>
      </c>
      <c r="BC127" s="270">
        <v>0</v>
      </c>
      <c r="BD127" s="270">
        <v>0</v>
      </c>
      <c r="BE127" s="270">
        <v>0</v>
      </c>
      <c r="BF127" s="270">
        <v>0</v>
      </c>
      <c r="BG127" s="270">
        <v>0</v>
      </c>
    </row>
    <row r="128" spans="1:59">
      <c r="A128" s="267" t="s">
        <v>491</v>
      </c>
      <c r="B128" s="268">
        <v>0.28908333333333336</v>
      </c>
      <c r="C128" s="268">
        <v>0.5</v>
      </c>
      <c r="D128" s="268">
        <v>1.3000000000000001E-2</v>
      </c>
      <c r="E128" s="268"/>
      <c r="F128" s="269">
        <v>2043</v>
      </c>
      <c r="G128" s="270">
        <v>9.4E-2</v>
      </c>
      <c r="H128" s="270">
        <v>2.4E-2</v>
      </c>
      <c r="I128" s="270">
        <v>8.6999999999999994E-2</v>
      </c>
      <c r="J128" s="270">
        <v>7.0000000000000001E-3</v>
      </c>
      <c r="K128" s="270">
        <v>2.4E-2</v>
      </c>
      <c r="L128" s="270">
        <v>4.008333333333336E-2</v>
      </c>
      <c r="M128" s="271">
        <v>46.010768477728831</v>
      </c>
      <c r="N128" s="269">
        <v>2601</v>
      </c>
      <c r="O128" s="269">
        <v>3019</v>
      </c>
      <c r="P128" s="269">
        <v>3503</v>
      </c>
      <c r="Q128" s="269">
        <v>4066</v>
      </c>
      <c r="R128" s="269">
        <v>4719</v>
      </c>
      <c r="S128" s="269" t="s">
        <v>207</v>
      </c>
      <c r="T128" s="270">
        <v>0.104</v>
      </c>
      <c r="U128" s="270">
        <v>0.121</v>
      </c>
      <c r="V128" s="270">
        <v>0.14000000000000001</v>
      </c>
      <c r="W128" s="270">
        <v>0.16300000000000001</v>
      </c>
      <c r="X128" s="270">
        <v>0.189</v>
      </c>
      <c r="Y128" s="270">
        <v>1.7999999999999999E-2</v>
      </c>
      <c r="Z128" s="270">
        <v>2.1000000000000001E-2</v>
      </c>
      <c r="AA128" s="270">
        <v>2.4E-2</v>
      </c>
      <c r="AB128" s="270">
        <v>2.9000000000000001E-2</v>
      </c>
      <c r="AC128" s="270">
        <v>3.3000000000000002E-2</v>
      </c>
      <c r="AD128" s="270">
        <v>9.5000000000000001E-2</v>
      </c>
      <c r="AE128" s="270">
        <v>0.111</v>
      </c>
      <c r="AF128" s="270">
        <v>0.129</v>
      </c>
      <c r="AG128" s="270">
        <v>0.14899999999999999</v>
      </c>
      <c r="AH128" s="270">
        <v>0.16300000000000001</v>
      </c>
      <c r="AI128" s="270">
        <v>6.0000000000000001E-3</v>
      </c>
      <c r="AJ128" s="270">
        <v>7.0000000000000001E-3</v>
      </c>
      <c r="AK128" s="270">
        <v>8.0000000000000002E-3</v>
      </c>
      <c r="AL128" s="270">
        <v>0.01</v>
      </c>
      <c r="AM128" s="270">
        <v>1.0999999999999999E-2</v>
      </c>
      <c r="AN128" s="270">
        <v>3.4000000000000002E-2</v>
      </c>
      <c r="AO128" s="270">
        <v>3.4000000000000002E-2</v>
      </c>
      <c r="AP128" s="270">
        <v>3.4000000000000002E-2</v>
      </c>
      <c r="AQ128" s="270">
        <v>3.4000000000000002E-2</v>
      </c>
      <c r="AR128" s="270">
        <v>3.4000000000000002E-2</v>
      </c>
      <c r="AS128" s="270">
        <v>0.04</v>
      </c>
      <c r="AT128" s="270">
        <v>4.5999999999999999E-2</v>
      </c>
      <c r="AU128" s="270">
        <v>5.1999999999999998E-2</v>
      </c>
      <c r="AV128" s="270">
        <v>0.06</v>
      </c>
      <c r="AW128" s="270">
        <v>6.7000000000000004E-2</v>
      </c>
      <c r="AX128" s="270">
        <v>0</v>
      </c>
      <c r="AY128" s="270">
        <v>0</v>
      </c>
      <c r="AZ128" s="270">
        <v>0.153</v>
      </c>
      <c r="BA128" s="270">
        <v>0</v>
      </c>
      <c r="BB128" s="270">
        <v>0</v>
      </c>
      <c r="BC128" s="270">
        <v>0</v>
      </c>
      <c r="BD128" s="270">
        <v>0</v>
      </c>
      <c r="BE128" s="270">
        <v>0</v>
      </c>
      <c r="BF128" s="270">
        <v>0</v>
      </c>
      <c r="BG128" s="270">
        <v>0</v>
      </c>
    </row>
    <row r="129" spans="1:59">
      <c r="A129" s="267" t="s">
        <v>492</v>
      </c>
      <c r="B129" s="268">
        <v>4.1865000000000006</v>
      </c>
      <c r="C129" s="268">
        <v>5.2840000000000007</v>
      </c>
      <c r="D129" s="268">
        <v>0</v>
      </c>
      <c r="E129" s="268"/>
      <c r="F129" s="269">
        <v>15926</v>
      </c>
      <c r="G129" s="270">
        <v>1</v>
      </c>
      <c r="H129" s="270">
        <v>0.3</v>
      </c>
      <c r="I129" s="270">
        <v>2</v>
      </c>
      <c r="J129" s="270">
        <v>0.2</v>
      </c>
      <c r="K129" s="270">
        <v>0.39500000000000002</v>
      </c>
      <c r="L129" s="270">
        <v>0.29150000000000054</v>
      </c>
      <c r="M129" s="271">
        <v>62.790405626020345</v>
      </c>
      <c r="N129" s="269">
        <v>15926</v>
      </c>
      <c r="O129" s="269">
        <v>15926</v>
      </c>
      <c r="P129" s="269">
        <v>15926</v>
      </c>
      <c r="Q129" s="269">
        <v>15926</v>
      </c>
      <c r="R129" s="269">
        <v>15926</v>
      </c>
      <c r="S129" s="269" t="s">
        <v>201</v>
      </c>
      <c r="T129" s="270">
        <v>1</v>
      </c>
      <c r="U129" s="270">
        <v>1</v>
      </c>
      <c r="V129" s="270">
        <v>1</v>
      </c>
      <c r="W129" s="270">
        <v>1</v>
      </c>
      <c r="X129" s="270">
        <v>1</v>
      </c>
      <c r="Y129" s="270">
        <v>0.3</v>
      </c>
      <c r="Z129" s="270">
        <v>0.3</v>
      </c>
      <c r="AA129" s="270">
        <v>0.3</v>
      </c>
      <c r="AB129" s="270">
        <v>0.3</v>
      </c>
      <c r="AC129" s="270">
        <v>0.3</v>
      </c>
      <c r="AD129" s="270">
        <v>2</v>
      </c>
      <c r="AE129" s="270">
        <v>2</v>
      </c>
      <c r="AF129" s="270">
        <v>2</v>
      </c>
      <c r="AG129" s="270">
        <v>2</v>
      </c>
      <c r="AH129" s="270">
        <v>2</v>
      </c>
      <c r="AI129" s="270">
        <v>0.2</v>
      </c>
      <c r="AJ129" s="270">
        <v>0.2</v>
      </c>
      <c r="AK129" s="270">
        <v>0.2</v>
      </c>
      <c r="AL129" s="270">
        <v>0.2</v>
      </c>
      <c r="AM129" s="270">
        <v>0.2</v>
      </c>
      <c r="AN129" s="270">
        <v>0.39500000000000002</v>
      </c>
      <c r="AO129" s="270">
        <v>0.39500000000000002</v>
      </c>
      <c r="AP129" s="270">
        <v>0.39500000000000002</v>
      </c>
      <c r="AQ129" s="270">
        <v>0.39500000000000002</v>
      </c>
      <c r="AR129" s="270">
        <v>0.39500000000000002</v>
      </c>
      <c r="AS129" s="270">
        <v>0.29199999999999998</v>
      </c>
      <c r="AT129" s="270">
        <v>0.29199999999999998</v>
      </c>
      <c r="AU129" s="270">
        <v>0.29199999999999998</v>
      </c>
      <c r="AV129" s="270">
        <v>0.29199999999999998</v>
      </c>
      <c r="AW129" s="270">
        <v>0.29199999999999998</v>
      </c>
      <c r="AX129" s="270">
        <v>0</v>
      </c>
      <c r="AY129" s="270">
        <v>0</v>
      </c>
      <c r="AZ129" s="270">
        <v>0</v>
      </c>
      <c r="BA129" s="270">
        <v>0</v>
      </c>
      <c r="BB129" s="270">
        <v>0</v>
      </c>
      <c r="BC129" s="270">
        <v>0</v>
      </c>
      <c r="BD129" s="270">
        <v>0</v>
      </c>
      <c r="BE129" s="270">
        <v>0</v>
      </c>
      <c r="BF129" s="270">
        <v>0</v>
      </c>
      <c r="BG129" s="270">
        <v>0</v>
      </c>
    </row>
    <row r="130" spans="1:59">
      <c r="A130" s="267" t="s">
        <v>493</v>
      </c>
      <c r="B130" s="268">
        <v>0.62908333333333333</v>
      </c>
      <c r="C130" s="268">
        <v>3.2</v>
      </c>
      <c r="D130" s="268">
        <v>0</v>
      </c>
      <c r="E130" s="268"/>
      <c r="F130" s="269">
        <v>5800</v>
      </c>
      <c r="G130" s="270">
        <v>0.307</v>
      </c>
      <c r="H130" s="270">
        <v>7.5999999999999998E-2</v>
      </c>
      <c r="I130" s="270">
        <v>3.2000000000000001E-2</v>
      </c>
      <c r="J130" s="270">
        <v>1.6E-2</v>
      </c>
      <c r="K130" s="270">
        <v>0.09</v>
      </c>
      <c r="L130" s="270">
        <v>0.10808333333333331</v>
      </c>
      <c r="M130" s="271">
        <v>52.931034482758619</v>
      </c>
      <c r="N130" s="269">
        <v>6786</v>
      </c>
      <c r="O130" s="269">
        <v>8211</v>
      </c>
      <c r="P130" s="269">
        <v>9935</v>
      </c>
      <c r="Q130" s="269">
        <v>12021</v>
      </c>
      <c r="R130" s="269">
        <v>14546</v>
      </c>
      <c r="S130" s="269" t="s">
        <v>190</v>
      </c>
      <c r="T130" s="270">
        <v>0.67900000000000005</v>
      </c>
      <c r="U130" s="270">
        <v>0.82099999999999995</v>
      </c>
      <c r="V130" s="270">
        <v>0.99399999999999999</v>
      </c>
      <c r="W130" s="270">
        <v>1.202</v>
      </c>
      <c r="X130" s="270">
        <v>1.45</v>
      </c>
      <c r="Y130" s="270">
        <v>7.3999999999999996E-2</v>
      </c>
      <c r="Z130" s="270">
        <v>8.8999999999999996E-2</v>
      </c>
      <c r="AA130" s="270">
        <v>0.11</v>
      </c>
      <c r="AB130" s="270">
        <v>0.13</v>
      </c>
      <c r="AC130" s="270">
        <v>0.158</v>
      </c>
      <c r="AD130" s="270">
        <v>1.4999999999999999E-2</v>
      </c>
      <c r="AE130" s="270">
        <v>1.7999999999999999E-2</v>
      </c>
      <c r="AF130" s="270">
        <v>2.1999999999999999E-2</v>
      </c>
      <c r="AG130" s="270">
        <v>2.5999999999999999E-2</v>
      </c>
      <c r="AH130" s="270">
        <v>3.2000000000000001E-2</v>
      </c>
      <c r="AI130" s="270">
        <v>0</v>
      </c>
      <c r="AJ130" s="270">
        <v>0</v>
      </c>
      <c r="AK130" s="270">
        <v>0</v>
      </c>
      <c r="AL130" s="270">
        <v>0</v>
      </c>
      <c r="AM130" s="270">
        <v>0</v>
      </c>
      <c r="AN130" s="270">
        <v>3.5000000000000003E-2</v>
      </c>
      <c r="AO130" s="270">
        <v>4.2000000000000003E-2</v>
      </c>
      <c r="AP130" s="270">
        <v>5.0999999999999997E-2</v>
      </c>
      <c r="AQ130" s="270">
        <v>6.2E-2</v>
      </c>
      <c r="AR130" s="270">
        <v>7.4999999999999997E-2</v>
      </c>
      <c r="AS130" s="270">
        <v>0.14000000000000001</v>
      </c>
      <c r="AT130" s="270">
        <v>0.17</v>
      </c>
      <c r="AU130" s="270">
        <v>0.21</v>
      </c>
      <c r="AV130" s="270">
        <v>0.25</v>
      </c>
      <c r="AW130" s="270">
        <v>0.31</v>
      </c>
      <c r="AX130" s="270">
        <v>0</v>
      </c>
      <c r="AY130" s="270">
        <v>0</v>
      </c>
      <c r="AZ130" s="270">
        <v>0</v>
      </c>
      <c r="BA130" s="270">
        <v>0</v>
      </c>
      <c r="BB130" s="270">
        <v>0</v>
      </c>
      <c r="BC130" s="270">
        <v>0</v>
      </c>
      <c r="BD130" s="270">
        <v>0</v>
      </c>
      <c r="BE130" s="270">
        <v>0</v>
      </c>
      <c r="BF130" s="270">
        <v>0</v>
      </c>
      <c r="BG130" s="270">
        <v>0</v>
      </c>
    </row>
    <row r="131" spans="1:59">
      <c r="A131" s="267" t="s">
        <v>494</v>
      </c>
      <c r="B131" s="268">
        <v>3.025000000000001E-2</v>
      </c>
      <c r="C131" s="268">
        <v>0.19600000000000001</v>
      </c>
      <c r="D131" s="268">
        <v>0</v>
      </c>
      <c r="E131" s="268"/>
      <c r="F131" s="269">
        <v>252</v>
      </c>
      <c r="G131" s="270">
        <v>1.2999999999999999E-2</v>
      </c>
      <c r="H131" s="270">
        <v>0</v>
      </c>
      <c r="I131" s="270">
        <v>0</v>
      </c>
      <c r="J131" s="270">
        <v>0</v>
      </c>
      <c r="K131" s="270">
        <v>5.0000000000000001E-3</v>
      </c>
      <c r="L131" s="270">
        <v>1.2250000000000011E-2</v>
      </c>
      <c r="M131" s="271">
        <v>51.587301587301589</v>
      </c>
      <c r="N131" s="269">
        <v>258</v>
      </c>
      <c r="O131" s="269">
        <v>268</v>
      </c>
      <c r="P131" s="269">
        <v>274</v>
      </c>
      <c r="Q131" s="269">
        <v>280</v>
      </c>
      <c r="R131" s="269">
        <v>288</v>
      </c>
      <c r="S131" s="269" t="s">
        <v>145</v>
      </c>
      <c r="T131" s="270">
        <v>1.4999999999999999E-2</v>
      </c>
      <c r="U131" s="270">
        <v>1.6E-2</v>
      </c>
      <c r="V131" s="270">
        <v>1.7000000000000001E-2</v>
      </c>
      <c r="W131" s="270">
        <v>1.7999999999999999E-2</v>
      </c>
      <c r="X131" s="270">
        <v>1.9E-2</v>
      </c>
      <c r="Y131" s="270">
        <v>0</v>
      </c>
      <c r="Z131" s="270">
        <v>0</v>
      </c>
      <c r="AA131" s="270">
        <v>0</v>
      </c>
      <c r="AB131" s="270">
        <v>0</v>
      </c>
      <c r="AC131" s="270">
        <v>0</v>
      </c>
      <c r="AD131" s="270">
        <v>0</v>
      </c>
      <c r="AE131" s="270">
        <v>0</v>
      </c>
      <c r="AF131" s="270">
        <v>0</v>
      </c>
      <c r="AG131" s="270">
        <v>0</v>
      </c>
      <c r="AH131" s="270">
        <v>0</v>
      </c>
      <c r="AI131" s="270">
        <v>0</v>
      </c>
      <c r="AJ131" s="270">
        <v>0</v>
      </c>
      <c r="AK131" s="270">
        <v>0</v>
      </c>
      <c r="AL131" s="270">
        <v>0</v>
      </c>
      <c r="AM131" s="270">
        <v>0</v>
      </c>
      <c r="AN131" s="270">
        <v>6.0000000000000001E-3</v>
      </c>
      <c r="AO131" s="270">
        <v>6.0000000000000001E-3</v>
      </c>
      <c r="AP131" s="270">
        <v>7.0000000000000001E-3</v>
      </c>
      <c r="AQ131" s="270">
        <v>7.0000000000000001E-3</v>
      </c>
      <c r="AR131" s="270">
        <v>8.0000000000000002E-3</v>
      </c>
      <c r="AS131" s="270">
        <v>1.4999999999999999E-2</v>
      </c>
      <c r="AT131" s="270">
        <v>1.6E-2</v>
      </c>
      <c r="AU131" s="270">
        <v>1.7000000000000001E-2</v>
      </c>
      <c r="AV131" s="270">
        <v>1.7999999999999999E-2</v>
      </c>
      <c r="AW131" s="270">
        <v>1.9E-2</v>
      </c>
      <c r="AX131" s="270">
        <v>0</v>
      </c>
      <c r="AY131" s="270">
        <v>0</v>
      </c>
      <c r="AZ131" s="270">
        <v>0</v>
      </c>
      <c r="BA131" s="270">
        <v>0</v>
      </c>
      <c r="BB131" s="270">
        <v>0</v>
      </c>
      <c r="BC131" s="270">
        <v>0</v>
      </c>
      <c r="BD131" s="270">
        <v>0</v>
      </c>
      <c r="BE131" s="270">
        <v>0</v>
      </c>
      <c r="BF131" s="270">
        <v>0</v>
      </c>
      <c r="BG131" s="270">
        <v>0</v>
      </c>
    </row>
    <row r="132" spans="1:59">
      <c r="A132" s="267" t="s">
        <v>495</v>
      </c>
      <c r="B132" s="268">
        <v>0.41941666666666672</v>
      </c>
      <c r="C132" s="268">
        <v>2.1160000000000001</v>
      </c>
      <c r="D132" s="268">
        <v>0</v>
      </c>
      <c r="E132" s="268"/>
      <c r="F132" s="269">
        <v>4167</v>
      </c>
      <c r="G132" s="270">
        <v>0.25</v>
      </c>
      <c r="H132" s="270">
        <v>0.02</v>
      </c>
      <c r="I132" s="270">
        <v>8.5000000000000006E-2</v>
      </c>
      <c r="J132" s="270">
        <v>0.02</v>
      </c>
      <c r="K132" s="270">
        <v>3.0000000000000001E-3</v>
      </c>
      <c r="L132" s="270">
        <v>4.1416666666666657E-2</v>
      </c>
      <c r="M132" s="271">
        <v>59.995200383969284</v>
      </c>
      <c r="N132" s="269">
        <v>4167</v>
      </c>
      <c r="O132" s="269">
        <v>4167</v>
      </c>
      <c r="P132" s="269">
        <v>4203</v>
      </c>
      <c r="Q132" s="269">
        <v>4287</v>
      </c>
      <c r="R132" s="269">
        <v>4374</v>
      </c>
      <c r="S132" s="269" t="s">
        <v>146</v>
      </c>
      <c r="T132" s="270">
        <v>0.25</v>
      </c>
      <c r="U132" s="270">
        <v>0.25</v>
      </c>
      <c r="V132" s="270">
        <v>0.252</v>
      </c>
      <c r="W132" s="270">
        <v>0.25700000000000001</v>
      </c>
      <c r="X132" s="270">
        <v>0.26200000000000001</v>
      </c>
      <c r="Y132" s="270">
        <v>2.1000000000000001E-2</v>
      </c>
      <c r="Z132" s="270">
        <v>2.1999999999999999E-2</v>
      </c>
      <c r="AA132" s="270">
        <v>2.3E-2</v>
      </c>
      <c r="AB132" s="270">
        <v>2.4E-2</v>
      </c>
      <c r="AC132" s="270">
        <v>2.5999999999999999E-2</v>
      </c>
      <c r="AD132" s="270">
        <v>8.6999999999999994E-2</v>
      </c>
      <c r="AE132" s="270">
        <v>8.7999999999999995E-2</v>
      </c>
      <c r="AF132" s="270">
        <v>0.09</v>
      </c>
      <c r="AG132" s="270">
        <v>9.1999999999999998E-2</v>
      </c>
      <c r="AH132" s="270">
        <v>9.4E-2</v>
      </c>
      <c r="AI132" s="270">
        <v>0.02</v>
      </c>
      <c r="AJ132" s="270">
        <v>2.1000000000000001E-2</v>
      </c>
      <c r="AK132" s="270">
        <v>2.1000000000000001E-2</v>
      </c>
      <c r="AL132" s="270">
        <v>2.1999999999999999E-2</v>
      </c>
      <c r="AM132" s="270">
        <v>2.1999999999999999E-2</v>
      </c>
      <c r="AN132" s="270">
        <v>3.0000000000000001E-3</v>
      </c>
      <c r="AO132" s="270">
        <v>3.0000000000000001E-3</v>
      </c>
      <c r="AP132" s="270">
        <v>3.0000000000000001E-3</v>
      </c>
      <c r="AQ132" s="270">
        <v>3.0000000000000001E-3</v>
      </c>
      <c r="AR132" s="270">
        <v>3.0000000000000001E-3</v>
      </c>
      <c r="AS132" s="270">
        <v>4.2000000000000003E-2</v>
      </c>
      <c r="AT132" s="270">
        <v>4.2999999999999997E-2</v>
      </c>
      <c r="AU132" s="270">
        <v>4.2999999999999997E-2</v>
      </c>
      <c r="AV132" s="270">
        <v>4.3999999999999997E-2</v>
      </c>
      <c r="AW132" s="270">
        <v>4.4999999999999998E-2</v>
      </c>
      <c r="AX132" s="270">
        <v>0</v>
      </c>
      <c r="AY132" s="270">
        <v>0</v>
      </c>
      <c r="AZ132" s="270">
        <v>0</v>
      </c>
      <c r="BA132" s="270">
        <v>0</v>
      </c>
      <c r="BB132" s="270">
        <v>0</v>
      </c>
      <c r="BC132" s="270">
        <v>0</v>
      </c>
      <c r="BD132" s="270">
        <v>0</v>
      </c>
      <c r="BE132" s="270">
        <v>0</v>
      </c>
      <c r="BF132" s="270">
        <v>0</v>
      </c>
      <c r="BG132" s="270">
        <v>0</v>
      </c>
    </row>
    <row r="133" spans="1:59">
      <c r="A133" s="267" t="s">
        <v>496</v>
      </c>
      <c r="B133" s="268">
        <v>0.32341666666666663</v>
      </c>
      <c r="C133" s="268">
        <v>0.71699999999999997</v>
      </c>
      <c r="D133" s="268">
        <v>4.2000000000000003E-2</v>
      </c>
      <c r="E133" s="268"/>
      <c r="F133" s="269">
        <v>4361</v>
      </c>
      <c r="G133" s="270">
        <v>0.22800000000000001</v>
      </c>
      <c r="H133" s="270">
        <v>8.9999999999999993E-3</v>
      </c>
      <c r="I133" s="270">
        <v>0</v>
      </c>
      <c r="J133" s="270">
        <v>2.4E-2</v>
      </c>
      <c r="K133" s="270">
        <v>2E-3</v>
      </c>
      <c r="L133" s="270">
        <v>1.8416666666666637E-2</v>
      </c>
      <c r="M133" s="271">
        <v>52.281586792020178</v>
      </c>
      <c r="N133" s="269">
        <v>4537</v>
      </c>
      <c r="O133" s="269">
        <v>5000</v>
      </c>
      <c r="P133" s="269">
        <v>5490</v>
      </c>
      <c r="Q133" s="269">
        <v>6000</v>
      </c>
      <c r="R133" s="269">
        <v>6555</v>
      </c>
      <c r="S133" s="269" t="s">
        <v>195</v>
      </c>
      <c r="T133" s="270">
        <v>0.23100000000000001</v>
      </c>
      <c r="U133" s="270">
        <v>0.23499999999999999</v>
      </c>
      <c r="V133" s="270">
        <v>0.24099999999999999</v>
      </c>
      <c r="W133" s="270">
        <v>0.247</v>
      </c>
      <c r="X133" s="270">
        <v>0.254</v>
      </c>
      <c r="Y133" s="270">
        <v>0.01</v>
      </c>
      <c r="Z133" s="270">
        <v>1.0999999999999999E-2</v>
      </c>
      <c r="AA133" s="270">
        <v>1.0999999999999999E-2</v>
      </c>
      <c r="AB133" s="270">
        <v>1.2E-2</v>
      </c>
      <c r="AC133" s="270">
        <v>1.2E-2</v>
      </c>
      <c r="AD133" s="270">
        <v>0</v>
      </c>
      <c r="AE133" s="270">
        <v>0</v>
      </c>
      <c r="AF133" s="270">
        <v>0</v>
      </c>
      <c r="AG133" s="270">
        <v>0</v>
      </c>
      <c r="AH133" s="270">
        <v>0</v>
      </c>
      <c r="AI133" s="270">
        <v>2.9000000000000001E-2</v>
      </c>
      <c r="AJ133" s="270">
        <v>2.9000000000000001E-2</v>
      </c>
      <c r="AK133" s="270">
        <v>0.03</v>
      </c>
      <c r="AL133" s="270">
        <v>0.03</v>
      </c>
      <c r="AM133" s="270">
        <v>3.1E-2</v>
      </c>
      <c r="AN133" s="270">
        <v>3.0000000000000001E-3</v>
      </c>
      <c r="AO133" s="270">
        <v>3.0000000000000001E-3</v>
      </c>
      <c r="AP133" s="270">
        <v>3.0000000000000001E-3</v>
      </c>
      <c r="AQ133" s="270">
        <v>3.0000000000000001E-3</v>
      </c>
      <c r="AR133" s="270">
        <v>4.0000000000000001E-3</v>
      </c>
      <c r="AS133" s="270">
        <v>1.0999999999999999E-2</v>
      </c>
      <c r="AT133" s="270">
        <v>1.0999999999999999E-2</v>
      </c>
      <c r="AU133" s="270">
        <v>1.2E-2</v>
      </c>
      <c r="AV133" s="270">
        <v>1.2E-2</v>
      </c>
      <c r="AW133" s="270">
        <v>1.2E-2</v>
      </c>
      <c r="AX133" s="270">
        <v>0</v>
      </c>
      <c r="AY133" s="270">
        <v>0</v>
      </c>
      <c r="AZ133" s="270">
        <v>0</v>
      </c>
      <c r="BA133" s="270">
        <v>0</v>
      </c>
      <c r="BB133" s="270">
        <v>0</v>
      </c>
      <c r="BC133" s="270">
        <v>0</v>
      </c>
      <c r="BD133" s="270">
        <v>0</v>
      </c>
      <c r="BE133" s="270">
        <v>0</v>
      </c>
      <c r="BF133" s="270">
        <v>0</v>
      </c>
      <c r="BG133" s="270">
        <v>0</v>
      </c>
    </row>
    <row r="134" spans="1:59">
      <c r="A134" s="267" t="s">
        <v>497</v>
      </c>
      <c r="B134" s="268">
        <v>0.19799999999999995</v>
      </c>
      <c r="C134" s="268">
        <v>0.77400000000000002</v>
      </c>
      <c r="D134" s="268">
        <v>0</v>
      </c>
      <c r="E134" s="268"/>
      <c r="F134" s="269">
        <v>2560</v>
      </c>
      <c r="G134" s="270">
        <v>0.156</v>
      </c>
      <c r="H134" s="270">
        <v>0.02</v>
      </c>
      <c r="I134" s="270">
        <v>0</v>
      </c>
      <c r="J134" s="270">
        <v>1E-3</v>
      </c>
      <c r="K134" s="270">
        <v>0.01</v>
      </c>
      <c r="L134" s="270">
        <v>1.0999999999999954E-2</v>
      </c>
      <c r="M134" s="271">
        <v>60.9375</v>
      </c>
      <c r="N134" s="269">
        <v>2700</v>
      </c>
      <c r="O134" s="269">
        <v>2900</v>
      </c>
      <c r="P134" s="269">
        <v>3100</v>
      </c>
      <c r="Q134" s="269">
        <v>3300</v>
      </c>
      <c r="R134" s="269">
        <v>3600</v>
      </c>
      <c r="S134" s="269" t="s">
        <v>219</v>
      </c>
      <c r="T134" s="270">
        <v>0.188</v>
      </c>
      <c r="U134" s="270">
        <v>0.2</v>
      </c>
      <c r="V134" s="270">
        <v>0.22</v>
      </c>
      <c r="W134" s="270">
        <v>0.24</v>
      </c>
      <c r="X134" s="270">
        <v>0.26</v>
      </c>
      <c r="Y134" s="270">
        <v>2.5000000000000001E-2</v>
      </c>
      <c r="Z134" s="270">
        <v>0.03</v>
      </c>
      <c r="AA134" s="270">
        <v>3.5000000000000003E-2</v>
      </c>
      <c r="AB134" s="270">
        <v>0.04</v>
      </c>
      <c r="AC134" s="270">
        <v>4.4999999999999998E-2</v>
      </c>
      <c r="AD134" s="270">
        <v>0.01</v>
      </c>
      <c r="AE134" s="270">
        <v>1.2E-2</v>
      </c>
      <c r="AF134" s="270">
        <v>1.4E-2</v>
      </c>
      <c r="AG134" s="270">
        <v>1.6E-2</v>
      </c>
      <c r="AH134" s="270">
        <v>1.7999999999999999E-2</v>
      </c>
      <c r="AI134" s="270">
        <v>7.0000000000000001E-3</v>
      </c>
      <c r="AJ134" s="270">
        <v>8.9999999999999993E-3</v>
      </c>
      <c r="AK134" s="270">
        <v>1.0999999999999999E-2</v>
      </c>
      <c r="AL134" s="270">
        <v>1.2999999999999999E-2</v>
      </c>
      <c r="AM134" s="270">
        <v>1.4999999999999999E-2</v>
      </c>
      <c r="AN134" s="270">
        <v>0.01</v>
      </c>
      <c r="AO134" s="270">
        <v>1.4999999999999999E-2</v>
      </c>
      <c r="AP134" s="270">
        <v>0.02</v>
      </c>
      <c r="AQ134" s="270">
        <v>2.5000000000000001E-2</v>
      </c>
      <c r="AR134" s="270">
        <v>0.03</v>
      </c>
      <c r="AS134" s="270">
        <v>2E-3</v>
      </c>
      <c r="AT134" s="270">
        <v>2E-3</v>
      </c>
      <c r="AU134" s="270">
        <v>2E-3</v>
      </c>
      <c r="AV134" s="270">
        <v>2E-3</v>
      </c>
      <c r="AW134" s="270">
        <v>2E-3</v>
      </c>
      <c r="AX134" s="270">
        <v>0</v>
      </c>
      <c r="AY134" s="270">
        <v>0</v>
      </c>
      <c r="AZ134" s="270">
        <v>0</v>
      </c>
      <c r="BA134" s="270">
        <v>0</v>
      </c>
      <c r="BB134" s="270">
        <v>0</v>
      </c>
      <c r="BC134" s="270">
        <v>0</v>
      </c>
      <c r="BD134" s="270">
        <v>0</v>
      </c>
      <c r="BE134" s="270">
        <v>0</v>
      </c>
      <c r="BF134" s="270">
        <v>0</v>
      </c>
      <c r="BG134" s="270">
        <v>0</v>
      </c>
    </row>
    <row r="135" spans="1:59">
      <c r="A135" s="267" t="s">
        <v>498</v>
      </c>
      <c r="B135" s="268">
        <v>0.87749999999999995</v>
      </c>
      <c r="C135" s="268">
        <v>1.7630000000000001</v>
      </c>
      <c r="D135" s="268">
        <v>0</v>
      </c>
      <c r="E135" s="268"/>
      <c r="F135" s="269">
        <v>10762</v>
      </c>
      <c r="G135" s="270">
        <v>0.55900000000000005</v>
      </c>
      <c r="H135" s="270">
        <v>0.05</v>
      </c>
      <c r="I135" s="270">
        <v>6.0000000000000001E-3</v>
      </c>
      <c r="J135" s="270">
        <v>2.1999999999999999E-2</v>
      </c>
      <c r="K135" s="270">
        <v>0.04</v>
      </c>
      <c r="L135" s="270">
        <v>0.20049999999999979</v>
      </c>
      <c r="M135" s="271">
        <v>51.942018212228213</v>
      </c>
      <c r="N135" s="269">
        <v>11500</v>
      </c>
      <c r="O135" s="269">
        <v>11650</v>
      </c>
      <c r="P135" s="269">
        <v>11785</v>
      </c>
      <c r="Q135" s="269">
        <v>11902</v>
      </c>
      <c r="R135" s="269">
        <v>12362</v>
      </c>
      <c r="S135" s="269" t="s">
        <v>205</v>
      </c>
      <c r="T135" s="270">
        <v>0.6</v>
      </c>
      <c r="U135" s="270">
        <v>0.65</v>
      </c>
      <c r="V135" s="270">
        <v>0.70499999999999996</v>
      </c>
      <c r="W135" s="270">
        <v>0.77500000000000002</v>
      </c>
      <c r="X135" s="270">
        <v>0.82499999999999996</v>
      </c>
      <c r="Y135" s="270">
        <v>0.05</v>
      </c>
      <c r="Z135" s="270">
        <v>5.5E-2</v>
      </c>
      <c r="AA135" s="270">
        <v>6.5000000000000002E-2</v>
      </c>
      <c r="AB135" s="270">
        <v>7.4999999999999997E-2</v>
      </c>
      <c r="AC135" s="270">
        <v>0.09</v>
      </c>
      <c r="AD135" s="270">
        <v>5.0000000000000001E-3</v>
      </c>
      <c r="AE135" s="270">
        <v>5.0000000000000001E-3</v>
      </c>
      <c r="AF135" s="270">
        <v>6.0000000000000001E-3</v>
      </c>
      <c r="AG135" s="270">
        <v>7.0000000000000001E-3</v>
      </c>
      <c r="AH135" s="270">
        <v>0.01</v>
      </c>
      <c r="AI135" s="270">
        <v>2.1999999999999999E-2</v>
      </c>
      <c r="AJ135" s="270">
        <v>2.3E-2</v>
      </c>
      <c r="AK135" s="270">
        <v>2.5000000000000001E-2</v>
      </c>
      <c r="AL135" s="270">
        <v>2.8000000000000001E-2</v>
      </c>
      <c r="AM135" s="270">
        <v>0.03</v>
      </c>
      <c r="AN135" s="270">
        <v>3.7999999999999999E-2</v>
      </c>
      <c r="AO135" s="270">
        <v>0.04</v>
      </c>
      <c r="AP135" s="270">
        <v>0.05</v>
      </c>
      <c r="AQ135" s="270">
        <v>5.5E-2</v>
      </c>
      <c r="AR135" s="270">
        <v>6.5000000000000002E-2</v>
      </c>
      <c r="AS135" s="270">
        <v>0.22900000000000001</v>
      </c>
      <c r="AT135" s="270">
        <v>0.248</v>
      </c>
      <c r="AU135" s="270">
        <v>0.27300000000000002</v>
      </c>
      <c r="AV135" s="270">
        <v>0.30199999999999999</v>
      </c>
      <c r="AW135" s="270">
        <v>0.32700000000000001</v>
      </c>
      <c r="AX135" s="270">
        <v>0</v>
      </c>
      <c r="AY135" s="270">
        <v>0</v>
      </c>
      <c r="AZ135" s="270">
        <v>0</v>
      </c>
      <c r="BA135" s="270">
        <v>0</v>
      </c>
      <c r="BB135" s="270">
        <v>0</v>
      </c>
      <c r="BC135" s="270">
        <v>0</v>
      </c>
      <c r="BD135" s="270">
        <v>0</v>
      </c>
      <c r="BE135" s="270">
        <v>0</v>
      </c>
      <c r="BF135" s="270">
        <v>0</v>
      </c>
      <c r="BG135" s="270">
        <v>0</v>
      </c>
    </row>
    <row r="136" spans="1:59">
      <c r="A136" s="267" t="s">
        <v>973</v>
      </c>
      <c r="B136" s="268">
        <v>0.9468333333333333</v>
      </c>
      <c r="C136" s="268">
        <v>2</v>
      </c>
      <c r="D136" s="268">
        <v>0</v>
      </c>
      <c r="E136" s="268"/>
      <c r="F136" s="269">
        <v>4334</v>
      </c>
      <c r="G136" s="270">
        <v>0.82299999999999995</v>
      </c>
      <c r="H136" s="270">
        <v>7.5999999999999998E-2</v>
      </c>
      <c r="I136" s="270">
        <v>3.0000000000000001E-3</v>
      </c>
      <c r="J136" s="270">
        <v>1E-3</v>
      </c>
      <c r="K136" s="270">
        <v>2E-3</v>
      </c>
      <c r="L136" s="270">
        <v>4.1833333333333389E-2</v>
      </c>
      <c r="M136" s="271">
        <v>189.89386248269497</v>
      </c>
      <c r="N136" s="269">
        <v>4700</v>
      </c>
      <c r="O136" s="269">
        <v>5100</v>
      </c>
      <c r="P136" s="269">
        <v>5500</v>
      </c>
      <c r="Q136" s="269">
        <v>5900</v>
      </c>
      <c r="R136" s="269">
        <v>6300</v>
      </c>
      <c r="S136" s="269" t="s">
        <v>150</v>
      </c>
      <c r="T136" s="270">
        <v>0.216</v>
      </c>
      <c r="U136" s="270">
        <v>0.23499999999999999</v>
      </c>
      <c r="V136" s="270">
        <v>0.253</v>
      </c>
      <c r="W136" s="270">
        <v>0.27100000000000002</v>
      </c>
      <c r="X136" s="270">
        <v>0.28999999999999998</v>
      </c>
      <c r="Y136" s="270">
        <v>0.16300000000000001</v>
      </c>
      <c r="Z136" s="270">
        <v>0.17100000000000001</v>
      </c>
      <c r="AA136" s="270">
        <v>0.20100000000000001</v>
      </c>
      <c r="AB136" s="270">
        <v>0.23300000000000001</v>
      </c>
      <c r="AC136" s="270">
        <v>0.245</v>
      </c>
      <c r="AD136" s="270">
        <v>0.34799999999999998</v>
      </c>
      <c r="AE136" s="270">
        <v>0.40400000000000003</v>
      </c>
      <c r="AF136" s="270">
        <v>0.46800000000000003</v>
      </c>
      <c r="AG136" s="270">
        <v>0.54300000000000004</v>
      </c>
      <c r="AH136" s="270">
        <v>0.54300000000000004</v>
      </c>
      <c r="AI136" s="270">
        <v>4.8000000000000001E-2</v>
      </c>
      <c r="AJ136" s="270">
        <v>5.6000000000000001E-2</v>
      </c>
      <c r="AK136" s="270">
        <v>6.4000000000000001E-2</v>
      </c>
      <c r="AL136" s="270">
        <v>7.1999999999999995E-2</v>
      </c>
      <c r="AM136" s="270">
        <v>0.08</v>
      </c>
      <c r="AN136" s="270">
        <v>2.5000000000000001E-2</v>
      </c>
      <c r="AO136" s="270">
        <v>2.7E-2</v>
      </c>
      <c r="AP136" s="270">
        <v>2.9000000000000001E-2</v>
      </c>
      <c r="AQ136" s="270">
        <v>3.1E-2</v>
      </c>
      <c r="AR136" s="270">
        <v>3.3000000000000002E-2</v>
      </c>
      <c r="AS136" s="270">
        <v>-4.4999999999999998E-2</v>
      </c>
      <c r="AT136" s="270">
        <v>-5.0999999999999997E-2</v>
      </c>
      <c r="AU136" s="270">
        <v>-5.8000000000000003E-2</v>
      </c>
      <c r="AV136" s="270">
        <v>-6.5000000000000002E-2</v>
      </c>
      <c r="AW136" s="270">
        <v>-6.8000000000000005E-2</v>
      </c>
      <c r="AX136" s="270">
        <v>0</v>
      </c>
      <c r="AY136" s="270">
        <v>0</v>
      </c>
      <c r="AZ136" s="270">
        <v>0</v>
      </c>
      <c r="BA136" s="270">
        <v>0</v>
      </c>
      <c r="BB136" s="270">
        <v>0</v>
      </c>
      <c r="BC136" s="270">
        <v>0</v>
      </c>
      <c r="BD136" s="270">
        <v>0</v>
      </c>
      <c r="BE136" s="270">
        <v>0</v>
      </c>
      <c r="BF136" s="270">
        <v>0</v>
      </c>
      <c r="BG136" s="270">
        <v>0</v>
      </c>
    </row>
    <row r="137" spans="1:59">
      <c r="A137" s="267" t="s">
        <v>974</v>
      </c>
      <c r="B137" s="268">
        <v>38.324999999999996</v>
      </c>
      <c r="C137" s="268">
        <v>133</v>
      </c>
      <c r="D137" s="268">
        <v>0.14605479452054795</v>
      </c>
      <c r="E137" s="268"/>
      <c r="F137" s="269">
        <v>330700</v>
      </c>
      <c r="G137" s="270">
        <v>14.84</v>
      </c>
      <c r="H137" s="270">
        <v>9.94</v>
      </c>
      <c r="I137" s="270">
        <v>5.59</v>
      </c>
      <c r="J137" s="270">
        <v>0.92</v>
      </c>
      <c r="K137" s="270">
        <v>0.8</v>
      </c>
      <c r="L137" s="270">
        <v>6.0889452054794475</v>
      </c>
      <c r="M137" s="271">
        <v>44.874508618082857</v>
      </c>
      <c r="N137" s="269">
        <v>350000</v>
      </c>
      <c r="O137" s="269">
        <v>401000</v>
      </c>
      <c r="P137" s="269">
        <v>453000</v>
      </c>
      <c r="Q137" s="269">
        <v>505000</v>
      </c>
      <c r="R137" s="269">
        <v>557000</v>
      </c>
      <c r="S137" s="269" t="s">
        <v>192</v>
      </c>
      <c r="T137" s="270">
        <v>17.797000000000001</v>
      </c>
      <c r="U137" s="270">
        <v>19.317</v>
      </c>
      <c r="V137" s="270">
        <v>20.838000000000001</v>
      </c>
      <c r="W137" s="270">
        <v>22.725000000000001</v>
      </c>
      <c r="X137" s="270">
        <v>25.065000000000001</v>
      </c>
      <c r="Y137" s="270">
        <v>6.6970000000000001</v>
      </c>
      <c r="Z137" s="270">
        <v>8.0459999999999994</v>
      </c>
      <c r="AA137" s="270">
        <v>8.5459999999999994</v>
      </c>
      <c r="AB137" s="270">
        <v>9.1660000000000004</v>
      </c>
      <c r="AC137" s="270">
        <v>9.9350000000000005</v>
      </c>
      <c r="AD137" s="270">
        <v>12.38</v>
      </c>
      <c r="AE137" s="270">
        <v>14.43</v>
      </c>
      <c r="AF137" s="270">
        <v>14.43</v>
      </c>
      <c r="AG137" s="270">
        <v>14.43</v>
      </c>
      <c r="AH137" s="270">
        <v>14.43</v>
      </c>
      <c r="AI137" s="270">
        <v>1.3720000000000001</v>
      </c>
      <c r="AJ137" s="270">
        <v>1.4890000000000001</v>
      </c>
      <c r="AK137" s="270">
        <v>1.6060000000000001</v>
      </c>
      <c r="AL137" s="270">
        <v>1.7509999999999999</v>
      </c>
      <c r="AM137" s="270">
        <v>1.931</v>
      </c>
      <c r="AN137" s="270">
        <v>0.73399999999999999</v>
      </c>
      <c r="AO137" s="270">
        <v>0.83</v>
      </c>
      <c r="AP137" s="270">
        <v>0.872</v>
      </c>
      <c r="AQ137" s="270">
        <v>0.92200000000000004</v>
      </c>
      <c r="AR137" s="270">
        <v>0.98599999999999999</v>
      </c>
      <c r="AS137" s="270">
        <v>1.95</v>
      </c>
      <c r="AT137" s="270">
        <v>2.15</v>
      </c>
      <c r="AU137" s="270">
        <v>2.36</v>
      </c>
      <c r="AV137" s="270">
        <v>2.6</v>
      </c>
      <c r="AW137" s="270">
        <v>2.85</v>
      </c>
      <c r="AX137" s="270">
        <v>0</v>
      </c>
      <c r="AY137" s="270">
        <v>0</v>
      </c>
      <c r="AZ137" s="270">
        <v>0</v>
      </c>
      <c r="BA137" s="270">
        <v>0</v>
      </c>
      <c r="BB137" s="270">
        <v>0</v>
      </c>
      <c r="BC137" s="270">
        <v>8</v>
      </c>
      <c r="BD137" s="270">
        <v>0</v>
      </c>
      <c r="BE137" s="270">
        <v>-2</v>
      </c>
      <c r="BF137" s="270">
        <v>-6</v>
      </c>
      <c r="BG137" s="270">
        <v>0</v>
      </c>
    </row>
    <row r="138" spans="1:59">
      <c r="A138" s="267" t="s">
        <v>499</v>
      </c>
      <c r="B138" s="268">
        <v>0.29699999999999999</v>
      </c>
      <c r="C138" s="268">
        <v>0.57999999999999996</v>
      </c>
      <c r="D138" s="268">
        <v>0</v>
      </c>
      <c r="E138" s="268"/>
      <c r="F138" s="269">
        <v>1998</v>
      </c>
      <c r="G138" s="270">
        <v>9.6000000000000002E-2</v>
      </c>
      <c r="H138" s="270">
        <v>0</v>
      </c>
      <c r="I138" s="270">
        <v>0.14899999999999999</v>
      </c>
      <c r="J138" s="270">
        <v>0</v>
      </c>
      <c r="K138" s="270">
        <v>1.7999999999999999E-2</v>
      </c>
      <c r="L138" s="270">
        <v>3.3999999999999975E-2</v>
      </c>
      <c r="M138" s="271">
        <v>48.048048048048045</v>
      </c>
      <c r="N138" s="269">
        <v>2049</v>
      </c>
      <c r="O138" s="269">
        <v>2090</v>
      </c>
      <c r="P138" s="269">
        <v>2132</v>
      </c>
      <c r="Q138" s="269">
        <v>2174</v>
      </c>
      <c r="R138" s="269">
        <v>2218</v>
      </c>
      <c r="S138" s="269" t="s">
        <v>208</v>
      </c>
      <c r="T138" s="270">
        <v>9.8000000000000004E-2</v>
      </c>
      <c r="U138" s="270">
        <v>0.1</v>
      </c>
      <c r="V138" s="270">
        <v>0.10199999999999999</v>
      </c>
      <c r="W138" s="270">
        <v>0.104</v>
      </c>
      <c r="X138" s="270">
        <v>0.106</v>
      </c>
      <c r="Y138" s="270">
        <v>0</v>
      </c>
      <c r="Z138" s="270">
        <v>0</v>
      </c>
      <c r="AA138" s="270">
        <v>0</v>
      </c>
      <c r="AB138" s="270">
        <v>0</v>
      </c>
      <c r="AC138" s="270">
        <v>0</v>
      </c>
      <c r="AD138" s="270">
        <v>0.152</v>
      </c>
      <c r="AE138" s="270">
        <v>0.155</v>
      </c>
      <c r="AF138" s="270">
        <v>0.158</v>
      </c>
      <c r="AG138" s="270">
        <v>0.161</v>
      </c>
      <c r="AH138" s="270">
        <v>0.16400000000000001</v>
      </c>
      <c r="AI138" s="270">
        <v>0</v>
      </c>
      <c r="AJ138" s="270">
        <v>0</v>
      </c>
      <c r="AK138" s="270">
        <v>0</v>
      </c>
      <c r="AL138" s="270">
        <v>0</v>
      </c>
      <c r="AM138" s="270">
        <v>0</v>
      </c>
      <c r="AN138" s="270">
        <v>1.7999999999999999E-2</v>
      </c>
      <c r="AO138" s="270">
        <v>1.7999999999999999E-2</v>
      </c>
      <c r="AP138" s="270">
        <v>1.9E-2</v>
      </c>
      <c r="AQ138" s="270">
        <v>1.9E-2</v>
      </c>
      <c r="AR138" s="270">
        <v>1.9E-2</v>
      </c>
      <c r="AS138" s="270">
        <v>1.0999999999999999E-2</v>
      </c>
      <c r="AT138" s="270">
        <v>1.0999999999999999E-2</v>
      </c>
      <c r="AU138" s="270">
        <v>1.2E-2</v>
      </c>
      <c r="AV138" s="270">
        <v>1.2E-2</v>
      </c>
      <c r="AW138" s="270">
        <v>1.2999999999999999E-2</v>
      </c>
      <c r="AX138" s="270">
        <v>0</v>
      </c>
      <c r="AY138" s="270">
        <v>0</v>
      </c>
      <c r="AZ138" s="270">
        <v>0</v>
      </c>
      <c r="BA138" s="270">
        <v>0</v>
      </c>
      <c r="BB138" s="270">
        <v>0</v>
      </c>
      <c r="BC138" s="270">
        <v>0</v>
      </c>
      <c r="BD138" s="270">
        <v>0</v>
      </c>
      <c r="BE138" s="270">
        <v>0</v>
      </c>
      <c r="BF138" s="270">
        <v>0</v>
      </c>
      <c r="BG138" s="270">
        <v>0</v>
      </c>
    </row>
    <row r="139" spans="1:59">
      <c r="A139" s="267" t="s">
        <v>500</v>
      </c>
      <c r="B139" s="268">
        <v>0.16483333333333333</v>
      </c>
      <c r="C139" s="268">
        <v>0.68399999999999994</v>
      </c>
      <c r="D139" s="268">
        <v>0</v>
      </c>
      <c r="E139" s="268"/>
      <c r="F139" s="269">
        <v>900</v>
      </c>
      <c r="G139" s="270">
        <v>6.4000000000000001E-2</v>
      </c>
      <c r="H139" s="270">
        <v>8.0000000000000002E-3</v>
      </c>
      <c r="I139" s="270">
        <v>0.06</v>
      </c>
      <c r="J139" s="270">
        <v>0.01</v>
      </c>
      <c r="K139" s="270">
        <v>1.4999999999999999E-2</v>
      </c>
      <c r="L139" s="270">
        <v>7.8333333333333033E-3</v>
      </c>
      <c r="M139" s="271">
        <v>71.111111111111114</v>
      </c>
      <c r="N139" s="269">
        <v>920</v>
      </c>
      <c r="O139" s="269">
        <v>930</v>
      </c>
      <c r="P139" s="269">
        <v>940</v>
      </c>
      <c r="Q139" s="269">
        <v>950</v>
      </c>
      <c r="R139" s="269">
        <v>960</v>
      </c>
      <c r="S139" s="269" t="s">
        <v>217</v>
      </c>
      <c r="T139" s="270">
        <v>7.0000000000000007E-2</v>
      </c>
      <c r="U139" s="270">
        <v>7.0999999999999994E-2</v>
      </c>
      <c r="V139" s="270">
        <v>7.1999999999999995E-2</v>
      </c>
      <c r="W139" s="270">
        <v>7.2999999999999995E-2</v>
      </c>
      <c r="X139" s="270">
        <v>7.3999999999999996E-2</v>
      </c>
      <c r="Y139" s="270">
        <v>0.01</v>
      </c>
      <c r="Z139" s="270">
        <v>1.0999999999999999E-2</v>
      </c>
      <c r="AA139" s="270">
        <v>1.2E-2</v>
      </c>
      <c r="AB139" s="270">
        <v>1.2999999999999999E-2</v>
      </c>
      <c r="AC139" s="270">
        <v>1.4E-2</v>
      </c>
      <c r="AD139" s="270">
        <v>0.06</v>
      </c>
      <c r="AE139" s="270">
        <v>6.0999999999999999E-2</v>
      </c>
      <c r="AF139" s="270">
        <v>6.2E-2</v>
      </c>
      <c r="AG139" s="270">
        <v>6.3E-2</v>
      </c>
      <c r="AH139" s="270">
        <v>6.4000000000000001E-2</v>
      </c>
      <c r="AI139" s="270">
        <v>0.01</v>
      </c>
      <c r="AJ139" s="270">
        <v>1.0999999999999999E-2</v>
      </c>
      <c r="AK139" s="270">
        <v>1.2E-2</v>
      </c>
      <c r="AL139" s="270">
        <v>1.2999999999999999E-2</v>
      </c>
      <c r="AM139" s="270">
        <v>1.4E-2</v>
      </c>
      <c r="AN139" s="270">
        <v>3.0000000000000001E-3</v>
      </c>
      <c r="AO139" s="270">
        <v>3.0000000000000001E-3</v>
      </c>
      <c r="AP139" s="270">
        <v>3.0000000000000001E-3</v>
      </c>
      <c r="AQ139" s="270">
        <v>3.0000000000000001E-3</v>
      </c>
      <c r="AR139" s="270">
        <v>3.0000000000000001E-3</v>
      </c>
      <c r="AS139" s="270">
        <v>0.04</v>
      </c>
      <c r="AT139" s="270">
        <v>4.1000000000000002E-2</v>
      </c>
      <c r="AU139" s="270">
        <v>4.2000000000000003E-2</v>
      </c>
      <c r="AV139" s="270">
        <v>4.2999999999999997E-2</v>
      </c>
      <c r="AW139" s="270">
        <v>4.3999999999999997E-2</v>
      </c>
      <c r="AX139" s="270">
        <v>0</v>
      </c>
      <c r="AY139" s="270">
        <v>0</v>
      </c>
      <c r="AZ139" s="270">
        <v>0</v>
      </c>
      <c r="BA139" s="270">
        <v>0</v>
      </c>
      <c r="BB139" s="270">
        <v>0</v>
      </c>
      <c r="BC139" s="270">
        <v>0</v>
      </c>
      <c r="BD139" s="270">
        <v>0</v>
      </c>
      <c r="BE139" s="270">
        <v>0</v>
      </c>
      <c r="BF139" s="270">
        <v>0</v>
      </c>
      <c r="BG139" s="270">
        <v>0</v>
      </c>
    </row>
    <row r="140" spans="1:59">
      <c r="A140" s="267" t="s">
        <v>501</v>
      </c>
      <c r="B140" s="268">
        <v>0.16033333333333336</v>
      </c>
      <c r="C140" s="268">
        <v>0.56899999999999995</v>
      </c>
      <c r="D140" s="268">
        <v>0</v>
      </c>
      <c r="E140" s="268"/>
      <c r="F140" s="269">
        <v>1384</v>
      </c>
      <c r="G140" s="270">
        <v>4.9999999999999996E-2</v>
      </c>
      <c r="H140" s="270">
        <v>3.7999999999999999E-2</v>
      </c>
      <c r="I140" s="270">
        <v>6.0000000000000001E-3</v>
      </c>
      <c r="J140" s="270">
        <v>1.4999999999999999E-2</v>
      </c>
      <c r="K140" s="270">
        <v>4.2999999999999997E-2</v>
      </c>
      <c r="L140" s="270">
        <v>8.3333333333333592E-3</v>
      </c>
      <c r="M140" s="271">
        <v>36.127167630057798</v>
      </c>
      <c r="N140" s="269">
        <v>1713</v>
      </c>
      <c r="O140" s="269">
        <v>2388</v>
      </c>
      <c r="P140" s="269">
        <v>2820</v>
      </c>
      <c r="Q140" s="269">
        <v>3330</v>
      </c>
      <c r="R140" s="269">
        <v>3929</v>
      </c>
      <c r="S140" s="269" t="s">
        <v>204</v>
      </c>
      <c r="T140" s="270">
        <v>0.125</v>
      </c>
      <c r="U140" s="270">
        <v>0.17499999999999999</v>
      </c>
      <c r="V140" s="270">
        <v>0.2</v>
      </c>
      <c r="W140" s="270">
        <v>0.24</v>
      </c>
      <c r="X140" s="270">
        <v>0.28000000000000003</v>
      </c>
      <c r="Y140" s="270">
        <v>4.4999999999999998E-2</v>
      </c>
      <c r="Z140" s="270">
        <v>6.8000000000000005E-2</v>
      </c>
      <c r="AA140" s="270">
        <v>0.09</v>
      </c>
      <c r="AB140" s="270">
        <v>0.11</v>
      </c>
      <c r="AC140" s="270">
        <v>0.13</v>
      </c>
      <c r="AD140" s="270">
        <v>0.03</v>
      </c>
      <c r="AE140" s="270">
        <v>0.05</v>
      </c>
      <c r="AF140" s="270">
        <v>0.05</v>
      </c>
      <c r="AG140" s="270">
        <v>0.05</v>
      </c>
      <c r="AH140" s="270">
        <v>0.05</v>
      </c>
      <c r="AI140" s="270">
        <v>2.5000000000000001E-2</v>
      </c>
      <c r="AJ140" s="270">
        <v>2.9000000000000001E-2</v>
      </c>
      <c r="AK140" s="270">
        <v>3.3000000000000002E-2</v>
      </c>
      <c r="AL140" s="270">
        <v>3.9E-2</v>
      </c>
      <c r="AM140" s="270">
        <v>4.5999999999999999E-2</v>
      </c>
      <c r="AN140" s="270">
        <v>0.02</v>
      </c>
      <c r="AO140" s="270">
        <v>2.1999999999999999E-2</v>
      </c>
      <c r="AP140" s="270">
        <v>2.5000000000000001E-2</v>
      </c>
      <c r="AQ140" s="270">
        <v>2.8000000000000001E-2</v>
      </c>
      <c r="AR140" s="270">
        <v>0.03</v>
      </c>
      <c r="AS140" s="270">
        <v>2.3E-2</v>
      </c>
      <c r="AT140" s="270">
        <v>3.2000000000000001E-2</v>
      </c>
      <c r="AU140" s="270">
        <v>3.9E-2</v>
      </c>
      <c r="AV140" s="270">
        <v>4.7E-2</v>
      </c>
      <c r="AW140" s="270">
        <v>5.6000000000000001E-2</v>
      </c>
      <c r="AX140" s="270">
        <v>0</v>
      </c>
      <c r="AY140" s="270">
        <v>0</v>
      </c>
      <c r="AZ140" s="270">
        <v>0</v>
      </c>
      <c r="BA140" s="270">
        <v>0</v>
      </c>
      <c r="BB140" s="270">
        <v>0</v>
      </c>
      <c r="BC140" s="270">
        <v>0</v>
      </c>
      <c r="BD140" s="270">
        <v>0</v>
      </c>
      <c r="BE140" s="270">
        <v>0</v>
      </c>
      <c r="BF140" s="270">
        <v>0</v>
      </c>
      <c r="BG140" s="270">
        <v>0</v>
      </c>
    </row>
    <row r="141" spans="1:59">
      <c r="A141" s="267" t="s">
        <v>502</v>
      </c>
      <c r="B141" s="268">
        <v>2.4992500000000004</v>
      </c>
      <c r="C141" s="268">
        <v>2.593</v>
      </c>
      <c r="D141" s="268">
        <v>0</v>
      </c>
      <c r="E141" s="268"/>
      <c r="F141" s="269">
        <v>19170</v>
      </c>
      <c r="G141" s="270">
        <v>1.028</v>
      </c>
      <c r="H141" s="270">
        <v>0.40500000000000003</v>
      </c>
      <c r="I141" s="270">
        <v>1.0009999999999999</v>
      </c>
      <c r="J141" s="270">
        <v>5.6000000000000001E-2</v>
      </c>
      <c r="K141" s="270">
        <v>8.9999999999999993E-3</v>
      </c>
      <c r="L141" s="270">
        <v>2.5000000000030553E-4</v>
      </c>
      <c r="M141" s="271">
        <v>53.625456442357851</v>
      </c>
      <c r="N141" s="269">
        <v>21688</v>
      </c>
      <c r="O141" s="269">
        <v>29127</v>
      </c>
      <c r="P141" s="269">
        <v>39118</v>
      </c>
      <c r="Q141" s="269">
        <v>52535</v>
      </c>
      <c r="R141" s="269">
        <v>70555</v>
      </c>
      <c r="S141" s="269" t="s">
        <v>175</v>
      </c>
      <c r="T141" s="270">
        <v>1.135</v>
      </c>
      <c r="U141" s="270">
        <v>1.3839999999999999</v>
      </c>
      <c r="V141" s="270">
        <v>1.6870000000000001</v>
      </c>
      <c r="W141" s="270">
        <v>2.056</v>
      </c>
      <c r="X141" s="270">
        <v>2.5059999999999998</v>
      </c>
      <c r="Y141" s="270">
        <v>0.44700000000000001</v>
      </c>
      <c r="Z141" s="270">
        <v>0.54500000000000004</v>
      </c>
      <c r="AA141" s="270">
        <v>0.66400000000000003</v>
      </c>
      <c r="AB141" s="270">
        <v>0.81</v>
      </c>
      <c r="AC141" s="270">
        <v>0.98699999999999999</v>
      </c>
      <c r="AD141" s="270">
        <v>1.105</v>
      </c>
      <c r="AE141" s="270">
        <v>1.347</v>
      </c>
      <c r="AF141" s="270">
        <v>1.6419999999999999</v>
      </c>
      <c r="AG141" s="270">
        <v>2.0019999999999998</v>
      </c>
      <c r="AH141" s="270">
        <v>2.44</v>
      </c>
      <c r="AI141" s="270">
        <v>6.2E-2</v>
      </c>
      <c r="AJ141" s="270">
        <v>7.4999999999999997E-2</v>
      </c>
      <c r="AK141" s="270">
        <v>9.1999999999999998E-2</v>
      </c>
      <c r="AL141" s="270">
        <v>0.112</v>
      </c>
      <c r="AM141" s="270">
        <v>0.13700000000000001</v>
      </c>
      <c r="AN141" s="270">
        <v>0.01</v>
      </c>
      <c r="AO141" s="270">
        <v>1.2E-2</v>
      </c>
      <c r="AP141" s="270">
        <v>1.4999999999999999E-2</v>
      </c>
      <c r="AQ141" s="270">
        <v>1.7999999999999999E-2</v>
      </c>
      <c r="AR141" s="270">
        <v>2.1999999999999999E-2</v>
      </c>
      <c r="AS141" s="270">
        <v>9.7000000000000003E-2</v>
      </c>
      <c r="AT141" s="270">
        <v>0.11799999999999999</v>
      </c>
      <c r="AU141" s="270">
        <v>0.14399999999999999</v>
      </c>
      <c r="AV141" s="270">
        <v>0.17499999999999999</v>
      </c>
      <c r="AW141" s="270">
        <v>0.21299999999999999</v>
      </c>
      <c r="AX141" s="270">
        <v>0.98599999999999999</v>
      </c>
      <c r="AY141" s="270">
        <v>0.74</v>
      </c>
      <c r="AZ141" s="270">
        <v>0.90200000000000002</v>
      </c>
      <c r="BA141" s="270">
        <v>1.1000000000000001</v>
      </c>
      <c r="BB141" s="270">
        <v>0</v>
      </c>
      <c r="BC141" s="270">
        <v>0</v>
      </c>
      <c r="BD141" s="270">
        <v>0</v>
      </c>
      <c r="BE141" s="270">
        <v>0</v>
      </c>
      <c r="BF141" s="270">
        <v>0</v>
      </c>
      <c r="BG141" s="270">
        <v>0</v>
      </c>
    </row>
    <row r="142" spans="1:59">
      <c r="A142" s="267" t="s">
        <v>975</v>
      </c>
      <c r="B142" s="268" t="s">
        <v>395</v>
      </c>
      <c r="C142" s="268">
        <v>0</v>
      </c>
      <c r="D142" s="268">
        <v>0</v>
      </c>
      <c r="E142" s="268"/>
      <c r="F142" s="269" t="e">
        <v>#N/A</v>
      </c>
      <c r="G142" s="270">
        <v>0</v>
      </c>
      <c r="H142" s="270">
        <v>0</v>
      </c>
      <c r="I142" s="270">
        <v>0</v>
      </c>
      <c r="J142" s="270">
        <v>0</v>
      </c>
      <c r="K142" s="270">
        <v>0</v>
      </c>
      <c r="L142" s="270" t="e">
        <v>#VALUE!</v>
      </c>
      <c r="M142" s="271" t="s">
        <v>395</v>
      </c>
      <c r="N142" s="269">
        <v>0</v>
      </c>
      <c r="O142" s="269">
        <v>0</v>
      </c>
      <c r="P142" s="269">
        <v>0</v>
      </c>
      <c r="Q142" s="269">
        <v>0</v>
      </c>
      <c r="R142" s="269">
        <v>0</v>
      </c>
      <c r="S142" s="269" t="s">
        <v>175</v>
      </c>
      <c r="T142" s="270">
        <v>0</v>
      </c>
      <c r="U142" s="270">
        <v>0</v>
      </c>
      <c r="V142" s="270">
        <v>0</v>
      </c>
      <c r="W142" s="270">
        <v>0</v>
      </c>
      <c r="X142" s="270">
        <v>0</v>
      </c>
      <c r="Y142" s="270">
        <v>0</v>
      </c>
      <c r="Z142" s="270">
        <v>0</v>
      </c>
      <c r="AA142" s="270">
        <v>0</v>
      </c>
      <c r="AB142" s="270">
        <v>0</v>
      </c>
      <c r="AC142" s="270">
        <v>0</v>
      </c>
      <c r="AD142" s="270">
        <v>0</v>
      </c>
      <c r="AE142" s="270">
        <v>0</v>
      </c>
      <c r="AF142" s="270">
        <v>0</v>
      </c>
      <c r="AG142" s="270">
        <v>0</v>
      </c>
      <c r="AH142" s="270">
        <v>0</v>
      </c>
      <c r="AI142" s="270">
        <v>0</v>
      </c>
      <c r="AJ142" s="270">
        <v>0</v>
      </c>
      <c r="AK142" s="270">
        <v>0</v>
      </c>
      <c r="AL142" s="270">
        <v>0</v>
      </c>
      <c r="AM142" s="270">
        <v>0</v>
      </c>
      <c r="AN142" s="270">
        <v>0</v>
      </c>
      <c r="AO142" s="270">
        <v>0</v>
      </c>
      <c r="AP142" s="270">
        <v>0</v>
      </c>
      <c r="AQ142" s="270">
        <v>0</v>
      </c>
      <c r="AR142" s="270">
        <v>0</v>
      </c>
      <c r="AS142" s="270">
        <v>0</v>
      </c>
      <c r="AT142" s="270">
        <v>0</v>
      </c>
      <c r="AU142" s="270">
        <v>0</v>
      </c>
      <c r="AV142" s="270">
        <v>0</v>
      </c>
      <c r="AW142" s="270">
        <v>0</v>
      </c>
      <c r="AX142" s="270">
        <v>0</v>
      </c>
      <c r="AY142" s="270">
        <v>0</v>
      </c>
      <c r="AZ142" s="270">
        <v>0</v>
      </c>
      <c r="BA142" s="270">
        <v>0</v>
      </c>
      <c r="BB142" s="270">
        <v>0</v>
      </c>
      <c r="BC142" s="270">
        <v>0</v>
      </c>
      <c r="BD142" s="270">
        <v>0</v>
      </c>
      <c r="BE142" s="270">
        <v>0</v>
      </c>
      <c r="BF142" s="270">
        <v>0</v>
      </c>
      <c r="BG142" s="270">
        <v>0</v>
      </c>
    </row>
    <row r="143" spans="1:59">
      <c r="A143" s="267" t="s">
        <v>203</v>
      </c>
      <c r="B143" s="268">
        <v>8.8500000000000009E-2</v>
      </c>
      <c r="C143" s="268">
        <v>0.20599999999999999</v>
      </c>
      <c r="D143" s="268">
        <v>0</v>
      </c>
      <c r="E143" s="268"/>
      <c r="F143" s="269">
        <v>870</v>
      </c>
      <c r="G143" s="270">
        <v>4.7E-2</v>
      </c>
      <c r="H143" s="270">
        <v>8.0000000000000002E-3</v>
      </c>
      <c r="I143" s="270">
        <v>0.01</v>
      </c>
      <c r="J143" s="270">
        <v>6.0000000000000001E-3</v>
      </c>
      <c r="K143" s="270">
        <v>2E-3</v>
      </c>
      <c r="L143" s="270">
        <v>1.55E-2</v>
      </c>
      <c r="M143" s="271">
        <v>54.022988505747129</v>
      </c>
      <c r="N143" s="269">
        <v>873</v>
      </c>
      <c r="O143" s="269">
        <v>876</v>
      </c>
      <c r="P143" s="269">
        <v>880</v>
      </c>
      <c r="Q143" s="269">
        <v>885</v>
      </c>
      <c r="R143" s="269">
        <v>890</v>
      </c>
      <c r="S143" s="269" t="s">
        <v>146</v>
      </c>
      <c r="T143" s="270">
        <v>4.7E-2</v>
      </c>
      <c r="U143" s="270">
        <v>4.8000000000000001E-2</v>
      </c>
      <c r="V143" s="270">
        <v>4.8000000000000001E-2</v>
      </c>
      <c r="W143" s="270">
        <v>4.8000000000000001E-2</v>
      </c>
      <c r="X143" s="270">
        <v>4.8000000000000001E-2</v>
      </c>
      <c r="Y143" s="270">
        <v>8.0000000000000002E-3</v>
      </c>
      <c r="Z143" s="270">
        <v>8.0000000000000002E-3</v>
      </c>
      <c r="AA143" s="270">
        <v>8.0000000000000002E-3</v>
      </c>
      <c r="AB143" s="270">
        <v>8.0000000000000002E-3</v>
      </c>
      <c r="AC143" s="270">
        <v>8.0000000000000002E-3</v>
      </c>
      <c r="AD143" s="270">
        <v>0.01</v>
      </c>
      <c r="AE143" s="270">
        <v>0.01</v>
      </c>
      <c r="AF143" s="270">
        <v>0.01</v>
      </c>
      <c r="AG143" s="270">
        <v>0.01</v>
      </c>
      <c r="AH143" s="270">
        <v>0.01</v>
      </c>
      <c r="AI143" s="270">
        <v>6.0000000000000001E-3</v>
      </c>
      <c r="AJ143" s="270">
        <v>6.0000000000000001E-3</v>
      </c>
      <c r="AK143" s="270">
        <v>6.0000000000000001E-3</v>
      </c>
      <c r="AL143" s="270">
        <v>6.0000000000000001E-3</v>
      </c>
      <c r="AM143" s="270">
        <v>6.0000000000000001E-3</v>
      </c>
      <c r="AN143" s="270">
        <v>2E-3</v>
      </c>
      <c r="AO143" s="270">
        <v>2E-3</v>
      </c>
      <c r="AP143" s="270">
        <v>2E-3</v>
      </c>
      <c r="AQ143" s="270">
        <v>2E-3</v>
      </c>
      <c r="AR143" s="270">
        <v>2E-3</v>
      </c>
      <c r="AS143" s="270">
        <v>1.2E-2</v>
      </c>
      <c r="AT143" s="270">
        <v>1.2E-2</v>
      </c>
      <c r="AU143" s="270">
        <v>1.2999999999999999E-2</v>
      </c>
      <c r="AV143" s="270">
        <v>1.2999999999999999E-2</v>
      </c>
      <c r="AW143" s="270">
        <v>1.2999999999999999E-2</v>
      </c>
      <c r="AX143" s="270">
        <v>0</v>
      </c>
      <c r="AY143" s="270">
        <v>0</v>
      </c>
      <c r="AZ143" s="270">
        <v>0</v>
      </c>
      <c r="BA143" s="270">
        <v>0</v>
      </c>
      <c r="BB143" s="270">
        <v>0</v>
      </c>
      <c r="BC143" s="270">
        <v>0</v>
      </c>
      <c r="BD143" s="270">
        <v>0</v>
      </c>
      <c r="BE143" s="270">
        <v>0</v>
      </c>
      <c r="BF143" s="270">
        <v>0</v>
      </c>
      <c r="BG143" s="270">
        <v>0</v>
      </c>
    </row>
    <row r="144" spans="1:59">
      <c r="A144" s="267" t="s">
        <v>503</v>
      </c>
      <c r="B144" s="268">
        <v>4.3787500000000001</v>
      </c>
      <c r="C144" s="268">
        <v>10</v>
      </c>
      <c r="D144" s="268">
        <v>1.5205479452054796E-3</v>
      </c>
      <c r="E144" s="268"/>
      <c r="F144" s="269">
        <v>48759</v>
      </c>
      <c r="G144" s="270">
        <v>2.8929999999999998</v>
      </c>
      <c r="H144" s="270">
        <v>0.16800000000000001</v>
      </c>
      <c r="I144" s="270">
        <v>0.38</v>
      </c>
      <c r="J144" s="270">
        <v>7.0000000000000007E-2</v>
      </c>
      <c r="K144" s="270">
        <v>0.38</v>
      </c>
      <c r="L144" s="270">
        <v>0.48622945205479517</v>
      </c>
      <c r="M144" s="271">
        <v>59.332636026169524</v>
      </c>
      <c r="N144" s="269">
        <v>51479</v>
      </c>
      <c r="O144" s="269">
        <v>56919</v>
      </c>
      <c r="P144" s="269">
        <v>62383</v>
      </c>
      <c r="Q144" s="269">
        <v>68371</v>
      </c>
      <c r="R144" s="269">
        <v>73236</v>
      </c>
      <c r="S144" s="269" t="s">
        <v>203</v>
      </c>
      <c r="T144" s="270">
        <v>2.9940000000000002</v>
      </c>
      <c r="U144" s="270">
        <v>3.0169999999999999</v>
      </c>
      <c r="V144" s="270">
        <v>3.2650000000000001</v>
      </c>
      <c r="W144" s="270">
        <v>3.5129999999999999</v>
      </c>
      <c r="X144" s="270">
        <v>3.8</v>
      </c>
      <c r="Y144" s="270">
        <v>0.17</v>
      </c>
      <c r="Z144" s="270">
        <v>0.17399999999999999</v>
      </c>
      <c r="AA144" s="270">
        <v>0.17699999999999999</v>
      </c>
      <c r="AB144" s="270">
        <v>0.18099999999999999</v>
      </c>
      <c r="AC144" s="270">
        <v>0.184</v>
      </c>
      <c r="AD144" s="270">
        <v>0.39</v>
      </c>
      <c r="AE144" s="270">
        <v>0.39500000000000002</v>
      </c>
      <c r="AF144" s="270">
        <v>0.40300000000000002</v>
      </c>
      <c r="AG144" s="270">
        <v>0.41</v>
      </c>
      <c r="AH144" s="270">
        <v>0.41499999999999998</v>
      </c>
      <c r="AI144" s="270">
        <v>7.6999999999999999E-2</v>
      </c>
      <c r="AJ144" s="270">
        <v>9.0999999999999998E-2</v>
      </c>
      <c r="AK144" s="270">
        <v>0.105</v>
      </c>
      <c r="AL144" s="270">
        <v>0.11899999999999999</v>
      </c>
      <c r="AM144" s="270">
        <v>0.13300000000000001</v>
      </c>
      <c r="AN144" s="270">
        <v>0.53100000000000003</v>
      </c>
      <c r="AO144" s="270">
        <v>0.53800000000000003</v>
      </c>
      <c r="AP144" s="270">
        <v>0.54900000000000004</v>
      </c>
      <c r="AQ144" s="270">
        <v>0.55700000000000005</v>
      </c>
      <c r="AR144" s="270">
        <v>0.56299999999999994</v>
      </c>
      <c r="AS144" s="270">
        <v>0.30599999999999999</v>
      </c>
      <c r="AT144" s="270">
        <v>0.32300000000000001</v>
      </c>
      <c r="AU144" s="270">
        <v>0.34200000000000003</v>
      </c>
      <c r="AV144" s="270">
        <v>0.36099999999999999</v>
      </c>
      <c r="AW144" s="270">
        <v>0.38100000000000001</v>
      </c>
      <c r="AX144" s="270">
        <v>0</v>
      </c>
      <c r="AY144" s="270">
        <v>0</v>
      </c>
      <c r="AZ144" s="270">
        <v>0</v>
      </c>
      <c r="BA144" s="270">
        <v>0</v>
      </c>
      <c r="BB144" s="270">
        <v>0</v>
      </c>
      <c r="BC144" s="270">
        <v>0</v>
      </c>
      <c r="BD144" s="270">
        <v>0</v>
      </c>
      <c r="BE144" s="270">
        <v>0</v>
      </c>
      <c r="BF144" s="270">
        <v>0</v>
      </c>
      <c r="BG144" s="270">
        <v>0</v>
      </c>
    </row>
    <row r="145" spans="1:59">
      <c r="A145" s="267" t="s">
        <v>504</v>
      </c>
      <c r="B145" s="268">
        <v>1.1359166666666667</v>
      </c>
      <c r="C145" s="268">
        <v>1.9740000000000002</v>
      </c>
      <c r="D145" s="268">
        <v>0</v>
      </c>
      <c r="E145" s="268"/>
      <c r="F145" s="269">
        <v>14080</v>
      </c>
      <c r="G145" s="270">
        <v>1.006</v>
      </c>
      <c r="H145" s="270">
        <v>0.02</v>
      </c>
      <c r="I145" s="270">
        <v>0</v>
      </c>
      <c r="J145" s="270">
        <v>0</v>
      </c>
      <c r="K145" s="270">
        <v>0</v>
      </c>
      <c r="L145" s="270">
        <v>0.10991666666666666</v>
      </c>
      <c r="M145" s="271">
        <v>71.44886363636364</v>
      </c>
      <c r="N145" s="269">
        <v>14080</v>
      </c>
      <c r="O145" s="269">
        <v>14000</v>
      </c>
      <c r="P145" s="269">
        <v>13900</v>
      </c>
      <c r="Q145" s="269">
        <v>13800</v>
      </c>
      <c r="R145" s="269">
        <v>13700</v>
      </c>
      <c r="S145" s="269" t="s">
        <v>200</v>
      </c>
      <c r="T145" s="270">
        <v>1</v>
      </c>
      <c r="U145" s="270">
        <v>0.98</v>
      </c>
      <c r="V145" s="270">
        <v>0.97499999999999998</v>
      </c>
      <c r="W145" s="270">
        <v>0.95</v>
      </c>
      <c r="X145" s="270">
        <v>0.9</v>
      </c>
      <c r="Y145" s="270">
        <v>2.1999999999999999E-2</v>
      </c>
      <c r="Z145" s="270">
        <v>0.02</v>
      </c>
      <c r="AA145" s="270">
        <v>1.7999999999999999E-2</v>
      </c>
      <c r="AB145" s="270">
        <v>1.4999999999999999E-2</v>
      </c>
      <c r="AC145" s="270">
        <v>1.2E-2</v>
      </c>
      <c r="AD145" s="270">
        <v>0</v>
      </c>
      <c r="AE145" s="270">
        <v>0</v>
      </c>
      <c r="AF145" s="270">
        <v>0</v>
      </c>
      <c r="AG145" s="270">
        <v>0</v>
      </c>
      <c r="AH145" s="270">
        <v>0</v>
      </c>
      <c r="AI145" s="270">
        <v>0</v>
      </c>
      <c r="AJ145" s="270">
        <v>0</v>
      </c>
      <c r="AK145" s="270">
        <v>0</v>
      </c>
      <c r="AL145" s="270">
        <v>0</v>
      </c>
      <c r="AM145" s="270">
        <v>0</v>
      </c>
      <c r="AN145" s="270">
        <v>0</v>
      </c>
      <c r="AO145" s="270">
        <v>0</v>
      </c>
      <c r="AP145" s="270">
        <v>0</v>
      </c>
      <c r="AQ145" s="270">
        <v>0</v>
      </c>
      <c r="AR145" s="270">
        <v>0</v>
      </c>
      <c r="AS145" s="270">
        <v>1.4999999999999999E-2</v>
      </c>
      <c r="AT145" s="270">
        <v>1.4999999999999999E-2</v>
      </c>
      <c r="AU145" s="270">
        <v>1.4999999999999999E-2</v>
      </c>
      <c r="AV145" s="270">
        <v>1.4E-2</v>
      </c>
      <c r="AW145" s="270">
        <v>1.2999999999999999E-2</v>
      </c>
      <c r="AX145" s="270">
        <v>0</v>
      </c>
      <c r="AY145" s="270">
        <v>0</v>
      </c>
      <c r="AZ145" s="270">
        <v>0</v>
      </c>
      <c r="BA145" s="270">
        <v>0</v>
      </c>
      <c r="BB145" s="270">
        <v>0</v>
      </c>
      <c r="BC145" s="270">
        <v>0</v>
      </c>
      <c r="BD145" s="270">
        <v>0</v>
      </c>
      <c r="BE145" s="270">
        <v>0</v>
      </c>
      <c r="BF145" s="270">
        <v>0</v>
      </c>
      <c r="BG145" s="270">
        <v>0</v>
      </c>
    </row>
    <row r="146" spans="1:59">
      <c r="A146" s="267" t="s">
        <v>505</v>
      </c>
      <c r="B146" s="268">
        <v>1.5586666666666664</v>
      </c>
      <c r="C146" s="268">
        <v>5.9489999999999998</v>
      </c>
      <c r="D146" s="268">
        <v>0.25700000000000001</v>
      </c>
      <c r="E146" s="268"/>
      <c r="F146" s="269">
        <v>10275</v>
      </c>
      <c r="G146" s="270">
        <v>0.46200000000000002</v>
      </c>
      <c r="H146" s="270">
        <v>0.77800000000000002</v>
      </c>
      <c r="I146" s="270">
        <v>0</v>
      </c>
      <c r="J146" s="270">
        <v>0</v>
      </c>
      <c r="K146" s="270">
        <v>1.6E-2</v>
      </c>
      <c r="L146" s="270">
        <v>4.5666666666666522E-2</v>
      </c>
      <c r="M146" s="271">
        <v>44.963503649635037</v>
      </c>
      <c r="N146" s="269">
        <v>13659</v>
      </c>
      <c r="O146" s="269">
        <v>16445</v>
      </c>
      <c r="P146" s="269">
        <v>19798</v>
      </c>
      <c r="Q146" s="269">
        <v>23835</v>
      </c>
      <c r="R146" s="269">
        <v>27872</v>
      </c>
      <c r="S146" s="269" t="s">
        <v>144</v>
      </c>
      <c r="T146" s="270">
        <v>0.64100000000000001</v>
      </c>
      <c r="U146" s="270">
        <v>0.73699999999999999</v>
      </c>
      <c r="V146" s="270">
        <v>0.84799999999999998</v>
      </c>
      <c r="W146" s="270">
        <v>0.97499999999999998</v>
      </c>
      <c r="X146" s="270">
        <v>1.121</v>
      </c>
      <c r="Y146" s="270">
        <v>0.76400000000000001</v>
      </c>
      <c r="Z146" s="270">
        <v>0.84</v>
      </c>
      <c r="AA146" s="270">
        <v>0.92500000000000004</v>
      </c>
      <c r="AB146" s="270">
        <v>1.018</v>
      </c>
      <c r="AC146" s="270">
        <v>1.119</v>
      </c>
      <c r="AD146" s="270">
        <v>2.5</v>
      </c>
      <c r="AE146" s="270">
        <v>3.25</v>
      </c>
      <c r="AF146" s="270">
        <v>3.58</v>
      </c>
      <c r="AG146" s="270">
        <v>3.93</v>
      </c>
      <c r="AH146" s="270">
        <v>4.33</v>
      </c>
      <c r="AI146" s="270">
        <v>0</v>
      </c>
      <c r="AJ146" s="270">
        <v>0</v>
      </c>
      <c r="AK146" s="270">
        <v>0</v>
      </c>
      <c r="AL146" s="270">
        <v>0</v>
      </c>
      <c r="AM146" s="270">
        <v>0</v>
      </c>
      <c r="AN146" s="270">
        <v>4.3999999999999997E-2</v>
      </c>
      <c r="AO146" s="270">
        <v>4.8000000000000001E-2</v>
      </c>
      <c r="AP146" s="270">
        <v>5.2999999999999999E-2</v>
      </c>
      <c r="AQ146" s="270">
        <v>5.8999999999999997E-2</v>
      </c>
      <c r="AR146" s="270">
        <v>6.4000000000000001E-2</v>
      </c>
      <c r="AS146" s="270">
        <v>0.13500000000000001</v>
      </c>
      <c r="AT146" s="270">
        <v>0.16700000000000001</v>
      </c>
      <c r="AU146" s="270">
        <v>0.185</v>
      </c>
      <c r="AV146" s="270">
        <v>0.20399999999999999</v>
      </c>
      <c r="AW146" s="270">
        <v>0.22700000000000001</v>
      </c>
      <c r="AX146" s="270">
        <v>1.5</v>
      </c>
      <c r="AY146" s="270">
        <v>0</v>
      </c>
      <c r="AZ146" s="270">
        <v>0</v>
      </c>
      <c r="BA146" s="270">
        <v>0</v>
      </c>
      <c r="BB146" s="270">
        <v>0</v>
      </c>
      <c r="BC146" s="270">
        <v>0</v>
      </c>
      <c r="BD146" s="270">
        <v>0</v>
      </c>
      <c r="BE146" s="270">
        <v>0</v>
      </c>
      <c r="BF146" s="270">
        <v>0</v>
      </c>
      <c r="BG146" s="270">
        <v>0</v>
      </c>
    </row>
    <row r="147" spans="1:59">
      <c r="A147" s="267" t="s">
        <v>506</v>
      </c>
      <c r="B147" s="268">
        <v>0.2213333333333333</v>
      </c>
      <c r="C147" s="268">
        <v>1</v>
      </c>
      <c r="D147" s="268">
        <v>0</v>
      </c>
      <c r="E147" s="268"/>
      <c r="F147" s="269">
        <v>2978</v>
      </c>
      <c r="G147" s="270">
        <v>0.13200000000000001</v>
      </c>
      <c r="H147" s="270">
        <v>8.9999999999999993E-3</v>
      </c>
      <c r="I147" s="270">
        <v>0</v>
      </c>
      <c r="J147" s="270">
        <v>3.0000000000000001E-3</v>
      </c>
      <c r="K147" s="270">
        <v>6.0000000000000001E-3</v>
      </c>
      <c r="L147" s="270">
        <v>7.1333333333333276E-2</v>
      </c>
      <c r="M147" s="271">
        <v>44.325050369375418</v>
      </c>
      <c r="N147" s="269">
        <v>2363</v>
      </c>
      <c r="O147" s="269">
        <v>2589</v>
      </c>
      <c r="P147" s="269">
        <v>2838</v>
      </c>
      <c r="Q147" s="269">
        <v>3110</v>
      </c>
      <c r="R147" s="269">
        <v>3359</v>
      </c>
      <c r="S147" s="269" t="s">
        <v>182</v>
      </c>
      <c r="T147" s="270">
        <v>0.22500000000000001</v>
      </c>
      <c r="U147" s="270">
        <v>0.247</v>
      </c>
      <c r="V147" s="270">
        <v>0.27100000000000002</v>
      </c>
      <c r="W147" s="270">
        <v>0.29599999999999999</v>
      </c>
      <c r="X147" s="270">
        <v>0.32</v>
      </c>
      <c r="Y147" s="270">
        <v>1.2999999999999999E-2</v>
      </c>
      <c r="Z147" s="270">
        <v>1.4E-2</v>
      </c>
      <c r="AA147" s="270">
        <v>1.6E-2</v>
      </c>
      <c r="AB147" s="270">
        <v>1.7000000000000001E-2</v>
      </c>
      <c r="AC147" s="270">
        <v>1.7999999999999999E-2</v>
      </c>
      <c r="AD147" s="270">
        <v>0</v>
      </c>
      <c r="AE147" s="270">
        <v>0</v>
      </c>
      <c r="AF147" s="270">
        <v>0</v>
      </c>
      <c r="AG147" s="270">
        <v>0</v>
      </c>
      <c r="AH147" s="270">
        <v>0</v>
      </c>
      <c r="AI147" s="270">
        <v>4.0000000000000001E-3</v>
      </c>
      <c r="AJ147" s="270">
        <v>4.0000000000000001E-3</v>
      </c>
      <c r="AK147" s="270">
        <v>4.0000000000000001E-3</v>
      </c>
      <c r="AL147" s="270">
        <v>5.0000000000000001E-3</v>
      </c>
      <c r="AM147" s="270">
        <v>5.0000000000000001E-3</v>
      </c>
      <c r="AN147" s="270">
        <v>0</v>
      </c>
      <c r="AO147" s="270">
        <v>0</v>
      </c>
      <c r="AP147" s="270">
        <v>0</v>
      </c>
      <c r="AQ147" s="270">
        <v>0</v>
      </c>
      <c r="AR147" s="270">
        <v>0</v>
      </c>
      <c r="AS147" s="270">
        <v>0.04</v>
      </c>
      <c r="AT147" s="270">
        <v>0.04</v>
      </c>
      <c r="AU147" s="270">
        <v>0.04</v>
      </c>
      <c r="AV147" s="270">
        <v>0.04</v>
      </c>
      <c r="AW147" s="270">
        <v>0.04</v>
      </c>
      <c r="AX147" s="270">
        <v>0</v>
      </c>
      <c r="AY147" s="270">
        <v>0</v>
      </c>
      <c r="AZ147" s="270">
        <v>0</v>
      </c>
      <c r="BA147" s="270">
        <v>0</v>
      </c>
      <c r="BB147" s="270">
        <v>0</v>
      </c>
      <c r="BC147" s="270">
        <v>0</v>
      </c>
      <c r="BD147" s="270">
        <v>0</v>
      </c>
      <c r="BE147" s="270">
        <v>0</v>
      </c>
      <c r="BF147" s="270">
        <v>0</v>
      </c>
      <c r="BG147" s="270">
        <v>0</v>
      </c>
    </row>
    <row r="148" spans="1:59">
      <c r="A148" s="267" t="s">
        <v>507</v>
      </c>
      <c r="B148" s="268">
        <v>0.14916666666666667</v>
      </c>
      <c r="C148" s="268">
        <v>0.72</v>
      </c>
      <c r="D148" s="268">
        <v>0</v>
      </c>
      <c r="E148" s="268"/>
      <c r="F148" s="269">
        <v>2280</v>
      </c>
      <c r="G148" s="270">
        <v>0.111</v>
      </c>
      <c r="H148" s="270">
        <v>2.1999999999999999E-2</v>
      </c>
      <c r="I148" s="270">
        <v>0</v>
      </c>
      <c r="J148" s="270">
        <v>1E-3</v>
      </c>
      <c r="K148" s="270">
        <v>1E-3</v>
      </c>
      <c r="L148" s="270">
        <v>1.4166666666666661E-2</v>
      </c>
      <c r="M148" s="271">
        <v>48.684210526315788</v>
      </c>
      <c r="N148" s="269">
        <v>2302</v>
      </c>
      <c r="O148" s="269">
        <v>2359</v>
      </c>
      <c r="P148" s="269">
        <v>2418</v>
      </c>
      <c r="Q148" s="269">
        <v>2479</v>
      </c>
      <c r="R148" s="269">
        <v>2531</v>
      </c>
      <c r="S148" s="269" t="s">
        <v>183</v>
      </c>
      <c r="T148" s="270">
        <v>0.11600000000000001</v>
      </c>
      <c r="U148" s="270">
        <v>0.12</v>
      </c>
      <c r="V148" s="270">
        <v>0.124</v>
      </c>
      <c r="W148" s="270">
        <v>0.128</v>
      </c>
      <c r="X148" s="270">
        <v>0.13200000000000001</v>
      </c>
      <c r="Y148" s="270">
        <v>2.5999999999999999E-2</v>
      </c>
      <c r="Z148" s="270">
        <v>2.8000000000000001E-2</v>
      </c>
      <c r="AA148" s="270">
        <v>0.03</v>
      </c>
      <c r="AB148" s="270">
        <v>3.2000000000000001E-2</v>
      </c>
      <c r="AC148" s="270">
        <v>3.4000000000000002E-2</v>
      </c>
      <c r="AD148" s="270">
        <v>0</v>
      </c>
      <c r="AE148" s="270">
        <v>0</v>
      </c>
      <c r="AF148" s="270">
        <v>0</v>
      </c>
      <c r="AG148" s="270">
        <v>0</v>
      </c>
      <c r="AH148" s="270">
        <v>0</v>
      </c>
      <c r="AI148" s="270">
        <v>4.0000000000000001E-3</v>
      </c>
      <c r="AJ148" s="270">
        <v>4.0000000000000001E-3</v>
      </c>
      <c r="AK148" s="270">
        <v>5.0000000000000001E-3</v>
      </c>
      <c r="AL148" s="270">
        <v>5.0000000000000001E-3</v>
      </c>
      <c r="AM148" s="270">
        <v>5.0000000000000001E-3</v>
      </c>
      <c r="AN148" s="270">
        <v>2E-3</v>
      </c>
      <c r="AO148" s="270">
        <v>3.0000000000000001E-3</v>
      </c>
      <c r="AP148" s="270">
        <v>3.0000000000000001E-3</v>
      </c>
      <c r="AQ148" s="270">
        <v>3.0000000000000001E-3</v>
      </c>
      <c r="AR148" s="270">
        <v>3.0000000000000001E-3</v>
      </c>
      <c r="AS148" s="270">
        <v>2E-3</v>
      </c>
      <c r="AT148" s="270">
        <v>2E-3</v>
      </c>
      <c r="AU148" s="270">
        <v>2E-3</v>
      </c>
      <c r="AV148" s="270">
        <v>2E-3</v>
      </c>
      <c r="AW148" s="270">
        <v>2E-3</v>
      </c>
      <c r="AX148" s="270">
        <v>0</v>
      </c>
      <c r="AY148" s="270">
        <v>0</v>
      </c>
      <c r="AZ148" s="270">
        <v>0</v>
      </c>
      <c r="BA148" s="270">
        <v>0</v>
      </c>
      <c r="BB148" s="270">
        <v>0</v>
      </c>
      <c r="BC148" s="270">
        <v>0</v>
      </c>
      <c r="BD148" s="270">
        <v>0</v>
      </c>
      <c r="BE148" s="270">
        <v>0</v>
      </c>
      <c r="BF148" s="270">
        <v>0</v>
      </c>
      <c r="BG148" s="270">
        <v>0</v>
      </c>
    </row>
    <row r="149" spans="1:59">
      <c r="A149" s="267" t="s">
        <v>508</v>
      </c>
      <c r="B149" s="268">
        <v>2.4499999999999997E-2</v>
      </c>
      <c r="C149" s="268">
        <v>0.14399999999999999</v>
      </c>
      <c r="D149" s="268">
        <v>0</v>
      </c>
      <c r="E149" s="268"/>
      <c r="F149" s="269">
        <v>417</v>
      </c>
      <c r="G149" s="270">
        <v>3.4000000000000002E-2</v>
      </c>
      <c r="H149" s="270">
        <v>1.0999999999999999E-2</v>
      </c>
      <c r="I149" s="270">
        <v>0</v>
      </c>
      <c r="J149" s="270">
        <v>2E-3</v>
      </c>
      <c r="K149" s="270">
        <v>0</v>
      </c>
      <c r="L149" s="270">
        <v>-2.2500000000000003E-2</v>
      </c>
      <c r="M149" s="271">
        <v>81.534772182254201</v>
      </c>
      <c r="N149" s="269">
        <v>420</v>
      </c>
      <c r="O149" s="269">
        <v>424</v>
      </c>
      <c r="P149" s="269">
        <v>430</v>
      </c>
      <c r="Q149" s="269">
        <v>432</v>
      </c>
      <c r="R149" s="269">
        <v>445</v>
      </c>
      <c r="S149" s="269" t="s">
        <v>180</v>
      </c>
      <c r="T149" s="270">
        <v>0.04</v>
      </c>
      <c r="U149" s="270">
        <v>4.8000000000000001E-2</v>
      </c>
      <c r="V149" s="270">
        <v>0.06</v>
      </c>
      <c r="W149" s="270">
        <v>6.2E-2</v>
      </c>
      <c r="X149" s="270">
        <v>8.7999999999999995E-2</v>
      </c>
      <c r="Y149" s="270">
        <v>1.2999999999999999E-2</v>
      </c>
      <c r="Z149" s="270">
        <v>1.2999999999999999E-2</v>
      </c>
      <c r="AA149" s="270">
        <v>1.6E-2</v>
      </c>
      <c r="AB149" s="270">
        <v>1.7000000000000001E-2</v>
      </c>
      <c r="AC149" s="270">
        <v>0.02</v>
      </c>
      <c r="AD149" s="270">
        <v>5.0000000000000001E-3</v>
      </c>
      <c r="AE149" s="270">
        <v>5.0000000000000001E-3</v>
      </c>
      <c r="AF149" s="270">
        <v>5.0000000000000001E-3</v>
      </c>
      <c r="AG149" s="270">
        <v>5.0000000000000001E-3</v>
      </c>
      <c r="AH149" s="270">
        <v>5.0000000000000001E-3</v>
      </c>
      <c r="AI149" s="270">
        <v>3.0000000000000001E-3</v>
      </c>
      <c r="AJ149" s="270">
        <v>3.0000000000000001E-3</v>
      </c>
      <c r="AK149" s="270">
        <v>4.0000000000000001E-3</v>
      </c>
      <c r="AL149" s="270">
        <v>4.0000000000000001E-3</v>
      </c>
      <c r="AM149" s="270">
        <v>6.0000000000000001E-3</v>
      </c>
      <c r="AN149" s="270">
        <v>2E-3</v>
      </c>
      <c r="AO149" s="270">
        <v>2E-3</v>
      </c>
      <c r="AP149" s="270">
        <v>3.0000000000000001E-3</v>
      </c>
      <c r="AQ149" s="270">
        <v>3.0000000000000001E-3</v>
      </c>
      <c r="AR149" s="270">
        <v>4.0000000000000001E-3</v>
      </c>
      <c r="AS149" s="270">
        <v>-3.2000000000000001E-2</v>
      </c>
      <c r="AT149" s="270">
        <v>-3.5999999999999997E-2</v>
      </c>
      <c r="AU149" s="270">
        <v>-4.4999999999999998E-2</v>
      </c>
      <c r="AV149" s="270">
        <v>-4.5999999999999999E-2</v>
      </c>
      <c r="AW149" s="270">
        <v>-6.3E-2</v>
      </c>
      <c r="AX149" s="270">
        <v>0</v>
      </c>
      <c r="AY149" s="270">
        <v>0</v>
      </c>
      <c r="AZ149" s="270">
        <v>0</v>
      </c>
      <c r="BA149" s="270">
        <v>0</v>
      </c>
      <c r="BB149" s="270">
        <v>0</v>
      </c>
      <c r="BC149" s="270">
        <v>0</v>
      </c>
      <c r="BD149" s="270">
        <v>0</v>
      </c>
      <c r="BE149" s="270">
        <v>0</v>
      </c>
      <c r="BF149" s="270">
        <v>0</v>
      </c>
      <c r="BG149" s="270">
        <v>0</v>
      </c>
    </row>
    <row r="150" spans="1:59">
      <c r="A150" s="267" t="s">
        <v>509</v>
      </c>
      <c r="B150" s="268">
        <v>0.15033333333333335</v>
      </c>
      <c r="C150" s="268">
        <v>0.40700000000000003</v>
      </c>
      <c r="D150" s="268">
        <v>3.0000000000000001E-3</v>
      </c>
      <c r="E150" s="268"/>
      <c r="F150" s="269">
        <v>891</v>
      </c>
      <c r="G150" s="270">
        <v>4.3999999999999997E-2</v>
      </c>
      <c r="H150" s="270">
        <v>6.8000000000000005E-2</v>
      </c>
      <c r="I150" s="270">
        <v>0</v>
      </c>
      <c r="J150" s="270">
        <v>2.0999999999999998E-2</v>
      </c>
      <c r="K150" s="270">
        <v>0.01</v>
      </c>
      <c r="L150" s="270">
        <v>4.3333333333333279E-3</v>
      </c>
      <c r="M150" s="271">
        <v>49.382716049382715</v>
      </c>
      <c r="N150" s="269">
        <v>1000</v>
      </c>
      <c r="O150" s="269">
        <v>1200</v>
      </c>
      <c r="P150" s="269">
        <v>1400</v>
      </c>
      <c r="Q150" s="269">
        <v>1600</v>
      </c>
      <c r="R150" s="269">
        <v>1800</v>
      </c>
      <c r="S150" s="269" t="s">
        <v>137</v>
      </c>
      <c r="T150" s="270">
        <v>0.05</v>
      </c>
      <c r="U150" s="270">
        <v>5.5E-2</v>
      </c>
      <c r="V150" s="270">
        <v>0.06</v>
      </c>
      <c r="W150" s="270">
        <v>6.5000000000000002E-2</v>
      </c>
      <c r="X150" s="270">
        <v>7.0000000000000007E-2</v>
      </c>
      <c r="Y150" s="270">
        <v>7.0000000000000007E-2</v>
      </c>
      <c r="Z150" s="270">
        <v>7.4999999999999997E-2</v>
      </c>
      <c r="AA150" s="270">
        <v>0.08</v>
      </c>
      <c r="AB150" s="270">
        <v>8.5000000000000006E-2</v>
      </c>
      <c r="AC150" s="270">
        <v>0.09</v>
      </c>
      <c r="AD150" s="270">
        <v>0</v>
      </c>
      <c r="AE150" s="270">
        <v>0</v>
      </c>
      <c r="AF150" s="270">
        <v>0</v>
      </c>
      <c r="AG150" s="270">
        <v>0</v>
      </c>
      <c r="AH150" s="270">
        <v>0</v>
      </c>
      <c r="AI150" s="270">
        <v>2.3E-2</v>
      </c>
      <c r="AJ150" s="270">
        <v>2.5000000000000001E-2</v>
      </c>
      <c r="AK150" s="270">
        <v>2.7E-2</v>
      </c>
      <c r="AL150" s="270">
        <v>2.9000000000000001E-2</v>
      </c>
      <c r="AM150" s="270">
        <v>3.1E-2</v>
      </c>
      <c r="AN150" s="270">
        <v>1.2E-2</v>
      </c>
      <c r="AO150" s="270">
        <v>1.4E-2</v>
      </c>
      <c r="AP150" s="270">
        <v>1.6E-2</v>
      </c>
      <c r="AQ150" s="270">
        <v>1.7999999999999999E-2</v>
      </c>
      <c r="AR150" s="270">
        <v>0.02</v>
      </c>
      <c r="AS150" s="270">
        <v>8.0000000000000002E-3</v>
      </c>
      <c r="AT150" s="270">
        <v>8.0000000000000002E-3</v>
      </c>
      <c r="AU150" s="270">
        <v>8.9999999999999993E-3</v>
      </c>
      <c r="AV150" s="270">
        <v>0.01</v>
      </c>
      <c r="AW150" s="270">
        <v>0.01</v>
      </c>
      <c r="AX150" s="270">
        <v>0</v>
      </c>
      <c r="AY150" s="270">
        <v>0</v>
      </c>
      <c r="AZ150" s="270">
        <v>0</v>
      </c>
      <c r="BA150" s="270">
        <v>0</v>
      </c>
      <c r="BB150" s="270">
        <v>0</v>
      </c>
      <c r="BC150" s="270">
        <v>0</v>
      </c>
      <c r="BD150" s="270">
        <v>0</v>
      </c>
      <c r="BE150" s="270">
        <v>0</v>
      </c>
      <c r="BF150" s="270">
        <v>0</v>
      </c>
      <c r="BG150" s="270">
        <v>0</v>
      </c>
    </row>
    <row r="151" spans="1:59">
      <c r="A151" s="267" t="s">
        <v>202</v>
      </c>
      <c r="B151" s="268">
        <v>0.24333333333333332</v>
      </c>
      <c r="C151" s="268">
        <v>0.85699999999999998</v>
      </c>
      <c r="D151" s="268">
        <v>0</v>
      </c>
      <c r="E151" s="268"/>
      <c r="F151" s="269">
        <v>982</v>
      </c>
      <c r="G151" s="270">
        <v>0.06</v>
      </c>
      <c r="H151" s="270">
        <v>8.7999999999999995E-2</v>
      </c>
      <c r="I151" s="270">
        <v>0</v>
      </c>
      <c r="J151" s="270">
        <v>0</v>
      </c>
      <c r="K151" s="270">
        <v>6.8000000000000005E-2</v>
      </c>
      <c r="L151" s="270">
        <v>2.7333333333333321E-2</v>
      </c>
      <c r="M151" s="271">
        <v>61.099796334012218</v>
      </c>
      <c r="N151" s="269">
        <v>1001</v>
      </c>
      <c r="O151" s="269">
        <v>1020</v>
      </c>
      <c r="P151" s="269">
        <v>1050</v>
      </c>
      <c r="Q151" s="269">
        <v>1053</v>
      </c>
      <c r="R151" s="269">
        <v>1059</v>
      </c>
      <c r="S151" s="269" t="s">
        <v>151</v>
      </c>
      <c r="T151" s="270">
        <v>6.5000000000000002E-2</v>
      </c>
      <c r="U151" s="270">
        <v>7.0000000000000007E-2</v>
      </c>
      <c r="V151" s="270">
        <v>7.4999999999999997E-2</v>
      </c>
      <c r="W151" s="270">
        <v>0.08</v>
      </c>
      <c r="X151" s="270">
        <v>8.5000000000000006E-2</v>
      </c>
      <c r="Y151" s="270">
        <v>0.09</v>
      </c>
      <c r="Z151" s="270">
        <v>0.09</v>
      </c>
      <c r="AA151" s="270">
        <v>0.09</v>
      </c>
      <c r="AB151" s="270">
        <v>9.5000000000000001E-2</v>
      </c>
      <c r="AC151" s="270">
        <v>9.5000000000000001E-2</v>
      </c>
      <c r="AD151" s="270">
        <v>0</v>
      </c>
      <c r="AE151" s="270">
        <v>0</v>
      </c>
      <c r="AF151" s="270">
        <v>0</v>
      </c>
      <c r="AG151" s="270">
        <v>0</v>
      </c>
      <c r="AH151" s="270">
        <v>0</v>
      </c>
      <c r="AI151" s="270">
        <v>0</v>
      </c>
      <c r="AJ151" s="270">
        <v>0</v>
      </c>
      <c r="AK151" s="270">
        <v>0</v>
      </c>
      <c r="AL151" s="270">
        <v>0</v>
      </c>
      <c r="AM151" s="270">
        <v>0</v>
      </c>
      <c r="AN151" s="270">
        <v>5.6000000000000001E-2</v>
      </c>
      <c r="AO151" s="270">
        <v>5.3999999999999999E-2</v>
      </c>
      <c r="AP151" s="270">
        <v>5.2999999999999999E-2</v>
      </c>
      <c r="AQ151" s="270">
        <v>5.1999999999999998E-2</v>
      </c>
      <c r="AR151" s="270">
        <v>5.0999999999999997E-2</v>
      </c>
      <c r="AS151" s="270">
        <v>1.9E-2</v>
      </c>
      <c r="AT151" s="270">
        <v>0.02</v>
      </c>
      <c r="AU151" s="270">
        <v>2.1999999999999999E-2</v>
      </c>
      <c r="AV151" s="270">
        <v>2.1999999999999999E-2</v>
      </c>
      <c r="AW151" s="270">
        <v>2.3E-2</v>
      </c>
      <c r="AX151" s="270">
        <v>0</v>
      </c>
      <c r="AY151" s="270">
        <v>0</v>
      </c>
      <c r="AZ151" s="270">
        <v>0</v>
      </c>
      <c r="BA151" s="270">
        <v>0</v>
      </c>
      <c r="BB151" s="270">
        <v>0</v>
      </c>
      <c r="BC151" s="270">
        <v>0</v>
      </c>
      <c r="BD151" s="270">
        <v>0</v>
      </c>
      <c r="BE151" s="270">
        <v>0</v>
      </c>
      <c r="BF151" s="270">
        <v>0</v>
      </c>
      <c r="BG151" s="270">
        <v>0</v>
      </c>
    </row>
    <row r="152" spans="1:59">
      <c r="A152" s="267" t="s">
        <v>510</v>
      </c>
      <c r="B152" s="268">
        <v>0.17466666666666666</v>
      </c>
      <c r="C152" s="268">
        <v>0.32500000000000001</v>
      </c>
      <c r="D152" s="268">
        <v>0</v>
      </c>
      <c r="E152" s="268"/>
      <c r="F152" s="269">
        <v>4080</v>
      </c>
      <c r="G152" s="270">
        <v>0.16700000000000001</v>
      </c>
      <c r="H152" s="270">
        <v>1.9E-2</v>
      </c>
      <c r="I152" s="270">
        <v>3.0000000000000001E-3</v>
      </c>
      <c r="J152" s="270">
        <v>6.0000000000000001E-3</v>
      </c>
      <c r="K152" s="270">
        <v>8.0000000000000002E-3</v>
      </c>
      <c r="L152" s="270">
        <v>-2.8333333333333349E-2</v>
      </c>
      <c r="M152" s="271">
        <v>40.931372549019606</v>
      </c>
      <c r="N152" s="269">
        <v>4090</v>
      </c>
      <c r="O152" s="269">
        <v>4115</v>
      </c>
      <c r="P152" s="269">
        <v>4140</v>
      </c>
      <c r="Q152" s="269">
        <v>4165</v>
      </c>
      <c r="R152" s="269">
        <v>4190</v>
      </c>
      <c r="S152" s="269" t="s">
        <v>202</v>
      </c>
      <c r="T152" s="270">
        <v>0.158</v>
      </c>
      <c r="U152" s="270">
        <v>0.16600000000000001</v>
      </c>
      <c r="V152" s="270">
        <v>0.17399999999999999</v>
      </c>
      <c r="W152" s="270">
        <v>0.183</v>
      </c>
      <c r="X152" s="270">
        <v>0.193</v>
      </c>
      <c r="Y152" s="270">
        <v>1.6E-2</v>
      </c>
      <c r="Z152" s="270">
        <v>1.6E-2</v>
      </c>
      <c r="AA152" s="270">
        <v>1.7000000000000001E-2</v>
      </c>
      <c r="AB152" s="270">
        <v>1.7999999999999999E-2</v>
      </c>
      <c r="AC152" s="270">
        <v>1.9E-2</v>
      </c>
      <c r="AD152" s="270">
        <v>0</v>
      </c>
      <c r="AE152" s="270">
        <v>0</v>
      </c>
      <c r="AF152" s="270">
        <v>0</v>
      </c>
      <c r="AG152" s="270">
        <v>0</v>
      </c>
      <c r="AH152" s="270">
        <v>0</v>
      </c>
      <c r="AI152" s="270">
        <v>3.0000000000000001E-3</v>
      </c>
      <c r="AJ152" s="270">
        <v>3.0000000000000001E-3</v>
      </c>
      <c r="AK152" s="270">
        <v>3.0000000000000001E-3</v>
      </c>
      <c r="AL152" s="270">
        <v>4.0000000000000001E-3</v>
      </c>
      <c r="AM152" s="270">
        <v>4.0000000000000001E-3</v>
      </c>
      <c r="AN152" s="270">
        <v>1.4999999999999999E-2</v>
      </c>
      <c r="AO152" s="270">
        <v>1.7000000000000001E-2</v>
      </c>
      <c r="AP152" s="270">
        <v>1.7999999999999999E-2</v>
      </c>
      <c r="AQ152" s="270">
        <v>1.9E-2</v>
      </c>
      <c r="AR152" s="270">
        <v>1.9E-2</v>
      </c>
      <c r="AS152" s="270">
        <v>6.0000000000000001E-3</v>
      </c>
      <c r="AT152" s="270">
        <v>6.0000000000000001E-3</v>
      </c>
      <c r="AU152" s="270">
        <v>7.0000000000000001E-3</v>
      </c>
      <c r="AV152" s="270">
        <v>8.0000000000000002E-3</v>
      </c>
      <c r="AW152" s="270">
        <v>8.0000000000000002E-3</v>
      </c>
      <c r="AX152" s="270">
        <v>0</v>
      </c>
      <c r="AY152" s="270">
        <v>0</v>
      </c>
      <c r="AZ152" s="270">
        <v>0</v>
      </c>
      <c r="BA152" s="270">
        <v>0</v>
      </c>
      <c r="BB152" s="270">
        <v>0</v>
      </c>
      <c r="BC152" s="270">
        <v>0</v>
      </c>
      <c r="BD152" s="270">
        <v>0</v>
      </c>
      <c r="BE152" s="270">
        <v>0</v>
      </c>
      <c r="BF152" s="270">
        <v>0</v>
      </c>
      <c r="BG152" s="270">
        <v>0</v>
      </c>
    </row>
    <row r="153" spans="1:59">
      <c r="A153" s="267" t="s">
        <v>511</v>
      </c>
      <c r="B153" s="268">
        <v>0.40166666666666667</v>
      </c>
      <c r="C153" s="268">
        <v>0.64800000000000002</v>
      </c>
      <c r="D153" s="268">
        <v>0</v>
      </c>
      <c r="E153" s="268"/>
      <c r="F153" s="269">
        <v>4490</v>
      </c>
      <c r="G153" s="270">
        <v>0.215</v>
      </c>
      <c r="H153" s="270">
        <v>3.0000000000000001E-3</v>
      </c>
      <c r="I153" s="270">
        <v>2E-3</v>
      </c>
      <c r="J153" s="270">
        <v>4.0000000000000001E-3</v>
      </c>
      <c r="K153" s="270">
        <v>8.0000000000000002E-3</v>
      </c>
      <c r="L153" s="270">
        <v>0.16966666666666666</v>
      </c>
      <c r="M153" s="271">
        <v>47.884187082405347</v>
      </c>
      <c r="N153" s="269">
        <v>4593</v>
      </c>
      <c r="O153" s="269">
        <v>4743</v>
      </c>
      <c r="P153" s="269">
        <v>4893</v>
      </c>
      <c r="Q153" s="269">
        <v>5043</v>
      </c>
      <c r="R153" s="269">
        <v>5193</v>
      </c>
      <c r="S153" s="269" t="s">
        <v>202</v>
      </c>
      <c r="T153" s="270">
        <v>0.14499999999999999</v>
      </c>
      <c r="U153" s="270">
        <v>0.152</v>
      </c>
      <c r="V153" s="270">
        <v>0.16</v>
      </c>
      <c r="W153" s="270">
        <v>0.16800000000000001</v>
      </c>
      <c r="X153" s="270">
        <v>0.17599999999999999</v>
      </c>
      <c r="Y153" s="270">
        <v>4.0000000000000001E-3</v>
      </c>
      <c r="Z153" s="270">
        <v>5.0000000000000001E-3</v>
      </c>
      <c r="AA153" s="270">
        <v>5.0000000000000001E-3</v>
      </c>
      <c r="AB153" s="270">
        <v>6.0000000000000001E-3</v>
      </c>
      <c r="AC153" s="270">
        <v>7.0000000000000001E-3</v>
      </c>
      <c r="AD153" s="270">
        <v>6.0000000000000001E-3</v>
      </c>
      <c r="AE153" s="270">
        <v>7.0000000000000001E-3</v>
      </c>
      <c r="AF153" s="270">
        <v>7.0000000000000001E-3</v>
      </c>
      <c r="AG153" s="270">
        <v>8.0000000000000002E-3</v>
      </c>
      <c r="AH153" s="270">
        <v>8.9999999999999993E-3</v>
      </c>
      <c r="AI153" s="270">
        <v>3.0000000000000001E-3</v>
      </c>
      <c r="AJ153" s="270">
        <v>4.0000000000000001E-3</v>
      </c>
      <c r="AK153" s="270">
        <v>4.0000000000000001E-3</v>
      </c>
      <c r="AL153" s="270">
        <v>5.0000000000000001E-3</v>
      </c>
      <c r="AM153" s="270">
        <v>5.0000000000000001E-3</v>
      </c>
      <c r="AN153" s="270">
        <v>1.4999999999999999E-2</v>
      </c>
      <c r="AO153" s="270">
        <v>1.6E-2</v>
      </c>
      <c r="AP153" s="270">
        <v>1.7000000000000001E-2</v>
      </c>
      <c r="AQ153" s="270">
        <v>1.7999999999999999E-2</v>
      </c>
      <c r="AR153" s="270">
        <v>1.9E-2</v>
      </c>
      <c r="AS153" s="270">
        <v>-0.20499999999999999</v>
      </c>
      <c r="AT153" s="270">
        <v>-0.22900000000000001</v>
      </c>
      <c r="AU153" s="270">
        <v>-0.23799999999999999</v>
      </c>
      <c r="AV153" s="270">
        <v>-0.25</v>
      </c>
      <c r="AW153" s="270">
        <v>-0.25900000000000001</v>
      </c>
      <c r="AX153" s="270">
        <v>0</v>
      </c>
      <c r="AY153" s="270">
        <v>0</v>
      </c>
      <c r="AZ153" s="270">
        <v>0</v>
      </c>
      <c r="BA153" s="270">
        <v>0</v>
      </c>
      <c r="BB153" s="270">
        <v>0</v>
      </c>
      <c r="BC153" s="270">
        <v>0</v>
      </c>
      <c r="BD153" s="270">
        <v>0</v>
      </c>
      <c r="BE153" s="270">
        <v>0</v>
      </c>
      <c r="BF153" s="270">
        <v>0</v>
      </c>
      <c r="BG153" s="270">
        <v>0</v>
      </c>
    </row>
    <row r="154" spans="1:59">
      <c r="A154" s="267" t="s">
        <v>512</v>
      </c>
      <c r="B154" s="268">
        <v>0.18858333333333333</v>
      </c>
      <c r="C154" s="268">
        <v>0.64800000000000002</v>
      </c>
      <c r="D154" s="268">
        <v>0</v>
      </c>
      <c r="E154" s="268"/>
      <c r="F154" s="269">
        <v>3125</v>
      </c>
      <c r="G154" s="270">
        <v>0.17100000000000001</v>
      </c>
      <c r="H154" s="270">
        <v>5.0000000000000001E-3</v>
      </c>
      <c r="I154" s="270">
        <v>4.0000000000000001E-3</v>
      </c>
      <c r="J154" s="270">
        <v>3.0000000000000001E-3</v>
      </c>
      <c r="K154" s="270">
        <v>0.01</v>
      </c>
      <c r="L154" s="270">
        <v>-4.4166666666667076E-3</v>
      </c>
      <c r="M154" s="271">
        <v>54.72</v>
      </c>
      <c r="N154" s="269">
        <v>3165</v>
      </c>
      <c r="O154" s="269">
        <v>3240</v>
      </c>
      <c r="P154" s="269">
        <v>3315</v>
      </c>
      <c r="Q154" s="269">
        <v>3390</v>
      </c>
      <c r="R154" s="269">
        <v>33465</v>
      </c>
      <c r="S154" s="269" t="s">
        <v>202</v>
      </c>
      <c r="T154" s="270">
        <v>0.16</v>
      </c>
      <c r="U154" s="270">
        <v>0.17</v>
      </c>
      <c r="V154" s="270">
        <v>0.18</v>
      </c>
      <c r="W154" s="270">
        <v>0.19</v>
      </c>
      <c r="X154" s="270">
        <v>0.2</v>
      </c>
      <c r="Y154" s="270">
        <v>0.03</v>
      </c>
      <c r="Z154" s="270">
        <v>0.04</v>
      </c>
      <c r="AA154" s="270">
        <v>0.05</v>
      </c>
      <c r="AB154" s="270">
        <v>0.06</v>
      </c>
      <c r="AC154" s="270">
        <v>7.0000000000000007E-2</v>
      </c>
      <c r="AD154" s="270">
        <v>0</v>
      </c>
      <c r="AE154" s="270">
        <v>0</v>
      </c>
      <c r="AF154" s="270">
        <v>0</v>
      </c>
      <c r="AG154" s="270">
        <v>0</v>
      </c>
      <c r="AH154" s="270">
        <v>0</v>
      </c>
      <c r="AI154" s="270">
        <v>0.01</v>
      </c>
      <c r="AJ154" s="270">
        <v>0.01</v>
      </c>
      <c r="AK154" s="270">
        <v>0.01</v>
      </c>
      <c r="AL154" s="270">
        <v>0.01</v>
      </c>
      <c r="AM154" s="270">
        <v>0.01</v>
      </c>
      <c r="AN154" s="270">
        <v>0.09</v>
      </c>
      <c r="AO154" s="270">
        <v>0.1</v>
      </c>
      <c r="AP154" s="270">
        <v>0.11</v>
      </c>
      <c r="AQ154" s="270">
        <v>0.12</v>
      </c>
      <c r="AR154" s="270">
        <v>0.13</v>
      </c>
      <c r="AS154" s="270">
        <v>-0.26100000000000001</v>
      </c>
      <c r="AT154" s="270">
        <v>-0.28899999999999998</v>
      </c>
      <c r="AU154" s="270">
        <v>-0.317</v>
      </c>
      <c r="AV154" s="270">
        <v>-0.34499999999999997</v>
      </c>
      <c r="AW154" s="270">
        <v>-0.373</v>
      </c>
      <c r="AX154" s="270">
        <v>0</v>
      </c>
      <c r="AY154" s="270">
        <v>0</v>
      </c>
      <c r="AZ154" s="270">
        <v>0</v>
      </c>
      <c r="BA154" s="270">
        <v>0</v>
      </c>
      <c r="BB154" s="270">
        <v>0</v>
      </c>
      <c r="BC154" s="270">
        <v>0</v>
      </c>
      <c r="BD154" s="270">
        <v>0</v>
      </c>
      <c r="BE154" s="270">
        <v>0</v>
      </c>
      <c r="BF154" s="270">
        <v>0</v>
      </c>
      <c r="BG154" s="270">
        <v>0</v>
      </c>
    </row>
    <row r="155" spans="1:59">
      <c r="A155" s="267" t="s">
        <v>513</v>
      </c>
      <c r="B155" s="268">
        <v>0.22608333333333339</v>
      </c>
      <c r="C155" s="268">
        <v>0.38500000000000001</v>
      </c>
      <c r="D155" s="268">
        <v>0</v>
      </c>
      <c r="E155" s="268"/>
      <c r="F155" s="269">
        <v>2340</v>
      </c>
      <c r="G155" s="270">
        <v>9.0999999999999998E-2</v>
      </c>
      <c r="H155" s="270">
        <v>3.0000000000000001E-3</v>
      </c>
      <c r="I155" s="270">
        <v>2.7E-2</v>
      </c>
      <c r="J155" s="270">
        <v>4.0000000000000001E-3</v>
      </c>
      <c r="K155" s="270">
        <v>5.0000000000000001E-3</v>
      </c>
      <c r="L155" s="270">
        <v>9.6083333333333382E-2</v>
      </c>
      <c r="M155" s="271">
        <v>38.888888888888886</v>
      </c>
      <c r="N155" s="269">
        <v>2351</v>
      </c>
      <c r="O155" s="269">
        <v>2401</v>
      </c>
      <c r="P155" s="269">
        <v>2451</v>
      </c>
      <c r="Q155" s="269">
        <v>2501</v>
      </c>
      <c r="R155" s="269">
        <v>2551</v>
      </c>
      <c r="S155" s="269" t="s">
        <v>202</v>
      </c>
      <c r="T155" s="270">
        <v>8.2000000000000003E-2</v>
      </c>
      <c r="U155" s="270">
        <v>8.6999999999999994E-2</v>
      </c>
      <c r="V155" s="270">
        <v>9.1999999999999998E-2</v>
      </c>
      <c r="W155" s="270">
        <v>9.7000000000000003E-2</v>
      </c>
      <c r="X155" s="270">
        <v>0.10199999999999999</v>
      </c>
      <c r="Y155" s="270">
        <v>6.0000000000000001E-3</v>
      </c>
      <c r="Z155" s="270">
        <v>6.0000000000000001E-3</v>
      </c>
      <c r="AA155" s="270">
        <v>7.0000000000000001E-3</v>
      </c>
      <c r="AB155" s="270">
        <v>7.0000000000000001E-3</v>
      </c>
      <c r="AC155" s="270">
        <v>8.0000000000000002E-3</v>
      </c>
      <c r="AD155" s="270">
        <v>0.09</v>
      </c>
      <c r="AE155" s="270">
        <v>0.1</v>
      </c>
      <c r="AF155" s="270">
        <v>0.10100000000000001</v>
      </c>
      <c r="AG155" s="270">
        <v>0.105</v>
      </c>
      <c r="AH155" s="270">
        <v>0.106</v>
      </c>
      <c r="AI155" s="270">
        <v>0.01</v>
      </c>
      <c r="AJ155" s="270">
        <v>1.0999999999999999E-2</v>
      </c>
      <c r="AK155" s="270">
        <v>1.2E-2</v>
      </c>
      <c r="AL155" s="270">
        <v>1.2999999999999999E-2</v>
      </c>
      <c r="AM155" s="270">
        <v>1.4E-2</v>
      </c>
      <c r="AN155" s="270">
        <v>3.0000000000000001E-3</v>
      </c>
      <c r="AO155" s="270">
        <v>3.0000000000000001E-3</v>
      </c>
      <c r="AP155" s="270">
        <v>4.0000000000000001E-3</v>
      </c>
      <c r="AQ155" s="270">
        <v>5.0000000000000001E-3</v>
      </c>
      <c r="AR155" s="270">
        <v>6.0000000000000001E-3</v>
      </c>
      <c r="AS155" s="270">
        <v>1E-3</v>
      </c>
      <c r="AT155" s="270">
        <v>1E-3</v>
      </c>
      <c r="AU155" s="270">
        <v>2E-3</v>
      </c>
      <c r="AV155" s="270">
        <v>3.0000000000000001E-3</v>
      </c>
      <c r="AW155" s="270">
        <v>4.0000000000000001E-3</v>
      </c>
      <c r="AX155" s="270">
        <v>0</v>
      </c>
      <c r="AY155" s="270">
        <v>0</v>
      </c>
      <c r="AZ155" s="270">
        <v>0</v>
      </c>
      <c r="BA155" s="270">
        <v>0</v>
      </c>
      <c r="BB155" s="270">
        <v>0</v>
      </c>
      <c r="BC155" s="270">
        <v>0</v>
      </c>
      <c r="BD155" s="270">
        <v>0</v>
      </c>
      <c r="BE155" s="270">
        <v>0</v>
      </c>
      <c r="BF155" s="270">
        <v>0</v>
      </c>
      <c r="BG155" s="270">
        <v>0</v>
      </c>
    </row>
    <row r="156" spans="1:59">
      <c r="A156" s="267" t="s">
        <v>514</v>
      </c>
      <c r="B156" s="268">
        <v>11.44675</v>
      </c>
      <c r="C156" s="268">
        <v>27.25</v>
      </c>
      <c r="D156" s="268">
        <v>0.99600000000000011</v>
      </c>
      <c r="E156" s="268"/>
      <c r="F156" s="269">
        <v>94198</v>
      </c>
      <c r="G156" s="270">
        <v>5.234</v>
      </c>
      <c r="H156" s="270">
        <v>2.2629999999999999</v>
      </c>
      <c r="I156" s="270">
        <v>0.69499999999999995</v>
      </c>
      <c r="J156" s="270">
        <v>2E-3</v>
      </c>
      <c r="K156" s="270">
        <v>1.5940000000000001</v>
      </c>
      <c r="L156" s="270">
        <v>0.66274999999999906</v>
      </c>
      <c r="M156" s="271">
        <v>55.563812395167623</v>
      </c>
      <c r="N156" s="269">
        <v>108827</v>
      </c>
      <c r="O156" s="269">
        <v>131365</v>
      </c>
      <c r="P156" s="269">
        <v>158570</v>
      </c>
      <c r="Q156" s="269">
        <v>191409</v>
      </c>
      <c r="R156" s="269">
        <v>231049</v>
      </c>
      <c r="S156" s="269" t="s">
        <v>213</v>
      </c>
      <c r="T156" s="270">
        <v>6.3730000000000002</v>
      </c>
      <c r="U156" s="270">
        <v>7.625</v>
      </c>
      <c r="V156" s="270">
        <v>8.7579999999999991</v>
      </c>
      <c r="W156" s="270">
        <v>10.573</v>
      </c>
      <c r="X156" s="270">
        <v>12.762</v>
      </c>
      <c r="Y156" s="270">
        <v>2.93</v>
      </c>
      <c r="Z156" s="270">
        <v>3.5059999999999998</v>
      </c>
      <c r="AA156" s="270">
        <v>4.0259999999999998</v>
      </c>
      <c r="AB156" s="270">
        <v>4.8600000000000003</v>
      </c>
      <c r="AC156" s="270">
        <v>5.8659999999999997</v>
      </c>
      <c r="AD156" s="270">
        <v>0.51200000000000001</v>
      </c>
      <c r="AE156" s="270">
        <v>0.79</v>
      </c>
      <c r="AF156" s="270">
        <v>0.90700000000000003</v>
      </c>
      <c r="AG156" s="270">
        <v>1.095</v>
      </c>
      <c r="AH156" s="270">
        <v>1.321</v>
      </c>
      <c r="AI156" s="270">
        <v>1E-3</v>
      </c>
      <c r="AJ156" s="270">
        <v>2E-3</v>
      </c>
      <c r="AK156" s="270">
        <v>3.0000000000000001E-3</v>
      </c>
      <c r="AL156" s="270">
        <v>3.0000000000000001E-3</v>
      </c>
      <c r="AM156" s="270">
        <v>4.0000000000000001E-3</v>
      </c>
      <c r="AN156" s="270">
        <v>1.2110000000000001</v>
      </c>
      <c r="AO156" s="270">
        <v>1.871</v>
      </c>
      <c r="AP156" s="270">
        <v>2.149</v>
      </c>
      <c r="AQ156" s="270">
        <v>2.5939999999999999</v>
      </c>
      <c r="AR156" s="270">
        <v>3.1309999999999998</v>
      </c>
      <c r="AS156" s="270">
        <v>0.49399999999999999</v>
      </c>
      <c r="AT156" s="270">
        <v>0.61799999999999999</v>
      </c>
      <c r="AU156" s="270">
        <v>0.71</v>
      </c>
      <c r="AV156" s="270">
        <v>0.85699999999999998</v>
      </c>
      <c r="AW156" s="270">
        <v>1.0349999999999999</v>
      </c>
      <c r="AX156" s="270">
        <v>0</v>
      </c>
      <c r="AY156" s="270">
        <v>0</v>
      </c>
      <c r="AZ156" s="270">
        <v>3</v>
      </c>
      <c r="BA156" s="270">
        <v>0</v>
      </c>
      <c r="BB156" s="270">
        <v>0</v>
      </c>
      <c r="BC156" s="270">
        <v>0</v>
      </c>
      <c r="BD156" s="270">
        <v>0</v>
      </c>
      <c r="BE156" s="270">
        <v>0</v>
      </c>
      <c r="BF156" s="270">
        <v>0</v>
      </c>
      <c r="BG156" s="270">
        <v>0</v>
      </c>
    </row>
    <row r="157" spans="1:59">
      <c r="A157" s="267" t="s">
        <v>515</v>
      </c>
      <c r="B157" s="268">
        <v>8.1833333333333327E-2</v>
      </c>
      <c r="C157" s="268">
        <v>0.39700000000000002</v>
      </c>
      <c r="D157" s="268">
        <v>0</v>
      </c>
      <c r="E157" s="268"/>
      <c r="F157" s="269">
        <v>950</v>
      </c>
      <c r="G157" s="270">
        <v>8.2000000000000003E-2</v>
      </c>
      <c r="H157" s="270">
        <v>0</v>
      </c>
      <c r="I157" s="270">
        <v>0</v>
      </c>
      <c r="J157" s="270">
        <v>0</v>
      </c>
      <c r="K157" s="270">
        <v>1E-3</v>
      </c>
      <c r="L157" s="270">
        <v>-1.166666666666677E-3</v>
      </c>
      <c r="M157" s="271">
        <v>86.315789473684205</v>
      </c>
      <c r="N157" s="269">
        <v>1013</v>
      </c>
      <c r="O157" s="269">
        <v>1120</v>
      </c>
      <c r="P157" s="269">
        <v>1240</v>
      </c>
      <c r="Q157" s="269">
        <v>1370</v>
      </c>
      <c r="R157" s="269">
        <v>1500</v>
      </c>
      <c r="S157" s="269" t="s">
        <v>145</v>
      </c>
      <c r="T157" s="270">
        <v>8.4000000000000005E-2</v>
      </c>
      <c r="U157" s="270">
        <v>9.2999999999999999E-2</v>
      </c>
      <c r="V157" s="270">
        <v>0.10299999999999999</v>
      </c>
      <c r="W157" s="270">
        <v>0.114</v>
      </c>
      <c r="X157" s="270">
        <v>0.126</v>
      </c>
      <c r="Y157" s="270">
        <v>0</v>
      </c>
      <c r="Z157" s="270">
        <v>0</v>
      </c>
      <c r="AA157" s="270">
        <v>0</v>
      </c>
      <c r="AB157" s="270">
        <v>0</v>
      </c>
      <c r="AC157" s="270">
        <v>0</v>
      </c>
      <c r="AD157" s="270">
        <v>0</v>
      </c>
      <c r="AE157" s="270">
        <v>0</v>
      </c>
      <c r="AF157" s="270">
        <v>0</v>
      </c>
      <c r="AG157" s="270">
        <v>0</v>
      </c>
      <c r="AH157" s="270">
        <v>0</v>
      </c>
      <c r="AI157" s="270">
        <v>0</v>
      </c>
      <c r="AJ157" s="270">
        <v>0</v>
      </c>
      <c r="AK157" s="270">
        <v>0</v>
      </c>
      <c r="AL157" s="270">
        <v>0</v>
      </c>
      <c r="AM157" s="270">
        <v>0</v>
      </c>
      <c r="AN157" s="270">
        <v>1E-3</v>
      </c>
      <c r="AO157" s="270">
        <v>1E-3</v>
      </c>
      <c r="AP157" s="270">
        <v>1E-3</v>
      </c>
      <c r="AQ157" s="270">
        <v>1E-3</v>
      </c>
      <c r="AR157" s="270">
        <v>1E-3</v>
      </c>
      <c r="AS157" s="270">
        <v>3.0000000000000001E-3</v>
      </c>
      <c r="AT157" s="270">
        <v>4.0000000000000001E-3</v>
      </c>
      <c r="AU157" s="270">
        <v>4.0000000000000001E-3</v>
      </c>
      <c r="AV157" s="270">
        <v>4.0000000000000001E-3</v>
      </c>
      <c r="AW157" s="270">
        <v>5.0000000000000001E-3</v>
      </c>
      <c r="AX157" s="270">
        <v>0</v>
      </c>
      <c r="AY157" s="270">
        <v>0</v>
      </c>
      <c r="AZ157" s="270">
        <v>0</v>
      </c>
      <c r="BA157" s="270">
        <v>0</v>
      </c>
      <c r="BB157" s="270">
        <v>0</v>
      </c>
      <c r="BC157" s="270">
        <v>0</v>
      </c>
      <c r="BD157" s="270">
        <v>0</v>
      </c>
      <c r="BE157" s="270">
        <v>0</v>
      </c>
      <c r="BF157" s="270">
        <v>0</v>
      </c>
      <c r="BG157" s="270">
        <v>0</v>
      </c>
    </row>
    <row r="158" spans="1:59">
      <c r="A158" s="267" t="s">
        <v>516</v>
      </c>
      <c r="B158" s="268">
        <v>0.20683333333333334</v>
      </c>
      <c r="C158" s="268">
        <v>0.53</v>
      </c>
      <c r="D158" s="268">
        <v>0</v>
      </c>
      <c r="E158" s="268"/>
      <c r="F158" s="269">
        <v>3119</v>
      </c>
      <c r="G158" s="270">
        <v>0.09</v>
      </c>
      <c r="H158" s="270">
        <v>4.0000000000000001E-3</v>
      </c>
      <c r="I158" s="270">
        <v>0</v>
      </c>
      <c r="J158" s="270">
        <v>0</v>
      </c>
      <c r="K158" s="270">
        <v>4.1000000000000002E-2</v>
      </c>
      <c r="L158" s="270">
        <v>7.1833333333333332E-2</v>
      </c>
      <c r="M158" s="271">
        <v>28.855402372555307</v>
      </c>
      <c r="N158" s="269">
        <v>3220</v>
      </c>
      <c r="O158" s="269">
        <v>3385</v>
      </c>
      <c r="P158" s="269">
        <v>3549</v>
      </c>
      <c r="Q158" s="269">
        <v>3714</v>
      </c>
      <c r="R158" s="269">
        <v>3879</v>
      </c>
      <c r="S158" s="269" t="s">
        <v>138</v>
      </c>
      <c r="T158" s="270">
        <v>9.7000000000000003E-2</v>
      </c>
      <c r="U158" s="270">
        <v>0.10100000000000001</v>
      </c>
      <c r="V158" s="270">
        <v>0.105</v>
      </c>
      <c r="W158" s="270">
        <v>0.11</v>
      </c>
      <c r="X158" s="270">
        <v>0.115</v>
      </c>
      <c r="Y158" s="270">
        <v>5.0000000000000001E-3</v>
      </c>
      <c r="Z158" s="270">
        <v>5.0000000000000001E-3</v>
      </c>
      <c r="AA158" s="270">
        <v>5.0000000000000001E-3</v>
      </c>
      <c r="AB158" s="270">
        <v>5.0000000000000001E-3</v>
      </c>
      <c r="AC158" s="270">
        <v>6.0000000000000001E-3</v>
      </c>
      <c r="AD158" s="270">
        <v>0</v>
      </c>
      <c r="AE158" s="270">
        <v>0</v>
      </c>
      <c r="AF158" s="270">
        <v>0</v>
      </c>
      <c r="AG158" s="270">
        <v>0</v>
      </c>
      <c r="AH158" s="270">
        <v>0</v>
      </c>
      <c r="AI158" s="270">
        <v>0</v>
      </c>
      <c r="AJ158" s="270">
        <v>0</v>
      </c>
      <c r="AK158" s="270">
        <v>0</v>
      </c>
      <c r="AL158" s="270">
        <v>0</v>
      </c>
      <c r="AM158" s="270">
        <v>0</v>
      </c>
      <c r="AN158" s="270">
        <v>0.04</v>
      </c>
      <c r="AO158" s="270">
        <v>0.04</v>
      </c>
      <c r="AP158" s="270">
        <v>0.04</v>
      </c>
      <c r="AQ158" s="270">
        <v>0.04</v>
      </c>
      <c r="AR158" s="270">
        <v>0.04</v>
      </c>
      <c r="AS158" s="270">
        <v>7.8E-2</v>
      </c>
      <c r="AT158" s="270">
        <v>0.08</v>
      </c>
      <c r="AU158" s="270">
        <v>8.2000000000000003E-2</v>
      </c>
      <c r="AV158" s="270">
        <v>8.5000000000000006E-2</v>
      </c>
      <c r="AW158" s="270">
        <v>8.7999999999999995E-2</v>
      </c>
      <c r="AX158" s="270">
        <v>0</v>
      </c>
      <c r="AY158" s="270">
        <v>0</v>
      </c>
      <c r="AZ158" s="270">
        <v>0</v>
      </c>
      <c r="BA158" s="270">
        <v>0</v>
      </c>
      <c r="BB158" s="270">
        <v>0</v>
      </c>
      <c r="BC158" s="270">
        <v>0</v>
      </c>
      <c r="BD158" s="270">
        <v>0</v>
      </c>
      <c r="BE158" s="270">
        <v>0</v>
      </c>
      <c r="BF158" s="270">
        <v>0</v>
      </c>
      <c r="BG158" s="270">
        <v>0</v>
      </c>
    </row>
    <row r="159" spans="1:59">
      <c r="A159" s="267" t="s">
        <v>517</v>
      </c>
      <c r="B159" s="268">
        <v>1.5628333333333335</v>
      </c>
      <c r="C159" s="268">
        <v>3</v>
      </c>
      <c r="D159" s="268">
        <v>0.29299999999999998</v>
      </c>
      <c r="E159" s="268"/>
      <c r="F159" s="269">
        <v>14089</v>
      </c>
      <c r="G159" s="270">
        <v>0.72199999999999998</v>
      </c>
      <c r="H159" s="270">
        <v>0.155</v>
      </c>
      <c r="I159" s="270">
        <v>0.17100000000000001</v>
      </c>
      <c r="J159" s="270">
        <v>0.104</v>
      </c>
      <c r="K159" s="270">
        <v>0.04</v>
      </c>
      <c r="L159" s="270">
        <v>7.7833333333333421E-2</v>
      </c>
      <c r="M159" s="271">
        <v>51.245652636808856</v>
      </c>
      <c r="N159" s="269">
        <v>14214</v>
      </c>
      <c r="O159" s="269">
        <v>14464</v>
      </c>
      <c r="P159" s="269">
        <v>14714</v>
      </c>
      <c r="Q159" s="269">
        <v>14964</v>
      </c>
      <c r="R159" s="269">
        <v>15214</v>
      </c>
      <c r="S159" s="269" t="s">
        <v>208</v>
      </c>
      <c r="T159" s="270">
        <v>0.72799999999999998</v>
      </c>
      <c r="U159" s="270">
        <v>0.74099999999999999</v>
      </c>
      <c r="V159" s="270">
        <v>0.754</v>
      </c>
      <c r="W159" s="270">
        <v>0.76700000000000002</v>
      </c>
      <c r="X159" s="270">
        <v>0.78</v>
      </c>
      <c r="Y159" s="270">
        <v>0.156</v>
      </c>
      <c r="Z159" s="270">
        <v>0.159</v>
      </c>
      <c r="AA159" s="270">
        <v>0.16200000000000001</v>
      </c>
      <c r="AB159" s="270">
        <v>0.16500000000000001</v>
      </c>
      <c r="AC159" s="270">
        <v>0.16700000000000001</v>
      </c>
      <c r="AD159" s="270">
        <v>0.17299999999999999</v>
      </c>
      <c r="AE159" s="270">
        <v>0.17599999999999999</v>
      </c>
      <c r="AF159" s="270">
        <v>0.17899999999999999</v>
      </c>
      <c r="AG159" s="270">
        <v>0.182</v>
      </c>
      <c r="AH159" s="270">
        <v>0.185</v>
      </c>
      <c r="AI159" s="270">
        <v>0.108</v>
      </c>
      <c r="AJ159" s="270">
        <v>0.111</v>
      </c>
      <c r="AK159" s="270">
        <v>0.115</v>
      </c>
      <c r="AL159" s="270">
        <v>0.121</v>
      </c>
      <c r="AM159" s="270">
        <v>0.126</v>
      </c>
      <c r="AN159" s="270">
        <v>0.09</v>
      </c>
      <c r="AO159" s="270">
        <v>9.5000000000000001E-2</v>
      </c>
      <c r="AP159" s="270">
        <v>0.1</v>
      </c>
      <c r="AQ159" s="270">
        <v>0.106</v>
      </c>
      <c r="AR159" s="270">
        <v>0.11</v>
      </c>
      <c r="AS159" s="270">
        <v>8.2000000000000003E-2</v>
      </c>
      <c r="AT159" s="270">
        <v>8.4000000000000005E-2</v>
      </c>
      <c r="AU159" s="270">
        <v>8.5999999999999993E-2</v>
      </c>
      <c r="AV159" s="270">
        <v>8.7999999999999995E-2</v>
      </c>
      <c r="AW159" s="270">
        <v>0.09</v>
      </c>
      <c r="AX159" s="270">
        <v>0</v>
      </c>
      <c r="AY159" s="270">
        <v>0</v>
      </c>
      <c r="AZ159" s="270">
        <v>6</v>
      </c>
      <c r="BA159" s="270">
        <v>0</v>
      </c>
      <c r="BB159" s="270">
        <v>0</v>
      </c>
      <c r="BC159" s="270">
        <v>0</v>
      </c>
      <c r="BD159" s="270">
        <v>0</v>
      </c>
      <c r="BE159" s="270">
        <v>0</v>
      </c>
      <c r="BF159" s="270">
        <v>0</v>
      </c>
      <c r="BG159" s="270">
        <v>0</v>
      </c>
    </row>
    <row r="160" spans="1:59">
      <c r="A160" s="267" t="s">
        <v>518</v>
      </c>
      <c r="B160" s="268">
        <v>4.4594999999999994</v>
      </c>
      <c r="C160" s="268">
        <v>1.0009999999999999</v>
      </c>
      <c r="D160" s="268">
        <v>0</v>
      </c>
      <c r="E160" s="268"/>
      <c r="F160" s="269">
        <v>811</v>
      </c>
      <c r="G160" s="270">
        <v>8.2000000000000003E-2</v>
      </c>
      <c r="H160" s="270">
        <v>0.05</v>
      </c>
      <c r="I160" s="270">
        <v>6.3E-2</v>
      </c>
      <c r="J160" s="270">
        <v>0.01</v>
      </c>
      <c r="K160" s="270">
        <v>0</v>
      </c>
      <c r="L160" s="270">
        <v>4.2544999999999993</v>
      </c>
      <c r="M160" s="271">
        <v>101.10974106041924</v>
      </c>
      <c r="N160" s="269">
        <v>710</v>
      </c>
      <c r="O160" s="269">
        <v>700</v>
      </c>
      <c r="P160" s="269">
        <v>700</v>
      </c>
      <c r="Q160" s="269">
        <v>700</v>
      </c>
      <c r="R160" s="269">
        <v>700</v>
      </c>
      <c r="S160" s="269" t="s">
        <v>160</v>
      </c>
      <c r="T160" s="270">
        <v>7.4999999999999997E-2</v>
      </c>
      <c r="U160" s="270">
        <v>7.4999999999999997E-2</v>
      </c>
      <c r="V160" s="270">
        <v>7.0000000000000007E-2</v>
      </c>
      <c r="W160" s="270">
        <v>7.0000000000000007E-2</v>
      </c>
      <c r="X160" s="270">
        <v>7.0000000000000007E-2</v>
      </c>
      <c r="Y160" s="270">
        <v>3.5000000000000003E-2</v>
      </c>
      <c r="Z160" s="270">
        <v>3.5000000000000003E-2</v>
      </c>
      <c r="AA160" s="270">
        <v>0.03</v>
      </c>
      <c r="AB160" s="270">
        <v>0.03</v>
      </c>
      <c r="AC160" s="270">
        <v>0.03</v>
      </c>
      <c r="AD160" s="270">
        <v>0.16500000000000001</v>
      </c>
      <c r="AE160" s="270">
        <v>0.16500000000000001</v>
      </c>
      <c r="AF160" s="270">
        <v>0.06</v>
      </c>
      <c r="AG160" s="270">
        <v>0.06</v>
      </c>
      <c r="AH160" s="270">
        <v>0.06</v>
      </c>
      <c r="AI160" s="270">
        <v>2E-3</v>
      </c>
      <c r="AJ160" s="270">
        <v>2E-3</v>
      </c>
      <c r="AK160" s="270">
        <v>2E-3</v>
      </c>
      <c r="AL160" s="270">
        <v>2E-3</v>
      </c>
      <c r="AM160" s="270">
        <v>2E-3</v>
      </c>
      <c r="AN160" s="270">
        <v>0</v>
      </c>
      <c r="AO160" s="270">
        <v>0</v>
      </c>
      <c r="AP160" s="270">
        <v>0</v>
      </c>
      <c r="AQ160" s="270">
        <v>0</v>
      </c>
      <c r="AR160" s="270">
        <v>0</v>
      </c>
      <c r="AS160" s="270">
        <v>3.9E-2</v>
      </c>
      <c r="AT160" s="270">
        <v>3.9E-2</v>
      </c>
      <c r="AU160" s="270">
        <v>2.3E-2</v>
      </c>
      <c r="AV160" s="270">
        <v>2.3E-2</v>
      </c>
      <c r="AW160" s="270">
        <v>2.3E-2</v>
      </c>
      <c r="AX160" s="270">
        <v>0</v>
      </c>
      <c r="AY160" s="270">
        <v>0</v>
      </c>
      <c r="AZ160" s="270">
        <v>0</v>
      </c>
      <c r="BA160" s="270">
        <v>0</v>
      </c>
      <c r="BB160" s="270">
        <v>0</v>
      </c>
      <c r="BC160" s="270">
        <v>0</v>
      </c>
      <c r="BD160" s="270">
        <v>0</v>
      </c>
      <c r="BE160" s="270">
        <v>0</v>
      </c>
      <c r="BF160" s="270">
        <v>0</v>
      </c>
      <c r="BG160" s="270">
        <v>0</v>
      </c>
    </row>
    <row r="161" spans="1:59">
      <c r="A161" s="267" t="s">
        <v>519</v>
      </c>
      <c r="B161" s="268">
        <v>3.5083333333333334E-2</v>
      </c>
      <c r="C161" s="268">
        <v>0.25</v>
      </c>
      <c r="D161" s="268">
        <v>0</v>
      </c>
      <c r="E161" s="268"/>
      <c r="F161" s="269">
        <v>440</v>
      </c>
      <c r="G161" s="270">
        <v>2.4E-2</v>
      </c>
      <c r="H161" s="270">
        <v>3.0000000000000001E-3</v>
      </c>
      <c r="I161" s="270">
        <v>0</v>
      </c>
      <c r="J161" s="270">
        <v>2E-3</v>
      </c>
      <c r="K161" s="270">
        <v>3.0000000000000001E-3</v>
      </c>
      <c r="L161" s="270">
        <v>3.0833333333333338E-3</v>
      </c>
      <c r="M161" s="271">
        <v>54.545454545454547</v>
      </c>
      <c r="N161" s="269">
        <v>480</v>
      </c>
      <c r="O161" s="269">
        <v>525</v>
      </c>
      <c r="P161" s="269">
        <v>552</v>
      </c>
      <c r="Q161" s="269">
        <v>585</v>
      </c>
      <c r="R161" s="269">
        <v>627</v>
      </c>
      <c r="S161" s="269" t="s">
        <v>201</v>
      </c>
      <c r="T161" s="270">
        <v>2.4E-2</v>
      </c>
      <c r="U161" s="270">
        <v>2.5000000000000001E-2</v>
      </c>
      <c r="V161" s="270">
        <v>2.7E-2</v>
      </c>
      <c r="W161" s="270">
        <v>0.03</v>
      </c>
      <c r="X161" s="270">
        <v>3.3000000000000002E-2</v>
      </c>
      <c r="Y161" s="270">
        <v>3.0000000000000001E-3</v>
      </c>
      <c r="Z161" s="270">
        <v>3.0000000000000001E-3</v>
      </c>
      <c r="AA161" s="270">
        <v>3.0000000000000001E-3</v>
      </c>
      <c r="AB161" s="270">
        <v>3.0000000000000001E-3</v>
      </c>
      <c r="AC161" s="270">
        <v>3.0000000000000001E-3</v>
      </c>
      <c r="AD161" s="270">
        <v>0</v>
      </c>
      <c r="AE161" s="270">
        <v>0</v>
      </c>
      <c r="AF161" s="270">
        <v>0</v>
      </c>
      <c r="AG161" s="270">
        <v>0</v>
      </c>
      <c r="AH161" s="270">
        <v>0</v>
      </c>
      <c r="AI161" s="270">
        <v>2E-3</v>
      </c>
      <c r="AJ161" s="270">
        <v>2E-3</v>
      </c>
      <c r="AK161" s="270">
        <v>2E-3</v>
      </c>
      <c r="AL161" s="270">
        <v>2E-3</v>
      </c>
      <c r="AM161" s="270">
        <v>2E-3</v>
      </c>
      <c r="AN161" s="270">
        <v>3.0000000000000001E-3</v>
      </c>
      <c r="AO161" s="270">
        <v>3.0000000000000001E-3</v>
      </c>
      <c r="AP161" s="270">
        <v>3.0000000000000001E-3</v>
      </c>
      <c r="AQ161" s="270">
        <v>3.0000000000000001E-3</v>
      </c>
      <c r="AR161" s="270">
        <v>3.0000000000000001E-3</v>
      </c>
      <c r="AS161" s="270">
        <v>2E-3</v>
      </c>
      <c r="AT161" s="270">
        <v>2E-3</v>
      </c>
      <c r="AU161" s="270">
        <v>2E-3</v>
      </c>
      <c r="AV161" s="270">
        <v>2E-3</v>
      </c>
      <c r="AW161" s="270">
        <v>3.0000000000000001E-3</v>
      </c>
      <c r="AX161" s="270">
        <v>0</v>
      </c>
      <c r="AY161" s="270">
        <v>0</v>
      </c>
      <c r="AZ161" s="270">
        <v>0</v>
      </c>
      <c r="BA161" s="270">
        <v>0</v>
      </c>
      <c r="BB161" s="270">
        <v>0</v>
      </c>
      <c r="BC161" s="270">
        <v>0</v>
      </c>
      <c r="BD161" s="270">
        <v>0</v>
      </c>
      <c r="BE161" s="270">
        <v>0</v>
      </c>
      <c r="BF161" s="270">
        <v>0</v>
      </c>
      <c r="BG161" s="270">
        <v>0</v>
      </c>
    </row>
    <row r="162" spans="1:59">
      <c r="A162" s="267" t="s">
        <v>976</v>
      </c>
      <c r="B162" s="268" t="s">
        <v>395</v>
      </c>
      <c r="C162" s="268">
        <v>0</v>
      </c>
      <c r="D162" s="268">
        <v>0</v>
      </c>
      <c r="E162" s="268"/>
      <c r="F162" s="269" t="e">
        <v>#N/A</v>
      </c>
      <c r="G162" s="270">
        <v>0</v>
      </c>
      <c r="H162" s="270">
        <v>0</v>
      </c>
      <c r="I162" s="270">
        <v>0</v>
      </c>
      <c r="J162" s="270">
        <v>0</v>
      </c>
      <c r="K162" s="270">
        <v>0</v>
      </c>
      <c r="L162" s="270" t="e">
        <v>#VALUE!</v>
      </c>
      <c r="M162" s="271" t="s">
        <v>395</v>
      </c>
      <c r="N162" s="269">
        <v>0</v>
      </c>
      <c r="O162" s="269">
        <v>0</v>
      </c>
      <c r="P162" s="269">
        <v>0</v>
      </c>
      <c r="Q162" s="269">
        <v>0</v>
      </c>
      <c r="R162" s="269">
        <v>0</v>
      </c>
      <c r="S162" s="269" t="s">
        <v>187</v>
      </c>
      <c r="T162" s="270">
        <v>0</v>
      </c>
      <c r="U162" s="270">
        <v>0</v>
      </c>
      <c r="V162" s="270">
        <v>0</v>
      </c>
      <c r="W162" s="270">
        <v>0</v>
      </c>
      <c r="X162" s="270">
        <v>0</v>
      </c>
      <c r="Y162" s="270">
        <v>0</v>
      </c>
      <c r="Z162" s="270">
        <v>0</v>
      </c>
      <c r="AA162" s="270">
        <v>0</v>
      </c>
      <c r="AB162" s="270">
        <v>0</v>
      </c>
      <c r="AC162" s="270">
        <v>0</v>
      </c>
      <c r="AD162" s="270">
        <v>0</v>
      </c>
      <c r="AE162" s="270">
        <v>0</v>
      </c>
      <c r="AF162" s="270">
        <v>0</v>
      </c>
      <c r="AG162" s="270">
        <v>0</v>
      </c>
      <c r="AH162" s="270">
        <v>0</v>
      </c>
      <c r="AI162" s="270">
        <v>0</v>
      </c>
      <c r="AJ162" s="270">
        <v>0</v>
      </c>
      <c r="AK162" s="270">
        <v>0</v>
      </c>
      <c r="AL162" s="270">
        <v>0</v>
      </c>
      <c r="AM162" s="270">
        <v>0</v>
      </c>
      <c r="AN162" s="270">
        <v>0</v>
      </c>
      <c r="AO162" s="270">
        <v>0</v>
      </c>
      <c r="AP162" s="270">
        <v>0</v>
      </c>
      <c r="AQ162" s="270">
        <v>0</v>
      </c>
      <c r="AR162" s="270">
        <v>0</v>
      </c>
      <c r="AS162" s="270">
        <v>0</v>
      </c>
      <c r="AT162" s="270">
        <v>0</v>
      </c>
      <c r="AU162" s="270">
        <v>0</v>
      </c>
      <c r="AV162" s="270">
        <v>0</v>
      </c>
      <c r="AW162" s="270">
        <v>0</v>
      </c>
      <c r="AX162" s="270">
        <v>0</v>
      </c>
      <c r="AY162" s="270">
        <v>0</v>
      </c>
      <c r="AZ162" s="270">
        <v>0</v>
      </c>
      <c r="BA162" s="270">
        <v>0</v>
      </c>
      <c r="BB162" s="270">
        <v>0</v>
      </c>
      <c r="BC162" s="270">
        <v>0</v>
      </c>
      <c r="BD162" s="270">
        <v>0</v>
      </c>
      <c r="BE162" s="270">
        <v>0</v>
      </c>
      <c r="BF162" s="270">
        <v>0</v>
      </c>
      <c r="BG162" s="270">
        <v>0</v>
      </c>
    </row>
    <row r="163" spans="1:59">
      <c r="A163" s="267" t="s">
        <v>977</v>
      </c>
      <c r="B163" s="268" t="s">
        <v>395</v>
      </c>
      <c r="C163" s="268">
        <v>0</v>
      </c>
      <c r="D163" s="268">
        <v>0</v>
      </c>
      <c r="E163" s="268"/>
      <c r="F163" s="269" t="e">
        <v>#N/A</v>
      </c>
      <c r="G163" s="270">
        <v>0</v>
      </c>
      <c r="H163" s="270">
        <v>0</v>
      </c>
      <c r="I163" s="270">
        <v>0</v>
      </c>
      <c r="J163" s="270">
        <v>0</v>
      </c>
      <c r="K163" s="270">
        <v>0</v>
      </c>
      <c r="L163" s="270" t="e">
        <v>#VALUE!</v>
      </c>
      <c r="M163" s="271" t="s">
        <v>395</v>
      </c>
      <c r="N163" s="269">
        <v>0</v>
      </c>
      <c r="O163" s="269">
        <v>0</v>
      </c>
      <c r="P163" s="269">
        <v>0</v>
      </c>
      <c r="Q163" s="269">
        <v>0</v>
      </c>
      <c r="R163" s="269">
        <v>0</v>
      </c>
      <c r="S163" s="269" t="s">
        <v>190</v>
      </c>
      <c r="T163" s="270">
        <v>0</v>
      </c>
      <c r="U163" s="270">
        <v>0</v>
      </c>
      <c r="V163" s="270">
        <v>0</v>
      </c>
      <c r="W163" s="270">
        <v>0</v>
      </c>
      <c r="X163" s="270">
        <v>0</v>
      </c>
      <c r="Y163" s="270">
        <v>0</v>
      </c>
      <c r="Z163" s="270">
        <v>0</v>
      </c>
      <c r="AA163" s="270">
        <v>0</v>
      </c>
      <c r="AB163" s="270">
        <v>0</v>
      </c>
      <c r="AC163" s="270">
        <v>0</v>
      </c>
      <c r="AD163" s="270">
        <v>0</v>
      </c>
      <c r="AE163" s="270">
        <v>0</v>
      </c>
      <c r="AF163" s="270">
        <v>0</v>
      </c>
      <c r="AG163" s="270">
        <v>0</v>
      </c>
      <c r="AH163" s="270">
        <v>0</v>
      </c>
      <c r="AI163" s="270">
        <v>0</v>
      </c>
      <c r="AJ163" s="270">
        <v>0</v>
      </c>
      <c r="AK163" s="270">
        <v>0</v>
      </c>
      <c r="AL163" s="270">
        <v>0</v>
      </c>
      <c r="AM163" s="270">
        <v>0</v>
      </c>
      <c r="AN163" s="270">
        <v>0</v>
      </c>
      <c r="AO163" s="270">
        <v>0</v>
      </c>
      <c r="AP163" s="270">
        <v>0</v>
      </c>
      <c r="AQ163" s="270">
        <v>0</v>
      </c>
      <c r="AR163" s="270">
        <v>0</v>
      </c>
      <c r="AS163" s="270">
        <v>0</v>
      </c>
      <c r="AT163" s="270">
        <v>0</v>
      </c>
      <c r="AU163" s="270">
        <v>0</v>
      </c>
      <c r="AV163" s="270">
        <v>0</v>
      </c>
      <c r="AW163" s="270">
        <v>0</v>
      </c>
      <c r="AX163" s="270">
        <v>0</v>
      </c>
      <c r="AY163" s="270">
        <v>0</v>
      </c>
      <c r="AZ163" s="270">
        <v>0</v>
      </c>
      <c r="BA163" s="270">
        <v>0</v>
      </c>
      <c r="BB163" s="270">
        <v>0</v>
      </c>
      <c r="BC163" s="270">
        <v>0</v>
      </c>
      <c r="BD163" s="270">
        <v>0</v>
      </c>
      <c r="BE163" s="270">
        <v>0</v>
      </c>
      <c r="BF163" s="270">
        <v>0</v>
      </c>
      <c r="BG163" s="270">
        <v>0</v>
      </c>
    </row>
    <row r="164" spans="1:59">
      <c r="A164" s="267" t="s">
        <v>520</v>
      </c>
      <c r="B164" s="268">
        <v>2.3489999999999998</v>
      </c>
      <c r="C164" s="268">
        <v>3.5390000000000001</v>
      </c>
      <c r="D164" s="268">
        <v>1.9052054794520549E-2</v>
      </c>
      <c r="E164" s="268"/>
      <c r="F164" s="269">
        <v>34037</v>
      </c>
      <c r="G164" s="270">
        <v>1.8280000000000001</v>
      </c>
      <c r="H164" s="270">
        <v>0.27</v>
      </c>
      <c r="I164" s="270">
        <v>0</v>
      </c>
      <c r="J164" s="270">
        <v>0</v>
      </c>
      <c r="K164" s="270">
        <v>2.5000000000000001E-2</v>
      </c>
      <c r="L164" s="270">
        <v>0.20694794520547921</v>
      </c>
      <c r="M164" s="271">
        <v>53.706260833798517</v>
      </c>
      <c r="N164" s="269">
        <v>35564</v>
      </c>
      <c r="O164" s="269">
        <v>41593</v>
      </c>
      <c r="P164" s="269">
        <v>48645</v>
      </c>
      <c r="Q164" s="269">
        <v>56892</v>
      </c>
      <c r="R164" s="269">
        <v>62500</v>
      </c>
      <c r="S164" s="269" t="s">
        <v>201</v>
      </c>
      <c r="T164" s="270">
        <v>2</v>
      </c>
      <c r="U164" s="270">
        <v>2.5</v>
      </c>
      <c r="V164" s="270">
        <v>3</v>
      </c>
      <c r="W164" s="270">
        <v>3.5</v>
      </c>
      <c r="X164" s="270">
        <v>4</v>
      </c>
      <c r="Y164" s="270">
        <v>0.28000000000000003</v>
      </c>
      <c r="Z164" s="270">
        <v>0.33</v>
      </c>
      <c r="AA164" s="270">
        <v>0.39</v>
      </c>
      <c r="AB164" s="270">
        <v>0.45</v>
      </c>
      <c r="AC164" s="270">
        <v>0.5</v>
      </c>
      <c r="AD164" s="270">
        <v>0</v>
      </c>
      <c r="AE164" s="270">
        <v>0</v>
      </c>
      <c r="AF164" s="270">
        <v>0</v>
      </c>
      <c r="AG164" s="270">
        <v>0</v>
      </c>
      <c r="AH164" s="270">
        <v>0</v>
      </c>
      <c r="AI164" s="270">
        <v>0</v>
      </c>
      <c r="AJ164" s="270">
        <v>0</v>
      </c>
      <c r="AK164" s="270">
        <v>0</v>
      </c>
      <c r="AL164" s="270">
        <v>0</v>
      </c>
      <c r="AM164" s="270">
        <v>0</v>
      </c>
      <c r="AN164" s="270">
        <v>4.1000000000000002E-2</v>
      </c>
      <c r="AO164" s="270">
        <v>4.1000000000000002E-2</v>
      </c>
      <c r="AP164" s="270">
        <v>4.1000000000000002E-2</v>
      </c>
      <c r="AQ164" s="270">
        <v>4.1000000000000002E-2</v>
      </c>
      <c r="AR164" s="270">
        <v>4.1000000000000002E-2</v>
      </c>
      <c r="AS164" s="270">
        <v>0.21099999999999999</v>
      </c>
      <c r="AT164" s="270">
        <v>0.26100000000000001</v>
      </c>
      <c r="AU164" s="270">
        <v>0.312</v>
      </c>
      <c r="AV164" s="270">
        <v>0.36299999999999999</v>
      </c>
      <c r="AW164" s="270">
        <v>0.41299999999999998</v>
      </c>
      <c r="AX164" s="270">
        <v>3</v>
      </c>
      <c r="AY164" s="270">
        <v>0</v>
      </c>
      <c r="AZ164" s="270">
        <v>0</v>
      </c>
      <c r="BA164" s="270">
        <v>0</v>
      </c>
      <c r="BB164" s="270">
        <v>0</v>
      </c>
      <c r="BC164" s="270">
        <v>8.5000000000000006E-2</v>
      </c>
      <c r="BD164" s="270">
        <v>0</v>
      </c>
      <c r="BE164" s="270">
        <v>0</v>
      </c>
      <c r="BF164" s="270">
        <v>0</v>
      </c>
      <c r="BG164" s="270">
        <v>0</v>
      </c>
    </row>
    <row r="165" spans="1:59">
      <c r="A165" s="267" t="s">
        <v>521</v>
      </c>
      <c r="B165" s="268" t="s">
        <v>395</v>
      </c>
      <c r="C165" s="268">
        <v>0</v>
      </c>
      <c r="D165" s="268">
        <v>0</v>
      </c>
      <c r="E165" s="268"/>
      <c r="F165" s="269" t="e">
        <v>#N/A</v>
      </c>
      <c r="G165" s="270">
        <v>0</v>
      </c>
      <c r="H165" s="270">
        <v>0</v>
      </c>
      <c r="I165" s="270">
        <v>0</v>
      </c>
      <c r="J165" s="270">
        <v>0</v>
      </c>
      <c r="K165" s="270">
        <v>0</v>
      </c>
      <c r="L165" s="270" t="e">
        <v>#VALUE!</v>
      </c>
      <c r="M165" s="271" t="s">
        <v>395</v>
      </c>
      <c r="N165" s="269">
        <v>0</v>
      </c>
      <c r="O165" s="269">
        <v>0</v>
      </c>
      <c r="P165" s="269">
        <v>0</v>
      </c>
      <c r="Q165" s="269">
        <v>0</v>
      </c>
      <c r="R165" s="269">
        <v>0</v>
      </c>
      <c r="S165" s="269" t="s">
        <v>187</v>
      </c>
      <c r="T165" s="270">
        <v>0</v>
      </c>
      <c r="U165" s="270">
        <v>0</v>
      </c>
      <c r="V165" s="270">
        <v>0</v>
      </c>
      <c r="W165" s="270">
        <v>0</v>
      </c>
      <c r="X165" s="270">
        <v>0</v>
      </c>
      <c r="Y165" s="270">
        <v>0</v>
      </c>
      <c r="Z165" s="270">
        <v>0</v>
      </c>
      <c r="AA165" s="270">
        <v>0</v>
      </c>
      <c r="AB165" s="270">
        <v>0</v>
      </c>
      <c r="AC165" s="270">
        <v>0</v>
      </c>
      <c r="AD165" s="270">
        <v>0</v>
      </c>
      <c r="AE165" s="270">
        <v>0</v>
      </c>
      <c r="AF165" s="270">
        <v>0</v>
      </c>
      <c r="AG165" s="270">
        <v>0</v>
      </c>
      <c r="AH165" s="270">
        <v>0</v>
      </c>
      <c r="AI165" s="270">
        <v>0</v>
      </c>
      <c r="AJ165" s="270">
        <v>0</v>
      </c>
      <c r="AK165" s="270">
        <v>0</v>
      </c>
      <c r="AL165" s="270">
        <v>0</v>
      </c>
      <c r="AM165" s="270">
        <v>0</v>
      </c>
      <c r="AN165" s="270">
        <v>0</v>
      </c>
      <c r="AO165" s="270">
        <v>0</v>
      </c>
      <c r="AP165" s="270">
        <v>0</v>
      </c>
      <c r="AQ165" s="270">
        <v>0</v>
      </c>
      <c r="AR165" s="270">
        <v>0</v>
      </c>
      <c r="AS165" s="270">
        <v>0</v>
      </c>
      <c r="AT165" s="270">
        <v>0</v>
      </c>
      <c r="AU165" s="270">
        <v>0</v>
      </c>
      <c r="AV165" s="270">
        <v>0</v>
      </c>
      <c r="AW165" s="270">
        <v>0</v>
      </c>
      <c r="AX165" s="270">
        <v>0</v>
      </c>
      <c r="AY165" s="270">
        <v>0</v>
      </c>
      <c r="AZ165" s="270">
        <v>0</v>
      </c>
      <c r="BA165" s="270">
        <v>0</v>
      </c>
      <c r="BB165" s="270">
        <v>0</v>
      </c>
      <c r="BC165" s="270">
        <v>0</v>
      </c>
      <c r="BD165" s="270">
        <v>0</v>
      </c>
      <c r="BE165" s="270">
        <v>0</v>
      </c>
      <c r="BF165" s="270">
        <v>0</v>
      </c>
      <c r="BG165" s="270">
        <v>0</v>
      </c>
    </row>
    <row r="166" spans="1:59">
      <c r="A166" s="267" t="s">
        <v>522</v>
      </c>
      <c r="B166" s="268">
        <v>4.7416666666666663E-2</v>
      </c>
      <c r="C166" s="268">
        <v>0.28400000000000003</v>
      </c>
      <c r="D166" s="268">
        <v>0</v>
      </c>
      <c r="E166" s="268"/>
      <c r="F166" s="269">
        <v>482</v>
      </c>
      <c r="G166" s="270">
        <v>2.7E-2</v>
      </c>
      <c r="H166" s="270">
        <v>3.0000000000000001E-3</v>
      </c>
      <c r="I166" s="270">
        <v>2E-3</v>
      </c>
      <c r="J166" s="270">
        <v>2E-3</v>
      </c>
      <c r="K166" s="270">
        <v>3.0000000000000001E-3</v>
      </c>
      <c r="L166" s="270">
        <v>1.0416666666666657E-2</v>
      </c>
      <c r="M166" s="271">
        <v>56.016597510373444</v>
      </c>
      <c r="N166" s="269">
        <v>450</v>
      </c>
      <c r="O166" s="269">
        <v>450</v>
      </c>
      <c r="P166" s="269">
        <v>450</v>
      </c>
      <c r="Q166" s="269">
        <v>450</v>
      </c>
      <c r="R166" s="269">
        <v>450</v>
      </c>
      <c r="S166" s="269" t="s">
        <v>132</v>
      </c>
      <c r="T166" s="270">
        <v>0.03</v>
      </c>
      <c r="U166" s="270">
        <v>0.03</v>
      </c>
      <c r="V166" s="270">
        <v>0.03</v>
      </c>
      <c r="W166" s="270">
        <v>0.03</v>
      </c>
      <c r="X166" s="270">
        <v>0.03</v>
      </c>
      <c r="Y166" s="270">
        <v>6.0000000000000001E-3</v>
      </c>
      <c r="Z166" s="270">
        <v>6.0000000000000001E-3</v>
      </c>
      <c r="AA166" s="270">
        <v>6.0000000000000001E-3</v>
      </c>
      <c r="AB166" s="270">
        <v>6.0000000000000001E-3</v>
      </c>
      <c r="AC166" s="270">
        <v>6.0000000000000001E-3</v>
      </c>
      <c r="AD166" s="270">
        <v>0.01</v>
      </c>
      <c r="AE166" s="270">
        <v>0.01</v>
      </c>
      <c r="AF166" s="270">
        <v>0.01</v>
      </c>
      <c r="AG166" s="270">
        <v>0.01</v>
      </c>
      <c r="AH166" s="270">
        <v>0.01</v>
      </c>
      <c r="AI166" s="270">
        <v>5.0000000000000001E-3</v>
      </c>
      <c r="AJ166" s="270">
        <v>5.0000000000000001E-3</v>
      </c>
      <c r="AK166" s="270">
        <v>5.0000000000000001E-3</v>
      </c>
      <c r="AL166" s="270">
        <v>5.0000000000000001E-3</v>
      </c>
      <c r="AM166" s="270">
        <v>5.0000000000000001E-3</v>
      </c>
      <c r="AN166" s="270">
        <v>3.0000000000000001E-3</v>
      </c>
      <c r="AO166" s="270">
        <v>3.0000000000000001E-3</v>
      </c>
      <c r="AP166" s="270">
        <v>3.0000000000000001E-3</v>
      </c>
      <c r="AQ166" s="270">
        <v>3.0000000000000001E-3</v>
      </c>
      <c r="AR166" s="270">
        <v>3.0000000000000001E-3</v>
      </c>
      <c r="AS166" s="270">
        <v>4.0000000000000001E-3</v>
      </c>
      <c r="AT166" s="270">
        <v>4.0000000000000001E-3</v>
      </c>
      <c r="AU166" s="270">
        <v>4.0000000000000001E-3</v>
      </c>
      <c r="AV166" s="270">
        <v>4.0000000000000001E-3</v>
      </c>
      <c r="AW166" s="270">
        <v>4.0000000000000001E-3</v>
      </c>
      <c r="AX166" s="270">
        <v>0</v>
      </c>
      <c r="AY166" s="270">
        <v>0</v>
      </c>
      <c r="AZ166" s="270">
        <v>0</v>
      </c>
      <c r="BA166" s="270">
        <v>0</v>
      </c>
      <c r="BB166" s="270">
        <v>0</v>
      </c>
      <c r="BC166" s="270">
        <v>0</v>
      </c>
      <c r="BD166" s="270">
        <v>0</v>
      </c>
      <c r="BE166" s="270">
        <v>0</v>
      </c>
      <c r="BF166" s="270">
        <v>0</v>
      </c>
      <c r="BG166" s="270">
        <v>0</v>
      </c>
    </row>
    <row r="167" spans="1:59">
      <c r="A167" s="267" t="s">
        <v>523</v>
      </c>
      <c r="B167" s="268">
        <v>4.2750000000000003E-2</v>
      </c>
      <c r="C167" s="268">
        <v>8.5999999999999993E-2</v>
      </c>
      <c r="D167" s="268">
        <v>0</v>
      </c>
      <c r="E167" s="268"/>
      <c r="F167" s="269">
        <v>235</v>
      </c>
      <c r="G167" s="270">
        <v>7.0000000000000001E-3</v>
      </c>
      <c r="H167" s="270">
        <v>1E-3</v>
      </c>
      <c r="I167" s="270">
        <v>0</v>
      </c>
      <c r="J167" s="270">
        <v>1.2999999999999999E-2</v>
      </c>
      <c r="K167" s="270">
        <v>1E-3</v>
      </c>
      <c r="L167" s="270">
        <v>2.0750000000000005E-2</v>
      </c>
      <c r="M167" s="271">
        <v>29.787234042553191</v>
      </c>
      <c r="N167" s="269">
        <v>245</v>
      </c>
      <c r="O167" s="269">
        <v>265</v>
      </c>
      <c r="P167" s="269">
        <v>285</v>
      </c>
      <c r="Q167" s="269">
        <v>305</v>
      </c>
      <c r="R167" s="269">
        <v>325</v>
      </c>
      <c r="S167" s="269" t="s">
        <v>220</v>
      </c>
      <c r="T167" s="270">
        <v>7.0000000000000001E-3</v>
      </c>
      <c r="U167" s="270">
        <v>7.0000000000000001E-3</v>
      </c>
      <c r="V167" s="270">
        <v>7.0000000000000001E-3</v>
      </c>
      <c r="W167" s="270">
        <v>7.0000000000000001E-3</v>
      </c>
      <c r="X167" s="270">
        <v>7.0000000000000001E-3</v>
      </c>
      <c r="Y167" s="270">
        <v>1E-3</v>
      </c>
      <c r="Z167" s="270">
        <v>1E-3</v>
      </c>
      <c r="AA167" s="270">
        <v>1E-3</v>
      </c>
      <c r="AB167" s="270">
        <v>1E-3</v>
      </c>
      <c r="AC167" s="270">
        <v>1E-3</v>
      </c>
      <c r="AD167" s="270">
        <v>0</v>
      </c>
      <c r="AE167" s="270">
        <v>0</v>
      </c>
      <c r="AF167" s="270">
        <v>0</v>
      </c>
      <c r="AG167" s="270">
        <v>0</v>
      </c>
      <c r="AH167" s="270">
        <v>0</v>
      </c>
      <c r="AI167" s="270">
        <v>1.2999999999999999E-2</v>
      </c>
      <c r="AJ167" s="270">
        <v>1.2999999999999999E-2</v>
      </c>
      <c r="AK167" s="270">
        <v>1.2999999999999999E-2</v>
      </c>
      <c r="AL167" s="270">
        <v>1.2999999999999999E-2</v>
      </c>
      <c r="AM167" s="270">
        <v>1.2999999999999999E-2</v>
      </c>
      <c r="AN167" s="270">
        <v>1E-3</v>
      </c>
      <c r="AO167" s="270">
        <v>1E-3</v>
      </c>
      <c r="AP167" s="270">
        <v>1E-3</v>
      </c>
      <c r="AQ167" s="270">
        <v>1E-3</v>
      </c>
      <c r="AR167" s="270">
        <v>1E-3</v>
      </c>
      <c r="AS167" s="270">
        <v>0.02</v>
      </c>
      <c r="AT167" s="270">
        <v>0.02</v>
      </c>
      <c r="AU167" s="270">
        <v>0.02</v>
      </c>
      <c r="AV167" s="270">
        <v>0.02</v>
      </c>
      <c r="AW167" s="270">
        <v>0.02</v>
      </c>
      <c r="AX167" s="270">
        <v>0</v>
      </c>
      <c r="AY167" s="270">
        <v>0</v>
      </c>
      <c r="AZ167" s="270">
        <v>0</v>
      </c>
      <c r="BA167" s="270">
        <v>0</v>
      </c>
      <c r="BB167" s="270">
        <v>0</v>
      </c>
      <c r="BC167" s="270">
        <v>0</v>
      </c>
      <c r="BD167" s="270">
        <v>0</v>
      </c>
      <c r="BE167" s="270">
        <v>0</v>
      </c>
      <c r="BF167" s="270">
        <v>0</v>
      </c>
      <c r="BG167" s="270">
        <v>0</v>
      </c>
    </row>
    <row r="168" spans="1:59">
      <c r="A168" s="267" t="s">
        <v>524</v>
      </c>
      <c r="B168" s="268">
        <v>1.3661666666666668</v>
      </c>
      <c r="C168" s="268">
        <v>3.2679999999999998</v>
      </c>
      <c r="D168" s="268">
        <v>0</v>
      </c>
      <c r="E168" s="268"/>
      <c r="F168" s="269">
        <v>12500</v>
      </c>
      <c r="G168" s="270">
        <v>0.57599999999999996</v>
      </c>
      <c r="H168" s="270">
        <v>0.39600000000000002</v>
      </c>
      <c r="I168" s="270">
        <v>0</v>
      </c>
      <c r="J168" s="270">
        <v>1.6E-2</v>
      </c>
      <c r="K168" s="270">
        <v>0.28299999999999997</v>
      </c>
      <c r="L168" s="270">
        <v>9.5166666666666844E-2</v>
      </c>
      <c r="M168" s="271">
        <v>46.08</v>
      </c>
      <c r="N168" s="269">
        <v>12600</v>
      </c>
      <c r="O168" s="269">
        <v>12800</v>
      </c>
      <c r="P168" s="269">
        <v>13000</v>
      </c>
      <c r="Q168" s="269">
        <v>13200</v>
      </c>
      <c r="R168" s="269">
        <v>13400</v>
      </c>
      <c r="S168" s="269" t="s">
        <v>199</v>
      </c>
      <c r="T168" s="270">
        <v>0.57799999999999996</v>
      </c>
      <c r="U168" s="270">
        <v>0.57999999999999996</v>
      </c>
      <c r="V168" s="270">
        <v>0.59</v>
      </c>
      <c r="W168" s="270">
        <v>0.6</v>
      </c>
      <c r="X168" s="270">
        <v>0.61</v>
      </c>
      <c r="Y168" s="270">
        <v>0.67</v>
      </c>
      <c r="Z168" s="270">
        <v>0.68</v>
      </c>
      <c r="AA168" s="270">
        <v>0.69</v>
      </c>
      <c r="AB168" s="270">
        <v>0.7</v>
      </c>
      <c r="AC168" s="270">
        <v>0.71</v>
      </c>
      <c r="AD168" s="270">
        <v>0</v>
      </c>
      <c r="AE168" s="270">
        <v>0</v>
      </c>
      <c r="AF168" s="270">
        <v>0</v>
      </c>
      <c r="AG168" s="270">
        <v>0</v>
      </c>
      <c r="AH168" s="270">
        <v>0</v>
      </c>
      <c r="AI168" s="270">
        <v>1.6E-2</v>
      </c>
      <c r="AJ168" s="270">
        <v>1.7000000000000001E-2</v>
      </c>
      <c r="AK168" s="270">
        <v>1.7999999999999999E-2</v>
      </c>
      <c r="AL168" s="270">
        <v>1.9E-2</v>
      </c>
      <c r="AM168" s="270">
        <v>0.02</v>
      </c>
      <c r="AN168" s="270">
        <v>0.253</v>
      </c>
      <c r="AO168" s="270">
        <v>0.254</v>
      </c>
      <c r="AP168" s="270">
        <v>0.255</v>
      </c>
      <c r="AQ168" s="270">
        <v>0.25600000000000001</v>
      </c>
      <c r="AR168" s="270">
        <v>0.25700000000000001</v>
      </c>
      <c r="AS168" s="270">
        <v>0.128</v>
      </c>
      <c r="AT168" s="270">
        <v>0.13</v>
      </c>
      <c r="AU168" s="270">
        <v>0.13200000000000001</v>
      </c>
      <c r="AV168" s="270">
        <v>0.13500000000000001</v>
      </c>
      <c r="AW168" s="270">
        <v>0.13700000000000001</v>
      </c>
      <c r="AX168" s="270">
        <v>0</v>
      </c>
      <c r="AY168" s="270">
        <v>0</v>
      </c>
      <c r="AZ168" s="270">
        <v>0</v>
      </c>
      <c r="BA168" s="270">
        <v>0</v>
      </c>
      <c r="BB168" s="270">
        <v>0</v>
      </c>
      <c r="BC168" s="270">
        <v>0</v>
      </c>
      <c r="BD168" s="270">
        <v>0</v>
      </c>
      <c r="BE168" s="270">
        <v>0</v>
      </c>
      <c r="BF168" s="270">
        <v>0</v>
      </c>
      <c r="BG168" s="270">
        <v>0</v>
      </c>
    </row>
    <row r="169" spans="1:59">
      <c r="A169" s="267" t="s">
        <v>525</v>
      </c>
      <c r="B169" s="268">
        <v>0.52866666666666673</v>
      </c>
      <c r="C169" s="268">
        <v>1</v>
      </c>
      <c r="D169" s="268">
        <v>0</v>
      </c>
      <c r="E169" s="268"/>
      <c r="F169" s="269">
        <v>6795</v>
      </c>
      <c r="G169" s="270">
        <v>0.24299999999999999</v>
      </c>
      <c r="H169" s="270">
        <v>7.1999999999999995E-2</v>
      </c>
      <c r="I169" s="270">
        <v>0.14299999999999999</v>
      </c>
      <c r="J169" s="270">
        <v>0</v>
      </c>
      <c r="K169" s="270">
        <v>0.1</v>
      </c>
      <c r="L169" s="270">
        <v>-2.9333333333333211E-2</v>
      </c>
      <c r="M169" s="271">
        <v>35.76158940397351</v>
      </c>
      <c r="N169" s="269">
        <v>7170</v>
      </c>
      <c r="O169" s="269">
        <v>7456</v>
      </c>
      <c r="P169" s="269">
        <v>7754</v>
      </c>
      <c r="Q169" s="269">
        <v>8064</v>
      </c>
      <c r="R169" s="269">
        <v>8386</v>
      </c>
      <c r="S169" s="269" t="s">
        <v>190</v>
      </c>
      <c r="T169" s="270">
        <v>0.29199999999999998</v>
      </c>
      <c r="U169" s="270">
        <v>0.29299999999999998</v>
      </c>
      <c r="V169" s="270">
        <v>0.30399999999999999</v>
      </c>
      <c r="W169" s="270">
        <v>0.30499999999999999</v>
      </c>
      <c r="X169" s="270">
        <v>0.30599999999999999</v>
      </c>
      <c r="Y169" s="270">
        <v>0.152</v>
      </c>
      <c r="Z169" s="270">
        <v>0.153</v>
      </c>
      <c r="AA169" s="270">
        <v>0.154</v>
      </c>
      <c r="AB169" s="270">
        <v>0.155</v>
      </c>
      <c r="AC169" s="270">
        <v>0.156</v>
      </c>
      <c r="AD169" s="270">
        <v>0.14299999999999999</v>
      </c>
      <c r="AE169" s="270">
        <v>0.14299999999999999</v>
      </c>
      <c r="AF169" s="270">
        <v>0.14299999999999999</v>
      </c>
      <c r="AG169" s="270">
        <v>0.14299999999999999</v>
      </c>
      <c r="AH169" s="270">
        <v>0.14299999999999999</v>
      </c>
      <c r="AI169" s="270">
        <v>0</v>
      </c>
      <c r="AJ169" s="270">
        <v>0</v>
      </c>
      <c r="AK169" s="270">
        <v>0</v>
      </c>
      <c r="AL169" s="270">
        <v>0</v>
      </c>
      <c r="AM169" s="270">
        <v>0</v>
      </c>
      <c r="AN169" s="270">
        <v>0.189</v>
      </c>
      <c r="AO169" s="270">
        <v>0.19</v>
      </c>
      <c r="AP169" s="270">
        <v>0.191</v>
      </c>
      <c r="AQ169" s="270">
        <v>0.192</v>
      </c>
      <c r="AR169" s="270">
        <v>0.193</v>
      </c>
      <c r="AS169" s="270">
        <v>5.3999999999999999E-2</v>
      </c>
      <c r="AT169" s="270">
        <v>5.3999999999999999E-2</v>
      </c>
      <c r="AU169" s="270">
        <v>5.3999999999999999E-2</v>
      </c>
      <c r="AV169" s="270">
        <v>5.3999999999999999E-2</v>
      </c>
      <c r="AW169" s="270">
        <v>5.3999999999999999E-2</v>
      </c>
      <c r="AX169" s="270">
        <v>0</v>
      </c>
      <c r="AY169" s="270">
        <v>0</v>
      </c>
      <c r="AZ169" s="270">
        <v>0</v>
      </c>
      <c r="BA169" s="270">
        <v>0</v>
      </c>
      <c r="BB169" s="270">
        <v>0</v>
      </c>
      <c r="BC169" s="270">
        <v>0</v>
      </c>
      <c r="BD169" s="270">
        <v>0</v>
      </c>
      <c r="BE169" s="270">
        <v>0</v>
      </c>
      <c r="BF169" s="270">
        <v>0</v>
      </c>
      <c r="BG169" s="270">
        <v>0</v>
      </c>
    </row>
    <row r="170" spans="1:59">
      <c r="A170" s="267" t="s">
        <v>526</v>
      </c>
      <c r="B170" s="268">
        <v>0.84033333333333327</v>
      </c>
      <c r="C170" s="268">
        <v>1.64</v>
      </c>
      <c r="D170" s="268">
        <v>0</v>
      </c>
      <c r="E170" s="268"/>
      <c r="F170" s="269">
        <v>12100</v>
      </c>
      <c r="G170" s="270">
        <v>0.5</v>
      </c>
      <c r="H170" s="270">
        <v>0.1</v>
      </c>
      <c r="I170" s="270">
        <v>0.1</v>
      </c>
      <c r="J170" s="270">
        <v>0.1</v>
      </c>
      <c r="K170" s="270">
        <v>0</v>
      </c>
      <c r="L170" s="270">
        <v>4.0333333333333332E-2</v>
      </c>
      <c r="M170" s="271">
        <v>41.32231404958678</v>
      </c>
      <c r="N170" s="269">
        <v>12747</v>
      </c>
      <c r="O170" s="269">
        <v>13499</v>
      </c>
      <c r="P170" s="269">
        <v>14295</v>
      </c>
      <c r="Q170" s="269">
        <v>15138</v>
      </c>
      <c r="R170" s="269">
        <v>15300</v>
      </c>
      <c r="S170" s="269" t="s">
        <v>147</v>
      </c>
      <c r="T170" s="270">
        <v>0.80100000000000005</v>
      </c>
      <c r="U170" s="270">
        <v>0.84899999999999998</v>
      </c>
      <c r="V170" s="270">
        <v>0.89900000000000002</v>
      </c>
      <c r="W170" s="270">
        <v>0.95199999999999996</v>
      </c>
      <c r="X170" s="270">
        <v>0.99</v>
      </c>
      <c r="Y170" s="270">
        <v>1.9E-2</v>
      </c>
      <c r="Z170" s="270">
        <v>2.1000000000000001E-2</v>
      </c>
      <c r="AA170" s="270">
        <v>2.1999999999999999E-2</v>
      </c>
      <c r="AB170" s="270">
        <v>2.3E-2</v>
      </c>
      <c r="AC170" s="270">
        <v>2.5000000000000001E-2</v>
      </c>
      <c r="AD170" s="270">
        <v>1E-3</v>
      </c>
      <c r="AE170" s="270">
        <v>1E-3</v>
      </c>
      <c r="AF170" s="270">
        <v>1E-3</v>
      </c>
      <c r="AG170" s="270">
        <v>1E-3</v>
      </c>
      <c r="AH170" s="270">
        <v>3.0000000000000001E-3</v>
      </c>
      <c r="AI170" s="270">
        <v>1.6E-2</v>
      </c>
      <c r="AJ170" s="270">
        <v>1.7000000000000001E-2</v>
      </c>
      <c r="AK170" s="270">
        <v>1.7999999999999999E-2</v>
      </c>
      <c r="AL170" s="270">
        <v>1.9E-2</v>
      </c>
      <c r="AM170" s="270">
        <v>2.1000000000000001E-2</v>
      </c>
      <c r="AN170" s="270">
        <v>1E-3</v>
      </c>
      <c r="AO170" s="270">
        <v>1E-3</v>
      </c>
      <c r="AP170" s="270">
        <v>1E-3</v>
      </c>
      <c r="AQ170" s="270">
        <v>1E-3</v>
      </c>
      <c r="AR170" s="270">
        <v>1E-3</v>
      </c>
      <c r="AS170" s="270">
        <v>0.14899999999999999</v>
      </c>
      <c r="AT170" s="270">
        <v>0.158</v>
      </c>
      <c r="AU170" s="270">
        <v>0.16700000000000001</v>
      </c>
      <c r="AV170" s="270">
        <v>0.17699999999999999</v>
      </c>
      <c r="AW170" s="270">
        <v>0.185</v>
      </c>
      <c r="AX170" s="270">
        <v>0</v>
      </c>
      <c r="AY170" s="270">
        <v>0</v>
      </c>
      <c r="AZ170" s="270">
        <v>0</v>
      </c>
      <c r="BA170" s="270">
        <v>0</v>
      </c>
      <c r="BB170" s="270">
        <v>0</v>
      </c>
      <c r="BC170" s="270">
        <v>0</v>
      </c>
      <c r="BD170" s="270">
        <v>0</v>
      </c>
      <c r="BE170" s="270">
        <v>0</v>
      </c>
      <c r="BF170" s="270">
        <v>0</v>
      </c>
      <c r="BG170" s="270">
        <v>0</v>
      </c>
    </row>
    <row r="171" spans="1:59">
      <c r="A171" s="267" t="s">
        <v>527</v>
      </c>
      <c r="B171" s="268">
        <v>3.4583333333333334E-2</v>
      </c>
      <c r="C171" s="268">
        <v>6.9000000000000006E-2</v>
      </c>
      <c r="D171" s="268">
        <v>0</v>
      </c>
      <c r="E171" s="268"/>
      <c r="F171" s="269">
        <v>108</v>
      </c>
      <c r="G171" s="270">
        <v>5.0000000000000001E-3</v>
      </c>
      <c r="H171" s="270">
        <v>0</v>
      </c>
      <c r="I171" s="270">
        <v>0</v>
      </c>
      <c r="J171" s="270">
        <v>1.9E-2</v>
      </c>
      <c r="K171" s="270">
        <v>2E-3</v>
      </c>
      <c r="L171" s="270">
        <v>8.5833333333333317E-3</v>
      </c>
      <c r="M171" s="271">
        <v>46.296296296296298</v>
      </c>
      <c r="N171" s="269">
        <v>135</v>
      </c>
      <c r="O171" s="269">
        <v>140</v>
      </c>
      <c r="P171" s="269">
        <v>145</v>
      </c>
      <c r="Q171" s="269">
        <v>155</v>
      </c>
      <c r="R171" s="269">
        <v>165</v>
      </c>
      <c r="S171" s="269" t="s">
        <v>141</v>
      </c>
      <c r="T171" s="270">
        <v>1.7999999999999999E-2</v>
      </c>
      <c r="U171" s="270">
        <v>1.7999999999999999E-2</v>
      </c>
      <c r="V171" s="270">
        <v>0.02</v>
      </c>
      <c r="W171" s="270">
        <v>2.1999999999999999E-2</v>
      </c>
      <c r="X171" s="270">
        <v>2.4E-2</v>
      </c>
      <c r="Y171" s="270">
        <v>0</v>
      </c>
      <c r="Z171" s="270">
        <v>0</v>
      </c>
      <c r="AA171" s="270">
        <v>0</v>
      </c>
      <c r="AB171" s="270">
        <v>0</v>
      </c>
      <c r="AC171" s="270">
        <v>0</v>
      </c>
      <c r="AD171" s="270">
        <v>0</v>
      </c>
      <c r="AE171" s="270">
        <v>0</v>
      </c>
      <c r="AF171" s="270">
        <v>0</v>
      </c>
      <c r="AG171" s="270">
        <v>0</v>
      </c>
      <c r="AH171" s="270">
        <v>0</v>
      </c>
      <c r="AI171" s="270">
        <v>3.2000000000000001E-2</v>
      </c>
      <c r="AJ171" s="270">
        <v>3.4000000000000002E-2</v>
      </c>
      <c r="AK171" s="270">
        <v>3.5999999999999997E-2</v>
      </c>
      <c r="AL171" s="270">
        <v>3.7999999999999999E-2</v>
      </c>
      <c r="AM171" s="270">
        <v>0.04</v>
      </c>
      <c r="AN171" s="270">
        <v>1E-3</v>
      </c>
      <c r="AO171" s="270">
        <v>1E-3</v>
      </c>
      <c r="AP171" s="270">
        <v>1E-3</v>
      </c>
      <c r="AQ171" s="270">
        <v>1E-3</v>
      </c>
      <c r="AR171" s="270">
        <v>1E-3</v>
      </c>
      <c r="AS171" s="270">
        <v>-3.1E-2</v>
      </c>
      <c r="AT171" s="270">
        <v>-3.2000000000000001E-2</v>
      </c>
      <c r="AU171" s="270">
        <v>-3.4000000000000002E-2</v>
      </c>
      <c r="AV171" s="270">
        <v>-3.6999999999999998E-2</v>
      </c>
      <c r="AW171" s="270">
        <v>-3.9E-2</v>
      </c>
      <c r="AX171" s="270">
        <v>0</v>
      </c>
      <c r="AY171" s="270">
        <v>0</v>
      </c>
      <c r="AZ171" s="270">
        <v>0</v>
      </c>
      <c r="BA171" s="270">
        <v>0</v>
      </c>
      <c r="BB171" s="270">
        <v>0</v>
      </c>
      <c r="BC171" s="270">
        <v>0</v>
      </c>
      <c r="BD171" s="270">
        <v>0</v>
      </c>
      <c r="BE171" s="270">
        <v>0</v>
      </c>
      <c r="BF171" s="270">
        <v>0</v>
      </c>
      <c r="BG171" s="270">
        <v>0</v>
      </c>
    </row>
    <row r="172" spans="1:59">
      <c r="A172" s="267" t="s">
        <v>528</v>
      </c>
      <c r="B172" s="268">
        <v>6.4443333333333328</v>
      </c>
      <c r="C172" s="268">
        <v>7.948999999999999</v>
      </c>
      <c r="D172" s="268">
        <v>2.6560000000000001</v>
      </c>
      <c r="E172" s="268"/>
      <c r="F172" s="269">
        <v>24450</v>
      </c>
      <c r="G172" s="270">
        <v>2.2789999999999999</v>
      </c>
      <c r="H172" s="270">
        <v>0.10199999999999999</v>
      </c>
      <c r="I172" s="270">
        <v>0</v>
      </c>
      <c r="J172" s="270">
        <v>0</v>
      </c>
      <c r="K172" s="270">
        <v>0.99299999999999999</v>
      </c>
      <c r="L172" s="270">
        <v>0.41433333333333344</v>
      </c>
      <c r="M172" s="271">
        <v>93.210633946830271</v>
      </c>
      <c r="N172" s="269">
        <v>24700</v>
      </c>
      <c r="O172" s="269">
        <v>25600</v>
      </c>
      <c r="P172" s="269">
        <v>26700</v>
      </c>
      <c r="Q172" s="269">
        <v>26000</v>
      </c>
      <c r="R172" s="269">
        <v>26000</v>
      </c>
      <c r="S172" s="269" t="s">
        <v>198</v>
      </c>
      <c r="T172" s="270">
        <v>2.66</v>
      </c>
      <c r="U172" s="270">
        <v>2.68</v>
      </c>
      <c r="V172" s="270">
        <v>2.7</v>
      </c>
      <c r="W172" s="270">
        <v>2.7</v>
      </c>
      <c r="X172" s="270">
        <v>2.7</v>
      </c>
      <c r="Y172" s="270">
        <v>0.22900000000000001</v>
      </c>
      <c r="Z172" s="270">
        <v>0.23200000000000001</v>
      </c>
      <c r="AA172" s="270">
        <v>0.24</v>
      </c>
      <c r="AB172" s="270">
        <v>0.24199999999999999</v>
      </c>
      <c r="AC172" s="270">
        <v>0.25</v>
      </c>
      <c r="AD172" s="270">
        <v>0</v>
      </c>
      <c r="AE172" s="270">
        <v>0</v>
      </c>
      <c r="AF172" s="270">
        <v>0</v>
      </c>
      <c r="AG172" s="270">
        <v>0</v>
      </c>
      <c r="AH172" s="270">
        <v>0</v>
      </c>
      <c r="AI172" s="270">
        <v>0</v>
      </c>
      <c r="AJ172" s="270">
        <v>0</v>
      </c>
      <c r="AK172" s="270">
        <v>0</v>
      </c>
      <c r="AL172" s="270">
        <v>0</v>
      </c>
      <c r="AM172" s="270">
        <v>0</v>
      </c>
      <c r="AN172" s="270">
        <v>0.90100000000000002</v>
      </c>
      <c r="AO172" s="270">
        <v>0.91</v>
      </c>
      <c r="AP172" s="270">
        <v>0.91</v>
      </c>
      <c r="AQ172" s="270">
        <v>0.91200000000000003</v>
      </c>
      <c r="AR172" s="270">
        <v>0.92200000000000004</v>
      </c>
      <c r="AS172" s="270">
        <v>0.55400000000000005</v>
      </c>
      <c r="AT172" s="270">
        <v>0.55900000000000005</v>
      </c>
      <c r="AU172" s="270">
        <v>0.56299999999999994</v>
      </c>
      <c r="AV172" s="270">
        <v>0.56399999999999995</v>
      </c>
      <c r="AW172" s="270">
        <v>0.56599999999999995</v>
      </c>
      <c r="AX172" s="270">
        <v>6</v>
      </c>
      <c r="AY172" s="270">
        <v>0</v>
      </c>
      <c r="AZ172" s="270">
        <v>0</v>
      </c>
      <c r="BA172" s="270">
        <v>0</v>
      </c>
      <c r="BB172" s="270">
        <v>0</v>
      </c>
      <c r="BC172" s="270">
        <v>0</v>
      </c>
      <c r="BD172" s="270">
        <v>0</v>
      </c>
      <c r="BE172" s="270">
        <v>0</v>
      </c>
      <c r="BF172" s="270">
        <v>0</v>
      </c>
      <c r="BG172" s="270">
        <v>0</v>
      </c>
    </row>
    <row r="173" spans="1:59">
      <c r="A173" s="267" t="s">
        <v>529</v>
      </c>
      <c r="B173" s="268">
        <v>0.43108333333333332</v>
      </c>
      <c r="C173" s="268">
        <v>1.6080000000000001</v>
      </c>
      <c r="D173" s="268">
        <v>0</v>
      </c>
      <c r="E173" s="268"/>
      <c r="F173" s="269">
        <v>1087</v>
      </c>
      <c r="G173" s="270">
        <v>0.24399999999999999</v>
      </c>
      <c r="H173" s="270">
        <v>5.8000000000000003E-2</v>
      </c>
      <c r="I173" s="270">
        <v>0</v>
      </c>
      <c r="J173" s="270">
        <v>1E-3</v>
      </c>
      <c r="K173" s="270">
        <v>9.5000000000000001E-2</v>
      </c>
      <c r="L173" s="270">
        <v>3.3083333333333298E-2</v>
      </c>
      <c r="M173" s="271">
        <v>224.47102115915362</v>
      </c>
      <c r="N173" s="269">
        <v>1163</v>
      </c>
      <c r="O173" s="269">
        <v>1244</v>
      </c>
      <c r="P173" s="269">
        <v>1331</v>
      </c>
      <c r="Q173" s="269">
        <v>1424</v>
      </c>
      <c r="R173" s="269">
        <v>1524</v>
      </c>
      <c r="S173" s="269" t="s">
        <v>198</v>
      </c>
      <c r="T173" s="270">
        <v>0.30299999999999999</v>
      </c>
      <c r="U173" s="270">
        <v>0.33300000000000002</v>
      </c>
      <c r="V173" s="270">
        <v>0.36599999999999999</v>
      </c>
      <c r="W173" s="270">
        <v>0.40300000000000002</v>
      </c>
      <c r="X173" s="270">
        <v>0.443</v>
      </c>
      <c r="Y173" s="270">
        <v>4.5999999999999999E-2</v>
      </c>
      <c r="Z173" s="270">
        <v>5.0999999999999997E-2</v>
      </c>
      <c r="AA173" s="270">
        <v>5.6000000000000001E-2</v>
      </c>
      <c r="AB173" s="270">
        <v>6.2E-2</v>
      </c>
      <c r="AC173" s="270">
        <v>6.7000000000000004E-2</v>
      </c>
      <c r="AD173" s="270">
        <v>0</v>
      </c>
      <c r="AE173" s="270">
        <v>0</v>
      </c>
      <c r="AF173" s="270">
        <v>0</v>
      </c>
      <c r="AG173" s="270">
        <v>0</v>
      </c>
      <c r="AH173" s="270">
        <v>0</v>
      </c>
      <c r="AI173" s="270">
        <v>0</v>
      </c>
      <c r="AJ173" s="270">
        <v>0</v>
      </c>
      <c r="AK173" s="270">
        <v>0</v>
      </c>
      <c r="AL173" s="270">
        <v>0</v>
      </c>
      <c r="AM173" s="270">
        <v>0</v>
      </c>
      <c r="AN173" s="270">
        <v>0.105</v>
      </c>
      <c r="AO173" s="270">
        <v>0.128</v>
      </c>
      <c r="AP173" s="270">
        <v>0.156</v>
      </c>
      <c r="AQ173" s="270">
        <v>0.19</v>
      </c>
      <c r="AR173" s="270">
        <v>0.23200000000000001</v>
      </c>
      <c r="AS173" s="270">
        <v>2.5000000000000001E-2</v>
      </c>
      <c r="AT173" s="270">
        <v>2.7E-2</v>
      </c>
      <c r="AU173" s="270">
        <v>0.03</v>
      </c>
      <c r="AV173" s="270">
        <v>3.3000000000000002E-2</v>
      </c>
      <c r="AW173" s="270">
        <v>3.5999999999999997E-2</v>
      </c>
      <c r="AX173" s="270">
        <v>0</v>
      </c>
      <c r="AY173" s="270">
        <v>0</v>
      </c>
      <c r="AZ173" s="270">
        <v>0</v>
      </c>
      <c r="BA173" s="270">
        <v>0</v>
      </c>
      <c r="BB173" s="270">
        <v>0</v>
      </c>
      <c r="BC173" s="270">
        <v>0</v>
      </c>
      <c r="BD173" s="270">
        <v>0</v>
      </c>
      <c r="BE173" s="270">
        <v>0</v>
      </c>
      <c r="BF173" s="270">
        <v>0</v>
      </c>
      <c r="BG173" s="270">
        <v>0</v>
      </c>
    </row>
    <row r="174" spans="1:59">
      <c r="A174" s="267" t="s">
        <v>530</v>
      </c>
      <c r="B174" s="268">
        <v>1.3476666666666663</v>
      </c>
      <c r="C174" s="268">
        <v>3.3399999999999981</v>
      </c>
      <c r="D174" s="268">
        <v>0</v>
      </c>
      <c r="E174" s="268"/>
      <c r="F174" s="269">
        <v>5486</v>
      </c>
      <c r="G174" s="270">
        <v>0.47899999999999998</v>
      </c>
      <c r="H174" s="270">
        <v>0.23799999999999999</v>
      </c>
      <c r="I174" s="270">
        <v>0</v>
      </c>
      <c r="J174" s="270">
        <v>0</v>
      </c>
      <c r="K174" s="270">
        <v>0.47799999999999998</v>
      </c>
      <c r="L174" s="270">
        <v>0.15266666666666651</v>
      </c>
      <c r="M174" s="271">
        <v>87.313160772876415</v>
      </c>
      <c r="N174" s="269">
        <v>5760</v>
      </c>
      <c r="O174" s="269">
        <v>6048</v>
      </c>
      <c r="P174" s="269">
        <v>6351</v>
      </c>
      <c r="Q174" s="269">
        <v>6668</v>
      </c>
      <c r="R174" s="269">
        <v>7001</v>
      </c>
      <c r="S174" s="269" t="s">
        <v>198</v>
      </c>
      <c r="T174" s="270">
        <v>0.54200000000000004</v>
      </c>
      <c r="U174" s="270">
        <v>0.56999999999999995</v>
      </c>
      <c r="V174" s="270">
        <v>0.59799999999999998</v>
      </c>
      <c r="W174" s="270">
        <v>0.628</v>
      </c>
      <c r="X174" s="270">
        <v>0.66</v>
      </c>
      <c r="Y174" s="270">
        <v>0.248</v>
      </c>
      <c r="Z174" s="270">
        <v>0.26</v>
      </c>
      <c r="AA174" s="270">
        <v>0.27300000000000002</v>
      </c>
      <c r="AB174" s="270">
        <v>0.28699999999999998</v>
      </c>
      <c r="AC174" s="270">
        <v>0.30099999999999999</v>
      </c>
      <c r="AD174" s="270">
        <v>0</v>
      </c>
      <c r="AE174" s="270">
        <v>0</v>
      </c>
      <c r="AF174" s="270">
        <v>0</v>
      </c>
      <c r="AG174" s="270">
        <v>0</v>
      </c>
      <c r="AH174" s="270">
        <v>0</v>
      </c>
      <c r="AI174" s="270">
        <v>0</v>
      </c>
      <c r="AJ174" s="270">
        <v>0</v>
      </c>
      <c r="AK174" s="270">
        <v>0</v>
      </c>
      <c r="AL174" s="270">
        <v>0</v>
      </c>
      <c r="AM174" s="270">
        <v>0</v>
      </c>
      <c r="AN174" s="270">
        <v>0.50600000000000001</v>
      </c>
      <c r="AO174" s="270">
        <v>0.53100000000000003</v>
      </c>
      <c r="AP174" s="270">
        <v>0.55800000000000005</v>
      </c>
      <c r="AQ174" s="270">
        <v>0.58599999999999997</v>
      </c>
      <c r="AR174" s="270">
        <v>0.61499999999999999</v>
      </c>
      <c r="AS174" s="270">
        <v>0.13600000000000001</v>
      </c>
      <c r="AT174" s="270">
        <v>0.14299999999999999</v>
      </c>
      <c r="AU174" s="270">
        <v>0.15</v>
      </c>
      <c r="AV174" s="270">
        <v>0.158</v>
      </c>
      <c r="AW174" s="270">
        <v>0.16500000000000001</v>
      </c>
      <c r="AX174" s="270">
        <v>0</v>
      </c>
      <c r="AY174" s="270">
        <v>0</v>
      </c>
      <c r="AZ174" s="270">
        <v>0</v>
      </c>
      <c r="BA174" s="270">
        <v>0</v>
      </c>
      <c r="BB174" s="270">
        <v>0</v>
      </c>
      <c r="BC174" s="270">
        <v>0</v>
      </c>
      <c r="BD174" s="270">
        <v>0</v>
      </c>
      <c r="BE174" s="270">
        <v>0</v>
      </c>
      <c r="BF174" s="270">
        <v>0</v>
      </c>
      <c r="BG174" s="270">
        <v>0</v>
      </c>
    </row>
    <row r="175" spans="1:59">
      <c r="A175" s="267" t="s">
        <v>978</v>
      </c>
      <c r="B175" s="268" t="s">
        <v>395</v>
      </c>
      <c r="C175" s="268">
        <v>0</v>
      </c>
      <c r="D175" s="268">
        <v>0</v>
      </c>
      <c r="E175" s="268"/>
      <c r="F175" s="269" t="e">
        <v>#N/A</v>
      </c>
      <c r="G175" s="270">
        <v>0</v>
      </c>
      <c r="H175" s="270">
        <v>0</v>
      </c>
      <c r="I175" s="270">
        <v>0</v>
      </c>
      <c r="J175" s="270">
        <v>0</v>
      </c>
      <c r="K175" s="270">
        <v>0</v>
      </c>
      <c r="L175" s="270" t="e">
        <v>#VALUE!</v>
      </c>
      <c r="M175" s="271" t="s">
        <v>395</v>
      </c>
      <c r="N175" s="269">
        <v>0</v>
      </c>
      <c r="O175" s="269">
        <v>0</v>
      </c>
      <c r="P175" s="269">
        <v>0</v>
      </c>
      <c r="Q175" s="269">
        <v>0</v>
      </c>
      <c r="R175" s="269">
        <v>0</v>
      </c>
      <c r="S175" s="269" t="s">
        <v>198</v>
      </c>
      <c r="T175" s="270">
        <v>0</v>
      </c>
      <c r="U175" s="270">
        <v>0</v>
      </c>
      <c r="V175" s="270">
        <v>0</v>
      </c>
      <c r="W175" s="270">
        <v>0</v>
      </c>
      <c r="X175" s="270">
        <v>0</v>
      </c>
      <c r="Y175" s="270">
        <v>0</v>
      </c>
      <c r="Z175" s="270">
        <v>0</v>
      </c>
      <c r="AA175" s="270">
        <v>0</v>
      </c>
      <c r="AB175" s="270">
        <v>0</v>
      </c>
      <c r="AC175" s="270">
        <v>0</v>
      </c>
      <c r="AD175" s="270">
        <v>0</v>
      </c>
      <c r="AE175" s="270">
        <v>0</v>
      </c>
      <c r="AF175" s="270">
        <v>0</v>
      </c>
      <c r="AG175" s="270">
        <v>0</v>
      </c>
      <c r="AH175" s="270">
        <v>0</v>
      </c>
      <c r="AI175" s="270">
        <v>0</v>
      </c>
      <c r="AJ175" s="270">
        <v>0</v>
      </c>
      <c r="AK175" s="270">
        <v>0</v>
      </c>
      <c r="AL175" s="270">
        <v>0</v>
      </c>
      <c r="AM175" s="270">
        <v>0</v>
      </c>
      <c r="AN175" s="270">
        <v>0</v>
      </c>
      <c r="AO175" s="270">
        <v>0</v>
      </c>
      <c r="AP175" s="270">
        <v>0</v>
      </c>
      <c r="AQ175" s="270">
        <v>0</v>
      </c>
      <c r="AR175" s="270">
        <v>0</v>
      </c>
      <c r="AS175" s="270">
        <v>0</v>
      </c>
      <c r="AT175" s="270">
        <v>0</v>
      </c>
      <c r="AU175" s="270">
        <v>0</v>
      </c>
      <c r="AV175" s="270">
        <v>0</v>
      </c>
      <c r="AW175" s="270">
        <v>0</v>
      </c>
      <c r="AX175" s="270">
        <v>0</v>
      </c>
      <c r="AY175" s="270">
        <v>0</v>
      </c>
      <c r="AZ175" s="270">
        <v>0</v>
      </c>
      <c r="BA175" s="270">
        <v>0</v>
      </c>
      <c r="BB175" s="270">
        <v>0</v>
      </c>
      <c r="BC175" s="270">
        <v>0</v>
      </c>
      <c r="BD175" s="270">
        <v>0</v>
      </c>
      <c r="BE175" s="270">
        <v>0</v>
      </c>
      <c r="BF175" s="270">
        <v>0</v>
      </c>
      <c r="BG175" s="270">
        <v>0</v>
      </c>
    </row>
    <row r="176" spans="1:59">
      <c r="A176" s="267" t="s">
        <v>531</v>
      </c>
      <c r="B176" s="268">
        <v>9.6079166666666662</v>
      </c>
      <c r="C176" s="268">
        <v>36</v>
      </c>
      <c r="D176" s="268">
        <v>7.1191780821917808E-2</v>
      </c>
      <c r="E176" s="268"/>
      <c r="F176" s="269">
        <v>151033</v>
      </c>
      <c r="G176" s="270">
        <v>7.1790000000000003</v>
      </c>
      <c r="H176" s="270">
        <v>0.26</v>
      </c>
      <c r="I176" s="270">
        <v>0.219</v>
      </c>
      <c r="J176" s="270">
        <v>0.3</v>
      </c>
      <c r="K176" s="270">
        <v>0.40899999999999997</v>
      </c>
      <c r="L176" s="270">
        <v>1.1697248858447473</v>
      </c>
      <c r="M176" s="271">
        <v>47.532658425642076</v>
      </c>
      <c r="N176" s="269">
        <v>163205</v>
      </c>
      <c r="O176" s="269">
        <v>180705</v>
      </c>
      <c r="P176" s="269">
        <v>198205</v>
      </c>
      <c r="Q176" s="269">
        <v>215705</v>
      </c>
      <c r="R176" s="269">
        <v>233205</v>
      </c>
      <c r="S176" s="269" t="s">
        <v>197</v>
      </c>
      <c r="T176" s="270">
        <v>8.1809999999999992</v>
      </c>
      <c r="U176" s="270">
        <v>9.2040000000000006</v>
      </c>
      <c r="V176" s="270">
        <v>10.353999999999999</v>
      </c>
      <c r="W176" s="270">
        <v>11.648999999999999</v>
      </c>
      <c r="X176" s="270">
        <v>13.105</v>
      </c>
      <c r="Y176" s="270">
        <v>0.27100000000000002</v>
      </c>
      <c r="Z176" s="270">
        <v>0.29699999999999999</v>
      </c>
      <c r="AA176" s="270">
        <v>0.32300000000000001</v>
      </c>
      <c r="AB176" s="270">
        <v>0.34899999999999998</v>
      </c>
      <c r="AC176" s="270">
        <v>0.379</v>
      </c>
      <c r="AD176" s="270">
        <v>0.24099999999999999</v>
      </c>
      <c r="AE176" s="270">
        <v>0.26500000000000001</v>
      </c>
      <c r="AF176" s="270">
        <v>0.29099999999999998</v>
      </c>
      <c r="AG176" s="270">
        <v>0.32100000000000001</v>
      </c>
      <c r="AH176" s="270">
        <v>0.35299999999999998</v>
      </c>
      <c r="AI176" s="270">
        <v>0.32900000000000001</v>
      </c>
      <c r="AJ176" s="270">
        <v>0.36199999999999999</v>
      </c>
      <c r="AK176" s="270">
        <v>0.39800000000000002</v>
      </c>
      <c r="AL176" s="270">
        <v>0.438</v>
      </c>
      <c r="AM176" s="270">
        <v>0.48199999999999998</v>
      </c>
      <c r="AN176" s="270">
        <v>0.38500000000000001</v>
      </c>
      <c r="AO176" s="270">
        <v>0.432</v>
      </c>
      <c r="AP176" s="270">
        <v>0.48499999999999999</v>
      </c>
      <c r="AQ176" s="270">
        <v>0.54500000000000004</v>
      </c>
      <c r="AR176" s="270">
        <v>0.61099999999999999</v>
      </c>
      <c r="AS176" s="270">
        <v>1.482</v>
      </c>
      <c r="AT176" s="270">
        <v>1.6639999999999999</v>
      </c>
      <c r="AU176" s="270">
        <v>1.867</v>
      </c>
      <c r="AV176" s="270">
        <v>2.0960000000000001</v>
      </c>
      <c r="AW176" s="270">
        <v>2.3519999999999999</v>
      </c>
      <c r="AX176" s="270">
        <v>0</v>
      </c>
      <c r="AY176" s="270">
        <v>0</v>
      </c>
      <c r="AZ176" s="270">
        <v>0</v>
      </c>
      <c r="BA176" s="270">
        <v>0</v>
      </c>
      <c r="BB176" s="270">
        <v>0</v>
      </c>
      <c r="BC176" s="270">
        <v>0</v>
      </c>
      <c r="BD176" s="270">
        <v>0</v>
      </c>
      <c r="BE176" s="270">
        <v>0</v>
      </c>
      <c r="BF176" s="270">
        <v>0</v>
      </c>
      <c r="BG176" s="270">
        <v>0</v>
      </c>
    </row>
    <row r="177" spans="1:59">
      <c r="A177" s="267" t="s">
        <v>532</v>
      </c>
      <c r="B177" s="268">
        <v>2.8110833333333338</v>
      </c>
      <c r="C177" s="268">
        <v>73.5</v>
      </c>
      <c r="D177" s="268">
        <v>0</v>
      </c>
      <c r="E177" s="268"/>
      <c r="F177" s="269">
        <v>26500</v>
      </c>
      <c r="G177" s="270">
        <v>1.65</v>
      </c>
      <c r="H177" s="270">
        <v>0.24</v>
      </c>
      <c r="I177" s="270">
        <v>4.4999999999999998E-2</v>
      </c>
      <c r="J177" s="270">
        <v>1.9E-2</v>
      </c>
      <c r="K177" s="270">
        <v>0.54</v>
      </c>
      <c r="L177" s="270">
        <v>0.31708333333333405</v>
      </c>
      <c r="M177" s="271">
        <v>62.264150943396224</v>
      </c>
      <c r="N177" s="269">
        <v>46893</v>
      </c>
      <c r="O177" s="269">
        <v>52411</v>
      </c>
      <c r="P177" s="269">
        <v>58176</v>
      </c>
      <c r="Q177" s="269">
        <v>64576</v>
      </c>
      <c r="R177" s="269">
        <v>71679</v>
      </c>
      <c r="S177" s="269" t="s">
        <v>196</v>
      </c>
      <c r="T177" s="270">
        <v>1.944</v>
      </c>
      <c r="U177" s="270">
        <v>2.2349999999999999</v>
      </c>
      <c r="V177" s="270">
        <v>2.57</v>
      </c>
      <c r="W177" s="270">
        <v>2.956</v>
      </c>
      <c r="X177" s="270">
        <v>3.399</v>
      </c>
      <c r="Y177" s="270">
        <v>0.20499999999999999</v>
      </c>
      <c r="Z177" s="270">
        <v>0.23499999999999999</v>
      </c>
      <c r="AA177" s="270">
        <v>0.27100000000000002</v>
      </c>
      <c r="AB177" s="270">
        <v>0.311</v>
      </c>
      <c r="AC177" s="270">
        <v>0.35799999999999998</v>
      </c>
      <c r="AD177" s="270">
        <v>0.17799999999999999</v>
      </c>
      <c r="AE177" s="270">
        <v>0.20499999999999999</v>
      </c>
      <c r="AF177" s="270">
        <v>0.23599999999999999</v>
      </c>
      <c r="AG177" s="270">
        <v>0.27100000000000002</v>
      </c>
      <c r="AH177" s="270">
        <v>0.312</v>
      </c>
      <c r="AI177" s="270">
        <v>7.0999999999999994E-2</v>
      </c>
      <c r="AJ177" s="270">
        <v>8.2000000000000003E-2</v>
      </c>
      <c r="AK177" s="270">
        <v>9.4E-2</v>
      </c>
      <c r="AL177" s="270">
        <v>0.108</v>
      </c>
      <c r="AM177" s="270">
        <v>0.125</v>
      </c>
      <c r="AN177" s="270">
        <v>0.32800000000000001</v>
      </c>
      <c r="AO177" s="270">
        <v>0.377</v>
      </c>
      <c r="AP177" s="270">
        <v>0.433</v>
      </c>
      <c r="AQ177" s="270">
        <v>0.498</v>
      </c>
      <c r="AR177" s="270">
        <v>0.57299999999999995</v>
      </c>
      <c r="AS177" s="270">
        <v>0.39700000000000002</v>
      </c>
      <c r="AT177" s="270">
        <v>0.45600000000000002</v>
      </c>
      <c r="AU177" s="270">
        <v>0.52500000000000002</v>
      </c>
      <c r="AV177" s="270">
        <v>0.60299999999999998</v>
      </c>
      <c r="AW177" s="270">
        <v>0.69399999999999995</v>
      </c>
      <c r="AX177" s="270">
        <v>0</v>
      </c>
      <c r="AY177" s="270">
        <v>0</v>
      </c>
      <c r="AZ177" s="270">
        <v>0</v>
      </c>
      <c r="BA177" s="270">
        <v>0</v>
      </c>
      <c r="BB177" s="270">
        <v>0</v>
      </c>
      <c r="BC177" s="270">
        <v>0</v>
      </c>
      <c r="BD177" s="270">
        <v>0</v>
      </c>
      <c r="BE177" s="270">
        <v>0</v>
      </c>
      <c r="BF177" s="270">
        <v>0</v>
      </c>
      <c r="BG177" s="270">
        <v>0</v>
      </c>
    </row>
    <row r="178" spans="1:59">
      <c r="A178" s="267" t="s">
        <v>533</v>
      </c>
      <c r="B178" s="268">
        <v>0.98324999999999985</v>
      </c>
      <c r="C178" s="268">
        <v>3.6500000000000004</v>
      </c>
      <c r="D178" s="268">
        <v>0</v>
      </c>
      <c r="E178" s="268"/>
      <c r="F178" s="269">
        <v>13174</v>
      </c>
      <c r="G178" s="270">
        <v>0.66800000000000004</v>
      </c>
      <c r="H178" s="270">
        <v>4.2999999999999997E-2</v>
      </c>
      <c r="I178" s="270">
        <v>0</v>
      </c>
      <c r="J178" s="270">
        <v>0</v>
      </c>
      <c r="K178" s="270">
        <v>2.5000000000000001E-2</v>
      </c>
      <c r="L178" s="270">
        <v>0.24724999999999975</v>
      </c>
      <c r="M178" s="271">
        <v>50.705935934416274</v>
      </c>
      <c r="N178" s="269">
        <v>16413</v>
      </c>
      <c r="O178" s="269">
        <v>19630</v>
      </c>
      <c r="P178" s="269">
        <v>23478</v>
      </c>
      <c r="Q178" s="269">
        <v>28080</v>
      </c>
      <c r="R178" s="269">
        <v>28080</v>
      </c>
      <c r="S178" s="269" t="s">
        <v>172</v>
      </c>
      <c r="T178" s="270">
        <v>1.075</v>
      </c>
      <c r="U178" s="270">
        <v>1.2849999999999999</v>
      </c>
      <c r="V178" s="270">
        <v>1.5369999999999999</v>
      </c>
      <c r="W178" s="270">
        <v>1.839</v>
      </c>
      <c r="X178" s="270">
        <v>1.839</v>
      </c>
      <c r="Y178" s="270">
        <v>6.2E-2</v>
      </c>
      <c r="Z178" s="270">
        <v>7.4999999999999997E-2</v>
      </c>
      <c r="AA178" s="270">
        <v>8.8999999999999996E-2</v>
      </c>
      <c r="AB178" s="270">
        <v>0.107</v>
      </c>
      <c r="AC178" s="270">
        <v>0.107</v>
      </c>
      <c r="AD178" s="270">
        <v>0</v>
      </c>
      <c r="AE178" s="270">
        <v>0</v>
      </c>
      <c r="AF178" s="270">
        <v>0</v>
      </c>
      <c r="AG178" s="270">
        <v>0</v>
      </c>
      <c r="AH178" s="270">
        <v>0</v>
      </c>
      <c r="AI178" s="270">
        <v>0</v>
      </c>
      <c r="AJ178" s="270">
        <v>0</v>
      </c>
      <c r="AK178" s="270">
        <v>0</v>
      </c>
      <c r="AL178" s="270">
        <v>0</v>
      </c>
      <c r="AM178" s="270">
        <v>0</v>
      </c>
      <c r="AN178" s="270">
        <v>0</v>
      </c>
      <c r="AO178" s="270">
        <v>0</v>
      </c>
      <c r="AP178" s="270">
        <v>0</v>
      </c>
      <c r="AQ178" s="270">
        <v>0</v>
      </c>
      <c r="AR178" s="270">
        <v>0</v>
      </c>
      <c r="AS178" s="270">
        <v>0.09</v>
      </c>
      <c r="AT178" s="270">
        <v>0.1</v>
      </c>
      <c r="AU178" s="270">
        <v>0.12</v>
      </c>
      <c r="AV178" s="270">
        <v>0.15</v>
      </c>
      <c r="AW178" s="270">
        <v>0.15</v>
      </c>
      <c r="AX178" s="270">
        <v>0</v>
      </c>
      <c r="AY178" s="270">
        <v>0.90800000000000003</v>
      </c>
      <c r="AZ178" s="270">
        <v>0</v>
      </c>
      <c r="BA178" s="270">
        <v>0</v>
      </c>
      <c r="BB178" s="270">
        <v>0</v>
      </c>
      <c r="BC178" s="270">
        <v>0</v>
      </c>
      <c r="BD178" s="270">
        <v>0</v>
      </c>
      <c r="BE178" s="270">
        <v>0</v>
      </c>
      <c r="BF178" s="270">
        <v>0</v>
      </c>
      <c r="BG178" s="270">
        <v>0</v>
      </c>
    </row>
    <row r="179" spans="1:59">
      <c r="A179" s="267" t="s">
        <v>534</v>
      </c>
      <c r="B179" s="268">
        <v>1.2045833333333333</v>
      </c>
      <c r="C179" s="268">
        <v>2.2999999999999998</v>
      </c>
      <c r="D179" s="268">
        <v>0.71099999999999997</v>
      </c>
      <c r="E179" s="268"/>
      <c r="F179" s="269">
        <v>1686</v>
      </c>
      <c r="G179" s="270">
        <v>8.4000000000000005E-2</v>
      </c>
      <c r="H179" s="270">
        <v>2.4E-2</v>
      </c>
      <c r="I179" s="270">
        <v>4.3999999999999997E-2</v>
      </c>
      <c r="J179" s="270">
        <v>3.1E-2</v>
      </c>
      <c r="K179" s="270">
        <v>0.14399999999999999</v>
      </c>
      <c r="L179" s="270">
        <v>0.16658333333333331</v>
      </c>
      <c r="M179" s="271">
        <v>49.822064056939503</v>
      </c>
      <c r="N179" s="269">
        <v>1680</v>
      </c>
      <c r="O179" s="269">
        <v>1700</v>
      </c>
      <c r="P179" s="269">
        <v>1710</v>
      </c>
      <c r="Q179" s="269">
        <v>1725</v>
      </c>
      <c r="R179" s="269">
        <v>1750</v>
      </c>
      <c r="S179" s="269" t="s">
        <v>197</v>
      </c>
      <c r="T179" s="270">
        <v>8.2000000000000003E-2</v>
      </c>
      <c r="U179" s="270">
        <v>8.5000000000000006E-2</v>
      </c>
      <c r="V179" s="270">
        <v>8.5999999999999993E-2</v>
      </c>
      <c r="W179" s="270">
        <v>8.5999999999999993E-2</v>
      </c>
      <c r="X179" s="270">
        <v>8.7999999999999995E-2</v>
      </c>
      <c r="Y179" s="270">
        <v>2.5000000000000001E-2</v>
      </c>
      <c r="Z179" s="270">
        <v>2.5999999999999999E-2</v>
      </c>
      <c r="AA179" s="270">
        <v>2.7E-2</v>
      </c>
      <c r="AB179" s="270">
        <v>2.8000000000000001E-2</v>
      </c>
      <c r="AC179" s="270">
        <v>0.03</v>
      </c>
      <c r="AD179" s="270">
        <v>4.1000000000000002E-2</v>
      </c>
      <c r="AE179" s="270">
        <v>4.2000000000000003E-2</v>
      </c>
      <c r="AF179" s="270">
        <v>4.2999999999999997E-2</v>
      </c>
      <c r="AG179" s="270">
        <v>4.3999999999999997E-2</v>
      </c>
      <c r="AH179" s="270">
        <v>4.4999999999999998E-2</v>
      </c>
      <c r="AI179" s="270">
        <v>3.1E-2</v>
      </c>
      <c r="AJ179" s="270">
        <v>3.1E-2</v>
      </c>
      <c r="AK179" s="270">
        <v>3.2000000000000001E-2</v>
      </c>
      <c r="AL179" s="270">
        <v>3.3000000000000002E-2</v>
      </c>
      <c r="AM179" s="270">
        <v>3.4000000000000002E-2</v>
      </c>
      <c r="AN179" s="270">
        <v>0.14499999999999999</v>
      </c>
      <c r="AO179" s="270">
        <v>0.14499999999999999</v>
      </c>
      <c r="AP179" s="270">
        <v>0.14499999999999999</v>
      </c>
      <c r="AQ179" s="270">
        <v>0.14499999999999999</v>
      </c>
      <c r="AR179" s="270">
        <v>0.14499999999999999</v>
      </c>
      <c r="AS179" s="270">
        <v>0.16500000000000001</v>
      </c>
      <c r="AT179" s="270">
        <v>0.255</v>
      </c>
      <c r="AU179" s="270">
        <v>0.26500000000000001</v>
      </c>
      <c r="AV179" s="270">
        <v>0.27500000000000002</v>
      </c>
      <c r="AW179" s="270">
        <v>0.28199999999999997</v>
      </c>
      <c r="AX179" s="270">
        <v>0</v>
      </c>
      <c r="AY179" s="270">
        <v>0</v>
      </c>
      <c r="AZ179" s="270">
        <v>0</v>
      </c>
      <c r="BA179" s="270">
        <v>0</v>
      </c>
      <c r="BB179" s="270">
        <v>0</v>
      </c>
      <c r="BC179" s="270">
        <v>0</v>
      </c>
      <c r="BD179" s="270">
        <v>0</v>
      </c>
      <c r="BE179" s="270">
        <v>1</v>
      </c>
      <c r="BF179" s="270">
        <v>0</v>
      </c>
      <c r="BG179" s="270">
        <v>0</v>
      </c>
    </row>
    <row r="180" spans="1:59">
      <c r="A180" s="267" t="s">
        <v>535</v>
      </c>
      <c r="B180" s="268">
        <v>0.88750000000000007</v>
      </c>
      <c r="C180" s="268">
        <v>2.2400000000000002</v>
      </c>
      <c r="D180" s="268">
        <v>0.03</v>
      </c>
      <c r="E180" s="268"/>
      <c r="F180" s="269">
        <v>2200</v>
      </c>
      <c r="G180" s="270">
        <v>0.09</v>
      </c>
      <c r="H180" s="270">
        <v>0.09</v>
      </c>
      <c r="I180" s="270">
        <v>0.57999999999999996</v>
      </c>
      <c r="J180" s="270">
        <v>3.1E-2</v>
      </c>
      <c r="K180" s="270">
        <v>1.7999999999999999E-2</v>
      </c>
      <c r="L180" s="270">
        <v>4.8499999999999988E-2</v>
      </c>
      <c r="M180" s="271">
        <v>40.909090909090907</v>
      </c>
      <c r="N180" s="269">
        <v>2222</v>
      </c>
      <c r="O180" s="269">
        <v>2266</v>
      </c>
      <c r="P180" s="269">
        <v>2310</v>
      </c>
      <c r="Q180" s="269">
        <v>2354</v>
      </c>
      <c r="R180" s="269">
        <v>2398</v>
      </c>
      <c r="S180" s="269" t="s">
        <v>140</v>
      </c>
      <c r="T180" s="270">
        <v>0.10100000000000001</v>
      </c>
      <c r="U180" s="270">
        <v>0.10299999999999999</v>
      </c>
      <c r="V180" s="270">
        <v>0.104</v>
      </c>
      <c r="W180" s="270">
        <v>0.106</v>
      </c>
      <c r="X180" s="270">
        <v>0.107</v>
      </c>
      <c r="Y180" s="270">
        <v>0.10299999999999999</v>
      </c>
      <c r="Z180" s="270">
        <v>0.105</v>
      </c>
      <c r="AA180" s="270">
        <v>0.11</v>
      </c>
      <c r="AB180" s="270">
        <v>0.115</v>
      </c>
      <c r="AC180" s="270">
        <v>0.12</v>
      </c>
      <c r="AD180" s="270">
        <v>0.56299999999999994</v>
      </c>
      <c r="AE180" s="270">
        <v>0.56499999999999995</v>
      </c>
      <c r="AF180" s="270">
        <v>0.56999999999999995</v>
      </c>
      <c r="AG180" s="270">
        <v>0.57499999999999996</v>
      </c>
      <c r="AH180" s="270">
        <v>0.57999999999999996</v>
      </c>
      <c r="AI180" s="270">
        <v>2.1999999999999999E-2</v>
      </c>
      <c r="AJ180" s="270">
        <v>2.3E-2</v>
      </c>
      <c r="AK180" s="270">
        <v>2.4E-2</v>
      </c>
      <c r="AL180" s="270">
        <v>2.5000000000000001E-2</v>
      </c>
      <c r="AM180" s="270">
        <v>2.5999999999999999E-2</v>
      </c>
      <c r="AN180" s="270">
        <v>1.6E-2</v>
      </c>
      <c r="AO180" s="270">
        <v>1.6E-2</v>
      </c>
      <c r="AP180" s="270">
        <v>1.6E-2</v>
      </c>
      <c r="AQ180" s="270">
        <v>1.6E-2</v>
      </c>
      <c r="AR180" s="270">
        <v>1.6E-2</v>
      </c>
      <c r="AS180" s="270">
        <v>7.0000000000000007E-2</v>
      </c>
      <c r="AT180" s="270">
        <v>7.0000000000000007E-2</v>
      </c>
      <c r="AU180" s="270">
        <v>7.0000000000000007E-2</v>
      </c>
      <c r="AV180" s="270">
        <v>7.0000000000000007E-2</v>
      </c>
      <c r="AW180" s="270">
        <v>7.0000000000000007E-2</v>
      </c>
      <c r="AX180" s="270">
        <v>0</v>
      </c>
      <c r="AY180" s="270">
        <v>0</v>
      </c>
      <c r="AZ180" s="270">
        <v>0</v>
      </c>
      <c r="BA180" s="270">
        <v>0</v>
      </c>
      <c r="BB180" s="270">
        <v>0</v>
      </c>
      <c r="BC180" s="270">
        <v>0</v>
      </c>
      <c r="BD180" s="270">
        <v>0</v>
      </c>
      <c r="BE180" s="270">
        <v>0</v>
      </c>
      <c r="BF180" s="270">
        <v>0</v>
      </c>
      <c r="BG180" s="270">
        <v>0</v>
      </c>
    </row>
    <row r="181" spans="1:59">
      <c r="A181" s="267" t="s">
        <v>536</v>
      </c>
      <c r="B181" s="268">
        <v>6.8333333333333336E-3</v>
      </c>
      <c r="C181" s="268">
        <v>4.4999999999999998E-2</v>
      </c>
      <c r="D181" s="268">
        <v>0</v>
      </c>
      <c r="E181" s="268"/>
      <c r="F181" s="269">
        <v>50</v>
      </c>
      <c r="G181" s="270">
        <v>1E-3</v>
      </c>
      <c r="H181" s="270">
        <v>5.0000000000000001E-3</v>
      </c>
      <c r="I181" s="270">
        <v>0</v>
      </c>
      <c r="J181" s="270">
        <v>0</v>
      </c>
      <c r="K181" s="270">
        <v>0</v>
      </c>
      <c r="L181" s="270">
        <v>8.333333333333335E-4</v>
      </c>
      <c r="M181" s="271">
        <v>20</v>
      </c>
      <c r="N181" s="269">
        <v>140</v>
      </c>
      <c r="O181" s="269">
        <v>140</v>
      </c>
      <c r="P181" s="269">
        <v>140</v>
      </c>
      <c r="Q181" s="269">
        <v>140</v>
      </c>
      <c r="R181" s="269">
        <v>150</v>
      </c>
      <c r="S181" s="269" t="s">
        <v>162</v>
      </c>
      <c r="T181" s="270">
        <v>6.0000000000000001E-3</v>
      </c>
      <c r="U181" s="270">
        <v>6.0000000000000001E-3</v>
      </c>
      <c r="V181" s="270">
        <v>6.0000000000000001E-3</v>
      </c>
      <c r="W181" s="270">
        <v>6.0000000000000001E-3</v>
      </c>
      <c r="X181" s="270">
        <v>7.0000000000000001E-3</v>
      </c>
      <c r="Y181" s="270">
        <v>0.02</v>
      </c>
      <c r="Z181" s="270">
        <v>0.02</v>
      </c>
      <c r="AA181" s="270">
        <v>0.02</v>
      </c>
      <c r="AB181" s="270">
        <v>0.02</v>
      </c>
      <c r="AC181" s="270">
        <v>2.1999999999999999E-2</v>
      </c>
      <c r="AD181" s="270">
        <v>0</v>
      </c>
      <c r="AE181" s="270">
        <v>0</v>
      </c>
      <c r="AF181" s="270">
        <v>0</v>
      </c>
      <c r="AG181" s="270">
        <v>0</v>
      </c>
      <c r="AH181" s="270">
        <v>0</v>
      </c>
      <c r="AI181" s="270">
        <v>0</v>
      </c>
      <c r="AJ181" s="270">
        <v>0</v>
      </c>
      <c r="AK181" s="270">
        <v>0</v>
      </c>
      <c r="AL181" s="270">
        <v>0</v>
      </c>
      <c r="AM181" s="270">
        <v>0</v>
      </c>
      <c r="AN181" s="270">
        <v>0</v>
      </c>
      <c r="AO181" s="270">
        <v>0</v>
      </c>
      <c r="AP181" s="270">
        <v>0</v>
      </c>
      <c r="AQ181" s="270">
        <v>0</v>
      </c>
      <c r="AR181" s="270">
        <v>0</v>
      </c>
      <c r="AS181" s="270">
        <v>2E-3</v>
      </c>
      <c r="AT181" s="270">
        <v>2E-3</v>
      </c>
      <c r="AU181" s="270">
        <v>2E-3</v>
      </c>
      <c r="AV181" s="270">
        <v>2E-3</v>
      </c>
      <c r="AW181" s="270">
        <v>2E-3</v>
      </c>
      <c r="AX181" s="270">
        <v>0</v>
      </c>
      <c r="AY181" s="270">
        <v>0</v>
      </c>
      <c r="AZ181" s="270">
        <v>0</v>
      </c>
      <c r="BA181" s="270">
        <v>0</v>
      </c>
      <c r="BB181" s="270">
        <v>0</v>
      </c>
      <c r="BC181" s="270">
        <v>0</v>
      </c>
      <c r="BD181" s="270">
        <v>0</v>
      </c>
      <c r="BE181" s="270">
        <v>0</v>
      </c>
      <c r="BF181" s="270">
        <v>0</v>
      </c>
      <c r="BG181" s="270">
        <v>0</v>
      </c>
    </row>
    <row r="182" spans="1:59">
      <c r="A182" s="267" t="s">
        <v>537</v>
      </c>
      <c r="B182" s="268">
        <v>3.7249999999999998E-2</v>
      </c>
      <c r="C182" s="268">
        <v>9.1999999999999998E-2</v>
      </c>
      <c r="D182" s="268">
        <v>0</v>
      </c>
      <c r="E182" s="268"/>
      <c r="F182" s="269">
        <v>418</v>
      </c>
      <c r="G182" s="270">
        <v>2.3E-2</v>
      </c>
      <c r="H182" s="270">
        <v>3.0000000000000001E-3</v>
      </c>
      <c r="I182" s="270">
        <v>0</v>
      </c>
      <c r="J182" s="270">
        <v>1E-3</v>
      </c>
      <c r="K182" s="270">
        <v>1E-3</v>
      </c>
      <c r="L182" s="270">
        <v>9.2499999999999978E-3</v>
      </c>
      <c r="M182" s="271">
        <v>55.023923444976077</v>
      </c>
      <c r="N182" s="269">
        <v>422</v>
      </c>
      <c r="O182" s="269">
        <v>427</v>
      </c>
      <c r="P182" s="269">
        <v>435</v>
      </c>
      <c r="Q182" s="269">
        <v>440</v>
      </c>
      <c r="R182" s="269">
        <v>445</v>
      </c>
      <c r="S182" s="269" t="s">
        <v>201</v>
      </c>
      <c r="T182" s="270">
        <v>2.3E-2</v>
      </c>
      <c r="U182" s="270">
        <v>2.3E-2</v>
      </c>
      <c r="V182" s="270">
        <v>2.4E-2</v>
      </c>
      <c r="W182" s="270">
        <v>2.5999999999999999E-2</v>
      </c>
      <c r="X182" s="270">
        <v>2.7E-2</v>
      </c>
      <c r="Y182" s="270">
        <v>4.0000000000000001E-3</v>
      </c>
      <c r="Z182" s="270">
        <v>4.0000000000000001E-3</v>
      </c>
      <c r="AA182" s="270">
        <v>4.0000000000000001E-3</v>
      </c>
      <c r="AB182" s="270">
        <v>4.0000000000000001E-3</v>
      </c>
      <c r="AC182" s="270">
        <v>4.0000000000000001E-3</v>
      </c>
      <c r="AD182" s="270">
        <v>0</v>
      </c>
      <c r="AE182" s="270">
        <v>0</v>
      </c>
      <c r="AF182" s="270">
        <v>0</v>
      </c>
      <c r="AG182" s="270">
        <v>0</v>
      </c>
      <c r="AH182" s="270">
        <v>0</v>
      </c>
      <c r="AI182" s="270">
        <v>2E-3</v>
      </c>
      <c r="AJ182" s="270">
        <v>2E-3</v>
      </c>
      <c r="AK182" s="270">
        <v>2E-3</v>
      </c>
      <c r="AL182" s="270">
        <v>2E-3</v>
      </c>
      <c r="AM182" s="270">
        <v>2E-3</v>
      </c>
      <c r="AN182" s="270">
        <v>1E-3</v>
      </c>
      <c r="AO182" s="270">
        <v>1E-3</v>
      </c>
      <c r="AP182" s="270">
        <v>1E-3</v>
      </c>
      <c r="AQ182" s="270">
        <v>1E-3</v>
      </c>
      <c r="AR182" s="270">
        <v>1E-3</v>
      </c>
      <c r="AS182" s="270">
        <v>1.2E-2</v>
      </c>
      <c r="AT182" s="270">
        <v>1.2999999999999999E-2</v>
      </c>
      <c r="AU182" s="270">
        <v>1.4E-2</v>
      </c>
      <c r="AV182" s="270">
        <v>1.6E-2</v>
      </c>
      <c r="AW182" s="270">
        <v>1.6E-2</v>
      </c>
      <c r="AX182" s="270">
        <v>0</v>
      </c>
      <c r="AY182" s="270">
        <v>0</v>
      </c>
      <c r="AZ182" s="270">
        <v>0</v>
      </c>
      <c r="BA182" s="270">
        <v>0</v>
      </c>
      <c r="BB182" s="270">
        <v>0</v>
      </c>
      <c r="BC182" s="270">
        <v>0</v>
      </c>
      <c r="BD182" s="270">
        <v>0</v>
      </c>
      <c r="BE182" s="270">
        <v>0</v>
      </c>
      <c r="BF182" s="270">
        <v>0</v>
      </c>
      <c r="BG182" s="270">
        <v>0</v>
      </c>
    </row>
    <row r="183" spans="1:59">
      <c r="A183" s="267" t="s">
        <v>538</v>
      </c>
      <c r="B183" s="268">
        <v>0.20774999999999999</v>
      </c>
      <c r="C183" s="268">
        <v>0.86</v>
      </c>
      <c r="D183" s="268">
        <v>0</v>
      </c>
      <c r="E183" s="268"/>
      <c r="F183" s="269">
        <v>3200</v>
      </c>
      <c r="G183" s="270">
        <v>0.16</v>
      </c>
      <c r="H183" s="270">
        <v>0.02</v>
      </c>
      <c r="I183" s="270">
        <v>0</v>
      </c>
      <c r="J183" s="270">
        <v>0</v>
      </c>
      <c r="K183" s="270">
        <v>2E-3</v>
      </c>
      <c r="L183" s="270">
        <v>2.5749999999999995E-2</v>
      </c>
      <c r="M183" s="271">
        <v>50</v>
      </c>
      <c r="N183" s="269">
        <v>3474</v>
      </c>
      <c r="O183" s="269">
        <v>3837</v>
      </c>
      <c r="P183" s="269">
        <v>4239</v>
      </c>
      <c r="Q183" s="269">
        <v>4682</v>
      </c>
      <c r="R183" s="269">
        <v>5172</v>
      </c>
      <c r="S183" s="269" t="s">
        <v>214</v>
      </c>
      <c r="T183" s="270">
        <v>0.161</v>
      </c>
      <c r="U183" s="270">
        <v>0.17599999999999999</v>
      </c>
      <c r="V183" s="270">
        <v>0.192</v>
      </c>
      <c r="W183" s="270">
        <v>0.21</v>
      </c>
      <c r="X183" s="270">
        <v>0.23</v>
      </c>
      <c r="Y183" s="270">
        <v>1.6E-2</v>
      </c>
      <c r="Z183" s="270">
        <v>1.7999999999999999E-2</v>
      </c>
      <c r="AA183" s="270">
        <v>1.9E-2</v>
      </c>
      <c r="AB183" s="270">
        <v>2.1000000000000001E-2</v>
      </c>
      <c r="AC183" s="270">
        <v>2.3E-2</v>
      </c>
      <c r="AD183" s="270">
        <v>1.6E-2</v>
      </c>
      <c r="AE183" s="270">
        <v>1.7999999999999999E-2</v>
      </c>
      <c r="AF183" s="270">
        <v>1.9E-2</v>
      </c>
      <c r="AG183" s="270">
        <v>2.1000000000000001E-2</v>
      </c>
      <c r="AH183" s="270">
        <v>2.3E-2</v>
      </c>
      <c r="AI183" s="270">
        <v>2.9000000000000001E-2</v>
      </c>
      <c r="AJ183" s="270">
        <v>3.2000000000000001E-2</v>
      </c>
      <c r="AK183" s="270">
        <v>3.5000000000000003E-2</v>
      </c>
      <c r="AL183" s="270">
        <v>3.7999999999999999E-2</v>
      </c>
      <c r="AM183" s="270">
        <v>4.1000000000000002E-2</v>
      </c>
      <c r="AN183" s="270">
        <v>2E-3</v>
      </c>
      <c r="AO183" s="270">
        <v>2E-3</v>
      </c>
      <c r="AP183" s="270">
        <v>3.0000000000000001E-3</v>
      </c>
      <c r="AQ183" s="270">
        <v>3.0000000000000001E-3</v>
      </c>
      <c r="AR183" s="270">
        <v>3.0000000000000001E-3</v>
      </c>
      <c r="AS183" s="270">
        <v>1.2999999999999999E-2</v>
      </c>
      <c r="AT183" s="270">
        <v>1.2999999999999999E-2</v>
      </c>
      <c r="AU183" s="270">
        <v>1.4E-2</v>
      </c>
      <c r="AV183" s="270">
        <v>1.4999999999999999E-2</v>
      </c>
      <c r="AW183" s="270">
        <v>1.6E-2</v>
      </c>
      <c r="AX183" s="270">
        <v>0</v>
      </c>
      <c r="AY183" s="270">
        <v>0</v>
      </c>
      <c r="AZ183" s="270">
        <v>0</v>
      </c>
      <c r="BA183" s="270">
        <v>0</v>
      </c>
      <c r="BB183" s="270">
        <v>0</v>
      </c>
      <c r="BC183" s="270">
        <v>0</v>
      </c>
      <c r="BD183" s="270">
        <v>0</v>
      </c>
      <c r="BE183" s="270">
        <v>0</v>
      </c>
      <c r="BF183" s="270">
        <v>0</v>
      </c>
      <c r="BG183" s="270">
        <v>0</v>
      </c>
    </row>
    <row r="184" spans="1:59">
      <c r="A184" s="267" t="s">
        <v>539</v>
      </c>
      <c r="B184" s="268">
        <v>5.0499999999999996E-2</v>
      </c>
      <c r="C184" s="268">
        <v>0.15</v>
      </c>
      <c r="D184" s="268">
        <v>0</v>
      </c>
      <c r="E184" s="268"/>
      <c r="F184" s="269">
        <v>445</v>
      </c>
      <c r="G184" s="270">
        <v>2.8000000000000001E-2</v>
      </c>
      <c r="H184" s="270">
        <v>0</v>
      </c>
      <c r="I184" s="270">
        <v>0</v>
      </c>
      <c r="J184" s="270">
        <v>0</v>
      </c>
      <c r="K184" s="270">
        <v>1E-3</v>
      </c>
      <c r="L184" s="270">
        <v>2.1499999999999995E-2</v>
      </c>
      <c r="M184" s="271">
        <v>62.921348314606739</v>
      </c>
      <c r="N184" s="269">
        <v>450</v>
      </c>
      <c r="O184" s="269">
        <v>455</v>
      </c>
      <c r="P184" s="269">
        <v>460</v>
      </c>
      <c r="Q184" s="269">
        <v>465</v>
      </c>
      <c r="R184" s="269">
        <v>470</v>
      </c>
      <c r="S184" s="269" t="s">
        <v>217</v>
      </c>
      <c r="T184" s="270">
        <v>2.8000000000000001E-2</v>
      </c>
      <c r="U184" s="270">
        <v>2.9000000000000001E-2</v>
      </c>
      <c r="V184" s="270">
        <v>0.03</v>
      </c>
      <c r="W184" s="270">
        <v>3.1E-2</v>
      </c>
      <c r="X184" s="270">
        <v>3.2000000000000001E-2</v>
      </c>
      <c r="Y184" s="270">
        <v>0</v>
      </c>
      <c r="Z184" s="270">
        <v>0</v>
      </c>
      <c r="AA184" s="270">
        <v>0</v>
      </c>
      <c r="AB184" s="270">
        <v>0</v>
      </c>
      <c r="AC184" s="270">
        <v>0</v>
      </c>
      <c r="AD184" s="270">
        <v>0</v>
      </c>
      <c r="AE184" s="270">
        <v>0</v>
      </c>
      <c r="AF184" s="270">
        <v>0</v>
      </c>
      <c r="AG184" s="270">
        <v>0</v>
      </c>
      <c r="AH184" s="270">
        <v>0</v>
      </c>
      <c r="AI184" s="270">
        <v>0</v>
      </c>
      <c r="AJ184" s="270">
        <v>0</v>
      </c>
      <c r="AK184" s="270">
        <v>0</v>
      </c>
      <c r="AL184" s="270">
        <v>0</v>
      </c>
      <c r="AM184" s="270">
        <v>0</v>
      </c>
      <c r="AN184" s="270">
        <v>1E-3</v>
      </c>
      <c r="AO184" s="270">
        <v>1E-3</v>
      </c>
      <c r="AP184" s="270">
        <v>1E-3</v>
      </c>
      <c r="AQ184" s="270">
        <v>1E-3</v>
      </c>
      <c r="AR184" s="270">
        <v>1E-3</v>
      </c>
      <c r="AS184" s="270">
        <v>2.1999999999999999E-2</v>
      </c>
      <c r="AT184" s="270">
        <v>2.3E-2</v>
      </c>
      <c r="AU184" s="270">
        <v>2.4E-2</v>
      </c>
      <c r="AV184" s="270">
        <v>2.4E-2</v>
      </c>
      <c r="AW184" s="270">
        <v>2.5000000000000001E-2</v>
      </c>
      <c r="AX184" s="270">
        <v>0</v>
      </c>
      <c r="AY184" s="270">
        <v>0</v>
      </c>
      <c r="AZ184" s="270">
        <v>0</v>
      </c>
      <c r="BA184" s="270">
        <v>0</v>
      </c>
      <c r="BB184" s="270">
        <v>0</v>
      </c>
      <c r="BC184" s="270">
        <v>0</v>
      </c>
      <c r="BD184" s="270">
        <v>0</v>
      </c>
      <c r="BE184" s="270">
        <v>0</v>
      </c>
      <c r="BF184" s="270">
        <v>0</v>
      </c>
      <c r="BG184" s="270">
        <v>0</v>
      </c>
    </row>
    <row r="185" spans="1:59">
      <c r="A185" s="267" t="s">
        <v>540</v>
      </c>
      <c r="B185" s="268">
        <v>3.0941666666666663</v>
      </c>
      <c r="C185" s="268">
        <v>12</v>
      </c>
      <c r="D185" s="268">
        <v>1.4810082191780825</v>
      </c>
      <c r="E185" s="268"/>
      <c r="F185" s="269">
        <v>9263</v>
      </c>
      <c r="G185" s="270">
        <v>0.432</v>
      </c>
      <c r="H185" s="270">
        <v>0.35499999999999998</v>
      </c>
      <c r="I185" s="270">
        <v>0.05</v>
      </c>
      <c r="J185" s="270">
        <v>0.153</v>
      </c>
      <c r="K185" s="270">
        <v>0.3</v>
      </c>
      <c r="L185" s="270">
        <v>0.3231584474885838</v>
      </c>
      <c r="M185" s="271">
        <v>46.637158587930479</v>
      </c>
      <c r="N185" s="269">
        <v>9363</v>
      </c>
      <c r="O185" s="269">
        <v>9463</v>
      </c>
      <c r="P185" s="269">
        <v>9563</v>
      </c>
      <c r="Q185" s="269">
        <v>9663</v>
      </c>
      <c r="R185" s="269">
        <v>9763</v>
      </c>
      <c r="S185" s="269" t="s">
        <v>183</v>
      </c>
      <c r="T185" s="270">
        <v>0.55300000000000005</v>
      </c>
      <c r="U185" s="270">
        <v>0.56399999999999995</v>
      </c>
      <c r="V185" s="270">
        <v>0.57499999999999996</v>
      </c>
      <c r="W185" s="270">
        <v>0.58699999999999997</v>
      </c>
      <c r="X185" s="270">
        <v>0.59899999999999998</v>
      </c>
      <c r="Y185" s="270">
        <v>0.53500000000000003</v>
      </c>
      <c r="Z185" s="270">
        <v>0.54600000000000004</v>
      </c>
      <c r="AA185" s="270">
        <v>0.55700000000000005</v>
      </c>
      <c r="AB185" s="270">
        <v>0.56799999999999995</v>
      </c>
      <c r="AC185" s="270">
        <v>0.57899999999999996</v>
      </c>
      <c r="AD185" s="270">
        <v>9.7000000000000003E-2</v>
      </c>
      <c r="AE185" s="270">
        <v>9.9000000000000005E-2</v>
      </c>
      <c r="AF185" s="270">
        <v>0.10100000000000001</v>
      </c>
      <c r="AG185" s="270">
        <v>0.10299999999999999</v>
      </c>
      <c r="AH185" s="270">
        <v>0.105</v>
      </c>
      <c r="AI185" s="270">
        <v>0.17</v>
      </c>
      <c r="AJ185" s="270">
        <v>0.17299999999999999</v>
      </c>
      <c r="AK185" s="270">
        <v>0.17699999999999999</v>
      </c>
      <c r="AL185" s="270">
        <v>0.18099999999999999</v>
      </c>
      <c r="AM185" s="270">
        <v>0.185</v>
      </c>
      <c r="AN185" s="270">
        <v>0.252</v>
      </c>
      <c r="AO185" s="270">
        <v>0.254</v>
      </c>
      <c r="AP185" s="270">
        <v>0.25600000000000001</v>
      </c>
      <c r="AQ185" s="270">
        <v>0.25800000000000001</v>
      </c>
      <c r="AR185" s="270">
        <v>0.26</v>
      </c>
      <c r="AS185" s="270">
        <v>0.39700000000000002</v>
      </c>
      <c r="AT185" s="270">
        <v>0.40500000000000003</v>
      </c>
      <c r="AU185" s="270">
        <v>0.41199999999999998</v>
      </c>
      <c r="AV185" s="270">
        <v>0.42</v>
      </c>
      <c r="AW185" s="270">
        <v>0.42699999999999999</v>
      </c>
      <c r="AX185" s="270">
        <v>0</v>
      </c>
      <c r="AY185" s="270">
        <v>0</v>
      </c>
      <c r="AZ185" s="270">
        <v>0</v>
      </c>
      <c r="BA185" s="270">
        <v>0</v>
      </c>
      <c r="BB185" s="270">
        <v>0</v>
      </c>
      <c r="BC185" s="270">
        <v>0</v>
      </c>
      <c r="BD185" s="270">
        <v>0</v>
      </c>
      <c r="BE185" s="270">
        <v>0</v>
      </c>
      <c r="BF185" s="270">
        <v>0</v>
      </c>
      <c r="BG185" s="270">
        <v>0</v>
      </c>
    </row>
    <row r="186" spans="1:59">
      <c r="A186" s="267" t="s">
        <v>541</v>
      </c>
      <c r="B186" s="268">
        <v>1.618166666666667</v>
      </c>
      <c r="C186" s="268">
        <v>4.2610000000000001</v>
      </c>
      <c r="D186" s="268">
        <v>0</v>
      </c>
      <c r="E186" s="268"/>
      <c r="F186" s="269">
        <v>17000</v>
      </c>
      <c r="G186" s="270">
        <v>0.96399999999999997</v>
      </c>
      <c r="H186" s="270">
        <v>9.5000000000000001E-2</v>
      </c>
      <c r="I186" s="270">
        <v>0.20599999999999999</v>
      </c>
      <c r="J186" s="270">
        <v>0.14799999999999999</v>
      </c>
      <c r="K186" s="270">
        <v>1.7000000000000001E-2</v>
      </c>
      <c r="L186" s="270">
        <v>0.18816666666666726</v>
      </c>
      <c r="M186" s="271">
        <v>56.705882352941174</v>
      </c>
      <c r="N186" s="269">
        <v>16252</v>
      </c>
      <c r="O186" s="269">
        <v>16533</v>
      </c>
      <c r="P186" s="269">
        <v>17101</v>
      </c>
      <c r="Q186" s="269">
        <v>17448</v>
      </c>
      <c r="R186" s="269">
        <v>17961</v>
      </c>
      <c r="S186" s="269" t="s">
        <v>195</v>
      </c>
      <c r="T186" s="270">
        <v>0.96799999999999997</v>
      </c>
      <c r="U186" s="270">
        <v>0.97199999999999998</v>
      </c>
      <c r="V186" s="270">
        <v>0.98599999999999999</v>
      </c>
      <c r="W186" s="270">
        <v>0.99</v>
      </c>
      <c r="X186" s="270">
        <v>0.99399999999999999</v>
      </c>
      <c r="Y186" s="270">
        <v>0.1</v>
      </c>
      <c r="Z186" s="270">
        <v>0.105</v>
      </c>
      <c r="AA186" s="270">
        <v>0.11</v>
      </c>
      <c r="AB186" s="270">
        <v>0.115</v>
      </c>
      <c r="AC186" s="270">
        <v>0.115</v>
      </c>
      <c r="AD186" s="270">
        <v>0.21199999999999999</v>
      </c>
      <c r="AE186" s="270">
        <v>0.22900000000000001</v>
      </c>
      <c r="AF186" s="270">
        <v>0.23599999999999999</v>
      </c>
      <c r="AG186" s="270">
        <v>0.24199999999999999</v>
      </c>
      <c r="AH186" s="270">
        <v>0.248</v>
      </c>
      <c r="AI186" s="270">
        <v>0.153</v>
      </c>
      <c r="AJ186" s="270">
        <v>0.157</v>
      </c>
      <c r="AK186" s="270">
        <v>0.16300000000000001</v>
      </c>
      <c r="AL186" s="270">
        <v>0.16800000000000001</v>
      </c>
      <c r="AM186" s="270">
        <v>0.17499999999999999</v>
      </c>
      <c r="AN186" s="270">
        <v>0</v>
      </c>
      <c r="AO186" s="270">
        <v>0</v>
      </c>
      <c r="AP186" s="270">
        <v>0</v>
      </c>
      <c r="AQ186" s="270">
        <v>0</v>
      </c>
      <c r="AR186" s="270">
        <v>0</v>
      </c>
      <c r="AS186" s="270">
        <v>0.52100000000000002</v>
      </c>
      <c r="AT186" s="270">
        <v>0.53200000000000003</v>
      </c>
      <c r="AU186" s="270">
        <v>0.54400000000000004</v>
      </c>
      <c r="AV186" s="270">
        <v>0.55100000000000005</v>
      </c>
      <c r="AW186" s="270">
        <v>0.55700000000000005</v>
      </c>
      <c r="AX186" s="270">
        <v>0</v>
      </c>
      <c r="AY186" s="270">
        <v>0</v>
      </c>
      <c r="AZ186" s="270">
        <v>0</v>
      </c>
      <c r="BA186" s="270">
        <v>0</v>
      </c>
      <c r="BB186" s="270">
        <v>0</v>
      </c>
      <c r="BC186" s="270">
        <v>0</v>
      </c>
      <c r="BD186" s="270">
        <v>0</v>
      </c>
      <c r="BE186" s="270">
        <v>0</v>
      </c>
      <c r="BF186" s="270">
        <v>0</v>
      </c>
      <c r="BG186" s="270">
        <v>0</v>
      </c>
    </row>
    <row r="187" spans="1:59">
      <c r="A187" s="267" t="s">
        <v>542</v>
      </c>
      <c r="B187" s="268">
        <v>1.618166666666667</v>
      </c>
      <c r="C187" s="268">
        <v>4.2610000000000001</v>
      </c>
      <c r="D187" s="268">
        <v>0</v>
      </c>
      <c r="E187" s="268"/>
      <c r="F187" s="269">
        <v>17000</v>
      </c>
      <c r="G187" s="270">
        <v>0.96399999999999997</v>
      </c>
      <c r="H187" s="270">
        <v>9.5000000000000001E-2</v>
      </c>
      <c r="I187" s="270">
        <v>0.20599999999999999</v>
      </c>
      <c r="J187" s="270">
        <v>0.14799999999999999</v>
      </c>
      <c r="K187" s="270">
        <v>1.7000000000000001E-2</v>
      </c>
      <c r="L187" s="270">
        <v>0.18816666666666726</v>
      </c>
      <c r="M187" s="271">
        <v>56.705882352941174</v>
      </c>
      <c r="N187" s="269">
        <v>16252</v>
      </c>
      <c r="O187" s="269">
        <v>16533</v>
      </c>
      <c r="P187" s="269">
        <v>17101</v>
      </c>
      <c r="Q187" s="269">
        <v>17448</v>
      </c>
      <c r="R187" s="269">
        <v>17961</v>
      </c>
      <c r="S187" s="269" t="s">
        <v>195</v>
      </c>
      <c r="T187" s="270">
        <v>0.96799999999999997</v>
      </c>
      <c r="U187" s="270">
        <v>0.97199999999999998</v>
      </c>
      <c r="V187" s="270">
        <v>0.98599999999999999</v>
      </c>
      <c r="W187" s="270">
        <v>0.99</v>
      </c>
      <c r="X187" s="270">
        <v>0.99399999999999999</v>
      </c>
      <c r="Y187" s="270">
        <v>0.1</v>
      </c>
      <c r="Z187" s="270">
        <v>0.105</v>
      </c>
      <c r="AA187" s="270">
        <v>0.11</v>
      </c>
      <c r="AB187" s="270">
        <v>0.115</v>
      </c>
      <c r="AC187" s="270">
        <v>0.115</v>
      </c>
      <c r="AD187" s="270">
        <v>0.21199999999999999</v>
      </c>
      <c r="AE187" s="270">
        <v>0.22900000000000001</v>
      </c>
      <c r="AF187" s="270">
        <v>0.23599999999999999</v>
      </c>
      <c r="AG187" s="270">
        <v>0.24199999999999999</v>
      </c>
      <c r="AH187" s="270">
        <v>0.248</v>
      </c>
      <c r="AI187" s="270">
        <v>0.153</v>
      </c>
      <c r="AJ187" s="270">
        <v>0.157</v>
      </c>
      <c r="AK187" s="270">
        <v>0.16300000000000001</v>
      </c>
      <c r="AL187" s="270">
        <v>0.16800000000000001</v>
      </c>
      <c r="AM187" s="270">
        <v>0.17499999999999999</v>
      </c>
      <c r="AN187" s="270">
        <v>0</v>
      </c>
      <c r="AO187" s="270">
        <v>0</v>
      </c>
      <c r="AP187" s="270">
        <v>0</v>
      </c>
      <c r="AQ187" s="270">
        <v>0</v>
      </c>
      <c r="AR187" s="270">
        <v>0</v>
      </c>
      <c r="AS187" s="270">
        <v>0.52100000000000002</v>
      </c>
      <c r="AT187" s="270">
        <v>0.53200000000000003</v>
      </c>
      <c r="AU187" s="270">
        <v>0.54400000000000004</v>
      </c>
      <c r="AV187" s="270">
        <v>0.55100000000000005</v>
      </c>
      <c r="AW187" s="270">
        <v>0.55700000000000005</v>
      </c>
      <c r="AX187" s="270">
        <v>0</v>
      </c>
      <c r="AY187" s="270">
        <v>0</v>
      </c>
      <c r="AZ187" s="270">
        <v>0</v>
      </c>
      <c r="BA187" s="270">
        <v>0</v>
      </c>
      <c r="BB187" s="270">
        <v>0</v>
      </c>
      <c r="BC187" s="270">
        <v>0</v>
      </c>
      <c r="BD187" s="270">
        <v>0</v>
      </c>
      <c r="BE187" s="270">
        <v>0</v>
      </c>
      <c r="BF187" s="270">
        <v>0</v>
      </c>
      <c r="BG187" s="270">
        <v>0</v>
      </c>
    </row>
    <row r="188" spans="1:59">
      <c r="A188" s="267" t="s">
        <v>979</v>
      </c>
      <c r="B188" s="268" t="s">
        <v>395</v>
      </c>
      <c r="C188" s="268">
        <v>0</v>
      </c>
      <c r="D188" s="268">
        <v>0</v>
      </c>
      <c r="E188" s="268"/>
      <c r="F188" s="269" t="e">
        <v>#N/A</v>
      </c>
      <c r="G188" s="270">
        <v>0</v>
      </c>
      <c r="H188" s="270">
        <v>0</v>
      </c>
      <c r="I188" s="270">
        <v>0</v>
      </c>
      <c r="J188" s="270">
        <v>0</v>
      </c>
      <c r="K188" s="270">
        <v>0</v>
      </c>
      <c r="L188" s="270" t="e">
        <v>#VALUE!</v>
      </c>
      <c r="M188" s="271" t="s">
        <v>395</v>
      </c>
      <c r="N188" s="269">
        <v>0</v>
      </c>
      <c r="O188" s="269">
        <v>0</v>
      </c>
      <c r="P188" s="269">
        <v>0</v>
      </c>
      <c r="Q188" s="269">
        <v>0</v>
      </c>
      <c r="R188" s="269">
        <v>0</v>
      </c>
      <c r="S188" s="269" t="s">
        <v>195</v>
      </c>
      <c r="T188" s="270">
        <v>0</v>
      </c>
      <c r="U188" s="270">
        <v>0</v>
      </c>
      <c r="V188" s="270">
        <v>0</v>
      </c>
      <c r="W188" s="270">
        <v>0</v>
      </c>
      <c r="X188" s="270">
        <v>0</v>
      </c>
      <c r="Y188" s="270">
        <v>0</v>
      </c>
      <c r="Z188" s="270">
        <v>0</v>
      </c>
      <c r="AA188" s="270">
        <v>0</v>
      </c>
      <c r="AB188" s="270">
        <v>0</v>
      </c>
      <c r="AC188" s="270">
        <v>0</v>
      </c>
      <c r="AD188" s="270">
        <v>0</v>
      </c>
      <c r="AE188" s="270">
        <v>0</v>
      </c>
      <c r="AF188" s="270">
        <v>0</v>
      </c>
      <c r="AG188" s="270">
        <v>0</v>
      </c>
      <c r="AH188" s="270">
        <v>0</v>
      </c>
      <c r="AI188" s="270">
        <v>0</v>
      </c>
      <c r="AJ188" s="270">
        <v>0</v>
      </c>
      <c r="AK188" s="270">
        <v>0</v>
      </c>
      <c r="AL188" s="270">
        <v>0</v>
      </c>
      <c r="AM188" s="270">
        <v>0</v>
      </c>
      <c r="AN188" s="270">
        <v>0</v>
      </c>
      <c r="AO188" s="270">
        <v>0</v>
      </c>
      <c r="AP188" s="270">
        <v>0</v>
      </c>
      <c r="AQ188" s="270">
        <v>0</v>
      </c>
      <c r="AR188" s="270">
        <v>0</v>
      </c>
      <c r="AS188" s="270">
        <v>0</v>
      </c>
      <c r="AT188" s="270">
        <v>0</v>
      </c>
      <c r="AU188" s="270">
        <v>0</v>
      </c>
      <c r="AV188" s="270">
        <v>0</v>
      </c>
      <c r="AW188" s="270">
        <v>0</v>
      </c>
      <c r="AX188" s="270">
        <v>0</v>
      </c>
      <c r="AY188" s="270">
        <v>0</v>
      </c>
      <c r="AZ188" s="270">
        <v>0</v>
      </c>
      <c r="BA188" s="270">
        <v>0</v>
      </c>
      <c r="BB188" s="270">
        <v>0</v>
      </c>
      <c r="BC188" s="270">
        <v>0</v>
      </c>
      <c r="BD188" s="270">
        <v>0</v>
      </c>
      <c r="BE188" s="270">
        <v>0</v>
      </c>
      <c r="BF188" s="270">
        <v>0</v>
      </c>
      <c r="BG188" s="270">
        <v>0</v>
      </c>
    </row>
    <row r="189" spans="1:59">
      <c r="A189" s="267" t="s">
        <v>980</v>
      </c>
      <c r="B189" s="268" t="s">
        <v>395</v>
      </c>
      <c r="C189" s="268">
        <v>0</v>
      </c>
      <c r="D189" s="268">
        <v>0</v>
      </c>
      <c r="E189" s="268"/>
      <c r="F189" s="269" t="e">
        <v>#N/A</v>
      </c>
      <c r="G189" s="270">
        <v>0</v>
      </c>
      <c r="H189" s="270">
        <v>0</v>
      </c>
      <c r="I189" s="270">
        <v>0</v>
      </c>
      <c r="J189" s="270">
        <v>0</v>
      </c>
      <c r="K189" s="270">
        <v>0</v>
      </c>
      <c r="L189" s="270" t="e">
        <v>#VALUE!</v>
      </c>
      <c r="M189" s="271" t="s">
        <v>395</v>
      </c>
      <c r="N189" s="269">
        <v>0</v>
      </c>
      <c r="O189" s="269">
        <v>0</v>
      </c>
      <c r="P189" s="269">
        <v>0</v>
      </c>
      <c r="Q189" s="269">
        <v>0</v>
      </c>
      <c r="R189" s="269">
        <v>0</v>
      </c>
      <c r="S189" s="269" t="s">
        <v>195</v>
      </c>
      <c r="T189" s="270">
        <v>0</v>
      </c>
      <c r="U189" s="270">
        <v>0</v>
      </c>
      <c r="V189" s="270">
        <v>0</v>
      </c>
      <c r="W189" s="270">
        <v>0</v>
      </c>
      <c r="X189" s="270">
        <v>0</v>
      </c>
      <c r="Y189" s="270">
        <v>0</v>
      </c>
      <c r="Z189" s="270">
        <v>0</v>
      </c>
      <c r="AA189" s="270">
        <v>0</v>
      </c>
      <c r="AB189" s="270">
        <v>0</v>
      </c>
      <c r="AC189" s="270">
        <v>0</v>
      </c>
      <c r="AD189" s="270">
        <v>0</v>
      </c>
      <c r="AE189" s="270">
        <v>0</v>
      </c>
      <c r="AF189" s="270">
        <v>0</v>
      </c>
      <c r="AG189" s="270">
        <v>0</v>
      </c>
      <c r="AH189" s="270">
        <v>0</v>
      </c>
      <c r="AI189" s="270">
        <v>0</v>
      </c>
      <c r="AJ189" s="270">
        <v>0</v>
      </c>
      <c r="AK189" s="270">
        <v>0</v>
      </c>
      <c r="AL189" s="270">
        <v>0</v>
      </c>
      <c r="AM189" s="270">
        <v>0</v>
      </c>
      <c r="AN189" s="270">
        <v>0</v>
      </c>
      <c r="AO189" s="270">
        <v>0</v>
      </c>
      <c r="AP189" s="270">
        <v>0</v>
      </c>
      <c r="AQ189" s="270">
        <v>0</v>
      </c>
      <c r="AR189" s="270">
        <v>0</v>
      </c>
      <c r="AS189" s="270">
        <v>0</v>
      </c>
      <c r="AT189" s="270">
        <v>0</v>
      </c>
      <c r="AU189" s="270">
        <v>0</v>
      </c>
      <c r="AV189" s="270">
        <v>0</v>
      </c>
      <c r="AW189" s="270">
        <v>0</v>
      </c>
      <c r="AX189" s="270">
        <v>0</v>
      </c>
      <c r="AY189" s="270">
        <v>0</v>
      </c>
      <c r="AZ189" s="270">
        <v>0</v>
      </c>
      <c r="BA189" s="270">
        <v>0</v>
      </c>
      <c r="BB189" s="270">
        <v>0</v>
      </c>
      <c r="BC189" s="270">
        <v>0</v>
      </c>
      <c r="BD189" s="270">
        <v>0</v>
      </c>
      <c r="BE189" s="270">
        <v>0</v>
      </c>
      <c r="BF189" s="270">
        <v>0</v>
      </c>
      <c r="BG189" s="270">
        <v>0</v>
      </c>
    </row>
    <row r="190" spans="1:59">
      <c r="A190" s="267" t="s">
        <v>981</v>
      </c>
      <c r="B190" s="268" t="s">
        <v>395</v>
      </c>
      <c r="C190" s="268">
        <v>0</v>
      </c>
      <c r="D190" s="268">
        <v>0</v>
      </c>
      <c r="E190" s="268"/>
      <c r="F190" s="269" t="e">
        <v>#N/A</v>
      </c>
      <c r="G190" s="270">
        <v>0</v>
      </c>
      <c r="H190" s="270">
        <v>0</v>
      </c>
      <c r="I190" s="270">
        <v>0</v>
      </c>
      <c r="J190" s="270">
        <v>0</v>
      </c>
      <c r="K190" s="270">
        <v>0</v>
      </c>
      <c r="L190" s="270" t="e">
        <v>#VALUE!</v>
      </c>
      <c r="M190" s="271" t="s">
        <v>395</v>
      </c>
      <c r="N190" s="269">
        <v>0</v>
      </c>
      <c r="O190" s="269">
        <v>0</v>
      </c>
      <c r="P190" s="269">
        <v>0</v>
      </c>
      <c r="Q190" s="269">
        <v>0</v>
      </c>
      <c r="R190" s="269">
        <v>0</v>
      </c>
      <c r="S190" s="269" t="s">
        <v>195</v>
      </c>
      <c r="T190" s="270">
        <v>0</v>
      </c>
      <c r="U190" s="270">
        <v>0</v>
      </c>
      <c r="V190" s="270">
        <v>0</v>
      </c>
      <c r="W190" s="270">
        <v>0</v>
      </c>
      <c r="X190" s="270">
        <v>0</v>
      </c>
      <c r="Y190" s="270">
        <v>0</v>
      </c>
      <c r="Z190" s="270">
        <v>0</v>
      </c>
      <c r="AA190" s="270">
        <v>0</v>
      </c>
      <c r="AB190" s="270">
        <v>0</v>
      </c>
      <c r="AC190" s="270">
        <v>0</v>
      </c>
      <c r="AD190" s="270">
        <v>0</v>
      </c>
      <c r="AE190" s="270">
        <v>0</v>
      </c>
      <c r="AF190" s="270">
        <v>0</v>
      </c>
      <c r="AG190" s="270">
        <v>0</v>
      </c>
      <c r="AH190" s="270">
        <v>0</v>
      </c>
      <c r="AI190" s="270">
        <v>0</v>
      </c>
      <c r="AJ190" s="270">
        <v>0</v>
      </c>
      <c r="AK190" s="270">
        <v>0</v>
      </c>
      <c r="AL190" s="270">
        <v>0</v>
      </c>
      <c r="AM190" s="270">
        <v>0</v>
      </c>
      <c r="AN190" s="270">
        <v>0</v>
      </c>
      <c r="AO190" s="270">
        <v>0</v>
      </c>
      <c r="AP190" s="270">
        <v>0</v>
      </c>
      <c r="AQ190" s="270">
        <v>0</v>
      </c>
      <c r="AR190" s="270">
        <v>0</v>
      </c>
      <c r="AS190" s="270">
        <v>0</v>
      </c>
      <c r="AT190" s="270">
        <v>0</v>
      </c>
      <c r="AU190" s="270">
        <v>0</v>
      </c>
      <c r="AV190" s="270">
        <v>0</v>
      </c>
      <c r="AW190" s="270">
        <v>0</v>
      </c>
      <c r="AX190" s="270">
        <v>0</v>
      </c>
      <c r="AY190" s="270">
        <v>0</v>
      </c>
      <c r="AZ190" s="270">
        <v>0</v>
      </c>
      <c r="BA190" s="270">
        <v>0</v>
      </c>
      <c r="BB190" s="270">
        <v>0</v>
      </c>
      <c r="BC190" s="270">
        <v>0</v>
      </c>
      <c r="BD190" s="270">
        <v>0</v>
      </c>
      <c r="BE190" s="270">
        <v>0</v>
      </c>
      <c r="BF190" s="270">
        <v>0</v>
      </c>
      <c r="BG190" s="270">
        <v>0</v>
      </c>
    </row>
    <row r="191" spans="1:59">
      <c r="A191" s="267" t="s">
        <v>543</v>
      </c>
      <c r="B191" s="268" t="s">
        <v>395</v>
      </c>
      <c r="C191" s="268">
        <v>0</v>
      </c>
      <c r="D191" s="268">
        <v>0</v>
      </c>
      <c r="E191" s="268"/>
      <c r="F191" s="269" t="e">
        <v>#N/A</v>
      </c>
      <c r="G191" s="270">
        <v>0</v>
      </c>
      <c r="H191" s="270">
        <v>0</v>
      </c>
      <c r="I191" s="270">
        <v>0</v>
      </c>
      <c r="J191" s="270">
        <v>0</v>
      </c>
      <c r="K191" s="270">
        <v>0</v>
      </c>
      <c r="L191" s="270" t="e">
        <v>#VALUE!</v>
      </c>
      <c r="M191" s="271" t="s">
        <v>395</v>
      </c>
      <c r="N191" s="269">
        <v>0</v>
      </c>
      <c r="O191" s="269">
        <v>0</v>
      </c>
      <c r="P191" s="269">
        <v>0</v>
      </c>
      <c r="Q191" s="269">
        <v>0</v>
      </c>
      <c r="R191" s="269">
        <v>0</v>
      </c>
      <c r="S191" s="269" t="s">
        <v>195</v>
      </c>
      <c r="T191" s="270">
        <v>0</v>
      </c>
      <c r="U191" s="270">
        <v>0</v>
      </c>
      <c r="V191" s="270">
        <v>0</v>
      </c>
      <c r="W191" s="270">
        <v>0</v>
      </c>
      <c r="X191" s="270">
        <v>0</v>
      </c>
      <c r="Y191" s="270">
        <v>0</v>
      </c>
      <c r="Z191" s="270">
        <v>0</v>
      </c>
      <c r="AA191" s="270">
        <v>0</v>
      </c>
      <c r="AB191" s="270">
        <v>0</v>
      </c>
      <c r="AC191" s="270">
        <v>0</v>
      </c>
      <c r="AD191" s="270">
        <v>0</v>
      </c>
      <c r="AE191" s="270">
        <v>0</v>
      </c>
      <c r="AF191" s="270">
        <v>0</v>
      </c>
      <c r="AG191" s="270">
        <v>0</v>
      </c>
      <c r="AH191" s="270">
        <v>0</v>
      </c>
      <c r="AI191" s="270">
        <v>0</v>
      </c>
      <c r="AJ191" s="270">
        <v>0</v>
      </c>
      <c r="AK191" s="270">
        <v>0</v>
      </c>
      <c r="AL191" s="270">
        <v>0</v>
      </c>
      <c r="AM191" s="270">
        <v>0</v>
      </c>
      <c r="AN191" s="270">
        <v>0</v>
      </c>
      <c r="AO191" s="270">
        <v>0</v>
      </c>
      <c r="AP191" s="270">
        <v>0</v>
      </c>
      <c r="AQ191" s="270">
        <v>0</v>
      </c>
      <c r="AR191" s="270">
        <v>0</v>
      </c>
      <c r="AS191" s="270">
        <v>0</v>
      </c>
      <c r="AT191" s="270">
        <v>0</v>
      </c>
      <c r="AU191" s="270">
        <v>0</v>
      </c>
      <c r="AV191" s="270">
        <v>0</v>
      </c>
      <c r="AW191" s="270">
        <v>0</v>
      </c>
      <c r="AX191" s="270">
        <v>0</v>
      </c>
      <c r="AY191" s="270">
        <v>0</v>
      </c>
      <c r="AZ191" s="270">
        <v>0</v>
      </c>
      <c r="BA191" s="270">
        <v>0</v>
      </c>
      <c r="BB191" s="270">
        <v>0</v>
      </c>
      <c r="BC191" s="270">
        <v>0</v>
      </c>
      <c r="BD191" s="270">
        <v>0</v>
      </c>
      <c r="BE191" s="270">
        <v>0</v>
      </c>
      <c r="BF191" s="270">
        <v>0</v>
      </c>
      <c r="BG191" s="270">
        <v>0</v>
      </c>
    </row>
    <row r="192" spans="1:59">
      <c r="A192" s="267" t="s">
        <v>194</v>
      </c>
      <c r="B192" s="268">
        <v>27.230833333333333</v>
      </c>
      <c r="C192" s="268">
        <v>37.9</v>
      </c>
      <c r="D192" s="268">
        <v>7.3663013698630125E-2</v>
      </c>
      <c r="E192" s="268"/>
      <c r="F192" s="269">
        <v>270844</v>
      </c>
      <c r="G192" s="270">
        <v>13.054</v>
      </c>
      <c r="H192" s="270">
        <v>5.2060000000000004</v>
      </c>
      <c r="I192" s="270">
        <v>1.294</v>
      </c>
      <c r="J192" s="270">
        <v>2.5369999999999999</v>
      </c>
      <c r="K192" s="270">
        <v>0.83799999999999997</v>
      </c>
      <c r="L192" s="270">
        <v>4.2281703196346996</v>
      </c>
      <c r="M192" s="271">
        <v>48.197486375921194</v>
      </c>
      <c r="N192" s="269">
        <v>286419</v>
      </c>
      <c r="O192" s="269">
        <v>329421</v>
      </c>
      <c r="P192" s="269">
        <v>372423</v>
      </c>
      <c r="Q192" s="269">
        <v>415425</v>
      </c>
      <c r="R192" s="269">
        <v>458426</v>
      </c>
      <c r="S192" s="269" t="s">
        <v>194</v>
      </c>
      <c r="T192" s="270">
        <v>15.47</v>
      </c>
      <c r="U192" s="270">
        <v>17.46</v>
      </c>
      <c r="V192" s="270">
        <v>19.37</v>
      </c>
      <c r="W192" s="270">
        <v>21.19</v>
      </c>
      <c r="X192" s="270">
        <v>22.92</v>
      </c>
      <c r="Y192" s="270">
        <v>7.19</v>
      </c>
      <c r="Z192" s="270">
        <v>8.4</v>
      </c>
      <c r="AA192" s="270">
        <v>9.5</v>
      </c>
      <c r="AB192" s="270">
        <v>10.53</v>
      </c>
      <c r="AC192" s="270">
        <v>11.49</v>
      </c>
      <c r="AD192" s="270">
        <v>1.24</v>
      </c>
      <c r="AE192" s="270">
        <v>1.47</v>
      </c>
      <c r="AF192" s="270">
        <v>1.68</v>
      </c>
      <c r="AG192" s="270">
        <v>1.89</v>
      </c>
      <c r="AH192" s="270">
        <v>2.0699999999999998</v>
      </c>
      <c r="AI192" s="270">
        <v>2.19</v>
      </c>
      <c r="AJ192" s="270">
        <v>2.41</v>
      </c>
      <c r="AK192" s="270">
        <v>2.63</v>
      </c>
      <c r="AL192" s="270">
        <v>2.84</v>
      </c>
      <c r="AM192" s="270">
        <v>3.05</v>
      </c>
      <c r="AN192" s="270">
        <v>1.04</v>
      </c>
      <c r="AO192" s="270">
        <v>1.1599999999999999</v>
      </c>
      <c r="AP192" s="270">
        <v>1.3</v>
      </c>
      <c r="AQ192" s="270">
        <v>1.44</v>
      </c>
      <c r="AR192" s="270">
        <v>1.51</v>
      </c>
      <c r="AS192" s="270">
        <v>3.53</v>
      </c>
      <c r="AT192" s="270">
        <v>3.24</v>
      </c>
      <c r="AU192" s="270">
        <v>3.62</v>
      </c>
      <c r="AV192" s="270">
        <v>3.98</v>
      </c>
      <c r="AW192" s="270">
        <v>3.33</v>
      </c>
      <c r="AX192" s="270">
        <v>5.2</v>
      </c>
      <c r="AY192" s="270">
        <v>6.5</v>
      </c>
      <c r="AZ192" s="270">
        <v>0</v>
      </c>
      <c r="BA192" s="270">
        <v>0</v>
      </c>
      <c r="BB192" s="270">
        <v>0</v>
      </c>
      <c r="BC192" s="270">
        <v>0</v>
      </c>
      <c r="BD192" s="270">
        <v>0</v>
      </c>
      <c r="BE192" s="270">
        <v>0</v>
      </c>
      <c r="BF192" s="270">
        <v>0</v>
      </c>
      <c r="BG192" s="270">
        <v>0</v>
      </c>
    </row>
    <row r="193" spans="1:59">
      <c r="A193" s="267" t="s">
        <v>982</v>
      </c>
      <c r="B193" s="268" t="s">
        <v>395</v>
      </c>
      <c r="C193" s="268">
        <v>0</v>
      </c>
      <c r="D193" s="268">
        <v>0</v>
      </c>
      <c r="E193" s="268"/>
      <c r="F193" s="269" t="e">
        <v>#N/A</v>
      </c>
      <c r="G193" s="270">
        <v>0</v>
      </c>
      <c r="H193" s="270">
        <v>0</v>
      </c>
      <c r="I193" s="270">
        <v>0</v>
      </c>
      <c r="J193" s="270">
        <v>0</v>
      </c>
      <c r="K193" s="270">
        <v>0</v>
      </c>
      <c r="L193" s="270" t="e">
        <v>#VALUE!</v>
      </c>
      <c r="M193" s="271" t="s">
        <v>395</v>
      </c>
      <c r="N193" s="269">
        <v>0</v>
      </c>
      <c r="O193" s="269">
        <v>0</v>
      </c>
      <c r="P193" s="269">
        <v>0</v>
      </c>
      <c r="Q193" s="269">
        <v>0</v>
      </c>
      <c r="R193" s="269">
        <v>0</v>
      </c>
      <c r="S193" s="269" t="s">
        <v>194</v>
      </c>
      <c r="T193" s="270">
        <v>0</v>
      </c>
      <c r="U193" s="270">
        <v>0</v>
      </c>
      <c r="V193" s="270">
        <v>0</v>
      </c>
      <c r="W193" s="270">
        <v>0</v>
      </c>
      <c r="X193" s="270">
        <v>0</v>
      </c>
      <c r="Y193" s="270">
        <v>0</v>
      </c>
      <c r="Z193" s="270">
        <v>0</v>
      </c>
      <c r="AA193" s="270">
        <v>0</v>
      </c>
      <c r="AB193" s="270">
        <v>0</v>
      </c>
      <c r="AC193" s="270">
        <v>0</v>
      </c>
      <c r="AD193" s="270">
        <v>0</v>
      </c>
      <c r="AE193" s="270">
        <v>0</v>
      </c>
      <c r="AF193" s="270">
        <v>0</v>
      </c>
      <c r="AG193" s="270">
        <v>0</v>
      </c>
      <c r="AH193" s="270">
        <v>0</v>
      </c>
      <c r="AI193" s="270">
        <v>0</v>
      </c>
      <c r="AJ193" s="270">
        <v>0</v>
      </c>
      <c r="AK193" s="270">
        <v>0</v>
      </c>
      <c r="AL193" s="270">
        <v>0</v>
      </c>
      <c r="AM193" s="270">
        <v>0</v>
      </c>
      <c r="AN193" s="270">
        <v>0</v>
      </c>
      <c r="AO193" s="270">
        <v>0</v>
      </c>
      <c r="AP193" s="270">
        <v>0</v>
      </c>
      <c r="AQ193" s="270">
        <v>0</v>
      </c>
      <c r="AR193" s="270">
        <v>0</v>
      </c>
      <c r="AS193" s="270">
        <v>0</v>
      </c>
      <c r="AT193" s="270">
        <v>0</v>
      </c>
      <c r="AU193" s="270">
        <v>0</v>
      </c>
      <c r="AV193" s="270">
        <v>0</v>
      </c>
      <c r="AW193" s="270">
        <v>0</v>
      </c>
      <c r="AX193" s="270">
        <v>0</v>
      </c>
      <c r="AY193" s="270">
        <v>0</v>
      </c>
      <c r="AZ193" s="270">
        <v>0</v>
      </c>
      <c r="BA193" s="270">
        <v>0</v>
      </c>
      <c r="BB193" s="270">
        <v>0</v>
      </c>
      <c r="BC193" s="270">
        <v>0</v>
      </c>
      <c r="BD193" s="270">
        <v>0</v>
      </c>
      <c r="BE193" s="270">
        <v>0</v>
      </c>
      <c r="BF193" s="270">
        <v>0</v>
      </c>
      <c r="BG193" s="270">
        <v>0</v>
      </c>
    </row>
    <row r="194" spans="1:59">
      <c r="A194" s="267" t="s">
        <v>544</v>
      </c>
      <c r="B194" s="268">
        <v>0.27200000000000002</v>
      </c>
      <c r="C194" s="268">
        <v>0.47</v>
      </c>
      <c r="D194" s="268">
        <v>1.6E-2</v>
      </c>
      <c r="E194" s="268"/>
      <c r="F194" s="269">
        <v>527</v>
      </c>
      <c r="G194" s="270">
        <v>3.4000000000000002E-2</v>
      </c>
      <c r="H194" s="270">
        <v>5.0000000000000001E-3</v>
      </c>
      <c r="I194" s="270">
        <v>0</v>
      </c>
      <c r="J194" s="270">
        <v>0</v>
      </c>
      <c r="K194" s="270">
        <v>1E-3</v>
      </c>
      <c r="L194" s="270">
        <v>0.21600000000000003</v>
      </c>
      <c r="M194" s="271">
        <v>64.516129032258064</v>
      </c>
      <c r="N194" s="269">
        <v>532</v>
      </c>
      <c r="O194" s="269">
        <v>537</v>
      </c>
      <c r="P194" s="269">
        <v>542</v>
      </c>
      <c r="Q194" s="269">
        <v>548</v>
      </c>
      <c r="R194" s="269">
        <v>553</v>
      </c>
      <c r="S194" s="269" t="s">
        <v>217</v>
      </c>
      <c r="T194" s="270">
        <v>3.4000000000000002E-2</v>
      </c>
      <c r="U194" s="270">
        <v>3.4000000000000002E-2</v>
      </c>
      <c r="V194" s="270">
        <v>3.4000000000000002E-2</v>
      </c>
      <c r="W194" s="270">
        <v>3.5000000000000003E-2</v>
      </c>
      <c r="X194" s="270">
        <v>3.5000000000000003E-2</v>
      </c>
      <c r="Y194" s="270">
        <v>5.0000000000000001E-3</v>
      </c>
      <c r="Z194" s="270">
        <v>5.0000000000000001E-3</v>
      </c>
      <c r="AA194" s="270">
        <v>6.0000000000000001E-3</v>
      </c>
      <c r="AB194" s="270">
        <v>6.0000000000000001E-3</v>
      </c>
      <c r="AC194" s="270">
        <v>7.0000000000000001E-3</v>
      </c>
      <c r="AD194" s="270">
        <v>0</v>
      </c>
      <c r="AE194" s="270">
        <v>0</v>
      </c>
      <c r="AF194" s="270">
        <v>0</v>
      </c>
      <c r="AG194" s="270">
        <v>0</v>
      </c>
      <c r="AH194" s="270">
        <v>0</v>
      </c>
      <c r="AI194" s="270">
        <v>0</v>
      </c>
      <c r="AJ194" s="270">
        <v>0</v>
      </c>
      <c r="AK194" s="270">
        <v>0</v>
      </c>
      <c r="AL194" s="270">
        <v>0</v>
      </c>
      <c r="AM194" s="270">
        <v>0</v>
      </c>
      <c r="AN194" s="270">
        <v>1E-3</v>
      </c>
      <c r="AO194" s="270">
        <v>1E-3</v>
      </c>
      <c r="AP194" s="270">
        <v>2E-3</v>
      </c>
      <c r="AQ194" s="270">
        <v>2E-3</v>
      </c>
      <c r="AR194" s="270">
        <v>2E-3</v>
      </c>
      <c r="AS194" s="270">
        <v>9.6000000000000002E-2</v>
      </c>
      <c r="AT194" s="270">
        <v>9.6000000000000002E-2</v>
      </c>
      <c r="AU194" s="270">
        <v>9.6000000000000002E-2</v>
      </c>
      <c r="AV194" s="270">
        <v>9.6000000000000002E-2</v>
      </c>
      <c r="AW194" s="270">
        <v>0.1</v>
      </c>
      <c r="AX194" s="270">
        <v>0</v>
      </c>
      <c r="AY194" s="270">
        <v>0</v>
      </c>
      <c r="AZ194" s="270">
        <v>0</v>
      </c>
      <c r="BA194" s="270">
        <v>0</v>
      </c>
      <c r="BB194" s="270">
        <v>0</v>
      </c>
      <c r="BC194" s="270">
        <v>0</v>
      </c>
      <c r="BD194" s="270">
        <v>0</v>
      </c>
      <c r="BE194" s="270">
        <v>0</v>
      </c>
      <c r="BF194" s="270">
        <v>0</v>
      </c>
      <c r="BG194" s="270">
        <v>0</v>
      </c>
    </row>
    <row r="195" spans="1:59">
      <c r="A195" s="267" t="s">
        <v>545</v>
      </c>
      <c r="B195" s="268">
        <v>6.533333333333334E-2</v>
      </c>
      <c r="C195" s="268">
        <v>0.245</v>
      </c>
      <c r="D195" s="268">
        <v>0</v>
      </c>
      <c r="E195" s="268"/>
      <c r="F195" s="269">
        <v>1422</v>
      </c>
      <c r="G195" s="270">
        <v>4.2999999999999997E-2</v>
      </c>
      <c r="H195" s="270">
        <v>7.0000000000000001E-3</v>
      </c>
      <c r="I195" s="270">
        <v>0</v>
      </c>
      <c r="J195" s="270">
        <v>2E-3</v>
      </c>
      <c r="K195" s="270">
        <v>2E-3</v>
      </c>
      <c r="L195" s="270">
        <v>1.1333333333333341E-2</v>
      </c>
      <c r="M195" s="271">
        <v>30.239099859353026</v>
      </c>
      <c r="N195" s="269">
        <v>1429</v>
      </c>
      <c r="O195" s="269">
        <v>1443</v>
      </c>
      <c r="P195" s="269">
        <v>1457</v>
      </c>
      <c r="Q195" s="269">
        <v>1472</v>
      </c>
      <c r="R195" s="269">
        <v>1487</v>
      </c>
      <c r="S195" s="269" t="s">
        <v>127</v>
      </c>
      <c r="T195" s="270">
        <v>4.2999999999999997E-2</v>
      </c>
      <c r="U195" s="270">
        <v>4.2999999999999997E-2</v>
      </c>
      <c r="V195" s="270">
        <v>4.2999999999999997E-2</v>
      </c>
      <c r="W195" s="270">
        <v>4.2999999999999997E-2</v>
      </c>
      <c r="X195" s="270">
        <v>4.2999999999999997E-2</v>
      </c>
      <c r="Y195" s="270">
        <v>7.0000000000000001E-3</v>
      </c>
      <c r="Z195" s="270">
        <v>7.0000000000000001E-3</v>
      </c>
      <c r="AA195" s="270">
        <v>7.0000000000000001E-3</v>
      </c>
      <c r="AB195" s="270">
        <v>7.0000000000000001E-3</v>
      </c>
      <c r="AC195" s="270">
        <v>8.0000000000000002E-3</v>
      </c>
      <c r="AD195" s="270">
        <v>1E-3</v>
      </c>
      <c r="AE195" s="270">
        <v>1E-3</v>
      </c>
      <c r="AF195" s="270">
        <v>1E-3</v>
      </c>
      <c r="AG195" s="270">
        <v>1E-3</v>
      </c>
      <c r="AH195" s="270">
        <v>1E-3</v>
      </c>
      <c r="AI195" s="270">
        <v>2E-3</v>
      </c>
      <c r="AJ195" s="270">
        <v>2E-3</v>
      </c>
      <c r="AK195" s="270">
        <v>2E-3</v>
      </c>
      <c r="AL195" s="270">
        <v>2E-3</v>
      </c>
      <c r="AM195" s="270">
        <v>3.0000000000000001E-3</v>
      </c>
      <c r="AN195" s="270">
        <v>2E-3</v>
      </c>
      <c r="AO195" s="270">
        <v>2E-3</v>
      </c>
      <c r="AP195" s="270">
        <v>2E-3</v>
      </c>
      <c r="AQ195" s="270">
        <v>2E-3</v>
      </c>
      <c r="AR195" s="270">
        <v>2E-3</v>
      </c>
      <c r="AS195" s="270">
        <v>1.2E-2</v>
      </c>
      <c r="AT195" s="270">
        <v>1.2E-2</v>
      </c>
      <c r="AU195" s="270">
        <v>1.2E-2</v>
      </c>
      <c r="AV195" s="270">
        <v>1.2E-2</v>
      </c>
      <c r="AW195" s="270">
        <v>1.2999999999999999E-2</v>
      </c>
      <c r="AX195" s="270">
        <v>0.1</v>
      </c>
      <c r="AY195" s="270">
        <v>0</v>
      </c>
      <c r="AZ195" s="270">
        <v>0</v>
      </c>
      <c r="BA195" s="270">
        <v>0</v>
      </c>
      <c r="BB195" s="270">
        <v>0</v>
      </c>
      <c r="BC195" s="270">
        <v>0</v>
      </c>
      <c r="BD195" s="270">
        <v>0</v>
      </c>
      <c r="BE195" s="270">
        <v>0</v>
      </c>
      <c r="BF195" s="270">
        <v>0</v>
      </c>
      <c r="BG195" s="270">
        <v>0</v>
      </c>
    </row>
    <row r="196" spans="1:59">
      <c r="A196" s="267" t="s">
        <v>546</v>
      </c>
      <c r="B196" s="268">
        <v>0.75916666666666666</v>
      </c>
      <c r="C196" s="268">
        <v>3</v>
      </c>
      <c r="D196" s="268">
        <v>0.41599999999999998</v>
      </c>
      <c r="E196" s="268"/>
      <c r="F196" s="269">
        <v>6629</v>
      </c>
      <c r="G196" s="270">
        <v>0.26700000000000002</v>
      </c>
      <c r="H196" s="270">
        <v>1.7999999999999999E-2</v>
      </c>
      <c r="I196" s="270">
        <v>0</v>
      </c>
      <c r="J196" s="270">
        <v>0</v>
      </c>
      <c r="K196" s="270">
        <v>2.4E-2</v>
      </c>
      <c r="L196" s="270">
        <v>3.4166666666666567E-2</v>
      </c>
      <c r="M196" s="271">
        <v>40.277568260672801</v>
      </c>
      <c r="N196" s="269">
        <v>6720</v>
      </c>
      <c r="O196" s="269">
        <v>6947</v>
      </c>
      <c r="P196" s="269">
        <v>7080</v>
      </c>
      <c r="Q196" s="269">
        <v>7227</v>
      </c>
      <c r="R196" s="269">
        <v>7480</v>
      </c>
      <c r="S196" s="269" t="s">
        <v>163</v>
      </c>
      <c r="T196" s="270">
        <v>0.25</v>
      </c>
      <c r="U196" s="270">
        <v>0.26900000000000002</v>
      </c>
      <c r="V196" s="270">
        <v>0.314</v>
      </c>
      <c r="W196" s="270">
        <v>0.377</v>
      </c>
      <c r="X196" s="270">
        <v>0.42799999999999999</v>
      </c>
      <c r="Y196" s="270">
        <v>7.0000000000000001E-3</v>
      </c>
      <c r="Z196" s="270">
        <v>8.0000000000000002E-3</v>
      </c>
      <c r="AA196" s="270">
        <v>0.01</v>
      </c>
      <c r="AB196" s="270">
        <v>1.0999999999999999E-2</v>
      </c>
      <c r="AC196" s="270">
        <v>1.2999999999999999E-2</v>
      </c>
      <c r="AD196" s="270">
        <v>0</v>
      </c>
      <c r="AE196" s="270">
        <v>0</v>
      </c>
      <c r="AF196" s="270">
        <v>0</v>
      </c>
      <c r="AG196" s="270">
        <v>0</v>
      </c>
      <c r="AH196" s="270">
        <v>0</v>
      </c>
      <c r="AI196" s="270">
        <v>4.0000000000000001E-3</v>
      </c>
      <c r="AJ196" s="270">
        <v>4.0000000000000001E-3</v>
      </c>
      <c r="AK196" s="270">
        <v>5.0000000000000001E-3</v>
      </c>
      <c r="AL196" s="270">
        <v>6.0000000000000001E-3</v>
      </c>
      <c r="AM196" s="270">
        <v>7.0000000000000001E-3</v>
      </c>
      <c r="AN196" s="270">
        <v>2.4E-2</v>
      </c>
      <c r="AO196" s="270">
        <v>2.4E-2</v>
      </c>
      <c r="AP196" s="270">
        <v>2.4E-2</v>
      </c>
      <c r="AQ196" s="270">
        <v>2.4E-2</v>
      </c>
      <c r="AR196" s="270">
        <v>2.4E-2</v>
      </c>
      <c r="AS196" s="270">
        <v>4.7E-2</v>
      </c>
      <c r="AT196" s="270">
        <v>5.3999999999999999E-2</v>
      </c>
      <c r="AU196" s="270">
        <v>6.3E-2</v>
      </c>
      <c r="AV196" s="270">
        <v>7.4999999999999997E-2</v>
      </c>
      <c r="AW196" s="270">
        <v>8.4000000000000005E-2</v>
      </c>
      <c r="AX196" s="270">
        <v>0</v>
      </c>
      <c r="AY196" s="270">
        <v>0</v>
      </c>
      <c r="AZ196" s="270">
        <v>0</v>
      </c>
      <c r="BA196" s="270">
        <v>0</v>
      </c>
      <c r="BB196" s="270">
        <v>0</v>
      </c>
      <c r="BC196" s="270">
        <v>0</v>
      </c>
      <c r="BD196" s="270">
        <v>0</v>
      </c>
      <c r="BE196" s="270">
        <v>0</v>
      </c>
      <c r="BF196" s="270">
        <v>0</v>
      </c>
      <c r="BG196" s="270">
        <v>0</v>
      </c>
    </row>
    <row r="197" spans="1:59">
      <c r="A197" s="267" t="s">
        <v>547</v>
      </c>
      <c r="B197" s="268">
        <v>0.14800000000000002</v>
      </c>
      <c r="C197" s="268">
        <v>0.5</v>
      </c>
      <c r="D197" s="268">
        <v>0</v>
      </c>
      <c r="E197" s="268"/>
      <c r="F197" s="269">
        <v>1508</v>
      </c>
      <c r="G197" s="270">
        <v>0.09</v>
      </c>
      <c r="H197" s="270">
        <v>1E-3</v>
      </c>
      <c r="I197" s="270">
        <v>1.4999999999999999E-2</v>
      </c>
      <c r="J197" s="270">
        <v>2.4E-2</v>
      </c>
      <c r="K197" s="270">
        <v>1E-3</v>
      </c>
      <c r="L197" s="270">
        <v>1.7000000000000015E-2</v>
      </c>
      <c r="M197" s="271">
        <v>59.681697612732094</v>
      </c>
      <c r="N197" s="269">
        <v>1541</v>
      </c>
      <c r="O197" s="269">
        <v>1572</v>
      </c>
      <c r="P197" s="269">
        <v>1604</v>
      </c>
      <c r="Q197" s="269">
        <v>1636</v>
      </c>
      <c r="R197" s="269">
        <v>1668</v>
      </c>
      <c r="S197" s="269" t="s">
        <v>146</v>
      </c>
      <c r="T197" s="270">
        <v>0.09</v>
      </c>
      <c r="U197" s="270">
        <v>0.09</v>
      </c>
      <c r="V197" s="270">
        <v>9.0999999999999998E-2</v>
      </c>
      <c r="W197" s="270">
        <v>9.1999999999999998E-2</v>
      </c>
      <c r="X197" s="270">
        <v>9.2999999999999999E-2</v>
      </c>
      <c r="Y197" s="270">
        <v>1E-3</v>
      </c>
      <c r="Z197" s="270">
        <v>1E-3</v>
      </c>
      <c r="AA197" s="270">
        <v>1E-3</v>
      </c>
      <c r="AB197" s="270">
        <v>1E-3</v>
      </c>
      <c r="AC197" s="270">
        <v>1E-3</v>
      </c>
      <c r="AD197" s="270">
        <v>1.4999999999999999E-2</v>
      </c>
      <c r="AE197" s="270">
        <v>1.4999999999999999E-2</v>
      </c>
      <c r="AF197" s="270">
        <v>1.4999999999999999E-2</v>
      </c>
      <c r="AG197" s="270">
        <v>1.6E-2</v>
      </c>
      <c r="AH197" s="270">
        <v>1.6E-2</v>
      </c>
      <c r="AI197" s="270">
        <v>2.4E-2</v>
      </c>
      <c r="AJ197" s="270">
        <v>2.4E-2</v>
      </c>
      <c r="AK197" s="270">
        <v>2.5000000000000001E-2</v>
      </c>
      <c r="AL197" s="270">
        <v>2.5000000000000001E-2</v>
      </c>
      <c r="AM197" s="270">
        <v>2.5000000000000001E-2</v>
      </c>
      <c r="AN197" s="270">
        <v>1E-3</v>
      </c>
      <c r="AO197" s="270">
        <v>1E-3</v>
      </c>
      <c r="AP197" s="270">
        <v>2E-3</v>
      </c>
      <c r="AQ197" s="270">
        <v>2E-3</v>
      </c>
      <c r="AR197" s="270">
        <v>2E-3</v>
      </c>
      <c r="AS197" s="270">
        <v>1.7000000000000001E-2</v>
      </c>
      <c r="AT197" s="270">
        <v>1.7000000000000001E-2</v>
      </c>
      <c r="AU197" s="270">
        <v>1.7000000000000001E-2</v>
      </c>
      <c r="AV197" s="270">
        <v>1.7999999999999999E-2</v>
      </c>
      <c r="AW197" s="270">
        <v>1.7999999999999999E-2</v>
      </c>
      <c r="AX197" s="270">
        <v>0</v>
      </c>
      <c r="AY197" s="270">
        <v>0</v>
      </c>
      <c r="AZ197" s="270">
        <v>0</v>
      </c>
      <c r="BA197" s="270">
        <v>0</v>
      </c>
      <c r="BB197" s="270">
        <v>0</v>
      </c>
      <c r="BC197" s="270">
        <v>0</v>
      </c>
      <c r="BD197" s="270">
        <v>0</v>
      </c>
      <c r="BE197" s="270">
        <v>0</v>
      </c>
      <c r="BF197" s="270">
        <v>0</v>
      </c>
      <c r="BG197" s="270">
        <v>0</v>
      </c>
    </row>
    <row r="198" spans="1:59">
      <c r="A198" s="267" t="s">
        <v>548</v>
      </c>
      <c r="B198" s="268">
        <v>1.46225</v>
      </c>
      <c r="C198" s="268">
        <v>3.625</v>
      </c>
      <c r="D198" s="268">
        <v>0</v>
      </c>
      <c r="E198" s="268"/>
      <c r="F198" s="269">
        <v>19543</v>
      </c>
      <c r="G198" s="270">
        <v>1.151</v>
      </c>
      <c r="H198" s="270">
        <v>0.31</v>
      </c>
      <c r="I198" s="270">
        <v>0</v>
      </c>
      <c r="J198" s="270">
        <v>0</v>
      </c>
      <c r="K198" s="270">
        <v>7.0000000000000001E-3</v>
      </c>
      <c r="L198" s="270">
        <v>-5.7499999999999218E-3</v>
      </c>
      <c r="M198" s="271">
        <v>58.895768305787236</v>
      </c>
      <c r="N198" s="269">
        <v>32160</v>
      </c>
      <c r="O198" s="269">
        <v>45810</v>
      </c>
      <c r="P198" s="269">
        <v>0</v>
      </c>
      <c r="Q198" s="269">
        <v>0</v>
      </c>
      <c r="R198" s="269">
        <v>0</v>
      </c>
      <c r="S198" s="269" t="s">
        <v>152</v>
      </c>
      <c r="T198" s="270">
        <v>2.33</v>
      </c>
      <c r="U198" s="270">
        <v>3.32</v>
      </c>
      <c r="V198" s="270">
        <v>0</v>
      </c>
      <c r="W198" s="270">
        <v>0</v>
      </c>
      <c r="X198" s="270">
        <v>0</v>
      </c>
      <c r="Y198" s="270">
        <v>0.3</v>
      </c>
      <c r="Z198" s="270">
        <v>0.43</v>
      </c>
      <c r="AA198" s="270">
        <v>0</v>
      </c>
      <c r="AB198" s="270">
        <v>0</v>
      </c>
      <c r="AC198" s="270">
        <v>0</v>
      </c>
      <c r="AD198" s="270">
        <v>0</v>
      </c>
      <c r="AE198" s="270">
        <v>0</v>
      </c>
      <c r="AF198" s="270">
        <v>0</v>
      </c>
      <c r="AG198" s="270">
        <v>0</v>
      </c>
      <c r="AH198" s="270">
        <v>0</v>
      </c>
      <c r="AI198" s="270">
        <v>0</v>
      </c>
      <c r="AJ198" s="270">
        <v>0</v>
      </c>
      <c r="AK198" s="270">
        <v>0</v>
      </c>
      <c r="AL198" s="270">
        <v>0</v>
      </c>
      <c r="AM198" s="270">
        <v>0</v>
      </c>
      <c r="AN198" s="270">
        <v>0</v>
      </c>
      <c r="AO198" s="270">
        <v>0</v>
      </c>
      <c r="AP198" s="270">
        <v>0</v>
      </c>
      <c r="AQ198" s="270">
        <v>0</v>
      </c>
      <c r="AR198" s="270">
        <v>0</v>
      </c>
      <c r="AS198" s="270">
        <v>0.19</v>
      </c>
      <c r="AT198" s="270">
        <v>0.27</v>
      </c>
      <c r="AU198" s="270">
        <v>0</v>
      </c>
      <c r="AV198" s="270">
        <v>0</v>
      </c>
      <c r="AW198" s="270">
        <v>0</v>
      </c>
      <c r="AX198" s="270">
        <v>0</v>
      </c>
      <c r="AY198" s="270">
        <v>0</v>
      </c>
      <c r="AZ198" s="270">
        <v>0</v>
      </c>
      <c r="BA198" s="270">
        <v>0</v>
      </c>
      <c r="BB198" s="270">
        <v>0</v>
      </c>
      <c r="BC198" s="270">
        <v>0</v>
      </c>
      <c r="BD198" s="270">
        <v>0</v>
      </c>
      <c r="BE198" s="270">
        <v>0</v>
      </c>
      <c r="BF198" s="270">
        <v>0</v>
      </c>
      <c r="BG198" s="270">
        <v>0</v>
      </c>
    </row>
    <row r="199" spans="1:59">
      <c r="A199" s="267" t="s">
        <v>549</v>
      </c>
      <c r="B199" s="268">
        <v>0.4070833333333333</v>
      </c>
      <c r="C199" s="268">
        <v>1</v>
      </c>
      <c r="D199" s="268">
        <v>0</v>
      </c>
      <c r="E199" s="268"/>
      <c r="F199" s="269">
        <v>6228</v>
      </c>
      <c r="G199" s="270">
        <v>0.30499999999999999</v>
      </c>
      <c r="H199" s="270">
        <v>3.5999999999999997E-2</v>
      </c>
      <c r="I199" s="270">
        <v>0</v>
      </c>
      <c r="J199" s="270">
        <v>1.6E-2</v>
      </c>
      <c r="K199" s="270">
        <v>1E-3</v>
      </c>
      <c r="L199" s="270">
        <v>4.9083333333333312E-2</v>
      </c>
      <c r="M199" s="271">
        <v>48.972382787411689</v>
      </c>
      <c r="N199" s="269">
        <v>6400</v>
      </c>
      <c r="O199" s="269">
        <v>6500</v>
      </c>
      <c r="P199" s="269">
        <v>6600</v>
      </c>
      <c r="Q199" s="269">
        <v>6700</v>
      </c>
      <c r="R199" s="269">
        <v>6800</v>
      </c>
      <c r="S199" s="269" t="s">
        <v>200</v>
      </c>
      <c r="T199" s="270">
        <v>0.315</v>
      </c>
      <c r="U199" s="270">
        <v>0.32</v>
      </c>
      <c r="V199" s="270">
        <v>0.33</v>
      </c>
      <c r="W199" s="270">
        <v>0.34</v>
      </c>
      <c r="X199" s="270">
        <v>0.35</v>
      </c>
      <c r="Y199" s="270">
        <v>4.2000000000000003E-2</v>
      </c>
      <c r="Z199" s="270">
        <v>4.3999999999999997E-2</v>
      </c>
      <c r="AA199" s="270">
        <v>4.5999999999999999E-2</v>
      </c>
      <c r="AB199" s="270">
        <v>4.8000000000000001E-2</v>
      </c>
      <c r="AC199" s="270">
        <v>0.05</v>
      </c>
      <c r="AD199" s="270">
        <v>0</v>
      </c>
      <c r="AE199" s="270">
        <v>0</v>
      </c>
      <c r="AF199" s="270">
        <v>0</v>
      </c>
      <c r="AG199" s="270">
        <v>0</v>
      </c>
      <c r="AH199" s="270">
        <v>0</v>
      </c>
      <c r="AI199" s="270">
        <v>1.2999999999999999E-2</v>
      </c>
      <c r="AJ199" s="270">
        <v>1.4E-2</v>
      </c>
      <c r="AK199" s="270">
        <v>1.4999999999999999E-2</v>
      </c>
      <c r="AL199" s="270">
        <v>1.6E-2</v>
      </c>
      <c r="AM199" s="270">
        <v>1.7000000000000001E-2</v>
      </c>
      <c r="AN199" s="270">
        <v>1E-3</v>
      </c>
      <c r="AO199" s="270">
        <v>1E-3</v>
      </c>
      <c r="AP199" s="270">
        <v>1E-3</v>
      </c>
      <c r="AQ199" s="270">
        <v>1E-3</v>
      </c>
      <c r="AR199" s="270">
        <v>1E-3</v>
      </c>
      <c r="AS199" s="270">
        <v>3.9E-2</v>
      </c>
      <c r="AT199" s="270">
        <v>0.04</v>
      </c>
      <c r="AU199" s="270">
        <v>4.1000000000000002E-2</v>
      </c>
      <c r="AV199" s="270">
        <v>4.2999999999999997E-2</v>
      </c>
      <c r="AW199" s="270">
        <v>4.3999999999999997E-2</v>
      </c>
      <c r="AX199" s="270">
        <v>0</v>
      </c>
      <c r="AY199" s="270">
        <v>0</v>
      </c>
      <c r="AZ199" s="270">
        <v>0</v>
      </c>
      <c r="BA199" s="270">
        <v>0</v>
      </c>
      <c r="BB199" s="270">
        <v>0</v>
      </c>
      <c r="BC199" s="270">
        <v>0</v>
      </c>
      <c r="BD199" s="270">
        <v>0</v>
      </c>
      <c r="BE199" s="270">
        <v>0</v>
      </c>
      <c r="BF199" s="270">
        <v>0</v>
      </c>
      <c r="BG199" s="270">
        <v>0</v>
      </c>
    </row>
    <row r="200" spans="1:59">
      <c r="A200" s="267" t="s">
        <v>983</v>
      </c>
      <c r="B200" s="268" t="s">
        <v>395</v>
      </c>
      <c r="C200" s="268">
        <v>0</v>
      </c>
      <c r="D200" s="268">
        <v>0</v>
      </c>
      <c r="E200" s="268"/>
      <c r="F200" s="269" t="e">
        <v>#N/A</v>
      </c>
      <c r="G200" s="270">
        <v>0</v>
      </c>
      <c r="H200" s="270">
        <v>0</v>
      </c>
      <c r="I200" s="270">
        <v>0</v>
      </c>
      <c r="J200" s="270">
        <v>0</v>
      </c>
      <c r="K200" s="270">
        <v>0</v>
      </c>
      <c r="L200" s="270" t="e">
        <v>#VALUE!</v>
      </c>
      <c r="M200" s="271" t="s">
        <v>395</v>
      </c>
      <c r="N200" s="269">
        <v>0</v>
      </c>
      <c r="O200" s="269">
        <v>0</v>
      </c>
      <c r="P200" s="269">
        <v>0</v>
      </c>
      <c r="Q200" s="269">
        <v>0</v>
      </c>
      <c r="R200" s="269">
        <v>0</v>
      </c>
      <c r="S200" s="269" t="s">
        <v>200</v>
      </c>
      <c r="T200" s="270">
        <v>0</v>
      </c>
      <c r="U200" s="270">
        <v>0</v>
      </c>
      <c r="V200" s="270">
        <v>0</v>
      </c>
      <c r="W200" s="270">
        <v>0</v>
      </c>
      <c r="X200" s="270">
        <v>0</v>
      </c>
      <c r="Y200" s="270">
        <v>0</v>
      </c>
      <c r="Z200" s="270">
        <v>0</v>
      </c>
      <c r="AA200" s="270">
        <v>0</v>
      </c>
      <c r="AB200" s="270">
        <v>0</v>
      </c>
      <c r="AC200" s="270">
        <v>0</v>
      </c>
      <c r="AD200" s="270">
        <v>0</v>
      </c>
      <c r="AE200" s="270">
        <v>0</v>
      </c>
      <c r="AF200" s="270">
        <v>0</v>
      </c>
      <c r="AG200" s="270">
        <v>0</v>
      </c>
      <c r="AH200" s="270">
        <v>0</v>
      </c>
      <c r="AI200" s="270">
        <v>0</v>
      </c>
      <c r="AJ200" s="270">
        <v>0</v>
      </c>
      <c r="AK200" s="270">
        <v>0</v>
      </c>
      <c r="AL200" s="270">
        <v>0</v>
      </c>
      <c r="AM200" s="270">
        <v>0</v>
      </c>
      <c r="AN200" s="270">
        <v>0</v>
      </c>
      <c r="AO200" s="270">
        <v>0</v>
      </c>
      <c r="AP200" s="270">
        <v>0</v>
      </c>
      <c r="AQ200" s="270">
        <v>0</v>
      </c>
      <c r="AR200" s="270">
        <v>0</v>
      </c>
      <c r="AS200" s="270">
        <v>0</v>
      </c>
      <c r="AT200" s="270">
        <v>0</v>
      </c>
      <c r="AU200" s="270">
        <v>0</v>
      </c>
      <c r="AV200" s="270">
        <v>0</v>
      </c>
      <c r="AW200" s="270">
        <v>0</v>
      </c>
      <c r="AX200" s="270">
        <v>0</v>
      </c>
      <c r="AY200" s="270">
        <v>0</v>
      </c>
      <c r="AZ200" s="270">
        <v>0</v>
      </c>
      <c r="BA200" s="270">
        <v>0</v>
      </c>
      <c r="BB200" s="270">
        <v>0</v>
      </c>
      <c r="BC200" s="270">
        <v>0</v>
      </c>
      <c r="BD200" s="270">
        <v>0</v>
      </c>
      <c r="BE200" s="270">
        <v>0</v>
      </c>
      <c r="BF200" s="270">
        <v>0</v>
      </c>
      <c r="BG200" s="270">
        <v>0</v>
      </c>
    </row>
    <row r="201" spans="1:59">
      <c r="A201" s="267" t="s">
        <v>550</v>
      </c>
      <c r="B201" s="268">
        <v>6.5183333333333335</v>
      </c>
      <c r="C201" s="268">
        <v>24.17</v>
      </c>
      <c r="D201" s="268">
        <v>0.85499999999999987</v>
      </c>
      <c r="E201" s="268"/>
      <c r="F201" s="269">
        <v>15527</v>
      </c>
      <c r="G201" s="270">
        <v>0.80400000000000005</v>
      </c>
      <c r="H201" s="270">
        <v>0.20200000000000001</v>
      </c>
      <c r="I201" s="270">
        <v>1.917</v>
      </c>
      <c r="J201" s="270">
        <v>0.58799999999999997</v>
      </c>
      <c r="K201" s="270">
        <v>1.25</v>
      </c>
      <c r="L201" s="270">
        <v>0.90233333333333388</v>
      </c>
      <c r="M201" s="271">
        <v>51.780768983061762</v>
      </c>
      <c r="N201" s="269">
        <v>16147</v>
      </c>
      <c r="O201" s="269">
        <v>16390</v>
      </c>
      <c r="P201" s="269">
        <v>16513</v>
      </c>
      <c r="Q201" s="269">
        <v>16636</v>
      </c>
      <c r="R201" s="269">
        <v>16800</v>
      </c>
      <c r="S201" s="269" t="s">
        <v>147</v>
      </c>
      <c r="T201" s="270">
        <v>1.175</v>
      </c>
      <c r="U201" s="270">
        <v>1.1850000000000001</v>
      </c>
      <c r="V201" s="270">
        <v>1.1950000000000001</v>
      </c>
      <c r="W201" s="270">
        <v>1.2</v>
      </c>
      <c r="X201" s="270">
        <v>1.2050000000000001</v>
      </c>
      <c r="Y201" s="270">
        <v>8.5000000000000006E-2</v>
      </c>
      <c r="Z201" s="270">
        <v>0.09</v>
      </c>
      <c r="AA201" s="270">
        <v>9.5000000000000001E-2</v>
      </c>
      <c r="AB201" s="270">
        <v>0.1</v>
      </c>
      <c r="AC201" s="270">
        <v>0.105</v>
      </c>
      <c r="AD201" s="270">
        <v>1.5</v>
      </c>
      <c r="AE201" s="270">
        <v>1.55</v>
      </c>
      <c r="AF201" s="270">
        <v>1.6</v>
      </c>
      <c r="AG201" s="270">
        <v>1.65</v>
      </c>
      <c r="AH201" s="270">
        <v>1.7</v>
      </c>
      <c r="AI201" s="270">
        <v>0.13700000000000001</v>
      </c>
      <c r="AJ201" s="270">
        <v>0.13800000000000001</v>
      </c>
      <c r="AK201" s="270">
        <v>0.13900000000000001</v>
      </c>
      <c r="AL201" s="270">
        <v>0.14000000000000001</v>
      </c>
      <c r="AM201" s="270">
        <v>0.14099999999999999</v>
      </c>
      <c r="AN201" s="270">
        <v>0.38200000000000001</v>
      </c>
      <c r="AO201" s="270">
        <v>0.38600000000000001</v>
      </c>
      <c r="AP201" s="270">
        <v>0.38900000000000001</v>
      </c>
      <c r="AQ201" s="270">
        <v>0.39200000000000002</v>
      </c>
      <c r="AR201" s="270">
        <v>0.39300000000000002</v>
      </c>
      <c r="AS201" s="270">
        <v>0.25700000000000001</v>
      </c>
      <c r="AT201" s="270">
        <v>0.25900000000000001</v>
      </c>
      <c r="AU201" s="270">
        <v>0.26200000000000001</v>
      </c>
      <c r="AV201" s="270">
        <v>0.26400000000000001</v>
      </c>
      <c r="AW201" s="270">
        <v>0.26400000000000001</v>
      </c>
      <c r="AX201" s="270">
        <v>0</v>
      </c>
      <c r="AY201" s="270">
        <v>0</v>
      </c>
      <c r="AZ201" s="270">
        <v>0</v>
      </c>
      <c r="BA201" s="270">
        <v>0</v>
      </c>
      <c r="BB201" s="270">
        <v>0</v>
      </c>
      <c r="BC201" s="270">
        <v>0</v>
      </c>
      <c r="BD201" s="270">
        <v>0</v>
      </c>
      <c r="BE201" s="270">
        <v>0</v>
      </c>
      <c r="BF201" s="270">
        <v>0</v>
      </c>
      <c r="BG201" s="270">
        <v>0</v>
      </c>
    </row>
    <row r="202" spans="1:59">
      <c r="A202" s="267" t="s">
        <v>551</v>
      </c>
      <c r="B202" s="268">
        <v>0.4948333333333334</v>
      </c>
      <c r="C202" s="268">
        <v>1.258</v>
      </c>
      <c r="D202" s="268">
        <v>0</v>
      </c>
      <c r="E202" s="268"/>
      <c r="F202" s="269">
        <v>5500</v>
      </c>
      <c r="G202" s="270">
        <v>0.19800000000000001</v>
      </c>
      <c r="H202" s="270">
        <v>9.6000000000000002E-2</v>
      </c>
      <c r="I202" s="270">
        <v>0.02</v>
      </c>
      <c r="J202" s="270">
        <v>0.10199999999999999</v>
      </c>
      <c r="K202" s="270">
        <v>3.5000000000000003E-2</v>
      </c>
      <c r="L202" s="270">
        <v>4.3833333333333335E-2</v>
      </c>
      <c r="M202" s="271">
        <v>36</v>
      </c>
      <c r="N202" s="269">
        <v>5582</v>
      </c>
      <c r="O202" s="269">
        <v>5642</v>
      </c>
      <c r="P202" s="269">
        <v>5702</v>
      </c>
      <c r="Q202" s="269">
        <v>5784</v>
      </c>
      <c r="R202" s="269">
        <v>5833</v>
      </c>
      <c r="S202" s="269" t="s">
        <v>205</v>
      </c>
      <c r="T202" s="270">
        <v>0.19600000000000001</v>
      </c>
      <c r="U202" s="270">
        <v>0.20699999999999999</v>
      </c>
      <c r="V202" s="270">
        <v>0.218</v>
      </c>
      <c r="W202" s="270">
        <v>0.23</v>
      </c>
      <c r="X202" s="270">
        <v>0.24199999999999999</v>
      </c>
      <c r="Y202" s="270">
        <v>0.1</v>
      </c>
      <c r="Z202" s="270">
        <v>0.115</v>
      </c>
      <c r="AA202" s="270">
        <v>0.126</v>
      </c>
      <c r="AB202" s="270">
        <v>0.13800000000000001</v>
      </c>
      <c r="AC202" s="270">
        <v>0.152</v>
      </c>
      <c r="AD202" s="270">
        <v>1.6E-2</v>
      </c>
      <c r="AE202" s="270">
        <v>1.7000000000000001E-2</v>
      </c>
      <c r="AF202" s="270">
        <v>1.7999999999999999E-2</v>
      </c>
      <c r="AG202" s="270">
        <v>1.7999999999999999E-2</v>
      </c>
      <c r="AH202" s="270">
        <v>1.9E-2</v>
      </c>
      <c r="AI202" s="270">
        <v>0.10100000000000001</v>
      </c>
      <c r="AJ202" s="270">
        <v>0.114</v>
      </c>
      <c r="AK202" s="270">
        <v>0.127</v>
      </c>
      <c r="AL202" s="270">
        <v>0.13800000000000001</v>
      </c>
      <c r="AM202" s="270">
        <v>0.151</v>
      </c>
      <c r="AN202" s="270">
        <v>2.1999999999999999E-2</v>
      </c>
      <c r="AO202" s="270">
        <v>2.1999999999999999E-2</v>
      </c>
      <c r="AP202" s="270">
        <v>2.1999999999999999E-2</v>
      </c>
      <c r="AQ202" s="270">
        <v>2.1999999999999999E-2</v>
      </c>
      <c r="AR202" s="270">
        <v>2.1999999999999999E-2</v>
      </c>
      <c r="AS202" s="270">
        <v>0.126</v>
      </c>
      <c r="AT202" s="270">
        <v>0.13700000000000001</v>
      </c>
      <c r="AU202" s="270">
        <v>0.14799999999999999</v>
      </c>
      <c r="AV202" s="270">
        <v>0.158</v>
      </c>
      <c r="AW202" s="270">
        <v>0.16900000000000001</v>
      </c>
      <c r="AX202" s="270">
        <v>0</v>
      </c>
      <c r="AY202" s="270">
        <v>0</v>
      </c>
      <c r="AZ202" s="270">
        <v>0</v>
      </c>
      <c r="BA202" s="270">
        <v>0</v>
      </c>
      <c r="BB202" s="270">
        <v>0</v>
      </c>
      <c r="BC202" s="270">
        <v>0</v>
      </c>
      <c r="BD202" s="270">
        <v>0</v>
      </c>
      <c r="BE202" s="270">
        <v>0</v>
      </c>
      <c r="BF202" s="270">
        <v>0</v>
      </c>
      <c r="BG202" s="270">
        <v>0</v>
      </c>
    </row>
    <row r="203" spans="1:59">
      <c r="A203" s="267" t="s">
        <v>552</v>
      </c>
      <c r="B203" s="268">
        <v>1.0154999999999998</v>
      </c>
      <c r="C203" s="268">
        <v>1.1499999999999999</v>
      </c>
      <c r="D203" s="268">
        <v>0</v>
      </c>
      <c r="E203" s="268"/>
      <c r="F203" s="269">
        <v>14200</v>
      </c>
      <c r="G203" s="270">
        <v>0.624</v>
      </c>
      <c r="H203" s="270">
        <v>7.2999999999999995E-2</v>
      </c>
      <c r="I203" s="270">
        <v>4.4999999999999998E-2</v>
      </c>
      <c r="J203" s="270">
        <v>0</v>
      </c>
      <c r="K203" s="270">
        <v>0.02</v>
      </c>
      <c r="L203" s="270">
        <v>0.25349999999999984</v>
      </c>
      <c r="M203" s="271">
        <v>43.943661971830984</v>
      </c>
      <c r="N203" s="269">
        <v>12500</v>
      </c>
      <c r="O203" s="269">
        <v>13500</v>
      </c>
      <c r="P203" s="269">
        <v>14000</v>
      </c>
      <c r="Q203" s="269">
        <v>14000</v>
      </c>
      <c r="R203" s="269">
        <v>14000</v>
      </c>
      <c r="S203" s="269" t="s">
        <v>193</v>
      </c>
      <c r="T203" s="270">
        <v>0.55000000000000004</v>
      </c>
      <c r="U203" s="270">
        <v>0.56999999999999995</v>
      </c>
      <c r="V203" s="270">
        <v>0.57999999999999996</v>
      </c>
      <c r="W203" s="270">
        <v>0.59</v>
      </c>
      <c r="X203" s="270">
        <v>0.6</v>
      </c>
      <c r="Y203" s="270">
        <v>0.05</v>
      </c>
      <c r="Z203" s="270">
        <v>0.06</v>
      </c>
      <c r="AA203" s="270">
        <v>7.0000000000000007E-2</v>
      </c>
      <c r="AB203" s="270">
        <v>7.4999999999999997E-2</v>
      </c>
      <c r="AC203" s="270">
        <v>7.5999999999999998E-2</v>
      </c>
      <c r="AD203" s="270">
        <v>2.5999999999999999E-2</v>
      </c>
      <c r="AE203" s="270">
        <v>2.7E-2</v>
      </c>
      <c r="AF203" s="270">
        <v>2.8000000000000001E-2</v>
      </c>
      <c r="AG203" s="270">
        <v>2.9000000000000001E-2</v>
      </c>
      <c r="AH203" s="270">
        <v>0.03</v>
      </c>
      <c r="AI203" s="270">
        <v>0</v>
      </c>
      <c r="AJ203" s="270">
        <v>0</v>
      </c>
      <c r="AK203" s="270">
        <v>0</v>
      </c>
      <c r="AL203" s="270">
        <v>0</v>
      </c>
      <c r="AM203" s="270">
        <v>0</v>
      </c>
      <c r="AN203" s="270">
        <v>1.4999999999999999E-2</v>
      </c>
      <c r="AO203" s="270">
        <v>1.6E-2</v>
      </c>
      <c r="AP203" s="270">
        <v>1.7000000000000001E-2</v>
      </c>
      <c r="AQ203" s="270">
        <v>1.9E-2</v>
      </c>
      <c r="AR203" s="270">
        <v>0.02</v>
      </c>
      <c r="AS203" s="270">
        <v>-0.60599999999999998</v>
      </c>
      <c r="AT203" s="270">
        <v>-0.58799999999999997</v>
      </c>
      <c r="AU203" s="270">
        <v>-0.58799999999999997</v>
      </c>
      <c r="AV203" s="270">
        <v>-0.58799999999999997</v>
      </c>
      <c r="AW203" s="270">
        <v>-0.57399999999999995</v>
      </c>
      <c r="AX203" s="270">
        <v>0</v>
      </c>
      <c r="AY203" s="270">
        <v>0</v>
      </c>
      <c r="AZ203" s="270">
        <v>0</v>
      </c>
      <c r="BA203" s="270">
        <v>0</v>
      </c>
      <c r="BB203" s="270">
        <v>0</v>
      </c>
      <c r="BC203" s="270">
        <v>0</v>
      </c>
      <c r="BD203" s="270">
        <v>0</v>
      </c>
      <c r="BE203" s="270">
        <v>0</v>
      </c>
      <c r="BF203" s="270">
        <v>0</v>
      </c>
      <c r="BG203" s="270">
        <v>0</v>
      </c>
    </row>
    <row r="204" spans="1:59">
      <c r="A204" s="267" t="s">
        <v>984</v>
      </c>
      <c r="B204" s="268" t="s">
        <v>395</v>
      </c>
      <c r="C204" s="268">
        <v>0</v>
      </c>
      <c r="D204" s="268">
        <v>0</v>
      </c>
      <c r="E204" s="268"/>
      <c r="F204" s="269" t="e">
        <v>#N/A</v>
      </c>
      <c r="G204" s="270">
        <v>0</v>
      </c>
      <c r="H204" s="270">
        <v>0</v>
      </c>
      <c r="I204" s="270">
        <v>0</v>
      </c>
      <c r="J204" s="270">
        <v>0</v>
      </c>
      <c r="K204" s="270">
        <v>0</v>
      </c>
      <c r="L204" s="270" t="e">
        <v>#VALUE!</v>
      </c>
      <c r="M204" s="271" t="s">
        <v>395</v>
      </c>
      <c r="N204" s="269">
        <v>0</v>
      </c>
      <c r="O204" s="269">
        <v>0</v>
      </c>
      <c r="P204" s="269">
        <v>0</v>
      </c>
      <c r="Q204" s="269">
        <v>0</v>
      </c>
      <c r="R204" s="269">
        <v>0</v>
      </c>
      <c r="S204" s="269" t="s">
        <v>193</v>
      </c>
      <c r="T204" s="270">
        <v>0</v>
      </c>
      <c r="U204" s="270">
        <v>0</v>
      </c>
      <c r="V204" s="270">
        <v>0</v>
      </c>
      <c r="W204" s="270">
        <v>0</v>
      </c>
      <c r="X204" s="270">
        <v>0</v>
      </c>
      <c r="Y204" s="270">
        <v>0</v>
      </c>
      <c r="Z204" s="270">
        <v>0</v>
      </c>
      <c r="AA204" s="270">
        <v>0</v>
      </c>
      <c r="AB204" s="270">
        <v>0</v>
      </c>
      <c r="AC204" s="270">
        <v>0</v>
      </c>
      <c r="AD204" s="270">
        <v>0</v>
      </c>
      <c r="AE204" s="270">
        <v>0</v>
      </c>
      <c r="AF204" s="270">
        <v>0</v>
      </c>
      <c r="AG204" s="270">
        <v>0</v>
      </c>
      <c r="AH204" s="270">
        <v>0</v>
      </c>
      <c r="AI204" s="270">
        <v>0</v>
      </c>
      <c r="AJ204" s="270">
        <v>0</v>
      </c>
      <c r="AK204" s="270">
        <v>0</v>
      </c>
      <c r="AL204" s="270">
        <v>0</v>
      </c>
      <c r="AM204" s="270">
        <v>0</v>
      </c>
      <c r="AN204" s="270">
        <v>0</v>
      </c>
      <c r="AO204" s="270">
        <v>0</v>
      </c>
      <c r="AP204" s="270">
        <v>0</v>
      </c>
      <c r="AQ204" s="270">
        <v>0</v>
      </c>
      <c r="AR204" s="270">
        <v>0</v>
      </c>
      <c r="AS204" s="270">
        <v>0</v>
      </c>
      <c r="AT204" s="270">
        <v>0</v>
      </c>
      <c r="AU204" s="270">
        <v>0</v>
      </c>
      <c r="AV204" s="270">
        <v>0</v>
      </c>
      <c r="AW204" s="270">
        <v>0</v>
      </c>
      <c r="AX204" s="270">
        <v>0</v>
      </c>
      <c r="AY204" s="270">
        <v>0</v>
      </c>
      <c r="AZ204" s="270">
        <v>0</v>
      </c>
      <c r="BA204" s="270">
        <v>0</v>
      </c>
      <c r="BB204" s="270">
        <v>0</v>
      </c>
      <c r="BC204" s="270">
        <v>0</v>
      </c>
      <c r="BD204" s="270">
        <v>0</v>
      </c>
      <c r="BE204" s="270">
        <v>0</v>
      </c>
      <c r="BF204" s="270">
        <v>0</v>
      </c>
      <c r="BG204" s="270">
        <v>0</v>
      </c>
    </row>
    <row r="205" spans="1:59">
      <c r="A205" s="267" t="s">
        <v>985</v>
      </c>
      <c r="B205" s="268" t="s">
        <v>395</v>
      </c>
      <c r="C205" s="268">
        <v>0</v>
      </c>
      <c r="D205" s="268">
        <v>0</v>
      </c>
      <c r="E205" s="268"/>
      <c r="F205" s="269" t="e">
        <v>#N/A</v>
      </c>
      <c r="G205" s="270">
        <v>0</v>
      </c>
      <c r="H205" s="270">
        <v>0</v>
      </c>
      <c r="I205" s="270">
        <v>0</v>
      </c>
      <c r="J205" s="270">
        <v>0</v>
      </c>
      <c r="K205" s="270">
        <v>0</v>
      </c>
      <c r="L205" s="270" t="e">
        <v>#VALUE!</v>
      </c>
      <c r="M205" s="271" t="s">
        <v>395</v>
      </c>
      <c r="N205" s="269">
        <v>0</v>
      </c>
      <c r="O205" s="269">
        <v>0</v>
      </c>
      <c r="P205" s="269">
        <v>0</v>
      </c>
      <c r="Q205" s="269">
        <v>0</v>
      </c>
      <c r="R205" s="269">
        <v>0</v>
      </c>
      <c r="S205" s="269" t="s">
        <v>193</v>
      </c>
      <c r="T205" s="270">
        <v>0</v>
      </c>
      <c r="U205" s="270">
        <v>0</v>
      </c>
      <c r="V205" s="270">
        <v>0</v>
      </c>
      <c r="W205" s="270">
        <v>0</v>
      </c>
      <c r="X205" s="270">
        <v>0</v>
      </c>
      <c r="Y205" s="270">
        <v>0</v>
      </c>
      <c r="Z205" s="270">
        <v>0</v>
      </c>
      <c r="AA205" s="270">
        <v>0</v>
      </c>
      <c r="AB205" s="270">
        <v>0</v>
      </c>
      <c r="AC205" s="270">
        <v>0</v>
      </c>
      <c r="AD205" s="270">
        <v>0</v>
      </c>
      <c r="AE205" s="270">
        <v>0</v>
      </c>
      <c r="AF205" s="270">
        <v>0</v>
      </c>
      <c r="AG205" s="270">
        <v>0</v>
      </c>
      <c r="AH205" s="270">
        <v>0</v>
      </c>
      <c r="AI205" s="270">
        <v>0</v>
      </c>
      <c r="AJ205" s="270">
        <v>0</v>
      </c>
      <c r="AK205" s="270">
        <v>0</v>
      </c>
      <c r="AL205" s="270">
        <v>0</v>
      </c>
      <c r="AM205" s="270">
        <v>0</v>
      </c>
      <c r="AN205" s="270">
        <v>0</v>
      </c>
      <c r="AO205" s="270">
        <v>0</v>
      </c>
      <c r="AP205" s="270">
        <v>0</v>
      </c>
      <c r="AQ205" s="270">
        <v>0</v>
      </c>
      <c r="AR205" s="270">
        <v>0</v>
      </c>
      <c r="AS205" s="270">
        <v>0</v>
      </c>
      <c r="AT205" s="270">
        <v>0</v>
      </c>
      <c r="AU205" s="270">
        <v>0</v>
      </c>
      <c r="AV205" s="270">
        <v>0</v>
      </c>
      <c r="AW205" s="270">
        <v>0</v>
      </c>
      <c r="AX205" s="270">
        <v>0</v>
      </c>
      <c r="AY205" s="270">
        <v>0</v>
      </c>
      <c r="AZ205" s="270">
        <v>0</v>
      </c>
      <c r="BA205" s="270">
        <v>0</v>
      </c>
      <c r="BB205" s="270">
        <v>0</v>
      </c>
      <c r="BC205" s="270">
        <v>0</v>
      </c>
      <c r="BD205" s="270">
        <v>0</v>
      </c>
      <c r="BE205" s="270">
        <v>0</v>
      </c>
      <c r="BF205" s="270">
        <v>0</v>
      </c>
      <c r="BG205" s="270">
        <v>0</v>
      </c>
    </row>
    <row r="206" spans="1:59">
      <c r="A206" s="267" t="s">
        <v>986</v>
      </c>
      <c r="B206" s="268" t="s">
        <v>395</v>
      </c>
      <c r="C206" s="268">
        <v>0</v>
      </c>
      <c r="D206" s="268">
        <v>0</v>
      </c>
      <c r="E206" s="268"/>
      <c r="F206" s="269" t="e">
        <v>#N/A</v>
      </c>
      <c r="G206" s="270">
        <v>0</v>
      </c>
      <c r="H206" s="270">
        <v>0</v>
      </c>
      <c r="I206" s="270">
        <v>0</v>
      </c>
      <c r="J206" s="270">
        <v>0</v>
      </c>
      <c r="K206" s="270">
        <v>0</v>
      </c>
      <c r="L206" s="270" t="e">
        <v>#VALUE!</v>
      </c>
      <c r="M206" s="271" t="s">
        <v>395</v>
      </c>
      <c r="N206" s="269">
        <v>0</v>
      </c>
      <c r="O206" s="269">
        <v>0</v>
      </c>
      <c r="P206" s="269">
        <v>0</v>
      </c>
      <c r="Q206" s="269">
        <v>0</v>
      </c>
      <c r="R206" s="269">
        <v>0</v>
      </c>
      <c r="S206" s="269" t="s">
        <v>193</v>
      </c>
      <c r="T206" s="270">
        <v>0</v>
      </c>
      <c r="U206" s="270">
        <v>0</v>
      </c>
      <c r="V206" s="270">
        <v>0</v>
      </c>
      <c r="W206" s="270">
        <v>0</v>
      </c>
      <c r="X206" s="270">
        <v>0</v>
      </c>
      <c r="Y206" s="270">
        <v>0</v>
      </c>
      <c r="Z206" s="270">
        <v>0</v>
      </c>
      <c r="AA206" s="270">
        <v>0</v>
      </c>
      <c r="AB206" s="270">
        <v>0</v>
      </c>
      <c r="AC206" s="270">
        <v>0</v>
      </c>
      <c r="AD206" s="270">
        <v>0</v>
      </c>
      <c r="AE206" s="270">
        <v>0</v>
      </c>
      <c r="AF206" s="270">
        <v>0</v>
      </c>
      <c r="AG206" s="270">
        <v>0</v>
      </c>
      <c r="AH206" s="270">
        <v>0</v>
      </c>
      <c r="AI206" s="270">
        <v>0</v>
      </c>
      <c r="AJ206" s="270">
        <v>0</v>
      </c>
      <c r="AK206" s="270">
        <v>0</v>
      </c>
      <c r="AL206" s="270">
        <v>0</v>
      </c>
      <c r="AM206" s="270">
        <v>0</v>
      </c>
      <c r="AN206" s="270">
        <v>0</v>
      </c>
      <c r="AO206" s="270">
        <v>0</v>
      </c>
      <c r="AP206" s="270">
        <v>0</v>
      </c>
      <c r="AQ206" s="270">
        <v>0</v>
      </c>
      <c r="AR206" s="270">
        <v>0</v>
      </c>
      <c r="AS206" s="270">
        <v>0</v>
      </c>
      <c r="AT206" s="270">
        <v>0</v>
      </c>
      <c r="AU206" s="270">
        <v>0</v>
      </c>
      <c r="AV206" s="270">
        <v>0</v>
      </c>
      <c r="AW206" s="270">
        <v>0</v>
      </c>
      <c r="AX206" s="270">
        <v>0</v>
      </c>
      <c r="AY206" s="270">
        <v>0</v>
      </c>
      <c r="AZ206" s="270">
        <v>0</v>
      </c>
      <c r="BA206" s="270">
        <v>0</v>
      </c>
      <c r="BB206" s="270">
        <v>0</v>
      </c>
      <c r="BC206" s="270">
        <v>0</v>
      </c>
      <c r="BD206" s="270">
        <v>0</v>
      </c>
      <c r="BE206" s="270">
        <v>0</v>
      </c>
      <c r="BF206" s="270">
        <v>0</v>
      </c>
      <c r="BG206" s="270">
        <v>0</v>
      </c>
    </row>
    <row r="207" spans="1:59">
      <c r="A207" s="267" t="s">
        <v>987</v>
      </c>
      <c r="B207" s="268" t="s">
        <v>395</v>
      </c>
      <c r="C207" s="268">
        <v>0</v>
      </c>
      <c r="D207" s="268">
        <v>0</v>
      </c>
      <c r="E207" s="268"/>
      <c r="F207" s="269" t="e">
        <v>#N/A</v>
      </c>
      <c r="G207" s="270">
        <v>0</v>
      </c>
      <c r="H207" s="270">
        <v>0</v>
      </c>
      <c r="I207" s="270">
        <v>0</v>
      </c>
      <c r="J207" s="270">
        <v>0</v>
      </c>
      <c r="K207" s="270">
        <v>0</v>
      </c>
      <c r="L207" s="270" t="e">
        <v>#VALUE!</v>
      </c>
      <c r="M207" s="271" t="s">
        <v>395</v>
      </c>
      <c r="N207" s="269">
        <v>0</v>
      </c>
      <c r="O207" s="269">
        <v>0</v>
      </c>
      <c r="P207" s="269">
        <v>0</v>
      </c>
      <c r="Q207" s="269">
        <v>0</v>
      </c>
      <c r="R207" s="269">
        <v>0</v>
      </c>
      <c r="S207" s="269" t="s">
        <v>193</v>
      </c>
      <c r="T207" s="270">
        <v>0</v>
      </c>
      <c r="U207" s="270">
        <v>0</v>
      </c>
      <c r="V207" s="270">
        <v>0</v>
      </c>
      <c r="W207" s="270">
        <v>0</v>
      </c>
      <c r="X207" s="270">
        <v>0</v>
      </c>
      <c r="Y207" s="270">
        <v>0</v>
      </c>
      <c r="Z207" s="270">
        <v>0</v>
      </c>
      <c r="AA207" s="270">
        <v>0</v>
      </c>
      <c r="AB207" s="270">
        <v>0</v>
      </c>
      <c r="AC207" s="270">
        <v>0</v>
      </c>
      <c r="AD207" s="270">
        <v>0</v>
      </c>
      <c r="AE207" s="270">
        <v>0</v>
      </c>
      <c r="AF207" s="270">
        <v>0</v>
      </c>
      <c r="AG207" s="270">
        <v>0</v>
      </c>
      <c r="AH207" s="270">
        <v>0</v>
      </c>
      <c r="AI207" s="270">
        <v>0</v>
      </c>
      <c r="AJ207" s="270">
        <v>0</v>
      </c>
      <c r="AK207" s="270">
        <v>0</v>
      </c>
      <c r="AL207" s="270">
        <v>0</v>
      </c>
      <c r="AM207" s="270">
        <v>0</v>
      </c>
      <c r="AN207" s="270">
        <v>0</v>
      </c>
      <c r="AO207" s="270">
        <v>0</v>
      </c>
      <c r="AP207" s="270">
        <v>0</v>
      </c>
      <c r="AQ207" s="270">
        <v>0</v>
      </c>
      <c r="AR207" s="270">
        <v>0</v>
      </c>
      <c r="AS207" s="270">
        <v>0</v>
      </c>
      <c r="AT207" s="270">
        <v>0</v>
      </c>
      <c r="AU207" s="270">
        <v>0</v>
      </c>
      <c r="AV207" s="270">
        <v>0</v>
      </c>
      <c r="AW207" s="270">
        <v>0</v>
      </c>
      <c r="AX207" s="270">
        <v>0</v>
      </c>
      <c r="AY207" s="270">
        <v>0</v>
      </c>
      <c r="AZ207" s="270">
        <v>0</v>
      </c>
      <c r="BA207" s="270">
        <v>0</v>
      </c>
      <c r="BB207" s="270">
        <v>0</v>
      </c>
      <c r="BC207" s="270">
        <v>0</v>
      </c>
      <c r="BD207" s="270">
        <v>0</v>
      </c>
      <c r="BE207" s="270">
        <v>0</v>
      </c>
      <c r="BF207" s="270">
        <v>0</v>
      </c>
      <c r="BG207" s="270">
        <v>0</v>
      </c>
    </row>
    <row r="208" spans="1:59">
      <c r="A208" s="267" t="s">
        <v>553</v>
      </c>
      <c r="B208" s="268" t="s">
        <v>395</v>
      </c>
      <c r="C208" s="268">
        <v>0</v>
      </c>
      <c r="D208" s="268">
        <v>0</v>
      </c>
      <c r="E208" s="268"/>
      <c r="F208" s="269" t="e">
        <v>#N/A</v>
      </c>
      <c r="G208" s="270">
        <v>0</v>
      </c>
      <c r="H208" s="270">
        <v>0</v>
      </c>
      <c r="I208" s="270">
        <v>0</v>
      </c>
      <c r="J208" s="270">
        <v>0</v>
      </c>
      <c r="K208" s="270">
        <v>0</v>
      </c>
      <c r="L208" s="270" t="e">
        <v>#VALUE!</v>
      </c>
      <c r="M208" s="271" t="s">
        <v>395</v>
      </c>
      <c r="N208" s="269">
        <v>0</v>
      </c>
      <c r="O208" s="269">
        <v>0</v>
      </c>
      <c r="P208" s="269">
        <v>0</v>
      </c>
      <c r="Q208" s="269">
        <v>0</v>
      </c>
      <c r="R208" s="269">
        <v>0</v>
      </c>
      <c r="S208" s="269" t="s">
        <v>193</v>
      </c>
      <c r="T208" s="270">
        <v>0</v>
      </c>
      <c r="U208" s="270">
        <v>0</v>
      </c>
      <c r="V208" s="270">
        <v>0</v>
      </c>
      <c r="W208" s="270">
        <v>0</v>
      </c>
      <c r="X208" s="270">
        <v>0</v>
      </c>
      <c r="Y208" s="270">
        <v>0</v>
      </c>
      <c r="Z208" s="270">
        <v>0</v>
      </c>
      <c r="AA208" s="270">
        <v>0</v>
      </c>
      <c r="AB208" s="270">
        <v>0</v>
      </c>
      <c r="AC208" s="270">
        <v>0</v>
      </c>
      <c r="AD208" s="270">
        <v>0</v>
      </c>
      <c r="AE208" s="270">
        <v>0</v>
      </c>
      <c r="AF208" s="270">
        <v>0</v>
      </c>
      <c r="AG208" s="270">
        <v>0</v>
      </c>
      <c r="AH208" s="270">
        <v>0</v>
      </c>
      <c r="AI208" s="270">
        <v>0</v>
      </c>
      <c r="AJ208" s="270">
        <v>0</v>
      </c>
      <c r="AK208" s="270">
        <v>0</v>
      </c>
      <c r="AL208" s="270">
        <v>0</v>
      </c>
      <c r="AM208" s="270">
        <v>0</v>
      </c>
      <c r="AN208" s="270">
        <v>0</v>
      </c>
      <c r="AO208" s="270">
        <v>0</v>
      </c>
      <c r="AP208" s="270">
        <v>0</v>
      </c>
      <c r="AQ208" s="270">
        <v>0</v>
      </c>
      <c r="AR208" s="270">
        <v>0</v>
      </c>
      <c r="AS208" s="270">
        <v>0</v>
      </c>
      <c r="AT208" s="270">
        <v>0</v>
      </c>
      <c r="AU208" s="270">
        <v>0</v>
      </c>
      <c r="AV208" s="270">
        <v>0</v>
      </c>
      <c r="AW208" s="270">
        <v>0</v>
      </c>
      <c r="AX208" s="270">
        <v>0</v>
      </c>
      <c r="AY208" s="270">
        <v>0</v>
      </c>
      <c r="AZ208" s="270">
        <v>0</v>
      </c>
      <c r="BA208" s="270">
        <v>0</v>
      </c>
      <c r="BB208" s="270">
        <v>0</v>
      </c>
      <c r="BC208" s="270">
        <v>0</v>
      </c>
      <c r="BD208" s="270">
        <v>0</v>
      </c>
      <c r="BE208" s="270">
        <v>0</v>
      </c>
      <c r="BF208" s="270">
        <v>0</v>
      </c>
      <c r="BG208" s="270">
        <v>0</v>
      </c>
    </row>
    <row r="209" spans="1:59">
      <c r="A209" s="267" t="s">
        <v>554</v>
      </c>
      <c r="B209" s="268">
        <v>2.2850000000000001</v>
      </c>
      <c r="C209" s="268">
        <v>3.1460000000000004</v>
      </c>
      <c r="D209" s="268">
        <v>0</v>
      </c>
      <c r="E209" s="268"/>
      <c r="F209" s="269">
        <v>18009</v>
      </c>
      <c r="G209" s="270">
        <v>0.751</v>
      </c>
      <c r="H209" s="270">
        <v>0.35499999999999998</v>
      </c>
      <c r="I209" s="270">
        <v>5.0000000000000001E-3</v>
      </c>
      <c r="J209" s="270">
        <v>0.313</v>
      </c>
      <c r="K209" s="270">
        <v>0.14799999999999999</v>
      </c>
      <c r="L209" s="270">
        <v>0.71300000000000052</v>
      </c>
      <c r="M209" s="271">
        <v>41.701371536453998</v>
      </c>
      <c r="N209" s="269">
        <v>18180</v>
      </c>
      <c r="O209" s="269">
        <v>18362</v>
      </c>
      <c r="P209" s="269">
        <v>18545</v>
      </c>
      <c r="Q209" s="269">
        <v>18730</v>
      </c>
      <c r="R209" s="269">
        <v>18917</v>
      </c>
      <c r="S209" s="269" t="s">
        <v>156</v>
      </c>
      <c r="T209" s="270">
        <v>0.75900000000000001</v>
      </c>
      <c r="U209" s="270">
        <v>0.88700000000000001</v>
      </c>
      <c r="V209" s="270">
        <v>0.94299999999999995</v>
      </c>
      <c r="W209" s="270">
        <v>1</v>
      </c>
      <c r="X209" s="270">
        <v>1.05</v>
      </c>
      <c r="Y209" s="270">
        <v>0.35899999999999999</v>
      </c>
      <c r="Z209" s="270">
        <v>0.36199999999999999</v>
      </c>
      <c r="AA209" s="270">
        <v>0.36599999999999999</v>
      </c>
      <c r="AB209" s="270">
        <v>0.36899999999999999</v>
      </c>
      <c r="AC209" s="270">
        <v>0.373</v>
      </c>
      <c r="AD209" s="270">
        <v>5.0000000000000001E-3</v>
      </c>
      <c r="AE209" s="270">
        <v>5.0000000000000001E-3</v>
      </c>
      <c r="AF209" s="270">
        <v>5.0000000000000001E-3</v>
      </c>
      <c r="AG209" s="270">
        <v>5.0000000000000001E-3</v>
      </c>
      <c r="AH209" s="270">
        <v>5.0000000000000001E-3</v>
      </c>
      <c r="AI209" s="270">
        <v>0.316</v>
      </c>
      <c r="AJ209" s="270">
        <v>0.31900000000000001</v>
      </c>
      <c r="AK209" s="270">
        <v>0.32200000000000001</v>
      </c>
      <c r="AL209" s="270">
        <v>0.32600000000000001</v>
      </c>
      <c r="AM209" s="270">
        <v>0.32900000000000001</v>
      </c>
      <c r="AN209" s="270">
        <v>0.14899999999999999</v>
      </c>
      <c r="AO209" s="270">
        <v>0.151</v>
      </c>
      <c r="AP209" s="270">
        <v>0.152</v>
      </c>
      <c r="AQ209" s="270">
        <v>0.154</v>
      </c>
      <c r="AR209" s="270">
        <v>0.155</v>
      </c>
      <c r="AS209" s="270">
        <v>0.875</v>
      </c>
      <c r="AT209" s="270">
        <v>0.95</v>
      </c>
      <c r="AU209" s="270">
        <v>0.98499999999999999</v>
      </c>
      <c r="AV209" s="270">
        <v>1.0209999999999999</v>
      </c>
      <c r="AW209" s="270">
        <v>1.0529999999999999</v>
      </c>
      <c r="AX209" s="270">
        <v>0.25</v>
      </c>
      <c r="AY209" s="270">
        <v>0.25</v>
      </c>
      <c r="AZ209" s="270">
        <v>0</v>
      </c>
      <c r="BA209" s="270">
        <v>0</v>
      </c>
      <c r="BB209" s="270">
        <v>0</v>
      </c>
      <c r="BC209" s="270">
        <v>0</v>
      </c>
      <c r="BD209" s="270">
        <v>0</v>
      </c>
      <c r="BE209" s="270">
        <v>0</v>
      </c>
      <c r="BF209" s="270">
        <v>0</v>
      </c>
      <c r="BG209" s="270">
        <v>0</v>
      </c>
    </row>
    <row r="210" spans="1:59">
      <c r="A210" s="267" t="s">
        <v>988</v>
      </c>
      <c r="B210" s="268">
        <v>0.52041666666666664</v>
      </c>
      <c r="C210" s="268">
        <v>0.98100000000000009</v>
      </c>
      <c r="D210" s="268">
        <v>0</v>
      </c>
      <c r="E210" s="268"/>
      <c r="F210" s="269">
        <v>3584</v>
      </c>
      <c r="G210" s="270">
        <v>0.18</v>
      </c>
      <c r="H210" s="270">
        <v>0.157</v>
      </c>
      <c r="I210" s="270">
        <v>1.4E-2</v>
      </c>
      <c r="J210" s="270">
        <v>5.7000000000000002E-2</v>
      </c>
      <c r="K210" s="270">
        <v>3.3000000000000002E-2</v>
      </c>
      <c r="L210" s="270">
        <v>7.9416666666666691E-2</v>
      </c>
      <c r="M210" s="271">
        <v>50.223214285714285</v>
      </c>
      <c r="N210" s="269">
        <v>3612</v>
      </c>
      <c r="O210" s="269">
        <v>3641</v>
      </c>
      <c r="P210" s="269">
        <v>3670</v>
      </c>
      <c r="Q210" s="269">
        <v>3699</v>
      </c>
      <c r="R210" s="269">
        <v>3728</v>
      </c>
      <c r="S210" s="269" t="s">
        <v>217</v>
      </c>
      <c r="T210" s="270">
        <v>0.18099999999999999</v>
      </c>
      <c r="U210" s="270">
        <v>0.183</v>
      </c>
      <c r="V210" s="270">
        <v>0.185</v>
      </c>
      <c r="W210" s="270">
        <v>0.187</v>
      </c>
      <c r="X210" s="270">
        <v>0.189</v>
      </c>
      <c r="Y210" s="270">
        <v>0.159</v>
      </c>
      <c r="Z210" s="270">
        <v>0.16200000000000001</v>
      </c>
      <c r="AA210" s="270">
        <v>0.16700000000000001</v>
      </c>
      <c r="AB210" s="270">
        <v>0.17199999999999999</v>
      </c>
      <c r="AC210" s="270">
        <v>0.186</v>
      </c>
      <c r="AD210" s="270">
        <v>1.4999999999999999E-2</v>
      </c>
      <c r="AE210" s="270">
        <v>1.7000000000000001E-2</v>
      </c>
      <c r="AF210" s="270">
        <v>1.9E-2</v>
      </c>
      <c r="AG210" s="270">
        <v>2.1000000000000001E-2</v>
      </c>
      <c r="AH210" s="270">
        <v>2.5000000000000001E-2</v>
      </c>
      <c r="AI210" s="270">
        <v>5.7000000000000002E-2</v>
      </c>
      <c r="AJ210" s="270">
        <v>5.8999999999999997E-2</v>
      </c>
      <c r="AK210" s="270">
        <v>5.8999999999999997E-2</v>
      </c>
      <c r="AL210" s="270">
        <v>0.06</v>
      </c>
      <c r="AM210" s="270">
        <v>0.06</v>
      </c>
      <c r="AN210" s="270">
        <v>3.1E-2</v>
      </c>
      <c r="AO210" s="270">
        <v>3.1E-2</v>
      </c>
      <c r="AP210" s="270">
        <v>3.1E-2</v>
      </c>
      <c r="AQ210" s="270">
        <v>3.1E-2</v>
      </c>
      <c r="AR210" s="270">
        <v>3.1E-2</v>
      </c>
      <c r="AS210" s="270">
        <v>7.5999999999999998E-2</v>
      </c>
      <c r="AT210" s="270">
        <v>7.8E-2</v>
      </c>
      <c r="AU210" s="270">
        <v>7.9000000000000001E-2</v>
      </c>
      <c r="AV210" s="270">
        <v>8.1000000000000003E-2</v>
      </c>
      <c r="AW210" s="270">
        <v>8.5000000000000006E-2</v>
      </c>
      <c r="AX210" s="270">
        <v>0</v>
      </c>
      <c r="AY210" s="270">
        <v>0.25</v>
      </c>
      <c r="AZ210" s="270">
        <v>0</v>
      </c>
      <c r="BA210" s="270">
        <v>0</v>
      </c>
      <c r="BB210" s="270">
        <v>0</v>
      </c>
      <c r="BC210" s="270">
        <v>0</v>
      </c>
      <c r="BD210" s="270">
        <v>0</v>
      </c>
      <c r="BE210" s="270">
        <v>0</v>
      </c>
      <c r="BF210" s="270">
        <v>0</v>
      </c>
      <c r="BG210" s="270">
        <v>0</v>
      </c>
    </row>
    <row r="211" spans="1:59">
      <c r="A211" s="267" t="s">
        <v>555</v>
      </c>
      <c r="B211" s="268">
        <v>7.6499999999999999E-2</v>
      </c>
      <c r="C211" s="268">
        <v>0.23699999999999999</v>
      </c>
      <c r="D211" s="268">
        <v>0</v>
      </c>
      <c r="E211" s="268"/>
      <c r="F211" s="269">
        <v>495</v>
      </c>
      <c r="G211" s="270">
        <v>4.8000000000000001E-2</v>
      </c>
      <c r="H211" s="270">
        <v>1E-3</v>
      </c>
      <c r="I211" s="270">
        <v>0</v>
      </c>
      <c r="J211" s="270">
        <v>7.0000000000000001E-3</v>
      </c>
      <c r="K211" s="270">
        <v>1E-3</v>
      </c>
      <c r="L211" s="270">
        <v>1.9499999999999997E-2</v>
      </c>
      <c r="M211" s="271">
        <v>96.969696969696969</v>
      </c>
      <c r="N211" s="269">
        <v>505</v>
      </c>
      <c r="O211" s="269">
        <v>525</v>
      </c>
      <c r="P211" s="269">
        <v>546</v>
      </c>
      <c r="Q211" s="269">
        <v>568</v>
      </c>
      <c r="R211" s="269">
        <v>591</v>
      </c>
      <c r="S211" s="269" t="s">
        <v>220</v>
      </c>
      <c r="T211" s="270">
        <v>4.7E-2</v>
      </c>
      <c r="U211" s="270">
        <v>4.7E-2</v>
      </c>
      <c r="V211" s="270">
        <v>4.8000000000000001E-2</v>
      </c>
      <c r="W211" s="270">
        <v>4.9000000000000002E-2</v>
      </c>
      <c r="X211" s="270">
        <v>0.05</v>
      </c>
      <c r="Y211" s="270">
        <v>1E-3</v>
      </c>
      <c r="Z211" s="270">
        <v>1E-3</v>
      </c>
      <c r="AA211" s="270">
        <v>2E-3</v>
      </c>
      <c r="AB211" s="270">
        <v>2E-3</v>
      </c>
      <c r="AC211" s="270">
        <v>3.0000000000000001E-3</v>
      </c>
      <c r="AD211" s="270">
        <v>0</v>
      </c>
      <c r="AE211" s="270">
        <v>0</v>
      </c>
      <c r="AF211" s="270">
        <v>0</v>
      </c>
      <c r="AG211" s="270">
        <v>0</v>
      </c>
      <c r="AH211" s="270">
        <v>0</v>
      </c>
      <c r="AI211" s="270">
        <v>7.0000000000000001E-3</v>
      </c>
      <c r="AJ211" s="270">
        <v>7.0000000000000001E-3</v>
      </c>
      <c r="AK211" s="270">
        <v>8.0000000000000002E-3</v>
      </c>
      <c r="AL211" s="270">
        <v>8.9999999999999993E-3</v>
      </c>
      <c r="AM211" s="270">
        <v>0.01</v>
      </c>
      <c r="AN211" s="270">
        <v>1E-3</v>
      </c>
      <c r="AO211" s="270">
        <v>1E-3</v>
      </c>
      <c r="AP211" s="270">
        <v>1E-3</v>
      </c>
      <c r="AQ211" s="270">
        <v>1E-3</v>
      </c>
      <c r="AR211" s="270">
        <v>1E-3</v>
      </c>
      <c r="AS211" s="270">
        <v>0.02</v>
      </c>
      <c r="AT211" s="270">
        <v>0.02</v>
      </c>
      <c r="AU211" s="270">
        <v>2.1000000000000001E-2</v>
      </c>
      <c r="AV211" s="270">
        <v>2.1999999999999999E-2</v>
      </c>
      <c r="AW211" s="270">
        <v>2.3E-2</v>
      </c>
      <c r="AX211" s="270">
        <v>0</v>
      </c>
      <c r="AY211" s="270">
        <v>0</v>
      </c>
      <c r="AZ211" s="270">
        <v>0</v>
      </c>
      <c r="BA211" s="270">
        <v>0</v>
      </c>
      <c r="BB211" s="270">
        <v>0</v>
      </c>
      <c r="BC211" s="270">
        <v>0</v>
      </c>
      <c r="BD211" s="270">
        <v>0</v>
      </c>
      <c r="BE211" s="270">
        <v>0</v>
      </c>
      <c r="BF211" s="270">
        <v>0</v>
      </c>
      <c r="BG211" s="270">
        <v>0</v>
      </c>
    </row>
    <row r="212" spans="1:59">
      <c r="A212" s="267" t="s">
        <v>556</v>
      </c>
      <c r="B212" s="268">
        <v>0.80549999999999988</v>
      </c>
      <c r="C212" s="268">
        <v>5.8</v>
      </c>
      <c r="D212" s="268">
        <v>0.09</v>
      </c>
      <c r="E212" s="268"/>
      <c r="F212" s="269">
        <v>4000</v>
      </c>
      <c r="G212" s="270">
        <v>0.16200000000000001</v>
      </c>
      <c r="H212" s="270">
        <v>0.16700000000000001</v>
      </c>
      <c r="I212" s="270">
        <v>0.1</v>
      </c>
      <c r="J212" s="270">
        <v>9.8000000000000004E-2</v>
      </c>
      <c r="K212" s="270">
        <v>0.05</v>
      </c>
      <c r="L212" s="270">
        <v>0.13849999999999985</v>
      </c>
      <c r="M212" s="271">
        <v>40.5</v>
      </c>
      <c r="N212" s="269">
        <v>4000</v>
      </c>
      <c r="O212" s="269">
        <v>4000</v>
      </c>
      <c r="P212" s="269">
        <v>4000</v>
      </c>
      <c r="Q212" s="269">
        <v>4000</v>
      </c>
      <c r="R212" s="269">
        <v>4000</v>
      </c>
      <c r="S212" s="269" t="s">
        <v>140</v>
      </c>
      <c r="T212" s="270">
        <v>0.16500000000000001</v>
      </c>
      <c r="U212" s="270">
        <v>0.17</v>
      </c>
      <c r="V212" s="270">
        <v>0.185</v>
      </c>
      <c r="W212" s="270">
        <v>0.19</v>
      </c>
      <c r="X212" s="270">
        <v>0.2</v>
      </c>
      <c r="Y212" s="270">
        <v>0.17</v>
      </c>
      <c r="Z212" s="270">
        <v>0.18</v>
      </c>
      <c r="AA212" s="270">
        <v>0.185</v>
      </c>
      <c r="AB212" s="270">
        <v>0.19</v>
      </c>
      <c r="AC212" s="270">
        <v>0.19</v>
      </c>
      <c r="AD212" s="270">
        <v>0.11</v>
      </c>
      <c r="AE212" s="270">
        <v>0.115</v>
      </c>
      <c r="AF212" s="270">
        <v>0.12</v>
      </c>
      <c r="AG212" s="270">
        <v>0.1</v>
      </c>
      <c r="AH212" s="270">
        <v>0.1</v>
      </c>
      <c r="AI212" s="270">
        <v>0.1</v>
      </c>
      <c r="AJ212" s="270">
        <v>0.105</v>
      </c>
      <c r="AK212" s="270">
        <v>0.11</v>
      </c>
      <c r="AL212" s="270">
        <v>0.08</v>
      </c>
      <c r="AM212" s="270">
        <v>0.08</v>
      </c>
      <c r="AN212" s="270">
        <v>7.4999999999999997E-2</v>
      </c>
      <c r="AO212" s="270">
        <v>0.75</v>
      </c>
      <c r="AP212" s="270">
        <v>7.4999999999999997E-2</v>
      </c>
      <c r="AQ212" s="270">
        <v>7.4999999999999997E-2</v>
      </c>
      <c r="AR212" s="270">
        <v>7.4999999999999997E-2</v>
      </c>
      <c r="AS212" s="270">
        <v>0.14000000000000001</v>
      </c>
      <c r="AT212" s="270">
        <v>0.14199999999999999</v>
      </c>
      <c r="AU212" s="270">
        <v>0.14499999999999999</v>
      </c>
      <c r="AV212" s="270">
        <v>0.14699999999999999</v>
      </c>
      <c r="AW212" s="270">
        <v>0.14899999999999999</v>
      </c>
      <c r="AX212" s="270">
        <v>0</v>
      </c>
      <c r="AY212" s="270">
        <v>0</v>
      </c>
      <c r="AZ212" s="270">
        <v>0</v>
      </c>
      <c r="BA212" s="270">
        <v>0</v>
      </c>
      <c r="BB212" s="270">
        <v>0</v>
      </c>
      <c r="BC212" s="270">
        <v>0</v>
      </c>
      <c r="BD212" s="270">
        <v>0</v>
      </c>
      <c r="BE212" s="270">
        <v>0</v>
      </c>
      <c r="BF212" s="270">
        <v>0</v>
      </c>
      <c r="BG212" s="270">
        <v>0</v>
      </c>
    </row>
    <row r="213" spans="1:59">
      <c r="A213" s="267" t="s">
        <v>557</v>
      </c>
      <c r="B213" s="268">
        <v>0.13200000000000001</v>
      </c>
      <c r="C213" s="268">
        <v>0.33300000000000002</v>
      </c>
      <c r="D213" s="268">
        <v>0</v>
      </c>
      <c r="E213" s="268"/>
      <c r="F213" s="269">
        <v>2028</v>
      </c>
      <c r="G213" s="270">
        <v>0.09</v>
      </c>
      <c r="H213" s="270">
        <v>7.0000000000000001E-3</v>
      </c>
      <c r="I213" s="270">
        <v>1E-3</v>
      </c>
      <c r="J213" s="270">
        <v>0.02</v>
      </c>
      <c r="K213" s="270">
        <v>1E-3</v>
      </c>
      <c r="L213" s="270">
        <v>1.2999999999999998E-2</v>
      </c>
      <c r="M213" s="271">
        <v>44.378698224852073</v>
      </c>
      <c r="N213" s="269">
        <v>2038</v>
      </c>
      <c r="O213" s="269">
        <v>2058</v>
      </c>
      <c r="P213" s="269">
        <v>2078</v>
      </c>
      <c r="Q213" s="269">
        <v>2099</v>
      </c>
      <c r="R213" s="269">
        <v>2120</v>
      </c>
      <c r="S213" s="269" t="s">
        <v>145</v>
      </c>
      <c r="T213" s="270">
        <v>0.09</v>
      </c>
      <c r="U213" s="270">
        <v>0.09</v>
      </c>
      <c r="V213" s="270">
        <v>0.09</v>
      </c>
      <c r="W213" s="270">
        <v>0.09</v>
      </c>
      <c r="X213" s="270">
        <v>0.09</v>
      </c>
      <c r="Y213" s="270">
        <v>7.0000000000000001E-3</v>
      </c>
      <c r="Z213" s="270">
        <v>8.0000000000000002E-3</v>
      </c>
      <c r="AA213" s="270">
        <v>8.9999999999999993E-3</v>
      </c>
      <c r="AB213" s="270">
        <v>0.01</v>
      </c>
      <c r="AC213" s="270">
        <v>1.0999999999999999E-2</v>
      </c>
      <c r="AD213" s="270">
        <v>1E-3</v>
      </c>
      <c r="AE213" s="270">
        <v>1E-3</v>
      </c>
      <c r="AF213" s="270">
        <v>1E-3</v>
      </c>
      <c r="AG213" s="270">
        <v>1E-3</v>
      </c>
      <c r="AH213" s="270">
        <v>1E-3</v>
      </c>
      <c r="AI213" s="270">
        <v>0.02</v>
      </c>
      <c r="AJ213" s="270">
        <v>2.1999999999999999E-2</v>
      </c>
      <c r="AK213" s="270">
        <v>2.4E-2</v>
      </c>
      <c r="AL213" s="270">
        <v>2.7E-2</v>
      </c>
      <c r="AM213" s="270">
        <v>0.03</v>
      </c>
      <c r="AN213" s="270">
        <v>1E-3</v>
      </c>
      <c r="AO213" s="270">
        <v>1E-3</v>
      </c>
      <c r="AP213" s="270">
        <v>1E-3</v>
      </c>
      <c r="AQ213" s="270">
        <v>1E-3</v>
      </c>
      <c r="AR213" s="270">
        <v>1E-3</v>
      </c>
      <c r="AS213" s="270">
        <v>1.4999999999999999E-2</v>
      </c>
      <c r="AT213" s="270">
        <v>1.4999999999999999E-2</v>
      </c>
      <c r="AU213" s="270">
        <v>1.6E-2</v>
      </c>
      <c r="AV213" s="270">
        <v>1.6E-2</v>
      </c>
      <c r="AW213" s="270">
        <v>1.7000000000000001E-2</v>
      </c>
      <c r="AX213" s="270">
        <v>0.33300000000000002</v>
      </c>
      <c r="AY213" s="270">
        <v>0</v>
      </c>
      <c r="AZ213" s="270">
        <v>0</v>
      </c>
      <c r="BA213" s="270">
        <v>0</v>
      </c>
      <c r="BB213" s="270">
        <v>0</v>
      </c>
      <c r="BC213" s="270">
        <v>0</v>
      </c>
      <c r="BD213" s="270">
        <v>0</v>
      </c>
      <c r="BE213" s="270">
        <v>0</v>
      </c>
      <c r="BF213" s="270">
        <v>0</v>
      </c>
      <c r="BG213" s="270">
        <v>0</v>
      </c>
    </row>
    <row r="214" spans="1:59">
      <c r="A214" s="267" t="s">
        <v>558</v>
      </c>
      <c r="B214" s="268">
        <v>318.38875000000002</v>
      </c>
      <c r="C214" s="268">
        <v>0.22</v>
      </c>
      <c r="D214" s="268">
        <v>0</v>
      </c>
      <c r="E214" s="268"/>
      <c r="F214" s="269">
        <v>1200</v>
      </c>
      <c r="G214" s="270">
        <v>0.41</v>
      </c>
      <c r="H214" s="270">
        <v>0.02</v>
      </c>
      <c r="I214" s="270">
        <v>1.4999999999999999E-2</v>
      </c>
      <c r="J214" s="270">
        <v>8.9999999999999993E-3</v>
      </c>
      <c r="K214" s="270">
        <v>0.14499999999999999</v>
      </c>
      <c r="L214" s="270">
        <v>317.78975000000003</v>
      </c>
      <c r="M214" s="271">
        <v>341.66666666666669</v>
      </c>
      <c r="N214" s="269">
        <v>1200</v>
      </c>
      <c r="O214" s="269">
        <v>1200</v>
      </c>
      <c r="P214" s="269">
        <v>1200</v>
      </c>
      <c r="Q214" s="269">
        <v>1200</v>
      </c>
      <c r="R214" s="269">
        <v>1200</v>
      </c>
      <c r="S214" s="269" t="s">
        <v>149</v>
      </c>
      <c r="T214" s="270">
        <v>0</v>
      </c>
      <c r="U214" s="270">
        <v>0</v>
      </c>
      <c r="V214" s="270">
        <v>0</v>
      </c>
      <c r="W214" s="270">
        <v>0</v>
      </c>
      <c r="X214" s="270">
        <v>0</v>
      </c>
      <c r="Y214" s="270">
        <v>0</v>
      </c>
      <c r="Z214" s="270">
        <v>0</v>
      </c>
      <c r="AA214" s="270">
        <v>0</v>
      </c>
      <c r="AB214" s="270">
        <v>0</v>
      </c>
      <c r="AC214" s="270">
        <v>0</v>
      </c>
      <c r="AD214" s="270">
        <v>0</v>
      </c>
      <c r="AE214" s="270">
        <v>0</v>
      </c>
      <c r="AF214" s="270">
        <v>0</v>
      </c>
      <c r="AG214" s="270">
        <v>0</v>
      </c>
      <c r="AH214" s="270">
        <v>0</v>
      </c>
      <c r="AI214" s="270">
        <v>0</v>
      </c>
      <c r="AJ214" s="270">
        <v>0</v>
      </c>
      <c r="AK214" s="270">
        <v>0</v>
      </c>
      <c r="AL214" s="270">
        <v>0</v>
      </c>
      <c r="AM214" s="270">
        <v>0</v>
      </c>
      <c r="AN214" s="270">
        <v>0</v>
      </c>
      <c r="AO214" s="270">
        <v>0</v>
      </c>
      <c r="AP214" s="270">
        <v>0</v>
      </c>
      <c r="AQ214" s="270">
        <v>0</v>
      </c>
      <c r="AR214" s="270">
        <v>0</v>
      </c>
      <c r="AS214" s="270">
        <v>0</v>
      </c>
      <c r="AT214" s="270">
        <v>0</v>
      </c>
      <c r="AU214" s="270">
        <v>0</v>
      </c>
      <c r="AV214" s="270">
        <v>0</v>
      </c>
      <c r="AW214" s="270">
        <v>0</v>
      </c>
      <c r="AX214" s="270">
        <v>0</v>
      </c>
      <c r="AY214" s="270">
        <v>0</v>
      </c>
      <c r="AZ214" s="270">
        <v>0</v>
      </c>
      <c r="BA214" s="270">
        <v>0</v>
      </c>
      <c r="BB214" s="270">
        <v>0</v>
      </c>
      <c r="BC214" s="270">
        <v>0</v>
      </c>
      <c r="BD214" s="270">
        <v>0</v>
      </c>
      <c r="BE214" s="270">
        <v>0</v>
      </c>
      <c r="BF214" s="270">
        <v>0</v>
      </c>
      <c r="BG214" s="270">
        <v>0</v>
      </c>
    </row>
    <row r="215" spans="1:59">
      <c r="A215" s="267" t="s">
        <v>559</v>
      </c>
      <c r="B215" s="268">
        <v>0.13291666666666666</v>
      </c>
      <c r="C215" s="268">
        <v>0.45200000000000001</v>
      </c>
      <c r="D215" s="268">
        <v>0</v>
      </c>
      <c r="E215" s="268"/>
      <c r="F215" s="269">
        <v>1375</v>
      </c>
      <c r="G215" s="270">
        <v>5.5E-2</v>
      </c>
      <c r="H215" s="270">
        <v>8.9999999999999993E-3</v>
      </c>
      <c r="I215" s="270">
        <v>1E-3</v>
      </c>
      <c r="J215" s="270">
        <v>6.0000000000000001E-3</v>
      </c>
      <c r="K215" s="270">
        <v>3.0000000000000001E-3</v>
      </c>
      <c r="L215" s="270">
        <v>5.8916666666666645E-2</v>
      </c>
      <c r="M215" s="271">
        <v>40</v>
      </c>
      <c r="N215" s="269">
        <v>1400</v>
      </c>
      <c r="O215" s="269">
        <v>1500</v>
      </c>
      <c r="P215" s="269">
        <v>1525</v>
      </c>
      <c r="Q215" s="269">
        <v>1550</v>
      </c>
      <c r="R215" s="269">
        <v>1575</v>
      </c>
      <c r="S215" s="269" t="s">
        <v>128</v>
      </c>
      <c r="T215" s="270">
        <v>6.5000000000000002E-2</v>
      </c>
      <c r="U215" s="270">
        <v>6.7000000000000004E-2</v>
      </c>
      <c r="V215" s="270">
        <v>6.9000000000000006E-2</v>
      </c>
      <c r="W215" s="270">
        <v>7.0999999999999994E-2</v>
      </c>
      <c r="X215" s="270">
        <v>7.2999999999999995E-2</v>
      </c>
      <c r="Y215" s="270">
        <v>0.01</v>
      </c>
      <c r="Z215" s="270">
        <v>1.2E-2</v>
      </c>
      <c r="AA215" s="270">
        <v>1.4E-2</v>
      </c>
      <c r="AB215" s="270">
        <v>1.6E-2</v>
      </c>
      <c r="AC215" s="270">
        <v>1.7999999999999999E-2</v>
      </c>
      <c r="AD215" s="270">
        <v>1E-3</v>
      </c>
      <c r="AE215" s="270">
        <v>1E-3</v>
      </c>
      <c r="AF215" s="270">
        <v>1E-3</v>
      </c>
      <c r="AG215" s="270">
        <v>1E-3</v>
      </c>
      <c r="AH215" s="270">
        <v>1E-3</v>
      </c>
      <c r="AI215" s="270">
        <v>7.0000000000000001E-3</v>
      </c>
      <c r="AJ215" s="270">
        <v>8.0000000000000002E-3</v>
      </c>
      <c r="AK215" s="270">
        <v>8.9999999999999993E-3</v>
      </c>
      <c r="AL215" s="270">
        <v>0.01</v>
      </c>
      <c r="AM215" s="270">
        <v>1.0999999999999999E-2</v>
      </c>
      <c r="AN215" s="270">
        <v>4.0000000000000001E-3</v>
      </c>
      <c r="AO215" s="270">
        <v>5.0000000000000001E-3</v>
      </c>
      <c r="AP215" s="270">
        <v>6.0000000000000001E-3</v>
      </c>
      <c r="AQ215" s="270">
        <v>7.0000000000000001E-3</v>
      </c>
      <c r="AR215" s="270">
        <v>8.0000000000000002E-3</v>
      </c>
      <c r="AS215" s="270">
        <v>5.7000000000000002E-2</v>
      </c>
      <c r="AT215" s="270">
        <v>6.0999999999999999E-2</v>
      </c>
      <c r="AU215" s="270">
        <v>6.5000000000000002E-2</v>
      </c>
      <c r="AV215" s="270">
        <v>6.9000000000000006E-2</v>
      </c>
      <c r="AW215" s="270">
        <v>7.2999999999999995E-2</v>
      </c>
      <c r="AX215" s="270">
        <v>0</v>
      </c>
      <c r="AY215" s="270">
        <v>0</v>
      </c>
      <c r="AZ215" s="270">
        <v>0</v>
      </c>
      <c r="BA215" s="270">
        <v>0</v>
      </c>
      <c r="BB215" s="270">
        <v>0</v>
      </c>
      <c r="BC215" s="270">
        <v>0</v>
      </c>
      <c r="BD215" s="270">
        <v>0</v>
      </c>
      <c r="BE215" s="270">
        <v>0</v>
      </c>
      <c r="BF215" s="270">
        <v>0</v>
      </c>
      <c r="BG215" s="270">
        <v>0</v>
      </c>
    </row>
    <row r="216" spans="1:59">
      <c r="A216" s="267" t="s">
        <v>560</v>
      </c>
      <c r="B216" s="268">
        <v>0.59900000000000009</v>
      </c>
      <c r="C216" s="268">
        <v>1.6</v>
      </c>
      <c r="D216" s="268">
        <v>0</v>
      </c>
      <c r="E216" s="268"/>
      <c r="F216" s="269">
        <v>11070</v>
      </c>
      <c r="G216" s="270">
        <v>0.315</v>
      </c>
      <c r="H216" s="270">
        <v>1.7000000000000001E-2</v>
      </c>
      <c r="I216" s="270">
        <v>1.6E-2</v>
      </c>
      <c r="J216" s="270">
        <v>0.24</v>
      </c>
      <c r="K216" s="270">
        <v>3.0000000000000001E-3</v>
      </c>
      <c r="L216" s="270">
        <v>8.0000000000000071E-3</v>
      </c>
      <c r="M216" s="271">
        <v>28.45528455284553</v>
      </c>
      <c r="N216" s="269">
        <v>13284</v>
      </c>
      <c r="O216" s="269">
        <v>18598</v>
      </c>
      <c r="P216" s="269">
        <v>23247</v>
      </c>
      <c r="Q216" s="269">
        <v>29059</v>
      </c>
      <c r="R216" s="269">
        <v>36323</v>
      </c>
      <c r="S216" s="269" t="s">
        <v>225</v>
      </c>
      <c r="T216" s="270">
        <v>0.38200000000000001</v>
      </c>
      <c r="U216" s="270">
        <v>0.51900000000000002</v>
      </c>
      <c r="V216" s="270">
        <v>0.65600000000000003</v>
      </c>
      <c r="W216" s="270">
        <v>0.79500000000000004</v>
      </c>
      <c r="X216" s="270">
        <v>1.0049999999999999</v>
      </c>
      <c r="Y216" s="270">
        <v>0.02</v>
      </c>
      <c r="Z216" s="270">
        <v>2.5000000000000001E-2</v>
      </c>
      <c r="AA216" s="270">
        <v>3.3000000000000002E-2</v>
      </c>
      <c r="AB216" s="270">
        <v>4.2999999999999997E-2</v>
      </c>
      <c r="AC216" s="270">
        <v>5.6000000000000001E-2</v>
      </c>
      <c r="AD216" s="270">
        <v>1.6E-2</v>
      </c>
      <c r="AE216" s="270">
        <v>1.6E-2</v>
      </c>
      <c r="AF216" s="270">
        <v>1.6E-2</v>
      </c>
      <c r="AG216" s="270">
        <v>1.7000000000000001E-2</v>
      </c>
      <c r="AH216" s="270">
        <v>1.7000000000000001E-2</v>
      </c>
      <c r="AI216" s="270">
        <v>0.29899999999999999</v>
      </c>
      <c r="AJ216" s="270">
        <v>0.44800000000000001</v>
      </c>
      <c r="AK216" s="270">
        <v>0.67200000000000004</v>
      </c>
      <c r="AL216" s="270">
        <v>0.874</v>
      </c>
      <c r="AM216" s="270">
        <v>1.1359999999999999</v>
      </c>
      <c r="AN216" s="270">
        <v>0.01</v>
      </c>
      <c r="AO216" s="270">
        <v>0.04</v>
      </c>
      <c r="AP216" s="270">
        <v>0.08</v>
      </c>
      <c r="AQ216" s="270">
        <v>0.12</v>
      </c>
      <c r="AR216" s="270">
        <v>0.18</v>
      </c>
      <c r="AS216" s="270">
        <v>1.0999999999999999E-2</v>
      </c>
      <c r="AT216" s="270">
        <v>1.6E-2</v>
      </c>
      <c r="AU216" s="270">
        <v>2.1999999999999999E-2</v>
      </c>
      <c r="AV216" s="270">
        <v>2.8000000000000001E-2</v>
      </c>
      <c r="AW216" s="270">
        <v>3.6999999999999998E-2</v>
      </c>
      <c r="AX216" s="270">
        <v>0</v>
      </c>
      <c r="AY216" s="270">
        <v>0</v>
      </c>
      <c r="AZ216" s="270">
        <v>0</v>
      </c>
      <c r="BA216" s="270">
        <v>0</v>
      </c>
      <c r="BB216" s="270">
        <v>0</v>
      </c>
      <c r="BC216" s="270">
        <v>0</v>
      </c>
      <c r="BD216" s="270">
        <v>0</v>
      </c>
      <c r="BE216" s="270">
        <v>0</v>
      </c>
      <c r="BF216" s="270">
        <v>0</v>
      </c>
      <c r="BG216" s="270">
        <v>0</v>
      </c>
    </row>
    <row r="217" spans="1:59">
      <c r="A217" s="267" t="s">
        <v>561</v>
      </c>
      <c r="B217" s="268">
        <v>1.766416666666667</v>
      </c>
      <c r="C217" s="268">
        <v>2.5</v>
      </c>
      <c r="D217" s="268">
        <v>0.88241095890410959</v>
      </c>
      <c r="E217" s="268"/>
      <c r="F217" s="269">
        <v>12100</v>
      </c>
      <c r="G217" s="270">
        <v>0.60099999999999998</v>
      </c>
      <c r="H217" s="270">
        <v>3.9E-2</v>
      </c>
      <c r="I217" s="270">
        <v>0.111</v>
      </c>
      <c r="J217" s="270">
        <v>4.9000000000000002E-2</v>
      </c>
      <c r="K217" s="270">
        <v>2.5000000000000001E-2</v>
      </c>
      <c r="L217" s="270">
        <v>5.9005707762557202E-2</v>
      </c>
      <c r="M217" s="271">
        <v>49.669421487603309</v>
      </c>
      <c r="N217" s="269">
        <v>12250</v>
      </c>
      <c r="O217" s="269">
        <v>13125</v>
      </c>
      <c r="P217" s="269">
        <v>13775</v>
      </c>
      <c r="Q217" s="269">
        <v>15275</v>
      </c>
      <c r="R217" s="269">
        <v>21000</v>
      </c>
      <c r="S217" s="269" t="s">
        <v>224</v>
      </c>
      <c r="T217" s="270">
        <v>0.54800000000000004</v>
      </c>
      <c r="U217" s="270">
        <v>0.57499999999999996</v>
      </c>
      <c r="V217" s="270">
        <v>0.61499999999999999</v>
      </c>
      <c r="W217" s="270">
        <v>0.64500000000000002</v>
      </c>
      <c r="X217" s="270">
        <v>0.67500000000000004</v>
      </c>
      <c r="Y217" s="270">
        <v>5.5E-2</v>
      </c>
      <c r="Z217" s="270">
        <v>0.06</v>
      </c>
      <c r="AA217" s="270">
        <v>6.5000000000000002E-2</v>
      </c>
      <c r="AB217" s="270">
        <v>7.0000000000000007E-2</v>
      </c>
      <c r="AC217" s="270">
        <v>7.4999999999999997E-2</v>
      </c>
      <c r="AD217" s="270">
        <v>0.111</v>
      </c>
      <c r="AE217" s="270">
        <v>0.115</v>
      </c>
      <c r="AF217" s="270">
        <v>0.125</v>
      </c>
      <c r="AG217" s="270">
        <v>0.13500000000000001</v>
      </c>
      <c r="AH217" s="270">
        <v>0.14499999999999999</v>
      </c>
      <c r="AI217" s="270">
        <v>0.05</v>
      </c>
      <c r="AJ217" s="270">
        <v>5.5E-2</v>
      </c>
      <c r="AK217" s="270">
        <v>0.06</v>
      </c>
      <c r="AL217" s="270">
        <v>6.5000000000000002E-2</v>
      </c>
      <c r="AM217" s="270">
        <v>7.0000000000000007E-2</v>
      </c>
      <c r="AN217" s="270">
        <v>2.5000000000000001E-2</v>
      </c>
      <c r="AO217" s="270">
        <v>2.7E-2</v>
      </c>
      <c r="AP217" s="270">
        <v>2.8000000000000001E-2</v>
      </c>
      <c r="AQ217" s="270">
        <v>2.9000000000000001E-2</v>
      </c>
      <c r="AR217" s="270">
        <v>0.03</v>
      </c>
      <c r="AS217" s="270">
        <v>7.4999999999999997E-2</v>
      </c>
      <c r="AT217" s="270">
        <v>0.08</v>
      </c>
      <c r="AU217" s="270">
        <v>8.5000000000000006E-2</v>
      </c>
      <c r="AV217" s="270">
        <v>0.09</v>
      </c>
      <c r="AW217" s="270">
        <v>9.5000000000000001E-2</v>
      </c>
      <c r="AX217" s="270">
        <v>0.2</v>
      </c>
      <c r="AY217" s="270">
        <v>0</v>
      </c>
      <c r="AZ217" s="270">
        <v>0</v>
      </c>
      <c r="BA217" s="270">
        <v>0</v>
      </c>
      <c r="BB217" s="270">
        <v>0</v>
      </c>
      <c r="BC217" s="270">
        <v>0</v>
      </c>
      <c r="BD217" s="270">
        <v>0</v>
      </c>
      <c r="BE217" s="270">
        <v>0</v>
      </c>
      <c r="BF217" s="270">
        <v>0</v>
      </c>
      <c r="BG217" s="270">
        <v>0</v>
      </c>
    </row>
    <row r="218" spans="1:59">
      <c r="A218" s="267" t="s">
        <v>562</v>
      </c>
      <c r="B218" s="268">
        <v>0.26316666666666666</v>
      </c>
      <c r="C218" s="268">
        <v>7.3</v>
      </c>
      <c r="D218" s="268">
        <v>1E-3</v>
      </c>
      <c r="E218" s="268"/>
      <c r="F218" s="269">
        <v>2536</v>
      </c>
      <c r="G218" s="270">
        <v>0.11800000000000001</v>
      </c>
      <c r="H218" s="270">
        <v>5.0999999999999997E-2</v>
      </c>
      <c r="I218" s="270">
        <v>3.6999999999999998E-2</v>
      </c>
      <c r="J218" s="270">
        <v>0</v>
      </c>
      <c r="K218" s="270">
        <v>0.02</v>
      </c>
      <c r="L218" s="270">
        <v>3.6166666666666653E-2</v>
      </c>
      <c r="M218" s="271">
        <v>46.529968454258679</v>
      </c>
      <c r="N218" s="269">
        <v>2600</v>
      </c>
      <c r="O218" s="269">
        <v>2650</v>
      </c>
      <c r="P218" s="269">
        <v>2850</v>
      </c>
      <c r="Q218" s="269">
        <v>3000</v>
      </c>
      <c r="R218" s="269">
        <v>3200</v>
      </c>
      <c r="S218" s="269" t="s">
        <v>184</v>
      </c>
      <c r="T218" s="270">
        <v>0.126</v>
      </c>
      <c r="U218" s="270">
        <v>0.128</v>
      </c>
      <c r="V218" s="270">
        <v>0.13</v>
      </c>
      <c r="W218" s="270">
        <v>0.13200000000000001</v>
      </c>
      <c r="X218" s="270">
        <v>0.13400000000000001</v>
      </c>
      <c r="Y218" s="270">
        <v>4.8000000000000001E-2</v>
      </c>
      <c r="Z218" s="270">
        <v>0.05</v>
      </c>
      <c r="AA218" s="270">
        <v>5.1999999999999998E-2</v>
      </c>
      <c r="AB218" s="270">
        <v>5.3999999999999999E-2</v>
      </c>
      <c r="AC218" s="270">
        <v>5.6000000000000001E-2</v>
      </c>
      <c r="AD218" s="270">
        <v>0.04</v>
      </c>
      <c r="AE218" s="270">
        <v>4.1000000000000002E-2</v>
      </c>
      <c r="AF218" s="270">
        <v>4.2000000000000003E-2</v>
      </c>
      <c r="AG218" s="270">
        <v>4.2999999999999997E-2</v>
      </c>
      <c r="AH218" s="270">
        <v>4.3999999999999997E-2</v>
      </c>
      <c r="AI218" s="270">
        <v>0</v>
      </c>
      <c r="AJ218" s="270">
        <v>0</v>
      </c>
      <c r="AK218" s="270">
        <v>0</v>
      </c>
      <c r="AL218" s="270">
        <v>0</v>
      </c>
      <c r="AM218" s="270">
        <v>0</v>
      </c>
      <c r="AN218" s="270">
        <v>3.7999999999999999E-2</v>
      </c>
      <c r="AO218" s="270">
        <v>3.7999999999999999E-2</v>
      </c>
      <c r="AP218" s="270">
        <v>3.7999999999999999E-2</v>
      </c>
      <c r="AQ218" s="270">
        <v>3.7999999999999999E-2</v>
      </c>
      <c r="AR218" s="270">
        <v>3.7999999999999999E-2</v>
      </c>
      <c r="AS218" s="270">
        <v>0.107</v>
      </c>
      <c r="AT218" s="270">
        <v>0.109</v>
      </c>
      <c r="AU218" s="270">
        <v>0.112</v>
      </c>
      <c r="AV218" s="270">
        <v>0.114</v>
      </c>
      <c r="AW218" s="270">
        <v>0.11600000000000001</v>
      </c>
      <c r="AX218" s="270">
        <v>0</v>
      </c>
      <c r="AY218" s="270">
        <v>0</v>
      </c>
      <c r="AZ218" s="270">
        <v>0</v>
      </c>
      <c r="BA218" s="270">
        <v>0</v>
      </c>
      <c r="BB218" s="270">
        <v>0</v>
      </c>
      <c r="BC218" s="270">
        <v>0</v>
      </c>
      <c r="BD218" s="270">
        <v>0</v>
      </c>
      <c r="BE218" s="270">
        <v>0</v>
      </c>
      <c r="BF218" s="270">
        <v>0</v>
      </c>
      <c r="BG218" s="270">
        <v>0</v>
      </c>
    </row>
    <row r="219" spans="1:59">
      <c r="A219" s="267" t="s">
        <v>989</v>
      </c>
      <c r="B219" s="268" t="s">
        <v>395</v>
      </c>
      <c r="C219" s="268">
        <v>0</v>
      </c>
      <c r="D219" s="268">
        <v>0</v>
      </c>
      <c r="E219" s="268"/>
      <c r="F219" s="269" t="e">
        <v>#N/A</v>
      </c>
      <c r="G219" s="270">
        <v>0</v>
      </c>
      <c r="H219" s="270">
        <v>0</v>
      </c>
      <c r="I219" s="270">
        <v>0</v>
      </c>
      <c r="J219" s="270">
        <v>0</v>
      </c>
      <c r="K219" s="270">
        <v>0</v>
      </c>
      <c r="L219" s="270" t="e">
        <v>#VALUE!</v>
      </c>
      <c r="M219" s="271" t="s">
        <v>395</v>
      </c>
      <c r="N219" s="269">
        <v>0</v>
      </c>
      <c r="O219" s="269">
        <v>0</v>
      </c>
      <c r="P219" s="269">
        <v>0</v>
      </c>
      <c r="Q219" s="269">
        <v>0</v>
      </c>
      <c r="R219" s="269">
        <v>0</v>
      </c>
      <c r="S219" s="269" t="s">
        <v>183</v>
      </c>
      <c r="T219" s="270">
        <v>0</v>
      </c>
      <c r="U219" s="270">
        <v>0</v>
      </c>
      <c r="V219" s="270">
        <v>0</v>
      </c>
      <c r="W219" s="270">
        <v>0</v>
      </c>
      <c r="X219" s="270">
        <v>0</v>
      </c>
      <c r="Y219" s="270">
        <v>0</v>
      </c>
      <c r="Z219" s="270">
        <v>0</v>
      </c>
      <c r="AA219" s="270">
        <v>0</v>
      </c>
      <c r="AB219" s="270">
        <v>0</v>
      </c>
      <c r="AC219" s="270">
        <v>0</v>
      </c>
      <c r="AD219" s="270">
        <v>0</v>
      </c>
      <c r="AE219" s="270">
        <v>0</v>
      </c>
      <c r="AF219" s="270">
        <v>0</v>
      </c>
      <c r="AG219" s="270">
        <v>0</v>
      </c>
      <c r="AH219" s="270">
        <v>0</v>
      </c>
      <c r="AI219" s="270">
        <v>0</v>
      </c>
      <c r="AJ219" s="270">
        <v>0</v>
      </c>
      <c r="AK219" s="270">
        <v>0</v>
      </c>
      <c r="AL219" s="270">
        <v>0</v>
      </c>
      <c r="AM219" s="270">
        <v>0</v>
      </c>
      <c r="AN219" s="270">
        <v>0</v>
      </c>
      <c r="AO219" s="270">
        <v>0</v>
      </c>
      <c r="AP219" s="270">
        <v>0</v>
      </c>
      <c r="AQ219" s="270">
        <v>0</v>
      </c>
      <c r="AR219" s="270">
        <v>0</v>
      </c>
      <c r="AS219" s="270">
        <v>0</v>
      </c>
      <c r="AT219" s="270">
        <v>0</v>
      </c>
      <c r="AU219" s="270">
        <v>0</v>
      </c>
      <c r="AV219" s="270">
        <v>0</v>
      </c>
      <c r="AW219" s="270">
        <v>0</v>
      </c>
      <c r="AX219" s="270">
        <v>0</v>
      </c>
      <c r="AY219" s="270">
        <v>0</v>
      </c>
      <c r="AZ219" s="270">
        <v>0</v>
      </c>
      <c r="BA219" s="270">
        <v>0</v>
      </c>
      <c r="BB219" s="270">
        <v>0</v>
      </c>
      <c r="BC219" s="270">
        <v>0</v>
      </c>
      <c r="BD219" s="270">
        <v>0</v>
      </c>
      <c r="BE219" s="270">
        <v>0</v>
      </c>
      <c r="BF219" s="270">
        <v>0</v>
      </c>
      <c r="BG219" s="270">
        <v>0</v>
      </c>
    </row>
    <row r="220" spans="1:59">
      <c r="A220" s="267" t="s">
        <v>563</v>
      </c>
      <c r="B220" s="268">
        <v>2.9166666666666674E-2</v>
      </c>
      <c r="C220" s="268">
        <v>4.4999999999999998E-2</v>
      </c>
      <c r="D220" s="268">
        <v>0</v>
      </c>
      <c r="E220" s="268"/>
      <c r="F220" s="269">
        <v>367</v>
      </c>
      <c r="G220" s="270">
        <v>1.9E-2</v>
      </c>
      <c r="H220" s="270">
        <v>5.0000000000000001E-3</v>
      </c>
      <c r="I220" s="270">
        <v>0</v>
      </c>
      <c r="J220" s="270">
        <v>0</v>
      </c>
      <c r="K220" s="270">
        <v>0</v>
      </c>
      <c r="L220" s="270">
        <v>5.1666666666666736E-3</v>
      </c>
      <c r="M220" s="271">
        <v>51.771117166212534</v>
      </c>
      <c r="N220" s="269">
        <v>400</v>
      </c>
      <c r="O220" s="269">
        <v>425</v>
      </c>
      <c r="P220" s="269">
        <v>450</v>
      </c>
      <c r="Q220" s="269">
        <v>475</v>
      </c>
      <c r="R220" s="269">
        <v>500</v>
      </c>
      <c r="S220" s="269" t="s">
        <v>168</v>
      </c>
      <c r="T220" s="270">
        <v>2.3E-2</v>
      </c>
      <c r="U220" s="270">
        <v>2.4E-2</v>
      </c>
      <c r="V220" s="270">
        <v>2.5000000000000001E-2</v>
      </c>
      <c r="W220" s="270">
        <v>2.5999999999999999E-2</v>
      </c>
      <c r="X220" s="270">
        <v>2.7E-2</v>
      </c>
      <c r="Y220" s="270">
        <v>4.0000000000000001E-3</v>
      </c>
      <c r="Z220" s="270">
        <v>5.0000000000000001E-3</v>
      </c>
      <c r="AA220" s="270">
        <v>6.0000000000000001E-3</v>
      </c>
      <c r="AB220" s="270">
        <v>7.0000000000000001E-3</v>
      </c>
      <c r="AC220" s="270">
        <v>8.0000000000000002E-3</v>
      </c>
      <c r="AD220" s="270">
        <v>0</v>
      </c>
      <c r="AE220" s="270">
        <v>0</v>
      </c>
      <c r="AF220" s="270">
        <v>0</v>
      </c>
      <c r="AG220" s="270">
        <v>0</v>
      </c>
      <c r="AH220" s="270">
        <v>0</v>
      </c>
      <c r="AI220" s="270">
        <v>0</v>
      </c>
      <c r="AJ220" s="270">
        <v>0</v>
      </c>
      <c r="AK220" s="270">
        <v>0</v>
      </c>
      <c r="AL220" s="270">
        <v>0</v>
      </c>
      <c r="AM220" s="270">
        <v>0</v>
      </c>
      <c r="AN220" s="270">
        <v>1E-3</v>
      </c>
      <c r="AO220" s="270">
        <v>1E-3</v>
      </c>
      <c r="AP220" s="270">
        <v>1E-3</v>
      </c>
      <c r="AQ220" s="270">
        <v>1E-3</v>
      </c>
      <c r="AR220" s="270">
        <v>1E-3</v>
      </c>
      <c r="AS220" s="270">
        <v>2E-3</v>
      </c>
      <c r="AT220" s="270">
        <v>3.0000000000000001E-3</v>
      </c>
      <c r="AU220" s="270">
        <v>3.0000000000000001E-3</v>
      </c>
      <c r="AV220" s="270">
        <v>3.0000000000000001E-3</v>
      </c>
      <c r="AW220" s="270">
        <v>3.0000000000000001E-3</v>
      </c>
      <c r="AX220" s="270">
        <v>0</v>
      </c>
      <c r="AY220" s="270">
        <v>0</v>
      </c>
      <c r="AZ220" s="270">
        <v>0</v>
      </c>
      <c r="BA220" s="270">
        <v>0</v>
      </c>
      <c r="BB220" s="270">
        <v>0</v>
      </c>
      <c r="BC220" s="270">
        <v>0</v>
      </c>
      <c r="BD220" s="270">
        <v>0</v>
      </c>
      <c r="BE220" s="270">
        <v>0</v>
      </c>
      <c r="BF220" s="270">
        <v>0</v>
      </c>
      <c r="BG220" s="270">
        <v>0</v>
      </c>
    </row>
    <row r="221" spans="1:59">
      <c r="A221" s="267" t="s">
        <v>564</v>
      </c>
      <c r="B221" s="268">
        <v>0.128</v>
      </c>
      <c r="C221" s="268">
        <v>0.94799999999999995</v>
      </c>
      <c r="D221" s="268">
        <v>0</v>
      </c>
      <c r="E221" s="268"/>
      <c r="F221" s="269">
        <v>942</v>
      </c>
      <c r="G221" s="270">
        <v>9.7000000000000003E-2</v>
      </c>
      <c r="H221" s="270">
        <v>8.9999999999999993E-3</v>
      </c>
      <c r="I221" s="270">
        <v>1E-3</v>
      </c>
      <c r="J221" s="270">
        <v>1E-3</v>
      </c>
      <c r="K221" s="270">
        <v>0</v>
      </c>
      <c r="L221" s="270">
        <v>2.0000000000000004E-2</v>
      </c>
      <c r="M221" s="271">
        <v>102.9723991507431</v>
      </c>
      <c r="N221" s="269">
        <v>1050</v>
      </c>
      <c r="O221" s="269">
        <v>1425</v>
      </c>
      <c r="P221" s="269">
        <v>1500</v>
      </c>
      <c r="Q221" s="269">
        <v>1575</v>
      </c>
      <c r="R221" s="269">
        <v>1650</v>
      </c>
      <c r="S221" s="269" t="s">
        <v>202</v>
      </c>
      <c r="T221" s="270">
        <v>0.14499999999999999</v>
      </c>
      <c r="U221" s="270">
        <v>0.153</v>
      </c>
      <c r="V221" s="270">
        <v>0.161</v>
      </c>
      <c r="W221" s="270">
        <v>0.17</v>
      </c>
      <c r="X221" s="270">
        <v>0.18</v>
      </c>
      <c r="Y221" s="270">
        <v>1.4E-2</v>
      </c>
      <c r="Z221" s="270">
        <v>1.6E-2</v>
      </c>
      <c r="AA221" s="270">
        <v>1.7999999999999999E-2</v>
      </c>
      <c r="AB221" s="270">
        <v>0.02</v>
      </c>
      <c r="AC221" s="270">
        <v>2.5000000000000001E-2</v>
      </c>
      <c r="AD221" s="270">
        <v>4.0000000000000001E-3</v>
      </c>
      <c r="AE221" s="270">
        <v>4.0000000000000001E-3</v>
      </c>
      <c r="AF221" s="270">
        <v>4.0000000000000001E-3</v>
      </c>
      <c r="AG221" s="270">
        <v>4.0000000000000001E-3</v>
      </c>
      <c r="AH221" s="270">
        <v>7.0000000000000001E-3</v>
      </c>
      <c r="AI221" s="270">
        <v>8.0000000000000002E-3</v>
      </c>
      <c r="AJ221" s="270">
        <v>8.0000000000000002E-3</v>
      </c>
      <c r="AK221" s="270">
        <v>8.0000000000000002E-3</v>
      </c>
      <c r="AL221" s="270">
        <v>8.0000000000000002E-3</v>
      </c>
      <c r="AM221" s="270">
        <v>8.0000000000000002E-3</v>
      </c>
      <c r="AN221" s="270">
        <v>0</v>
      </c>
      <c r="AO221" s="270">
        <v>0</v>
      </c>
      <c r="AP221" s="270">
        <v>0</v>
      </c>
      <c r="AQ221" s="270">
        <v>0</v>
      </c>
      <c r="AR221" s="270">
        <v>0</v>
      </c>
      <c r="AS221" s="270">
        <v>8.9999999999999993E-3</v>
      </c>
      <c r="AT221" s="270">
        <v>0.01</v>
      </c>
      <c r="AU221" s="270">
        <v>1.0999999999999999E-2</v>
      </c>
      <c r="AV221" s="270">
        <v>1.2E-2</v>
      </c>
      <c r="AW221" s="270">
        <v>1.4999999999999999E-2</v>
      </c>
      <c r="AX221" s="270">
        <v>0</v>
      </c>
      <c r="AY221" s="270">
        <v>0</v>
      </c>
      <c r="AZ221" s="270">
        <v>0</v>
      </c>
      <c r="BA221" s="270">
        <v>0</v>
      </c>
      <c r="BB221" s="270">
        <v>0</v>
      </c>
      <c r="BC221" s="270">
        <v>0</v>
      </c>
      <c r="BD221" s="270">
        <v>0</v>
      </c>
      <c r="BE221" s="270">
        <v>0</v>
      </c>
      <c r="BF221" s="270">
        <v>0</v>
      </c>
      <c r="BG221" s="270">
        <v>0</v>
      </c>
    </row>
    <row r="222" spans="1:59">
      <c r="A222" s="267" t="s">
        <v>565</v>
      </c>
      <c r="B222" s="268">
        <v>0.30716666666666664</v>
      </c>
      <c r="C222" s="268">
        <v>1.012</v>
      </c>
      <c r="D222" s="268">
        <v>0</v>
      </c>
      <c r="E222" s="268"/>
      <c r="F222" s="269">
        <v>4680</v>
      </c>
      <c r="G222" s="270">
        <v>0.23899999999999999</v>
      </c>
      <c r="H222" s="270">
        <v>5.0000000000000001E-3</v>
      </c>
      <c r="I222" s="270">
        <v>0</v>
      </c>
      <c r="J222" s="270">
        <v>0</v>
      </c>
      <c r="K222" s="270">
        <v>1.2E-2</v>
      </c>
      <c r="L222" s="270">
        <v>5.1166666666666638E-2</v>
      </c>
      <c r="M222" s="271">
        <v>51.068376068376068</v>
      </c>
      <c r="N222" s="269">
        <v>6739</v>
      </c>
      <c r="O222" s="269">
        <v>7466</v>
      </c>
      <c r="P222" s="269">
        <v>7466</v>
      </c>
      <c r="Q222" s="269">
        <v>7466</v>
      </c>
      <c r="R222" s="269">
        <v>7466</v>
      </c>
      <c r="S222" s="269" t="s">
        <v>201</v>
      </c>
      <c r="T222" s="270">
        <v>0.40400000000000003</v>
      </c>
      <c r="U222" s="270">
        <v>0.47899999999999998</v>
      </c>
      <c r="V222" s="270">
        <v>0.47899999999999998</v>
      </c>
      <c r="W222" s="270">
        <v>0.47899999999999998</v>
      </c>
      <c r="X222" s="270">
        <v>0.47899999999999998</v>
      </c>
      <c r="Y222" s="270">
        <v>0.01</v>
      </c>
      <c r="Z222" s="270">
        <v>1.2E-2</v>
      </c>
      <c r="AA222" s="270">
        <v>1.2E-2</v>
      </c>
      <c r="AB222" s="270">
        <v>1.2E-2</v>
      </c>
      <c r="AC222" s="270">
        <v>1.2E-2</v>
      </c>
      <c r="AD222" s="270">
        <v>0</v>
      </c>
      <c r="AE222" s="270">
        <v>0</v>
      </c>
      <c r="AF222" s="270">
        <v>0</v>
      </c>
      <c r="AG222" s="270">
        <v>0</v>
      </c>
      <c r="AH222" s="270">
        <v>0</v>
      </c>
      <c r="AI222" s="270">
        <v>0</v>
      </c>
      <c r="AJ222" s="270">
        <v>0</v>
      </c>
      <c r="AK222" s="270">
        <v>0</v>
      </c>
      <c r="AL222" s="270">
        <v>0</v>
      </c>
      <c r="AM222" s="270">
        <v>0</v>
      </c>
      <c r="AN222" s="270">
        <v>1.2999999999999999E-2</v>
      </c>
      <c r="AO222" s="270">
        <v>1.2999999999999999E-2</v>
      </c>
      <c r="AP222" s="270">
        <v>1.2999999999999999E-2</v>
      </c>
      <c r="AQ222" s="270">
        <v>1.2999999999999999E-2</v>
      </c>
      <c r="AR222" s="270">
        <v>1.2999999999999999E-2</v>
      </c>
      <c r="AS222" s="270">
        <v>8.3000000000000004E-2</v>
      </c>
      <c r="AT222" s="270">
        <v>9.8000000000000004E-2</v>
      </c>
      <c r="AU222" s="270">
        <v>9.8000000000000004E-2</v>
      </c>
      <c r="AV222" s="270">
        <v>9.8000000000000004E-2</v>
      </c>
      <c r="AW222" s="270">
        <v>9.8000000000000004E-2</v>
      </c>
      <c r="AX222" s="270">
        <v>0</v>
      </c>
      <c r="AY222" s="270">
        <v>0</v>
      </c>
      <c r="AZ222" s="270">
        <v>0</v>
      </c>
      <c r="BA222" s="270">
        <v>0</v>
      </c>
      <c r="BB222" s="270">
        <v>0</v>
      </c>
      <c r="BC222" s="270">
        <v>0</v>
      </c>
      <c r="BD222" s="270">
        <v>0</v>
      </c>
      <c r="BE222" s="270">
        <v>0</v>
      </c>
      <c r="BF222" s="270">
        <v>0</v>
      </c>
      <c r="BG222" s="270">
        <v>0</v>
      </c>
    </row>
    <row r="223" spans="1:59">
      <c r="A223" s="267" t="s">
        <v>566</v>
      </c>
      <c r="B223" s="268">
        <v>0.30808333333333332</v>
      </c>
      <c r="C223" s="268">
        <v>0.64400000000000002</v>
      </c>
      <c r="D223" s="268">
        <v>0</v>
      </c>
      <c r="E223" s="268"/>
      <c r="F223" s="269">
        <v>3889</v>
      </c>
      <c r="G223" s="270">
        <v>0.125</v>
      </c>
      <c r="H223" s="270">
        <v>1.7000000000000001E-2</v>
      </c>
      <c r="I223" s="270">
        <v>0</v>
      </c>
      <c r="J223" s="270">
        <v>0</v>
      </c>
      <c r="K223" s="270">
        <v>2.1999999999999999E-2</v>
      </c>
      <c r="L223" s="270">
        <v>0.14408333333333331</v>
      </c>
      <c r="M223" s="271">
        <v>32.141938801748523</v>
      </c>
      <c r="N223" s="269">
        <v>4191</v>
      </c>
      <c r="O223" s="269">
        <v>4681</v>
      </c>
      <c r="P223" s="269">
        <v>4747</v>
      </c>
      <c r="Q223" s="269">
        <v>4747</v>
      </c>
      <c r="R223" s="269">
        <v>4747</v>
      </c>
      <c r="S223" s="269" t="s">
        <v>176</v>
      </c>
      <c r="T223" s="270">
        <v>0.13200000000000001</v>
      </c>
      <c r="U223" s="270">
        <v>0.13800000000000001</v>
      </c>
      <c r="V223" s="270">
        <v>0.13900000000000001</v>
      </c>
      <c r="W223" s="270">
        <v>0.13900000000000001</v>
      </c>
      <c r="X223" s="270">
        <v>0.13900000000000001</v>
      </c>
      <c r="Y223" s="270">
        <v>1.7999999999999999E-2</v>
      </c>
      <c r="Z223" s="270">
        <v>0.03</v>
      </c>
      <c r="AA223" s="270">
        <v>0.03</v>
      </c>
      <c r="AB223" s="270">
        <v>0.03</v>
      </c>
      <c r="AC223" s="270">
        <v>0.03</v>
      </c>
      <c r="AD223" s="270">
        <v>0</v>
      </c>
      <c r="AE223" s="270">
        <v>0</v>
      </c>
      <c r="AF223" s="270">
        <v>0</v>
      </c>
      <c r="AG223" s="270">
        <v>0</v>
      </c>
      <c r="AH223" s="270">
        <v>0</v>
      </c>
      <c r="AI223" s="270">
        <v>0</v>
      </c>
      <c r="AJ223" s="270">
        <v>0</v>
      </c>
      <c r="AK223" s="270">
        <v>0</v>
      </c>
      <c r="AL223" s="270">
        <v>0</v>
      </c>
      <c r="AM223" s="270">
        <v>0</v>
      </c>
      <c r="AN223" s="270">
        <v>0.01</v>
      </c>
      <c r="AO223" s="270">
        <v>0.01</v>
      </c>
      <c r="AP223" s="270">
        <v>0.01</v>
      </c>
      <c r="AQ223" s="270">
        <v>0.01</v>
      </c>
      <c r="AR223" s="270">
        <v>0.01</v>
      </c>
      <c r="AS223" s="270">
        <v>0.14000000000000001</v>
      </c>
      <c r="AT223" s="270">
        <v>0.156</v>
      </c>
      <c r="AU223" s="270">
        <v>0.157</v>
      </c>
      <c r="AV223" s="270">
        <v>0.157</v>
      </c>
      <c r="AW223" s="270">
        <v>0.157</v>
      </c>
      <c r="AX223" s="270">
        <v>4.9000000000000002E-2</v>
      </c>
      <c r="AY223" s="270">
        <v>0</v>
      </c>
      <c r="AZ223" s="270">
        <v>0</v>
      </c>
      <c r="BA223" s="270">
        <v>0</v>
      </c>
      <c r="BB223" s="270">
        <v>0</v>
      </c>
      <c r="BC223" s="270">
        <v>0</v>
      </c>
      <c r="BD223" s="270">
        <v>0</v>
      </c>
      <c r="BE223" s="270">
        <v>0</v>
      </c>
      <c r="BF223" s="270">
        <v>0</v>
      </c>
      <c r="BG223" s="270">
        <v>0</v>
      </c>
    </row>
    <row r="224" spans="1:59">
      <c r="A224" s="267" t="s">
        <v>567</v>
      </c>
      <c r="B224" s="268">
        <v>0.33650000000000002</v>
      </c>
      <c r="C224" s="268">
        <v>1.3860000000000001</v>
      </c>
      <c r="D224" s="268">
        <v>0</v>
      </c>
      <c r="E224" s="268"/>
      <c r="F224" s="269">
        <v>2650</v>
      </c>
      <c r="G224" s="270">
        <v>1.2E-2</v>
      </c>
      <c r="H224" s="270">
        <v>3.2000000000000001E-2</v>
      </c>
      <c r="I224" s="270">
        <v>0</v>
      </c>
      <c r="J224" s="270">
        <v>0</v>
      </c>
      <c r="K224" s="270">
        <v>0</v>
      </c>
      <c r="L224" s="270">
        <v>0.29250000000000004</v>
      </c>
      <c r="M224" s="271">
        <v>4.5283018867924527</v>
      </c>
      <c r="N224" s="269">
        <v>2844</v>
      </c>
      <c r="O224" s="269">
        <v>2958</v>
      </c>
      <c r="P224" s="269">
        <v>3076</v>
      </c>
      <c r="Q224" s="269">
        <v>3200</v>
      </c>
      <c r="R224" s="269">
        <v>3500</v>
      </c>
      <c r="S224" s="269" t="s">
        <v>148</v>
      </c>
      <c r="T224" s="270">
        <v>0.32700000000000001</v>
      </c>
      <c r="U224" s="270">
        <v>0.34</v>
      </c>
      <c r="V224" s="270">
        <v>0.35399999999999998</v>
      </c>
      <c r="W224" s="270">
        <v>0.36799999999999999</v>
      </c>
      <c r="X224" s="270">
        <v>0.375</v>
      </c>
      <c r="Y224" s="270">
        <v>0.05</v>
      </c>
      <c r="Z224" s="270">
        <v>0.06</v>
      </c>
      <c r="AA224" s="270">
        <v>6.5000000000000002E-2</v>
      </c>
      <c r="AB224" s="270">
        <v>7.0000000000000007E-2</v>
      </c>
      <c r="AC224" s="270">
        <v>7.4999999999999997E-2</v>
      </c>
      <c r="AD224" s="270">
        <v>0.3</v>
      </c>
      <c r="AE224" s="270">
        <v>0.4</v>
      </c>
      <c r="AF224" s="270">
        <v>0.45</v>
      </c>
      <c r="AG224" s="270">
        <v>0.5</v>
      </c>
      <c r="AH224" s="270">
        <v>0.55000000000000004</v>
      </c>
      <c r="AI224" s="270">
        <v>0.01</v>
      </c>
      <c r="AJ224" s="270">
        <v>1.0999999999999999E-2</v>
      </c>
      <c r="AK224" s="270">
        <v>1.2E-2</v>
      </c>
      <c r="AL224" s="270">
        <v>1.2999999999999999E-2</v>
      </c>
      <c r="AM224" s="270">
        <v>1.4999999999999999E-2</v>
      </c>
      <c r="AN224" s="270">
        <v>0</v>
      </c>
      <c r="AO224" s="270">
        <v>0</v>
      </c>
      <c r="AP224" s="270">
        <v>0</v>
      </c>
      <c r="AQ224" s="270">
        <v>0</v>
      </c>
      <c r="AR224" s="270">
        <v>0</v>
      </c>
      <c r="AS224" s="270">
        <v>6.7000000000000004E-2</v>
      </c>
      <c r="AT224" s="270">
        <v>7.2999999999999995E-2</v>
      </c>
      <c r="AU224" s="270">
        <v>7.8E-2</v>
      </c>
      <c r="AV224" s="270">
        <v>8.2000000000000003E-2</v>
      </c>
      <c r="AW224" s="270">
        <v>8.5000000000000006E-2</v>
      </c>
      <c r="AX224" s="270">
        <v>0</v>
      </c>
      <c r="AY224" s="270">
        <v>0</v>
      </c>
      <c r="AZ224" s="270">
        <v>0</v>
      </c>
      <c r="BA224" s="270">
        <v>0</v>
      </c>
      <c r="BB224" s="270">
        <v>0</v>
      </c>
      <c r="BC224" s="270">
        <v>0</v>
      </c>
      <c r="BD224" s="270">
        <v>0</v>
      </c>
      <c r="BE224" s="270">
        <v>0</v>
      </c>
      <c r="BF224" s="270">
        <v>0</v>
      </c>
      <c r="BG224" s="270">
        <v>0</v>
      </c>
    </row>
    <row r="225" spans="1:59">
      <c r="A225" s="267" t="s">
        <v>568</v>
      </c>
      <c r="B225" s="268">
        <v>0.6519166666666667</v>
      </c>
      <c r="C225" s="268">
        <v>1.44</v>
      </c>
      <c r="D225" s="268">
        <v>0</v>
      </c>
      <c r="E225" s="268"/>
      <c r="F225" s="269">
        <v>995</v>
      </c>
      <c r="G225" s="270">
        <v>0.12</v>
      </c>
      <c r="H225" s="270">
        <v>0.09</v>
      </c>
      <c r="I225" s="270">
        <v>0.372</v>
      </c>
      <c r="J225" s="270">
        <v>0</v>
      </c>
      <c r="K225" s="270">
        <v>1.9E-2</v>
      </c>
      <c r="L225" s="270">
        <v>5.0916666666666721E-2</v>
      </c>
      <c r="M225" s="271">
        <v>120.60301507537689</v>
      </c>
      <c r="N225" s="269">
        <v>820</v>
      </c>
      <c r="O225" s="269">
        <v>850</v>
      </c>
      <c r="P225" s="269">
        <v>875</v>
      </c>
      <c r="Q225" s="269">
        <v>900</v>
      </c>
      <c r="R225" s="269">
        <v>925</v>
      </c>
      <c r="S225" s="269" t="s">
        <v>195</v>
      </c>
      <c r="T225" s="270">
        <v>0.11</v>
      </c>
      <c r="U225" s="270">
        <v>0.11600000000000001</v>
      </c>
      <c r="V225" s="270">
        <v>0.121</v>
      </c>
      <c r="W225" s="270">
        <v>0.125</v>
      </c>
      <c r="X225" s="270">
        <v>0.129</v>
      </c>
      <c r="Y225" s="270">
        <v>0.30199999999999999</v>
      </c>
      <c r="Z225" s="270">
        <v>0.31900000000000001</v>
      </c>
      <c r="AA225" s="270">
        <v>0.33700000000000002</v>
      </c>
      <c r="AB225" s="270">
        <v>0.35499999999999998</v>
      </c>
      <c r="AC225" s="270">
        <v>0.35699999999999998</v>
      </c>
      <c r="AD225" s="270">
        <v>0</v>
      </c>
      <c r="AE225" s="270">
        <v>0</v>
      </c>
      <c r="AF225" s="270">
        <v>0</v>
      </c>
      <c r="AG225" s="270">
        <v>0</v>
      </c>
      <c r="AH225" s="270">
        <v>0</v>
      </c>
      <c r="AI225" s="270">
        <v>0</v>
      </c>
      <c r="AJ225" s="270">
        <v>0</v>
      </c>
      <c r="AK225" s="270">
        <v>0</v>
      </c>
      <c r="AL225" s="270">
        <v>0</v>
      </c>
      <c r="AM225" s="270">
        <v>0</v>
      </c>
      <c r="AN225" s="270">
        <v>2.3E-2</v>
      </c>
      <c r="AO225" s="270">
        <v>2.3E-2</v>
      </c>
      <c r="AP225" s="270">
        <v>2.3E-2</v>
      </c>
      <c r="AQ225" s="270">
        <v>2.3E-2</v>
      </c>
      <c r="AR225" s="270">
        <v>2.3E-2</v>
      </c>
      <c r="AS225" s="270">
        <v>2.3E-2</v>
      </c>
      <c r="AT225" s="270">
        <v>2.4E-2</v>
      </c>
      <c r="AU225" s="270">
        <v>2.5999999999999999E-2</v>
      </c>
      <c r="AV225" s="270">
        <v>2.7E-2</v>
      </c>
      <c r="AW225" s="270">
        <v>2.7E-2</v>
      </c>
      <c r="AX225" s="270">
        <v>0</v>
      </c>
      <c r="AY225" s="270">
        <v>0</v>
      </c>
      <c r="AZ225" s="270">
        <v>0</v>
      </c>
      <c r="BA225" s="270">
        <v>0</v>
      </c>
      <c r="BB225" s="270">
        <v>0</v>
      </c>
      <c r="BC225" s="270">
        <v>0</v>
      </c>
      <c r="BD225" s="270">
        <v>0</v>
      </c>
      <c r="BE225" s="270">
        <v>0</v>
      </c>
      <c r="BF225" s="270">
        <v>0</v>
      </c>
      <c r="BG225" s="270">
        <v>0</v>
      </c>
    </row>
    <row r="226" spans="1:59">
      <c r="A226" s="267" t="s">
        <v>569</v>
      </c>
      <c r="B226" s="268">
        <v>7.8333333333333362E-3</v>
      </c>
      <c r="C226" s="268">
        <v>0.20900000000000002</v>
      </c>
      <c r="D226" s="268">
        <v>0</v>
      </c>
      <c r="E226" s="268"/>
      <c r="F226" s="269">
        <v>1000</v>
      </c>
      <c r="G226" s="270">
        <v>7.0000000000000001E-3</v>
      </c>
      <c r="H226" s="270">
        <v>0</v>
      </c>
      <c r="I226" s="270">
        <v>0</v>
      </c>
      <c r="J226" s="270">
        <v>0</v>
      </c>
      <c r="K226" s="270">
        <v>0</v>
      </c>
      <c r="L226" s="270">
        <v>8.333333333333361E-4</v>
      </c>
      <c r="M226" s="271">
        <v>7</v>
      </c>
      <c r="N226" s="269">
        <v>1010</v>
      </c>
      <c r="O226" s="269">
        <v>1030</v>
      </c>
      <c r="P226" s="269">
        <v>1160</v>
      </c>
      <c r="Q226" s="269">
        <v>1170</v>
      </c>
      <c r="R226" s="269">
        <v>1180</v>
      </c>
      <c r="S226" s="269" t="s">
        <v>146</v>
      </c>
      <c r="T226" s="270">
        <v>6.0000000000000001E-3</v>
      </c>
      <c r="U226" s="270">
        <v>6.0000000000000001E-3</v>
      </c>
      <c r="V226" s="270">
        <v>7.0000000000000001E-3</v>
      </c>
      <c r="W226" s="270">
        <v>7.0000000000000001E-3</v>
      </c>
      <c r="X226" s="270">
        <v>7.0000000000000001E-3</v>
      </c>
      <c r="Y226" s="270">
        <v>0</v>
      </c>
      <c r="Z226" s="270">
        <v>1E-3</v>
      </c>
      <c r="AA226" s="270">
        <v>1E-3</v>
      </c>
      <c r="AB226" s="270">
        <v>1E-3</v>
      </c>
      <c r="AC226" s="270">
        <v>1E-3</v>
      </c>
      <c r="AD226" s="270">
        <v>0</v>
      </c>
      <c r="AE226" s="270">
        <v>0</v>
      </c>
      <c r="AF226" s="270">
        <v>0</v>
      </c>
      <c r="AG226" s="270">
        <v>0</v>
      </c>
      <c r="AH226" s="270">
        <v>0</v>
      </c>
      <c r="AI226" s="270">
        <v>0</v>
      </c>
      <c r="AJ226" s="270">
        <v>0</v>
      </c>
      <c r="AK226" s="270">
        <v>0</v>
      </c>
      <c r="AL226" s="270">
        <v>0</v>
      </c>
      <c r="AM226" s="270">
        <v>0</v>
      </c>
      <c r="AN226" s="270">
        <v>0</v>
      </c>
      <c r="AO226" s="270">
        <v>0</v>
      </c>
      <c r="AP226" s="270">
        <v>0</v>
      </c>
      <c r="AQ226" s="270">
        <v>0</v>
      </c>
      <c r="AR226" s="270">
        <v>0</v>
      </c>
      <c r="AS226" s="270">
        <v>8.9999999999999993E-3</v>
      </c>
      <c r="AT226" s="270">
        <v>8.9999999999999993E-3</v>
      </c>
      <c r="AU226" s="270">
        <v>8.9999999999999993E-3</v>
      </c>
      <c r="AV226" s="270">
        <v>0.01</v>
      </c>
      <c r="AW226" s="270">
        <v>0.01</v>
      </c>
      <c r="AX226" s="270">
        <v>0</v>
      </c>
      <c r="AY226" s="270">
        <v>0</v>
      </c>
      <c r="AZ226" s="270">
        <v>0</v>
      </c>
      <c r="BA226" s="270">
        <v>0</v>
      </c>
      <c r="BB226" s="270">
        <v>0</v>
      </c>
      <c r="BC226" s="270">
        <v>0</v>
      </c>
      <c r="BD226" s="270">
        <v>0</v>
      </c>
      <c r="BE226" s="270">
        <v>0</v>
      </c>
      <c r="BF226" s="270">
        <v>0</v>
      </c>
      <c r="BG226" s="270">
        <v>0</v>
      </c>
    </row>
    <row r="227" spans="1:59">
      <c r="A227" s="267" t="s">
        <v>570</v>
      </c>
      <c r="B227" s="268">
        <v>0.12725</v>
      </c>
      <c r="C227" s="268">
        <v>0.2</v>
      </c>
      <c r="D227" s="268">
        <v>1.0999999999999999E-2</v>
      </c>
      <c r="E227" s="268"/>
      <c r="F227" s="269">
        <v>729</v>
      </c>
      <c r="G227" s="270">
        <v>6.0999999999999999E-2</v>
      </c>
      <c r="H227" s="270">
        <v>4.9000000000000002E-2</v>
      </c>
      <c r="I227" s="270">
        <v>0</v>
      </c>
      <c r="J227" s="270">
        <v>8.0000000000000002E-3</v>
      </c>
      <c r="K227" s="270">
        <v>0</v>
      </c>
      <c r="L227" s="270">
        <v>-1.7500000000000016E-3</v>
      </c>
      <c r="M227" s="271">
        <v>83.676268861454048</v>
      </c>
      <c r="N227" s="269">
        <v>760</v>
      </c>
      <c r="O227" s="269">
        <v>820</v>
      </c>
      <c r="P227" s="269">
        <v>907</v>
      </c>
      <c r="Q227" s="269">
        <v>957</v>
      </c>
      <c r="R227" s="269">
        <v>1007</v>
      </c>
      <c r="S227" s="269" t="s">
        <v>200</v>
      </c>
      <c r="T227" s="270">
        <v>4.2999999999999997E-2</v>
      </c>
      <c r="U227" s="270">
        <v>4.5999999999999999E-2</v>
      </c>
      <c r="V227" s="270">
        <v>4.9000000000000002E-2</v>
      </c>
      <c r="W227" s="270">
        <v>5.1999999999999998E-2</v>
      </c>
      <c r="X227" s="270">
        <v>5.5E-2</v>
      </c>
      <c r="Y227" s="270">
        <v>0.01</v>
      </c>
      <c r="Z227" s="270">
        <v>0.01</v>
      </c>
      <c r="AA227" s="270">
        <v>0.01</v>
      </c>
      <c r="AB227" s="270">
        <v>0.01</v>
      </c>
      <c r="AC227" s="270">
        <v>1.0999999999999999E-2</v>
      </c>
      <c r="AD227" s="270">
        <v>0</v>
      </c>
      <c r="AE227" s="270">
        <v>0</v>
      </c>
      <c r="AF227" s="270">
        <v>0</v>
      </c>
      <c r="AG227" s="270">
        <v>0</v>
      </c>
      <c r="AH227" s="270">
        <v>0</v>
      </c>
      <c r="AI227" s="270">
        <v>8.0000000000000002E-3</v>
      </c>
      <c r="AJ227" s="270">
        <v>8.0000000000000002E-3</v>
      </c>
      <c r="AK227" s="270">
        <v>8.0000000000000002E-3</v>
      </c>
      <c r="AL227" s="270">
        <v>8.0000000000000002E-3</v>
      </c>
      <c r="AM227" s="270">
        <v>8.9999999999999993E-3</v>
      </c>
      <c r="AN227" s="270">
        <v>0</v>
      </c>
      <c r="AO227" s="270">
        <v>0</v>
      </c>
      <c r="AP227" s="270">
        <v>0</v>
      </c>
      <c r="AQ227" s="270">
        <v>0</v>
      </c>
      <c r="AR227" s="270">
        <v>0</v>
      </c>
      <c r="AS227" s="270">
        <v>4.0000000000000001E-3</v>
      </c>
      <c r="AT227" s="270">
        <v>4.0000000000000001E-3</v>
      </c>
      <c r="AU227" s="270">
        <v>4.0000000000000001E-3</v>
      </c>
      <c r="AV227" s="270">
        <v>4.0000000000000001E-3</v>
      </c>
      <c r="AW227" s="270">
        <v>4.0000000000000001E-3</v>
      </c>
      <c r="AX227" s="270">
        <v>0</v>
      </c>
      <c r="AY227" s="270">
        <v>0</v>
      </c>
      <c r="AZ227" s="270">
        <v>0</v>
      </c>
      <c r="BA227" s="270">
        <v>0</v>
      </c>
      <c r="BB227" s="270">
        <v>0</v>
      </c>
      <c r="BC227" s="270">
        <v>0</v>
      </c>
      <c r="BD227" s="270">
        <v>0</v>
      </c>
      <c r="BE227" s="270">
        <v>0</v>
      </c>
      <c r="BF227" s="270">
        <v>0</v>
      </c>
      <c r="BG227" s="270">
        <v>0</v>
      </c>
    </row>
    <row r="228" spans="1:59">
      <c r="A228" s="267" t="s">
        <v>571</v>
      </c>
      <c r="B228" s="268">
        <v>5.4333333333333345E-2</v>
      </c>
      <c r="C228" s="268">
        <v>7.9000000000000001E-2</v>
      </c>
      <c r="D228" s="268">
        <v>0</v>
      </c>
      <c r="E228" s="268"/>
      <c r="F228" s="269">
        <v>584</v>
      </c>
      <c r="G228" s="270">
        <v>2.5999999999999999E-2</v>
      </c>
      <c r="H228" s="270">
        <v>1.0999999999999999E-2</v>
      </c>
      <c r="I228" s="270">
        <v>0</v>
      </c>
      <c r="J228" s="270">
        <v>0</v>
      </c>
      <c r="K228" s="270">
        <v>1E-3</v>
      </c>
      <c r="L228" s="270">
        <v>1.6333333333333346E-2</v>
      </c>
      <c r="M228" s="271">
        <v>44.520547945205479</v>
      </c>
      <c r="N228" s="269">
        <v>587</v>
      </c>
      <c r="O228" s="269">
        <v>593</v>
      </c>
      <c r="P228" s="269">
        <v>598</v>
      </c>
      <c r="Q228" s="269">
        <v>604</v>
      </c>
      <c r="R228" s="269">
        <v>610</v>
      </c>
      <c r="S228" s="269" t="s">
        <v>203</v>
      </c>
      <c r="T228" s="270">
        <v>2.5999999999999999E-2</v>
      </c>
      <c r="U228" s="270">
        <v>2.5999999999999999E-2</v>
      </c>
      <c r="V228" s="270">
        <v>2.5999999999999999E-2</v>
      </c>
      <c r="W228" s="270">
        <v>2.5999999999999999E-2</v>
      </c>
      <c r="X228" s="270">
        <v>2.5999999999999999E-2</v>
      </c>
      <c r="Y228" s="270">
        <v>1.0999999999999999E-2</v>
      </c>
      <c r="Z228" s="270">
        <v>1.0999999999999999E-2</v>
      </c>
      <c r="AA228" s="270">
        <v>1.2E-2</v>
      </c>
      <c r="AB228" s="270">
        <v>1.2E-2</v>
      </c>
      <c r="AC228" s="270">
        <v>1.2E-2</v>
      </c>
      <c r="AD228" s="270">
        <v>0</v>
      </c>
      <c r="AE228" s="270">
        <v>0</v>
      </c>
      <c r="AF228" s="270">
        <v>0</v>
      </c>
      <c r="AG228" s="270">
        <v>0</v>
      </c>
      <c r="AH228" s="270">
        <v>0</v>
      </c>
      <c r="AI228" s="270">
        <v>0</v>
      </c>
      <c r="AJ228" s="270">
        <v>0</v>
      </c>
      <c r="AK228" s="270">
        <v>0</v>
      </c>
      <c r="AL228" s="270">
        <v>0</v>
      </c>
      <c r="AM228" s="270">
        <v>0</v>
      </c>
      <c r="AN228" s="270">
        <v>1E-3</v>
      </c>
      <c r="AO228" s="270">
        <v>1E-3</v>
      </c>
      <c r="AP228" s="270">
        <v>1E-3</v>
      </c>
      <c r="AQ228" s="270">
        <v>1E-3</v>
      </c>
      <c r="AR228" s="270">
        <v>1E-3</v>
      </c>
      <c r="AS228" s="270">
        <v>1.6E-2</v>
      </c>
      <c r="AT228" s="270">
        <v>1.6E-2</v>
      </c>
      <c r="AU228" s="270">
        <v>1.6E-2</v>
      </c>
      <c r="AV228" s="270">
        <v>1.6E-2</v>
      </c>
      <c r="AW228" s="270">
        <v>1.6E-2</v>
      </c>
      <c r="AX228" s="270">
        <v>0</v>
      </c>
      <c r="AY228" s="270">
        <v>0</v>
      </c>
      <c r="AZ228" s="270">
        <v>0</v>
      </c>
      <c r="BA228" s="270">
        <v>0</v>
      </c>
      <c r="BB228" s="270">
        <v>0</v>
      </c>
      <c r="BC228" s="270">
        <v>0</v>
      </c>
      <c r="BD228" s="270">
        <v>0</v>
      </c>
      <c r="BE228" s="270">
        <v>0</v>
      </c>
      <c r="BF228" s="270">
        <v>0</v>
      </c>
      <c r="BG228" s="270">
        <v>0</v>
      </c>
    </row>
    <row r="229" spans="1:59">
      <c r="A229" s="267" t="s">
        <v>572</v>
      </c>
      <c r="B229" s="268">
        <v>0.81616666666666671</v>
      </c>
      <c r="C229" s="268">
        <v>5.1669999999999998</v>
      </c>
      <c r="D229" s="268">
        <v>5.6000000000000001E-2</v>
      </c>
      <c r="E229" s="268"/>
      <c r="F229" s="269">
        <v>7187</v>
      </c>
      <c r="G229" s="270">
        <v>0.443</v>
      </c>
      <c r="H229" s="270">
        <v>0.23799999999999999</v>
      </c>
      <c r="I229" s="270">
        <v>8.9999999999999993E-3</v>
      </c>
      <c r="J229" s="270">
        <v>1.6E-2</v>
      </c>
      <c r="K229" s="270">
        <v>3.2000000000000001E-2</v>
      </c>
      <c r="L229" s="270">
        <v>2.2166666666666557E-2</v>
      </c>
      <c r="M229" s="271">
        <v>61.639070544037843</v>
      </c>
      <c r="N229" s="269">
        <v>7553</v>
      </c>
      <c r="O229" s="269">
        <v>7750</v>
      </c>
      <c r="P229" s="269">
        <v>7901</v>
      </c>
      <c r="Q229" s="269">
        <v>8059</v>
      </c>
      <c r="R229" s="269">
        <v>9205</v>
      </c>
      <c r="S229" s="269" t="s">
        <v>152</v>
      </c>
      <c r="T229" s="270">
        <v>0.48399999999999999</v>
      </c>
      <c r="U229" s="270">
        <v>0.497</v>
      </c>
      <c r="V229" s="270">
        <v>0.51200000000000001</v>
      </c>
      <c r="W229" s="270">
        <v>0.52600000000000002</v>
      </c>
      <c r="X229" s="270">
        <v>0.54</v>
      </c>
      <c r="Y229" s="270">
        <v>0.16900000000000001</v>
      </c>
      <c r="Z229" s="270">
        <v>0.17199999999999999</v>
      </c>
      <c r="AA229" s="270">
        <v>0.17499999999999999</v>
      </c>
      <c r="AB229" s="270">
        <v>0.17799999999999999</v>
      </c>
      <c r="AC229" s="270">
        <v>0.184</v>
      </c>
      <c r="AD229" s="270">
        <v>0.11899999999999999</v>
      </c>
      <c r="AE229" s="270">
        <v>0.125</v>
      </c>
      <c r="AF229" s="270">
        <v>0.13100000000000001</v>
      </c>
      <c r="AG229" s="270">
        <v>0.13800000000000001</v>
      </c>
      <c r="AH229" s="270">
        <v>0.14299999999999999</v>
      </c>
      <c r="AI229" s="270">
        <v>1.4999999999999999E-2</v>
      </c>
      <c r="AJ229" s="270">
        <v>1.4999999999999999E-2</v>
      </c>
      <c r="AK229" s="270">
        <v>1.4999999999999999E-2</v>
      </c>
      <c r="AL229" s="270">
        <v>1.6E-2</v>
      </c>
      <c r="AM229" s="270">
        <v>1.7999999999999999E-2</v>
      </c>
      <c r="AN229" s="270">
        <v>3.2000000000000001E-2</v>
      </c>
      <c r="AO229" s="270">
        <v>3.2000000000000001E-2</v>
      </c>
      <c r="AP229" s="270">
        <v>3.2000000000000001E-2</v>
      </c>
      <c r="AQ229" s="270">
        <v>3.2000000000000001E-2</v>
      </c>
      <c r="AR229" s="270">
        <v>3.2000000000000001E-2</v>
      </c>
      <c r="AS229" s="270">
        <v>0</v>
      </c>
      <c r="AT229" s="270">
        <v>0</v>
      </c>
      <c r="AU229" s="270">
        <v>0</v>
      </c>
      <c r="AV229" s="270">
        <v>0</v>
      </c>
      <c r="AW229" s="270">
        <v>0</v>
      </c>
      <c r="AX229" s="270">
        <v>0</v>
      </c>
      <c r="AY229" s="270">
        <v>0</v>
      </c>
      <c r="AZ229" s="270">
        <v>0</v>
      </c>
      <c r="BA229" s="270">
        <v>0</v>
      </c>
      <c r="BB229" s="270">
        <v>0</v>
      </c>
      <c r="BC229" s="270">
        <v>0</v>
      </c>
      <c r="BD229" s="270">
        <v>0</v>
      </c>
      <c r="BE229" s="270">
        <v>0</v>
      </c>
      <c r="BF229" s="270">
        <v>0</v>
      </c>
      <c r="BG229" s="270">
        <v>0</v>
      </c>
    </row>
    <row r="230" spans="1:59">
      <c r="A230" s="267" t="s">
        <v>573</v>
      </c>
      <c r="B230" s="268">
        <v>29.156750000000002</v>
      </c>
      <c r="C230" s="268">
        <v>90.3</v>
      </c>
      <c r="D230" s="268">
        <v>3.3499999999999996</v>
      </c>
      <c r="E230" s="268"/>
      <c r="F230" s="269">
        <v>203870</v>
      </c>
      <c r="G230" s="270">
        <v>10.119999999999999</v>
      </c>
      <c r="H230" s="270">
        <v>4.7880000000000003</v>
      </c>
      <c r="I230" s="270">
        <v>2.5049999999999999</v>
      </c>
      <c r="J230" s="270">
        <v>0</v>
      </c>
      <c r="K230" s="270">
        <v>4.08</v>
      </c>
      <c r="L230" s="270">
        <v>4.3137499999999989</v>
      </c>
      <c r="M230" s="271">
        <v>49.639476136753814</v>
      </c>
      <c r="N230" s="269">
        <v>242576</v>
      </c>
      <c r="O230" s="269">
        <v>291902</v>
      </c>
      <c r="P230" s="269">
        <v>344905</v>
      </c>
      <c r="Q230" s="269">
        <v>361421</v>
      </c>
      <c r="R230" s="269">
        <v>377936</v>
      </c>
      <c r="S230" s="269" t="s">
        <v>200</v>
      </c>
      <c r="T230" s="270">
        <v>15.282</v>
      </c>
      <c r="U230" s="270">
        <v>18.39</v>
      </c>
      <c r="V230" s="270">
        <v>21.728999999999999</v>
      </c>
      <c r="W230" s="270">
        <v>22.77</v>
      </c>
      <c r="X230" s="270">
        <v>23.81</v>
      </c>
      <c r="Y230" s="270">
        <v>6.55</v>
      </c>
      <c r="Z230" s="270">
        <v>7.8819999999999997</v>
      </c>
      <c r="AA230" s="270">
        <v>9.3130000000000006</v>
      </c>
      <c r="AB230" s="270">
        <v>9.7590000000000003</v>
      </c>
      <c r="AC230" s="270">
        <v>10.205</v>
      </c>
      <c r="AD230" s="270">
        <v>5.8</v>
      </c>
      <c r="AE230" s="270">
        <v>9.77</v>
      </c>
      <c r="AF230" s="270">
        <v>13.51</v>
      </c>
      <c r="AG230" s="270">
        <v>18.57</v>
      </c>
      <c r="AH230" s="270">
        <v>23.63</v>
      </c>
      <c r="AI230" s="270">
        <v>0</v>
      </c>
      <c r="AJ230" s="270">
        <v>0</v>
      </c>
      <c r="AK230" s="270">
        <v>0</v>
      </c>
      <c r="AL230" s="270">
        <v>0</v>
      </c>
      <c r="AM230" s="270">
        <v>0</v>
      </c>
      <c r="AN230" s="270">
        <v>2.6970000000000001</v>
      </c>
      <c r="AO230" s="270">
        <v>3.4340000000000002</v>
      </c>
      <c r="AP230" s="270">
        <v>4.1859999999999999</v>
      </c>
      <c r="AQ230" s="270">
        <v>4.7770000000000001</v>
      </c>
      <c r="AR230" s="270">
        <v>5.3630000000000004</v>
      </c>
      <c r="AS230" s="270">
        <v>2.4750000000000001</v>
      </c>
      <c r="AT230" s="270">
        <v>3.1509999999999998</v>
      </c>
      <c r="AU230" s="270">
        <v>3.8410000000000002</v>
      </c>
      <c r="AV230" s="270">
        <v>4.3840000000000003</v>
      </c>
      <c r="AW230" s="270">
        <v>4.9210000000000003</v>
      </c>
      <c r="AX230" s="270">
        <v>0</v>
      </c>
      <c r="AY230" s="270">
        <v>2.5</v>
      </c>
      <c r="AZ230" s="270">
        <v>0</v>
      </c>
      <c r="BA230" s="270">
        <v>0</v>
      </c>
      <c r="BB230" s="270">
        <v>0</v>
      </c>
      <c r="BC230" s="270">
        <v>0.72799999999999998</v>
      </c>
      <c r="BD230" s="270">
        <v>0.26899999999999996</v>
      </c>
      <c r="BE230" s="270">
        <v>0.33000000000000007</v>
      </c>
      <c r="BF230" s="270">
        <v>0.41599999999999993</v>
      </c>
      <c r="BG230" s="270">
        <v>0.33700000000000002</v>
      </c>
    </row>
    <row r="231" spans="1:59">
      <c r="A231" s="267" t="s">
        <v>990</v>
      </c>
      <c r="B231" s="268" t="s">
        <v>395</v>
      </c>
      <c r="C231" s="268">
        <v>0</v>
      </c>
      <c r="D231" s="268">
        <v>0</v>
      </c>
      <c r="E231" s="268"/>
      <c r="F231" s="269" t="e">
        <v>#N/A</v>
      </c>
      <c r="G231" s="270">
        <v>0</v>
      </c>
      <c r="H231" s="270">
        <v>0</v>
      </c>
      <c r="I231" s="270">
        <v>0</v>
      </c>
      <c r="J231" s="270">
        <v>0</v>
      </c>
      <c r="K231" s="270">
        <v>0</v>
      </c>
      <c r="L231" s="270" t="e">
        <v>#VALUE!</v>
      </c>
      <c r="M231" s="271" t="s">
        <v>395</v>
      </c>
      <c r="N231" s="269">
        <v>0</v>
      </c>
      <c r="O231" s="269">
        <v>0</v>
      </c>
      <c r="P231" s="269">
        <v>0</v>
      </c>
      <c r="Q231" s="269">
        <v>0</v>
      </c>
      <c r="R231" s="269">
        <v>0</v>
      </c>
      <c r="S231" s="269" t="s">
        <v>161</v>
      </c>
      <c r="T231" s="270">
        <v>0</v>
      </c>
      <c r="U231" s="270">
        <v>0</v>
      </c>
      <c r="V231" s="270">
        <v>0</v>
      </c>
      <c r="W231" s="270">
        <v>0</v>
      </c>
      <c r="X231" s="270">
        <v>0</v>
      </c>
      <c r="Y231" s="270">
        <v>0</v>
      </c>
      <c r="Z231" s="270">
        <v>0</v>
      </c>
      <c r="AA231" s="270">
        <v>0</v>
      </c>
      <c r="AB231" s="270">
        <v>0</v>
      </c>
      <c r="AC231" s="270">
        <v>0</v>
      </c>
      <c r="AD231" s="270">
        <v>0</v>
      </c>
      <c r="AE231" s="270">
        <v>0</v>
      </c>
      <c r="AF231" s="270">
        <v>0</v>
      </c>
      <c r="AG231" s="270">
        <v>0</v>
      </c>
      <c r="AH231" s="270">
        <v>0</v>
      </c>
      <c r="AI231" s="270">
        <v>0</v>
      </c>
      <c r="AJ231" s="270">
        <v>0</v>
      </c>
      <c r="AK231" s="270">
        <v>0</v>
      </c>
      <c r="AL231" s="270">
        <v>0</v>
      </c>
      <c r="AM231" s="270">
        <v>0</v>
      </c>
      <c r="AN231" s="270">
        <v>0</v>
      </c>
      <c r="AO231" s="270">
        <v>0</v>
      </c>
      <c r="AP231" s="270">
        <v>0</v>
      </c>
      <c r="AQ231" s="270">
        <v>0</v>
      </c>
      <c r="AR231" s="270">
        <v>0</v>
      </c>
      <c r="AS231" s="270">
        <v>0</v>
      </c>
      <c r="AT231" s="270">
        <v>0</v>
      </c>
      <c r="AU231" s="270">
        <v>0</v>
      </c>
      <c r="AV231" s="270">
        <v>0</v>
      </c>
      <c r="AW231" s="270">
        <v>0</v>
      </c>
      <c r="AX231" s="270">
        <v>0</v>
      </c>
      <c r="AY231" s="270">
        <v>0</v>
      </c>
      <c r="AZ231" s="270">
        <v>0</v>
      </c>
      <c r="BA231" s="270">
        <v>0</v>
      </c>
      <c r="BB231" s="270">
        <v>0</v>
      </c>
      <c r="BC231" s="270">
        <v>0</v>
      </c>
      <c r="BD231" s="270">
        <v>0</v>
      </c>
      <c r="BE231" s="270">
        <v>0</v>
      </c>
      <c r="BF231" s="270">
        <v>0</v>
      </c>
      <c r="BG231" s="270">
        <v>0</v>
      </c>
    </row>
    <row r="232" spans="1:59">
      <c r="A232" s="267" t="s">
        <v>574</v>
      </c>
      <c r="B232" s="268">
        <v>0.49258333333333337</v>
      </c>
      <c r="C232" s="268">
        <v>1.476</v>
      </c>
      <c r="D232" s="268">
        <v>0</v>
      </c>
      <c r="E232" s="268"/>
      <c r="F232" s="269">
        <v>6000</v>
      </c>
      <c r="G232" s="270">
        <v>0.309</v>
      </c>
      <c r="H232" s="270">
        <v>0.02</v>
      </c>
      <c r="I232" s="270">
        <v>4.0000000000000001E-3</v>
      </c>
      <c r="J232" s="270">
        <v>4.0000000000000001E-3</v>
      </c>
      <c r="K232" s="270">
        <v>8.5999999999999993E-2</v>
      </c>
      <c r="L232" s="270">
        <v>6.958333333333333E-2</v>
      </c>
      <c r="M232" s="271">
        <v>51.5</v>
      </c>
      <c r="N232" s="269">
        <v>6100</v>
      </c>
      <c r="O232" s="269">
        <v>6800</v>
      </c>
      <c r="P232" s="269">
        <v>9000</v>
      </c>
      <c r="Q232" s="269">
        <v>10000</v>
      </c>
      <c r="R232" s="269">
        <v>12500</v>
      </c>
      <c r="S232" s="269" t="s">
        <v>201</v>
      </c>
      <c r="T232" s="270">
        <v>0.34</v>
      </c>
      <c r="U232" s="270">
        <v>0.4</v>
      </c>
      <c r="V232" s="270">
        <v>0.6</v>
      </c>
      <c r="W232" s="270">
        <v>0.65</v>
      </c>
      <c r="X232" s="270">
        <v>0.75</v>
      </c>
      <c r="Y232" s="270">
        <v>2.5000000000000001E-2</v>
      </c>
      <c r="Z232" s="270">
        <v>0.05</v>
      </c>
      <c r="AA232" s="270">
        <v>0.1</v>
      </c>
      <c r="AB232" s="270">
        <v>0.13</v>
      </c>
      <c r="AC232" s="270">
        <v>0.15</v>
      </c>
      <c r="AD232" s="270">
        <v>6.0000000000000001E-3</v>
      </c>
      <c r="AE232" s="270">
        <v>1.4999999999999999E-2</v>
      </c>
      <c r="AF232" s="270">
        <v>0.02</v>
      </c>
      <c r="AG232" s="270">
        <v>3.4000000000000002E-2</v>
      </c>
      <c r="AH232" s="270">
        <v>0.05</v>
      </c>
      <c r="AI232" s="270">
        <v>5.0000000000000001E-3</v>
      </c>
      <c r="AJ232" s="270">
        <v>0.01</v>
      </c>
      <c r="AK232" s="270">
        <v>2.5000000000000001E-2</v>
      </c>
      <c r="AL232" s="270">
        <v>0.03</v>
      </c>
      <c r="AM232" s="270">
        <v>0.04</v>
      </c>
      <c r="AN232" s="270">
        <v>9.5000000000000001E-2</v>
      </c>
      <c r="AO232" s="270">
        <v>0.105</v>
      </c>
      <c r="AP232" s="270">
        <v>0.12</v>
      </c>
      <c r="AQ232" s="270">
        <v>0.125</v>
      </c>
      <c r="AR232" s="270">
        <v>0.14000000000000001</v>
      </c>
      <c r="AS232" s="270">
        <v>8.4000000000000005E-2</v>
      </c>
      <c r="AT232" s="270">
        <v>0.10299999999999999</v>
      </c>
      <c r="AU232" s="270">
        <v>0.153</v>
      </c>
      <c r="AV232" s="270">
        <v>0.17199999999999999</v>
      </c>
      <c r="AW232" s="270">
        <v>0.2</v>
      </c>
      <c r="AX232" s="270">
        <v>0</v>
      </c>
      <c r="AY232" s="270">
        <v>0.25</v>
      </c>
      <c r="AZ232" s="270">
        <v>0</v>
      </c>
      <c r="BA232" s="270">
        <v>0</v>
      </c>
      <c r="BB232" s="270">
        <v>0</v>
      </c>
      <c r="BC232" s="270">
        <v>0</v>
      </c>
      <c r="BD232" s="270">
        <v>0</v>
      </c>
      <c r="BE232" s="270">
        <v>0</v>
      </c>
      <c r="BF232" s="270">
        <v>0</v>
      </c>
      <c r="BG232" s="270">
        <v>0</v>
      </c>
    </row>
    <row r="233" spans="1:59">
      <c r="A233" s="267" t="s">
        <v>575</v>
      </c>
      <c r="B233" s="268">
        <v>0.35849999999999999</v>
      </c>
      <c r="C233" s="268">
        <v>0.41799999999999998</v>
      </c>
      <c r="D233" s="268">
        <v>0</v>
      </c>
      <c r="E233" s="268"/>
      <c r="F233" s="269">
        <v>4047</v>
      </c>
      <c r="G233" s="270">
        <v>0.26100000000000001</v>
      </c>
      <c r="H233" s="270">
        <v>2.8000000000000001E-2</v>
      </c>
      <c r="I233" s="270">
        <v>0</v>
      </c>
      <c r="J233" s="270">
        <v>0</v>
      </c>
      <c r="K233" s="270">
        <v>0.01</v>
      </c>
      <c r="L233" s="270">
        <v>5.9499999999999942E-2</v>
      </c>
      <c r="M233" s="271">
        <v>64.492216456634537</v>
      </c>
      <c r="N233" s="269">
        <v>5464</v>
      </c>
      <c r="O233" s="269">
        <v>8196</v>
      </c>
      <c r="P233" s="269">
        <v>8196</v>
      </c>
      <c r="Q233" s="269">
        <v>8196</v>
      </c>
      <c r="R233" s="269">
        <v>8196</v>
      </c>
      <c r="S233" s="269" t="s">
        <v>175</v>
      </c>
      <c r="T233" s="270">
        <v>0.35199999999999998</v>
      </c>
      <c r="U233" s="270">
        <v>0.52700000000000002</v>
      </c>
      <c r="V233" s="270">
        <v>0.52700000000000002</v>
      </c>
      <c r="W233" s="270">
        <v>0.52700000000000002</v>
      </c>
      <c r="X233" s="270">
        <v>0.52700000000000002</v>
      </c>
      <c r="Y233" s="270">
        <v>3.7999999999999999E-2</v>
      </c>
      <c r="Z233" s="270">
        <v>5.6000000000000001E-2</v>
      </c>
      <c r="AA233" s="270">
        <v>5.6000000000000001E-2</v>
      </c>
      <c r="AB233" s="270">
        <v>5.6000000000000001E-2</v>
      </c>
      <c r="AC233" s="270">
        <v>5.6000000000000001E-2</v>
      </c>
      <c r="AD233" s="270">
        <v>0</v>
      </c>
      <c r="AE233" s="270">
        <v>0</v>
      </c>
      <c r="AF233" s="270">
        <v>0</v>
      </c>
      <c r="AG233" s="270">
        <v>0</v>
      </c>
      <c r="AH233" s="270">
        <v>0</v>
      </c>
      <c r="AI233" s="270">
        <v>0</v>
      </c>
      <c r="AJ233" s="270">
        <v>0</v>
      </c>
      <c r="AK233" s="270">
        <v>0</v>
      </c>
      <c r="AL233" s="270">
        <v>0</v>
      </c>
      <c r="AM233" s="270">
        <v>0</v>
      </c>
      <c r="AN233" s="270">
        <v>0</v>
      </c>
      <c r="AO233" s="270">
        <v>0</v>
      </c>
      <c r="AP233" s="270">
        <v>0</v>
      </c>
      <c r="AQ233" s="270">
        <v>0</v>
      </c>
      <c r="AR233" s="270">
        <v>0</v>
      </c>
      <c r="AS233" s="270">
        <v>4.4999999999999998E-2</v>
      </c>
      <c r="AT233" s="270">
        <v>6.5000000000000002E-2</v>
      </c>
      <c r="AU233" s="270">
        <v>6.5000000000000002E-2</v>
      </c>
      <c r="AV233" s="270">
        <v>6.5000000000000002E-2</v>
      </c>
      <c r="AW233" s="270">
        <v>6.5000000000000002E-2</v>
      </c>
      <c r="AX233" s="270">
        <v>0.45</v>
      </c>
      <c r="AY233" s="270">
        <v>0</v>
      </c>
      <c r="AZ233" s="270">
        <v>0</v>
      </c>
      <c r="BA233" s="270">
        <v>0</v>
      </c>
      <c r="BB233" s="270">
        <v>0</v>
      </c>
      <c r="BC233" s="270">
        <v>0</v>
      </c>
      <c r="BD233" s="270">
        <v>0</v>
      </c>
      <c r="BE233" s="270">
        <v>0</v>
      </c>
      <c r="BF233" s="270">
        <v>0</v>
      </c>
      <c r="BG233" s="270">
        <v>0</v>
      </c>
    </row>
    <row r="234" spans="1:59">
      <c r="A234" s="267" t="s">
        <v>576</v>
      </c>
      <c r="B234" s="268">
        <v>0.23883333333333334</v>
      </c>
      <c r="C234" s="268">
        <v>0.5</v>
      </c>
      <c r="D234" s="268">
        <v>0</v>
      </c>
      <c r="E234" s="268"/>
      <c r="F234" s="269">
        <v>25</v>
      </c>
      <c r="G234" s="270">
        <v>2E-3</v>
      </c>
      <c r="H234" s="270">
        <v>1.2E-2</v>
      </c>
      <c r="I234" s="270">
        <v>0</v>
      </c>
      <c r="J234" s="270">
        <v>0</v>
      </c>
      <c r="K234" s="270">
        <v>1.2999999999999999E-2</v>
      </c>
      <c r="L234" s="270">
        <v>0.21183333333333335</v>
      </c>
      <c r="M234" s="271">
        <v>80</v>
      </c>
      <c r="N234" s="269">
        <v>25</v>
      </c>
      <c r="O234" s="269">
        <v>25</v>
      </c>
      <c r="P234" s="269">
        <v>25</v>
      </c>
      <c r="Q234" s="269">
        <v>25</v>
      </c>
      <c r="R234" s="269">
        <v>25</v>
      </c>
      <c r="S234" s="269" t="s">
        <v>188</v>
      </c>
      <c r="T234" s="270">
        <v>2E-3</v>
      </c>
      <c r="U234" s="270">
        <v>2E-3</v>
      </c>
      <c r="V234" s="270">
        <v>2E-3</v>
      </c>
      <c r="W234" s="270">
        <v>2E-3</v>
      </c>
      <c r="X234" s="270">
        <v>2E-3</v>
      </c>
      <c r="Y234" s="270">
        <v>1.2E-2</v>
      </c>
      <c r="Z234" s="270">
        <v>1.2E-2</v>
      </c>
      <c r="AA234" s="270">
        <v>1.2E-2</v>
      </c>
      <c r="AB234" s="270">
        <v>1.2E-2</v>
      </c>
      <c r="AC234" s="270">
        <v>1.2E-2</v>
      </c>
      <c r="AD234" s="270">
        <v>0</v>
      </c>
      <c r="AE234" s="270">
        <v>0</v>
      </c>
      <c r="AF234" s="270">
        <v>0</v>
      </c>
      <c r="AG234" s="270">
        <v>0</v>
      </c>
      <c r="AH234" s="270">
        <v>0</v>
      </c>
      <c r="AI234" s="270">
        <v>0</v>
      </c>
      <c r="AJ234" s="270">
        <v>0</v>
      </c>
      <c r="AK234" s="270">
        <v>0</v>
      </c>
      <c r="AL234" s="270">
        <v>0</v>
      </c>
      <c r="AM234" s="270">
        <v>0</v>
      </c>
      <c r="AN234" s="270">
        <v>1.2999999999999999E-2</v>
      </c>
      <c r="AO234" s="270">
        <v>1.2999999999999999E-2</v>
      </c>
      <c r="AP234" s="270">
        <v>1.2999999999999999E-2</v>
      </c>
      <c r="AQ234" s="270">
        <v>1.2999999999999999E-2</v>
      </c>
      <c r="AR234" s="270">
        <v>1.2999999999999999E-2</v>
      </c>
      <c r="AS234" s="270">
        <v>0.21299999999999999</v>
      </c>
      <c r="AT234" s="270">
        <v>0.21299999999999999</v>
      </c>
      <c r="AU234" s="270">
        <v>0.21299999999999999</v>
      </c>
      <c r="AV234" s="270">
        <v>0.21299999999999999</v>
      </c>
      <c r="AW234" s="270">
        <v>0.21299999999999999</v>
      </c>
      <c r="AX234" s="270">
        <v>0</v>
      </c>
      <c r="AY234" s="270">
        <v>0</v>
      </c>
      <c r="AZ234" s="270">
        <v>0</v>
      </c>
      <c r="BA234" s="270">
        <v>0</v>
      </c>
      <c r="BB234" s="270">
        <v>0</v>
      </c>
      <c r="BC234" s="270">
        <v>0</v>
      </c>
      <c r="BD234" s="270">
        <v>0</v>
      </c>
      <c r="BE234" s="270">
        <v>0</v>
      </c>
      <c r="BF234" s="270">
        <v>0</v>
      </c>
      <c r="BG234" s="270">
        <v>0</v>
      </c>
    </row>
    <row r="235" spans="1:59">
      <c r="A235" s="267" t="s">
        <v>577</v>
      </c>
      <c r="B235" s="268">
        <v>2.4525000000000001</v>
      </c>
      <c r="C235" s="268">
        <v>12</v>
      </c>
      <c r="D235" s="268">
        <v>0.27400000000000002</v>
      </c>
      <c r="E235" s="268"/>
      <c r="F235" s="269">
        <v>16558</v>
      </c>
      <c r="G235" s="270">
        <v>0.76800000000000002</v>
      </c>
      <c r="H235" s="270">
        <v>0.44400000000000001</v>
      </c>
      <c r="I235" s="270">
        <v>0.63100000000000001</v>
      </c>
      <c r="J235" s="270">
        <v>0.125</v>
      </c>
      <c r="K235" s="270">
        <v>0.08</v>
      </c>
      <c r="L235" s="270">
        <v>0.13050000000000006</v>
      </c>
      <c r="M235" s="271">
        <v>46.382413334943834</v>
      </c>
      <c r="N235" s="269">
        <v>17200</v>
      </c>
      <c r="O235" s="269">
        <v>18100</v>
      </c>
      <c r="P235" s="269">
        <v>20200</v>
      </c>
      <c r="Q235" s="269">
        <v>22600</v>
      </c>
      <c r="R235" s="269">
        <v>25300</v>
      </c>
      <c r="S235" s="269" t="s">
        <v>145</v>
      </c>
      <c r="T235" s="270">
        <v>0.78300000000000003</v>
      </c>
      <c r="U235" s="270">
        <v>0.82399999999999995</v>
      </c>
      <c r="V235" s="270">
        <v>0.91900000000000004</v>
      </c>
      <c r="W235" s="270">
        <v>1.028</v>
      </c>
      <c r="X235" s="270">
        <v>1.151</v>
      </c>
      <c r="Y235" s="270">
        <v>0.46</v>
      </c>
      <c r="Z235" s="270">
        <v>0.52300000000000002</v>
      </c>
      <c r="AA235" s="270">
        <v>0.59399999999999997</v>
      </c>
      <c r="AB235" s="270">
        <v>0.67600000000000005</v>
      </c>
      <c r="AC235" s="270">
        <v>0.76800000000000002</v>
      </c>
      <c r="AD235" s="270">
        <v>0.66</v>
      </c>
      <c r="AE235" s="270">
        <v>0.71</v>
      </c>
      <c r="AF235" s="270">
        <v>0.77</v>
      </c>
      <c r="AG235" s="270">
        <v>0.83</v>
      </c>
      <c r="AH235" s="270">
        <v>0.89</v>
      </c>
      <c r="AI235" s="270">
        <v>0.15</v>
      </c>
      <c r="AJ235" s="270">
        <v>0.16</v>
      </c>
      <c r="AK235" s="270">
        <v>0.18</v>
      </c>
      <c r="AL235" s="270">
        <v>0.2</v>
      </c>
      <c r="AM235" s="270">
        <v>0.22</v>
      </c>
      <c r="AN235" s="270">
        <v>0.08</v>
      </c>
      <c r="AO235" s="270">
        <v>8.5000000000000006E-2</v>
      </c>
      <c r="AP235" s="270">
        <v>0.09</v>
      </c>
      <c r="AQ235" s="270">
        <v>9.5000000000000001E-2</v>
      </c>
      <c r="AR235" s="270">
        <v>0.1</v>
      </c>
      <c r="AS235" s="270">
        <v>0.13600000000000001</v>
      </c>
      <c r="AT235" s="270">
        <v>0.14699999999999999</v>
      </c>
      <c r="AU235" s="270">
        <v>0.16300000000000001</v>
      </c>
      <c r="AV235" s="270">
        <v>0.18099999999999999</v>
      </c>
      <c r="AW235" s="270">
        <v>0.2</v>
      </c>
      <c r="AX235" s="270">
        <v>0</v>
      </c>
      <c r="AY235" s="270">
        <v>0</v>
      </c>
      <c r="AZ235" s="270">
        <v>0</v>
      </c>
      <c r="BA235" s="270">
        <v>0</v>
      </c>
      <c r="BB235" s="270">
        <v>0</v>
      </c>
      <c r="BC235" s="270">
        <v>0</v>
      </c>
      <c r="BD235" s="270">
        <v>0</v>
      </c>
      <c r="BE235" s="270">
        <v>0</v>
      </c>
      <c r="BF235" s="270">
        <v>0</v>
      </c>
      <c r="BG235" s="270">
        <v>0</v>
      </c>
    </row>
    <row r="236" spans="1:59">
      <c r="A236" s="267" t="s">
        <v>578</v>
      </c>
      <c r="B236" s="268">
        <v>0.86724999999999997</v>
      </c>
      <c r="C236" s="268">
        <v>1.7509999999999999</v>
      </c>
      <c r="D236" s="268">
        <v>0</v>
      </c>
      <c r="E236" s="268"/>
      <c r="F236" s="269">
        <v>11730</v>
      </c>
      <c r="G236" s="270">
        <v>0.61499999999999999</v>
      </c>
      <c r="H236" s="270">
        <v>0.11700000000000001</v>
      </c>
      <c r="I236" s="270">
        <v>0</v>
      </c>
      <c r="J236" s="270">
        <v>0</v>
      </c>
      <c r="K236" s="270">
        <v>1.4999999999999999E-2</v>
      </c>
      <c r="L236" s="270">
        <v>0.12024999999999997</v>
      </c>
      <c r="M236" s="271">
        <v>52.429667519181585</v>
      </c>
      <c r="N236" s="269">
        <v>13171</v>
      </c>
      <c r="O236" s="269">
        <v>15285</v>
      </c>
      <c r="P236" s="269">
        <v>17738</v>
      </c>
      <c r="Q236" s="269">
        <v>20585</v>
      </c>
      <c r="R236" s="269">
        <v>23889</v>
      </c>
      <c r="S236" s="269" t="s">
        <v>130</v>
      </c>
      <c r="T236" s="270">
        <v>0.73199999999999998</v>
      </c>
      <c r="U236" s="270">
        <v>0.85</v>
      </c>
      <c r="V236" s="270">
        <v>0.98599999999999999</v>
      </c>
      <c r="W236" s="270">
        <v>1.1439999999999999</v>
      </c>
      <c r="X236" s="270">
        <v>1.3280000000000001</v>
      </c>
      <c r="Y236" s="270">
        <v>0.112</v>
      </c>
      <c r="Z236" s="270">
        <v>0.13</v>
      </c>
      <c r="AA236" s="270">
        <v>0.151</v>
      </c>
      <c r="AB236" s="270">
        <v>0.17499999999999999</v>
      </c>
      <c r="AC236" s="270">
        <v>0.20300000000000001</v>
      </c>
      <c r="AD236" s="270">
        <v>0</v>
      </c>
      <c r="AE236" s="270">
        <v>0</v>
      </c>
      <c r="AF236" s="270">
        <v>0</v>
      </c>
      <c r="AG236" s="270">
        <v>0</v>
      </c>
      <c r="AH236" s="270">
        <v>0</v>
      </c>
      <c r="AI236" s="270">
        <v>0</v>
      </c>
      <c r="AJ236" s="270">
        <v>0</v>
      </c>
      <c r="AK236" s="270">
        <v>0</v>
      </c>
      <c r="AL236" s="270">
        <v>0</v>
      </c>
      <c r="AM236" s="270">
        <v>0</v>
      </c>
      <c r="AN236" s="270">
        <v>1.7000000000000001E-2</v>
      </c>
      <c r="AO236" s="270">
        <v>0.02</v>
      </c>
      <c r="AP236" s="270">
        <v>2.3E-2</v>
      </c>
      <c r="AQ236" s="270">
        <v>2.5999999999999999E-2</v>
      </c>
      <c r="AR236" s="270">
        <v>3.1E-2</v>
      </c>
      <c r="AS236" s="270">
        <v>0.14399999999999999</v>
      </c>
      <c r="AT236" s="270">
        <v>0.16800000000000001</v>
      </c>
      <c r="AU236" s="270">
        <v>0.19500000000000001</v>
      </c>
      <c r="AV236" s="270">
        <v>0.22600000000000001</v>
      </c>
      <c r="AW236" s="270">
        <v>0.26200000000000001</v>
      </c>
      <c r="AX236" s="270">
        <v>0.1</v>
      </c>
      <c r="AY236" s="270">
        <v>0.49</v>
      </c>
      <c r="AZ236" s="270">
        <v>0</v>
      </c>
      <c r="BA236" s="270">
        <v>0</v>
      </c>
      <c r="BB236" s="270">
        <v>0</v>
      </c>
      <c r="BC236" s="270">
        <v>0</v>
      </c>
      <c r="BD236" s="270">
        <v>0</v>
      </c>
      <c r="BE236" s="270">
        <v>0</v>
      </c>
      <c r="BF236" s="270">
        <v>0</v>
      </c>
      <c r="BG236" s="270">
        <v>0</v>
      </c>
    </row>
    <row r="237" spans="1:59">
      <c r="A237" s="267" t="s">
        <v>991</v>
      </c>
      <c r="B237" s="268" t="s">
        <v>395</v>
      </c>
      <c r="C237" s="268">
        <v>0</v>
      </c>
      <c r="D237" s="268">
        <v>0</v>
      </c>
      <c r="E237" s="268"/>
      <c r="F237" s="269" t="e">
        <v>#N/A</v>
      </c>
      <c r="G237" s="270">
        <v>0</v>
      </c>
      <c r="H237" s="270">
        <v>0</v>
      </c>
      <c r="I237" s="270">
        <v>0</v>
      </c>
      <c r="J237" s="270">
        <v>0</v>
      </c>
      <c r="K237" s="270">
        <v>0</v>
      </c>
      <c r="L237" s="270" t="e">
        <v>#VALUE!</v>
      </c>
      <c r="M237" s="271" t="s">
        <v>395</v>
      </c>
      <c r="N237" s="269">
        <v>0</v>
      </c>
      <c r="O237" s="269">
        <v>0</v>
      </c>
      <c r="P237" s="269">
        <v>0</v>
      </c>
      <c r="Q237" s="269">
        <v>0</v>
      </c>
      <c r="R237" s="269">
        <v>0</v>
      </c>
      <c r="S237" s="269" t="s">
        <v>130</v>
      </c>
      <c r="T237" s="270">
        <v>0</v>
      </c>
      <c r="U237" s="270">
        <v>0</v>
      </c>
      <c r="V237" s="270">
        <v>0</v>
      </c>
      <c r="W237" s="270">
        <v>0</v>
      </c>
      <c r="X237" s="270">
        <v>0</v>
      </c>
      <c r="Y237" s="270">
        <v>0</v>
      </c>
      <c r="Z237" s="270">
        <v>0</v>
      </c>
      <c r="AA237" s="270">
        <v>0</v>
      </c>
      <c r="AB237" s="270">
        <v>0</v>
      </c>
      <c r="AC237" s="270">
        <v>0</v>
      </c>
      <c r="AD237" s="270">
        <v>0</v>
      </c>
      <c r="AE237" s="270">
        <v>0</v>
      </c>
      <c r="AF237" s="270">
        <v>0</v>
      </c>
      <c r="AG237" s="270">
        <v>0</v>
      </c>
      <c r="AH237" s="270">
        <v>0</v>
      </c>
      <c r="AI237" s="270">
        <v>0</v>
      </c>
      <c r="AJ237" s="270">
        <v>0</v>
      </c>
      <c r="AK237" s="270">
        <v>0</v>
      </c>
      <c r="AL237" s="270">
        <v>0</v>
      </c>
      <c r="AM237" s="270">
        <v>0</v>
      </c>
      <c r="AN237" s="270">
        <v>0</v>
      </c>
      <c r="AO237" s="270">
        <v>0</v>
      </c>
      <c r="AP237" s="270">
        <v>0</v>
      </c>
      <c r="AQ237" s="270">
        <v>0</v>
      </c>
      <c r="AR237" s="270">
        <v>0</v>
      </c>
      <c r="AS237" s="270">
        <v>0</v>
      </c>
      <c r="AT237" s="270">
        <v>0</v>
      </c>
      <c r="AU237" s="270">
        <v>0</v>
      </c>
      <c r="AV237" s="270">
        <v>0</v>
      </c>
      <c r="AW237" s="270">
        <v>0</v>
      </c>
      <c r="AX237" s="270">
        <v>0</v>
      </c>
      <c r="AY237" s="270">
        <v>0</v>
      </c>
      <c r="AZ237" s="270">
        <v>0</v>
      </c>
      <c r="BA237" s="270">
        <v>0</v>
      </c>
      <c r="BB237" s="270">
        <v>0</v>
      </c>
      <c r="BC237" s="270">
        <v>0</v>
      </c>
      <c r="BD237" s="270">
        <v>0</v>
      </c>
      <c r="BE237" s="270">
        <v>0</v>
      </c>
      <c r="BF237" s="270">
        <v>0</v>
      </c>
      <c r="BG237" s="270">
        <v>0</v>
      </c>
    </row>
    <row r="238" spans="1:59">
      <c r="A238" s="267" t="s">
        <v>579</v>
      </c>
      <c r="B238" s="268" t="s">
        <v>395</v>
      </c>
      <c r="C238" s="268">
        <v>0</v>
      </c>
      <c r="D238" s="268">
        <v>0</v>
      </c>
      <c r="E238" s="268"/>
      <c r="F238" s="269" t="e">
        <v>#N/A</v>
      </c>
      <c r="G238" s="270">
        <v>0</v>
      </c>
      <c r="H238" s="270">
        <v>0</v>
      </c>
      <c r="I238" s="270">
        <v>0</v>
      </c>
      <c r="J238" s="270">
        <v>0</v>
      </c>
      <c r="K238" s="270">
        <v>0</v>
      </c>
      <c r="L238" s="270" t="e">
        <v>#VALUE!</v>
      </c>
      <c r="M238" s="271" t="s">
        <v>395</v>
      </c>
      <c r="N238" s="269">
        <v>0</v>
      </c>
      <c r="O238" s="269">
        <v>0</v>
      </c>
      <c r="P238" s="269">
        <v>0</v>
      </c>
      <c r="Q238" s="269">
        <v>0</v>
      </c>
      <c r="R238" s="269">
        <v>0</v>
      </c>
      <c r="S238" s="269" t="s">
        <v>200</v>
      </c>
      <c r="T238" s="270">
        <v>0</v>
      </c>
      <c r="U238" s="270">
        <v>0</v>
      </c>
      <c r="V238" s="270">
        <v>0</v>
      </c>
      <c r="W238" s="270">
        <v>0</v>
      </c>
      <c r="X238" s="270">
        <v>0</v>
      </c>
      <c r="Y238" s="270">
        <v>0</v>
      </c>
      <c r="Z238" s="270">
        <v>0</v>
      </c>
      <c r="AA238" s="270">
        <v>0</v>
      </c>
      <c r="AB238" s="270">
        <v>0</v>
      </c>
      <c r="AC238" s="270">
        <v>0</v>
      </c>
      <c r="AD238" s="270">
        <v>0</v>
      </c>
      <c r="AE238" s="270">
        <v>0</v>
      </c>
      <c r="AF238" s="270">
        <v>0</v>
      </c>
      <c r="AG238" s="270">
        <v>0</v>
      </c>
      <c r="AH238" s="270">
        <v>0</v>
      </c>
      <c r="AI238" s="270">
        <v>0</v>
      </c>
      <c r="AJ238" s="270">
        <v>0</v>
      </c>
      <c r="AK238" s="270">
        <v>0</v>
      </c>
      <c r="AL238" s="270">
        <v>0</v>
      </c>
      <c r="AM238" s="270">
        <v>0</v>
      </c>
      <c r="AN238" s="270">
        <v>0</v>
      </c>
      <c r="AO238" s="270">
        <v>0</v>
      </c>
      <c r="AP238" s="270">
        <v>0</v>
      </c>
      <c r="AQ238" s="270">
        <v>0</v>
      </c>
      <c r="AR238" s="270">
        <v>0</v>
      </c>
      <c r="AS238" s="270">
        <v>0</v>
      </c>
      <c r="AT238" s="270">
        <v>0</v>
      </c>
      <c r="AU238" s="270">
        <v>0</v>
      </c>
      <c r="AV238" s="270">
        <v>0</v>
      </c>
      <c r="AW238" s="270">
        <v>0</v>
      </c>
      <c r="AX238" s="270">
        <v>0</v>
      </c>
      <c r="AY238" s="270">
        <v>0</v>
      </c>
      <c r="AZ238" s="270">
        <v>0</v>
      </c>
      <c r="BA238" s="270">
        <v>0</v>
      </c>
      <c r="BB238" s="270">
        <v>0</v>
      </c>
      <c r="BC238" s="270">
        <v>0</v>
      </c>
      <c r="BD238" s="270">
        <v>0</v>
      </c>
      <c r="BE238" s="270">
        <v>0</v>
      </c>
      <c r="BF238" s="270">
        <v>0</v>
      </c>
      <c r="BG238" s="270">
        <v>0</v>
      </c>
    </row>
    <row r="239" spans="1:59">
      <c r="A239" s="267" t="s">
        <v>580</v>
      </c>
      <c r="B239" s="268">
        <v>5.5750000000000001E-2</v>
      </c>
      <c r="C239" s="268">
        <v>0.1</v>
      </c>
      <c r="D239" s="268">
        <v>0</v>
      </c>
      <c r="E239" s="268"/>
      <c r="F239" s="269">
        <v>413</v>
      </c>
      <c r="G239" s="270">
        <v>3.2000000000000001E-2</v>
      </c>
      <c r="H239" s="270">
        <v>8.9999999999999993E-3</v>
      </c>
      <c r="I239" s="270">
        <v>0</v>
      </c>
      <c r="J239" s="270">
        <v>3.0000000000000001E-3</v>
      </c>
      <c r="K239" s="270">
        <v>5.0000000000000001E-3</v>
      </c>
      <c r="L239" s="270">
        <v>6.7499999999999991E-3</v>
      </c>
      <c r="M239" s="271">
        <v>77.481840193704599</v>
      </c>
      <c r="N239" s="269">
        <v>557</v>
      </c>
      <c r="O239" s="269">
        <v>581</v>
      </c>
      <c r="P239" s="269">
        <v>625</v>
      </c>
      <c r="Q239" s="269">
        <v>672</v>
      </c>
      <c r="R239" s="269">
        <v>688</v>
      </c>
      <c r="S239" s="269" t="s">
        <v>152</v>
      </c>
      <c r="T239" s="270">
        <v>3.7999999999999999E-2</v>
      </c>
      <c r="U239" s="270">
        <v>0.04</v>
      </c>
      <c r="V239" s="270">
        <v>4.2000000000000003E-2</v>
      </c>
      <c r="W239" s="270">
        <v>4.3999999999999997E-2</v>
      </c>
      <c r="X239" s="270">
        <v>4.4999999999999998E-2</v>
      </c>
      <c r="Y239" s="270">
        <v>1.0999999999999999E-2</v>
      </c>
      <c r="Z239" s="270">
        <v>1.2E-2</v>
      </c>
      <c r="AA239" s="270">
        <v>1.2E-2</v>
      </c>
      <c r="AB239" s="270">
        <v>1.2999999999999999E-2</v>
      </c>
      <c r="AC239" s="270">
        <v>1.4E-2</v>
      </c>
      <c r="AD239" s="270">
        <v>0</v>
      </c>
      <c r="AE239" s="270">
        <v>0</v>
      </c>
      <c r="AF239" s="270">
        <v>0</v>
      </c>
      <c r="AG239" s="270">
        <v>0</v>
      </c>
      <c r="AH239" s="270">
        <v>0</v>
      </c>
      <c r="AI239" s="270">
        <v>3.0000000000000001E-3</v>
      </c>
      <c r="AJ239" s="270">
        <v>3.0000000000000001E-3</v>
      </c>
      <c r="AK239" s="270">
        <v>3.0000000000000001E-3</v>
      </c>
      <c r="AL239" s="270">
        <v>3.0000000000000001E-3</v>
      </c>
      <c r="AM239" s="270">
        <v>3.0000000000000001E-3</v>
      </c>
      <c r="AN239" s="270">
        <v>5.0000000000000001E-3</v>
      </c>
      <c r="AO239" s="270">
        <v>5.0000000000000001E-3</v>
      </c>
      <c r="AP239" s="270">
        <v>5.0000000000000001E-3</v>
      </c>
      <c r="AQ239" s="270">
        <v>5.0000000000000001E-3</v>
      </c>
      <c r="AR239" s="270">
        <v>5.0000000000000001E-3</v>
      </c>
      <c r="AS239" s="270">
        <v>8.0000000000000002E-3</v>
      </c>
      <c r="AT239" s="270">
        <v>8.0000000000000002E-3</v>
      </c>
      <c r="AU239" s="270">
        <v>8.0000000000000002E-3</v>
      </c>
      <c r="AV239" s="270">
        <v>8.9999999999999993E-3</v>
      </c>
      <c r="AW239" s="270">
        <v>8.9999999999999993E-3</v>
      </c>
      <c r="AX239" s="270">
        <v>0</v>
      </c>
      <c r="AY239" s="270">
        <v>0</v>
      </c>
      <c r="AZ239" s="270">
        <v>0</v>
      </c>
      <c r="BA239" s="270">
        <v>0</v>
      </c>
      <c r="BB239" s="270">
        <v>0</v>
      </c>
      <c r="BC239" s="270">
        <v>0</v>
      </c>
      <c r="BD239" s="270">
        <v>0</v>
      </c>
      <c r="BE239" s="270">
        <v>0</v>
      </c>
      <c r="BF239" s="270">
        <v>0</v>
      </c>
      <c r="BG239" s="270">
        <v>0</v>
      </c>
    </row>
    <row r="240" spans="1:59">
      <c r="A240" s="267" t="s">
        <v>581</v>
      </c>
      <c r="B240" s="268">
        <v>0.23750000000000002</v>
      </c>
      <c r="C240" s="268">
        <v>0.24299999999999999</v>
      </c>
      <c r="D240" s="268">
        <v>0</v>
      </c>
      <c r="E240" s="268"/>
      <c r="F240" s="269">
        <v>2439</v>
      </c>
      <c r="G240" s="270">
        <v>0.15</v>
      </c>
      <c r="H240" s="270">
        <v>0.04</v>
      </c>
      <c r="I240" s="270">
        <v>5.0000000000000001E-3</v>
      </c>
      <c r="J240" s="270">
        <v>1.4E-2</v>
      </c>
      <c r="K240" s="270">
        <v>8.9999999999999993E-3</v>
      </c>
      <c r="L240" s="270">
        <v>1.949999999999999E-2</v>
      </c>
      <c r="M240" s="271">
        <v>61.500615006150063</v>
      </c>
      <c r="N240" s="269">
        <v>2701</v>
      </c>
      <c r="O240" s="269">
        <v>3001</v>
      </c>
      <c r="P240" s="269">
        <v>3376</v>
      </c>
      <c r="Q240" s="269">
        <v>3832</v>
      </c>
      <c r="R240" s="269">
        <v>4388</v>
      </c>
      <c r="S240" s="269" t="s">
        <v>175</v>
      </c>
      <c r="T240" s="270">
        <v>0.159</v>
      </c>
      <c r="U240" s="270">
        <v>0.17399999999999999</v>
      </c>
      <c r="V240" s="270">
        <v>0.192</v>
      </c>
      <c r="W240" s="270">
        <v>0.215</v>
      </c>
      <c r="X240" s="270">
        <v>0.24099999999999999</v>
      </c>
      <c r="Y240" s="270">
        <v>4.1000000000000002E-2</v>
      </c>
      <c r="Z240" s="270">
        <v>4.7E-2</v>
      </c>
      <c r="AA240" s="270">
        <v>5.5E-2</v>
      </c>
      <c r="AB240" s="270">
        <v>6.3E-2</v>
      </c>
      <c r="AC240" s="270">
        <v>7.3999999999999996E-2</v>
      </c>
      <c r="AD240" s="270">
        <v>3.5999999999999997E-2</v>
      </c>
      <c r="AE240" s="270">
        <v>4.3999999999999997E-2</v>
      </c>
      <c r="AF240" s="270">
        <v>5.2999999999999999E-2</v>
      </c>
      <c r="AG240" s="270">
        <v>6.5000000000000002E-2</v>
      </c>
      <c r="AH240" s="270">
        <v>7.9000000000000001E-2</v>
      </c>
      <c r="AI240" s="270">
        <v>1.4E-2</v>
      </c>
      <c r="AJ240" s="270">
        <v>1.6E-2</v>
      </c>
      <c r="AK240" s="270">
        <v>1.7999999999999999E-2</v>
      </c>
      <c r="AL240" s="270">
        <v>0.02</v>
      </c>
      <c r="AM240" s="270">
        <v>2.3E-2</v>
      </c>
      <c r="AN240" s="270">
        <v>0.01</v>
      </c>
      <c r="AO240" s="270">
        <v>1.0999999999999999E-2</v>
      </c>
      <c r="AP240" s="270">
        <v>1.2999999999999999E-2</v>
      </c>
      <c r="AQ240" s="270">
        <v>1.4999999999999999E-2</v>
      </c>
      <c r="AR240" s="270">
        <v>1.7000000000000001E-2</v>
      </c>
      <c r="AS240" s="270">
        <v>2.1000000000000001E-2</v>
      </c>
      <c r="AT240" s="270">
        <v>2.3E-2</v>
      </c>
      <c r="AU240" s="270">
        <v>2.5999999999999999E-2</v>
      </c>
      <c r="AV240" s="270">
        <v>0.03</v>
      </c>
      <c r="AW240" s="270">
        <v>3.5000000000000003E-2</v>
      </c>
      <c r="AX240" s="270">
        <v>0.20399999999999999</v>
      </c>
      <c r="AY240" s="270">
        <v>0</v>
      </c>
      <c r="AZ240" s="270">
        <v>0</v>
      </c>
      <c r="BA240" s="270">
        <v>0</v>
      </c>
      <c r="BB240" s="270">
        <v>0</v>
      </c>
      <c r="BC240" s="270">
        <v>0</v>
      </c>
      <c r="BD240" s="270">
        <v>0</v>
      </c>
      <c r="BE240" s="270">
        <v>0</v>
      </c>
      <c r="BF240" s="270">
        <v>0</v>
      </c>
      <c r="BG240" s="270">
        <v>0</v>
      </c>
    </row>
    <row r="241" spans="1:59">
      <c r="A241" s="267" t="s">
        <v>582</v>
      </c>
      <c r="B241" s="268">
        <v>7.8083333333333324E-2</v>
      </c>
      <c r="C241" s="268">
        <v>0.16500000000000001</v>
      </c>
      <c r="D241" s="268">
        <v>0</v>
      </c>
      <c r="E241" s="268"/>
      <c r="F241" s="269">
        <v>920</v>
      </c>
      <c r="G241" s="270">
        <v>7.2999999999999995E-2</v>
      </c>
      <c r="H241" s="270">
        <v>1E-3</v>
      </c>
      <c r="I241" s="270">
        <v>0</v>
      </c>
      <c r="J241" s="270">
        <v>0</v>
      </c>
      <c r="K241" s="270">
        <v>0</v>
      </c>
      <c r="L241" s="270">
        <v>4.0833333333333277E-3</v>
      </c>
      <c r="M241" s="271">
        <v>79.347826086956516</v>
      </c>
      <c r="N241" s="269">
        <v>956</v>
      </c>
      <c r="O241" s="269">
        <v>972</v>
      </c>
      <c r="P241" s="269">
        <v>1136</v>
      </c>
      <c r="Q241" s="269">
        <v>1323</v>
      </c>
      <c r="R241" s="269">
        <v>1536</v>
      </c>
      <c r="S241" s="269" t="s">
        <v>163</v>
      </c>
      <c r="T241" s="270">
        <v>8.4000000000000005E-2</v>
      </c>
      <c r="U241" s="270">
        <v>8.8999999999999996E-2</v>
      </c>
      <c r="V241" s="270">
        <v>9.4E-2</v>
      </c>
      <c r="W241" s="270">
        <v>9.9000000000000005E-2</v>
      </c>
      <c r="X241" s="270">
        <v>0.104</v>
      </c>
      <c r="Y241" s="270">
        <v>0</v>
      </c>
      <c r="Z241" s="270">
        <v>0</v>
      </c>
      <c r="AA241" s="270">
        <v>0</v>
      </c>
      <c r="AB241" s="270">
        <v>0</v>
      </c>
      <c r="AC241" s="270">
        <v>0</v>
      </c>
      <c r="AD241" s="270">
        <v>0</v>
      </c>
      <c r="AE241" s="270">
        <v>0</v>
      </c>
      <c r="AF241" s="270">
        <v>0</v>
      </c>
      <c r="AG241" s="270">
        <v>0</v>
      </c>
      <c r="AH241" s="270">
        <v>0</v>
      </c>
      <c r="AI241" s="270">
        <v>0</v>
      </c>
      <c r="AJ241" s="270">
        <v>0</v>
      </c>
      <c r="AK241" s="270">
        <v>0</v>
      </c>
      <c r="AL241" s="270">
        <v>0</v>
      </c>
      <c r="AM241" s="270">
        <v>0</v>
      </c>
      <c r="AN241" s="270">
        <v>1E-3</v>
      </c>
      <c r="AO241" s="270">
        <v>1E-3</v>
      </c>
      <c r="AP241" s="270">
        <v>1E-3</v>
      </c>
      <c r="AQ241" s="270">
        <v>1E-3</v>
      </c>
      <c r="AR241" s="270">
        <v>1E-3</v>
      </c>
      <c r="AS241" s="270">
        <v>-3.0000000000000001E-3</v>
      </c>
      <c r="AT241" s="270">
        <v>-3.0000000000000001E-3</v>
      </c>
      <c r="AU241" s="270">
        <v>-4.0000000000000001E-3</v>
      </c>
      <c r="AV241" s="270">
        <v>-4.0000000000000001E-3</v>
      </c>
      <c r="AW241" s="270">
        <v>-4.0000000000000001E-3</v>
      </c>
      <c r="AX241" s="270">
        <v>3.9E-2</v>
      </c>
      <c r="AY241" s="270">
        <v>0</v>
      </c>
      <c r="AZ241" s="270">
        <v>0</v>
      </c>
      <c r="BA241" s="270">
        <v>0</v>
      </c>
      <c r="BB241" s="270">
        <v>0</v>
      </c>
      <c r="BC241" s="270">
        <v>0</v>
      </c>
      <c r="BD241" s="270">
        <v>0</v>
      </c>
      <c r="BE241" s="270">
        <v>0</v>
      </c>
      <c r="BF241" s="270">
        <v>0</v>
      </c>
      <c r="BG241" s="270">
        <v>0</v>
      </c>
    </row>
    <row r="242" spans="1:59">
      <c r="A242" s="267" t="s">
        <v>191</v>
      </c>
      <c r="B242" s="268">
        <v>1.1185000000000003</v>
      </c>
      <c r="C242" s="268">
        <v>3.1</v>
      </c>
      <c r="D242" s="268">
        <v>0</v>
      </c>
      <c r="E242" s="268"/>
      <c r="F242" s="269">
        <v>8363</v>
      </c>
      <c r="G242" s="270">
        <v>0.34399999999999997</v>
      </c>
      <c r="H242" s="270">
        <v>0.51500000000000001</v>
      </c>
      <c r="I242" s="270">
        <v>0</v>
      </c>
      <c r="J242" s="270">
        <v>0</v>
      </c>
      <c r="K242" s="270">
        <v>7.0000000000000001E-3</v>
      </c>
      <c r="L242" s="270">
        <v>0.25250000000000028</v>
      </c>
      <c r="M242" s="271">
        <v>41.133564510343177</v>
      </c>
      <c r="N242" s="269">
        <v>9700</v>
      </c>
      <c r="O242" s="269">
        <v>10767</v>
      </c>
      <c r="P242" s="269">
        <v>11951</v>
      </c>
      <c r="Q242" s="269">
        <v>13266</v>
      </c>
      <c r="R242" s="269">
        <v>14725</v>
      </c>
      <c r="S242" s="269" t="s">
        <v>170</v>
      </c>
      <c r="T242" s="270">
        <v>0.34200000000000003</v>
      </c>
      <c r="U242" s="270">
        <v>0.38</v>
      </c>
      <c r="V242" s="270">
        <v>0.42099999999999999</v>
      </c>
      <c r="W242" s="270">
        <v>0.46700000000000003</v>
      </c>
      <c r="X242" s="270">
        <v>0.51900000000000002</v>
      </c>
      <c r="Y242" s="270">
        <v>0.47099999999999997</v>
      </c>
      <c r="Z242" s="270">
        <v>0.52300000000000002</v>
      </c>
      <c r="AA242" s="270">
        <v>0.57999999999999996</v>
      </c>
      <c r="AB242" s="270">
        <v>0.64400000000000002</v>
      </c>
      <c r="AC242" s="270">
        <v>0.71499999999999997</v>
      </c>
      <c r="AD242" s="270">
        <v>0</v>
      </c>
      <c r="AE242" s="270">
        <v>0</v>
      </c>
      <c r="AF242" s="270">
        <v>0</v>
      </c>
      <c r="AG242" s="270">
        <v>0</v>
      </c>
      <c r="AH242" s="270">
        <v>0</v>
      </c>
      <c r="AI242" s="270">
        <v>0</v>
      </c>
      <c r="AJ242" s="270">
        <v>0</v>
      </c>
      <c r="AK242" s="270">
        <v>0</v>
      </c>
      <c r="AL242" s="270">
        <v>0</v>
      </c>
      <c r="AM242" s="270">
        <v>0</v>
      </c>
      <c r="AN242" s="270">
        <v>7.0000000000000001E-3</v>
      </c>
      <c r="AO242" s="270">
        <v>8.0000000000000002E-3</v>
      </c>
      <c r="AP242" s="270">
        <v>8.9999999999999993E-3</v>
      </c>
      <c r="AQ242" s="270">
        <v>0.01</v>
      </c>
      <c r="AR242" s="270">
        <v>1.0999999999999999E-2</v>
      </c>
      <c r="AS242" s="270">
        <v>0.26600000000000001</v>
      </c>
      <c r="AT242" s="270">
        <v>0.29499999999999998</v>
      </c>
      <c r="AU242" s="270">
        <v>0.32700000000000001</v>
      </c>
      <c r="AV242" s="270">
        <v>0.36299999999999999</v>
      </c>
      <c r="AW242" s="270">
        <v>0.40300000000000002</v>
      </c>
      <c r="AX242" s="270">
        <v>0</v>
      </c>
      <c r="AY242" s="270">
        <v>0</v>
      </c>
      <c r="AZ242" s="270">
        <v>0</v>
      </c>
      <c r="BA242" s="270">
        <v>0</v>
      </c>
      <c r="BB242" s="270">
        <v>0</v>
      </c>
      <c r="BC242" s="270">
        <v>0</v>
      </c>
      <c r="BD242" s="270">
        <v>0</v>
      </c>
      <c r="BE242" s="270">
        <v>0</v>
      </c>
      <c r="BF242" s="270">
        <v>0</v>
      </c>
      <c r="BG242" s="270">
        <v>0</v>
      </c>
    </row>
    <row r="243" spans="1:59">
      <c r="A243" s="267" t="s">
        <v>583</v>
      </c>
      <c r="B243" s="268">
        <v>2.1269166666666668</v>
      </c>
      <c r="C243" s="268">
        <v>4.67</v>
      </c>
      <c r="D243" s="268">
        <v>0.29100000000000004</v>
      </c>
      <c r="E243" s="268"/>
      <c r="F243" s="269">
        <v>10900</v>
      </c>
      <c r="G243" s="270">
        <v>0.625</v>
      </c>
      <c r="H243" s="270">
        <v>7.4999999999999997E-2</v>
      </c>
      <c r="I243" s="270">
        <v>1</v>
      </c>
      <c r="J243" s="270">
        <v>0.1</v>
      </c>
      <c r="K243" s="270">
        <v>2.5000000000000001E-2</v>
      </c>
      <c r="L243" s="270">
        <v>1.0916666666666686E-2</v>
      </c>
      <c r="M243" s="271">
        <v>57.339449541284402</v>
      </c>
      <c r="N243" s="269">
        <v>15368</v>
      </c>
      <c r="O243" s="269">
        <v>22500</v>
      </c>
      <c r="P243" s="269">
        <v>25000</v>
      </c>
      <c r="Q243" s="269">
        <v>27500</v>
      </c>
      <c r="R243" s="269">
        <v>30000</v>
      </c>
      <c r="S243" s="269" t="s">
        <v>191</v>
      </c>
      <c r="T243" s="270">
        <v>0.7</v>
      </c>
      <c r="U243" s="270">
        <v>1.1000000000000001</v>
      </c>
      <c r="V243" s="270">
        <v>1.3</v>
      </c>
      <c r="W243" s="270">
        <v>1.5</v>
      </c>
      <c r="X243" s="270">
        <v>1.7</v>
      </c>
      <c r="Y243" s="270">
        <v>0.25</v>
      </c>
      <c r="Z243" s="270">
        <v>0.3</v>
      </c>
      <c r="AA243" s="270">
        <v>0.35</v>
      </c>
      <c r="AB243" s="270">
        <v>0.4</v>
      </c>
      <c r="AC243" s="270">
        <v>0.45</v>
      </c>
      <c r="AD243" s="270">
        <v>1.2</v>
      </c>
      <c r="AE243" s="270">
        <v>1.3</v>
      </c>
      <c r="AF243" s="270">
        <v>1.4</v>
      </c>
      <c r="AG243" s="270">
        <v>1.6</v>
      </c>
      <c r="AH243" s="270">
        <v>1.7</v>
      </c>
      <c r="AI243" s="270">
        <v>0.1</v>
      </c>
      <c r="AJ243" s="270">
        <v>0.15</v>
      </c>
      <c r="AK243" s="270">
        <v>0.2</v>
      </c>
      <c r="AL243" s="270">
        <v>0.25</v>
      </c>
      <c r="AM243" s="270">
        <v>0.3</v>
      </c>
      <c r="AN243" s="270">
        <v>0.05</v>
      </c>
      <c r="AO243" s="270">
        <v>5.5E-2</v>
      </c>
      <c r="AP243" s="270">
        <v>0.06</v>
      </c>
      <c r="AQ243" s="270">
        <v>6.5000000000000002E-2</v>
      </c>
      <c r="AR243" s="270">
        <v>7.0000000000000007E-2</v>
      </c>
      <c r="AS243" s="270">
        <v>-5.0000000000000001E-3</v>
      </c>
      <c r="AT243" s="270">
        <v>-6.0000000000000001E-3</v>
      </c>
      <c r="AU243" s="270">
        <v>-7.0000000000000001E-3</v>
      </c>
      <c r="AV243" s="270">
        <v>-8.0000000000000002E-3</v>
      </c>
      <c r="AW243" s="270">
        <v>-8.9999999999999993E-3</v>
      </c>
      <c r="AX243" s="270">
        <v>1.5</v>
      </c>
      <c r="AY243" s="270">
        <v>0</v>
      </c>
      <c r="AZ243" s="270">
        <v>0</v>
      </c>
      <c r="BA243" s="270">
        <v>0</v>
      </c>
      <c r="BB243" s="270">
        <v>0</v>
      </c>
      <c r="BC243" s="270">
        <v>0</v>
      </c>
      <c r="BD243" s="270">
        <v>0</v>
      </c>
      <c r="BE243" s="270">
        <v>0</v>
      </c>
      <c r="BF243" s="270">
        <v>0</v>
      </c>
      <c r="BG243" s="270">
        <v>0</v>
      </c>
    </row>
    <row r="244" spans="1:59">
      <c r="A244" s="267" t="s">
        <v>992</v>
      </c>
      <c r="B244" s="268">
        <v>0.28025</v>
      </c>
      <c r="C244" s="268">
        <v>10</v>
      </c>
      <c r="D244" s="268">
        <v>0</v>
      </c>
      <c r="E244" s="268"/>
      <c r="F244" s="269">
        <v>2084</v>
      </c>
      <c r="G244" s="270">
        <v>8.0999999999999989E-2</v>
      </c>
      <c r="H244" s="270">
        <v>3.5000000000000003E-2</v>
      </c>
      <c r="I244" s="270">
        <v>0</v>
      </c>
      <c r="J244" s="270">
        <v>1E-3</v>
      </c>
      <c r="K244" s="270">
        <v>4.4999999999999998E-2</v>
      </c>
      <c r="L244" s="270">
        <v>0.11825000000000002</v>
      </c>
      <c r="M244" s="271">
        <v>38.867562380038379</v>
      </c>
      <c r="N244" s="269">
        <v>2075</v>
      </c>
      <c r="O244" s="269">
        <v>2100</v>
      </c>
      <c r="P244" s="269">
        <v>2125</v>
      </c>
      <c r="Q244" s="269">
        <v>2150</v>
      </c>
      <c r="R244" s="269">
        <v>2175</v>
      </c>
      <c r="S244" s="269" t="s">
        <v>191</v>
      </c>
      <c r="T244" s="270">
        <v>8.2000000000000003E-2</v>
      </c>
      <c r="U244" s="270">
        <v>8.4000000000000005E-2</v>
      </c>
      <c r="V244" s="270">
        <v>8.5999999999999993E-2</v>
      </c>
      <c r="W244" s="270">
        <v>8.7999999999999995E-2</v>
      </c>
      <c r="X244" s="270">
        <v>0.09</v>
      </c>
      <c r="Y244" s="270">
        <v>3.6999999999999998E-2</v>
      </c>
      <c r="Z244" s="270">
        <v>3.9E-2</v>
      </c>
      <c r="AA244" s="270">
        <v>4.1000000000000002E-2</v>
      </c>
      <c r="AB244" s="270">
        <v>4.2999999999999997E-2</v>
      </c>
      <c r="AC244" s="270">
        <v>4.4999999999999998E-2</v>
      </c>
      <c r="AD244" s="270">
        <v>0</v>
      </c>
      <c r="AE244" s="270">
        <v>0</v>
      </c>
      <c r="AF244" s="270">
        <v>0</v>
      </c>
      <c r="AG244" s="270">
        <v>0</v>
      </c>
      <c r="AH244" s="270">
        <v>0</v>
      </c>
      <c r="AI244" s="270">
        <v>0</v>
      </c>
      <c r="AJ244" s="270">
        <v>0</v>
      </c>
      <c r="AK244" s="270">
        <v>0</v>
      </c>
      <c r="AL244" s="270">
        <v>0</v>
      </c>
      <c r="AM244" s="270">
        <v>0</v>
      </c>
      <c r="AN244" s="270">
        <v>4.5999999999999999E-2</v>
      </c>
      <c r="AO244" s="270">
        <v>4.7E-2</v>
      </c>
      <c r="AP244" s="270">
        <v>4.8000000000000001E-2</v>
      </c>
      <c r="AQ244" s="270">
        <v>4.9000000000000002E-2</v>
      </c>
      <c r="AR244" s="270">
        <v>0.05</v>
      </c>
      <c r="AS244" s="270">
        <v>0.06</v>
      </c>
      <c r="AT244" s="270">
        <v>6.2E-2</v>
      </c>
      <c r="AU244" s="270">
        <v>6.4000000000000001E-2</v>
      </c>
      <c r="AV244" s="270">
        <v>6.6000000000000003E-2</v>
      </c>
      <c r="AW244" s="270">
        <v>6.7000000000000004E-2</v>
      </c>
      <c r="AX244" s="270">
        <v>0</v>
      </c>
      <c r="AY244" s="270">
        <v>0</v>
      </c>
      <c r="AZ244" s="270">
        <v>0</v>
      </c>
      <c r="BA244" s="270">
        <v>0</v>
      </c>
      <c r="BB244" s="270">
        <v>0</v>
      </c>
      <c r="BC244" s="270">
        <v>0</v>
      </c>
      <c r="BD244" s="270">
        <v>0</v>
      </c>
      <c r="BE244" s="270">
        <v>0</v>
      </c>
      <c r="BF244" s="270">
        <v>0</v>
      </c>
      <c r="BG244" s="270">
        <v>0</v>
      </c>
    </row>
    <row r="245" spans="1:59">
      <c r="A245" s="267" t="s">
        <v>585</v>
      </c>
      <c r="B245" s="268">
        <v>0.11375000000000002</v>
      </c>
      <c r="C245" s="268">
        <v>0.25</v>
      </c>
      <c r="D245" s="268">
        <v>0</v>
      </c>
      <c r="E245" s="268"/>
      <c r="F245" s="269">
        <v>1164</v>
      </c>
      <c r="G245" s="270">
        <v>0.06</v>
      </c>
      <c r="H245" s="270">
        <v>2.1999999999999999E-2</v>
      </c>
      <c r="I245" s="270">
        <v>5.0000000000000001E-3</v>
      </c>
      <c r="J245" s="270">
        <v>0</v>
      </c>
      <c r="K245" s="270">
        <v>1.7999999999999999E-2</v>
      </c>
      <c r="L245" s="270">
        <v>8.7500000000000216E-3</v>
      </c>
      <c r="M245" s="271">
        <v>51.546391752577321</v>
      </c>
      <c r="N245" s="269">
        <v>1250</v>
      </c>
      <c r="O245" s="269">
        <v>1300</v>
      </c>
      <c r="P245" s="269">
        <v>1400</v>
      </c>
      <c r="Q245" s="269">
        <v>1500</v>
      </c>
      <c r="R245" s="269">
        <v>1600</v>
      </c>
      <c r="S245" s="269" t="s">
        <v>150</v>
      </c>
      <c r="T245" s="270">
        <v>6.2E-2</v>
      </c>
      <c r="U245" s="270">
        <v>6.5000000000000002E-2</v>
      </c>
      <c r="V245" s="270">
        <v>6.8000000000000005E-2</v>
      </c>
      <c r="W245" s="270">
        <v>7.0999999999999994E-2</v>
      </c>
      <c r="X245" s="270">
        <v>7.4999999999999997E-2</v>
      </c>
      <c r="Y245" s="270">
        <v>2.3E-2</v>
      </c>
      <c r="Z245" s="270">
        <v>2.4E-2</v>
      </c>
      <c r="AA245" s="270">
        <v>2.5000000000000001E-2</v>
      </c>
      <c r="AB245" s="270">
        <v>2.5999999999999999E-2</v>
      </c>
      <c r="AC245" s="270">
        <v>2.8000000000000001E-2</v>
      </c>
      <c r="AD245" s="270">
        <v>5.0000000000000001E-3</v>
      </c>
      <c r="AE245" s="270">
        <v>5.0000000000000001E-3</v>
      </c>
      <c r="AF245" s="270">
        <v>5.0000000000000001E-3</v>
      </c>
      <c r="AG245" s="270">
        <v>5.0000000000000001E-3</v>
      </c>
      <c r="AH245" s="270">
        <v>5.0000000000000001E-3</v>
      </c>
      <c r="AI245" s="270">
        <v>0</v>
      </c>
      <c r="AJ245" s="270">
        <v>0</v>
      </c>
      <c r="AK245" s="270">
        <v>0</v>
      </c>
      <c r="AL245" s="270">
        <v>0</v>
      </c>
      <c r="AM245" s="270">
        <v>0</v>
      </c>
      <c r="AN245" s="270">
        <v>1.7999999999999999E-2</v>
      </c>
      <c r="AO245" s="270">
        <v>1.9E-2</v>
      </c>
      <c r="AP245" s="270">
        <v>0.02</v>
      </c>
      <c r="AQ245" s="270">
        <v>2.1000000000000001E-2</v>
      </c>
      <c r="AR245" s="270">
        <v>2.3E-2</v>
      </c>
      <c r="AS245" s="270">
        <v>7.0000000000000001E-3</v>
      </c>
      <c r="AT245" s="270">
        <v>8.0000000000000002E-3</v>
      </c>
      <c r="AU245" s="270">
        <v>8.0000000000000002E-3</v>
      </c>
      <c r="AV245" s="270">
        <v>8.0000000000000002E-3</v>
      </c>
      <c r="AW245" s="270">
        <v>8.9999999999999993E-3</v>
      </c>
      <c r="AX245" s="270">
        <v>0</v>
      </c>
      <c r="AY245" s="270">
        <v>0</v>
      </c>
      <c r="AZ245" s="270">
        <v>0</v>
      </c>
      <c r="BA245" s="270">
        <v>0</v>
      </c>
      <c r="BB245" s="270">
        <v>0</v>
      </c>
      <c r="BC245" s="270">
        <v>0</v>
      </c>
      <c r="BD245" s="270">
        <v>0</v>
      </c>
      <c r="BE245" s="270">
        <v>0</v>
      </c>
      <c r="BF245" s="270">
        <v>0</v>
      </c>
      <c r="BG245" s="270">
        <v>0</v>
      </c>
    </row>
    <row r="246" spans="1:59">
      <c r="A246" s="267" t="s">
        <v>586</v>
      </c>
      <c r="B246" s="268">
        <v>8.1583333333333341E-2</v>
      </c>
      <c r="C246" s="268">
        <v>0</v>
      </c>
      <c r="D246" s="268">
        <v>5.2999999999999999E-2</v>
      </c>
      <c r="E246" s="268"/>
      <c r="F246" s="269">
        <v>1261</v>
      </c>
      <c r="G246" s="270">
        <v>9.6000000000000002E-2</v>
      </c>
      <c r="H246" s="270">
        <v>1.0999999999999999E-2</v>
      </c>
      <c r="I246" s="270">
        <v>0</v>
      </c>
      <c r="J246" s="270">
        <v>8.0000000000000002E-3</v>
      </c>
      <c r="K246" s="270">
        <v>3.0000000000000001E-3</v>
      </c>
      <c r="L246" s="270">
        <v>-8.9416666666666644E-2</v>
      </c>
      <c r="M246" s="271">
        <v>76.13005551149881</v>
      </c>
      <c r="N246" s="269">
        <v>1324</v>
      </c>
      <c r="O246" s="269">
        <v>1257</v>
      </c>
      <c r="P246" s="269">
        <v>1195</v>
      </c>
      <c r="Q246" s="269">
        <v>1135</v>
      </c>
      <c r="R246" s="269">
        <v>1053</v>
      </c>
      <c r="S246" s="269" t="s">
        <v>130</v>
      </c>
      <c r="T246" s="270">
        <v>8.6999999999999994E-2</v>
      </c>
      <c r="U246" s="270">
        <v>8.3000000000000004E-2</v>
      </c>
      <c r="V246" s="270">
        <v>7.8E-2</v>
      </c>
      <c r="W246" s="270">
        <v>7.4999999999999997E-2</v>
      </c>
      <c r="X246" s="270">
        <v>6.9000000000000006E-2</v>
      </c>
      <c r="Y246" s="270">
        <v>7.0000000000000001E-3</v>
      </c>
      <c r="Z246" s="270">
        <v>7.0000000000000001E-3</v>
      </c>
      <c r="AA246" s="270">
        <v>7.0000000000000001E-3</v>
      </c>
      <c r="AB246" s="270">
        <v>7.0000000000000001E-3</v>
      </c>
      <c r="AC246" s="270">
        <v>7.0000000000000001E-3</v>
      </c>
      <c r="AD246" s="270">
        <v>1E-3</v>
      </c>
      <c r="AE246" s="270">
        <v>1E-3</v>
      </c>
      <c r="AF246" s="270">
        <v>1E-3</v>
      </c>
      <c r="AG246" s="270">
        <v>1E-3</v>
      </c>
      <c r="AH246" s="270">
        <v>1E-3</v>
      </c>
      <c r="AI246" s="270">
        <v>0.02</v>
      </c>
      <c r="AJ246" s="270">
        <v>0.02</v>
      </c>
      <c r="AK246" s="270">
        <v>0.02</v>
      </c>
      <c r="AL246" s="270">
        <v>0.02</v>
      </c>
      <c r="AM246" s="270">
        <v>0.02</v>
      </c>
      <c r="AN246" s="270">
        <v>3.0000000000000001E-3</v>
      </c>
      <c r="AO246" s="270">
        <v>3.0000000000000001E-3</v>
      </c>
      <c r="AP246" s="270">
        <v>3.0000000000000001E-3</v>
      </c>
      <c r="AQ246" s="270">
        <v>3.0000000000000001E-3</v>
      </c>
      <c r="AR246" s="270">
        <v>3.0000000000000001E-3</v>
      </c>
      <c r="AS246" s="270">
        <v>8.0000000000000002E-3</v>
      </c>
      <c r="AT246" s="270">
        <v>8.0000000000000002E-3</v>
      </c>
      <c r="AU246" s="270">
        <v>7.0000000000000001E-3</v>
      </c>
      <c r="AV246" s="270">
        <v>6.0000000000000001E-3</v>
      </c>
      <c r="AW246" s="270">
        <v>6.0000000000000001E-3</v>
      </c>
      <c r="AX246" s="270">
        <v>0.11</v>
      </c>
      <c r="AY246" s="270">
        <v>0</v>
      </c>
      <c r="AZ246" s="270">
        <v>0</v>
      </c>
      <c r="BA246" s="270">
        <v>0</v>
      </c>
      <c r="BB246" s="270">
        <v>0</v>
      </c>
      <c r="BC246" s="270">
        <v>0</v>
      </c>
      <c r="BD246" s="270">
        <v>0</v>
      </c>
      <c r="BE246" s="270">
        <v>0</v>
      </c>
      <c r="BF246" s="270">
        <v>0</v>
      </c>
      <c r="BG246" s="270">
        <v>0</v>
      </c>
    </row>
    <row r="247" spans="1:59">
      <c r="A247" s="267" t="s">
        <v>587</v>
      </c>
      <c r="B247" s="268">
        <v>2.003916666666667</v>
      </c>
      <c r="C247" s="268">
        <v>5.25</v>
      </c>
      <c r="D247" s="268">
        <v>0</v>
      </c>
      <c r="E247" s="268"/>
      <c r="F247" s="269">
        <v>22920</v>
      </c>
      <c r="G247" s="270">
        <v>1.3859999999999999</v>
      </c>
      <c r="H247" s="270">
        <v>0.33200000000000002</v>
      </c>
      <c r="I247" s="270">
        <v>2.5000000000000001E-2</v>
      </c>
      <c r="J247" s="270">
        <v>7.9000000000000001E-2</v>
      </c>
      <c r="K247" s="270">
        <v>0.01</v>
      </c>
      <c r="L247" s="270">
        <v>0.17191666666666716</v>
      </c>
      <c r="M247" s="271">
        <v>60.471204188481678</v>
      </c>
      <c r="N247" s="269">
        <v>27662</v>
      </c>
      <c r="O247" s="269">
        <v>42162</v>
      </c>
      <c r="P247" s="269">
        <v>59662</v>
      </c>
      <c r="Q247" s="269">
        <v>77162</v>
      </c>
      <c r="R247" s="269">
        <v>94662</v>
      </c>
      <c r="S247" s="269" t="s">
        <v>134</v>
      </c>
      <c r="T247" s="270">
        <v>1.6319999999999999</v>
      </c>
      <c r="U247" s="270">
        <v>2.488</v>
      </c>
      <c r="V247" s="270">
        <v>3.52</v>
      </c>
      <c r="W247" s="270">
        <v>4.5529999999999999</v>
      </c>
      <c r="X247" s="270">
        <v>5.585</v>
      </c>
      <c r="Y247" s="270">
        <v>0.40300000000000002</v>
      </c>
      <c r="Z247" s="270">
        <v>0.64600000000000002</v>
      </c>
      <c r="AA247" s="270">
        <v>0.91400000000000003</v>
      </c>
      <c r="AB247" s="270">
        <v>1.1819999999999999</v>
      </c>
      <c r="AC247" s="270">
        <v>1.45</v>
      </c>
      <c r="AD247" s="270">
        <v>3.1E-2</v>
      </c>
      <c r="AE247" s="270">
        <v>0.05</v>
      </c>
      <c r="AF247" s="270">
        <v>7.0999999999999994E-2</v>
      </c>
      <c r="AG247" s="270">
        <v>9.1999999999999998E-2</v>
      </c>
      <c r="AH247" s="270">
        <v>0.113</v>
      </c>
      <c r="AI247" s="270">
        <v>0.109</v>
      </c>
      <c r="AJ247" s="270">
        <v>0.17499999999999999</v>
      </c>
      <c r="AK247" s="270">
        <v>0.247</v>
      </c>
      <c r="AL247" s="270">
        <v>0.31900000000000001</v>
      </c>
      <c r="AM247" s="270">
        <v>0.39200000000000002</v>
      </c>
      <c r="AN247" s="270">
        <v>0.01</v>
      </c>
      <c r="AO247" s="270">
        <v>0.01</v>
      </c>
      <c r="AP247" s="270">
        <v>0.01</v>
      </c>
      <c r="AQ247" s="270">
        <v>0.01</v>
      </c>
      <c r="AR247" s="270">
        <v>0.01</v>
      </c>
      <c r="AS247" s="270">
        <v>0.36899999999999999</v>
      </c>
      <c r="AT247" s="270">
        <v>0.497</v>
      </c>
      <c r="AU247" s="270">
        <v>0.626</v>
      </c>
      <c r="AV247" s="270">
        <v>0.755</v>
      </c>
      <c r="AW247" s="270">
        <v>0.90600000000000003</v>
      </c>
      <c r="AX247" s="270">
        <v>1</v>
      </c>
      <c r="AY247" s="270">
        <v>0</v>
      </c>
      <c r="AZ247" s="270">
        <v>0</v>
      </c>
      <c r="BA247" s="270">
        <v>0</v>
      </c>
      <c r="BB247" s="270">
        <v>0</v>
      </c>
      <c r="BC247" s="270">
        <v>0</v>
      </c>
      <c r="BD247" s="270">
        <v>0</v>
      </c>
      <c r="BE247" s="270">
        <v>0</v>
      </c>
      <c r="BF247" s="270">
        <v>0</v>
      </c>
      <c r="BG247" s="270">
        <v>0</v>
      </c>
    </row>
    <row r="248" spans="1:59">
      <c r="A248" s="267" t="s">
        <v>588</v>
      </c>
      <c r="B248" s="268">
        <v>7.9333333333333325E-2</v>
      </c>
      <c r="C248" s="268">
        <v>0.47899999999999998</v>
      </c>
      <c r="D248" s="268">
        <v>1.7000000000000001E-2</v>
      </c>
      <c r="E248" s="268"/>
      <c r="F248" s="269">
        <v>632</v>
      </c>
      <c r="G248" s="270">
        <v>3.3000000000000002E-2</v>
      </c>
      <c r="H248" s="270">
        <v>8.0000000000000002E-3</v>
      </c>
      <c r="I248" s="270">
        <v>0</v>
      </c>
      <c r="J248" s="270">
        <v>0</v>
      </c>
      <c r="K248" s="270">
        <v>6.0000000000000001E-3</v>
      </c>
      <c r="L248" s="270">
        <v>1.5333333333333324E-2</v>
      </c>
      <c r="M248" s="271">
        <v>52.215189873417721</v>
      </c>
      <c r="N248" s="269">
        <v>650</v>
      </c>
      <c r="O248" s="269">
        <v>660</v>
      </c>
      <c r="P248" s="269">
        <v>670</v>
      </c>
      <c r="Q248" s="269">
        <v>680</v>
      </c>
      <c r="R248" s="269">
        <v>690</v>
      </c>
      <c r="S248" s="269" t="s">
        <v>144</v>
      </c>
      <c r="T248" s="270">
        <v>3.5000000000000003E-2</v>
      </c>
      <c r="U248" s="270">
        <v>3.5999999999999997E-2</v>
      </c>
      <c r="V248" s="270">
        <v>3.7999999999999999E-2</v>
      </c>
      <c r="W248" s="270">
        <v>0.04</v>
      </c>
      <c r="X248" s="270">
        <v>4.2000000000000003E-2</v>
      </c>
      <c r="Y248" s="270">
        <v>0.01</v>
      </c>
      <c r="Z248" s="270">
        <v>1.0999999999999999E-2</v>
      </c>
      <c r="AA248" s="270">
        <v>1.2E-2</v>
      </c>
      <c r="AB248" s="270">
        <v>1.2999999999999999E-2</v>
      </c>
      <c r="AC248" s="270">
        <v>1.4E-2</v>
      </c>
      <c r="AD248" s="270">
        <v>3.0000000000000001E-3</v>
      </c>
      <c r="AE248" s="270">
        <v>3.0000000000000001E-3</v>
      </c>
      <c r="AF248" s="270">
        <v>3.0000000000000001E-3</v>
      </c>
      <c r="AG248" s="270">
        <v>3.0000000000000001E-3</v>
      </c>
      <c r="AH248" s="270">
        <v>3.0000000000000001E-3</v>
      </c>
      <c r="AI248" s="270">
        <v>1E-3</v>
      </c>
      <c r="AJ248" s="270">
        <v>1E-3</v>
      </c>
      <c r="AK248" s="270">
        <v>1E-3</v>
      </c>
      <c r="AL248" s="270">
        <v>1E-3</v>
      </c>
      <c r="AM248" s="270">
        <v>1E-3</v>
      </c>
      <c r="AN248" s="270">
        <v>2E-3</v>
      </c>
      <c r="AO248" s="270">
        <v>2E-3</v>
      </c>
      <c r="AP248" s="270">
        <v>2E-3</v>
      </c>
      <c r="AQ248" s="270">
        <v>2E-3</v>
      </c>
      <c r="AR248" s="270">
        <v>2E-3</v>
      </c>
      <c r="AS248" s="270">
        <v>1.7000000000000001E-2</v>
      </c>
      <c r="AT248" s="270">
        <v>1.7999999999999999E-2</v>
      </c>
      <c r="AU248" s="270">
        <v>1.9E-2</v>
      </c>
      <c r="AV248" s="270">
        <v>0.02</v>
      </c>
      <c r="AW248" s="270">
        <v>2.1000000000000001E-2</v>
      </c>
      <c r="AX248" s="270">
        <v>0</v>
      </c>
      <c r="AY248" s="270">
        <v>0</v>
      </c>
      <c r="AZ248" s="270">
        <v>0</v>
      </c>
      <c r="BA248" s="270">
        <v>0</v>
      </c>
      <c r="BB248" s="270">
        <v>0</v>
      </c>
      <c r="BC248" s="270">
        <v>0</v>
      </c>
      <c r="BD248" s="270">
        <v>0</v>
      </c>
      <c r="BE248" s="270">
        <v>0</v>
      </c>
      <c r="BF248" s="270">
        <v>0</v>
      </c>
      <c r="BG248" s="270">
        <v>0</v>
      </c>
    </row>
    <row r="249" spans="1:59">
      <c r="A249" s="267" t="s">
        <v>993</v>
      </c>
      <c r="B249" s="268" t="s">
        <v>395</v>
      </c>
      <c r="C249" s="268">
        <v>0</v>
      </c>
      <c r="D249" s="268">
        <v>0</v>
      </c>
      <c r="E249" s="268"/>
      <c r="F249" s="269" t="e">
        <v>#N/A</v>
      </c>
      <c r="G249" s="270">
        <v>0</v>
      </c>
      <c r="H249" s="270">
        <v>0</v>
      </c>
      <c r="I249" s="270">
        <v>0</v>
      </c>
      <c r="J249" s="270">
        <v>0</v>
      </c>
      <c r="K249" s="270">
        <v>0</v>
      </c>
      <c r="L249" s="270" t="e">
        <v>#VALUE!</v>
      </c>
      <c r="M249" s="271" t="s">
        <v>395</v>
      </c>
      <c r="N249" s="269">
        <v>0</v>
      </c>
      <c r="O249" s="269">
        <v>0</v>
      </c>
      <c r="P249" s="269">
        <v>0</v>
      </c>
      <c r="Q249" s="269">
        <v>0</v>
      </c>
      <c r="R249" s="269">
        <v>0</v>
      </c>
      <c r="S249" s="269" t="s">
        <v>134</v>
      </c>
      <c r="T249" s="270">
        <v>0</v>
      </c>
      <c r="U249" s="270">
        <v>0</v>
      </c>
      <c r="V249" s="270">
        <v>0</v>
      </c>
      <c r="W249" s="270">
        <v>0</v>
      </c>
      <c r="X249" s="270">
        <v>0</v>
      </c>
      <c r="Y249" s="270">
        <v>0</v>
      </c>
      <c r="Z249" s="270">
        <v>0</v>
      </c>
      <c r="AA249" s="270">
        <v>0</v>
      </c>
      <c r="AB249" s="270">
        <v>0</v>
      </c>
      <c r="AC249" s="270">
        <v>0</v>
      </c>
      <c r="AD249" s="270">
        <v>0</v>
      </c>
      <c r="AE249" s="270">
        <v>0</v>
      </c>
      <c r="AF249" s="270">
        <v>0</v>
      </c>
      <c r="AG249" s="270">
        <v>0</v>
      </c>
      <c r="AH249" s="270">
        <v>0</v>
      </c>
      <c r="AI249" s="270">
        <v>0</v>
      </c>
      <c r="AJ249" s="270">
        <v>0</v>
      </c>
      <c r="AK249" s="270">
        <v>0</v>
      </c>
      <c r="AL249" s="270">
        <v>0</v>
      </c>
      <c r="AM249" s="270">
        <v>0</v>
      </c>
      <c r="AN249" s="270">
        <v>0</v>
      </c>
      <c r="AO249" s="270">
        <v>0</v>
      </c>
      <c r="AP249" s="270">
        <v>0</v>
      </c>
      <c r="AQ249" s="270">
        <v>0</v>
      </c>
      <c r="AR249" s="270">
        <v>0</v>
      </c>
      <c r="AS249" s="270">
        <v>0</v>
      </c>
      <c r="AT249" s="270">
        <v>0</v>
      </c>
      <c r="AU249" s="270">
        <v>0</v>
      </c>
      <c r="AV249" s="270">
        <v>0</v>
      </c>
      <c r="AW249" s="270">
        <v>0</v>
      </c>
      <c r="AX249" s="270">
        <v>0</v>
      </c>
      <c r="AY249" s="270">
        <v>0</v>
      </c>
      <c r="AZ249" s="270">
        <v>0</v>
      </c>
      <c r="BA249" s="270">
        <v>0</v>
      </c>
      <c r="BB249" s="270">
        <v>0</v>
      </c>
      <c r="BC249" s="270">
        <v>0</v>
      </c>
      <c r="BD249" s="270">
        <v>0</v>
      </c>
      <c r="BE249" s="270">
        <v>0</v>
      </c>
      <c r="BF249" s="270">
        <v>0</v>
      </c>
      <c r="BG249" s="270">
        <v>0</v>
      </c>
    </row>
    <row r="250" spans="1:59">
      <c r="A250" s="267" t="s">
        <v>994</v>
      </c>
      <c r="B250" s="268" t="s">
        <v>395</v>
      </c>
      <c r="C250" s="268">
        <v>0</v>
      </c>
      <c r="D250" s="268">
        <v>0</v>
      </c>
      <c r="E250" s="268"/>
      <c r="F250" s="269" t="e">
        <v>#N/A</v>
      </c>
      <c r="G250" s="270">
        <v>0</v>
      </c>
      <c r="H250" s="270">
        <v>0</v>
      </c>
      <c r="I250" s="270">
        <v>0</v>
      </c>
      <c r="J250" s="270">
        <v>0</v>
      </c>
      <c r="K250" s="270">
        <v>0</v>
      </c>
      <c r="L250" s="270" t="e">
        <v>#VALUE!</v>
      </c>
      <c r="M250" s="271" t="s">
        <v>395</v>
      </c>
      <c r="N250" s="269">
        <v>0</v>
      </c>
      <c r="O250" s="269">
        <v>0</v>
      </c>
      <c r="P250" s="269">
        <v>0</v>
      </c>
      <c r="Q250" s="269">
        <v>0</v>
      </c>
      <c r="R250" s="269">
        <v>0</v>
      </c>
      <c r="S250" s="269" t="s">
        <v>190</v>
      </c>
      <c r="T250" s="270">
        <v>0</v>
      </c>
      <c r="U250" s="270">
        <v>0</v>
      </c>
      <c r="V250" s="270">
        <v>0</v>
      </c>
      <c r="W250" s="270">
        <v>0</v>
      </c>
      <c r="X250" s="270">
        <v>0</v>
      </c>
      <c r="Y250" s="270">
        <v>0</v>
      </c>
      <c r="Z250" s="270">
        <v>0</v>
      </c>
      <c r="AA250" s="270">
        <v>0</v>
      </c>
      <c r="AB250" s="270">
        <v>0</v>
      </c>
      <c r="AC250" s="270">
        <v>0</v>
      </c>
      <c r="AD250" s="270">
        <v>0</v>
      </c>
      <c r="AE250" s="270">
        <v>0</v>
      </c>
      <c r="AF250" s="270">
        <v>0</v>
      </c>
      <c r="AG250" s="270">
        <v>0</v>
      </c>
      <c r="AH250" s="270">
        <v>0</v>
      </c>
      <c r="AI250" s="270">
        <v>0</v>
      </c>
      <c r="AJ250" s="270">
        <v>0</v>
      </c>
      <c r="AK250" s="270">
        <v>0</v>
      </c>
      <c r="AL250" s="270">
        <v>0</v>
      </c>
      <c r="AM250" s="270">
        <v>0</v>
      </c>
      <c r="AN250" s="270">
        <v>0</v>
      </c>
      <c r="AO250" s="270">
        <v>0</v>
      </c>
      <c r="AP250" s="270">
        <v>0</v>
      </c>
      <c r="AQ250" s="270">
        <v>0</v>
      </c>
      <c r="AR250" s="270">
        <v>0</v>
      </c>
      <c r="AS250" s="270">
        <v>0</v>
      </c>
      <c r="AT250" s="270">
        <v>0</v>
      </c>
      <c r="AU250" s="270">
        <v>0</v>
      </c>
      <c r="AV250" s="270">
        <v>0</v>
      </c>
      <c r="AW250" s="270">
        <v>0</v>
      </c>
      <c r="AX250" s="270">
        <v>0</v>
      </c>
      <c r="AY250" s="270">
        <v>0</v>
      </c>
      <c r="AZ250" s="270">
        <v>0</v>
      </c>
      <c r="BA250" s="270">
        <v>0</v>
      </c>
      <c r="BB250" s="270">
        <v>0</v>
      </c>
      <c r="BC250" s="270">
        <v>0</v>
      </c>
      <c r="BD250" s="270">
        <v>0</v>
      </c>
      <c r="BE250" s="270">
        <v>0</v>
      </c>
      <c r="BF250" s="270">
        <v>0</v>
      </c>
      <c r="BG250" s="270">
        <v>0</v>
      </c>
    </row>
    <row r="251" spans="1:59">
      <c r="A251" s="267" t="s">
        <v>589</v>
      </c>
      <c r="B251" s="268">
        <v>0.86424999999999985</v>
      </c>
      <c r="C251" s="268">
        <v>1.4300000000000002</v>
      </c>
      <c r="D251" s="268">
        <v>0</v>
      </c>
      <c r="E251" s="268"/>
      <c r="F251" s="269">
        <v>11609</v>
      </c>
      <c r="G251" s="270">
        <v>0.86399999999999999</v>
      </c>
      <c r="H251" s="270">
        <v>0</v>
      </c>
      <c r="I251" s="270">
        <v>0</v>
      </c>
      <c r="J251" s="270">
        <v>4.0000000000000001E-3</v>
      </c>
      <c r="K251" s="270">
        <v>3.0000000000000001E-3</v>
      </c>
      <c r="L251" s="270">
        <v>-6.7500000000001448E-3</v>
      </c>
      <c r="M251" s="271">
        <v>74.425015074511151</v>
      </c>
      <c r="N251" s="269">
        <v>12319</v>
      </c>
      <c r="O251" s="269">
        <v>12442</v>
      </c>
      <c r="P251" s="269">
        <v>12567</v>
      </c>
      <c r="Q251" s="269">
        <v>13003</v>
      </c>
      <c r="R251" s="269">
        <v>13983</v>
      </c>
      <c r="S251" s="269" t="s">
        <v>189</v>
      </c>
      <c r="T251" s="270">
        <v>0.875</v>
      </c>
      <c r="U251" s="270">
        <v>0.89500000000000002</v>
      </c>
      <c r="V251" s="270">
        <v>0.92</v>
      </c>
      <c r="W251" s="270">
        <v>0.95099999999999996</v>
      </c>
      <c r="X251" s="270">
        <v>0.999</v>
      </c>
      <c r="Y251" s="270">
        <v>0</v>
      </c>
      <c r="Z251" s="270">
        <v>0</v>
      </c>
      <c r="AA251" s="270">
        <v>0</v>
      </c>
      <c r="AB251" s="270">
        <v>0</v>
      </c>
      <c r="AC251" s="270">
        <v>0</v>
      </c>
      <c r="AD251" s="270">
        <v>0</v>
      </c>
      <c r="AE251" s="270">
        <v>0</v>
      </c>
      <c r="AF251" s="270">
        <v>0</v>
      </c>
      <c r="AG251" s="270">
        <v>0</v>
      </c>
      <c r="AH251" s="270">
        <v>0</v>
      </c>
      <c r="AI251" s="270">
        <v>0</v>
      </c>
      <c r="AJ251" s="270">
        <v>0</v>
      </c>
      <c r="AK251" s="270">
        <v>0</v>
      </c>
      <c r="AL251" s="270">
        <v>0</v>
      </c>
      <c r="AM251" s="270">
        <v>0</v>
      </c>
      <c r="AN251" s="270">
        <v>0</v>
      </c>
      <c r="AO251" s="270">
        <v>0</v>
      </c>
      <c r="AP251" s="270">
        <v>0</v>
      </c>
      <c r="AQ251" s="270">
        <v>0</v>
      </c>
      <c r="AR251" s="270">
        <v>0</v>
      </c>
      <c r="AS251" s="270">
        <v>1.6E-2</v>
      </c>
      <c r="AT251" s="270">
        <v>1.7000000000000001E-2</v>
      </c>
      <c r="AU251" s="270">
        <v>1.9E-2</v>
      </c>
      <c r="AV251" s="270">
        <v>0.02</v>
      </c>
      <c r="AW251" s="270">
        <v>2.1000000000000001E-2</v>
      </c>
      <c r="AX251" s="270">
        <v>0</v>
      </c>
      <c r="AY251" s="270">
        <v>0</v>
      </c>
      <c r="AZ251" s="270">
        <v>0</v>
      </c>
      <c r="BA251" s="270">
        <v>0</v>
      </c>
      <c r="BB251" s="270">
        <v>0</v>
      </c>
      <c r="BC251" s="270">
        <v>0</v>
      </c>
      <c r="BD251" s="270">
        <v>0</v>
      </c>
      <c r="BE251" s="270">
        <v>0</v>
      </c>
      <c r="BF251" s="270">
        <v>0</v>
      </c>
      <c r="BG251" s="270">
        <v>0</v>
      </c>
    </row>
    <row r="252" spans="1:59">
      <c r="A252" s="267" t="s">
        <v>995</v>
      </c>
      <c r="B252" s="268" t="s">
        <v>395</v>
      </c>
      <c r="C252" s="268">
        <v>0</v>
      </c>
      <c r="D252" s="268">
        <v>0</v>
      </c>
      <c r="E252" s="268"/>
      <c r="F252" s="269" t="e">
        <v>#N/A</v>
      </c>
      <c r="G252" s="270">
        <v>0</v>
      </c>
      <c r="H252" s="270">
        <v>0</v>
      </c>
      <c r="I252" s="270">
        <v>0</v>
      </c>
      <c r="J252" s="270">
        <v>0</v>
      </c>
      <c r="K252" s="270">
        <v>0</v>
      </c>
      <c r="L252" s="270" t="e">
        <v>#VALUE!</v>
      </c>
      <c r="M252" s="271" t="s">
        <v>395</v>
      </c>
      <c r="N252" s="269">
        <v>0</v>
      </c>
      <c r="O252" s="269">
        <v>0</v>
      </c>
      <c r="P252" s="269">
        <v>0</v>
      </c>
      <c r="Q252" s="269">
        <v>0</v>
      </c>
      <c r="R252" s="269">
        <v>0</v>
      </c>
      <c r="S252" s="269" t="s">
        <v>189</v>
      </c>
      <c r="T252" s="270">
        <v>0</v>
      </c>
      <c r="U252" s="270">
        <v>0</v>
      </c>
      <c r="V252" s="270">
        <v>0</v>
      </c>
      <c r="W252" s="270">
        <v>0</v>
      </c>
      <c r="X252" s="270">
        <v>0</v>
      </c>
      <c r="Y252" s="270">
        <v>0</v>
      </c>
      <c r="Z252" s="270">
        <v>0</v>
      </c>
      <c r="AA252" s="270">
        <v>0</v>
      </c>
      <c r="AB252" s="270">
        <v>0</v>
      </c>
      <c r="AC252" s="270">
        <v>0</v>
      </c>
      <c r="AD252" s="270">
        <v>0</v>
      </c>
      <c r="AE252" s="270">
        <v>0</v>
      </c>
      <c r="AF252" s="270">
        <v>0</v>
      </c>
      <c r="AG252" s="270">
        <v>0</v>
      </c>
      <c r="AH252" s="270">
        <v>0</v>
      </c>
      <c r="AI252" s="270">
        <v>0</v>
      </c>
      <c r="AJ252" s="270">
        <v>0</v>
      </c>
      <c r="AK252" s="270">
        <v>0</v>
      </c>
      <c r="AL252" s="270">
        <v>0</v>
      </c>
      <c r="AM252" s="270">
        <v>0</v>
      </c>
      <c r="AN252" s="270">
        <v>0</v>
      </c>
      <c r="AO252" s="270">
        <v>0</v>
      </c>
      <c r="AP252" s="270">
        <v>0</v>
      </c>
      <c r="AQ252" s="270">
        <v>0</v>
      </c>
      <c r="AR252" s="270">
        <v>0</v>
      </c>
      <c r="AS252" s="270">
        <v>0</v>
      </c>
      <c r="AT252" s="270">
        <v>0</v>
      </c>
      <c r="AU252" s="270">
        <v>0</v>
      </c>
      <c r="AV252" s="270">
        <v>0</v>
      </c>
      <c r="AW252" s="270">
        <v>0</v>
      </c>
      <c r="AX252" s="270">
        <v>0</v>
      </c>
      <c r="AY252" s="270">
        <v>0</v>
      </c>
      <c r="AZ252" s="270">
        <v>0</v>
      </c>
      <c r="BA252" s="270">
        <v>0</v>
      </c>
      <c r="BB252" s="270">
        <v>0</v>
      </c>
      <c r="BC252" s="270">
        <v>0</v>
      </c>
      <c r="BD252" s="270">
        <v>0</v>
      </c>
      <c r="BE252" s="270">
        <v>0</v>
      </c>
      <c r="BF252" s="270">
        <v>0</v>
      </c>
      <c r="BG252" s="270">
        <v>0</v>
      </c>
    </row>
    <row r="253" spans="1:59">
      <c r="A253" s="267" t="s">
        <v>590</v>
      </c>
      <c r="B253" s="268">
        <v>5.5000000000000014E-2</v>
      </c>
      <c r="C253" s="268">
        <v>0.55000000000000004</v>
      </c>
      <c r="D253" s="268">
        <v>0</v>
      </c>
      <c r="E253" s="268"/>
      <c r="F253" s="269">
        <v>175</v>
      </c>
      <c r="G253" s="270">
        <v>2E-3</v>
      </c>
      <c r="H253" s="270">
        <v>4.8000000000000001E-2</v>
      </c>
      <c r="I253" s="270">
        <v>0</v>
      </c>
      <c r="J253" s="270">
        <v>0</v>
      </c>
      <c r="K253" s="270">
        <v>4.0000000000000001E-3</v>
      </c>
      <c r="L253" s="270">
        <v>1.0000000000000078E-3</v>
      </c>
      <c r="M253" s="271">
        <v>11.428571428571429</v>
      </c>
      <c r="N253" s="269">
        <v>180</v>
      </c>
      <c r="O253" s="269">
        <v>183</v>
      </c>
      <c r="P253" s="269">
        <v>186</v>
      </c>
      <c r="Q253" s="269">
        <v>192</v>
      </c>
      <c r="R253" s="269">
        <v>198</v>
      </c>
      <c r="S253" s="269" t="s">
        <v>140</v>
      </c>
      <c r="T253" s="270">
        <v>3.0000000000000001E-3</v>
      </c>
      <c r="U253" s="270">
        <v>4.0000000000000001E-3</v>
      </c>
      <c r="V253" s="270">
        <v>5.0000000000000001E-3</v>
      </c>
      <c r="W253" s="270">
        <v>6.0000000000000001E-3</v>
      </c>
      <c r="X253" s="270">
        <v>8.0000000000000002E-3</v>
      </c>
      <c r="Y253" s="270">
        <v>3.5999999999999997E-2</v>
      </c>
      <c r="Z253" s="270">
        <v>3.9E-2</v>
      </c>
      <c r="AA253" s="270">
        <v>4.2000000000000003E-2</v>
      </c>
      <c r="AB253" s="270">
        <v>4.4999999999999998E-2</v>
      </c>
      <c r="AC253" s="270">
        <v>4.9000000000000002E-2</v>
      </c>
      <c r="AD253" s="270">
        <v>0</v>
      </c>
      <c r="AE253" s="270">
        <v>0</v>
      </c>
      <c r="AF253" s="270">
        <v>0</v>
      </c>
      <c r="AG253" s="270">
        <v>0</v>
      </c>
      <c r="AH253" s="270">
        <v>0</v>
      </c>
      <c r="AI253" s="270">
        <v>0</v>
      </c>
      <c r="AJ253" s="270">
        <v>0</v>
      </c>
      <c r="AK253" s="270">
        <v>0</v>
      </c>
      <c r="AL253" s="270">
        <v>0</v>
      </c>
      <c r="AM253" s="270">
        <v>0</v>
      </c>
      <c r="AN253" s="270">
        <v>3.0000000000000001E-3</v>
      </c>
      <c r="AO253" s="270">
        <v>3.0000000000000001E-3</v>
      </c>
      <c r="AP253" s="270">
        <v>4.0000000000000001E-3</v>
      </c>
      <c r="AQ253" s="270">
        <v>5.0000000000000001E-3</v>
      </c>
      <c r="AR253" s="270">
        <v>5.0000000000000001E-3</v>
      </c>
      <c r="AS253" s="270">
        <v>3.0000000000000001E-3</v>
      </c>
      <c r="AT253" s="270">
        <v>4.0000000000000001E-3</v>
      </c>
      <c r="AU253" s="270">
        <v>4.0000000000000001E-3</v>
      </c>
      <c r="AV253" s="270">
        <v>5.0000000000000001E-3</v>
      </c>
      <c r="AW253" s="270">
        <v>5.0000000000000001E-3</v>
      </c>
      <c r="AX253" s="270">
        <v>0</v>
      </c>
      <c r="AY253" s="270">
        <v>0</v>
      </c>
      <c r="AZ253" s="270">
        <v>0</v>
      </c>
      <c r="BA253" s="270">
        <v>0</v>
      </c>
      <c r="BB253" s="270">
        <v>0</v>
      </c>
      <c r="BC253" s="270">
        <v>0</v>
      </c>
      <c r="BD253" s="270">
        <v>0</v>
      </c>
      <c r="BE253" s="270">
        <v>0</v>
      </c>
      <c r="BF253" s="270">
        <v>0</v>
      </c>
      <c r="BG253" s="270">
        <v>0</v>
      </c>
    </row>
    <row r="254" spans="1:59">
      <c r="A254" s="267" t="s">
        <v>591</v>
      </c>
      <c r="B254" s="268">
        <v>3.4833333333333327E-2</v>
      </c>
      <c r="C254" s="268">
        <v>0.15</v>
      </c>
      <c r="D254" s="268">
        <v>0</v>
      </c>
      <c r="E254" s="268"/>
      <c r="F254" s="269">
        <v>587</v>
      </c>
      <c r="G254" s="270">
        <v>2.1000000000000001E-2</v>
      </c>
      <c r="H254" s="270">
        <v>8.0000000000000002E-3</v>
      </c>
      <c r="I254" s="270">
        <v>0</v>
      </c>
      <c r="J254" s="270">
        <v>1E-3</v>
      </c>
      <c r="K254" s="270">
        <v>1E-3</v>
      </c>
      <c r="L254" s="270">
        <v>3.833333333333324E-3</v>
      </c>
      <c r="M254" s="271">
        <v>35.77512776831346</v>
      </c>
      <c r="N254" s="269">
        <v>587</v>
      </c>
      <c r="O254" s="269">
        <v>587</v>
      </c>
      <c r="P254" s="269">
        <v>587</v>
      </c>
      <c r="Q254" s="269">
        <v>587</v>
      </c>
      <c r="R254" s="269">
        <v>587</v>
      </c>
      <c r="S254" s="269" t="s">
        <v>143</v>
      </c>
      <c r="T254" s="270">
        <v>2.1999999999999999E-2</v>
      </c>
      <c r="U254" s="270">
        <v>2.1999999999999999E-2</v>
      </c>
      <c r="V254" s="270">
        <v>2.1999999999999999E-2</v>
      </c>
      <c r="W254" s="270">
        <v>2.1999999999999999E-2</v>
      </c>
      <c r="X254" s="270">
        <v>2.1999999999999999E-2</v>
      </c>
      <c r="Y254" s="270">
        <v>8.0000000000000002E-3</v>
      </c>
      <c r="Z254" s="270">
        <v>8.0000000000000002E-3</v>
      </c>
      <c r="AA254" s="270">
        <v>8.0000000000000002E-3</v>
      </c>
      <c r="AB254" s="270">
        <v>8.0000000000000002E-3</v>
      </c>
      <c r="AC254" s="270">
        <v>8.0000000000000002E-3</v>
      </c>
      <c r="AD254" s="270">
        <v>1E-3</v>
      </c>
      <c r="AE254" s="270">
        <v>1E-3</v>
      </c>
      <c r="AF254" s="270">
        <v>1E-3</v>
      </c>
      <c r="AG254" s="270">
        <v>1E-3</v>
      </c>
      <c r="AH254" s="270">
        <v>1E-3</v>
      </c>
      <c r="AI254" s="270">
        <v>1E-3</v>
      </c>
      <c r="AJ254" s="270">
        <v>1E-3</v>
      </c>
      <c r="AK254" s="270">
        <v>1E-3</v>
      </c>
      <c r="AL254" s="270">
        <v>1E-3</v>
      </c>
      <c r="AM254" s="270">
        <v>1E-3</v>
      </c>
      <c r="AN254" s="270">
        <v>1E-3</v>
      </c>
      <c r="AO254" s="270">
        <v>1E-3</v>
      </c>
      <c r="AP254" s="270">
        <v>1E-3</v>
      </c>
      <c r="AQ254" s="270">
        <v>1E-3</v>
      </c>
      <c r="AR254" s="270">
        <v>1E-3</v>
      </c>
      <c r="AS254" s="270">
        <v>4.0000000000000001E-3</v>
      </c>
      <c r="AT254" s="270">
        <v>4.0000000000000001E-3</v>
      </c>
      <c r="AU254" s="270">
        <v>4.0000000000000001E-3</v>
      </c>
      <c r="AV254" s="270">
        <v>4.0000000000000001E-3</v>
      </c>
      <c r="AW254" s="270">
        <v>4.0000000000000001E-3</v>
      </c>
      <c r="AX254" s="270">
        <v>0</v>
      </c>
      <c r="AY254" s="270">
        <v>0</v>
      </c>
      <c r="AZ254" s="270">
        <v>0</v>
      </c>
      <c r="BA254" s="270">
        <v>0</v>
      </c>
      <c r="BB254" s="270">
        <v>0</v>
      </c>
      <c r="BC254" s="270">
        <v>0</v>
      </c>
      <c r="BD254" s="270">
        <v>0</v>
      </c>
      <c r="BE254" s="270">
        <v>0</v>
      </c>
      <c r="BF254" s="270">
        <v>0</v>
      </c>
      <c r="BG254" s="270">
        <v>0</v>
      </c>
    </row>
    <row r="255" spans="1:59">
      <c r="A255" s="267" t="s">
        <v>592</v>
      </c>
      <c r="B255" s="268">
        <v>0.5392499999999999</v>
      </c>
      <c r="C255" s="268">
        <v>2.5</v>
      </c>
      <c r="D255" s="268">
        <v>0</v>
      </c>
      <c r="E255" s="268"/>
      <c r="F255" s="269">
        <v>7000</v>
      </c>
      <c r="G255" s="270">
        <v>0.377</v>
      </c>
      <c r="H255" s="270">
        <v>7.3999999999999996E-2</v>
      </c>
      <c r="I255" s="270">
        <v>2.5999999999999999E-2</v>
      </c>
      <c r="J255" s="270">
        <v>2E-3</v>
      </c>
      <c r="K255" s="270">
        <v>1E-3</v>
      </c>
      <c r="L255" s="270">
        <v>5.9249999999999858E-2</v>
      </c>
      <c r="M255" s="271">
        <v>53.857142857142854</v>
      </c>
      <c r="N255" s="269">
        <v>10500</v>
      </c>
      <c r="O255" s="269">
        <v>15750</v>
      </c>
      <c r="P255" s="269">
        <v>18900</v>
      </c>
      <c r="Q255" s="269">
        <v>22680</v>
      </c>
      <c r="R255" s="269">
        <v>27216</v>
      </c>
      <c r="S255" s="269" t="s">
        <v>185</v>
      </c>
      <c r="T255" s="270">
        <v>0.55400000000000005</v>
      </c>
      <c r="U255" s="270">
        <v>0.81499999999999995</v>
      </c>
      <c r="V255" s="270">
        <v>0.95899999999999996</v>
      </c>
      <c r="W255" s="270">
        <v>1.1279999999999999</v>
      </c>
      <c r="X255" s="270">
        <v>1.3280000000000001</v>
      </c>
      <c r="Y255" s="270">
        <v>8.8999999999999996E-2</v>
      </c>
      <c r="Z255" s="270">
        <v>0.107</v>
      </c>
      <c r="AA255" s="270">
        <v>0.128</v>
      </c>
      <c r="AB255" s="270">
        <v>0.153</v>
      </c>
      <c r="AC255" s="270">
        <v>0.184</v>
      </c>
      <c r="AD255" s="270">
        <v>2.5999999999999999E-2</v>
      </c>
      <c r="AE255" s="270">
        <v>2.5999999999999999E-2</v>
      </c>
      <c r="AF255" s="270">
        <v>2.5999999999999999E-2</v>
      </c>
      <c r="AG255" s="270">
        <v>2.5999999999999999E-2</v>
      </c>
      <c r="AH255" s="270">
        <v>2.5999999999999999E-2</v>
      </c>
      <c r="AI255" s="270">
        <v>2E-3</v>
      </c>
      <c r="AJ255" s="270">
        <v>3.0000000000000001E-3</v>
      </c>
      <c r="AK255" s="270">
        <v>3.0000000000000001E-3</v>
      </c>
      <c r="AL255" s="270">
        <v>4.0000000000000001E-3</v>
      </c>
      <c r="AM255" s="270">
        <v>5.0000000000000001E-3</v>
      </c>
      <c r="AN255" s="270">
        <v>2E-3</v>
      </c>
      <c r="AO255" s="270">
        <v>3.0000000000000001E-3</v>
      </c>
      <c r="AP255" s="270">
        <v>5.0000000000000001E-3</v>
      </c>
      <c r="AQ255" s="270">
        <v>8.9999999999999993E-3</v>
      </c>
      <c r="AR255" s="270">
        <v>1.6E-2</v>
      </c>
      <c r="AS255" s="270">
        <v>6.5000000000000002E-2</v>
      </c>
      <c r="AT255" s="270">
        <v>7.0999999999999994E-2</v>
      </c>
      <c r="AU255" s="270">
        <v>7.9000000000000001E-2</v>
      </c>
      <c r="AV255" s="270">
        <v>8.5999999999999993E-2</v>
      </c>
      <c r="AW255" s="270">
        <v>9.5000000000000001E-2</v>
      </c>
      <c r="AX255" s="270">
        <v>0</v>
      </c>
      <c r="AY255" s="270">
        <v>0</v>
      </c>
      <c r="AZ255" s="270">
        <v>0</v>
      </c>
      <c r="BA255" s="270">
        <v>0</v>
      </c>
      <c r="BB255" s="270">
        <v>0</v>
      </c>
      <c r="BC255" s="270">
        <v>0</v>
      </c>
      <c r="BD255" s="270">
        <v>0</v>
      </c>
      <c r="BE255" s="270">
        <v>0</v>
      </c>
      <c r="BF255" s="270">
        <v>0</v>
      </c>
      <c r="BG255" s="270">
        <v>0</v>
      </c>
    </row>
    <row r="256" spans="1:59">
      <c r="A256" s="267" t="s">
        <v>593</v>
      </c>
      <c r="B256" s="268">
        <v>1.1416666666666665E-2</v>
      </c>
      <c r="C256" s="268">
        <v>0.04</v>
      </c>
      <c r="D256" s="268">
        <v>0</v>
      </c>
      <c r="E256" s="268"/>
      <c r="F256" s="269">
        <v>257</v>
      </c>
      <c r="G256" s="270">
        <v>0.01</v>
      </c>
      <c r="H256" s="270">
        <v>0</v>
      </c>
      <c r="I256" s="270">
        <v>1E-3</v>
      </c>
      <c r="J256" s="270">
        <v>0</v>
      </c>
      <c r="K256" s="270">
        <v>0</v>
      </c>
      <c r="L256" s="270">
        <v>4.1666666666666588E-4</v>
      </c>
      <c r="M256" s="271">
        <v>38.910505836575872</v>
      </c>
      <c r="N256" s="269">
        <v>258</v>
      </c>
      <c r="O256" s="269">
        <v>268</v>
      </c>
      <c r="P256" s="269">
        <v>278</v>
      </c>
      <c r="Q256" s="269">
        <v>288</v>
      </c>
      <c r="R256" s="269">
        <v>290</v>
      </c>
      <c r="S256" s="269" t="s">
        <v>200</v>
      </c>
      <c r="T256" s="270">
        <v>0.01</v>
      </c>
      <c r="U256" s="270">
        <v>0.01</v>
      </c>
      <c r="V256" s="270">
        <v>0.01</v>
      </c>
      <c r="W256" s="270">
        <v>1.2E-2</v>
      </c>
      <c r="X256" s="270">
        <v>1.2E-2</v>
      </c>
      <c r="Y256" s="270">
        <v>0</v>
      </c>
      <c r="Z256" s="270">
        <v>0</v>
      </c>
      <c r="AA256" s="270">
        <v>0</v>
      </c>
      <c r="AB256" s="270">
        <v>0</v>
      </c>
      <c r="AC256" s="270">
        <v>0</v>
      </c>
      <c r="AD256" s="270">
        <v>1E-3</v>
      </c>
      <c r="AE256" s="270">
        <v>1E-3</v>
      </c>
      <c r="AF256" s="270">
        <v>1E-3</v>
      </c>
      <c r="AG256" s="270">
        <v>1E-3</v>
      </c>
      <c r="AH256" s="270">
        <v>1E-3</v>
      </c>
      <c r="AI256" s="270">
        <v>0</v>
      </c>
      <c r="AJ256" s="270">
        <v>0</v>
      </c>
      <c r="AK256" s="270">
        <v>0</v>
      </c>
      <c r="AL256" s="270">
        <v>0</v>
      </c>
      <c r="AM256" s="270">
        <v>0</v>
      </c>
      <c r="AN256" s="270">
        <v>0</v>
      </c>
      <c r="AO256" s="270">
        <v>0</v>
      </c>
      <c r="AP256" s="270">
        <v>0</v>
      </c>
      <c r="AQ256" s="270">
        <v>0</v>
      </c>
      <c r="AR256" s="270">
        <v>0</v>
      </c>
      <c r="AS256" s="270">
        <v>1E-3</v>
      </c>
      <c r="AT256" s="270">
        <v>1E-3</v>
      </c>
      <c r="AU256" s="270">
        <v>1E-3</v>
      </c>
      <c r="AV256" s="270">
        <v>1E-3</v>
      </c>
      <c r="AW256" s="270">
        <v>1E-3</v>
      </c>
      <c r="AX256" s="270">
        <v>0</v>
      </c>
      <c r="AY256" s="270">
        <v>0</v>
      </c>
      <c r="AZ256" s="270">
        <v>0</v>
      </c>
      <c r="BA256" s="270">
        <v>0</v>
      </c>
      <c r="BB256" s="270">
        <v>0</v>
      </c>
      <c r="BC256" s="270">
        <v>0</v>
      </c>
      <c r="BD256" s="270">
        <v>0</v>
      </c>
      <c r="BE256" s="270">
        <v>0</v>
      </c>
      <c r="BF256" s="270">
        <v>0</v>
      </c>
      <c r="BG256" s="270">
        <v>0</v>
      </c>
    </row>
    <row r="257" spans="1:59">
      <c r="A257" s="267" t="s">
        <v>594</v>
      </c>
      <c r="B257" s="268">
        <v>4.7969166666666672</v>
      </c>
      <c r="C257" s="268">
        <v>25.853000000000002</v>
      </c>
      <c r="D257" s="268">
        <v>0</v>
      </c>
      <c r="E257" s="268"/>
      <c r="F257" s="269">
        <v>35489</v>
      </c>
      <c r="G257" s="270">
        <v>1.4710000000000001</v>
      </c>
      <c r="H257" s="270">
        <v>1.294</v>
      </c>
      <c r="I257" s="270">
        <v>0.97199999999999998</v>
      </c>
      <c r="J257" s="270">
        <v>0.63700000000000001</v>
      </c>
      <c r="K257" s="270">
        <v>0.23200000000000001</v>
      </c>
      <c r="L257" s="270">
        <v>0.1909166666666664</v>
      </c>
      <c r="M257" s="271">
        <v>41.449463213953621</v>
      </c>
      <c r="N257" s="269">
        <v>41356</v>
      </c>
      <c r="O257" s="269">
        <v>47559</v>
      </c>
      <c r="P257" s="269">
        <v>54698</v>
      </c>
      <c r="Q257" s="269">
        <v>62902</v>
      </c>
      <c r="R257" s="269">
        <v>72337</v>
      </c>
      <c r="S257" s="269" t="s">
        <v>130</v>
      </c>
      <c r="T257" s="270">
        <v>1.6539999999999999</v>
      </c>
      <c r="U257" s="270">
        <v>1.855</v>
      </c>
      <c r="V257" s="270">
        <v>2.0790000000000002</v>
      </c>
      <c r="W257" s="270">
        <v>2.327</v>
      </c>
      <c r="X257" s="270">
        <v>2.6040000000000001</v>
      </c>
      <c r="Y257" s="270">
        <v>1.55</v>
      </c>
      <c r="Z257" s="270">
        <v>1.887</v>
      </c>
      <c r="AA257" s="270">
        <v>2.2789999999999999</v>
      </c>
      <c r="AB257" s="270">
        <v>2.7349999999999999</v>
      </c>
      <c r="AC257" s="270">
        <v>3.2639999999999998</v>
      </c>
      <c r="AD257" s="270">
        <v>1</v>
      </c>
      <c r="AE257" s="270">
        <v>1.05</v>
      </c>
      <c r="AF257" s="270">
        <v>1.1000000000000001</v>
      </c>
      <c r="AG257" s="270">
        <v>1.1499999999999999</v>
      </c>
      <c r="AH257" s="270">
        <v>1.2</v>
      </c>
      <c r="AI257" s="270">
        <v>0.65</v>
      </c>
      <c r="AJ257" s="270">
        <v>0.67500000000000004</v>
      </c>
      <c r="AK257" s="270">
        <v>0.7</v>
      </c>
      <c r="AL257" s="270">
        <v>0.72499999999999998</v>
      </c>
      <c r="AM257" s="270">
        <v>0.75</v>
      </c>
      <c r="AN257" s="270">
        <v>0.6</v>
      </c>
      <c r="AO257" s="270">
        <v>0.6</v>
      </c>
      <c r="AP257" s="270">
        <v>0.6</v>
      </c>
      <c r="AQ257" s="270">
        <v>0.6</v>
      </c>
      <c r="AR257" s="270">
        <v>0.6</v>
      </c>
      <c r="AS257" s="270">
        <v>0.47699999999999998</v>
      </c>
      <c r="AT257" s="270">
        <v>0.54800000000000004</v>
      </c>
      <c r="AU257" s="270">
        <v>0.61699999999999999</v>
      </c>
      <c r="AV257" s="270">
        <v>0.69499999999999995</v>
      </c>
      <c r="AW257" s="270">
        <v>0.78300000000000003</v>
      </c>
      <c r="AX257" s="270">
        <v>0</v>
      </c>
      <c r="AY257" s="270">
        <v>0</v>
      </c>
      <c r="AZ257" s="270">
        <v>0</v>
      </c>
      <c r="BA257" s="270">
        <v>0</v>
      </c>
      <c r="BB257" s="270">
        <v>0</v>
      </c>
      <c r="BC257" s="270">
        <v>0</v>
      </c>
      <c r="BD257" s="270">
        <v>0</v>
      </c>
      <c r="BE257" s="270">
        <v>0</v>
      </c>
      <c r="BF257" s="270">
        <v>0</v>
      </c>
      <c r="BG257" s="270">
        <v>0</v>
      </c>
    </row>
    <row r="258" spans="1:59">
      <c r="A258" s="267" t="s">
        <v>595</v>
      </c>
      <c r="B258" s="268">
        <v>7.5583333333333322E-2</v>
      </c>
      <c r="C258" s="268">
        <v>0.25</v>
      </c>
      <c r="D258" s="268">
        <v>0</v>
      </c>
      <c r="E258" s="268"/>
      <c r="F258" s="269">
        <v>1250</v>
      </c>
      <c r="G258" s="270">
        <v>0.05</v>
      </c>
      <c r="H258" s="270">
        <v>0</v>
      </c>
      <c r="I258" s="270">
        <v>0</v>
      </c>
      <c r="J258" s="270">
        <v>0</v>
      </c>
      <c r="K258" s="270">
        <v>0.01</v>
      </c>
      <c r="L258" s="270">
        <v>1.5583333333333317E-2</v>
      </c>
      <c r="M258" s="271">
        <v>40</v>
      </c>
      <c r="N258" s="269">
        <v>1280</v>
      </c>
      <c r="O258" s="269">
        <v>1290</v>
      </c>
      <c r="P258" s="269">
        <v>1295</v>
      </c>
      <c r="Q258" s="269">
        <v>1300</v>
      </c>
      <c r="R258" s="269">
        <v>1305</v>
      </c>
      <c r="S258" s="269" t="s">
        <v>207</v>
      </c>
      <c r="T258" s="270">
        <v>0.02</v>
      </c>
      <c r="U258" s="270">
        <v>0.02</v>
      </c>
      <c r="V258" s="270">
        <v>0.02</v>
      </c>
      <c r="W258" s="270">
        <v>2.1000000000000001E-2</v>
      </c>
      <c r="X258" s="270">
        <v>2.1000000000000001E-2</v>
      </c>
      <c r="Y258" s="270">
        <v>0</v>
      </c>
      <c r="Z258" s="270">
        <v>0</v>
      </c>
      <c r="AA258" s="270">
        <v>0</v>
      </c>
      <c r="AB258" s="270">
        <v>0</v>
      </c>
      <c r="AC258" s="270">
        <v>0</v>
      </c>
      <c r="AD258" s="270">
        <v>0</v>
      </c>
      <c r="AE258" s="270">
        <v>0</v>
      </c>
      <c r="AF258" s="270">
        <v>0</v>
      </c>
      <c r="AG258" s="270">
        <v>0</v>
      </c>
      <c r="AH258" s="270">
        <v>0</v>
      </c>
      <c r="AI258" s="270">
        <v>0</v>
      </c>
      <c r="AJ258" s="270">
        <v>0</v>
      </c>
      <c r="AK258" s="270">
        <v>0</v>
      </c>
      <c r="AL258" s="270">
        <v>0</v>
      </c>
      <c r="AM258" s="270">
        <v>0</v>
      </c>
      <c r="AN258" s="270">
        <v>0.02</v>
      </c>
      <c r="AO258" s="270">
        <v>0.02</v>
      </c>
      <c r="AP258" s="270">
        <v>0.02</v>
      </c>
      <c r="AQ258" s="270">
        <v>0.02</v>
      </c>
      <c r="AR258" s="270">
        <v>0.02</v>
      </c>
      <c r="AS258" s="270">
        <v>3.0000000000000001E-3</v>
      </c>
      <c r="AT258" s="270">
        <v>3.0000000000000001E-3</v>
      </c>
      <c r="AU258" s="270">
        <v>3.0000000000000001E-3</v>
      </c>
      <c r="AV258" s="270">
        <v>3.0000000000000001E-3</v>
      </c>
      <c r="AW258" s="270">
        <v>3.0000000000000001E-3</v>
      </c>
      <c r="AX258" s="270">
        <v>0</v>
      </c>
      <c r="AY258" s="270">
        <v>0</v>
      </c>
      <c r="AZ258" s="270">
        <v>0</v>
      </c>
      <c r="BA258" s="270">
        <v>0</v>
      </c>
      <c r="BB258" s="270">
        <v>0</v>
      </c>
      <c r="BC258" s="270">
        <v>0</v>
      </c>
      <c r="BD258" s="270">
        <v>0</v>
      </c>
      <c r="BE258" s="270">
        <v>0</v>
      </c>
      <c r="BF258" s="270">
        <v>0</v>
      </c>
      <c r="BG258" s="270">
        <v>0</v>
      </c>
    </row>
    <row r="259" spans="1:59">
      <c r="A259" s="267" t="s">
        <v>188</v>
      </c>
      <c r="B259" s="268">
        <v>3.8726666666666669</v>
      </c>
      <c r="C259" s="268">
        <v>12</v>
      </c>
      <c r="D259" s="268">
        <v>1.7269999999999999</v>
      </c>
      <c r="E259" s="268"/>
      <c r="F259" s="269">
        <v>14280</v>
      </c>
      <c r="G259" s="270">
        <v>0.622</v>
      </c>
      <c r="H259" s="270">
        <v>0.33800000000000002</v>
      </c>
      <c r="I259" s="270">
        <v>0.20799999999999999</v>
      </c>
      <c r="J259" s="270">
        <v>0.112</v>
      </c>
      <c r="K259" s="270">
        <v>0.28000000000000003</v>
      </c>
      <c r="L259" s="270">
        <v>0.585666666666667</v>
      </c>
      <c r="M259" s="271">
        <v>43.557422969187677</v>
      </c>
      <c r="N259" s="269">
        <v>15106</v>
      </c>
      <c r="O259" s="269">
        <v>15965</v>
      </c>
      <c r="P259" s="269">
        <v>17463</v>
      </c>
      <c r="Q259" s="269">
        <v>18511</v>
      </c>
      <c r="R259" s="269">
        <v>19622</v>
      </c>
      <c r="S259" s="269" t="s">
        <v>225</v>
      </c>
      <c r="T259" s="270">
        <v>0.64800000000000002</v>
      </c>
      <c r="U259" s="270">
        <v>0.68600000000000005</v>
      </c>
      <c r="V259" s="270">
        <v>0.72499999999999998</v>
      </c>
      <c r="W259" s="270">
        <v>0.77100000000000002</v>
      </c>
      <c r="X259" s="270">
        <v>0.81699999999999995</v>
      </c>
      <c r="Y259" s="270">
        <v>0.33800000000000002</v>
      </c>
      <c r="Z259" s="270">
        <v>0.35799999999999998</v>
      </c>
      <c r="AA259" s="270">
        <v>0.379</v>
      </c>
      <c r="AB259" s="270">
        <v>0.40200000000000002</v>
      </c>
      <c r="AC259" s="270">
        <v>0.42599999999999999</v>
      </c>
      <c r="AD259" s="270">
        <v>0.23300000000000001</v>
      </c>
      <c r="AE259" s="270">
        <v>0.247</v>
      </c>
      <c r="AF259" s="270">
        <v>0.26200000000000001</v>
      </c>
      <c r="AG259" s="270">
        <v>0.27800000000000002</v>
      </c>
      <c r="AH259" s="270">
        <v>0.29399999999999998</v>
      </c>
      <c r="AI259" s="270">
        <v>0.11600000000000001</v>
      </c>
      <c r="AJ259" s="270">
        <v>0.123</v>
      </c>
      <c r="AK259" s="270">
        <v>0.13</v>
      </c>
      <c r="AL259" s="270">
        <v>0.13800000000000001</v>
      </c>
      <c r="AM259" s="270">
        <v>0.14599999999999999</v>
      </c>
      <c r="AN259" s="270">
        <v>0.193</v>
      </c>
      <c r="AO259" s="270">
        <v>0.20399999999999999</v>
      </c>
      <c r="AP259" s="270">
        <v>0.217</v>
      </c>
      <c r="AQ259" s="270">
        <v>0.23</v>
      </c>
      <c r="AR259" s="270">
        <v>0.24299999999999999</v>
      </c>
      <c r="AS259" s="270">
        <v>0.76600000000000001</v>
      </c>
      <c r="AT259" s="270">
        <v>0.88200000000000001</v>
      </c>
      <c r="AU259" s="270">
        <v>1.0049999999999999</v>
      </c>
      <c r="AV259" s="270">
        <v>1.1279999999999999</v>
      </c>
      <c r="AW259" s="270">
        <v>1.24</v>
      </c>
      <c r="AX259" s="270">
        <v>0</v>
      </c>
      <c r="AY259" s="270">
        <v>0</v>
      </c>
      <c r="AZ259" s="270">
        <v>0</v>
      </c>
      <c r="BA259" s="270">
        <v>0</v>
      </c>
      <c r="BB259" s="270">
        <v>0</v>
      </c>
      <c r="BC259" s="270">
        <v>0</v>
      </c>
      <c r="BD259" s="270">
        <v>0</v>
      </c>
      <c r="BE259" s="270">
        <v>0</v>
      </c>
      <c r="BF259" s="270">
        <v>0</v>
      </c>
      <c r="BG259" s="270">
        <v>0</v>
      </c>
    </row>
    <row r="260" spans="1:59">
      <c r="A260" s="267" t="s">
        <v>596</v>
      </c>
      <c r="B260" s="268">
        <v>1.1169166666666666</v>
      </c>
      <c r="C260" s="268">
        <v>2.5</v>
      </c>
      <c r="D260" s="268">
        <v>0.41300000000000003</v>
      </c>
      <c r="E260" s="268"/>
      <c r="F260" s="269">
        <v>5737</v>
      </c>
      <c r="G260" s="270">
        <v>0.27400000000000002</v>
      </c>
      <c r="H260" s="270">
        <v>9.2999999999999999E-2</v>
      </c>
      <c r="I260" s="270">
        <v>1.0999999999999999E-2</v>
      </c>
      <c r="J260" s="270">
        <v>3.0000000000000001E-3</v>
      </c>
      <c r="K260" s="270">
        <v>0.19</v>
      </c>
      <c r="L260" s="270">
        <v>0.13291666666666657</v>
      </c>
      <c r="M260" s="271">
        <v>47.760153390273665</v>
      </c>
      <c r="N260" s="269">
        <v>5651</v>
      </c>
      <c r="O260" s="269">
        <v>5623</v>
      </c>
      <c r="P260" s="269">
        <v>5617</v>
      </c>
      <c r="Q260" s="269">
        <v>5611</v>
      </c>
      <c r="R260" s="269">
        <v>5605</v>
      </c>
      <c r="S260" s="269" t="s">
        <v>212</v>
      </c>
      <c r="T260" s="270">
        <v>0.27200000000000002</v>
      </c>
      <c r="U260" s="270">
        <v>0.27100000000000002</v>
      </c>
      <c r="V260" s="270">
        <v>0.27</v>
      </c>
      <c r="W260" s="270">
        <v>0.27</v>
      </c>
      <c r="X260" s="270">
        <v>0.27</v>
      </c>
      <c r="Y260" s="270">
        <v>8.1000000000000003E-2</v>
      </c>
      <c r="Z260" s="270">
        <v>8.1000000000000003E-2</v>
      </c>
      <c r="AA260" s="270">
        <v>8.1000000000000003E-2</v>
      </c>
      <c r="AB260" s="270">
        <v>0.08</v>
      </c>
      <c r="AC260" s="270">
        <v>0.08</v>
      </c>
      <c r="AD260" s="270">
        <v>3.5000000000000003E-2</v>
      </c>
      <c r="AE260" s="270">
        <v>3.5000000000000003E-2</v>
      </c>
      <c r="AF260" s="270">
        <v>3.5000000000000003E-2</v>
      </c>
      <c r="AG260" s="270">
        <v>3.5000000000000003E-2</v>
      </c>
      <c r="AH260" s="270">
        <v>3.5000000000000003E-2</v>
      </c>
      <c r="AI260" s="270">
        <v>0.03</v>
      </c>
      <c r="AJ260" s="270">
        <v>2.9000000000000001E-2</v>
      </c>
      <c r="AK260" s="270">
        <v>2.9000000000000001E-2</v>
      </c>
      <c r="AL260" s="270">
        <v>2.9000000000000001E-2</v>
      </c>
      <c r="AM260" s="270">
        <v>2.9000000000000001E-2</v>
      </c>
      <c r="AN260" s="270">
        <v>0.27600000000000002</v>
      </c>
      <c r="AO260" s="270">
        <v>0.27400000000000002</v>
      </c>
      <c r="AP260" s="270">
        <v>0.27400000000000002</v>
      </c>
      <c r="AQ260" s="270">
        <v>0.27400000000000002</v>
      </c>
      <c r="AR260" s="270">
        <v>0.27400000000000002</v>
      </c>
      <c r="AS260" s="270">
        <v>7.9000000000000001E-2</v>
      </c>
      <c r="AT260" s="270">
        <v>7.8E-2</v>
      </c>
      <c r="AU260" s="270">
        <v>7.8E-2</v>
      </c>
      <c r="AV260" s="270">
        <v>7.8E-2</v>
      </c>
      <c r="AW260" s="270">
        <v>7.8E-2</v>
      </c>
      <c r="AX260" s="270">
        <v>0</v>
      </c>
      <c r="AY260" s="270">
        <v>0</v>
      </c>
      <c r="AZ260" s="270">
        <v>0</v>
      </c>
      <c r="BA260" s="270">
        <v>0</v>
      </c>
      <c r="BB260" s="270">
        <v>0</v>
      </c>
      <c r="BC260" s="270">
        <v>0</v>
      </c>
      <c r="BD260" s="270">
        <v>0</v>
      </c>
      <c r="BE260" s="270">
        <v>0</v>
      </c>
      <c r="BF260" s="270">
        <v>0</v>
      </c>
      <c r="BG260" s="270">
        <v>0</v>
      </c>
    </row>
    <row r="261" spans="1:59">
      <c r="A261" s="267" t="s">
        <v>597</v>
      </c>
      <c r="B261" s="268">
        <v>9.5999999999999988E-2</v>
      </c>
      <c r="C261" s="268">
        <v>0.18099999999999999</v>
      </c>
      <c r="D261" s="268">
        <v>0</v>
      </c>
      <c r="E261" s="268"/>
      <c r="F261" s="269">
        <v>2300</v>
      </c>
      <c r="G261" s="270">
        <v>0.09</v>
      </c>
      <c r="H261" s="270">
        <v>0</v>
      </c>
      <c r="I261" s="270">
        <v>0</v>
      </c>
      <c r="J261" s="270">
        <v>0</v>
      </c>
      <c r="K261" s="270">
        <v>1E-3</v>
      </c>
      <c r="L261" s="270">
        <v>4.9999999999999906E-3</v>
      </c>
      <c r="M261" s="271">
        <v>39.130434782608695</v>
      </c>
      <c r="N261" s="269">
        <v>2647</v>
      </c>
      <c r="O261" s="269">
        <v>2832</v>
      </c>
      <c r="P261" s="269">
        <v>3030</v>
      </c>
      <c r="Q261" s="269">
        <v>3242</v>
      </c>
      <c r="R261" s="269">
        <v>3469</v>
      </c>
      <c r="S261" s="269" t="s">
        <v>225</v>
      </c>
      <c r="T261" s="270">
        <v>9.0999999999999998E-2</v>
      </c>
      <c r="U261" s="270">
        <v>9.2999999999999999E-2</v>
      </c>
      <c r="V261" s="270">
        <v>9.9000000000000005E-2</v>
      </c>
      <c r="W261" s="270">
        <v>0.105</v>
      </c>
      <c r="X261" s="270">
        <v>0.112</v>
      </c>
      <c r="Y261" s="270">
        <v>0</v>
      </c>
      <c r="Z261" s="270">
        <v>0</v>
      </c>
      <c r="AA261" s="270">
        <v>0</v>
      </c>
      <c r="AB261" s="270">
        <v>0</v>
      </c>
      <c r="AC261" s="270">
        <v>0</v>
      </c>
      <c r="AD261" s="270">
        <v>0</v>
      </c>
      <c r="AE261" s="270">
        <v>0</v>
      </c>
      <c r="AF261" s="270">
        <v>0</v>
      </c>
      <c r="AG261" s="270">
        <v>0</v>
      </c>
      <c r="AH261" s="270">
        <v>0</v>
      </c>
      <c r="AI261" s="270">
        <v>0</v>
      </c>
      <c r="AJ261" s="270">
        <v>0</v>
      </c>
      <c r="AK261" s="270">
        <v>0</v>
      </c>
      <c r="AL261" s="270">
        <v>0</v>
      </c>
      <c r="AM261" s="270">
        <v>0</v>
      </c>
      <c r="AN261" s="270">
        <v>1E-3</v>
      </c>
      <c r="AO261" s="270">
        <v>1E-3</v>
      </c>
      <c r="AP261" s="270">
        <v>1E-3</v>
      </c>
      <c r="AQ261" s="270">
        <v>2E-3</v>
      </c>
      <c r="AR261" s="270">
        <v>2E-3</v>
      </c>
      <c r="AS261" s="270">
        <v>5.0000000000000001E-3</v>
      </c>
      <c r="AT261" s="270">
        <v>5.0000000000000001E-3</v>
      </c>
      <c r="AU261" s="270">
        <v>5.0000000000000001E-3</v>
      </c>
      <c r="AV261" s="270">
        <v>6.0000000000000001E-3</v>
      </c>
      <c r="AW261" s="270">
        <v>6.0000000000000001E-3</v>
      </c>
      <c r="AX261" s="270">
        <v>0</v>
      </c>
      <c r="AY261" s="270">
        <v>0</v>
      </c>
      <c r="AZ261" s="270">
        <v>0</v>
      </c>
      <c r="BA261" s="270">
        <v>0</v>
      </c>
      <c r="BB261" s="270">
        <v>0</v>
      </c>
      <c r="BC261" s="270">
        <v>0</v>
      </c>
      <c r="BD261" s="270">
        <v>0</v>
      </c>
      <c r="BE261" s="270">
        <v>0</v>
      </c>
      <c r="BF261" s="270">
        <v>0</v>
      </c>
      <c r="BG261" s="270">
        <v>0</v>
      </c>
    </row>
    <row r="262" spans="1:59">
      <c r="A262" s="267" t="s">
        <v>598</v>
      </c>
      <c r="B262" s="268">
        <v>1.4999999999999998</v>
      </c>
      <c r="C262" s="268">
        <v>2.952</v>
      </c>
      <c r="D262" s="268">
        <v>0.245</v>
      </c>
      <c r="E262" s="268"/>
      <c r="F262" s="269">
        <v>9842</v>
      </c>
      <c r="G262" s="270">
        <v>0.59699999999999998</v>
      </c>
      <c r="H262" s="270">
        <v>2.5999999999999999E-2</v>
      </c>
      <c r="I262" s="270">
        <v>0</v>
      </c>
      <c r="J262" s="270">
        <v>0.16300000000000001</v>
      </c>
      <c r="K262" s="270">
        <v>0.35</v>
      </c>
      <c r="L262" s="270">
        <v>0.11899999999999955</v>
      </c>
      <c r="M262" s="271">
        <v>60.658402763665919</v>
      </c>
      <c r="N262" s="269">
        <v>10090</v>
      </c>
      <c r="O262" s="269">
        <v>10606</v>
      </c>
      <c r="P262" s="269">
        <v>11149</v>
      </c>
      <c r="Q262" s="269">
        <v>11719</v>
      </c>
      <c r="R262" s="269">
        <v>12318</v>
      </c>
      <c r="S262" s="269" t="s">
        <v>186</v>
      </c>
      <c r="T262" s="270">
        <v>0.61199999999999999</v>
      </c>
      <c r="U262" s="270">
        <v>0.64300000000000002</v>
      </c>
      <c r="V262" s="270">
        <v>0.67600000000000005</v>
      </c>
      <c r="W262" s="270">
        <v>0.71099999999999997</v>
      </c>
      <c r="X262" s="270">
        <v>0.747</v>
      </c>
      <c r="Y262" s="270">
        <v>2.7E-2</v>
      </c>
      <c r="Z262" s="270">
        <v>2.8000000000000001E-2</v>
      </c>
      <c r="AA262" s="270">
        <v>2.9000000000000001E-2</v>
      </c>
      <c r="AB262" s="270">
        <v>3.1E-2</v>
      </c>
      <c r="AC262" s="270">
        <v>3.3000000000000002E-2</v>
      </c>
      <c r="AD262" s="270">
        <v>0</v>
      </c>
      <c r="AE262" s="270">
        <v>0</v>
      </c>
      <c r="AF262" s="270">
        <v>0</v>
      </c>
      <c r="AG262" s="270">
        <v>0</v>
      </c>
      <c r="AH262" s="270">
        <v>0</v>
      </c>
      <c r="AI262" s="270">
        <v>0.16700000000000001</v>
      </c>
      <c r="AJ262" s="270">
        <v>0.17599999999999999</v>
      </c>
      <c r="AK262" s="270">
        <v>0.185</v>
      </c>
      <c r="AL262" s="270">
        <v>0.19400000000000001</v>
      </c>
      <c r="AM262" s="270">
        <v>0.20399999999999999</v>
      </c>
      <c r="AN262" s="270">
        <v>0.4</v>
      </c>
      <c r="AO262" s="270">
        <v>0.4</v>
      </c>
      <c r="AP262" s="270">
        <v>0.4</v>
      </c>
      <c r="AQ262" s="270">
        <v>0.4</v>
      </c>
      <c r="AR262" s="270">
        <v>0.4</v>
      </c>
      <c r="AS262" s="270">
        <v>0.05</v>
      </c>
      <c r="AT262" s="270">
        <v>5.1999999999999998E-2</v>
      </c>
      <c r="AU262" s="270">
        <v>5.2999999999999999E-2</v>
      </c>
      <c r="AV262" s="270">
        <v>5.5E-2</v>
      </c>
      <c r="AW262" s="270">
        <v>5.7000000000000002E-2</v>
      </c>
      <c r="AX262" s="270">
        <v>1.2490000000000001</v>
      </c>
      <c r="AY262" s="270">
        <v>0</v>
      </c>
      <c r="AZ262" s="270">
        <v>0</v>
      </c>
      <c r="BA262" s="270">
        <v>0</v>
      </c>
      <c r="BB262" s="270">
        <v>0</v>
      </c>
      <c r="BC262" s="270">
        <v>0</v>
      </c>
      <c r="BD262" s="270">
        <v>0</v>
      </c>
      <c r="BE262" s="270">
        <v>0</v>
      </c>
      <c r="BF262" s="270">
        <v>0</v>
      </c>
      <c r="BG262" s="270">
        <v>0</v>
      </c>
    </row>
    <row r="263" spans="1:59">
      <c r="A263" s="267" t="s">
        <v>599</v>
      </c>
      <c r="B263" s="268">
        <v>6.2333333333333352E-2</v>
      </c>
      <c r="C263" s="268">
        <v>0.2</v>
      </c>
      <c r="D263" s="268">
        <v>0</v>
      </c>
      <c r="E263" s="268"/>
      <c r="F263" s="269">
        <v>1390</v>
      </c>
      <c r="G263" s="270">
        <v>4.2000000000000003E-2</v>
      </c>
      <c r="H263" s="270">
        <v>3.0000000000000001E-3</v>
      </c>
      <c r="I263" s="270">
        <v>0</v>
      </c>
      <c r="J263" s="270">
        <v>1.2E-2</v>
      </c>
      <c r="K263" s="270">
        <v>1E-3</v>
      </c>
      <c r="L263" s="270">
        <v>4.3333333333333418E-3</v>
      </c>
      <c r="M263" s="271">
        <v>30.215827338129497</v>
      </c>
      <c r="N263" s="269">
        <v>1500</v>
      </c>
      <c r="O263" s="269">
        <v>1600</v>
      </c>
      <c r="P263" s="269">
        <v>1700</v>
      </c>
      <c r="Q263" s="269">
        <v>1800</v>
      </c>
      <c r="R263" s="269">
        <v>1850</v>
      </c>
      <c r="S263" s="269" t="s">
        <v>195</v>
      </c>
      <c r="T263" s="270">
        <v>0.06</v>
      </c>
      <c r="U263" s="270">
        <v>6.5000000000000002E-2</v>
      </c>
      <c r="V263" s="270">
        <v>7.0000000000000007E-2</v>
      </c>
      <c r="W263" s="270">
        <v>7.4999999999999997E-2</v>
      </c>
      <c r="X263" s="270">
        <v>7.8E-2</v>
      </c>
      <c r="Y263" s="270">
        <v>3.0000000000000001E-3</v>
      </c>
      <c r="Z263" s="270">
        <v>3.0000000000000001E-3</v>
      </c>
      <c r="AA263" s="270">
        <v>3.0000000000000001E-3</v>
      </c>
      <c r="AB263" s="270">
        <v>3.0000000000000001E-3</v>
      </c>
      <c r="AC263" s="270">
        <v>3.0000000000000001E-3</v>
      </c>
      <c r="AD263" s="270">
        <v>0</v>
      </c>
      <c r="AE263" s="270">
        <v>0</v>
      </c>
      <c r="AF263" s="270">
        <v>0</v>
      </c>
      <c r="AG263" s="270">
        <v>0</v>
      </c>
      <c r="AH263" s="270">
        <v>0</v>
      </c>
      <c r="AI263" s="270">
        <v>1.2E-2</v>
      </c>
      <c r="AJ263" s="270">
        <v>1.2E-2</v>
      </c>
      <c r="AK263" s="270">
        <v>1.2999999999999999E-2</v>
      </c>
      <c r="AL263" s="270">
        <v>1.4E-2</v>
      </c>
      <c r="AM263" s="270">
        <v>1.4999999999999999E-2</v>
      </c>
      <c r="AN263" s="270">
        <v>2E-3</v>
      </c>
      <c r="AO263" s="270">
        <v>2E-3</v>
      </c>
      <c r="AP263" s="270">
        <v>2E-3</v>
      </c>
      <c r="AQ263" s="270">
        <v>2E-3</v>
      </c>
      <c r="AR263" s="270">
        <v>2E-3</v>
      </c>
      <c r="AS263" s="270">
        <v>4.0000000000000001E-3</v>
      </c>
      <c r="AT263" s="270">
        <v>4.0000000000000001E-3</v>
      </c>
      <c r="AU263" s="270">
        <v>5.0000000000000001E-3</v>
      </c>
      <c r="AV263" s="270">
        <v>5.0000000000000001E-3</v>
      </c>
      <c r="AW263" s="270">
        <v>5.0000000000000001E-3</v>
      </c>
      <c r="AX263" s="270">
        <v>0</v>
      </c>
      <c r="AY263" s="270">
        <v>0</v>
      </c>
      <c r="AZ263" s="270">
        <v>0</v>
      </c>
      <c r="BA263" s="270">
        <v>0</v>
      </c>
      <c r="BB263" s="270">
        <v>0</v>
      </c>
      <c r="BC263" s="270">
        <v>0</v>
      </c>
      <c r="BD263" s="270">
        <v>0</v>
      </c>
      <c r="BE263" s="270">
        <v>0</v>
      </c>
      <c r="BF263" s="270">
        <v>0</v>
      </c>
      <c r="BG263" s="270">
        <v>0</v>
      </c>
    </row>
    <row r="264" spans="1:59">
      <c r="A264" s="267" t="s">
        <v>600</v>
      </c>
      <c r="B264" s="268">
        <v>34.361333333333327</v>
      </c>
      <c r="C264" s="268">
        <v>49.83</v>
      </c>
      <c r="D264" s="268">
        <v>4.5000000000000005E-2</v>
      </c>
      <c r="E264" s="268"/>
      <c r="F264" s="269">
        <v>281700</v>
      </c>
      <c r="G264" s="270">
        <v>16.288</v>
      </c>
      <c r="H264" s="270">
        <v>9.6059999999999999</v>
      </c>
      <c r="I264" s="270">
        <v>2.1840000000000002</v>
      </c>
      <c r="J264" s="270">
        <v>0.77900000000000003</v>
      </c>
      <c r="K264" s="270">
        <v>3.173</v>
      </c>
      <c r="L264" s="270">
        <v>2.2863333333333244</v>
      </c>
      <c r="M264" s="271">
        <v>57.820376286829962</v>
      </c>
      <c r="N264" s="269">
        <v>299941</v>
      </c>
      <c r="O264" s="269">
        <v>339800</v>
      </c>
      <c r="P264" s="269">
        <v>391874</v>
      </c>
      <c r="Q264" s="269">
        <v>451928</v>
      </c>
      <c r="R264" s="269">
        <v>521186</v>
      </c>
      <c r="S264" s="269" t="s">
        <v>185</v>
      </c>
      <c r="T264" s="270">
        <v>18.683</v>
      </c>
      <c r="U264" s="270">
        <v>21.164999999999999</v>
      </c>
      <c r="V264" s="270">
        <v>24.408999999999999</v>
      </c>
      <c r="W264" s="270">
        <v>28.15</v>
      </c>
      <c r="X264" s="270">
        <v>32.463999999999999</v>
      </c>
      <c r="Y264" s="270">
        <v>10.670999999999999</v>
      </c>
      <c r="Z264" s="270">
        <v>12.089</v>
      </c>
      <c r="AA264" s="270">
        <v>13.942</v>
      </c>
      <c r="AB264" s="270">
        <v>16.077999999999999</v>
      </c>
      <c r="AC264" s="270">
        <v>18.542000000000002</v>
      </c>
      <c r="AD264" s="270">
        <v>2.2050000000000001</v>
      </c>
      <c r="AE264" s="270">
        <v>2.4980000000000002</v>
      </c>
      <c r="AF264" s="270">
        <v>2.8809999999999998</v>
      </c>
      <c r="AG264" s="270">
        <v>3.3220000000000001</v>
      </c>
      <c r="AH264" s="270">
        <v>3.831</v>
      </c>
      <c r="AI264" s="270">
        <v>0.875</v>
      </c>
      <c r="AJ264" s="270">
        <v>0.99199999999999999</v>
      </c>
      <c r="AK264" s="270">
        <v>1.1439999999999999</v>
      </c>
      <c r="AL264" s="270">
        <v>1.319</v>
      </c>
      <c r="AM264" s="270">
        <v>1.5209999999999999</v>
      </c>
      <c r="AN264" s="270">
        <v>3.173</v>
      </c>
      <c r="AO264" s="270">
        <v>3.173</v>
      </c>
      <c r="AP264" s="270">
        <v>3.173</v>
      </c>
      <c r="AQ264" s="270">
        <v>3.173</v>
      </c>
      <c r="AR264" s="270">
        <v>3.173</v>
      </c>
      <c r="AS264" s="270">
        <v>3.125</v>
      </c>
      <c r="AT264" s="270">
        <v>3.5209999999999999</v>
      </c>
      <c r="AU264" s="270">
        <v>4.04</v>
      </c>
      <c r="AV264" s="270">
        <v>4.6379999999999999</v>
      </c>
      <c r="AW264" s="270">
        <v>5.3280000000000003</v>
      </c>
      <c r="AX264" s="270">
        <v>0</v>
      </c>
      <c r="AY264" s="270">
        <v>0</v>
      </c>
      <c r="AZ264" s="270">
        <v>4.9139999999999997</v>
      </c>
      <c r="BA264" s="270">
        <v>6.3719999999999999</v>
      </c>
      <c r="BB264" s="270">
        <v>0</v>
      </c>
      <c r="BC264" s="270">
        <v>0</v>
      </c>
      <c r="BD264" s="270">
        <v>0</v>
      </c>
      <c r="BE264" s="270">
        <v>0</v>
      </c>
      <c r="BF264" s="270">
        <v>0</v>
      </c>
      <c r="BG264" s="270">
        <v>0</v>
      </c>
    </row>
    <row r="265" spans="1:59">
      <c r="A265" s="267" t="s">
        <v>601</v>
      </c>
      <c r="B265" s="268">
        <v>13.429416666666668</v>
      </c>
      <c r="C265" s="268">
        <v>23.648</v>
      </c>
      <c r="D265" s="268">
        <v>1.6186082191780822</v>
      </c>
      <c r="E265" s="268"/>
      <c r="F265" s="269">
        <v>96000</v>
      </c>
      <c r="G265" s="270">
        <v>5.6740000000000004</v>
      </c>
      <c r="H265" s="270">
        <v>2.5209999999999999</v>
      </c>
      <c r="I265" s="270">
        <v>0.998</v>
      </c>
      <c r="J265" s="270">
        <v>0</v>
      </c>
      <c r="K265" s="270">
        <v>1.6850000000000001</v>
      </c>
      <c r="L265" s="270">
        <v>0.93280844748858627</v>
      </c>
      <c r="M265" s="271">
        <v>59.104166666666664</v>
      </c>
      <c r="N265" s="269">
        <v>124219</v>
      </c>
      <c r="O265" s="269">
        <v>165248</v>
      </c>
      <c r="P265" s="269">
        <v>213170</v>
      </c>
      <c r="Q265" s="269">
        <v>274989</v>
      </c>
      <c r="R265" s="269">
        <v>354736</v>
      </c>
      <c r="S265" s="269" t="s">
        <v>152</v>
      </c>
      <c r="T265" s="270">
        <v>7.3319999999999999</v>
      </c>
      <c r="U265" s="270">
        <v>9.2560000000000002</v>
      </c>
      <c r="V265" s="270">
        <v>12.167999999999999</v>
      </c>
      <c r="W265" s="270">
        <v>16.38</v>
      </c>
      <c r="X265" s="270">
        <v>21.788</v>
      </c>
      <c r="Y265" s="270">
        <v>3.2429999999999999</v>
      </c>
      <c r="Z265" s="270">
        <v>4.0940000000000003</v>
      </c>
      <c r="AA265" s="270">
        <v>5.3819999999999997</v>
      </c>
      <c r="AB265" s="270">
        <v>7.2450000000000001</v>
      </c>
      <c r="AC265" s="270">
        <v>9.6370000000000005</v>
      </c>
      <c r="AD265" s="270">
        <v>1.2829999999999999</v>
      </c>
      <c r="AE265" s="270">
        <v>1.62</v>
      </c>
      <c r="AF265" s="270">
        <v>2.129</v>
      </c>
      <c r="AG265" s="270">
        <v>2.867</v>
      </c>
      <c r="AH265" s="270">
        <v>3.8130000000000002</v>
      </c>
      <c r="AI265" s="270">
        <v>0</v>
      </c>
      <c r="AJ265" s="270">
        <v>0</v>
      </c>
      <c r="AK265" s="270">
        <v>0</v>
      </c>
      <c r="AL265" s="270">
        <v>0</v>
      </c>
      <c r="AM265" s="270">
        <v>0</v>
      </c>
      <c r="AN265" s="270">
        <v>2.242</v>
      </c>
      <c r="AO265" s="270">
        <v>2.83</v>
      </c>
      <c r="AP265" s="270">
        <v>3.7210000000000001</v>
      </c>
      <c r="AQ265" s="270">
        <v>5.0090000000000003</v>
      </c>
      <c r="AR265" s="270">
        <v>6.6619999999999999</v>
      </c>
      <c r="AS265" s="270">
        <v>1.2090000000000001</v>
      </c>
      <c r="AT265" s="270">
        <v>1.5269999999999999</v>
      </c>
      <c r="AU265" s="270">
        <v>2.0070000000000001</v>
      </c>
      <c r="AV265" s="270">
        <v>2.702</v>
      </c>
      <c r="AW265" s="270">
        <v>3.5939999999999999</v>
      </c>
      <c r="AX265" s="270">
        <v>14</v>
      </c>
      <c r="AY265" s="270">
        <v>0</v>
      </c>
      <c r="AZ265" s="270">
        <v>20</v>
      </c>
      <c r="BA265" s="270">
        <v>0</v>
      </c>
      <c r="BB265" s="270">
        <v>0</v>
      </c>
      <c r="BC265" s="270">
        <v>0</v>
      </c>
      <c r="BD265" s="270">
        <v>0</v>
      </c>
      <c r="BE265" s="270">
        <v>0</v>
      </c>
      <c r="BF265" s="270">
        <v>0</v>
      </c>
      <c r="BG265" s="270">
        <v>0</v>
      </c>
    </row>
    <row r="266" spans="1:59">
      <c r="A266" s="267" t="s">
        <v>602</v>
      </c>
      <c r="B266" s="268">
        <v>0.18099999999999997</v>
      </c>
      <c r="C266" s="268">
        <v>0.57599999999999996</v>
      </c>
      <c r="D266" s="268">
        <v>0</v>
      </c>
      <c r="E266" s="268"/>
      <c r="F266" s="269">
        <v>2854</v>
      </c>
      <c r="G266" s="270">
        <v>0.114</v>
      </c>
      <c r="H266" s="270">
        <v>5.0000000000000001E-3</v>
      </c>
      <c r="I266" s="270">
        <v>4.0000000000000001E-3</v>
      </c>
      <c r="J266" s="270">
        <v>5.0000000000000001E-3</v>
      </c>
      <c r="K266" s="270">
        <v>1.4999999999999999E-2</v>
      </c>
      <c r="L266" s="270">
        <v>3.799999999999995E-2</v>
      </c>
      <c r="M266" s="271">
        <v>39.943938332165381</v>
      </c>
      <c r="N266" s="269">
        <v>2825</v>
      </c>
      <c r="O266" s="269">
        <v>3079</v>
      </c>
      <c r="P266" s="269">
        <v>3356</v>
      </c>
      <c r="Q266" s="269">
        <v>3658</v>
      </c>
      <c r="R266" s="269">
        <v>3681</v>
      </c>
      <c r="S266" s="269" t="s">
        <v>152</v>
      </c>
      <c r="T266" s="270">
        <v>0.115</v>
      </c>
      <c r="U266" s="270">
        <v>0.122</v>
      </c>
      <c r="V266" s="270">
        <v>0.125</v>
      </c>
      <c r="W266" s="270">
        <v>0.128</v>
      </c>
      <c r="X266" s="270">
        <v>0.13500000000000001</v>
      </c>
      <c r="Y266" s="270">
        <v>1.0999999999999999E-2</v>
      </c>
      <c r="Z266" s="270">
        <v>1.0999999999999999E-2</v>
      </c>
      <c r="AA266" s="270">
        <v>1.2E-2</v>
      </c>
      <c r="AB266" s="270">
        <v>1.2E-2</v>
      </c>
      <c r="AC266" s="270">
        <v>1.2999999999999999E-2</v>
      </c>
      <c r="AD266" s="270">
        <v>6.0000000000000001E-3</v>
      </c>
      <c r="AE266" s="270">
        <v>7.0000000000000001E-3</v>
      </c>
      <c r="AF266" s="270">
        <v>7.0000000000000001E-3</v>
      </c>
      <c r="AG266" s="270">
        <v>8.0000000000000002E-3</v>
      </c>
      <c r="AH266" s="270">
        <v>8.0000000000000002E-3</v>
      </c>
      <c r="AI266" s="270">
        <v>1.0999999999999999E-2</v>
      </c>
      <c r="AJ266" s="270">
        <v>1.0999999999999999E-2</v>
      </c>
      <c r="AK266" s="270">
        <v>1.0999999999999999E-2</v>
      </c>
      <c r="AL266" s="270">
        <v>1.0999999999999999E-2</v>
      </c>
      <c r="AM266" s="270">
        <v>1.2E-2</v>
      </c>
      <c r="AN266" s="270">
        <v>2E-3</v>
      </c>
      <c r="AO266" s="270">
        <v>2E-3</v>
      </c>
      <c r="AP266" s="270">
        <v>2E-3</v>
      </c>
      <c r="AQ266" s="270">
        <v>2E-3</v>
      </c>
      <c r="AR266" s="270">
        <v>2E-3</v>
      </c>
      <c r="AS266" s="270">
        <v>1.9E-2</v>
      </c>
      <c r="AT266" s="270">
        <v>0.02</v>
      </c>
      <c r="AU266" s="270">
        <v>2.1000000000000001E-2</v>
      </c>
      <c r="AV266" s="270">
        <v>2.1000000000000001E-2</v>
      </c>
      <c r="AW266" s="270">
        <v>2.3E-2</v>
      </c>
      <c r="AX266" s="270">
        <v>0</v>
      </c>
      <c r="AY266" s="270">
        <v>0</v>
      </c>
      <c r="AZ266" s="270">
        <v>0</v>
      </c>
      <c r="BA266" s="270">
        <v>0</v>
      </c>
      <c r="BB266" s="270">
        <v>0</v>
      </c>
      <c r="BC266" s="270">
        <v>0</v>
      </c>
      <c r="BD266" s="270">
        <v>0</v>
      </c>
      <c r="BE266" s="270">
        <v>0</v>
      </c>
      <c r="BF266" s="270">
        <v>0</v>
      </c>
      <c r="BG266" s="270">
        <v>0</v>
      </c>
    </row>
    <row r="267" spans="1:59">
      <c r="A267" s="267" t="s">
        <v>603</v>
      </c>
      <c r="B267" s="268">
        <v>3.475000000000001E-2</v>
      </c>
      <c r="C267" s="268">
        <v>0.41699999999999998</v>
      </c>
      <c r="D267" s="268">
        <v>0</v>
      </c>
      <c r="E267" s="268"/>
      <c r="F267" s="269">
        <v>610</v>
      </c>
      <c r="G267" s="270">
        <v>2.3E-2</v>
      </c>
      <c r="H267" s="270">
        <v>3.0000000000000001E-3</v>
      </c>
      <c r="I267" s="270">
        <v>0</v>
      </c>
      <c r="J267" s="270">
        <v>5.0000000000000001E-3</v>
      </c>
      <c r="K267" s="270">
        <v>1E-3</v>
      </c>
      <c r="L267" s="270">
        <v>2.7500000000000094E-3</v>
      </c>
      <c r="M267" s="271">
        <v>37.704918032786885</v>
      </c>
      <c r="N267" s="269">
        <v>648</v>
      </c>
      <c r="O267" s="269">
        <v>661</v>
      </c>
      <c r="P267" s="269">
        <v>689</v>
      </c>
      <c r="Q267" s="269">
        <v>702</v>
      </c>
      <c r="R267" s="269">
        <v>728</v>
      </c>
      <c r="S267" s="269" t="s">
        <v>152</v>
      </c>
      <c r="T267" s="270">
        <v>2.5000000000000001E-2</v>
      </c>
      <c r="U267" s="270">
        <v>0.03</v>
      </c>
      <c r="V267" s="270">
        <v>3.5999999999999997E-2</v>
      </c>
      <c r="W267" s="270">
        <v>4.1000000000000002E-2</v>
      </c>
      <c r="X267" s="270">
        <v>4.2999999999999997E-2</v>
      </c>
      <c r="Y267" s="270">
        <v>2E-3</v>
      </c>
      <c r="Z267" s="270">
        <v>2E-3</v>
      </c>
      <c r="AA267" s="270">
        <v>2E-3</v>
      </c>
      <c r="AB267" s="270">
        <v>3.0000000000000001E-3</v>
      </c>
      <c r="AC267" s="270">
        <v>4.0000000000000001E-3</v>
      </c>
      <c r="AD267" s="270">
        <v>0</v>
      </c>
      <c r="AE267" s="270">
        <v>0</v>
      </c>
      <c r="AF267" s="270">
        <v>0</v>
      </c>
      <c r="AG267" s="270">
        <v>0</v>
      </c>
      <c r="AH267" s="270">
        <v>0</v>
      </c>
      <c r="AI267" s="270">
        <v>4.0000000000000001E-3</v>
      </c>
      <c r="AJ267" s="270">
        <v>4.0000000000000001E-3</v>
      </c>
      <c r="AK267" s="270">
        <v>5.0000000000000001E-3</v>
      </c>
      <c r="AL267" s="270">
        <v>5.0000000000000001E-3</v>
      </c>
      <c r="AM267" s="270">
        <v>6.0000000000000001E-3</v>
      </c>
      <c r="AN267" s="270">
        <v>1E-3</v>
      </c>
      <c r="AO267" s="270">
        <v>1E-3</v>
      </c>
      <c r="AP267" s="270">
        <v>1E-3</v>
      </c>
      <c r="AQ267" s="270">
        <v>1E-3</v>
      </c>
      <c r="AR267" s="270">
        <v>1E-3</v>
      </c>
      <c r="AS267" s="270">
        <v>3.0000000000000001E-3</v>
      </c>
      <c r="AT267" s="270">
        <v>3.0000000000000001E-3</v>
      </c>
      <c r="AU267" s="270">
        <v>4.0000000000000001E-3</v>
      </c>
      <c r="AV267" s="270">
        <v>5.0000000000000001E-3</v>
      </c>
      <c r="AW267" s="270">
        <v>5.0000000000000001E-3</v>
      </c>
      <c r="AX267" s="270">
        <v>0</v>
      </c>
      <c r="AY267" s="270">
        <v>0</v>
      </c>
      <c r="AZ267" s="270">
        <v>0</v>
      </c>
      <c r="BA267" s="270">
        <v>0</v>
      </c>
      <c r="BB267" s="270">
        <v>0</v>
      </c>
      <c r="BC267" s="270">
        <v>0</v>
      </c>
      <c r="BD267" s="270">
        <v>0</v>
      </c>
      <c r="BE267" s="270">
        <v>0</v>
      </c>
      <c r="BF267" s="270">
        <v>0</v>
      </c>
      <c r="BG267" s="270">
        <v>0</v>
      </c>
    </row>
    <row r="268" spans="1:59">
      <c r="A268" s="267" t="s">
        <v>604</v>
      </c>
      <c r="B268" s="268">
        <v>7.2666666666666657E-2</v>
      </c>
      <c r="C268" s="268">
        <v>0.25</v>
      </c>
      <c r="D268" s="268">
        <v>0</v>
      </c>
      <c r="E268" s="268"/>
      <c r="F268" s="269">
        <v>700</v>
      </c>
      <c r="G268" s="270">
        <v>3.5000000000000003E-2</v>
      </c>
      <c r="H268" s="270">
        <v>1.6E-2</v>
      </c>
      <c r="I268" s="270">
        <v>1E-3</v>
      </c>
      <c r="J268" s="270">
        <v>1E-3</v>
      </c>
      <c r="K268" s="270">
        <v>6.0000000000000001E-3</v>
      </c>
      <c r="L268" s="270">
        <v>1.3666666666666653E-2</v>
      </c>
      <c r="M268" s="271">
        <v>50</v>
      </c>
      <c r="N268" s="269">
        <v>704</v>
      </c>
      <c r="O268" s="269">
        <v>711</v>
      </c>
      <c r="P268" s="269">
        <v>718</v>
      </c>
      <c r="Q268" s="269">
        <v>725</v>
      </c>
      <c r="R268" s="269">
        <v>733</v>
      </c>
      <c r="S268" s="269" t="s">
        <v>203</v>
      </c>
      <c r="T268" s="270">
        <v>3.5000000000000003E-2</v>
      </c>
      <c r="U268" s="270">
        <v>3.5000000000000003E-2</v>
      </c>
      <c r="V268" s="270">
        <v>3.5000000000000003E-2</v>
      </c>
      <c r="W268" s="270">
        <v>3.5000000000000003E-2</v>
      </c>
      <c r="X268" s="270">
        <v>3.5000000000000003E-2</v>
      </c>
      <c r="Y268" s="270">
        <v>1.6E-2</v>
      </c>
      <c r="Z268" s="270">
        <v>1.6E-2</v>
      </c>
      <c r="AA268" s="270">
        <v>1.6E-2</v>
      </c>
      <c r="AB268" s="270">
        <v>1.6E-2</v>
      </c>
      <c r="AC268" s="270">
        <v>1.6E-2</v>
      </c>
      <c r="AD268" s="270">
        <v>1E-3</v>
      </c>
      <c r="AE268" s="270">
        <v>1E-3</v>
      </c>
      <c r="AF268" s="270">
        <v>1E-3</v>
      </c>
      <c r="AG268" s="270">
        <v>1E-3</v>
      </c>
      <c r="AH268" s="270">
        <v>1E-3</v>
      </c>
      <c r="AI268" s="270">
        <v>1E-3</v>
      </c>
      <c r="AJ268" s="270">
        <v>1E-3</v>
      </c>
      <c r="AK268" s="270">
        <v>1E-3</v>
      </c>
      <c r="AL268" s="270">
        <v>1E-3</v>
      </c>
      <c r="AM268" s="270">
        <v>1E-3</v>
      </c>
      <c r="AN268" s="270">
        <v>3.0000000000000001E-3</v>
      </c>
      <c r="AO268" s="270">
        <v>3.0000000000000001E-3</v>
      </c>
      <c r="AP268" s="270">
        <v>3.0000000000000001E-3</v>
      </c>
      <c r="AQ268" s="270">
        <v>3.0000000000000001E-3</v>
      </c>
      <c r="AR268" s="270">
        <v>3.0000000000000001E-3</v>
      </c>
      <c r="AS268" s="270">
        <v>1.2999999999999999E-2</v>
      </c>
      <c r="AT268" s="270">
        <v>1.2999999999999999E-2</v>
      </c>
      <c r="AU268" s="270">
        <v>1.2999999999999999E-2</v>
      </c>
      <c r="AV268" s="270">
        <v>1.2999999999999999E-2</v>
      </c>
      <c r="AW268" s="270">
        <v>1.2999999999999999E-2</v>
      </c>
      <c r="AX268" s="270">
        <v>0</v>
      </c>
      <c r="AY268" s="270">
        <v>0</v>
      </c>
      <c r="AZ268" s="270">
        <v>0</v>
      </c>
      <c r="BA268" s="270">
        <v>0</v>
      </c>
      <c r="BB268" s="270">
        <v>0</v>
      </c>
      <c r="BC268" s="270">
        <v>0</v>
      </c>
      <c r="BD268" s="270">
        <v>0</v>
      </c>
      <c r="BE268" s="270">
        <v>0</v>
      </c>
      <c r="BF268" s="270">
        <v>0</v>
      </c>
      <c r="BG268" s="270">
        <v>0</v>
      </c>
    </row>
    <row r="269" spans="1:59">
      <c r="A269" s="267" t="s">
        <v>996</v>
      </c>
      <c r="B269" s="268" t="s">
        <v>395</v>
      </c>
      <c r="C269" s="268">
        <v>0</v>
      </c>
      <c r="D269" s="268">
        <v>0</v>
      </c>
      <c r="E269" s="268"/>
      <c r="F269" s="269" t="e">
        <v>#N/A</v>
      </c>
      <c r="G269" s="270">
        <v>0</v>
      </c>
      <c r="H269" s="270">
        <v>0</v>
      </c>
      <c r="I269" s="270">
        <v>0</v>
      </c>
      <c r="J269" s="270">
        <v>0</v>
      </c>
      <c r="K269" s="270">
        <v>0</v>
      </c>
      <c r="L269" s="270" t="e">
        <v>#VALUE!</v>
      </c>
      <c r="M269" s="271" t="s">
        <v>395</v>
      </c>
      <c r="N269" s="269">
        <v>0</v>
      </c>
      <c r="O269" s="269">
        <v>0</v>
      </c>
      <c r="P269" s="269">
        <v>0</v>
      </c>
      <c r="Q269" s="269">
        <v>0</v>
      </c>
      <c r="R269" s="269">
        <v>0</v>
      </c>
      <c r="S269" s="269" t="s">
        <v>185</v>
      </c>
      <c r="T269" s="270">
        <v>0</v>
      </c>
      <c r="U269" s="270">
        <v>0</v>
      </c>
      <c r="V269" s="270">
        <v>0</v>
      </c>
      <c r="W269" s="270">
        <v>0</v>
      </c>
      <c r="X269" s="270">
        <v>0</v>
      </c>
      <c r="Y269" s="270">
        <v>0</v>
      </c>
      <c r="Z269" s="270">
        <v>0</v>
      </c>
      <c r="AA269" s="270">
        <v>0</v>
      </c>
      <c r="AB269" s="270">
        <v>0</v>
      </c>
      <c r="AC269" s="270">
        <v>0</v>
      </c>
      <c r="AD269" s="270">
        <v>0</v>
      </c>
      <c r="AE269" s="270">
        <v>0</v>
      </c>
      <c r="AF269" s="270">
        <v>0</v>
      </c>
      <c r="AG269" s="270">
        <v>0</v>
      </c>
      <c r="AH269" s="270">
        <v>0</v>
      </c>
      <c r="AI269" s="270">
        <v>0</v>
      </c>
      <c r="AJ269" s="270">
        <v>0</v>
      </c>
      <c r="AK269" s="270">
        <v>0</v>
      </c>
      <c r="AL269" s="270">
        <v>0</v>
      </c>
      <c r="AM269" s="270">
        <v>0</v>
      </c>
      <c r="AN269" s="270">
        <v>0</v>
      </c>
      <c r="AO269" s="270">
        <v>0</v>
      </c>
      <c r="AP269" s="270">
        <v>0</v>
      </c>
      <c r="AQ269" s="270">
        <v>0</v>
      </c>
      <c r="AR269" s="270">
        <v>0</v>
      </c>
      <c r="AS269" s="270">
        <v>0</v>
      </c>
      <c r="AT269" s="270">
        <v>0</v>
      </c>
      <c r="AU269" s="270">
        <v>0</v>
      </c>
      <c r="AV269" s="270">
        <v>0</v>
      </c>
      <c r="AW269" s="270">
        <v>0</v>
      </c>
      <c r="AX269" s="270">
        <v>0</v>
      </c>
      <c r="AY269" s="270">
        <v>0</v>
      </c>
      <c r="AZ269" s="270">
        <v>0</v>
      </c>
      <c r="BA269" s="270">
        <v>0</v>
      </c>
      <c r="BB269" s="270">
        <v>0</v>
      </c>
      <c r="BC269" s="270">
        <v>0</v>
      </c>
      <c r="BD269" s="270">
        <v>0</v>
      </c>
      <c r="BE269" s="270">
        <v>0</v>
      </c>
      <c r="BF269" s="270">
        <v>0</v>
      </c>
      <c r="BG269" s="270">
        <v>0</v>
      </c>
    </row>
    <row r="270" spans="1:59">
      <c r="A270" s="267" t="s">
        <v>184</v>
      </c>
      <c r="B270" s="268">
        <v>1.9833333333333328E-2</v>
      </c>
      <c r="C270" s="268">
        <v>0.25</v>
      </c>
      <c r="D270" s="268">
        <v>0</v>
      </c>
      <c r="E270" s="268"/>
      <c r="F270" s="269">
        <v>160</v>
      </c>
      <c r="G270" s="270">
        <v>0.02</v>
      </c>
      <c r="H270" s="270">
        <v>0</v>
      </c>
      <c r="I270" s="270">
        <v>0</v>
      </c>
      <c r="J270" s="270">
        <v>0</v>
      </c>
      <c r="K270" s="270">
        <v>1E-3</v>
      </c>
      <c r="L270" s="270">
        <v>-1.1666666666666735E-3</v>
      </c>
      <c r="M270" s="271">
        <v>125</v>
      </c>
      <c r="N270" s="269">
        <v>324</v>
      </c>
      <c r="O270" s="269">
        <v>370</v>
      </c>
      <c r="P270" s="269">
        <v>422</v>
      </c>
      <c r="Q270" s="269">
        <v>481</v>
      </c>
      <c r="R270" s="269">
        <v>549</v>
      </c>
      <c r="S270" s="269" t="s">
        <v>184</v>
      </c>
      <c r="T270" s="270">
        <v>0.03</v>
      </c>
      <c r="U270" s="270">
        <v>0.03</v>
      </c>
      <c r="V270" s="270">
        <v>3.1E-2</v>
      </c>
      <c r="W270" s="270">
        <v>3.1E-2</v>
      </c>
      <c r="X270" s="270">
        <v>3.2000000000000001E-2</v>
      </c>
      <c r="Y270" s="270">
        <v>0</v>
      </c>
      <c r="Z270" s="270">
        <v>0</v>
      </c>
      <c r="AA270" s="270">
        <v>0</v>
      </c>
      <c r="AB270" s="270">
        <v>0</v>
      </c>
      <c r="AC270" s="270">
        <v>0</v>
      </c>
      <c r="AD270" s="270">
        <v>0</v>
      </c>
      <c r="AE270" s="270">
        <v>0</v>
      </c>
      <c r="AF270" s="270">
        <v>0</v>
      </c>
      <c r="AG270" s="270">
        <v>0</v>
      </c>
      <c r="AH270" s="270">
        <v>0</v>
      </c>
      <c r="AI270" s="270">
        <v>0</v>
      </c>
      <c r="AJ270" s="270">
        <v>0</v>
      </c>
      <c r="AK270" s="270">
        <v>0</v>
      </c>
      <c r="AL270" s="270">
        <v>0</v>
      </c>
      <c r="AM270" s="270">
        <v>0</v>
      </c>
      <c r="AN270" s="270">
        <v>1E-3</v>
      </c>
      <c r="AO270" s="270">
        <v>1E-3</v>
      </c>
      <c r="AP270" s="270">
        <v>1E-3</v>
      </c>
      <c r="AQ270" s="270">
        <v>1E-3</v>
      </c>
      <c r="AR270" s="270">
        <v>1E-3</v>
      </c>
      <c r="AS270" s="270">
        <v>1E-3</v>
      </c>
      <c r="AT270" s="270">
        <v>1E-3</v>
      </c>
      <c r="AU270" s="270">
        <v>2E-3</v>
      </c>
      <c r="AV270" s="270">
        <v>2E-3</v>
      </c>
      <c r="AW270" s="270">
        <v>2E-3</v>
      </c>
      <c r="AX270" s="270">
        <v>0</v>
      </c>
      <c r="AY270" s="270">
        <v>0</v>
      </c>
      <c r="AZ270" s="270">
        <v>0</v>
      </c>
      <c r="BA270" s="270">
        <v>0</v>
      </c>
      <c r="BB270" s="270">
        <v>0</v>
      </c>
      <c r="BC270" s="270">
        <v>0</v>
      </c>
      <c r="BD270" s="270">
        <v>0</v>
      </c>
      <c r="BE270" s="270">
        <v>0</v>
      </c>
      <c r="BF270" s="270">
        <v>0</v>
      </c>
      <c r="BG270" s="270">
        <v>0</v>
      </c>
    </row>
    <row r="271" spans="1:59">
      <c r="A271" s="267" t="s">
        <v>605</v>
      </c>
      <c r="B271" s="268">
        <v>2.4985000000000004</v>
      </c>
      <c r="C271" s="268">
        <v>4.05</v>
      </c>
      <c r="D271" s="268">
        <v>0.377</v>
      </c>
      <c r="E271" s="268"/>
      <c r="F271" s="269">
        <v>20250</v>
      </c>
      <c r="G271" s="270">
        <v>0.89700000000000002</v>
      </c>
      <c r="H271" s="270">
        <v>0.127</v>
      </c>
      <c r="I271" s="270">
        <v>0.252</v>
      </c>
      <c r="J271" s="270">
        <v>0.254</v>
      </c>
      <c r="K271" s="270">
        <v>0.20200000000000001</v>
      </c>
      <c r="L271" s="270">
        <v>0.3895000000000004</v>
      </c>
      <c r="M271" s="271">
        <v>44.296296296296298</v>
      </c>
      <c r="N271" s="269">
        <v>20250</v>
      </c>
      <c r="O271" s="269">
        <v>20250</v>
      </c>
      <c r="P271" s="269">
        <v>20250</v>
      </c>
      <c r="Q271" s="269">
        <v>20250</v>
      </c>
      <c r="R271" s="269">
        <v>20250</v>
      </c>
      <c r="S271" s="269" t="s">
        <v>184</v>
      </c>
      <c r="T271" s="270">
        <v>0.94799999999999995</v>
      </c>
      <c r="U271" s="270">
        <v>0.94799999999999995</v>
      </c>
      <c r="V271" s="270">
        <v>0.94799999999999995</v>
      </c>
      <c r="W271" s="270">
        <v>0.94799999999999995</v>
      </c>
      <c r="X271" s="270">
        <v>0.94799999999999995</v>
      </c>
      <c r="Y271" s="270">
        <v>0.14000000000000001</v>
      </c>
      <c r="Z271" s="270">
        <v>0.14000000000000001</v>
      </c>
      <c r="AA271" s="270">
        <v>0.14000000000000001</v>
      </c>
      <c r="AB271" s="270">
        <v>0.14000000000000001</v>
      </c>
      <c r="AC271" s="270">
        <v>0.14499999999999999</v>
      </c>
      <c r="AD271" s="270">
        <v>0.16</v>
      </c>
      <c r="AE271" s="270">
        <v>0.17</v>
      </c>
      <c r="AF271" s="270">
        <v>0.17</v>
      </c>
      <c r="AG271" s="270">
        <v>0.18</v>
      </c>
      <c r="AH271" s="270">
        <v>0.18</v>
      </c>
      <c r="AI271" s="270">
        <v>0.80800000000000005</v>
      </c>
      <c r="AJ271" s="270">
        <v>0.80800000000000005</v>
      </c>
      <c r="AK271" s="270">
        <v>0.80800000000000005</v>
      </c>
      <c r="AL271" s="270">
        <v>0.80800000000000005</v>
      </c>
      <c r="AM271" s="270">
        <v>0.80800000000000005</v>
      </c>
      <c r="AN271" s="270">
        <v>0.11</v>
      </c>
      <c r="AO271" s="270">
        <v>0.11</v>
      </c>
      <c r="AP271" s="270">
        <v>0.11</v>
      </c>
      <c r="AQ271" s="270">
        <v>0.11</v>
      </c>
      <c r="AR271" s="270">
        <v>0.11</v>
      </c>
      <c r="AS271" s="270">
        <v>0.57399999999999995</v>
      </c>
      <c r="AT271" s="270">
        <v>0.57699999999999996</v>
      </c>
      <c r="AU271" s="270">
        <v>0.57699999999999996</v>
      </c>
      <c r="AV271" s="270">
        <v>0.57999999999999996</v>
      </c>
      <c r="AW271" s="270">
        <v>0.58099999999999996</v>
      </c>
      <c r="AX271" s="270">
        <v>0</v>
      </c>
      <c r="AY271" s="270">
        <v>0</v>
      </c>
      <c r="AZ271" s="270">
        <v>0</v>
      </c>
      <c r="BA271" s="270">
        <v>0</v>
      </c>
      <c r="BB271" s="270">
        <v>0</v>
      </c>
      <c r="BC271" s="270">
        <v>0</v>
      </c>
      <c r="BD271" s="270">
        <v>0</v>
      </c>
      <c r="BE271" s="270">
        <v>0</v>
      </c>
      <c r="BF271" s="270">
        <v>0</v>
      </c>
      <c r="BG271" s="270">
        <v>0</v>
      </c>
    </row>
    <row r="272" spans="1:59">
      <c r="A272" s="267" t="s">
        <v>606</v>
      </c>
      <c r="B272" s="268">
        <v>2.9999999999999995E-2</v>
      </c>
      <c r="C272" s="268">
        <v>0.42399999999999999</v>
      </c>
      <c r="D272" s="268">
        <v>0</v>
      </c>
      <c r="E272" s="268"/>
      <c r="F272" s="269">
        <v>459</v>
      </c>
      <c r="G272" s="270">
        <v>4.3999999999999997E-2</v>
      </c>
      <c r="H272" s="270">
        <v>3.0000000000000001E-3</v>
      </c>
      <c r="I272" s="270">
        <v>0.03</v>
      </c>
      <c r="J272" s="270">
        <v>0</v>
      </c>
      <c r="K272" s="270">
        <v>0</v>
      </c>
      <c r="L272" s="270">
        <v>-4.7E-2</v>
      </c>
      <c r="M272" s="271">
        <v>95.860566448801748</v>
      </c>
      <c r="N272" s="269">
        <v>442</v>
      </c>
      <c r="O272" s="269">
        <v>420</v>
      </c>
      <c r="P272" s="269">
        <v>408</v>
      </c>
      <c r="Q272" s="269">
        <v>396</v>
      </c>
      <c r="R272" s="269">
        <v>396</v>
      </c>
      <c r="S272" s="269" t="s">
        <v>168</v>
      </c>
      <c r="T272" s="270">
        <v>4.3999999999999997E-2</v>
      </c>
      <c r="U272" s="270">
        <v>4.4999999999999998E-2</v>
      </c>
      <c r="V272" s="270">
        <v>4.3999999999999997E-2</v>
      </c>
      <c r="W272" s="270">
        <v>4.3999999999999997E-2</v>
      </c>
      <c r="X272" s="270">
        <v>4.3999999999999997E-2</v>
      </c>
      <c r="Y272" s="270">
        <v>3.0000000000000001E-3</v>
      </c>
      <c r="Z272" s="270">
        <v>3.0000000000000001E-3</v>
      </c>
      <c r="AA272" s="270">
        <v>3.0000000000000001E-3</v>
      </c>
      <c r="AB272" s="270">
        <v>3.0000000000000001E-3</v>
      </c>
      <c r="AC272" s="270">
        <v>3.0000000000000001E-3</v>
      </c>
      <c r="AD272" s="270">
        <v>1E-3</v>
      </c>
      <c r="AE272" s="270">
        <v>1E-3</v>
      </c>
      <c r="AF272" s="270">
        <v>1E-3</v>
      </c>
      <c r="AG272" s="270">
        <v>1E-3</v>
      </c>
      <c r="AH272" s="270">
        <v>1E-3</v>
      </c>
      <c r="AI272" s="270">
        <v>2E-3</v>
      </c>
      <c r="AJ272" s="270">
        <v>2E-3</v>
      </c>
      <c r="AK272" s="270">
        <v>2E-3</v>
      </c>
      <c r="AL272" s="270">
        <v>2E-3</v>
      </c>
      <c r="AM272" s="270">
        <v>2E-3</v>
      </c>
      <c r="AN272" s="270">
        <v>3.0000000000000001E-3</v>
      </c>
      <c r="AO272" s="270">
        <v>1E-3</v>
      </c>
      <c r="AP272" s="270">
        <v>1E-3</v>
      </c>
      <c r="AQ272" s="270">
        <v>1E-3</v>
      </c>
      <c r="AR272" s="270">
        <v>1E-3</v>
      </c>
      <c r="AS272" s="270">
        <v>5.0000000000000001E-3</v>
      </c>
      <c r="AT272" s="270">
        <v>4.0000000000000001E-3</v>
      </c>
      <c r="AU272" s="270">
        <v>4.0000000000000001E-3</v>
      </c>
      <c r="AV272" s="270">
        <v>5.0000000000000001E-3</v>
      </c>
      <c r="AW272" s="270">
        <v>5.0000000000000001E-3</v>
      </c>
      <c r="AX272" s="270">
        <v>0</v>
      </c>
      <c r="AY272" s="270">
        <v>0</v>
      </c>
      <c r="AZ272" s="270">
        <v>0</v>
      </c>
      <c r="BA272" s="270">
        <v>0</v>
      </c>
      <c r="BB272" s="270">
        <v>0</v>
      </c>
      <c r="BC272" s="270">
        <v>0</v>
      </c>
      <c r="BD272" s="270">
        <v>0</v>
      </c>
      <c r="BE272" s="270">
        <v>0</v>
      </c>
      <c r="BF272" s="270">
        <v>0</v>
      </c>
      <c r="BG272" s="270">
        <v>0</v>
      </c>
    </row>
    <row r="273" spans="1:59">
      <c r="A273" s="267" t="s">
        <v>607</v>
      </c>
      <c r="B273" s="268">
        <v>1.1953333333333334</v>
      </c>
      <c r="C273" s="268">
        <v>3</v>
      </c>
      <c r="D273" s="268">
        <v>3.3150684931506851E-2</v>
      </c>
      <c r="E273" s="268"/>
      <c r="F273" s="269">
        <v>9800</v>
      </c>
      <c r="G273" s="270">
        <v>0.59599999999999997</v>
      </c>
      <c r="H273" s="270">
        <v>0.13200000000000001</v>
      </c>
      <c r="I273" s="270">
        <v>0.16600000000000001</v>
      </c>
      <c r="J273" s="270">
        <v>0.02</v>
      </c>
      <c r="K273" s="270">
        <v>7.4999999999999997E-2</v>
      </c>
      <c r="L273" s="270">
        <v>0.17318264840182662</v>
      </c>
      <c r="M273" s="271">
        <v>60.816326530612244</v>
      </c>
      <c r="N273" s="269">
        <v>10500</v>
      </c>
      <c r="O273" s="269">
        <v>10800</v>
      </c>
      <c r="P273" s="269">
        <v>10500</v>
      </c>
      <c r="Q273" s="269">
        <v>11000</v>
      </c>
      <c r="R273" s="269">
        <v>11000</v>
      </c>
      <c r="S273" s="269" t="s">
        <v>149</v>
      </c>
      <c r="T273" s="270">
        <v>0.61499999999999999</v>
      </c>
      <c r="U273" s="270">
        <v>0.625</v>
      </c>
      <c r="V273" s="270">
        <v>0.63</v>
      </c>
      <c r="W273" s="270">
        <v>0.63500000000000001</v>
      </c>
      <c r="X273" s="270">
        <v>0.65500000000000003</v>
      </c>
      <c r="Y273" s="270">
        <v>4.5999999999999999E-2</v>
      </c>
      <c r="Z273" s="270">
        <v>5.5E-2</v>
      </c>
      <c r="AA273" s="270">
        <v>5.8000000000000003E-2</v>
      </c>
      <c r="AB273" s="270">
        <v>6.5000000000000002E-2</v>
      </c>
      <c r="AC273" s="270">
        <v>0.1</v>
      </c>
      <c r="AD273" s="270">
        <v>2.1999999999999999E-2</v>
      </c>
      <c r="AE273" s="270">
        <v>2.5999999999999999E-2</v>
      </c>
      <c r="AF273" s="270">
        <v>3.1E-2</v>
      </c>
      <c r="AG273" s="270">
        <v>3.3000000000000002E-2</v>
      </c>
      <c r="AH273" s="270">
        <v>0.03</v>
      </c>
      <c r="AI273" s="270">
        <v>0.1</v>
      </c>
      <c r="AJ273" s="270">
        <v>0.105</v>
      </c>
      <c r="AK273" s="270">
        <v>0.109</v>
      </c>
      <c r="AL273" s="270">
        <v>0.115</v>
      </c>
      <c r="AM273" s="270">
        <v>0.11</v>
      </c>
      <c r="AN273" s="270">
        <v>3.3000000000000002E-2</v>
      </c>
      <c r="AO273" s="270">
        <v>0.03</v>
      </c>
      <c r="AP273" s="270">
        <v>2.8000000000000001E-2</v>
      </c>
      <c r="AQ273" s="270">
        <v>3.1E-2</v>
      </c>
      <c r="AR273" s="270">
        <v>2.7E-2</v>
      </c>
      <c r="AS273" s="270">
        <v>0.29799999999999999</v>
      </c>
      <c r="AT273" s="270">
        <v>0.308</v>
      </c>
      <c r="AU273" s="270">
        <v>0.313</v>
      </c>
      <c r="AV273" s="270">
        <v>0.32200000000000001</v>
      </c>
      <c r="AW273" s="270">
        <v>0.33700000000000002</v>
      </c>
      <c r="AX273" s="270">
        <v>0</v>
      </c>
      <c r="AY273" s="270">
        <v>0</v>
      </c>
      <c r="AZ273" s="270">
        <v>0</v>
      </c>
      <c r="BA273" s="270">
        <v>0</v>
      </c>
      <c r="BB273" s="270">
        <v>0</v>
      </c>
      <c r="BC273" s="270">
        <v>0</v>
      </c>
      <c r="BD273" s="270">
        <v>0</v>
      </c>
      <c r="BE273" s="270">
        <v>0</v>
      </c>
      <c r="BF273" s="270">
        <v>0</v>
      </c>
      <c r="BG273" s="270">
        <v>0</v>
      </c>
    </row>
    <row r="274" spans="1:59">
      <c r="A274" s="267" t="s">
        <v>608</v>
      </c>
      <c r="B274" s="268">
        <v>0.63416666666666677</v>
      </c>
      <c r="C274" s="268">
        <v>1</v>
      </c>
      <c r="D274" s="268">
        <v>5.6000000000000001E-2</v>
      </c>
      <c r="E274" s="268"/>
      <c r="F274" s="269">
        <v>3143</v>
      </c>
      <c r="G274" s="270">
        <v>0.36899999999999999</v>
      </c>
      <c r="H274" s="270">
        <v>3.6999999999999998E-2</v>
      </c>
      <c r="I274" s="270">
        <v>0</v>
      </c>
      <c r="J274" s="270">
        <v>6.3E-2</v>
      </c>
      <c r="K274" s="270">
        <v>1E-3</v>
      </c>
      <c r="L274" s="270">
        <v>0.10816666666666674</v>
      </c>
      <c r="M274" s="271">
        <v>117.40375437480114</v>
      </c>
      <c r="N274" s="269">
        <v>5742</v>
      </c>
      <c r="O274" s="269">
        <v>6316</v>
      </c>
      <c r="P274" s="269">
        <v>6948</v>
      </c>
      <c r="Q274" s="269">
        <v>7643</v>
      </c>
      <c r="R274" s="269">
        <v>7851</v>
      </c>
      <c r="S274" s="269" t="s">
        <v>197</v>
      </c>
      <c r="T274" s="270">
        <v>0.40200000000000002</v>
      </c>
      <c r="U274" s="270">
        <v>0.442</v>
      </c>
      <c r="V274" s="270">
        <v>0.48599999999999999</v>
      </c>
      <c r="W274" s="270">
        <v>0.53500000000000003</v>
      </c>
      <c r="X274" s="270">
        <v>0.55000000000000004</v>
      </c>
      <c r="Y274" s="270">
        <v>2.5000000000000001E-2</v>
      </c>
      <c r="Z274" s="270">
        <v>2.5000000000000001E-2</v>
      </c>
      <c r="AA274" s="270">
        <v>2.5000000000000001E-2</v>
      </c>
      <c r="AB274" s="270">
        <v>2.5000000000000001E-2</v>
      </c>
      <c r="AC274" s="270">
        <v>2.8000000000000001E-2</v>
      </c>
      <c r="AD274" s="270">
        <v>0</v>
      </c>
      <c r="AE274" s="270">
        <v>0</v>
      </c>
      <c r="AF274" s="270">
        <v>0</v>
      </c>
      <c r="AG274" s="270">
        <v>0</v>
      </c>
      <c r="AH274" s="270">
        <v>0</v>
      </c>
      <c r="AI274" s="270">
        <v>9.0999999999999998E-2</v>
      </c>
      <c r="AJ274" s="270">
        <v>9.0999999999999998E-2</v>
      </c>
      <c r="AK274" s="270">
        <v>9.0999999999999998E-2</v>
      </c>
      <c r="AL274" s="270">
        <v>9.0999999999999998E-2</v>
      </c>
      <c r="AM274" s="270">
        <v>9.0999999999999998E-2</v>
      </c>
      <c r="AN274" s="270">
        <v>3.0000000000000001E-3</v>
      </c>
      <c r="AO274" s="270">
        <v>3.0000000000000001E-3</v>
      </c>
      <c r="AP274" s="270">
        <v>3.0000000000000001E-3</v>
      </c>
      <c r="AQ274" s="270">
        <v>3.0000000000000001E-3</v>
      </c>
      <c r="AR274" s="270">
        <v>3.0000000000000001E-3</v>
      </c>
      <c r="AS274" s="270">
        <v>9.5000000000000001E-2</v>
      </c>
      <c r="AT274" s="270">
        <v>0.10299999999999999</v>
      </c>
      <c r="AU274" s="270">
        <v>0.111</v>
      </c>
      <c r="AV274" s="270">
        <v>0.12</v>
      </c>
      <c r="AW274" s="270">
        <v>0.123</v>
      </c>
      <c r="AX274" s="270">
        <v>0</v>
      </c>
      <c r="AY274" s="270">
        <v>0</v>
      </c>
      <c r="AZ274" s="270">
        <v>0</v>
      </c>
      <c r="BA274" s="270">
        <v>0</v>
      </c>
      <c r="BB274" s="270">
        <v>0</v>
      </c>
      <c r="BC274" s="270">
        <v>0</v>
      </c>
      <c r="BD274" s="270">
        <v>0</v>
      </c>
      <c r="BE274" s="270">
        <v>0</v>
      </c>
      <c r="BF274" s="270">
        <v>0</v>
      </c>
      <c r="BG274" s="270">
        <v>0</v>
      </c>
    </row>
    <row r="275" spans="1:59">
      <c r="A275" s="267" t="s">
        <v>609</v>
      </c>
      <c r="B275" s="268">
        <v>0.10900000000000003</v>
      </c>
      <c r="C275" s="268">
        <v>0.47199999999999998</v>
      </c>
      <c r="D275" s="268">
        <v>0</v>
      </c>
      <c r="E275" s="268"/>
      <c r="F275" s="269">
        <v>2229</v>
      </c>
      <c r="G275" s="270">
        <v>8.2000000000000003E-2</v>
      </c>
      <c r="H275" s="270">
        <v>8.9999999999999993E-3</v>
      </c>
      <c r="I275" s="270">
        <v>0</v>
      </c>
      <c r="J275" s="270">
        <v>0</v>
      </c>
      <c r="K275" s="270">
        <v>8.0000000000000002E-3</v>
      </c>
      <c r="L275" s="270">
        <v>1.0000000000000023E-2</v>
      </c>
      <c r="M275" s="271">
        <v>36.787797218483625</v>
      </c>
      <c r="N275" s="269">
        <v>2494</v>
      </c>
      <c r="O275" s="269">
        <v>2562</v>
      </c>
      <c r="P275" s="269">
        <v>2627</v>
      </c>
      <c r="Q275" s="269">
        <v>2692</v>
      </c>
      <c r="R275" s="269">
        <v>2757</v>
      </c>
      <c r="S275" s="269" t="s">
        <v>210</v>
      </c>
      <c r="T275" s="270">
        <v>8.7999999999999995E-2</v>
      </c>
      <c r="U275" s="270">
        <v>9.0999999999999998E-2</v>
      </c>
      <c r="V275" s="270">
        <v>9.4E-2</v>
      </c>
      <c r="W275" s="270">
        <v>9.6000000000000002E-2</v>
      </c>
      <c r="X275" s="270">
        <v>9.8000000000000004E-2</v>
      </c>
      <c r="Y275" s="270">
        <v>0.01</v>
      </c>
      <c r="Z275" s="270">
        <v>1.2E-2</v>
      </c>
      <c r="AA275" s="270">
        <v>1.4E-2</v>
      </c>
      <c r="AB275" s="270">
        <v>1.6E-2</v>
      </c>
      <c r="AC275" s="270">
        <v>1.7999999999999999E-2</v>
      </c>
      <c r="AD275" s="270">
        <v>0</v>
      </c>
      <c r="AE275" s="270">
        <v>0</v>
      </c>
      <c r="AF275" s="270">
        <v>0</v>
      </c>
      <c r="AG275" s="270">
        <v>0</v>
      </c>
      <c r="AH275" s="270">
        <v>0</v>
      </c>
      <c r="AI275" s="270">
        <v>0</v>
      </c>
      <c r="AJ275" s="270">
        <v>0</v>
      </c>
      <c r="AK275" s="270">
        <v>0</v>
      </c>
      <c r="AL275" s="270">
        <v>0</v>
      </c>
      <c r="AM275" s="270">
        <v>0</v>
      </c>
      <c r="AN275" s="270">
        <v>8.0000000000000002E-3</v>
      </c>
      <c r="AO275" s="270">
        <v>8.0000000000000002E-3</v>
      </c>
      <c r="AP275" s="270">
        <v>8.0000000000000002E-3</v>
      </c>
      <c r="AQ275" s="270">
        <v>8.0000000000000002E-3</v>
      </c>
      <c r="AR275" s="270">
        <v>8.0000000000000002E-3</v>
      </c>
      <c r="AS275" s="270">
        <v>1.2E-2</v>
      </c>
      <c r="AT275" s="270">
        <v>1.2999999999999999E-2</v>
      </c>
      <c r="AU275" s="270">
        <v>1.2999999999999999E-2</v>
      </c>
      <c r="AV275" s="270">
        <v>1.4E-2</v>
      </c>
      <c r="AW275" s="270">
        <v>1.4E-2</v>
      </c>
      <c r="AX275" s="270">
        <v>0</v>
      </c>
      <c r="AY275" s="270">
        <v>0</v>
      </c>
      <c r="AZ275" s="270">
        <v>0</v>
      </c>
      <c r="BA275" s="270">
        <v>0</v>
      </c>
      <c r="BB275" s="270">
        <v>0</v>
      </c>
      <c r="BC275" s="270">
        <v>0</v>
      </c>
      <c r="BD275" s="270">
        <v>0</v>
      </c>
      <c r="BE275" s="270">
        <v>0</v>
      </c>
      <c r="BF275" s="270">
        <v>0</v>
      </c>
      <c r="BG275" s="270">
        <v>0</v>
      </c>
    </row>
    <row r="276" spans="1:59">
      <c r="A276" s="267" t="s">
        <v>610</v>
      </c>
      <c r="B276" s="268">
        <v>17.782499999999999</v>
      </c>
      <c r="C276" s="268">
        <v>69.387</v>
      </c>
      <c r="D276" s="268">
        <v>9.6349999999999998</v>
      </c>
      <c r="E276" s="268"/>
      <c r="F276" s="269">
        <v>90004</v>
      </c>
      <c r="G276" s="270">
        <v>4.8410000000000002</v>
      </c>
      <c r="H276" s="270">
        <v>0.28100000000000003</v>
      </c>
      <c r="I276" s="270">
        <v>0.01</v>
      </c>
      <c r="J276" s="270">
        <v>0.155</v>
      </c>
      <c r="K276" s="270">
        <v>0.93300000000000005</v>
      </c>
      <c r="L276" s="270">
        <v>1.9274999999999984</v>
      </c>
      <c r="M276" s="271">
        <v>53.786498377849874</v>
      </c>
      <c r="N276" s="269">
        <v>125333</v>
      </c>
      <c r="O276" s="269">
        <v>145627</v>
      </c>
      <c r="P276" s="269">
        <v>165927</v>
      </c>
      <c r="Q276" s="269">
        <v>189057</v>
      </c>
      <c r="R276" s="269">
        <v>215412</v>
      </c>
      <c r="S276" s="269" t="s">
        <v>183</v>
      </c>
      <c r="T276" s="270">
        <v>6.8929999999999998</v>
      </c>
      <c r="U276" s="270">
        <v>8.0009999999999994</v>
      </c>
      <c r="V276" s="270">
        <v>9.1259999999999994</v>
      </c>
      <c r="W276" s="270">
        <v>10.398</v>
      </c>
      <c r="X276" s="270">
        <v>11.848000000000001</v>
      </c>
      <c r="Y276" s="270">
        <v>0.31</v>
      </c>
      <c r="Z276" s="270">
        <v>0.378</v>
      </c>
      <c r="AA276" s="270">
        <v>0.46100000000000002</v>
      </c>
      <c r="AB276" s="270">
        <v>0.56200000000000006</v>
      </c>
      <c r="AC276" s="270">
        <v>0.68500000000000005</v>
      </c>
      <c r="AD276" s="270">
        <v>1.0999999999999999E-2</v>
      </c>
      <c r="AE276" s="270">
        <v>1.2E-2</v>
      </c>
      <c r="AF276" s="270">
        <v>1.2999999999999999E-2</v>
      </c>
      <c r="AG276" s="270">
        <v>1.4E-2</v>
      </c>
      <c r="AH276" s="270">
        <v>1.6E-2</v>
      </c>
      <c r="AI276" s="270">
        <v>0.159</v>
      </c>
      <c r="AJ276" s="270">
        <v>0.16700000000000001</v>
      </c>
      <c r="AK276" s="270">
        <v>0.17599999999999999</v>
      </c>
      <c r="AL276" s="270">
        <v>0.185</v>
      </c>
      <c r="AM276" s="270">
        <v>0.19400000000000001</v>
      </c>
      <c r="AN276" s="270">
        <v>1.03</v>
      </c>
      <c r="AO276" s="270">
        <v>1.256</v>
      </c>
      <c r="AP276" s="270">
        <v>1.5309999999999999</v>
      </c>
      <c r="AQ276" s="270">
        <v>1.8660000000000001</v>
      </c>
      <c r="AR276" s="270">
        <v>2.2749999999999999</v>
      </c>
      <c r="AS276" s="270">
        <v>2.67</v>
      </c>
      <c r="AT276" s="270">
        <v>3.1179999999999999</v>
      </c>
      <c r="AU276" s="270">
        <v>3.5920000000000001</v>
      </c>
      <c r="AV276" s="270">
        <v>4.1379999999999999</v>
      </c>
      <c r="AW276" s="270">
        <v>4.7709999999999999</v>
      </c>
      <c r="AX276" s="270">
        <v>0</v>
      </c>
      <c r="AY276" s="270">
        <v>0</v>
      </c>
      <c r="AZ276" s="270">
        <v>0</v>
      </c>
      <c r="BA276" s="270">
        <v>0</v>
      </c>
      <c r="BB276" s="270">
        <v>0</v>
      </c>
      <c r="BC276" s="270">
        <v>0</v>
      </c>
      <c r="BD276" s="270">
        <v>0</v>
      </c>
      <c r="BE276" s="270">
        <v>0</v>
      </c>
      <c r="BF276" s="270">
        <v>0</v>
      </c>
      <c r="BG276" s="270">
        <v>0</v>
      </c>
    </row>
    <row r="277" spans="1:59">
      <c r="A277" s="267" t="s">
        <v>997</v>
      </c>
      <c r="B277" s="268" t="s">
        <v>395</v>
      </c>
      <c r="C277" s="268">
        <v>0</v>
      </c>
      <c r="D277" s="268">
        <v>0</v>
      </c>
      <c r="E277" s="268"/>
      <c r="F277" s="269" t="e">
        <v>#N/A</v>
      </c>
      <c r="G277" s="270">
        <v>0</v>
      </c>
      <c r="H277" s="270">
        <v>0</v>
      </c>
      <c r="I277" s="270">
        <v>0</v>
      </c>
      <c r="J277" s="270">
        <v>0</v>
      </c>
      <c r="K277" s="270">
        <v>0</v>
      </c>
      <c r="L277" s="270" t="e">
        <v>#VALUE!</v>
      </c>
      <c r="M277" s="271" t="s">
        <v>395</v>
      </c>
      <c r="N277" s="269">
        <v>0</v>
      </c>
      <c r="O277" s="269">
        <v>0</v>
      </c>
      <c r="P277" s="269">
        <v>0</v>
      </c>
      <c r="Q277" s="269">
        <v>0</v>
      </c>
      <c r="R277" s="269">
        <v>0</v>
      </c>
      <c r="S277" s="269" t="s">
        <v>144</v>
      </c>
      <c r="T277" s="270">
        <v>0</v>
      </c>
      <c r="U277" s="270">
        <v>0</v>
      </c>
      <c r="V277" s="270">
        <v>0</v>
      </c>
      <c r="W277" s="270">
        <v>0</v>
      </c>
      <c r="X277" s="270">
        <v>0</v>
      </c>
      <c r="Y277" s="270">
        <v>0</v>
      </c>
      <c r="Z277" s="270">
        <v>0</v>
      </c>
      <c r="AA277" s="270">
        <v>0</v>
      </c>
      <c r="AB277" s="270">
        <v>0</v>
      </c>
      <c r="AC277" s="270">
        <v>0</v>
      </c>
      <c r="AD277" s="270">
        <v>0</v>
      </c>
      <c r="AE277" s="270">
        <v>0</v>
      </c>
      <c r="AF277" s="270">
        <v>0</v>
      </c>
      <c r="AG277" s="270">
        <v>0</v>
      </c>
      <c r="AH277" s="270">
        <v>0</v>
      </c>
      <c r="AI277" s="270">
        <v>0</v>
      </c>
      <c r="AJ277" s="270">
        <v>0</v>
      </c>
      <c r="AK277" s="270">
        <v>0</v>
      </c>
      <c r="AL277" s="270">
        <v>0</v>
      </c>
      <c r="AM277" s="270">
        <v>0</v>
      </c>
      <c r="AN277" s="270">
        <v>0</v>
      </c>
      <c r="AO277" s="270">
        <v>0</v>
      </c>
      <c r="AP277" s="270">
        <v>0</v>
      </c>
      <c r="AQ277" s="270">
        <v>0</v>
      </c>
      <c r="AR277" s="270">
        <v>0</v>
      </c>
      <c r="AS277" s="270">
        <v>0</v>
      </c>
      <c r="AT277" s="270">
        <v>0</v>
      </c>
      <c r="AU277" s="270">
        <v>0</v>
      </c>
      <c r="AV277" s="270">
        <v>0</v>
      </c>
      <c r="AW277" s="270">
        <v>0</v>
      </c>
      <c r="AX277" s="270">
        <v>0</v>
      </c>
      <c r="AY277" s="270">
        <v>0</v>
      </c>
      <c r="AZ277" s="270">
        <v>0</v>
      </c>
      <c r="BA277" s="270">
        <v>0</v>
      </c>
      <c r="BB277" s="270">
        <v>0</v>
      </c>
      <c r="BC277" s="270">
        <v>0</v>
      </c>
      <c r="BD277" s="270">
        <v>0</v>
      </c>
      <c r="BE277" s="270">
        <v>0</v>
      </c>
      <c r="BF277" s="270">
        <v>0</v>
      </c>
      <c r="BG277" s="270">
        <v>0</v>
      </c>
    </row>
    <row r="278" spans="1:59">
      <c r="A278" s="267" t="s">
        <v>611</v>
      </c>
      <c r="B278" s="268">
        <v>5.1083333333333342E-2</v>
      </c>
      <c r="C278" s="268">
        <v>0.19800000000000001</v>
      </c>
      <c r="D278" s="268">
        <v>0</v>
      </c>
      <c r="E278" s="268"/>
      <c r="F278" s="269">
        <v>862</v>
      </c>
      <c r="G278" s="270">
        <v>3.7999999999999999E-2</v>
      </c>
      <c r="H278" s="270">
        <v>5.0000000000000001E-3</v>
      </c>
      <c r="I278" s="270">
        <v>0</v>
      </c>
      <c r="J278" s="270">
        <v>0</v>
      </c>
      <c r="K278" s="270">
        <v>7.0000000000000001E-3</v>
      </c>
      <c r="L278" s="270">
        <v>1.0833333333333459E-3</v>
      </c>
      <c r="M278" s="271">
        <v>44.083526682134568</v>
      </c>
      <c r="N278" s="269">
        <v>868</v>
      </c>
      <c r="O278" s="269">
        <v>860</v>
      </c>
      <c r="P278" s="269">
        <v>868</v>
      </c>
      <c r="Q278" s="269">
        <v>860</v>
      </c>
      <c r="R278" s="269">
        <v>868</v>
      </c>
      <c r="S278" s="269" t="s">
        <v>180</v>
      </c>
      <c r="T278" s="270">
        <v>4.2000000000000003E-2</v>
      </c>
      <c r="U278" s="270">
        <v>4.1000000000000002E-2</v>
      </c>
      <c r="V278" s="270">
        <v>4.2000000000000003E-2</v>
      </c>
      <c r="W278" s="270">
        <v>4.1000000000000002E-2</v>
      </c>
      <c r="X278" s="270">
        <v>4.2000000000000003E-2</v>
      </c>
      <c r="Y278" s="270">
        <v>4.0000000000000001E-3</v>
      </c>
      <c r="Z278" s="270">
        <v>2E-3</v>
      </c>
      <c r="AA278" s="270">
        <v>4.0000000000000001E-3</v>
      </c>
      <c r="AB278" s="270">
        <v>2E-3</v>
      </c>
      <c r="AC278" s="270">
        <v>4.0000000000000001E-3</v>
      </c>
      <c r="AD278" s="270">
        <v>0</v>
      </c>
      <c r="AE278" s="270">
        <v>0</v>
      </c>
      <c r="AF278" s="270">
        <v>0</v>
      </c>
      <c r="AG278" s="270">
        <v>0</v>
      </c>
      <c r="AH278" s="270">
        <v>0</v>
      </c>
      <c r="AI278" s="270">
        <v>0</v>
      </c>
      <c r="AJ278" s="270">
        <v>0</v>
      </c>
      <c r="AK278" s="270">
        <v>0</v>
      </c>
      <c r="AL278" s="270">
        <v>0</v>
      </c>
      <c r="AM278" s="270">
        <v>0</v>
      </c>
      <c r="AN278" s="270">
        <v>0.02</v>
      </c>
      <c r="AO278" s="270">
        <v>1.7999999999999999E-2</v>
      </c>
      <c r="AP278" s="270">
        <v>0.02</v>
      </c>
      <c r="AQ278" s="270">
        <v>1.7999999999999999E-2</v>
      </c>
      <c r="AR278" s="270">
        <v>0.02</v>
      </c>
      <c r="AS278" s="270">
        <v>1E-3</v>
      </c>
      <c r="AT278" s="270">
        <v>1E-3</v>
      </c>
      <c r="AU278" s="270">
        <v>1E-3</v>
      </c>
      <c r="AV278" s="270">
        <v>1E-3</v>
      </c>
      <c r="AW278" s="270">
        <v>1E-3</v>
      </c>
      <c r="AX278" s="270">
        <v>0</v>
      </c>
      <c r="AY278" s="270">
        <v>0</v>
      </c>
      <c r="AZ278" s="270">
        <v>0</v>
      </c>
      <c r="BA278" s="270">
        <v>0</v>
      </c>
      <c r="BB278" s="270">
        <v>0</v>
      </c>
      <c r="BC278" s="270">
        <v>0</v>
      </c>
      <c r="BD278" s="270">
        <v>0</v>
      </c>
      <c r="BE278" s="270">
        <v>0</v>
      </c>
      <c r="BF278" s="270">
        <v>0</v>
      </c>
      <c r="BG278" s="270">
        <v>0</v>
      </c>
    </row>
    <row r="279" spans="1:59">
      <c r="A279" s="267" t="s">
        <v>612</v>
      </c>
      <c r="B279" s="268">
        <v>1.3191666666666666</v>
      </c>
      <c r="C279" s="268">
        <v>2.9359999999999999</v>
      </c>
      <c r="D279" s="268">
        <v>0</v>
      </c>
      <c r="E279" s="268"/>
      <c r="F279" s="269">
        <v>15164</v>
      </c>
      <c r="G279" s="270">
        <v>0.6</v>
      </c>
      <c r="H279" s="270">
        <v>0.311</v>
      </c>
      <c r="I279" s="270">
        <v>0</v>
      </c>
      <c r="J279" s="270">
        <v>0</v>
      </c>
      <c r="K279" s="270">
        <v>0.27</v>
      </c>
      <c r="L279" s="270">
        <v>0.13816666666666655</v>
      </c>
      <c r="M279" s="271">
        <v>39.567396465312584</v>
      </c>
      <c r="N279" s="269">
        <v>20560</v>
      </c>
      <c r="O279" s="269">
        <v>27720</v>
      </c>
      <c r="P279" s="269">
        <v>31160</v>
      </c>
      <c r="Q279" s="269">
        <v>34599</v>
      </c>
      <c r="R279" s="269">
        <v>38039</v>
      </c>
      <c r="S279" s="269" t="s">
        <v>213</v>
      </c>
      <c r="T279" s="270">
        <v>0.7</v>
      </c>
      <c r="U279" s="270">
        <v>0.83</v>
      </c>
      <c r="V279" s="270">
        <v>0.93</v>
      </c>
      <c r="W279" s="270">
        <v>1.06</v>
      </c>
      <c r="X279" s="270">
        <v>1.17</v>
      </c>
      <c r="Y279" s="270">
        <v>0.35099999999999998</v>
      </c>
      <c r="Z279" s="270">
        <v>0.38100000000000001</v>
      </c>
      <c r="AA279" s="270">
        <v>0.42099999999999999</v>
      </c>
      <c r="AB279" s="270">
        <v>0.441</v>
      </c>
      <c r="AC279" s="270">
        <v>0.501</v>
      </c>
      <c r="AD279" s="270">
        <v>0</v>
      </c>
      <c r="AE279" s="270">
        <v>0</v>
      </c>
      <c r="AF279" s="270">
        <v>0</v>
      </c>
      <c r="AG279" s="270">
        <v>0</v>
      </c>
      <c r="AH279" s="270">
        <v>0</v>
      </c>
      <c r="AI279" s="270">
        <v>0</v>
      </c>
      <c r="AJ279" s="270">
        <v>0</v>
      </c>
      <c r="AK279" s="270">
        <v>0</v>
      </c>
      <c r="AL279" s="270">
        <v>0</v>
      </c>
      <c r="AM279" s="270">
        <v>0</v>
      </c>
      <c r="AN279" s="270">
        <v>0.32</v>
      </c>
      <c r="AO279" s="270">
        <v>0.42</v>
      </c>
      <c r="AP279" s="270">
        <v>0.54</v>
      </c>
      <c r="AQ279" s="270">
        <v>0.62</v>
      </c>
      <c r="AR279" s="270">
        <v>0.74</v>
      </c>
      <c r="AS279" s="270">
        <v>0.13800000000000001</v>
      </c>
      <c r="AT279" s="270">
        <v>0.16400000000000001</v>
      </c>
      <c r="AU279" s="270">
        <v>0.191</v>
      </c>
      <c r="AV279" s="270">
        <v>0.214</v>
      </c>
      <c r="AW279" s="270">
        <v>0.24299999999999999</v>
      </c>
      <c r="AX279" s="270">
        <v>1.5</v>
      </c>
      <c r="AY279" s="270">
        <v>0</v>
      </c>
      <c r="AZ279" s="270">
        <v>0</v>
      </c>
      <c r="BA279" s="270">
        <v>0</v>
      </c>
      <c r="BB279" s="270">
        <v>0</v>
      </c>
      <c r="BC279" s="270">
        <v>0</v>
      </c>
      <c r="BD279" s="270">
        <v>0</v>
      </c>
      <c r="BE279" s="270">
        <v>0</v>
      </c>
      <c r="BF279" s="270">
        <v>0</v>
      </c>
      <c r="BG279" s="270">
        <v>0</v>
      </c>
    </row>
    <row r="280" spans="1:59">
      <c r="A280" s="267" t="s">
        <v>613</v>
      </c>
      <c r="B280" s="268">
        <v>1.1440833333333333</v>
      </c>
      <c r="C280" s="268">
        <v>3.024</v>
      </c>
      <c r="D280" s="268">
        <v>8.0000000000000002E-3</v>
      </c>
      <c r="E280" s="268"/>
      <c r="F280" s="269">
        <v>14375</v>
      </c>
      <c r="G280" s="270">
        <v>0.60099999999999998</v>
      </c>
      <c r="H280" s="270">
        <v>0.20100000000000001</v>
      </c>
      <c r="I280" s="270">
        <v>0</v>
      </c>
      <c r="J280" s="270">
        <v>4.0000000000000001E-3</v>
      </c>
      <c r="K280" s="270">
        <v>0.22500000000000001</v>
      </c>
      <c r="L280" s="270">
        <v>0.1050833333333332</v>
      </c>
      <c r="M280" s="271">
        <v>41.80869565217391</v>
      </c>
      <c r="N280" s="269">
        <v>14565</v>
      </c>
      <c r="O280" s="269">
        <v>14815</v>
      </c>
      <c r="P280" s="269">
        <v>15065</v>
      </c>
      <c r="Q280" s="269">
        <v>15365</v>
      </c>
      <c r="R280" s="269">
        <v>15665</v>
      </c>
      <c r="S280" s="269" t="s">
        <v>201</v>
      </c>
      <c r="T280" s="270">
        <v>0.66700000000000004</v>
      </c>
      <c r="U280" s="270">
        <v>0.68700000000000006</v>
      </c>
      <c r="V280" s="270">
        <v>0.70799999999999996</v>
      </c>
      <c r="W280" s="270">
        <v>0.72899999999999998</v>
      </c>
      <c r="X280" s="270">
        <v>0.751</v>
      </c>
      <c r="Y280" s="270">
        <v>0.22500000000000001</v>
      </c>
      <c r="Z280" s="270">
        <v>0.23799999999999999</v>
      </c>
      <c r="AA280" s="270">
        <v>0.25</v>
      </c>
      <c r="AB280" s="270">
        <v>0.26300000000000001</v>
      </c>
      <c r="AC280" s="270">
        <v>0.27600000000000002</v>
      </c>
      <c r="AD280" s="270">
        <v>0</v>
      </c>
      <c r="AE280" s="270">
        <v>0</v>
      </c>
      <c r="AF280" s="270">
        <v>0</v>
      </c>
      <c r="AG280" s="270">
        <v>0</v>
      </c>
      <c r="AH280" s="270">
        <v>0</v>
      </c>
      <c r="AI280" s="270">
        <v>1.6E-2</v>
      </c>
      <c r="AJ280" s="270">
        <v>1.9E-2</v>
      </c>
      <c r="AK280" s="270">
        <v>2.1999999999999999E-2</v>
      </c>
      <c r="AL280" s="270">
        <v>2.5000000000000001E-2</v>
      </c>
      <c r="AM280" s="270">
        <v>2.8000000000000001E-2</v>
      </c>
      <c r="AN280" s="270">
        <v>0.22</v>
      </c>
      <c r="AO280" s="270">
        <v>0.23100000000000001</v>
      </c>
      <c r="AP280" s="270">
        <v>0.24299999999999999</v>
      </c>
      <c r="AQ280" s="270">
        <v>0.255</v>
      </c>
      <c r="AR280" s="270">
        <v>0.26800000000000002</v>
      </c>
      <c r="AS280" s="270">
        <v>-2E-3</v>
      </c>
      <c r="AT280" s="270">
        <v>-2E-3</v>
      </c>
      <c r="AU280" s="270">
        <v>-2E-3</v>
      </c>
      <c r="AV280" s="270">
        <v>-2E-3</v>
      </c>
      <c r="AW280" s="270">
        <v>-3.0000000000000001E-3</v>
      </c>
      <c r="AX280" s="270">
        <v>0</v>
      </c>
      <c r="AY280" s="270">
        <v>0</v>
      </c>
      <c r="AZ280" s="270">
        <v>0</v>
      </c>
      <c r="BA280" s="270">
        <v>0</v>
      </c>
      <c r="BB280" s="270">
        <v>0</v>
      </c>
      <c r="BC280" s="270">
        <v>0</v>
      </c>
      <c r="BD280" s="270">
        <v>0</v>
      </c>
      <c r="BE280" s="270">
        <v>0</v>
      </c>
      <c r="BF280" s="270">
        <v>0</v>
      </c>
      <c r="BG280" s="270">
        <v>0</v>
      </c>
    </row>
    <row r="281" spans="1:59">
      <c r="A281" s="267" t="s">
        <v>614</v>
      </c>
      <c r="B281" s="268">
        <v>0.54508333333333325</v>
      </c>
      <c r="C281" s="268">
        <v>1.5</v>
      </c>
      <c r="D281" s="268">
        <v>0.38100000000000001</v>
      </c>
      <c r="E281" s="268"/>
      <c r="F281" s="269">
        <v>2337</v>
      </c>
      <c r="G281" s="270">
        <v>0.09</v>
      </c>
      <c r="H281" s="270">
        <v>2.4E-2</v>
      </c>
      <c r="I281" s="270">
        <v>4.5999999999999999E-2</v>
      </c>
      <c r="J281" s="270">
        <v>1E-3</v>
      </c>
      <c r="K281" s="270">
        <v>2E-3</v>
      </c>
      <c r="L281" s="270">
        <v>1.083333333333214E-3</v>
      </c>
      <c r="M281" s="271">
        <v>38.510911424903725</v>
      </c>
      <c r="N281" s="269">
        <v>2643</v>
      </c>
      <c r="O281" s="269">
        <v>3039</v>
      </c>
      <c r="P281" s="269">
        <v>3495</v>
      </c>
      <c r="Q281" s="269">
        <v>4019</v>
      </c>
      <c r="R281" s="269">
        <v>4622</v>
      </c>
      <c r="S281" s="269" t="s">
        <v>225</v>
      </c>
      <c r="T281" s="270">
        <v>0.16800000000000001</v>
      </c>
      <c r="U281" s="270">
        <v>0.17</v>
      </c>
      <c r="V281" s="270">
        <v>0.19600000000000001</v>
      </c>
      <c r="W281" s="270">
        <v>0.22500000000000001</v>
      </c>
      <c r="X281" s="270">
        <v>0.25900000000000001</v>
      </c>
      <c r="Y281" s="270">
        <v>0.02</v>
      </c>
      <c r="Z281" s="270">
        <v>2.4E-2</v>
      </c>
      <c r="AA281" s="270">
        <v>2.7E-2</v>
      </c>
      <c r="AB281" s="270">
        <v>3.1E-2</v>
      </c>
      <c r="AC281" s="270">
        <v>3.5999999999999997E-2</v>
      </c>
      <c r="AD281" s="270">
        <v>2.8000000000000001E-2</v>
      </c>
      <c r="AE281" s="270">
        <v>3.2000000000000001E-2</v>
      </c>
      <c r="AF281" s="270">
        <v>3.6999999999999998E-2</v>
      </c>
      <c r="AG281" s="270">
        <v>4.2999999999999997E-2</v>
      </c>
      <c r="AH281" s="270">
        <v>4.9000000000000002E-2</v>
      </c>
      <c r="AI281" s="270">
        <v>4.0000000000000001E-3</v>
      </c>
      <c r="AJ281" s="270">
        <v>4.0000000000000001E-3</v>
      </c>
      <c r="AK281" s="270">
        <v>5.0000000000000001E-3</v>
      </c>
      <c r="AL281" s="270">
        <v>6.0000000000000001E-3</v>
      </c>
      <c r="AM281" s="270">
        <v>7.0000000000000001E-3</v>
      </c>
      <c r="AN281" s="270">
        <v>1E-3</v>
      </c>
      <c r="AO281" s="270">
        <v>2E-3</v>
      </c>
      <c r="AP281" s="270">
        <v>2E-3</v>
      </c>
      <c r="AQ281" s="270">
        <v>2E-3</v>
      </c>
      <c r="AR281" s="270">
        <v>2E-3</v>
      </c>
      <c r="AS281" s="270">
        <v>1E-3</v>
      </c>
      <c r="AT281" s="270">
        <v>1E-3</v>
      </c>
      <c r="AU281" s="270">
        <v>2E-3</v>
      </c>
      <c r="AV281" s="270">
        <v>2E-3</v>
      </c>
      <c r="AW281" s="270">
        <v>2E-3</v>
      </c>
      <c r="AX281" s="270">
        <v>0</v>
      </c>
      <c r="AY281" s="270">
        <v>0</v>
      </c>
      <c r="AZ281" s="270">
        <v>0</v>
      </c>
      <c r="BA281" s="270">
        <v>0</v>
      </c>
      <c r="BB281" s="270">
        <v>0</v>
      </c>
      <c r="BC281" s="270">
        <v>0</v>
      </c>
      <c r="BD281" s="270">
        <v>0</v>
      </c>
      <c r="BE281" s="270">
        <v>0</v>
      </c>
      <c r="BF281" s="270">
        <v>0</v>
      </c>
      <c r="BG281" s="270">
        <v>0</v>
      </c>
    </row>
    <row r="282" spans="1:59">
      <c r="A282" s="267" t="s">
        <v>998</v>
      </c>
      <c r="B282" s="268" t="s">
        <v>395</v>
      </c>
      <c r="C282" s="268">
        <v>0</v>
      </c>
      <c r="D282" s="268">
        <v>0</v>
      </c>
      <c r="E282" s="268"/>
      <c r="F282" s="269" t="e">
        <v>#N/A</v>
      </c>
      <c r="G282" s="270">
        <v>0</v>
      </c>
      <c r="H282" s="270">
        <v>0</v>
      </c>
      <c r="I282" s="270">
        <v>0</v>
      </c>
      <c r="J282" s="270">
        <v>0</v>
      </c>
      <c r="K282" s="270">
        <v>0</v>
      </c>
      <c r="L282" s="270" t="e">
        <v>#VALUE!</v>
      </c>
      <c r="M282" s="271" t="s">
        <v>395</v>
      </c>
      <c r="N282" s="269">
        <v>0</v>
      </c>
      <c r="O282" s="269">
        <v>0</v>
      </c>
      <c r="P282" s="269">
        <v>0</v>
      </c>
      <c r="Q282" s="269">
        <v>0</v>
      </c>
      <c r="R282" s="269">
        <v>0</v>
      </c>
      <c r="S282" s="269" t="s">
        <v>182</v>
      </c>
      <c r="T282" s="270">
        <v>0</v>
      </c>
      <c r="U282" s="270">
        <v>0</v>
      </c>
      <c r="V282" s="270">
        <v>0</v>
      </c>
      <c r="W282" s="270">
        <v>0</v>
      </c>
      <c r="X282" s="270">
        <v>0</v>
      </c>
      <c r="Y282" s="270">
        <v>0</v>
      </c>
      <c r="Z282" s="270">
        <v>0</v>
      </c>
      <c r="AA282" s="270">
        <v>0</v>
      </c>
      <c r="AB282" s="270">
        <v>0</v>
      </c>
      <c r="AC282" s="270">
        <v>0</v>
      </c>
      <c r="AD282" s="270">
        <v>0</v>
      </c>
      <c r="AE282" s="270">
        <v>0</v>
      </c>
      <c r="AF282" s="270">
        <v>0</v>
      </c>
      <c r="AG282" s="270">
        <v>0</v>
      </c>
      <c r="AH282" s="270">
        <v>0</v>
      </c>
      <c r="AI282" s="270">
        <v>0</v>
      </c>
      <c r="AJ282" s="270">
        <v>0</v>
      </c>
      <c r="AK282" s="270">
        <v>0</v>
      </c>
      <c r="AL282" s="270">
        <v>0</v>
      </c>
      <c r="AM282" s="270">
        <v>0</v>
      </c>
      <c r="AN282" s="270">
        <v>0</v>
      </c>
      <c r="AO282" s="270">
        <v>0</v>
      </c>
      <c r="AP282" s="270">
        <v>0</v>
      </c>
      <c r="AQ282" s="270">
        <v>0</v>
      </c>
      <c r="AR282" s="270">
        <v>0</v>
      </c>
      <c r="AS282" s="270">
        <v>0</v>
      </c>
      <c r="AT282" s="270">
        <v>0</v>
      </c>
      <c r="AU282" s="270">
        <v>0</v>
      </c>
      <c r="AV282" s="270">
        <v>0</v>
      </c>
      <c r="AW282" s="270">
        <v>0</v>
      </c>
      <c r="AX282" s="270">
        <v>0</v>
      </c>
      <c r="AY282" s="270">
        <v>0</v>
      </c>
      <c r="AZ282" s="270">
        <v>0</v>
      </c>
      <c r="BA282" s="270">
        <v>0</v>
      </c>
      <c r="BB282" s="270">
        <v>0</v>
      </c>
      <c r="BC282" s="270">
        <v>0</v>
      </c>
      <c r="BD282" s="270">
        <v>0</v>
      </c>
      <c r="BE282" s="270">
        <v>0</v>
      </c>
      <c r="BF282" s="270">
        <v>0</v>
      </c>
      <c r="BG282" s="270">
        <v>0</v>
      </c>
    </row>
    <row r="283" spans="1:59">
      <c r="A283" s="267" t="s">
        <v>615</v>
      </c>
      <c r="B283" s="268">
        <v>7.50875</v>
      </c>
      <c r="C283" s="268">
        <v>16.5</v>
      </c>
      <c r="D283" s="268">
        <v>0.20899999999999999</v>
      </c>
      <c r="E283" s="268"/>
      <c r="F283" s="269">
        <v>62000</v>
      </c>
      <c r="G283" s="270">
        <v>2.6509999999999998</v>
      </c>
      <c r="H283" s="270">
        <v>1.7649999999999999</v>
      </c>
      <c r="I283" s="270">
        <v>0.50800000000000001</v>
      </c>
      <c r="J283" s="270">
        <v>0</v>
      </c>
      <c r="K283" s="270">
        <v>5.0000000000000001E-3</v>
      </c>
      <c r="L283" s="270">
        <v>2.370750000000001</v>
      </c>
      <c r="M283" s="271">
        <v>42.758064516129032</v>
      </c>
      <c r="N283" s="269">
        <v>68244</v>
      </c>
      <c r="O283" s="269">
        <v>76049</v>
      </c>
      <c r="P283" s="269">
        <v>83854</v>
      </c>
      <c r="Q283" s="269">
        <v>91659</v>
      </c>
      <c r="R283" s="269">
        <v>99464</v>
      </c>
      <c r="S283" s="269" t="s">
        <v>181</v>
      </c>
      <c r="T283" s="270">
        <v>4.2450000000000001</v>
      </c>
      <c r="U283" s="270">
        <v>5.1740000000000004</v>
      </c>
      <c r="V283" s="270">
        <v>6.3079999999999998</v>
      </c>
      <c r="W283" s="270">
        <v>7.6890000000000001</v>
      </c>
      <c r="X283" s="270">
        <v>9.3729999999999993</v>
      </c>
      <c r="Y283" s="270">
        <v>1.7769999999999999</v>
      </c>
      <c r="Z283" s="270">
        <v>2.1659999999999999</v>
      </c>
      <c r="AA283" s="270">
        <v>2.64</v>
      </c>
      <c r="AB283" s="270">
        <v>3.218</v>
      </c>
      <c r="AC283" s="270">
        <v>3.923</v>
      </c>
      <c r="AD283" s="270">
        <v>0.74399999999999999</v>
      </c>
      <c r="AE283" s="270">
        <v>0.90700000000000003</v>
      </c>
      <c r="AF283" s="270">
        <v>1.1060000000000001</v>
      </c>
      <c r="AG283" s="270">
        <v>1.3480000000000001</v>
      </c>
      <c r="AH283" s="270">
        <v>1.643</v>
      </c>
      <c r="AI283" s="270">
        <v>0.20399999999999999</v>
      </c>
      <c r="AJ283" s="270">
        <v>0.249</v>
      </c>
      <c r="AK283" s="270">
        <v>0.30299999999999999</v>
      </c>
      <c r="AL283" s="270">
        <v>0.37</v>
      </c>
      <c r="AM283" s="270">
        <v>0</v>
      </c>
      <c r="AN283" s="270">
        <v>0.10100000000000001</v>
      </c>
      <c r="AO283" s="270">
        <v>0.124</v>
      </c>
      <c r="AP283" s="270">
        <v>0.151</v>
      </c>
      <c r="AQ283" s="270">
        <v>0.184</v>
      </c>
      <c r="AR283" s="270">
        <v>0.2</v>
      </c>
      <c r="AS283" s="270">
        <v>1.46</v>
      </c>
      <c r="AT283" s="270">
        <v>1.78</v>
      </c>
      <c r="AU283" s="270">
        <v>2.17</v>
      </c>
      <c r="AV283" s="270">
        <v>2.645</v>
      </c>
      <c r="AW283" s="270">
        <v>3.1269999999999998</v>
      </c>
      <c r="AX283" s="270">
        <v>12</v>
      </c>
      <c r="AY283" s="270">
        <v>0</v>
      </c>
      <c r="AZ283" s="270">
        <v>0</v>
      </c>
      <c r="BA283" s="270">
        <v>0</v>
      </c>
      <c r="BB283" s="270">
        <v>0</v>
      </c>
      <c r="BC283" s="270">
        <v>0</v>
      </c>
      <c r="BD283" s="270">
        <v>0</v>
      </c>
      <c r="BE283" s="270">
        <v>0</v>
      </c>
      <c r="BF283" s="270">
        <v>0</v>
      </c>
      <c r="BG283" s="270">
        <v>0</v>
      </c>
    </row>
    <row r="284" spans="1:59">
      <c r="A284" s="267" t="s">
        <v>180</v>
      </c>
      <c r="B284" s="268">
        <v>0.20933333333333337</v>
      </c>
      <c r="C284" s="268">
        <v>0.442</v>
      </c>
      <c r="D284" s="268">
        <v>0</v>
      </c>
      <c r="E284" s="268"/>
      <c r="F284" s="269">
        <v>2164</v>
      </c>
      <c r="G284" s="270">
        <v>0.09</v>
      </c>
      <c r="H284" s="270">
        <v>2.4E-2</v>
      </c>
      <c r="I284" s="270">
        <v>0</v>
      </c>
      <c r="J284" s="270">
        <v>2.1999999999999999E-2</v>
      </c>
      <c r="K284" s="270">
        <v>2.5999999999999999E-2</v>
      </c>
      <c r="L284" s="270">
        <v>4.7333333333333394E-2</v>
      </c>
      <c r="M284" s="271">
        <v>41.58964879852126</v>
      </c>
      <c r="N284" s="269">
        <v>2210</v>
      </c>
      <c r="O284" s="269">
        <v>2279</v>
      </c>
      <c r="P284" s="269">
        <v>2350</v>
      </c>
      <c r="Q284" s="269">
        <v>2421</v>
      </c>
      <c r="R284" s="269">
        <v>2483</v>
      </c>
      <c r="S284" s="269" t="s">
        <v>154</v>
      </c>
      <c r="T284" s="270">
        <v>0.104</v>
      </c>
      <c r="U284" s="270">
        <v>0.112</v>
      </c>
      <c r="V284" s="270">
        <v>0.12</v>
      </c>
      <c r="W284" s="270">
        <v>0.128</v>
      </c>
      <c r="X284" s="270">
        <v>0.13700000000000001</v>
      </c>
      <c r="Y284" s="270">
        <v>3.9E-2</v>
      </c>
      <c r="Z284" s="270">
        <v>4.2999999999999997E-2</v>
      </c>
      <c r="AA284" s="270">
        <v>4.7E-2</v>
      </c>
      <c r="AB284" s="270">
        <v>5.1999999999999998E-2</v>
      </c>
      <c r="AC284" s="270">
        <v>5.8000000000000003E-2</v>
      </c>
      <c r="AD284" s="270">
        <v>0.02</v>
      </c>
      <c r="AE284" s="270">
        <v>2.9000000000000001E-2</v>
      </c>
      <c r="AF284" s="270">
        <v>3.2000000000000001E-2</v>
      </c>
      <c r="AG284" s="270">
        <v>3.4000000000000002E-2</v>
      </c>
      <c r="AH284" s="270">
        <v>3.5999999999999997E-2</v>
      </c>
      <c r="AI284" s="270">
        <v>0.03</v>
      </c>
      <c r="AJ284" s="270">
        <v>3.2000000000000001E-2</v>
      </c>
      <c r="AK284" s="270">
        <v>3.4000000000000002E-2</v>
      </c>
      <c r="AL284" s="270">
        <v>3.5999999999999997E-2</v>
      </c>
      <c r="AM284" s="270">
        <v>3.9E-2</v>
      </c>
      <c r="AN284" s="270">
        <v>3.3000000000000002E-2</v>
      </c>
      <c r="AO284" s="270">
        <v>3.5999999999999997E-2</v>
      </c>
      <c r="AP284" s="270">
        <v>0.04</v>
      </c>
      <c r="AQ284" s="270">
        <v>4.3999999999999997E-2</v>
      </c>
      <c r="AR284" s="270">
        <v>0.05</v>
      </c>
      <c r="AS284" s="270">
        <v>3.5000000000000003E-2</v>
      </c>
      <c r="AT284" s="270">
        <v>3.9E-2</v>
      </c>
      <c r="AU284" s="270">
        <v>4.2000000000000003E-2</v>
      </c>
      <c r="AV284" s="270">
        <v>4.4999999999999998E-2</v>
      </c>
      <c r="AW284" s="270">
        <v>4.9000000000000002E-2</v>
      </c>
      <c r="AX284" s="270">
        <v>0</v>
      </c>
      <c r="AY284" s="270">
        <v>0</v>
      </c>
      <c r="AZ284" s="270">
        <v>0</v>
      </c>
      <c r="BA284" s="270">
        <v>0</v>
      </c>
      <c r="BB284" s="270">
        <v>0</v>
      </c>
      <c r="BC284" s="270">
        <v>0</v>
      </c>
      <c r="BD284" s="270">
        <v>0</v>
      </c>
      <c r="BE284" s="270">
        <v>0</v>
      </c>
      <c r="BF284" s="270">
        <v>0</v>
      </c>
      <c r="BG284" s="270">
        <v>0</v>
      </c>
    </row>
    <row r="285" spans="1:59">
      <c r="A285" s="267" t="s">
        <v>616</v>
      </c>
      <c r="B285" s="268">
        <v>0.65166666666666651</v>
      </c>
      <c r="C285" s="268">
        <v>1.44</v>
      </c>
      <c r="D285" s="268">
        <v>9.4931506849315079E-3</v>
      </c>
      <c r="E285" s="268"/>
      <c r="F285" s="269">
        <v>7532</v>
      </c>
      <c r="G285" s="270">
        <v>0.35499999999999998</v>
      </c>
      <c r="H285" s="270">
        <v>4.1000000000000002E-2</v>
      </c>
      <c r="I285" s="270">
        <v>1E-3</v>
      </c>
      <c r="J285" s="270">
        <v>0.16900000000000001</v>
      </c>
      <c r="K285" s="270">
        <v>4.0000000000000001E-3</v>
      </c>
      <c r="L285" s="270">
        <v>7.2173515981735048E-2</v>
      </c>
      <c r="M285" s="271">
        <v>47.132235793945831</v>
      </c>
      <c r="N285" s="269">
        <v>7580</v>
      </c>
      <c r="O285" s="269">
        <v>7685</v>
      </c>
      <c r="P285" s="269">
        <v>7890</v>
      </c>
      <c r="Q285" s="269">
        <v>7985</v>
      </c>
      <c r="R285" s="269">
        <v>8050</v>
      </c>
      <c r="S285" s="269" t="s">
        <v>180</v>
      </c>
      <c r="T285" s="270">
        <v>0.379</v>
      </c>
      <c r="U285" s="270">
        <v>0.38200000000000001</v>
      </c>
      <c r="V285" s="270">
        <v>0.38600000000000001</v>
      </c>
      <c r="W285" s="270">
        <v>0.39300000000000002</v>
      </c>
      <c r="X285" s="270">
        <v>0.39900000000000002</v>
      </c>
      <c r="Y285" s="270">
        <v>8.1000000000000003E-2</v>
      </c>
      <c r="Z285" s="270">
        <v>9.1999999999999998E-2</v>
      </c>
      <c r="AA285" s="270">
        <v>0.105</v>
      </c>
      <c r="AB285" s="270">
        <v>0.11700000000000001</v>
      </c>
      <c r="AC285" s="270">
        <v>0.127</v>
      </c>
      <c r="AD285" s="270">
        <v>0</v>
      </c>
      <c r="AE285" s="270">
        <v>0</v>
      </c>
      <c r="AF285" s="270">
        <v>0</v>
      </c>
      <c r="AG285" s="270">
        <v>0</v>
      </c>
      <c r="AH285" s="270">
        <v>0</v>
      </c>
      <c r="AI285" s="270">
        <v>0.2</v>
      </c>
      <c r="AJ285" s="270">
        <v>0.20499999999999999</v>
      </c>
      <c r="AK285" s="270">
        <v>0.20799999999999999</v>
      </c>
      <c r="AL285" s="270">
        <v>0.21199999999999999</v>
      </c>
      <c r="AM285" s="270">
        <v>0.218</v>
      </c>
      <c r="AN285" s="270">
        <v>4.0000000000000001E-3</v>
      </c>
      <c r="AO285" s="270">
        <v>5.0000000000000001E-3</v>
      </c>
      <c r="AP285" s="270">
        <v>6.0000000000000001E-3</v>
      </c>
      <c r="AQ285" s="270">
        <v>7.0000000000000001E-3</v>
      </c>
      <c r="AR285" s="270">
        <v>8.9999999999999993E-3</v>
      </c>
      <c r="AS285" s="270">
        <v>3.5999999999999997E-2</v>
      </c>
      <c r="AT285" s="270">
        <v>3.6999999999999998E-2</v>
      </c>
      <c r="AU285" s="270">
        <v>3.7999999999999999E-2</v>
      </c>
      <c r="AV285" s="270">
        <v>3.9E-2</v>
      </c>
      <c r="AW285" s="270">
        <v>4.1000000000000002E-2</v>
      </c>
      <c r="AX285" s="270">
        <v>0</v>
      </c>
      <c r="AY285" s="270">
        <v>0</v>
      </c>
      <c r="AZ285" s="270">
        <v>0</v>
      </c>
      <c r="BA285" s="270">
        <v>0</v>
      </c>
      <c r="BB285" s="270">
        <v>0</v>
      </c>
      <c r="BC285" s="270">
        <v>0</v>
      </c>
      <c r="BD285" s="270">
        <v>0</v>
      </c>
      <c r="BE285" s="270">
        <v>0</v>
      </c>
      <c r="BF285" s="270">
        <v>0</v>
      </c>
      <c r="BG285" s="270">
        <v>0</v>
      </c>
    </row>
    <row r="286" spans="1:59">
      <c r="A286" s="267" t="s">
        <v>617</v>
      </c>
      <c r="B286" s="268" t="s">
        <v>395</v>
      </c>
      <c r="C286" s="268">
        <v>0</v>
      </c>
      <c r="D286" s="268">
        <v>0</v>
      </c>
      <c r="E286" s="268"/>
      <c r="F286" s="269" t="e">
        <v>#N/A</v>
      </c>
      <c r="G286" s="270">
        <v>0</v>
      </c>
      <c r="H286" s="270">
        <v>0</v>
      </c>
      <c r="I286" s="270">
        <v>0</v>
      </c>
      <c r="J286" s="270">
        <v>0</v>
      </c>
      <c r="K286" s="270">
        <v>0</v>
      </c>
      <c r="L286" s="270" t="e">
        <v>#VALUE!</v>
      </c>
      <c r="M286" s="271" t="s">
        <v>395</v>
      </c>
      <c r="N286" s="269">
        <v>0</v>
      </c>
      <c r="O286" s="269">
        <v>0</v>
      </c>
      <c r="P286" s="269">
        <v>0</v>
      </c>
      <c r="Q286" s="269">
        <v>0</v>
      </c>
      <c r="R286" s="269">
        <v>0</v>
      </c>
      <c r="S286" s="269" t="s">
        <v>204</v>
      </c>
      <c r="T286" s="270">
        <v>0</v>
      </c>
      <c r="U286" s="270">
        <v>0</v>
      </c>
      <c r="V286" s="270">
        <v>0</v>
      </c>
      <c r="W286" s="270">
        <v>0</v>
      </c>
      <c r="X286" s="270">
        <v>0</v>
      </c>
      <c r="Y286" s="270">
        <v>0</v>
      </c>
      <c r="Z286" s="270">
        <v>0</v>
      </c>
      <c r="AA286" s="270">
        <v>0</v>
      </c>
      <c r="AB286" s="270">
        <v>0</v>
      </c>
      <c r="AC286" s="270">
        <v>0</v>
      </c>
      <c r="AD286" s="270">
        <v>0</v>
      </c>
      <c r="AE286" s="270">
        <v>0</v>
      </c>
      <c r="AF286" s="270">
        <v>0</v>
      </c>
      <c r="AG286" s="270">
        <v>0</v>
      </c>
      <c r="AH286" s="270">
        <v>0</v>
      </c>
      <c r="AI286" s="270">
        <v>0</v>
      </c>
      <c r="AJ286" s="270">
        <v>0</v>
      </c>
      <c r="AK286" s="270">
        <v>0</v>
      </c>
      <c r="AL286" s="270">
        <v>0</v>
      </c>
      <c r="AM286" s="270">
        <v>0</v>
      </c>
      <c r="AN286" s="270">
        <v>0</v>
      </c>
      <c r="AO286" s="270">
        <v>0</v>
      </c>
      <c r="AP286" s="270">
        <v>0</v>
      </c>
      <c r="AQ286" s="270">
        <v>0</v>
      </c>
      <c r="AR286" s="270">
        <v>0</v>
      </c>
      <c r="AS286" s="270">
        <v>0</v>
      </c>
      <c r="AT286" s="270">
        <v>0</v>
      </c>
      <c r="AU286" s="270">
        <v>0</v>
      </c>
      <c r="AV286" s="270">
        <v>0</v>
      </c>
      <c r="AW286" s="270">
        <v>0</v>
      </c>
      <c r="AX286" s="270">
        <v>0</v>
      </c>
      <c r="AY286" s="270">
        <v>0</v>
      </c>
      <c r="AZ286" s="270">
        <v>0</v>
      </c>
      <c r="BA286" s="270">
        <v>0</v>
      </c>
      <c r="BB286" s="270">
        <v>0</v>
      </c>
      <c r="BC286" s="270">
        <v>0</v>
      </c>
      <c r="BD286" s="270">
        <v>0</v>
      </c>
      <c r="BE286" s="270">
        <v>0</v>
      </c>
      <c r="BF286" s="270">
        <v>0</v>
      </c>
      <c r="BG286" s="270">
        <v>0</v>
      </c>
    </row>
    <row r="287" spans="1:59">
      <c r="A287" s="267" t="s">
        <v>999</v>
      </c>
      <c r="B287" s="268">
        <v>11.500916666666667</v>
      </c>
      <c r="C287" s="268">
        <v>54</v>
      </c>
      <c r="D287" s="268">
        <v>4.9160000000000004</v>
      </c>
      <c r="E287" s="268"/>
      <c r="F287" s="269">
        <v>57848</v>
      </c>
      <c r="G287" s="270">
        <v>3.21</v>
      </c>
      <c r="H287" s="270">
        <v>2.2200000000000002</v>
      </c>
      <c r="I287" s="270">
        <v>0</v>
      </c>
      <c r="J287" s="270">
        <v>0</v>
      </c>
      <c r="K287" s="270">
        <v>0.53300000000000003</v>
      </c>
      <c r="L287" s="270">
        <v>0.62191666666666556</v>
      </c>
      <c r="M287" s="271">
        <v>55.490250311160281</v>
      </c>
      <c r="N287" s="269">
        <v>57998</v>
      </c>
      <c r="O287" s="269">
        <v>58045</v>
      </c>
      <c r="P287" s="269">
        <v>59206</v>
      </c>
      <c r="Q287" s="269">
        <v>60390</v>
      </c>
      <c r="R287" s="269">
        <v>61598</v>
      </c>
      <c r="S287" s="269" t="s">
        <v>208</v>
      </c>
      <c r="T287" s="270">
        <v>3.1890000000000001</v>
      </c>
      <c r="U287" s="270">
        <v>3.25</v>
      </c>
      <c r="V287" s="270">
        <v>3.3420000000000001</v>
      </c>
      <c r="W287" s="270">
        <v>3.4420000000000002</v>
      </c>
      <c r="X287" s="270">
        <v>3.5449999999999999</v>
      </c>
      <c r="Y287" s="270">
        <v>2.2370000000000001</v>
      </c>
      <c r="Z287" s="270">
        <v>2.3079999999999998</v>
      </c>
      <c r="AA287" s="270">
        <v>2.3730000000000002</v>
      </c>
      <c r="AB287" s="270">
        <v>2.444</v>
      </c>
      <c r="AC287" s="270">
        <v>2.5169999999999999</v>
      </c>
      <c r="AD287" s="270">
        <v>0</v>
      </c>
      <c r="AE287" s="270">
        <v>0</v>
      </c>
      <c r="AF287" s="270">
        <v>0</v>
      </c>
      <c r="AG287" s="270">
        <v>0</v>
      </c>
      <c r="AH287" s="270">
        <v>0</v>
      </c>
      <c r="AI287" s="270">
        <v>0</v>
      </c>
      <c r="AJ287" s="270">
        <v>0</v>
      </c>
      <c r="AK287" s="270">
        <v>0</v>
      </c>
      <c r="AL287" s="270">
        <v>0</v>
      </c>
      <c r="AM287" s="270">
        <v>0</v>
      </c>
      <c r="AN287" s="270">
        <v>0.53700000000000003</v>
      </c>
      <c r="AO287" s="270">
        <v>0.55400000000000005</v>
      </c>
      <c r="AP287" s="270">
        <v>0.56899999999999995</v>
      </c>
      <c r="AQ287" s="270">
        <v>0.58699999999999997</v>
      </c>
      <c r="AR287" s="270">
        <v>0.60399999999999998</v>
      </c>
      <c r="AS287" s="270">
        <v>0.60899999999999999</v>
      </c>
      <c r="AT287" s="270">
        <v>0.628</v>
      </c>
      <c r="AU287" s="270">
        <v>0.64600000000000002</v>
      </c>
      <c r="AV287" s="270">
        <v>0.66500000000000004</v>
      </c>
      <c r="AW287" s="270">
        <v>0.68500000000000005</v>
      </c>
      <c r="AX287" s="270">
        <v>0</v>
      </c>
      <c r="AY287" s="270">
        <v>0</v>
      </c>
      <c r="AZ287" s="270">
        <v>0</v>
      </c>
      <c r="BA287" s="270">
        <v>0</v>
      </c>
      <c r="BB287" s="270">
        <v>0</v>
      </c>
      <c r="BC287" s="270">
        <v>0</v>
      </c>
      <c r="BD287" s="270">
        <v>0</v>
      </c>
      <c r="BE287" s="270">
        <v>0</v>
      </c>
      <c r="BF287" s="270">
        <v>0</v>
      </c>
      <c r="BG287" s="270">
        <v>0</v>
      </c>
    </row>
    <row r="288" spans="1:59">
      <c r="A288" s="267" t="s">
        <v>618</v>
      </c>
      <c r="B288" s="268">
        <v>5.9666666666666666E-2</v>
      </c>
      <c r="C288" s="268">
        <v>0.22500000000000001</v>
      </c>
      <c r="D288" s="268">
        <v>0</v>
      </c>
      <c r="E288" s="268"/>
      <c r="F288" s="269">
        <v>907</v>
      </c>
      <c r="G288" s="270">
        <v>4.2999999999999997E-2</v>
      </c>
      <c r="H288" s="270">
        <v>8.0000000000000002E-3</v>
      </c>
      <c r="I288" s="270">
        <v>0</v>
      </c>
      <c r="J288" s="270">
        <v>0</v>
      </c>
      <c r="K288" s="270">
        <v>1.2999999999999999E-2</v>
      </c>
      <c r="L288" s="270">
        <v>-4.3333333333333349E-3</v>
      </c>
      <c r="M288" s="271">
        <v>47.409040793825802</v>
      </c>
      <c r="N288" s="269">
        <v>930</v>
      </c>
      <c r="O288" s="269">
        <v>977</v>
      </c>
      <c r="P288" s="269">
        <v>1026</v>
      </c>
      <c r="Q288" s="269">
        <v>1077</v>
      </c>
      <c r="R288" s="269">
        <v>1130</v>
      </c>
      <c r="S288" s="269" t="s">
        <v>208</v>
      </c>
      <c r="T288" s="270">
        <v>4.4999999999999998E-2</v>
      </c>
      <c r="U288" s="270">
        <v>4.7E-2</v>
      </c>
      <c r="V288" s="270">
        <v>4.9000000000000002E-2</v>
      </c>
      <c r="W288" s="270">
        <v>5.0999999999999997E-2</v>
      </c>
      <c r="X288" s="270">
        <v>5.3999999999999999E-2</v>
      </c>
      <c r="Y288" s="270">
        <v>8.0000000000000002E-3</v>
      </c>
      <c r="Z288" s="270">
        <v>8.9999999999999993E-3</v>
      </c>
      <c r="AA288" s="270">
        <v>8.9999999999999993E-3</v>
      </c>
      <c r="AB288" s="270">
        <v>0.01</v>
      </c>
      <c r="AC288" s="270">
        <v>0.01</v>
      </c>
      <c r="AD288" s="270">
        <v>0</v>
      </c>
      <c r="AE288" s="270">
        <v>0</v>
      </c>
      <c r="AF288" s="270">
        <v>0</v>
      </c>
      <c r="AG288" s="270">
        <v>0</v>
      </c>
      <c r="AH288" s="270">
        <v>0</v>
      </c>
      <c r="AI288" s="270">
        <v>0</v>
      </c>
      <c r="AJ288" s="270">
        <v>0</v>
      </c>
      <c r="AK288" s="270">
        <v>0</v>
      </c>
      <c r="AL288" s="270">
        <v>0</v>
      </c>
      <c r="AM288" s="270">
        <v>0</v>
      </c>
      <c r="AN288" s="270">
        <v>2.5999999999999999E-2</v>
      </c>
      <c r="AO288" s="270">
        <v>2.8000000000000001E-2</v>
      </c>
      <c r="AP288" s="270">
        <v>2.9000000000000001E-2</v>
      </c>
      <c r="AQ288" s="270">
        <v>3.1E-2</v>
      </c>
      <c r="AR288" s="270">
        <v>3.4000000000000002E-2</v>
      </c>
      <c r="AS288" s="270">
        <v>1.4999999999999999E-2</v>
      </c>
      <c r="AT288" s="270">
        <v>1.4999999999999999E-2</v>
      </c>
      <c r="AU288" s="270">
        <v>1.4999999999999999E-2</v>
      </c>
      <c r="AV288" s="270">
        <v>1.6E-2</v>
      </c>
      <c r="AW288" s="270">
        <v>1.6E-2</v>
      </c>
      <c r="AX288" s="270">
        <v>0</v>
      </c>
      <c r="AY288" s="270">
        <v>0</v>
      </c>
      <c r="AZ288" s="270">
        <v>0</v>
      </c>
      <c r="BA288" s="270">
        <v>0</v>
      </c>
      <c r="BB288" s="270">
        <v>0</v>
      </c>
      <c r="BC288" s="270">
        <v>0</v>
      </c>
      <c r="BD288" s="270">
        <v>0</v>
      </c>
      <c r="BE288" s="270">
        <v>0</v>
      </c>
      <c r="BF288" s="270">
        <v>0</v>
      </c>
      <c r="BG288" s="270">
        <v>0</v>
      </c>
    </row>
    <row r="289" spans="1:59">
      <c r="A289" s="267" t="s">
        <v>620</v>
      </c>
      <c r="B289" s="268">
        <v>12.927083333333334</v>
      </c>
      <c r="C289" s="268">
        <v>24.119999999999997</v>
      </c>
      <c r="D289" s="268">
        <v>0.4</v>
      </c>
      <c r="E289" s="268"/>
      <c r="F289" s="269">
        <v>110638</v>
      </c>
      <c r="G289" s="270">
        <v>5.29</v>
      </c>
      <c r="H289" s="270">
        <v>2.2200000000000002</v>
      </c>
      <c r="I289" s="270">
        <v>1.01</v>
      </c>
      <c r="J289" s="270">
        <v>1.05</v>
      </c>
      <c r="K289" s="270">
        <v>1.72</v>
      </c>
      <c r="L289" s="270">
        <v>1.2370833333333326</v>
      </c>
      <c r="M289" s="271">
        <v>47.813590267358414</v>
      </c>
      <c r="N289" s="269">
        <v>115063</v>
      </c>
      <c r="O289" s="269">
        <v>119665</v>
      </c>
      <c r="P289" s="269">
        <v>125631</v>
      </c>
      <c r="Q289" s="269">
        <v>131912</v>
      </c>
      <c r="R289" s="269">
        <v>138507</v>
      </c>
      <c r="S289" s="269" t="s">
        <v>185</v>
      </c>
      <c r="T289" s="270">
        <v>5.5</v>
      </c>
      <c r="U289" s="270">
        <v>5.72</v>
      </c>
      <c r="V289" s="270">
        <v>6</v>
      </c>
      <c r="W289" s="270">
        <v>6.2990000000000004</v>
      </c>
      <c r="X289" s="270">
        <v>6.6139999999999999</v>
      </c>
      <c r="Y289" s="270">
        <v>2.331</v>
      </c>
      <c r="Z289" s="270">
        <v>2.4500000000000002</v>
      </c>
      <c r="AA289" s="270">
        <v>2.57</v>
      </c>
      <c r="AB289" s="270">
        <v>2.7</v>
      </c>
      <c r="AC289" s="270">
        <v>2.83</v>
      </c>
      <c r="AD289" s="270">
        <v>1.06</v>
      </c>
      <c r="AE289" s="270">
        <v>1.1100000000000001</v>
      </c>
      <c r="AF289" s="270">
        <v>1.17</v>
      </c>
      <c r="AG289" s="270">
        <v>1.23</v>
      </c>
      <c r="AH289" s="270">
        <v>1.29</v>
      </c>
      <c r="AI289" s="270">
        <v>1.07</v>
      </c>
      <c r="AJ289" s="270">
        <v>1.0900000000000001</v>
      </c>
      <c r="AK289" s="270">
        <v>1.1000000000000001</v>
      </c>
      <c r="AL289" s="270">
        <v>1.1200000000000001</v>
      </c>
      <c r="AM289" s="270">
        <v>1.42</v>
      </c>
      <c r="AN289" s="270">
        <v>1.806</v>
      </c>
      <c r="AO289" s="270">
        <v>1.8959999999999999</v>
      </c>
      <c r="AP289" s="270">
        <v>1.99</v>
      </c>
      <c r="AQ289" s="270">
        <v>2.09</v>
      </c>
      <c r="AR289" s="270">
        <v>2.194</v>
      </c>
      <c r="AS289" s="270">
        <v>1.1020000000000001</v>
      </c>
      <c r="AT289" s="270">
        <v>1.258</v>
      </c>
      <c r="AU289" s="270">
        <v>1.3720000000000001</v>
      </c>
      <c r="AV289" s="270">
        <v>1.4950000000000001</v>
      </c>
      <c r="AW289" s="270">
        <v>1.63</v>
      </c>
      <c r="AX289" s="270">
        <v>0</v>
      </c>
      <c r="AY289" s="270">
        <v>0</v>
      </c>
      <c r="AZ289" s="270">
        <v>0</v>
      </c>
      <c r="BA289" s="270">
        <v>0</v>
      </c>
      <c r="BB289" s="270">
        <v>0</v>
      </c>
      <c r="BC289" s="270">
        <v>0</v>
      </c>
      <c r="BD289" s="270">
        <v>0</v>
      </c>
      <c r="BE289" s="270">
        <v>0</v>
      </c>
      <c r="BF289" s="270">
        <v>0</v>
      </c>
      <c r="BG289" s="270">
        <v>0</v>
      </c>
    </row>
    <row r="290" spans="1:59">
      <c r="A290" s="267" t="s">
        <v>621</v>
      </c>
      <c r="B290" s="268">
        <v>3.0000000000000009E-2</v>
      </c>
      <c r="C290" s="268">
        <v>0.1</v>
      </c>
      <c r="D290" s="268">
        <v>0</v>
      </c>
      <c r="E290" s="268"/>
      <c r="F290" s="269">
        <v>696</v>
      </c>
      <c r="G290" s="270">
        <v>2.7E-2</v>
      </c>
      <c r="H290" s="270">
        <v>1E-3</v>
      </c>
      <c r="I290" s="270">
        <v>0</v>
      </c>
      <c r="J290" s="270">
        <v>1E-3</v>
      </c>
      <c r="K290" s="270">
        <v>2E-3</v>
      </c>
      <c r="L290" s="270">
        <v>-9.9999999999999048E-4</v>
      </c>
      <c r="M290" s="271">
        <v>38.793103448275865</v>
      </c>
      <c r="N290" s="269">
        <v>750</v>
      </c>
      <c r="O290" s="269">
        <v>760</v>
      </c>
      <c r="P290" s="269">
        <v>770</v>
      </c>
      <c r="Q290" s="269">
        <v>780</v>
      </c>
      <c r="R290" s="269">
        <v>800</v>
      </c>
      <c r="S290" s="269" t="s">
        <v>190</v>
      </c>
      <c r="T290" s="270">
        <v>3.3000000000000002E-2</v>
      </c>
      <c r="U290" s="270">
        <v>3.3000000000000002E-2</v>
      </c>
      <c r="V290" s="270">
        <v>3.4000000000000002E-2</v>
      </c>
      <c r="W290" s="270">
        <v>3.4000000000000002E-2</v>
      </c>
      <c r="X290" s="270">
        <v>3.4000000000000002E-2</v>
      </c>
      <c r="Y290" s="270">
        <v>8.9999999999999993E-3</v>
      </c>
      <c r="Z290" s="270">
        <v>1.2E-2</v>
      </c>
      <c r="AA290" s="270">
        <v>1.4999999999999999E-2</v>
      </c>
      <c r="AB290" s="270">
        <v>0.02</v>
      </c>
      <c r="AC290" s="270">
        <v>0.02</v>
      </c>
      <c r="AD290" s="270">
        <v>0</v>
      </c>
      <c r="AE290" s="270">
        <v>7.0000000000000001E-3</v>
      </c>
      <c r="AF290" s="270">
        <v>8.9999999999999993E-3</v>
      </c>
      <c r="AG290" s="270">
        <v>0.01</v>
      </c>
      <c r="AH290" s="270">
        <v>0.01</v>
      </c>
      <c r="AI290" s="270">
        <v>1E-3</v>
      </c>
      <c r="AJ290" s="270">
        <v>1E-3</v>
      </c>
      <c r="AK290" s="270">
        <v>1E-3</v>
      </c>
      <c r="AL290" s="270">
        <v>1E-3</v>
      </c>
      <c r="AM290" s="270">
        <v>1E-3</v>
      </c>
      <c r="AN290" s="270">
        <v>1E-3</v>
      </c>
      <c r="AO290" s="270">
        <v>1E-3</v>
      </c>
      <c r="AP290" s="270">
        <v>1E-3</v>
      </c>
      <c r="AQ290" s="270">
        <v>1E-3</v>
      </c>
      <c r="AR290" s="270">
        <v>1E-3</v>
      </c>
      <c r="AS290" s="270">
        <v>5.0000000000000001E-3</v>
      </c>
      <c r="AT290" s="270">
        <v>5.0000000000000001E-3</v>
      </c>
      <c r="AU290" s="270">
        <v>6.0000000000000001E-3</v>
      </c>
      <c r="AV290" s="270">
        <v>7.0000000000000001E-3</v>
      </c>
      <c r="AW290" s="270">
        <v>7.0000000000000001E-3</v>
      </c>
      <c r="AX290" s="270">
        <v>0</v>
      </c>
      <c r="AY290" s="270">
        <v>0</v>
      </c>
      <c r="AZ290" s="270">
        <v>0</v>
      </c>
      <c r="BA290" s="270">
        <v>0</v>
      </c>
      <c r="BB290" s="270">
        <v>0</v>
      </c>
      <c r="BC290" s="270">
        <v>0</v>
      </c>
      <c r="BD290" s="270">
        <v>0</v>
      </c>
      <c r="BE290" s="270">
        <v>0</v>
      </c>
      <c r="BF290" s="270">
        <v>0</v>
      </c>
      <c r="BG290" s="270">
        <v>0</v>
      </c>
    </row>
    <row r="291" spans="1:59">
      <c r="A291" s="267" t="s">
        <v>622</v>
      </c>
      <c r="B291" s="268">
        <v>0.57433333333333347</v>
      </c>
      <c r="C291" s="268">
        <v>4.5999999999999996</v>
      </c>
      <c r="D291" s="268">
        <v>0</v>
      </c>
      <c r="E291" s="268"/>
      <c r="F291" s="269">
        <v>928</v>
      </c>
      <c r="G291" s="270">
        <v>0.14000000000000001</v>
      </c>
      <c r="H291" s="270">
        <v>0.10900000000000001</v>
      </c>
      <c r="I291" s="270">
        <v>0</v>
      </c>
      <c r="J291" s="270">
        <v>0</v>
      </c>
      <c r="K291" s="270">
        <v>7.0000000000000001E-3</v>
      </c>
      <c r="L291" s="270">
        <v>0.31833333333333347</v>
      </c>
      <c r="M291" s="271">
        <v>150.86206896551724</v>
      </c>
      <c r="N291" s="269">
        <v>1614</v>
      </c>
      <c r="O291" s="269">
        <v>1928</v>
      </c>
      <c r="P291" s="269">
        <v>2303</v>
      </c>
      <c r="Q291" s="269">
        <v>2751</v>
      </c>
      <c r="R291" s="269">
        <v>3199</v>
      </c>
      <c r="S291" s="269" t="s">
        <v>170</v>
      </c>
      <c r="T291" s="270">
        <v>0.67500000000000004</v>
      </c>
      <c r="U291" s="270">
        <v>0.80900000000000005</v>
      </c>
      <c r="V291" s="270">
        <v>0.97</v>
      </c>
      <c r="W291" s="270">
        <v>1.163</v>
      </c>
      <c r="X291" s="270">
        <v>1.3560000000000001</v>
      </c>
      <c r="Y291" s="270">
        <v>0.22500000000000001</v>
      </c>
      <c r="Z291" s="270">
        <v>0.26900000000000002</v>
      </c>
      <c r="AA291" s="270">
        <v>0.32200000000000001</v>
      </c>
      <c r="AB291" s="270">
        <v>0.38500000000000001</v>
      </c>
      <c r="AC291" s="270">
        <v>0.44800000000000001</v>
      </c>
      <c r="AD291" s="270">
        <v>0</v>
      </c>
      <c r="AE291" s="270">
        <v>0</v>
      </c>
      <c r="AF291" s="270">
        <v>0</v>
      </c>
      <c r="AG291" s="270">
        <v>0</v>
      </c>
      <c r="AH291" s="270">
        <v>0</v>
      </c>
      <c r="AI291" s="270">
        <v>0</v>
      </c>
      <c r="AJ291" s="270">
        <v>0</v>
      </c>
      <c r="AK291" s="270">
        <v>0</v>
      </c>
      <c r="AL291" s="270">
        <v>0</v>
      </c>
      <c r="AM291" s="270">
        <v>0</v>
      </c>
      <c r="AN291" s="270">
        <v>0.15</v>
      </c>
      <c r="AO291" s="270">
        <v>0.18</v>
      </c>
      <c r="AP291" s="270">
        <v>0.22</v>
      </c>
      <c r="AQ291" s="270">
        <v>0.26</v>
      </c>
      <c r="AR291" s="270">
        <v>0.3</v>
      </c>
      <c r="AS291" s="270">
        <v>0.30599999999999999</v>
      </c>
      <c r="AT291" s="270">
        <v>0.36699999999999999</v>
      </c>
      <c r="AU291" s="270">
        <v>0.441</v>
      </c>
      <c r="AV291" s="270">
        <v>0.52700000000000002</v>
      </c>
      <c r="AW291" s="270">
        <v>0.61299999999999999</v>
      </c>
      <c r="AX291" s="270">
        <v>0</v>
      </c>
      <c r="AY291" s="270">
        <v>0</v>
      </c>
      <c r="AZ291" s="270">
        <v>0</v>
      </c>
      <c r="BA291" s="270">
        <v>0</v>
      </c>
      <c r="BB291" s="270">
        <v>0</v>
      </c>
      <c r="BC291" s="270">
        <v>0</v>
      </c>
      <c r="BD291" s="270">
        <v>0</v>
      </c>
      <c r="BE291" s="270">
        <v>0</v>
      </c>
      <c r="BF291" s="270">
        <v>0</v>
      </c>
      <c r="BG291" s="270">
        <v>0</v>
      </c>
    </row>
    <row r="292" spans="1:59">
      <c r="A292" s="267" t="s">
        <v>623</v>
      </c>
      <c r="B292" s="268">
        <v>1.2949999999999999</v>
      </c>
      <c r="C292" s="268">
        <v>3.093</v>
      </c>
      <c r="D292" s="268">
        <v>0</v>
      </c>
      <c r="E292" s="268"/>
      <c r="F292" s="269">
        <v>12340</v>
      </c>
      <c r="G292" s="270">
        <v>0.61299999999999999</v>
      </c>
      <c r="H292" s="270">
        <v>0.41</v>
      </c>
      <c r="I292" s="270">
        <v>1.9E-2</v>
      </c>
      <c r="J292" s="270">
        <v>0.152</v>
      </c>
      <c r="K292" s="270">
        <v>6.6000000000000003E-2</v>
      </c>
      <c r="L292" s="270">
        <v>3.5000000000000142E-2</v>
      </c>
      <c r="M292" s="271">
        <v>49.67585089141005</v>
      </c>
      <c r="N292" s="269">
        <v>20134</v>
      </c>
      <c r="O292" s="269">
        <v>23543</v>
      </c>
      <c r="P292" s="269">
        <v>26951</v>
      </c>
      <c r="Q292" s="269">
        <v>30360</v>
      </c>
      <c r="R292" s="269">
        <v>33769</v>
      </c>
      <c r="S292" s="269" t="s">
        <v>158</v>
      </c>
      <c r="T292" s="270">
        <v>0.97399999999999998</v>
      </c>
      <c r="U292" s="270">
        <v>1.1779999999999999</v>
      </c>
      <c r="V292" s="270">
        <v>1.383</v>
      </c>
      <c r="W292" s="270">
        <v>1.5880000000000001</v>
      </c>
      <c r="X292" s="270">
        <v>1.7929999999999999</v>
      </c>
      <c r="Y292" s="270">
        <v>0.51100000000000001</v>
      </c>
      <c r="Z292" s="270">
        <v>0.54</v>
      </c>
      <c r="AA292" s="270">
        <v>0.56599999999999995</v>
      </c>
      <c r="AB292" s="270">
        <v>0.59199999999999997</v>
      </c>
      <c r="AC292" s="270">
        <v>0.61899999999999999</v>
      </c>
      <c r="AD292" s="270">
        <v>0.10299999999999999</v>
      </c>
      <c r="AE292" s="270">
        <v>0.104</v>
      </c>
      <c r="AF292" s="270">
        <v>0.105</v>
      </c>
      <c r="AG292" s="270">
        <v>0.107</v>
      </c>
      <c r="AH292" s="270">
        <v>0.108</v>
      </c>
      <c r="AI292" s="270">
        <v>0.30599999999999999</v>
      </c>
      <c r="AJ292" s="270">
        <v>0.379</v>
      </c>
      <c r="AK292" s="270">
        <v>0.40799999999999997</v>
      </c>
      <c r="AL292" s="270">
        <v>0.438</v>
      </c>
      <c r="AM292" s="270">
        <v>0.45200000000000001</v>
      </c>
      <c r="AN292" s="270">
        <v>0.27700000000000002</v>
      </c>
      <c r="AO292" s="270">
        <v>0.32700000000000001</v>
      </c>
      <c r="AP292" s="270">
        <v>0.376</v>
      </c>
      <c r="AQ292" s="270">
        <v>0.42699999999999999</v>
      </c>
      <c r="AR292" s="270">
        <v>0.47499999999999998</v>
      </c>
      <c r="AS292" s="270">
        <v>0.14699999999999999</v>
      </c>
      <c r="AT292" s="270">
        <v>0.17299999999999999</v>
      </c>
      <c r="AU292" s="270">
        <v>0.19900000000000001</v>
      </c>
      <c r="AV292" s="270">
        <v>0.22500000000000001</v>
      </c>
      <c r="AW292" s="270">
        <v>0.25</v>
      </c>
      <c r="AX292" s="270">
        <v>1.2</v>
      </c>
      <c r="AY292" s="270">
        <v>0</v>
      </c>
      <c r="AZ292" s="270">
        <v>0</v>
      </c>
      <c r="BA292" s="270">
        <v>1</v>
      </c>
      <c r="BB292" s="270">
        <v>0</v>
      </c>
      <c r="BC292" s="270">
        <v>0</v>
      </c>
      <c r="BD292" s="270">
        <v>0</v>
      </c>
      <c r="BE292" s="270">
        <v>0</v>
      </c>
      <c r="BF292" s="270">
        <v>0</v>
      </c>
      <c r="BG292" s="270">
        <v>0</v>
      </c>
    </row>
    <row r="293" spans="1:59">
      <c r="A293" s="267" t="s">
        <v>624</v>
      </c>
      <c r="B293" s="268">
        <v>2.5083333333333336E-2</v>
      </c>
      <c r="C293" s="268">
        <v>0.16199999999999998</v>
      </c>
      <c r="D293" s="268">
        <v>0</v>
      </c>
      <c r="E293" s="268"/>
      <c r="F293" s="269">
        <v>700</v>
      </c>
      <c r="G293" s="270">
        <v>2.5999999999999999E-2</v>
      </c>
      <c r="H293" s="270">
        <v>3.0000000000000001E-3</v>
      </c>
      <c r="I293" s="270">
        <v>0</v>
      </c>
      <c r="J293" s="270">
        <v>1E-3</v>
      </c>
      <c r="K293" s="270">
        <v>3.0000000000000001E-3</v>
      </c>
      <c r="L293" s="270">
        <v>-7.9166666666666656E-3</v>
      </c>
      <c r="M293" s="271">
        <v>37.142857142857146</v>
      </c>
      <c r="N293" s="269">
        <v>770</v>
      </c>
      <c r="O293" s="269">
        <v>847</v>
      </c>
      <c r="P293" s="269">
        <v>932</v>
      </c>
      <c r="Q293" s="269">
        <v>1025</v>
      </c>
      <c r="R293" s="269">
        <v>1128</v>
      </c>
      <c r="S293" s="269" t="s">
        <v>184</v>
      </c>
      <c r="T293" s="270">
        <v>1.7000000000000001E-2</v>
      </c>
      <c r="U293" s="270">
        <v>1.9E-2</v>
      </c>
      <c r="V293" s="270">
        <v>2.1000000000000001E-2</v>
      </c>
      <c r="W293" s="270">
        <v>2.3E-2</v>
      </c>
      <c r="X293" s="270">
        <v>2.5000000000000001E-2</v>
      </c>
      <c r="Y293" s="270">
        <v>4.0000000000000001E-3</v>
      </c>
      <c r="Z293" s="270">
        <v>4.0000000000000001E-3</v>
      </c>
      <c r="AA293" s="270">
        <v>4.0000000000000001E-3</v>
      </c>
      <c r="AB293" s="270">
        <v>4.0000000000000001E-3</v>
      </c>
      <c r="AC293" s="270">
        <v>4.0000000000000001E-3</v>
      </c>
      <c r="AD293" s="270">
        <v>0</v>
      </c>
      <c r="AE293" s="270">
        <v>0</v>
      </c>
      <c r="AF293" s="270">
        <v>0</v>
      </c>
      <c r="AG293" s="270">
        <v>0</v>
      </c>
      <c r="AH293" s="270">
        <v>0</v>
      </c>
      <c r="AI293" s="270">
        <v>2E-3</v>
      </c>
      <c r="AJ293" s="270">
        <v>2E-3</v>
      </c>
      <c r="AK293" s="270">
        <v>2E-3</v>
      </c>
      <c r="AL293" s="270">
        <v>2E-3</v>
      </c>
      <c r="AM293" s="270">
        <v>2E-3</v>
      </c>
      <c r="AN293" s="270">
        <v>1E-3</v>
      </c>
      <c r="AO293" s="270">
        <v>1E-3</v>
      </c>
      <c r="AP293" s="270">
        <v>1E-3</v>
      </c>
      <c r="AQ293" s="270">
        <v>1E-3</v>
      </c>
      <c r="AR293" s="270">
        <v>1E-3</v>
      </c>
      <c r="AS293" s="270">
        <v>4.0000000000000001E-3</v>
      </c>
      <c r="AT293" s="270">
        <v>4.0000000000000001E-3</v>
      </c>
      <c r="AU293" s="270">
        <v>4.0000000000000001E-3</v>
      </c>
      <c r="AV293" s="270">
        <v>5.0000000000000001E-3</v>
      </c>
      <c r="AW293" s="270">
        <v>5.0000000000000001E-3</v>
      </c>
      <c r="AX293" s="270">
        <v>0</v>
      </c>
      <c r="AY293" s="270">
        <v>0</v>
      </c>
      <c r="AZ293" s="270">
        <v>0</v>
      </c>
      <c r="BA293" s="270">
        <v>0</v>
      </c>
      <c r="BB293" s="270">
        <v>0</v>
      </c>
      <c r="BC293" s="270">
        <v>0</v>
      </c>
      <c r="BD293" s="270">
        <v>0</v>
      </c>
      <c r="BE293" s="270">
        <v>0</v>
      </c>
      <c r="BF293" s="270">
        <v>0</v>
      </c>
      <c r="BG293" s="270">
        <v>0</v>
      </c>
    </row>
    <row r="294" spans="1:59">
      <c r="A294" s="267" t="s">
        <v>625</v>
      </c>
      <c r="B294" s="268">
        <v>2.3676666666666661</v>
      </c>
      <c r="C294" s="268">
        <v>3.9549999999999992</v>
      </c>
      <c r="D294" s="268">
        <v>0</v>
      </c>
      <c r="E294" s="268"/>
      <c r="F294" s="269">
        <v>42420</v>
      </c>
      <c r="G294" s="270">
        <v>1.8640000000000001</v>
      </c>
      <c r="H294" s="270">
        <v>0.14299999999999999</v>
      </c>
      <c r="I294" s="270">
        <v>0</v>
      </c>
      <c r="J294" s="270">
        <v>0</v>
      </c>
      <c r="K294" s="270">
        <v>0.15</v>
      </c>
      <c r="L294" s="270">
        <v>0.21066666666666611</v>
      </c>
      <c r="M294" s="271">
        <v>43.941537010843945</v>
      </c>
      <c r="N294" s="269">
        <v>48000</v>
      </c>
      <c r="O294" s="269">
        <v>53000</v>
      </c>
      <c r="P294" s="269">
        <v>62000</v>
      </c>
      <c r="Q294" s="269">
        <v>70000</v>
      </c>
      <c r="R294" s="269">
        <v>80000</v>
      </c>
      <c r="S294" s="269" t="s">
        <v>179</v>
      </c>
      <c r="T294" s="270">
        <v>2.2509999999999999</v>
      </c>
      <c r="U294" s="270">
        <v>2.8410000000000002</v>
      </c>
      <c r="V294" s="270">
        <v>3.4670000000000001</v>
      </c>
      <c r="W294" s="270">
        <v>4.5259999999999998</v>
      </c>
      <c r="X294" s="270">
        <v>5.15</v>
      </c>
      <c r="Y294" s="270">
        <v>9.4E-2</v>
      </c>
      <c r="Z294" s="270">
        <v>0.11799999999999999</v>
      </c>
      <c r="AA294" s="270">
        <v>0.14399999999999999</v>
      </c>
      <c r="AB294" s="270">
        <v>0.188</v>
      </c>
      <c r="AC294" s="270">
        <v>0.26700000000000002</v>
      </c>
      <c r="AD294" s="270">
        <v>0</v>
      </c>
      <c r="AE294" s="270">
        <v>0</v>
      </c>
      <c r="AF294" s="270">
        <v>0</v>
      </c>
      <c r="AG294" s="270">
        <v>0</v>
      </c>
      <c r="AH294" s="270">
        <v>0</v>
      </c>
      <c r="AI294" s="270">
        <v>0</v>
      </c>
      <c r="AJ294" s="270">
        <v>0</v>
      </c>
      <c r="AK294" s="270">
        <v>0</v>
      </c>
      <c r="AL294" s="270">
        <v>0</v>
      </c>
      <c r="AM294" s="270">
        <v>0</v>
      </c>
      <c r="AN294" s="270">
        <v>1.2E-2</v>
      </c>
      <c r="AO294" s="270">
        <v>1.2E-2</v>
      </c>
      <c r="AP294" s="270">
        <v>1.2999999999999999E-2</v>
      </c>
      <c r="AQ294" s="270">
        <v>1.4E-2</v>
      </c>
      <c r="AR294" s="270">
        <v>1.6E-2</v>
      </c>
      <c r="AS294" s="270">
        <v>0.19600000000000001</v>
      </c>
      <c r="AT294" s="270">
        <v>0.247</v>
      </c>
      <c r="AU294" s="270">
        <v>0.30099999999999999</v>
      </c>
      <c r="AV294" s="270">
        <v>0.39300000000000002</v>
      </c>
      <c r="AW294" s="270">
        <v>0.45200000000000001</v>
      </c>
      <c r="AX294" s="270">
        <v>1.0350000000000001</v>
      </c>
      <c r="AY294" s="270">
        <v>1.0469999999999999</v>
      </c>
      <c r="AZ294" s="270">
        <v>1.0550000000000002</v>
      </c>
      <c r="BA294" s="270">
        <v>1.163</v>
      </c>
      <c r="BB294" s="270">
        <v>0</v>
      </c>
      <c r="BC294" s="270">
        <v>0</v>
      </c>
      <c r="BD294" s="270">
        <v>0</v>
      </c>
      <c r="BE294" s="270">
        <v>0</v>
      </c>
      <c r="BF294" s="270">
        <v>0</v>
      </c>
      <c r="BG294" s="270">
        <v>0</v>
      </c>
    </row>
    <row r="295" spans="1:59">
      <c r="A295" s="267" t="s">
        <v>626</v>
      </c>
      <c r="B295" s="268" t="s">
        <v>395</v>
      </c>
      <c r="C295" s="268">
        <v>0</v>
      </c>
      <c r="D295" s="268">
        <v>0</v>
      </c>
      <c r="E295" s="268"/>
      <c r="F295" s="269" t="e">
        <v>#N/A</v>
      </c>
      <c r="G295" s="270">
        <v>0</v>
      </c>
      <c r="H295" s="270">
        <v>0</v>
      </c>
      <c r="I295" s="270">
        <v>0</v>
      </c>
      <c r="J295" s="270">
        <v>0</v>
      </c>
      <c r="K295" s="270">
        <v>0</v>
      </c>
      <c r="L295" s="270" t="e">
        <v>#VALUE!</v>
      </c>
      <c r="M295" s="271" t="s">
        <v>395</v>
      </c>
      <c r="N295" s="269">
        <v>0</v>
      </c>
      <c r="O295" s="269">
        <v>0</v>
      </c>
      <c r="P295" s="269">
        <v>0</v>
      </c>
      <c r="Q295" s="269">
        <v>0</v>
      </c>
      <c r="R295" s="269">
        <v>0</v>
      </c>
      <c r="S295" s="269" t="s">
        <v>179</v>
      </c>
      <c r="T295" s="270">
        <v>0</v>
      </c>
      <c r="U295" s="270">
        <v>0</v>
      </c>
      <c r="V295" s="270">
        <v>0</v>
      </c>
      <c r="W295" s="270">
        <v>0</v>
      </c>
      <c r="X295" s="270">
        <v>0</v>
      </c>
      <c r="Y295" s="270">
        <v>0</v>
      </c>
      <c r="Z295" s="270">
        <v>0</v>
      </c>
      <c r="AA295" s="270">
        <v>0</v>
      </c>
      <c r="AB295" s="270">
        <v>0</v>
      </c>
      <c r="AC295" s="270">
        <v>0</v>
      </c>
      <c r="AD295" s="270">
        <v>0</v>
      </c>
      <c r="AE295" s="270">
        <v>0</v>
      </c>
      <c r="AF295" s="270">
        <v>0</v>
      </c>
      <c r="AG295" s="270">
        <v>0</v>
      </c>
      <c r="AH295" s="270">
        <v>0</v>
      </c>
      <c r="AI295" s="270">
        <v>0</v>
      </c>
      <c r="AJ295" s="270">
        <v>0</v>
      </c>
      <c r="AK295" s="270">
        <v>0</v>
      </c>
      <c r="AL295" s="270">
        <v>0</v>
      </c>
      <c r="AM295" s="270">
        <v>0</v>
      </c>
      <c r="AN295" s="270">
        <v>0</v>
      </c>
      <c r="AO295" s="270">
        <v>0</v>
      </c>
      <c r="AP295" s="270">
        <v>0</v>
      </c>
      <c r="AQ295" s="270">
        <v>0</v>
      </c>
      <c r="AR295" s="270">
        <v>0</v>
      </c>
      <c r="AS295" s="270">
        <v>0</v>
      </c>
      <c r="AT295" s="270">
        <v>0</v>
      </c>
      <c r="AU295" s="270">
        <v>0</v>
      </c>
      <c r="AV295" s="270">
        <v>0</v>
      </c>
      <c r="AW295" s="270">
        <v>0</v>
      </c>
      <c r="AX295" s="270">
        <v>0</v>
      </c>
      <c r="AY295" s="270">
        <v>0</v>
      </c>
      <c r="AZ295" s="270">
        <v>0</v>
      </c>
      <c r="BA295" s="270">
        <v>0</v>
      </c>
      <c r="BB295" s="270">
        <v>0</v>
      </c>
      <c r="BC295" s="270">
        <v>0</v>
      </c>
      <c r="BD295" s="270">
        <v>0</v>
      </c>
      <c r="BE295" s="270">
        <v>0</v>
      </c>
      <c r="BF295" s="270">
        <v>0</v>
      </c>
      <c r="BG295" s="270">
        <v>0</v>
      </c>
    </row>
    <row r="296" spans="1:59">
      <c r="A296" s="267" t="s">
        <v>627</v>
      </c>
      <c r="B296" s="268">
        <v>0.39466666666666667</v>
      </c>
      <c r="C296" s="268">
        <v>1</v>
      </c>
      <c r="D296" s="268">
        <v>0</v>
      </c>
      <c r="E296" s="268"/>
      <c r="F296" s="269">
        <v>585</v>
      </c>
      <c r="G296" s="270">
        <v>0.34499999999999997</v>
      </c>
      <c r="H296" s="270">
        <v>0</v>
      </c>
      <c r="I296" s="270">
        <v>0</v>
      </c>
      <c r="J296" s="270">
        <v>0</v>
      </c>
      <c r="K296" s="270">
        <v>1.6E-2</v>
      </c>
      <c r="L296" s="270">
        <v>3.3666666666666678E-2</v>
      </c>
      <c r="M296" s="271">
        <v>589.74358974358972</v>
      </c>
      <c r="N296" s="269">
        <v>650</v>
      </c>
      <c r="O296" s="269">
        <v>750</v>
      </c>
      <c r="P296" s="269">
        <v>750</v>
      </c>
      <c r="Q296" s="269">
        <v>2000</v>
      </c>
      <c r="R296" s="269">
        <v>2000</v>
      </c>
      <c r="S296" s="269" t="s">
        <v>216</v>
      </c>
      <c r="T296" s="270">
        <v>0.4</v>
      </c>
      <c r="U296" s="270">
        <v>0.4</v>
      </c>
      <c r="V296" s="270">
        <v>0.5</v>
      </c>
      <c r="W296" s="270">
        <v>0.6</v>
      </c>
      <c r="X296" s="270">
        <v>0.9</v>
      </c>
      <c r="Y296" s="270">
        <v>8.9999999999999993E-3</v>
      </c>
      <c r="Z296" s="270">
        <v>8.9999999999999993E-3</v>
      </c>
      <c r="AA296" s="270">
        <v>8.9999999999999993E-3</v>
      </c>
      <c r="AB296" s="270">
        <v>8.9999999999999993E-3</v>
      </c>
      <c r="AC296" s="270">
        <v>8.9999999999999993E-3</v>
      </c>
      <c r="AD296" s="270">
        <v>0</v>
      </c>
      <c r="AE296" s="270">
        <v>0</v>
      </c>
      <c r="AF296" s="270">
        <v>0</v>
      </c>
      <c r="AG296" s="270">
        <v>0</v>
      </c>
      <c r="AH296" s="270">
        <v>0</v>
      </c>
      <c r="AI296" s="270">
        <v>0</v>
      </c>
      <c r="AJ296" s="270">
        <v>0</v>
      </c>
      <c r="AK296" s="270">
        <v>0</v>
      </c>
      <c r="AL296" s="270">
        <v>0</v>
      </c>
      <c r="AM296" s="270">
        <v>0</v>
      </c>
      <c r="AN296" s="270">
        <v>5.0000000000000001E-3</v>
      </c>
      <c r="AO296" s="270">
        <v>5.0000000000000001E-3</v>
      </c>
      <c r="AP296" s="270">
        <v>5.0000000000000001E-3</v>
      </c>
      <c r="AQ296" s="270">
        <v>5.0000000000000001E-3</v>
      </c>
      <c r="AR296" s="270">
        <v>5.0000000000000001E-3</v>
      </c>
      <c r="AS296" s="270">
        <v>4.2000000000000003E-2</v>
      </c>
      <c r="AT296" s="270">
        <v>4.2000000000000003E-2</v>
      </c>
      <c r="AU296" s="270">
        <v>5.1999999999999998E-2</v>
      </c>
      <c r="AV296" s="270">
        <v>6.2E-2</v>
      </c>
      <c r="AW296" s="270">
        <v>9.1999999999999998E-2</v>
      </c>
      <c r="AX296" s="270">
        <v>0</v>
      </c>
      <c r="AY296" s="270">
        <v>0</v>
      </c>
      <c r="AZ296" s="270">
        <v>0</v>
      </c>
      <c r="BA296" s="270">
        <v>0</v>
      </c>
      <c r="BB296" s="270">
        <v>0</v>
      </c>
      <c r="BC296" s="270">
        <v>0</v>
      </c>
      <c r="BD296" s="270">
        <v>0</v>
      </c>
      <c r="BE296" s="270">
        <v>0</v>
      </c>
      <c r="BF296" s="270">
        <v>0</v>
      </c>
      <c r="BG296" s="270">
        <v>0</v>
      </c>
    </row>
    <row r="297" spans="1:59">
      <c r="A297" s="267" t="s">
        <v>628</v>
      </c>
      <c r="B297" s="268">
        <v>2.8013333333333335</v>
      </c>
      <c r="C297" s="268">
        <v>6.7</v>
      </c>
      <c r="D297" s="268">
        <v>0.55000000000000004</v>
      </c>
      <c r="E297" s="268"/>
      <c r="F297" s="269">
        <v>31391</v>
      </c>
      <c r="G297" s="270">
        <v>1.427</v>
      </c>
      <c r="H297" s="270">
        <v>0.27800000000000002</v>
      </c>
      <c r="I297" s="270">
        <v>9.4E-2</v>
      </c>
      <c r="J297" s="270">
        <v>3.9E-2</v>
      </c>
      <c r="K297" s="270">
        <v>1E-3</v>
      </c>
      <c r="L297" s="270">
        <v>0.41233333333333322</v>
      </c>
      <c r="M297" s="271">
        <v>45.458889490618333</v>
      </c>
      <c r="N297" s="269">
        <v>46710</v>
      </c>
      <c r="O297" s="269">
        <v>61920</v>
      </c>
      <c r="P297" s="269">
        <v>74821</v>
      </c>
      <c r="Q297" s="269">
        <v>89041</v>
      </c>
      <c r="R297" s="269">
        <v>103261</v>
      </c>
      <c r="S297" s="269" t="s">
        <v>134</v>
      </c>
      <c r="T297" s="270">
        <v>1.86</v>
      </c>
      <c r="U297" s="270">
        <v>2.3199999999999998</v>
      </c>
      <c r="V297" s="270">
        <v>2.89</v>
      </c>
      <c r="W297" s="270">
        <v>3.45</v>
      </c>
      <c r="X297" s="270">
        <v>4.0199999999999996</v>
      </c>
      <c r="Y297" s="270">
        <v>0.44</v>
      </c>
      <c r="Z297" s="270">
        <v>0.73</v>
      </c>
      <c r="AA297" s="270">
        <v>0.91</v>
      </c>
      <c r="AB297" s="270">
        <v>1.0900000000000001</v>
      </c>
      <c r="AC297" s="270">
        <v>1.27</v>
      </c>
      <c r="AD297" s="270">
        <v>1.62</v>
      </c>
      <c r="AE297" s="270">
        <v>1.83</v>
      </c>
      <c r="AF297" s="270">
        <v>1.93</v>
      </c>
      <c r="AG297" s="270">
        <v>2.0299999999999998</v>
      </c>
      <c r="AH297" s="270">
        <v>2.14</v>
      </c>
      <c r="AI297" s="270">
        <v>0.16</v>
      </c>
      <c r="AJ297" s="270">
        <v>0.32</v>
      </c>
      <c r="AK297" s="270">
        <v>0.4</v>
      </c>
      <c r="AL297" s="270">
        <v>0.47</v>
      </c>
      <c r="AM297" s="270">
        <v>0.55000000000000004</v>
      </c>
      <c r="AN297" s="270">
        <v>0.1</v>
      </c>
      <c r="AO297" s="270">
        <v>0.13</v>
      </c>
      <c r="AP297" s="270">
        <v>0.16</v>
      </c>
      <c r="AQ297" s="270">
        <v>0.18</v>
      </c>
      <c r="AR297" s="270">
        <v>0.19</v>
      </c>
      <c r="AS297" s="270">
        <v>0.25</v>
      </c>
      <c r="AT297" s="270">
        <v>0.39</v>
      </c>
      <c r="AU297" s="270">
        <v>0.45</v>
      </c>
      <c r="AV297" s="270">
        <v>0.52</v>
      </c>
      <c r="AW297" s="270">
        <v>0.61</v>
      </c>
      <c r="AX297" s="270">
        <v>0</v>
      </c>
      <c r="AY297" s="270">
        <v>2.2000000000000002</v>
      </c>
      <c r="AZ297" s="270">
        <v>0</v>
      </c>
      <c r="BA297" s="270">
        <v>0</v>
      </c>
      <c r="BB297" s="270">
        <v>0</v>
      </c>
      <c r="BC297" s="270">
        <v>0</v>
      </c>
      <c r="BD297" s="270">
        <v>0</v>
      </c>
      <c r="BE297" s="270">
        <v>0</v>
      </c>
      <c r="BF297" s="270">
        <v>0</v>
      </c>
      <c r="BG297" s="270">
        <v>0</v>
      </c>
    </row>
    <row r="298" spans="1:59">
      <c r="A298" s="267" t="s">
        <v>629</v>
      </c>
      <c r="B298" s="268">
        <v>4.1666666666666657E-2</v>
      </c>
      <c r="C298" s="268">
        <v>0.1</v>
      </c>
      <c r="D298" s="268">
        <v>2E-3</v>
      </c>
      <c r="E298" s="268"/>
      <c r="F298" s="269">
        <v>724</v>
      </c>
      <c r="G298" s="270">
        <v>2.8000000000000001E-2</v>
      </c>
      <c r="H298" s="270">
        <v>5.0000000000000001E-3</v>
      </c>
      <c r="I298" s="270">
        <v>0</v>
      </c>
      <c r="J298" s="270">
        <v>0</v>
      </c>
      <c r="K298" s="270">
        <v>1E-3</v>
      </c>
      <c r="L298" s="270">
        <v>5.6666666666666532E-3</v>
      </c>
      <c r="M298" s="271">
        <v>38.674033149171272</v>
      </c>
      <c r="N298" s="269">
        <v>726</v>
      </c>
      <c r="O298" s="269">
        <v>730</v>
      </c>
      <c r="P298" s="269">
        <v>741</v>
      </c>
      <c r="Q298" s="269">
        <v>753</v>
      </c>
      <c r="R298" s="269">
        <v>760</v>
      </c>
      <c r="S298" s="269" t="s">
        <v>186</v>
      </c>
      <c r="T298" s="270">
        <v>2.5000000000000001E-2</v>
      </c>
      <c r="U298" s="270">
        <v>2.5999999999999999E-2</v>
      </c>
      <c r="V298" s="270">
        <v>2.7E-2</v>
      </c>
      <c r="W298" s="270">
        <v>2.8000000000000001E-2</v>
      </c>
      <c r="X298" s="270">
        <v>2.9000000000000001E-2</v>
      </c>
      <c r="Y298" s="270">
        <v>4.0000000000000001E-3</v>
      </c>
      <c r="Z298" s="270">
        <v>4.0000000000000001E-3</v>
      </c>
      <c r="AA298" s="270">
        <v>5.0000000000000001E-3</v>
      </c>
      <c r="AB298" s="270">
        <v>6.0000000000000001E-3</v>
      </c>
      <c r="AC298" s="270">
        <v>6.0000000000000001E-3</v>
      </c>
      <c r="AD298" s="270">
        <v>0</v>
      </c>
      <c r="AE298" s="270">
        <v>0</v>
      </c>
      <c r="AF298" s="270">
        <v>0</v>
      </c>
      <c r="AG298" s="270">
        <v>0</v>
      </c>
      <c r="AH298" s="270">
        <v>0</v>
      </c>
      <c r="AI298" s="270">
        <v>8.9999999999999993E-3</v>
      </c>
      <c r="AJ298" s="270">
        <v>0.01</v>
      </c>
      <c r="AK298" s="270">
        <v>0.01</v>
      </c>
      <c r="AL298" s="270">
        <v>1.0999999999999999E-2</v>
      </c>
      <c r="AM298" s="270">
        <v>1.2E-2</v>
      </c>
      <c r="AN298" s="270">
        <v>2E-3</v>
      </c>
      <c r="AO298" s="270">
        <v>2E-3</v>
      </c>
      <c r="AP298" s="270">
        <v>2E-3</v>
      </c>
      <c r="AQ298" s="270">
        <v>2E-3</v>
      </c>
      <c r="AR298" s="270">
        <v>2E-3</v>
      </c>
      <c r="AS298" s="270">
        <v>4.0000000000000001E-3</v>
      </c>
      <c r="AT298" s="270">
        <v>4.0000000000000001E-3</v>
      </c>
      <c r="AU298" s="270">
        <v>4.0000000000000001E-3</v>
      </c>
      <c r="AV298" s="270">
        <v>4.0000000000000001E-3</v>
      </c>
      <c r="AW298" s="270">
        <v>4.0000000000000001E-3</v>
      </c>
      <c r="AX298" s="270">
        <v>0</v>
      </c>
      <c r="AY298" s="270">
        <v>0</v>
      </c>
      <c r="AZ298" s="270">
        <v>0</v>
      </c>
      <c r="BA298" s="270">
        <v>0</v>
      </c>
      <c r="BB298" s="270">
        <v>0</v>
      </c>
      <c r="BC298" s="270">
        <v>0</v>
      </c>
      <c r="BD298" s="270">
        <v>0</v>
      </c>
      <c r="BE298" s="270">
        <v>0</v>
      </c>
      <c r="BF298" s="270">
        <v>0</v>
      </c>
      <c r="BG298" s="270">
        <v>0</v>
      </c>
    </row>
    <row r="299" spans="1:59">
      <c r="A299" s="267" t="s">
        <v>1000</v>
      </c>
      <c r="B299" s="268" t="s">
        <v>395</v>
      </c>
      <c r="C299" s="268">
        <v>0</v>
      </c>
      <c r="D299" s="268">
        <v>0</v>
      </c>
      <c r="E299" s="268"/>
      <c r="F299" s="269" t="e">
        <v>#N/A</v>
      </c>
      <c r="G299" s="270">
        <v>0</v>
      </c>
      <c r="H299" s="270">
        <v>0</v>
      </c>
      <c r="I299" s="270">
        <v>0</v>
      </c>
      <c r="J299" s="270">
        <v>0</v>
      </c>
      <c r="K299" s="270">
        <v>0</v>
      </c>
      <c r="L299" s="270" t="e">
        <v>#VALUE!</v>
      </c>
      <c r="M299" s="271" t="s">
        <v>395</v>
      </c>
      <c r="N299" s="269">
        <v>0</v>
      </c>
      <c r="O299" s="269">
        <v>0</v>
      </c>
      <c r="P299" s="269">
        <v>0</v>
      </c>
      <c r="Q299" s="269">
        <v>0</v>
      </c>
      <c r="R299" s="269">
        <v>0</v>
      </c>
      <c r="S299" s="269" t="s">
        <v>200</v>
      </c>
      <c r="T299" s="270">
        <v>0</v>
      </c>
      <c r="U299" s="270">
        <v>0</v>
      </c>
      <c r="V299" s="270">
        <v>0</v>
      </c>
      <c r="W299" s="270">
        <v>0</v>
      </c>
      <c r="X299" s="270">
        <v>0</v>
      </c>
      <c r="Y299" s="270">
        <v>0</v>
      </c>
      <c r="Z299" s="270">
        <v>0</v>
      </c>
      <c r="AA299" s="270">
        <v>0</v>
      </c>
      <c r="AB299" s="270">
        <v>0</v>
      </c>
      <c r="AC299" s="270">
        <v>0</v>
      </c>
      <c r="AD299" s="270">
        <v>0</v>
      </c>
      <c r="AE299" s="270">
        <v>0</v>
      </c>
      <c r="AF299" s="270">
        <v>0</v>
      </c>
      <c r="AG299" s="270">
        <v>0</v>
      </c>
      <c r="AH299" s="270">
        <v>0</v>
      </c>
      <c r="AI299" s="270">
        <v>0</v>
      </c>
      <c r="AJ299" s="270">
        <v>0</v>
      </c>
      <c r="AK299" s="270">
        <v>0</v>
      </c>
      <c r="AL299" s="270">
        <v>0</v>
      </c>
      <c r="AM299" s="270">
        <v>0</v>
      </c>
      <c r="AN299" s="270">
        <v>0</v>
      </c>
      <c r="AO299" s="270">
        <v>0</v>
      </c>
      <c r="AP299" s="270">
        <v>0</v>
      </c>
      <c r="AQ299" s="270">
        <v>0</v>
      </c>
      <c r="AR299" s="270">
        <v>0</v>
      </c>
      <c r="AS299" s="270">
        <v>0</v>
      </c>
      <c r="AT299" s="270">
        <v>0</v>
      </c>
      <c r="AU299" s="270">
        <v>0</v>
      </c>
      <c r="AV299" s="270">
        <v>0</v>
      </c>
      <c r="AW299" s="270">
        <v>0</v>
      </c>
      <c r="AX299" s="270">
        <v>0</v>
      </c>
      <c r="AY299" s="270">
        <v>0</v>
      </c>
      <c r="AZ299" s="270">
        <v>0</v>
      </c>
      <c r="BA299" s="270">
        <v>0</v>
      </c>
      <c r="BB299" s="270">
        <v>0</v>
      </c>
      <c r="BC299" s="270">
        <v>0</v>
      </c>
      <c r="BD299" s="270">
        <v>0</v>
      </c>
      <c r="BE299" s="270">
        <v>0</v>
      </c>
      <c r="BF299" s="270">
        <v>0</v>
      </c>
      <c r="BG299" s="270">
        <v>0</v>
      </c>
    </row>
    <row r="300" spans="1:59">
      <c r="A300" s="267" t="s">
        <v>630</v>
      </c>
      <c r="B300" s="268">
        <v>0.13449999999999998</v>
      </c>
      <c r="C300" s="268">
        <v>0</v>
      </c>
      <c r="D300" s="268">
        <v>0</v>
      </c>
      <c r="E300" s="268"/>
      <c r="F300" s="269">
        <v>650</v>
      </c>
      <c r="G300" s="270">
        <v>0.08</v>
      </c>
      <c r="H300" s="270">
        <v>3.5000000000000003E-2</v>
      </c>
      <c r="I300" s="270">
        <v>0.01</v>
      </c>
      <c r="J300" s="270">
        <v>1.4999999999999999E-2</v>
      </c>
      <c r="K300" s="270">
        <v>1E-3</v>
      </c>
      <c r="L300" s="270">
        <v>-6.5000000000000335E-3</v>
      </c>
      <c r="M300" s="271">
        <v>123.07692307692308</v>
      </c>
      <c r="N300" s="269">
        <v>1000</v>
      </c>
      <c r="O300" s="269">
        <v>1300</v>
      </c>
      <c r="P300" s="269">
        <v>1300</v>
      </c>
      <c r="Q300" s="269">
        <v>1300</v>
      </c>
      <c r="R300" s="269">
        <v>1500</v>
      </c>
      <c r="S300" s="269" t="s">
        <v>169</v>
      </c>
      <c r="T300" s="270">
        <v>0.1</v>
      </c>
      <c r="U300" s="270">
        <v>0.13</v>
      </c>
      <c r="V300" s="270">
        <v>0.13</v>
      </c>
      <c r="W300" s="270">
        <v>0.13</v>
      </c>
      <c r="X300" s="270">
        <v>0.15</v>
      </c>
      <c r="Y300" s="270">
        <v>1.7000000000000001E-2</v>
      </c>
      <c r="Z300" s="270">
        <v>2.1999999999999999E-2</v>
      </c>
      <c r="AA300" s="270">
        <v>2.1999999999999999E-2</v>
      </c>
      <c r="AB300" s="270">
        <v>2.1999999999999999E-2</v>
      </c>
      <c r="AC300" s="270">
        <v>3.5000000000000003E-2</v>
      </c>
      <c r="AD300" s="270">
        <v>5.0000000000000001E-3</v>
      </c>
      <c r="AE300" s="270">
        <v>7.0000000000000001E-3</v>
      </c>
      <c r="AF300" s="270">
        <v>7.0000000000000001E-3</v>
      </c>
      <c r="AG300" s="270">
        <v>7.0000000000000001E-3</v>
      </c>
      <c r="AH300" s="270">
        <v>1.4999999999999999E-2</v>
      </c>
      <c r="AI300" s="270">
        <v>8.0000000000000002E-3</v>
      </c>
      <c r="AJ300" s="270">
        <v>0.01</v>
      </c>
      <c r="AK300" s="270">
        <v>0.01</v>
      </c>
      <c r="AL300" s="270">
        <v>0.01</v>
      </c>
      <c r="AM300" s="270">
        <v>0.02</v>
      </c>
      <c r="AN300" s="270">
        <v>0</v>
      </c>
      <c r="AO300" s="270">
        <v>0</v>
      </c>
      <c r="AP300" s="270">
        <v>0</v>
      </c>
      <c r="AQ300" s="270">
        <v>0</v>
      </c>
      <c r="AR300" s="270">
        <v>2E-3</v>
      </c>
      <c r="AS300" s="270">
        <v>6.0000000000000001E-3</v>
      </c>
      <c r="AT300" s="270">
        <v>8.9999999999999993E-3</v>
      </c>
      <c r="AU300" s="270">
        <v>8.9999999999999993E-3</v>
      </c>
      <c r="AV300" s="270">
        <v>8.9999999999999993E-3</v>
      </c>
      <c r="AW300" s="270">
        <v>1E-3</v>
      </c>
      <c r="AX300" s="270">
        <v>0</v>
      </c>
      <c r="AY300" s="270">
        <v>0</v>
      </c>
      <c r="AZ300" s="270">
        <v>0</v>
      </c>
      <c r="BA300" s="270">
        <v>0</v>
      </c>
      <c r="BB300" s="270">
        <v>0</v>
      </c>
      <c r="BC300" s="270">
        <v>0</v>
      </c>
      <c r="BD300" s="270">
        <v>0</v>
      </c>
      <c r="BE300" s="270">
        <v>0</v>
      </c>
      <c r="BF300" s="270">
        <v>0</v>
      </c>
      <c r="BG300" s="270">
        <v>0</v>
      </c>
    </row>
    <row r="301" spans="1:59">
      <c r="A301" s="267" t="s">
        <v>1001</v>
      </c>
      <c r="B301" s="268" t="s">
        <v>395</v>
      </c>
      <c r="C301" s="268">
        <v>0</v>
      </c>
      <c r="D301" s="268">
        <v>0</v>
      </c>
      <c r="E301" s="268"/>
      <c r="F301" s="269" t="e">
        <v>#N/A</v>
      </c>
      <c r="G301" s="270">
        <v>0</v>
      </c>
      <c r="H301" s="270">
        <v>0</v>
      </c>
      <c r="I301" s="270">
        <v>0</v>
      </c>
      <c r="J301" s="270">
        <v>0</v>
      </c>
      <c r="K301" s="270">
        <v>0</v>
      </c>
      <c r="L301" s="270" t="e">
        <v>#VALUE!</v>
      </c>
      <c r="M301" s="271" t="s">
        <v>395</v>
      </c>
      <c r="N301" s="269">
        <v>0</v>
      </c>
      <c r="O301" s="269">
        <v>0</v>
      </c>
      <c r="P301" s="269">
        <v>0</v>
      </c>
      <c r="Q301" s="269">
        <v>0</v>
      </c>
      <c r="R301" s="269">
        <v>0</v>
      </c>
      <c r="S301" s="269" t="s">
        <v>212</v>
      </c>
      <c r="T301" s="270">
        <v>0</v>
      </c>
      <c r="U301" s="270">
        <v>0</v>
      </c>
      <c r="V301" s="270">
        <v>0</v>
      </c>
      <c r="W301" s="270">
        <v>0</v>
      </c>
      <c r="X301" s="270">
        <v>0</v>
      </c>
      <c r="Y301" s="270">
        <v>0</v>
      </c>
      <c r="Z301" s="270">
        <v>0</v>
      </c>
      <c r="AA301" s="270">
        <v>0</v>
      </c>
      <c r="AB301" s="270">
        <v>0</v>
      </c>
      <c r="AC301" s="270">
        <v>0</v>
      </c>
      <c r="AD301" s="270">
        <v>0</v>
      </c>
      <c r="AE301" s="270">
        <v>0</v>
      </c>
      <c r="AF301" s="270">
        <v>0</v>
      </c>
      <c r="AG301" s="270">
        <v>0</v>
      </c>
      <c r="AH301" s="270">
        <v>0</v>
      </c>
      <c r="AI301" s="270">
        <v>0</v>
      </c>
      <c r="AJ301" s="270">
        <v>0</v>
      </c>
      <c r="AK301" s="270">
        <v>0</v>
      </c>
      <c r="AL301" s="270">
        <v>0</v>
      </c>
      <c r="AM301" s="270">
        <v>0</v>
      </c>
      <c r="AN301" s="270">
        <v>0</v>
      </c>
      <c r="AO301" s="270">
        <v>0</v>
      </c>
      <c r="AP301" s="270">
        <v>0</v>
      </c>
      <c r="AQ301" s="270">
        <v>0</v>
      </c>
      <c r="AR301" s="270">
        <v>0</v>
      </c>
      <c r="AS301" s="270">
        <v>0</v>
      </c>
      <c r="AT301" s="270">
        <v>0</v>
      </c>
      <c r="AU301" s="270">
        <v>0</v>
      </c>
      <c r="AV301" s="270">
        <v>0</v>
      </c>
      <c r="AW301" s="270">
        <v>0</v>
      </c>
      <c r="AX301" s="270">
        <v>0</v>
      </c>
      <c r="AY301" s="270">
        <v>0</v>
      </c>
      <c r="AZ301" s="270">
        <v>0</v>
      </c>
      <c r="BA301" s="270">
        <v>0</v>
      </c>
      <c r="BB301" s="270">
        <v>0</v>
      </c>
      <c r="BC301" s="270">
        <v>0</v>
      </c>
      <c r="BD301" s="270">
        <v>0</v>
      </c>
      <c r="BE301" s="270">
        <v>0</v>
      </c>
      <c r="BF301" s="270">
        <v>0</v>
      </c>
      <c r="BG301" s="270">
        <v>0</v>
      </c>
    </row>
    <row r="302" spans="1:59">
      <c r="A302" s="267" t="s">
        <v>631</v>
      </c>
      <c r="B302" s="268">
        <v>0.66025</v>
      </c>
      <c r="C302" s="268">
        <v>1.8800000000000001</v>
      </c>
      <c r="D302" s="268">
        <v>0</v>
      </c>
      <c r="E302" s="268"/>
      <c r="F302" s="269">
        <v>5197</v>
      </c>
      <c r="G302" s="270">
        <v>0.187</v>
      </c>
      <c r="H302" s="270">
        <v>4.4999999999999998E-2</v>
      </c>
      <c r="I302" s="270">
        <v>0</v>
      </c>
      <c r="J302" s="270">
        <v>8.6999999999999994E-2</v>
      </c>
      <c r="K302" s="270">
        <v>0.23300000000000001</v>
      </c>
      <c r="L302" s="270">
        <v>0.10825000000000007</v>
      </c>
      <c r="M302" s="271">
        <v>35.982297479314987</v>
      </c>
      <c r="N302" s="269">
        <v>5400</v>
      </c>
      <c r="O302" s="269">
        <v>5625</v>
      </c>
      <c r="P302" s="269">
        <v>5841</v>
      </c>
      <c r="Q302" s="269">
        <v>6111</v>
      </c>
      <c r="R302" s="269">
        <v>6503</v>
      </c>
      <c r="S302" s="269" t="s">
        <v>178</v>
      </c>
      <c r="T302" s="270">
        <v>0.192</v>
      </c>
      <c r="U302" s="270">
        <v>0.20499999999999999</v>
      </c>
      <c r="V302" s="270">
        <v>0.20899999999999999</v>
      </c>
      <c r="W302" s="270">
        <v>0.22</v>
      </c>
      <c r="X302" s="270">
        <v>0.22700000000000001</v>
      </c>
      <c r="Y302" s="270">
        <v>4.9000000000000002E-2</v>
      </c>
      <c r="Z302" s="270">
        <v>5.1999999999999998E-2</v>
      </c>
      <c r="AA302" s="270">
        <v>5.6000000000000001E-2</v>
      </c>
      <c r="AB302" s="270">
        <v>6.3E-2</v>
      </c>
      <c r="AC302" s="270">
        <v>6.7000000000000004E-2</v>
      </c>
      <c r="AD302" s="270">
        <v>0</v>
      </c>
      <c r="AE302" s="270">
        <v>0</v>
      </c>
      <c r="AF302" s="270">
        <v>0</v>
      </c>
      <c r="AG302" s="270">
        <v>0</v>
      </c>
      <c r="AH302" s="270">
        <v>0</v>
      </c>
      <c r="AI302" s="270">
        <v>8.4000000000000005E-2</v>
      </c>
      <c r="AJ302" s="270">
        <v>8.7999999999999995E-2</v>
      </c>
      <c r="AK302" s="270">
        <v>9.2999999999999999E-2</v>
      </c>
      <c r="AL302" s="270">
        <v>9.8000000000000004E-2</v>
      </c>
      <c r="AM302" s="270">
        <v>0.10100000000000001</v>
      </c>
      <c r="AN302" s="270">
        <v>6.6000000000000003E-2</v>
      </c>
      <c r="AO302" s="270">
        <v>6.8000000000000005E-2</v>
      </c>
      <c r="AP302" s="270">
        <v>7.0999999999999994E-2</v>
      </c>
      <c r="AQ302" s="270">
        <v>7.5999999999999998E-2</v>
      </c>
      <c r="AR302" s="270">
        <v>8.1000000000000003E-2</v>
      </c>
      <c r="AS302" s="270">
        <v>7.5999999999999998E-2</v>
      </c>
      <c r="AT302" s="270">
        <v>0.08</v>
      </c>
      <c r="AU302" s="270">
        <v>8.4000000000000005E-2</v>
      </c>
      <c r="AV302" s="270">
        <v>8.8999999999999996E-2</v>
      </c>
      <c r="AW302" s="270">
        <v>9.2999999999999999E-2</v>
      </c>
      <c r="AX302" s="270">
        <v>0</v>
      </c>
      <c r="AY302" s="270">
        <v>0</v>
      </c>
      <c r="AZ302" s="270">
        <v>0</v>
      </c>
      <c r="BA302" s="270">
        <v>0</v>
      </c>
      <c r="BB302" s="270">
        <v>0</v>
      </c>
      <c r="BC302" s="270">
        <v>0</v>
      </c>
      <c r="BD302" s="270">
        <v>0</v>
      </c>
      <c r="BE302" s="270">
        <v>0</v>
      </c>
      <c r="BF302" s="270">
        <v>0</v>
      </c>
      <c r="BG302" s="270">
        <v>0</v>
      </c>
    </row>
    <row r="303" spans="1:59">
      <c r="A303" s="267" t="s">
        <v>632</v>
      </c>
      <c r="B303" s="268">
        <v>0.62124999999999997</v>
      </c>
      <c r="C303" s="268">
        <v>1.367</v>
      </c>
      <c r="D303" s="268">
        <v>0.156</v>
      </c>
      <c r="E303" s="268"/>
      <c r="F303" s="269">
        <v>6792</v>
      </c>
      <c r="G303" s="270">
        <v>0.32900000000000001</v>
      </c>
      <c r="H303" s="270">
        <v>0.12</v>
      </c>
      <c r="I303" s="270">
        <v>0.05</v>
      </c>
      <c r="J303" s="270">
        <v>0.02</v>
      </c>
      <c r="K303" s="270">
        <v>7.0000000000000001E-3</v>
      </c>
      <c r="L303" s="270">
        <v>-6.0750000000000082E-2</v>
      </c>
      <c r="M303" s="271">
        <v>48.439340400471146</v>
      </c>
      <c r="N303" s="269">
        <v>6859</v>
      </c>
      <c r="O303" s="269">
        <v>6927</v>
      </c>
      <c r="P303" s="269">
        <v>6996</v>
      </c>
      <c r="Q303" s="269">
        <v>7065</v>
      </c>
      <c r="R303" s="269">
        <v>7135</v>
      </c>
      <c r="S303" s="269" t="s">
        <v>214</v>
      </c>
      <c r="T303" s="270">
        <v>0.33100000000000002</v>
      </c>
      <c r="U303" s="270">
        <v>0.33200000000000002</v>
      </c>
      <c r="V303" s="270">
        <v>0.33300000000000002</v>
      </c>
      <c r="W303" s="270">
        <v>0.33400000000000002</v>
      </c>
      <c r="X303" s="270">
        <v>0.33500000000000002</v>
      </c>
      <c r="Y303" s="270">
        <v>0.17100000000000001</v>
      </c>
      <c r="Z303" s="270">
        <v>0.17199999999999999</v>
      </c>
      <c r="AA303" s="270">
        <v>0.17299999999999999</v>
      </c>
      <c r="AB303" s="270">
        <v>0.17399999999999999</v>
      </c>
      <c r="AC303" s="270">
        <v>0.17499999999999999</v>
      </c>
      <c r="AD303" s="270">
        <v>8.1000000000000003E-2</v>
      </c>
      <c r="AE303" s="270">
        <v>8.2000000000000003E-2</v>
      </c>
      <c r="AF303" s="270">
        <v>8.3000000000000004E-2</v>
      </c>
      <c r="AG303" s="270">
        <v>8.4000000000000005E-2</v>
      </c>
      <c r="AH303" s="270">
        <v>8.5000000000000006E-2</v>
      </c>
      <c r="AI303" s="270">
        <v>3.1E-2</v>
      </c>
      <c r="AJ303" s="270">
        <v>3.2000000000000001E-2</v>
      </c>
      <c r="AK303" s="270">
        <v>3.3000000000000002E-2</v>
      </c>
      <c r="AL303" s="270">
        <v>3.4000000000000002E-2</v>
      </c>
      <c r="AM303" s="270">
        <v>3.5000000000000003E-2</v>
      </c>
      <c r="AN303" s="270">
        <v>2E-3</v>
      </c>
      <c r="AO303" s="270">
        <v>2E-3</v>
      </c>
      <c r="AP303" s="270">
        <v>2E-3</v>
      </c>
      <c r="AQ303" s="270">
        <v>2E-3</v>
      </c>
      <c r="AR303" s="270">
        <v>2E-3</v>
      </c>
      <c r="AS303" s="270">
        <v>4.8000000000000001E-2</v>
      </c>
      <c r="AT303" s="270">
        <v>0.05</v>
      </c>
      <c r="AU303" s="270">
        <v>5.1999999999999998E-2</v>
      </c>
      <c r="AV303" s="270">
        <v>5.3999999999999999E-2</v>
      </c>
      <c r="AW303" s="270">
        <v>5.6000000000000001E-2</v>
      </c>
      <c r="AX303" s="270">
        <v>0</v>
      </c>
      <c r="AY303" s="270">
        <v>0</v>
      </c>
      <c r="AZ303" s="270">
        <v>0</v>
      </c>
      <c r="BA303" s="270">
        <v>0</v>
      </c>
      <c r="BB303" s="270">
        <v>0</v>
      </c>
      <c r="BC303" s="270">
        <v>0</v>
      </c>
      <c r="BD303" s="270">
        <v>0</v>
      </c>
      <c r="BE303" s="270">
        <v>0</v>
      </c>
      <c r="BF303" s="270">
        <v>0</v>
      </c>
      <c r="BG303" s="270">
        <v>0</v>
      </c>
    </row>
    <row r="304" spans="1:59">
      <c r="A304" s="267" t="s">
        <v>633</v>
      </c>
      <c r="B304" s="268">
        <v>1.8528333333333331</v>
      </c>
      <c r="C304" s="268">
        <v>5.1050000000000004</v>
      </c>
      <c r="D304" s="268">
        <v>4.0000000000000001E-3</v>
      </c>
      <c r="E304" s="268"/>
      <c r="F304" s="269">
        <v>21518</v>
      </c>
      <c r="G304" s="270">
        <v>1.1479999999999999</v>
      </c>
      <c r="H304" s="270">
        <v>0.248</v>
      </c>
      <c r="I304" s="270">
        <v>4.5999999999999999E-2</v>
      </c>
      <c r="J304" s="270">
        <v>8.8999999999999996E-2</v>
      </c>
      <c r="K304" s="270">
        <v>2.3E-2</v>
      </c>
      <c r="L304" s="270">
        <v>0.29483333333333328</v>
      </c>
      <c r="M304" s="271">
        <v>53.350683148991543</v>
      </c>
      <c r="N304" s="269">
        <v>23678</v>
      </c>
      <c r="O304" s="269">
        <v>28678</v>
      </c>
      <c r="P304" s="269">
        <v>35338</v>
      </c>
      <c r="Q304" s="269">
        <v>44218</v>
      </c>
      <c r="R304" s="269">
        <v>56058</v>
      </c>
      <c r="S304" s="269" t="s">
        <v>177</v>
      </c>
      <c r="T304" s="270">
        <v>1.24</v>
      </c>
      <c r="U304" s="270">
        <v>1.55</v>
      </c>
      <c r="V304" s="270">
        <v>2.0249999999999999</v>
      </c>
      <c r="W304" s="270">
        <v>2.65</v>
      </c>
      <c r="X304" s="270">
        <v>3.51</v>
      </c>
      <c r="Y304" s="270">
        <v>0.23300000000000001</v>
      </c>
      <c r="Z304" s="270">
        <v>0.245</v>
      </c>
      <c r="AA304" s="270">
        <v>0.25800000000000001</v>
      </c>
      <c r="AB304" s="270">
        <v>0.28000000000000003</v>
      </c>
      <c r="AC304" s="270">
        <v>0.28000000000000003</v>
      </c>
      <c r="AD304" s="270">
        <v>9.7000000000000003E-2</v>
      </c>
      <c r="AE304" s="270">
        <v>0.10199999999999999</v>
      </c>
      <c r="AF304" s="270">
        <v>0.108</v>
      </c>
      <c r="AG304" s="270">
        <v>0.114</v>
      </c>
      <c r="AH304" s="270">
        <v>0.114</v>
      </c>
      <c r="AI304" s="270">
        <v>4.3999999999999997E-2</v>
      </c>
      <c r="AJ304" s="270">
        <v>4.5999999999999999E-2</v>
      </c>
      <c r="AK304" s="270">
        <v>4.9000000000000002E-2</v>
      </c>
      <c r="AL304" s="270">
        <v>5.1999999999999998E-2</v>
      </c>
      <c r="AM304" s="270">
        <v>5.1999999999999998E-2</v>
      </c>
      <c r="AN304" s="270">
        <v>1.7999999999999999E-2</v>
      </c>
      <c r="AO304" s="270">
        <v>1.7999999999999999E-2</v>
      </c>
      <c r="AP304" s="270">
        <v>1.7999999999999999E-2</v>
      </c>
      <c r="AQ304" s="270">
        <v>1.7999999999999999E-2</v>
      </c>
      <c r="AR304" s="270">
        <v>1.7999999999999999E-2</v>
      </c>
      <c r="AS304" s="270">
        <v>0.29099999999999998</v>
      </c>
      <c r="AT304" s="270">
        <v>0.32500000000000001</v>
      </c>
      <c r="AU304" s="270">
        <v>0.36399999999999999</v>
      </c>
      <c r="AV304" s="270">
        <v>0.41</v>
      </c>
      <c r="AW304" s="270">
        <v>0.45800000000000002</v>
      </c>
      <c r="AX304" s="270">
        <v>0.28799999999999998</v>
      </c>
      <c r="AY304" s="270">
        <v>0</v>
      </c>
      <c r="AZ304" s="270">
        <v>0</v>
      </c>
      <c r="BA304" s="270">
        <v>0</v>
      </c>
      <c r="BB304" s="270">
        <v>0</v>
      </c>
      <c r="BC304" s="270">
        <v>0</v>
      </c>
      <c r="BD304" s="270">
        <v>0</v>
      </c>
      <c r="BE304" s="270">
        <v>0</v>
      </c>
      <c r="BF304" s="270">
        <v>0</v>
      </c>
      <c r="BG304" s="270">
        <v>0</v>
      </c>
    </row>
    <row r="305" spans="1:59">
      <c r="A305" s="267" t="s">
        <v>176</v>
      </c>
      <c r="B305" s="268">
        <v>4.3916666666666659E-2</v>
      </c>
      <c r="C305" s="268">
        <v>6.8000000000000005E-2</v>
      </c>
      <c r="D305" s="268">
        <v>2E-3</v>
      </c>
      <c r="E305" s="268"/>
      <c r="F305" s="269">
        <v>513</v>
      </c>
      <c r="G305" s="270">
        <v>4.2999999999999997E-2</v>
      </c>
      <c r="H305" s="270">
        <v>4.0000000000000001E-3</v>
      </c>
      <c r="I305" s="270">
        <v>0</v>
      </c>
      <c r="J305" s="270">
        <v>8.0000000000000002E-3</v>
      </c>
      <c r="K305" s="270">
        <v>0.06</v>
      </c>
      <c r="L305" s="270">
        <v>-7.3083333333333333E-2</v>
      </c>
      <c r="M305" s="271">
        <v>83.820662768031184</v>
      </c>
      <c r="N305" s="269">
        <v>513</v>
      </c>
      <c r="O305" s="269">
        <v>513</v>
      </c>
      <c r="P305" s="269">
        <v>513</v>
      </c>
      <c r="Q305" s="269">
        <v>513</v>
      </c>
      <c r="R305" s="269">
        <v>513</v>
      </c>
      <c r="S305" s="269" t="s">
        <v>160</v>
      </c>
      <c r="T305" s="270">
        <v>4.4999999999999998E-2</v>
      </c>
      <c r="U305" s="270">
        <v>4.4999999999999998E-2</v>
      </c>
      <c r="V305" s="270">
        <v>4.4999999999999998E-2</v>
      </c>
      <c r="W305" s="270">
        <v>4.4999999999999998E-2</v>
      </c>
      <c r="X305" s="270">
        <v>4.4999999999999998E-2</v>
      </c>
      <c r="Y305" s="270">
        <v>4.0000000000000001E-3</v>
      </c>
      <c r="Z305" s="270">
        <v>4.0000000000000001E-3</v>
      </c>
      <c r="AA305" s="270">
        <v>4.0000000000000001E-3</v>
      </c>
      <c r="AB305" s="270">
        <v>4.0000000000000001E-3</v>
      </c>
      <c r="AC305" s="270">
        <v>4.0000000000000001E-3</v>
      </c>
      <c r="AD305" s="270">
        <v>0</v>
      </c>
      <c r="AE305" s="270">
        <v>0</v>
      </c>
      <c r="AF305" s="270">
        <v>0</v>
      </c>
      <c r="AG305" s="270">
        <v>0</v>
      </c>
      <c r="AH305" s="270">
        <v>0</v>
      </c>
      <c r="AI305" s="270">
        <v>6.0000000000000001E-3</v>
      </c>
      <c r="AJ305" s="270">
        <v>6.0000000000000001E-3</v>
      </c>
      <c r="AK305" s="270">
        <v>6.0000000000000001E-3</v>
      </c>
      <c r="AL305" s="270">
        <v>6.0000000000000001E-3</v>
      </c>
      <c r="AM305" s="270">
        <v>6.0000000000000001E-3</v>
      </c>
      <c r="AN305" s="270">
        <v>0</v>
      </c>
      <c r="AO305" s="270">
        <v>0</v>
      </c>
      <c r="AP305" s="270">
        <v>0</v>
      </c>
      <c r="AQ305" s="270">
        <v>0</v>
      </c>
      <c r="AR305" s="270">
        <v>0</v>
      </c>
      <c r="AS305" s="270">
        <v>2E-3</v>
      </c>
      <c r="AT305" s="270">
        <v>2E-3</v>
      </c>
      <c r="AU305" s="270">
        <v>2E-3</v>
      </c>
      <c r="AV305" s="270">
        <v>2E-3</v>
      </c>
      <c r="AW305" s="270">
        <v>2E-3</v>
      </c>
      <c r="AX305" s="270">
        <v>7.4999999999999997E-2</v>
      </c>
      <c r="AY305" s="270">
        <v>0</v>
      </c>
      <c r="AZ305" s="270">
        <v>0</v>
      </c>
      <c r="BA305" s="270">
        <v>0</v>
      </c>
      <c r="BB305" s="270">
        <v>0</v>
      </c>
      <c r="BC305" s="270">
        <v>0</v>
      </c>
      <c r="BD305" s="270">
        <v>0</v>
      </c>
      <c r="BE305" s="270">
        <v>0</v>
      </c>
      <c r="BF305" s="270">
        <v>0</v>
      </c>
      <c r="BG305" s="270">
        <v>0</v>
      </c>
    </row>
    <row r="306" spans="1:59">
      <c r="A306" s="267" t="s">
        <v>634</v>
      </c>
      <c r="B306" s="268">
        <v>4.3179166666666662</v>
      </c>
      <c r="C306" s="268">
        <v>10.108000000000002</v>
      </c>
      <c r="D306" s="268">
        <v>0</v>
      </c>
      <c r="E306" s="268"/>
      <c r="F306" s="269">
        <v>49000</v>
      </c>
      <c r="G306" s="270">
        <v>2.1179999999999999</v>
      </c>
      <c r="H306" s="270">
        <v>1.0900000000000001</v>
      </c>
      <c r="I306" s="270">
        <v>0</v>
      </c>
      <c r="J306" s="270">
        <v>0</v>
      </c>
      <c r="K306" s="270">
        <v>0.66900000000000004</v>
      </c>
      <c r="L306" s="270">
        <v>0.44091666666666596</v>
      </c>
      <c r="M306" s="271">
        <v>43.224489795918366</v>
      </c>
      <c r="N306" s="269">
        <v>49099</v>
      </c>
      <c r="O306" s="269">
        <v>51456</v>
      </c>
      <c r="P306" s="269">
        <v>53926</v>
      </c>
      <c r="Q306" s="269">
        <v>56515</v>
      </c>
      <c r="R306" s="269">
        <v>59227</v>
      </c>
      <c r="S306" s="269" t="s">
        <v>159</v>
      </c>
      <c r="T306" s="270">
        <v>2.71</v>
      </c>
      <c r="U306" s="270">
        <v>2.84</v>
      </c>
      <c r="V306" s="270">
        <v>2.976</v>
      </c>
      <c r="W306" s="270">
        <v>3.1190000000000002</v>
      </c>
      <c r="X306" s="270">
        <v>3.2690000000000001</v>
      </c>
      <c r="Y306" s="270">
        <v>1.4370000000000001</v>
      </c>
      <c r="Z306" s="270">
        <v>1.5049999999999999</v>
      </c>
      <c r="AA306" s="270">
        <v>1.577</v>
      </c>
      <c r="AB306" s="270">
        <v>1.6519999999999999</v>
      </c>
      <c r="AC306" s="270">
        <v>1.732</v>
      </c>
      <c r="AD306" s="270">
        <v>0</v>
      </c>
      <c r="AE306" s="270">
        <v>0</v>
      </c>
      <c r="AF306" s="270">
        <v>0</v>
      </c>
      <c r="AG306" s="270">
        <v>0</v>
      </c>
      <c r="AH306" s="270">
        <v>0</v>
      </c>
      <c r="AI306" s="270">
        <v>0</v>
      </c>
      <c r="AJ306" s="270">
        <v>0</v>
      </c>
      <c r="AK306" s="270">
        <v>0</v>
      </c>
      <c r="AL306" s="270">
        <v>0</v>
      </c>
      <c r="AM306" s="270">
        <v>0</v>
      </c>
      <c r="AN306" s="270">
        <v>0.66700000000000004</v>
      </c>
      <c r="AO306" s="270">
        <v>0.66700000000000004</v>
      </c>
      <c r="AP306" s="270">
        <v>0.66700000000000004</v>
      </c>
      <c r="AQ306" s="270">
        <v>0.66700000000000004</v>
      </c>
      <c r="AR306" s="270">
        <v>0.66700000000000004</v>
      </c>
      <c r="AS306" s="270">
        <v>0.57299999999999995</v>
      </c>
      <c r="AT306" s="270">
        <v>0.60099999999999998</v>
      </c>
      <c r="AU306" s="270">
        <v>0.629</v>
      </c>
      <c r="AV306" s="270">
        <v>0.66</v>
      </c>
      <c r="AW306" s="270">
        <v>0.69099999999999995</v>
      </c>
      <c r="AX306" s="270">
        <v>1</v>
      </c>
      <c r="AY306" s="270">
        <v>0</v>
      </c>
      <c r="AZ306" s="270">
        <v>0</v>
      </c>
      <c r="BA306" s="270">
        <v>0</v>
      </c>
      <c r="BB306" s="270">
        <v>0</v>
      </c>
      <c r="BC306" s="270">
        <v>0</v>
      </c>
      <c r="BD306" s="270">
        <v>0</v>
      </c>
      <c r="BE306" s="270">
        <v>0</v>
      </c>
      <c r="BF306" s="270">
        <v>0</v>
      </c>
      <c r="BG306" s="270">
        <v>0</v>
      </c>
    </row>
    <row r="307" spans="1:59">
      <c r="A307" s="267" t="s">
        <v>635</v>
      </c>
      <c r="B307" s="268">
        <v>0.46241666666666675</v>
      </c>
      <c r="C307" s="268">
        <v>1.4</v>
      </c>
      <c r="D307" s="268">
        <v>0</v>
      </c>
      <c r="E307" s="268"/>
      <c r="F307" s="269">
        <v>6388</v>
      </c>
      <c r="G307" s="270">
        <v>0.28499999999999998</v>
      </c>
      <c r="H307" s="270">
        <v>6.6000000000000003E-2</v>
      </c>
      <c r="I307" s="270">
        <v>6.0999999999999999E-2</v>
      </c>
      <c r="J307" s="270">
        <v>2.4E-2</v>
      </c>
      <c r="K307" s="270">
        <v>1E-3</v>
      </c>
      <c r="L307" s="270">
        <v>2.5416666666666754E-2</v>
      </c>
      <c r="M307" s="271">
        <v>44.614902943018159</v>
      </c>
      <c r="N307" s="269">
        <v>7000</v>
      </c>
      <c r="O307" s="269">
        <v>7500</v>
      </c>
      <c r="P307" s="269">
        <v>8200</v>
      </c>
      <c r="Q307" s="269">
        <v>8500</v>
      </c>
      <c r="R307" s="269">
        <v>8800</v>
      </c>
      <c r="S307" s="269" t="s">
        <v>185</v>
      </c>
      <c r="T307" s="270">
        <v>0.34300000000000003</v>
      </c>
      <c r="U307" s="270">
        <v>0.36799999999999999</v>
      </c>
      <c r="V307" s="270">
        <v>0.40200000000000002</v>
      </c>
      <c r="W307" s="270">
        <v>0.41699999999999998</v>
      </c>
      <c r="X307" s="270">
        <v>0.43099999999999999</v>
      </c>
      <c r="Y307" s="270">
        <v>7.4999999999999997E-2</v>
      </c>
      <c r="Z307" s="270">
        <v>7.8E-2</v>
      </c>
      <c r="AA307" s="270">
        <v>0.08</v>
      </c>
      <c r="AB307" s="270">
        <v>8.2000000000000003E-2</v>
      </c>
      <c r="AC307" s="270">
        <v>8.4000000000000005E-2</v>
      </c>
      <c r="AD307" s="270">
        <v>9.5000000000000001E-2</v>
      </c>
      <c r="AE307" s="270">
        <v>9.5000000000000001E-2</v>
      </c>
      <c r="AF307" s="270">
        <v>9.5000000000000001E-2</v>
      </c>
      <c r="AG307" s="270">
        <v>9.5000000000000001E-2</v>
      </c>
      <c r="AH307" s="270">
        <v>9.5000000000000001E-2</v>
      </c>
      <c r="AI307" s="270">
        <v>0.03</v>
      </c>
      <c r="AJ307" s="270">
        <v>3.2000000000000001E-2</v>
      </c>
      <c r="AK307" s="270">
        <v>3.4000000000000002E-2</v>
      </c>
      <c r="AL307" s="270">
        <v>3.5999999999999997E-2</v>
      </c>
      <c r="AM307" s="270">
        <v>3.7999999999999999E-2</v>
      </c>
      <c r="AN307" s="270">
        <v>2E-3</v>
      </c>
      <c r="AO307" s="270">
        <v>2E-3</v>
      </c>
      <c r="AP307" s="270">
        <v>3.0000000000000001E-3</v>
      </c>
      <c r="AQ307" s="270">
        <v>3.0000000000000001E-3</v>
      </c>
      <c r="AR307" s="270">
        <v>3.0000000000000001E-3</v>
      </c>
      <c r="AS307" s="270">
        <v>2.5000000000000001E-2</v>
      </c>
      <c r="AT307" s="270">
        <v>2.5999999999999999E-2</v>
      </c>
      <c r="AU307" s="270">
        <v>2.8000000000000001E-2</v>
      </c>
      <c r="AV307" s="270">
        <v>2.9000000000000001E-2</v>
      </c>
      <c r="AW307" s="270">
        <v>0.03</v>
      </c>
      <c r="AX307" s="270">
        <v>0.1</v>
      </c>
      <c r="AY307" s="270">
        <v>0</v>
      </c>
      <c r="AZ307" s="270">
        <v>0</v>
      </c>
      <c r="BA307" s="270">
        <v>0</v>
      </c>
      <c r="BB307" s="270">
        <v>0</v>
      </c>
      <c r="BC307" s="270">
        <v>0</v>
      </c>
      <c r="BD307" s="270">
        <v>0</v>
      </c>
      <c r="BE307" s="270">
        <v>0</v>
      </c>
      <c r="BF307" s="270">
        <v>0</v>
      </c>
      <c r="BG307" s="270">
        <v>0</v>
      </c>
    </row>
    <row r="308" spans="1:59">
      <c r="A308" s="267" t="s">
        <v>636</v>
      </c>
      <c r="B308" s="268">
        <v>2.5250000000000005E-2</v>
      </c>
      <c r="C308" s="268">
        <v>0.14399999999999999</v>
      </c>
      <c r="D308" s="268">
        <v>0</v>
      </c>
      <c r="E308" s="268"/>
      <c r="F308" s="269">
        <v>491</v>
      </c>
      <c r="G308" s="270">
        <v>1.2E-2</v>
      </c>
      <c r="H308" s="270">
        <v>5.0000000000000001E-3</v>
      </c>
      <c r="I308" s="270">
        <v>1E-3</v>
      </c>
      <c r="J308" s="270">
        <v>3.0000000000000001E-3</v>
      </c>
      <c r="K308" s="270">
        <v>4.0000000000000001E-3</v>
      </c>
      <c r="L308" s="270">
        <v>2.5000000000000369E-4</v>
      </c>
      <c r="M308" s="271">
        <v>24.439918533604889</v>
      </c>
      <c r="N308" s="269">
        <v>462</v>
      </c>
      <c r="O308" s="269">
        <v>471</v>
      </c>
      <c r="P308" s="269">
        <v>484</v>
      </c>
      <c r="Q308" s="269">
        <v>498</v>
      </c>
      <c r="R308" s="269">
        <v>505</v>
      </c>
      <c r="S308" s="269" t="s">
        <v>168</v>
      </c>
      <c r="T308" s="270">
        <v>1.4999999999999999E-2</v>
      </c>
      <c r="U308" s="270">
        <v>1.6E-2</v>
      </c>
      <c r="V308" s="270">
        <v>1.7999999999999999E-2</v>
      </c>
      <c r="W308" s="270">
        <v>0.02</v>
      </c>
      <c r="X308" s="270">
        <v>2.1999999999999999E-2</v>
      </c>
      <c r="Y308" s="270">
        <v>3.0000000000000001E-3</v>
      </c>
      <c r="Z308" s="270">
        <v>3.0000000000000001E-3</v>
      </c>
      <c r="AA308" s="270">
        <v>4.0000000000000001E-3</v>
      </c>
      <c r="AB308" s="270">
        <v>4.0000000000000001E-3</v>
      </c>
      <c r="AC308" s="270">
        <v>5.0000000000000001E-3</v>
      </c>
      <c r="AD308" s="270">
        <v>1E-3</v>
      </c>
      <c r="AE308" s="270">
        <v>2E-3</v>
      </c>
      <c r="AF308" s="270">
        <v>2E-3</v>
      </c>
      <c r="AG308" s="270">
        <v>3.0000000000000001E-3</v>
      </c>
      <c r="AH308" s="270">
        <v>3.0000000000000001E-3</v>
      </c>
      <c r="AI308" s="270">
        <v>2E-3</v>
      </c>
      <c r="AJ308" s="270">
        <v>2E-3</v>
      </c>
      <c r="AK308" s="270">
        <v>2E-3</v>
      </c>
      <c r="AL308" s="270">
        <v>2E-3</v>
      </c>
      <c r="AM308" s="270">
        <v>2E-3</v>
      </c>
      <c r="AN308" s="270">
        <v>2E-3</v>
      </c>
      <c r="AO308" s="270">
        <v>2E-3</v>
      </c>
      <c r="AP308" s="270">
        <v>3.0000000000000001E-3</v>
      </c>
      <c r="AQ308" s="270">
        <v>3.0000000000000001E-3</v>
      </c>
      <c r="AR308" s="270">
        <v>3.0000000000000001E-3</v>
      </c>
      <c r="AS308" s="270">
        <v>1E-3</v>
      </c>
      <c r="AT308" s="270">
        <v>1E-3</v>
      </c>
      <c r="AU308" s="270">
        <v>1E-3</v>
      </c>
      <c r="AV308" s="270">
        <v>1E-3</v>
      </c>
      <c r="AW308" s="270">
        <v>1E-3</v>
      </c>
      <c r="AX308" s="270">
        <v>0</v>
      </c>
      <c r="AY308" s="270">
        <v>0</v>
      </c>
      <c r="AZ308" s="270">
        <v>0</v>
      </c>
      <c r="BA308" s="270">
        <v>0</v>
      </c>
      <c r="BB308" s="270">
        <v>0</v>
      </c>
      <c r="BC308" s="270">
        <v>0</v>
      </c>
      <c r="BD308" s="270">
        <v>0</v>
      </c>
      <c r="BE308" s="270">
        <v>0</v>
      </c>
      <c r="BF308" s="270">
        <v>0</v>
      </c>
      <c r="BG308" s="270">
        <v>0</v>
      </c>
    </row>
    <row r="309" spans="1:59">
      <c r="A309" s="267" t="s">
        <v>637</v>
      </c>
      <c r="B309" s="268" t="s">
        <v>395</v>
      </c>
      <c r="C309" s="268">
        <v>0</v>
      </c>
      <c r="D309" s="268">
        <v>0</v>
      </c>
      <c r="E309" s="268"/>
      <c r="F309" s="269" t="e">
        <v>#N/A</v>
      </c>
      <c r="G309" s="270">
        <v>0</v>
      </c>
      <c r="H309" s="270">
        <v>0</v>
      </c>
      <c r="I309" s="270">
        <v>0</v>
      </c>
      <c r="J309" s="270">
        <v>0</v>
      </c>
      <c r="K309" s="270">
        <v>0</v>
      </c>
      <c r="L309" s="270" t="e">
        <v>#VALUE!</v>
      </c>
      <c r="M309" s="271" t="s">
        <v>395</v>
      </c>
      <c r="N309" s="269">
        <v>0</v>
      </c>
      <c r="O309" s="269">
        <v>0</v>
      </c>
      <c r="P309" s="269">
        <v>0</v>
      </c>
      <c r="Q309" s="269">
        <v>0</v>
      </c>
      <c r="R309" s="269">
        <v>0</v>
      </c>
      <c r="S309" s="269" t="s">
        <v>186</v>
      </c>
      <c r="T309" s="270">
        <v>0</v>
      </c>
      <c r="U309" s="270">
        <v>0</v>
      </c>
      <c r="V309" s="270">
        <v>0</v>
      </c>
      <c r="W309" s="270">
        <v>0</v>
      </c>
      <c r="X309" s="270">
        <v>0</v>
      </c>
      <c r="Y309" s="270">
        <v>0</v>
      </c>
      <c r="Z309" s="270">
        <v>0</v>
      </c>
      <c r="AA309" s="270">
        <v>0</v>
      </c>
      <c r="AB309" s="270">
        <v>0</v>
      </c>
      <c r="AC309" s="270">
        <v>0</v>
      </c>
      <c r="AD309" s="270">
        <v>0</v>
      </c>
      <c r="AE309" s="270">
        <v>0</v>
      </c>
      <c r="AF309" s="270">
        <v>0</v>
      </c>
      <c r="AG309" s="270">
        <v>0</v>
      </c>
      <c r="AH309" s="270">
        <v>0</v>
      </c>
      <c r="AI309" s="270">
        <v>0</v>
      </c>
      <c r="AJ309" s="270">
        <v>0</v>
      </c>
      <c r="AK309" s="270">
        <v>0</v>
      </c>
      <c r="AL309" s="270">
        <v>0</v>
      </c>
      <c r="AM309" s="270">
        <v>0</v>
      </c>
      <c r="AN309" s="270">
        <v>0</v>
      </c>
      <c r="AO309" s="270">
        <v>0</v>
      </c>
      <c r="AP309" s="270">
        <v>0</v>
      </c>
      <c r="AQ309" s="270">
        <v>0</v>
      </c>
      <c r="AR309" s="270">
        <v>0</v>
      </c>
      <c r="AS309" s="270">
        <v>0</v>
      </c>
      <c r="AT309" s="270">
        <v>0</v>
      </c>
      <c r="AU309" s="270">
        <v>0</v>
      </c>
      <c r="AV309" s="270">
        <v>0</v>
      </c>
      <c r="AW309" s="270">
        <v>0</v>
      </c>
      <c r="AX309" s="270">
        <v>0</v>
      </c>
      <c r="AY309" s="270">
        <v>0</v>
      </c>
      <c r="AZ309" s="270">
        <v>0</v>
      </c>
      <c r="BA309" s="270">
        <v>0</v>
      </c>
      <c r="BB309" s="270">
        <v>0</v>
      </c>
      <c r="BC309" s="270">
        <v>0</v>
      </c>
      <c r="BD309" s="270">
        <v>0</v>
      </c>
      <c r="BE309" s="270">
        <v>0</v>
      </c>
      <c r="BF309" s="270">
        <v>0</v>
      </c>
      <c r="BG309" s="270">
        <v>0</v>
      </c>
    </row>
    <row r="310" spans="1:59">
      <c r="A310" s="267" t="s">
        <v>638</v>
      </c>
      <c r="B310" s="268">
        <v>0.21625000000000003</v>
      </c>
      <c r="C310" s="268">
        <v>14.186999999999999</v>
      </c>
      <c r="D310" s="268">
        <v>0</v>
      </c>
      <c r="E310" s="268"/>
      <c r="F310" s="269">
        <v>1450</v>
      </c>
      <c r="G310" s="270">
        <v>0.15</v>
      </c>
      <c r="H310" s="270">
        <v>6.0000000000000001E-3</v>
      </c>
      <c r="I310" s="270">
        <v>5.0000000000000001E-3</v>
      </c>
      <c r="J310" s="270">
        <v>0.03</v>
      </c>
      <c r="K310" s="270">
        <v>1.2E-2</v>
      </c>
      <c r="L310" s="270">
        <v>1.3250000000000012E-2</v>
      </c>
      <c r="M310" s="271">
        <v>103.44827586206897</v>
      </c>
      <c r="N310" s="269">
        <v>1750</v>
      </c>
      <c r="O310" s="269">
        <v>1900</v>
      </c>
      <c r="P310" s="269">
        <v>2100</v>
      </c>
      <c r="Q310" s="269">
        <v>2600</v>
      </c>
      <c r="R310" s="269">
        <v>2800</v>
      </c>
      <c r="S310" s="269" t="s">
        <v>221</v>
      </c>
      <c r="T310" s="270">
        <v>0.215</v>
      </c>
      <c r="U310" s="270">
        <v>0.22500000000000001</v>
      </c>
      <c r="V310" s="270">
        <v>0.23</v>
      </c>
      <c r="W310" s="270">
        <v>0.24</v>
      </c>
      <c r="X310" s="270">
        <v>0.26</v>
      </c>
      <c r="Y310" s="270">
        <v>4.1000000000000002E-2</v>
      </c>
      <c r="Z310" s="270">
        <v>4.4999999999999998E-2</v>
      </c>
      <c r="AA310" s="270">
        <v>0.05</v>
      </c>
      <c r="AB310" s="270">
        <v>6.0999999999999999E-2</v>
      </c>
      <c r="AC310" s="270">
        <v>7.4999999999999997E-2</v>
      </c>
      <c r="AD310" s="270">
        <v>0.15</v>
      </c>
      <c r="AE310" s="270">
        <v>0.16</v>
      </c>
      <c r="AF310" s="270">
        <v>0.17</v>
      </c>
      <c r="AG310" s="270">
        <v>0.188</v>
      </c>
      <c r="AH310" s="270">
        <v>0.2</v>
      </c>
      <c r="AI310" s="270">
        <v>5.1999999999999998E-2</v>
      </c>
      <c r="AJ310" s="270">
        <v>5.7000000000000002E-2</v>
      </c>
      <c r="AK310" s="270">
        <v>6.3E-2</v>
      </c>
      <c r="AL310" s="270">
        <v>7.8E-2</v>
      </c>
      <c r="AM310" s="270">
        <v>0.1</v>
      </c>
      <c r="AN310" s="270">
        <v>1.2999999999999999E-2</v>
      </c>
      <c r="AO310" s="270">
        <v>1.4E-2</v>
      </c>
      <c r="AP310" s="270">
        <v>1.6E-2</v>
      </c>
      <c r="AQ310" s="270">
        <v>1.7999999999999999E-2</v>
      </c>
      <c r="AR310" s="270">
        <v>0.02</v>
      </c>
      <c r="AS310" s="270">
        <v>6.0999999999999999E-2</v>
      </c>
      <c r="AT310" s="270">
        <v>6.7000000000000004E-2</v>
      </c>
      <c r="AU310" s="270">
        <v>7.3999999999999996E-2</v>
      </c>
      <c r="AV310" s="270">
        <v>9.0999999999999998E-2</v>
      </c>
      <c r="AW310" s="270">
        <v>9.4E-2</v>
      </c>
      <c r="AX310" s="270">
        <v>0</v>
      </c>
      <c r="AY310" s="270">
        <v>0</v>
      </c>
      <c r="AZ310" s="270">
        <v>0</v>
      </c>
      <c r="BA310" s="270">
        <v>0</v>
      </c>
      <c r="BB310" s="270">
        <v>0</v>
      </c>
      <c r="BC310" s="270">
        <v>0</v>
      </c>
      <c r="BD310" s="270">
        <v>0</v>
      </c>
      <c r="BE310" s="270">
        <v>0</v>
      </c>
      <c r="BF310" s="270">
        <v>0</v>
      </c>
      <c r="BG310" s="270">
        <v>0</v>
      </c>
    </row>
    <row r="311" spans="1:59">
      <c r="A311" s="267" t="s">
        <v>639</v>
      </c>
      <c r="B311" s="268" t="s">
        <v>395</v>
      </c>
      <c r="C311" s="268">
        <v>0</v>
      </c>
      <c r="D311" s="268">
        <v>0</v>
      </c>
      <c r="E311" s="268"/>
      <c r="F311" s="269" t="e">
        <v>#N/A</v>
      </c>
      <c r="G311" s="270">
        <v>0</v>
      </c>
      <c r="H311" s="270">
        <v>0</v>
      </c>
      <c r="I311" s="270">
        <v>0</v>
      </c>
      <c r="J311" s="270">
        <v>0</v>
      </c>
      <c r="K311" s="270">
        <v>0</v>
      </c>
      <c r="L311" s="270" t="e">
        <v>#VALUE!</v>
      </c>
      <c r="M311" s="271" t="s">
        <v>395</v>
      </c>
      <c r="N311" s="269">
        <v>0</v>
      </c>
      <c r="O311" s="269">
        <v>0</v>
      </c>
      <c r="P311" s="269">
        <v>0</v>
      </c>
      <c r="Q311" s="269">
        <v>0</v>
      </c>
      <c r="R311" s="269">
        <v>0</v>
      </c>
      <c r="S311" s="269" t="s">
        <v>175</v>
      </c>
      <c r="T311" s="270">
        <v>0</v>
      </c>
      <c r="U311" s="270">
        <v>0</v>
      </c>
      <c r="V311" s="270">
        <v>0</v>
      </c>
      <c r="W311" s="270">
        <v>0</v>
      </c>
      <c r="X311" s="270">
        <v>0</v>
      </c>
      <c r="Y311" s="270">
        <v>0</v>
      </c>
      <c r="Z311" s="270">
        <v>0</v>
      </c>
      <c r="AA311" s="270">
        <v>0</v>
      </c>
      <c r="AB311" s="270">
        <v>0</v>
      </c>
      <c r="AC311" s="270">
        <v>0</v>
      </c>
      <c r="AD311" s="270">
        <v>0</v>
      </c>
      <c r="AE311" s="270">
        <v>0</v>
      </c>
      <c r="AF311" s="270">
        <v>0</v>
      </c>
      <c r="AG311" s="270">
        <v>0</v>
      </c>
      <c r="AH311" s="270">
        <v>0</v>
      </c>
      <c r="AI311" s="270">
        <v>0</v>
      </c>
      <c r="AJ311" s="270">
        <v>0</v>
      </c>
      <c r="AK311" s="270">
        <v>0</v>
      </c>
      <c r="AL311" s="270">
        <v>0</v>
      </c>
      <c r="AM311" s="270">
        <v>0</v>
      </c>
      <c r="AN311" s="270">
        <v>0</v>
      </c>
      <c r="AO311" s="270">
        <v>0</v>
      </c>
      <c r="AP311" s="270">
        <v>0</v>
      </c>
      <c r="AQ311" s="270">
        <v>0</v>
      </c>
      <c r="AR311" s="270">
        <v>0</v>
      </c>
      <c r="AS311" s="270">
        <v>0</v>
      </c>
      <c r="AT311" s="270">
        <v>0</v>
      </c>
      <c r="AU311" s="270">
        <v>0</v>
      </c>
      <c r="AV311" s="270">
        <v>0</v>
      </c>
      <c r="AW311" s="270">
        <v>0</v>
      </c>
      <c r="AX311" s="270">
        <v>0</v>
      </c>
      <c r="AY311" s="270">
        <v>0</v>
      </c>
      <c r="AZ311" s="270">
        <v>0</v>
      </c>
      <c r="BA311" s="270">
        <v>0</v>
      </c>
      <c r="BB311" s="270">
        <v>0</v>
      </c>
      <c r="BC311" s="270">
        <v>0</v>
      </c>
      <c r="BD311" s="270">
        <v>0</v>
      </c>
      <c r="BE311" s="270">
        <v>0</v>
      </c>
      <c r="BF311" s="270">
        <v>0</v>
      </c>
      <c r="BG311" s="270">
        <v>0</v>
      </c>
    </row>
    <row r="312" spans="1:59">
      <c r="A312" s="267" t="s">
        <v>640</v>
      </c>
      <c r="B312" s="268">
        <v>11.817500000000001</v>
      </c>
      <c r="C312" s="268">
        <v>18.259999999999998</v>
      </c>
      <c r="D312" s="268">
        <v>4.0314657534246567</v>
      </c>
      <c r="E312" s="268"/>
      <c r="F312" s="269">
        <v>73858</v>
      </c>
      <c r="G312" s="270">
        <v>3.847</v>
      </c>
      <c r="H312" s="270">
        <v>0.42599999999999999</v>
      </c>
      <c r="I312" s="270">
        <v>3.7999999999999999E-2</v>
      </c>
      <c r="J312" s="270">
        <v>6.2E-2</v>
      </c>
      <c r="K312" s="270">
        <v>2.21</v>
      </c>
      <c r="L312" s="270">
        <v>1.2030342465753439</v>
      </c>
      <c r="M312" s="271">
        <v>52.086436134203474</v>
      </c>
      <c r="N312" s="269">
        <v>80563</v>
      </c>
      <c r="O312" s="269">
        <v>96906</v>
      </c>
      <c r="P312" s="269">
        <v>109707</v>
      </c>
      <c r="Q312" s="269">
        <v>115317</v>
      </c>
      <c r="R312" s="269">
        <v>119418</v>
      </c>
      <c r="S312" s="269" t="s">
        <v>175</v>
      </c>
      <c r="T312" s="270">
        <v>6.1349999999999998</v>
      </c>
      <c r="U312" s="270">
        <v>8.0510000000000002</v>
      </c>
      <c r="V312" s="270">
        <v>8.8140000000000001</v>
      </c>
      <c r="W312" s="270">
        <v>9.048</v>
      </c>
      <c r="X312" s="270">
        <v>9.1560000000000006</v>
      </c>
      <c r="Y312" s="270">
        <v>0.67700000000000005</v>
      </c>
      <c r="Z312" s="270">
        <v>0.88800000000000001</v>
      </c>
      <c r="AA312" s="270">
        <v>0.97199999999999998</v>
      </c>
      <c r="AB312" s="270">
        <v>0.998</v>
      </c>
      <c r="AC312" s="270">
        <v>1.01</v>
      </c>
      <c r="AD312" s="270">
        <v>7.6999999999999999E-2</v>
      </c>
      <c r="AE312" s="270">
        <v>0.10100000000000001</v>
      </c>
      <c r="AF312" s="270">
        <v>0.111</v>
      </c>
      <c r="AG312" s="270">
        <v>0.114</v>
      </c>
      <c r="AH312" s="270">
        <v>0.115</v>
      </c>
      <c r="AI312" s="270">
        <v>9.0999999999999998E-2</v>
      </c>
      <c r="AJ312" s="270">
        <v>0.11700000000000001</v>
      </c>
      <c r="AK312" s="270">
        <v>0.128</v>
      </c>
      <c r="AL312" s="270">
        <v>0.13100000000000001</v>
      </c>
      <c r="AM312" s="270">
        <v>0.13300000000000001</v>
      </c>
      <c r="AN312" s="270">
        <v>2.87</v>
      </c>
      <c r="AO312" s="270">
        <v>2.95</v>
      </c>
      <c r="AP312" s="270">
        <v>3</v>
      </c>
      <c r="AQ312" s="270">
        <v>3.1</v>
      </c>
      <c r="AR312" s="270">
        <v>3.15</v>
      </c>
      <c r="AS312" s="270">
        <v>1.9139999999999999</v>
      </c>
      <c r="AT312" s="270">
        <v>2.1360000000000001</v>
      </c>
      <c r="AU312" s="270">
        <v>2.456</v>
      </c>
      <c r="AV312" s="270">
        <v>2.5880000000000001</v>
      </c>
      <c r="AW312" s="270">
        <v>2.69</v>
      </c>
      <c r="AX312" s="270">
        <v>5.2</v>
      </c>
      <c r="AY312" s="270">
        <v>12</v>
      </c>
      <c r="AZ312" s="270">
        <v>5.75</v>
      </c>
      <c r="BA312" s="270">
        <v>0</v>
      </c>
      <c r="BB312" s="270">
        <v>0</v>
      </c>
      <c r="BC312" s="270">
        <v>0.96499999999999997</v>
      </c>
      <c r="BD312" s="270">
        <v>4.194</v>
      </c>
      <c r="BE312" s="270">
        <v>2.1789999999999998</v>
      </c>
      <c r="BF312" s="270">
        <v>0.99199999999999999</v>
      </c>
      <c r="BG312" s="270">
        <v>0.84799999999999998</v>
      </c>
    </row>
    <row r="313" spans="1:59">
      <c r="A313" s="267" t="s">
        <v>641</v>
      </c>
      <c r="B313" s="268">
        <v>0.61266666666666669</v>
      </c>
      <c r="C313" s="268">
        <v>0.98000000000000009</v>
      </c>
      <c r="D313" s="268">
        <v>1.2136986301369862E-3</v>
      </c>
      <c r="E313" s="268"/>
      <c r="F313" s="269">
        <v>9260</v>
      </c>
      <c r="G313" s="270">
        <v>0.45500000000000002</v>
      </c>
      <c r="H313" s="270">
        <v>7.0000000000000001E-3</v>
      </c>
      <c r="I313" s="270">
        <v>0</v>
      </c>
      <c r="J313" s="270">
        <v>0.02</v>
      </c>
      <c r="K313" s="270">
        <v>0.02</v>
      </c>
      <c r="L313" s="270">
        <v>0.10945296803652971</v>
      </c>
      <c r="M313" s="271">
        <v>49.136069114470843</v>
      </c>
      <c r="N313" s="269">
        <v>9100</v>
      </c>
      <c r="O313" s="269">
        <v>9150</v>
      </c>
      <c r="P313" s="269">
        <v>9200</v>
      </c>
      <c r="Q313" s="269">
        <v>9250</v>
      </c>
      <c r="R313" s="269">
        <v>9300</v>
      </c>
      <c r="S313" s="269" t="s">
        <v>174</v>
      </c>
      <c r="T313" s="270">
        <v>0.52</v>
      </c>
      <c r="U313" s="270">
        <v>0.52200000000000002</v>
      </c>
      <c r="V313" s="270">
        <v>0.52400000000000002</v>
      </c>
      <c r="W313" s="270">
        <v>0.52600000000000002</v>
      </c>
      <c r="X313" s="270">
        <v>0.52800000000000002</v>
      </c>
      <c r="Y313" s="270">
        <v>2.3E-2</v>
      </c>
      <c r="Z313" s="270">
        <v>2.4E-2</v>
      </c>
      <c r="AA313" s="270">
        <v>2.5000000000000001E-2</v>
      </c>
      <c r="AB313" s="270">
        <v>2.5999999999999999E-2</v>
      </c>
      <c r="AC313" s="270">
        <v>2.7E-2</v>
      </c>
      <c r="AD313" s="270">
        <v>0</v>
      </c>
      <c r="AE313" s="270">
        <v>0</v>
      </c>
      <c r="AF313" s="270">
        <v>0</v>
      </c>
      <c r="AG313" s="270">
        <v>0</v>
      </c>
      <c r="AH313" s="270">
        <v>0</v>
      </c>
      <c r="AI313" s="270">
        <v>5.0000000000000001E-3</v>
      </c>
      <c r="AJ313" s="270">
        <v>5.0000000000000001E-3</v>
      </c>
      <c r="AK313" s="270">
        <v>5.0000000000000001E-3</v>
      </c>
      <c r="AL313" s="270">
        <v>5.0000000000000001E-3</v>
      </c>
      <c r="AM313" s="270">
        <v>5.0000000000000001E-3</v>
      </c>
      <c r="AN313" s="270">
        <v>0.02</v>
      </c>
      <c r="AO313" s="270">
        <v>0.02</v>
      </c>
      <c r="AP313" s="270">
        <v>0.02</v>
      </c>
      <c r="AQ313" s="270">
        <v>0.02</v>
      </c>
      <c r="AR313" s="270">
        <v>0.02</v>
      </c>
      <c r="AS313" s="270">
        <v>0.123</v>
      </c>
      <c r="AT313" s="270">
        <v>0.124</v>
      </c>
      <c r="AU313" s="270">
        <v>0.125</v>
      </c>
      <c r="AV313" s="270">
        <v>0.125</v>
      </c>
      <c r="AW313" s="270">
        <v>0.126</v>
      </c>
      <c r="AX313" s="270">
        <v>0.9</v>
      </c>
      <c r="AY313" s="270">
        <v>0</v>
      </c>
      <c r="AZ313" s="270">
        <v>0</v>
      </c>
      <c r="BA313" s="270">
        <v>0</v>
      </c>
      <c r="BB313" s="270">
        <v>0</v>
      </c>
      <c r="BC313" s="270">
        <v>0</v>
      </c>
      <c r="BD313" s="270">
        <v>0</v>
      </c>
      <c r="BE313" s="270">
        <v>0</v>
      </c>
      <c r="BF313" s="270">
        <v>0</v>
      </c>
      <c r="BG313" s="270">
        <v>0</v>
      </c>
    </row>
    <row r="314" spans="1:59">
      <c r="A314" s="267" t="s">
        <v>642</v>
      </c>
      <c r="B314" s="268">
        <v>0.63333333333333319</v>
      </c>
      <c r="C314" s="268">
        <v>40.823999999999998</v>
      </c>
      <c r="D314" s="268">
        <v>5.5E-2</v>
      </c>
      <c r="E314" s="268"/>
      <c r="F314" s="269">
        <v>2291</v>
      </c>
      <c r="G314" s="270">
        <v>0.10299999999999999</v>
      </c>
      <c r="H314" s="270">
        <v>0.13900000000000001</v>
      </c>
      <c r="I314" s="270">
        <v>0</v>
      </c>
      <c r="J314" s="270">
        <v>0.02</v>
      </c>
      <c r="K314" s="270">
        <v>2.1000000000000001E-2</v>
      </c>
      <c r="L314" s="270">
        <v>0.29533333333333317</v>
      </c>
      <c r="M314" s="271">
        <v>44.958533391532079</v>
      </c>
      <c r="N314" s="269">
        <v>2266</v>
      </c>
      <c r="O314" s="269">
        <v>2280</v>
      </c>
      <c r="P314" s="269">
        <v>2290</v>
      </c>
      <c r="Q314" s="269">
        <v>2290</v>
      </c>
      <c r="R314" s="269">
        <v>2300</v>
      </c>
      <c r="S314" s="269" t="s">
        <v>127</v>
      </c>
      <c r="T314" s="270">
        <v>0.123</v>
      </c>
      <c r="U314" s="270">
        <v>0.128</v>
      </c>
      <c r="V314" s="270">
        <v>0.13300000000000001</v>
      </c>
      <c r="W314" s="270">
        <v>0.13300000000000001</v>
      </c>
      <c r="X314" s="270">
        <v>0.14000000000000001</v>
      </c>
      <c r="Y314" s="270">
        <v>5.1999999999999998E-2</v>
      </c>
      <c r="Z314" s="270">
        <v>5.5E-2</v>
      </c>
      <c r="AA314" s="270">
        <v>5.8000000000000003E-2</v>
      </c>
      <c r="AB314" s="270">
        <v>5.8000000000000003E-2</v>
      </c>
      <c r="AC314" s="270">
        <v>0.06</v>
      </c>
      <c r="AD314" s="270">
        <v>2E-3</v>
      </c>
      <c r="AE314" s="270">
        <v>2E-3</v>
      </c>
      <c r="AF314" s="270">
        <v>3.0000000000000001E-3</v>
      </c>
      <c r="AG314" s="270">
        <v>3.0000000000000001E-3</v>
      </c>
      <c r="AH314" s="270">
        <v>4.0000000000000001E-3</v>
      </c>
      <c r="AI314" s="270">
        <v>2.1999999999999999E-2</v>
      </c>
      <c r="AJ314" s="270">
        <v>2.1999999999999999E-2</v>
      </c>
      <c r="AK314" s="270">
        <v>2.4E-2</v>
      </c>
      <c r="AL314" s="270">
        <v>2.4E-2</v>
      </c>
      <c r="AM314" s="270">
        <v>2.5000000000000001E-2</v>
      </c>
      <c r="AN314" s="270">
        <v>0.01</v>
      </c>
      <c r="AO314" s="270">
        <v>1.2E-2</v>
      </c>
      <c r="AP314" s="270">
        <v>1.4E-2</v>
      </c>
      <c r="AQ314" s="270">
        <v>1.4E-2</v>
      </c>
      <c r="AR314" s="270">
        <v>1.6E-2</v>
      </c>
      <c r="AS314" s="270">
        <v>0.192</v>
      </c>
      <c r="AT314" s="270">
        <v>0.20100000000000001</v>
      </c>
      <c r="AU314" s="270">
        <v>0.21299999999999999</v>
      </c>
      <c r="AV314" s="270">
        <v>0.21299999999999999</v>
      </c>
      <c r="AW314" s="270">
        <v>0.22500000000000001</v>
      </c>
      <c r="AX314" s="270">
        <v>0</v>
      </c>
      <c r="AY314" s="270">
        <v>0</v>
      </c>
      <c r="AZ314" s="270">
        <v>0</v>
      </c>
      <c r="BA314" s="270">
        <v>0</v>
      </c>
      <c r="BB314" s="270">
        <v>0</v>
      </c>
      <c r="BC314" s="270">
        <v>0</v>
      </c>
      <c r="BD314" s="270">
        <v>0</v>
      </c>
      <c r="BE314" s="270">
        <v>0</v>
      </c>
      <c r="BF314" s="270">
        <v>0</v>
      </c>
      <c r="BG314" s="270">
        <v>0</v>
      </c>
    </row>
    <row r="315" spans="1:59">
      <c r="A315" s="267" t="s">
        <v>643</v>
      </c>
      <c r="B315" s="268">
        <v>0.29750000000000004</v>
      </c>
      <c r="C315" s="268">
        <v>0.75</v>
      </c>
      <c r="D315" s="268">
        <v>0</v>
      </c>
      <c r="E315" s="268"/>
      <c r="F315" s="269">
        <v>4625</v>
      </c>
      <c r="G315" s="270">
        <v>0.19500000000000001</v>
      </c>
      <c r="H315" s="270">
        <v>3.5999999999999997E-2</v>
      </c>
      <c r="I315" s="270">
        <v>0</v>
      </c>
      <c r="J315" s="270">
        <v>7.9000000000000001E-2</v>
      </c>
      <c r="K315" s="270">
        <v>0</v>
      </c>
      <c r="L315" s="270">
        <v>-1.2499999999999956E-2</v>
      </c>
      <c r="M315" s="271">
        <v>42.162162162162161</v>
      </c>
      <c r="N315" s="269">
        <v>7174</v>
      </c>
      <c r="O315" s="269">
        <v>9093</v>
      </c>
      <c r="P315" s="269">
        <v>11525</v>
      </c>
      <c r="Q315" s="269">
        <v>14608</v>
      </c>
      <c r="R315" s="269">
        <v>18516</v>
      </c>
      <c r="S315" s="269" t="s">
        <v>182</v>
      </c>
      <c r="T315" s="270">
        <v>0.307</v>
      </c>
      <c r="U315" s="270">
        <v>0.38900000000000001</v>
      </c>
      <c r="V315" s="270">
        <v>0.49299999999999999</v>
      </c>
      <c r="W315" s="270">
        <v>0.625</v>
      </c>
      <c r="X315" s="270">
        <v>0.79200000000000004</v>
      </c>
      <c r="Y315" s="270">
        <v>7.0000000000000007E-2</v>
      </c>
      <c r="Z315" s="270">
        <v>8.7999999999999995E-2</v>
      </c>
      <c r="AA315" s="270">
        <v>0.112</v>
      </c>
      <c r="AB315" s="270">
        <v>0.14199999999999999</v>
      </c>
      <c r="AC315" s="270">
        <v>0.18</v>
      </c>
      <c r="AD315" s="270">
        <v>0</v>
      </c>
      <c r="AE315" s="270">
        <v>0</v>
      </c>
      <c r="AF315" s="270">
        <v>0</v>
      </c>
      <c r="AG315" s="270">
        <v>0</v>
      </c>
      <c r="AH315" s="270">
        <v>0</v>
      </c>
      <c r="AI315" s="270">
        <v>0.12</v>
      </c>
      <c r="AJ315" s="270">
        <v>0.16400000000000001</v>
      </c>
      <c r="AK315" s="270">
        <v>0.20799999999999999</v>
      </c>
      <c r="AL315" s="270">
        <v>0.26300000000000001</v>
      </c>
      <c r="AM315" s="270">
        <v>0.33300000000000002</v>
      </c>
      <c r="AN315" s="270">
        <v>1E-3</v>
      </c>
      <c r="AO315" s="270">
        <v>1E-3</v>
      </c>
      <c r="AP315" s="270">
        <v>1E-3</v>
      </c>
      <c r="AQ315" s="270">
        <v>1E-3</v>
      </c>
      <c r="AR315" s="270">
        <v>1E-3</v>
      </c>
      <c r="AS315" s="270">
        <v>3.6999999999999998E-2</v>
      </c>
      <c r="AT315" s="270">
        <v>4.8000000000000001E-2</v>
      </c>
      <c r="AU315" s="270">
        <v>0.06</v>
      </c>
      <c r="AV315" s="270">
        <v>7.5999999999999998E-2</v>
      </c>
      <c r="AW315" s="270">
        <v>9.7000000000000003E-2</v>
      </c>
      <c r="AX315" s="270">
        <v>0</v>
      </c>
      <c r="AY315" s="270">
        <v>0</v>
      </c>
      <c r="AZ315" s="270">
        <v>0</v>
      </c>
      <c r="BA315" s="270">
        <v>0</v>
      </c>
      <c r="BB315" s="270">
        <v>0</v>
      </c>
      <c r="BC315" s="270">
        <v>0</v>
      </c>
      <c r="BD315" s="270">
        <v>0</v>
      </c>
      <c r="BE315" s="270">
        <v>0</v>
      </c>
      <c r="BF315" s="270">
        <v>0</v>
      </c>
      <c r="BG315" s="270">
        <v>0</v>
      </c>
    </row>
    <row r="316" spans="1:59">
      <c r="A316" s="267" t="s">
        <v>644</v>
      </c>
      <c r="B316" s="268">
        <v>5.0236666666666672</v>
      </c>
      <c r="C316" s="268">
        <v>19.7</v>
      </c>
      <c r="D316" s="268">
        <v>0.21324657534246574</v>
      </c>
      <c r="E316" s="268"/>
      <c r="F316" s="269">
        <v>46630</v>
      </c>
      <c r="G316" s="270">
        <v>2.879</v>
      </c>
      <c r="H316" s="270">
        <v>0.54700000000000004</v>
      </c>
      <c r="I316" s="270">
        <v>0</v>
      </c>
      <c r="J316" s="270">
        <v>0</v>
      </c>
      <c r="K316" s="270">
        <v>0.53500000000000003</v>
      </c>
      <c r="L316" s="270">
        <v>0.84942009132420093</v>
      </c>
      <c r="M316" s="271">
        <v>61.74136821788548</v>
      </c>
      <c r="N316" s="269">
        <v>48919</v>
      </c>
      <c r="O316" s="269">
        <v>56501</v>
      </c>
      <c r="P316" s="269">
        <v>65259</v>
      </c>
      <c r="Q316" s="269">
        <v>75374</v>
      </c>
      <c r="R316" s="269">
        <v>87057</v>
      </c>
      <c r="S316" s="269" t="s">
        <v>146</v>
      </c>
      <c r="T316" s="270">
        <v>2.9159999999999999</v>
      </c>
      <c r="U316" s="270">
        <v>3.367</v>
      </c>
      <c r="V316" s="270">
        <v>3.8889999999999998</v>
      </c>
      <c r="W316" s="270">
        <v>4.492</v>
      </c>
      <c r="X316" s="270">
        <v>5.1879999999999997</v>
      </c>
      <c r="Y316" s="270">
        <v>0.57099999999999995</v>
      </c>
      <c r="Z316" s="270">
        <v>0.65700000000000003</v>
      </c>
      <c r="AA316" s="270">
        <v>0.76100000000000001</v>
      </c>
      <c r="AB316" s="270">
        <v>0.879</v>
      </c>
      <c r="AC316" s="270">
        <v>1.0109999999999999</v>
      </c>
      <c r="AD316" s="270">
        <v>0</v>
      </c>
      <c r="AE316" s="270">
        <v>0</v>
      </c>
      <c r="AF316" s="270">
        <v>0</v>
      </c>
      <c r="AG316" s="270">
        <v>0</v>
      </c>
      <c r="AH316" s="270">
        <v>0</v>
      </c>
      <c r="AI316" s="270">
        <v>0</v>
      </c>
      <c r="AJ316" s="270">
        <v>0</v>
      </c>
      <c r="AK316" s="270">
        <v>0</v>
      </c>
      <c r="AL316" s="270">
        <v>0</v>
      </c>
      <c r="AM316" s="270">
        <v>0</v>
      </c>
      <c r="AN316" s="270">
        <v>0.497</v>
      </c>
      <c r="AO316" s="270">
        <v>0.57399999999999995</v>
      </c>
      <c r="AP316" s="270">
        <v>0.66300000000000003</v>
      </c>
      <c r="AQ316" s="270">
        <v>0.76300000000000001</v>
      </c>
      <c r="AR316" s="270">
        <v>0.88100000000000001</v>
      </c>
      <c r="AS316" s="270">
        <v>0.86</v>
      </c>
      <c r="AT316" s="270">
        <v>0.99199999999999999</v>
      </c>
      <c r="AU316" s="270">
        <v>1.147</v>
      </c>
      <c r="AV316" s="270">
        <v>1.3240000000000001</v>
      </c>
      <c r="AW316" s="270">
        <v>1.528</v>
      </c>
      <c r="AX316" s="270">
        <v>2</v>
      </c>
      <c r="AY316" s="270">
        <v>0</v>
      </c>
      <c r="AZ316" s="270">
        <v>0</v>
      </c>
      <c r="BA316" s="270">
        <v>0</v>
      </c>
      <c r="BB316" s="270">
        <v>0</v>
      </c>
      <c r="BC316" s="270">
        <v>0</v>
      </c>
      <c r="BD316" s="270">
        <v>0</v>
      </c>
      <c r="BE316" s="270">
        <v>0</v>
      </c>
      <c r="BF316" s="270">
        <v>0</v>
      </c>
      <c r="BG316" s="270">
        <v>0</v>
      </c>
    </row>
    <row r="317" spans="1:59">
      <c r="A317" s="267" t="s">
        <v>1002</v>
      </c>
      <c r="B317" s="268" t="s">
        <v>395</v>
      </c>
      <c r="C317" s="268">
        <v>0</v>
      </c>
      <c r="D317" s="268">
        <v>0</v>
      </c>
      <c r="E317" s="268"/>
      <c r="F317" s="269" t="e">
        <v>#N/A</v>
      </c>
      <c r="G317" s="270">
        <v>0</v>
      </c>
      <c r="H317" s="270">
        <v>0</v>
      </c>
      <c r="I317" s="270">
        <v>0</v>
      </c>
      <c r="J317" s="270">
        <v>0</v>
      </c>
      <c r="K317" s="270">
        <v>0</v>
      </c>
      <c r="L317" s="270" t="e">
        <v>#VALUE!</v>
      </c>
      <c r="M317" s="271" t="s">
        <v>395</v>
      </c>
      <c r="N317" s="269">
        <v>0</v>
      </c>
      <c r="O317" s="269">
        <v>0</v>
      </c>
      <c r="P317" s="269">
        <v>0</v>
      </c>
      <c r="Q317" s="269">
        <v>0</v>
      </c>
      <c r="R317" s="269">
        <v>0</v>
      </c>
      <c r="S317" s="269" t="s">
        <v>218</v>
      </c>
      <c r="T317" s="270">
        <v>0</v>
      </c>
      <c r="U317" s="270">
        <v>0</v>
      </c>
      <c r="V317" s="270">
        <v>0</v>
      </c>
      <c r="W317" s="270">
        <v>0</v>
      </c>
      <c r="X317" s="270">
        <v>0</v>
      </c>
      <c r="Y317" s="270">
        <v>0</v>
      </c>
      <c r="Z317" s="270">
        <v>0</v>
      </c>
      <c r="AA317" s="270">
        <v>0</v>
      </c>
      <c r="AB317" s="270">
        <v>0</v>
      </c>
      <c r="AC317" s="270">
        <v>0</v>
      </c>
      <c r="AD317" s="270">
        <v>0</v>
      </c>
      <c r="AE317" s="270">
        <v>0</v>
      </c>
      <c r="AF317" s="270">
        <v>0</v>
      </c>
      <c r="AG317" s="270">
        <v>0</v>
      </c>
      <c r="AH317" s="270">
        <v>0</v>
      </c>
      <c r="AI317" s="270">
        <v>0</v>
      </c>
      <c r="AJ317" s="270">
        <v>0</v>
      </c>
      <c r="AK317" s="270">
        <v>0</v>
      </c>
      <c r="AL317" s="270">
        <v>0</v>
      </c>
      <c r="AM317" s="270">
        <v>0</v>
      </c>
      <c r="AN317" s="270">
        <v>0</v>
      </c>
      <c r="AO317" s="270">
        <v>0</v>
      </c>
      <c r="AP317" s="270">
        <v>0</v>
      </c>
      <c r="AQ317" s="270">
        <v>0</v>
      </c>
      <c r="AR317" s="270">
        <v>0</v>
      </c>
      <c r="AS317" s="270">
        <v>0</v>
      </c>
      <c r="AT317" s="270">
        <v>0</v>
      </c>
      <c r="AU317" s="270">
        <v>0</v>
      </c>
      <c r="AV317" s="270">
        <v>0</v>
      </c>
      <c r="AW317" s="270">
        <v>0</v>
      </c>
      <c r="AX317" s="270">
        <v>0</v>
      </c>
      <c r="AY317" s="270">
        <v>0</v>
      </c>
      <c r="AZ317" s="270">
        <v>0</v>
      </c>
      <c r="BA317" s="270">
        <v>0</v>
      </c>
      <c r="BB317" s="270">
        <v>0</v>
      </c>
      <c r="BC317" s="270">
        <v>0</v>
      </c>
      <c r="BD317" s="270">
        <v>0</v>
      </c>
      <c r="BE317" s="270">
        <v>0</v>
      </c>
      <c r="BF317" s="270">
        <v>0</v>
      </c>
      <c r="BG317" s="270">
        <v>0</v>
      </c>
    </row>
    <row r="318" spans="1:59">
      <c r="A318" s="267" t="s">
        <v>645</v>
      </c>
      <c r="B318" s="268">
        <v>0.13683333333333336</v>
      </c>
      <c r="C318" s="268">
        <v>0.39600000000000002</v>
      </c>
      <c r="D318" s="268">
        <v>0</v>
      </c>
      <c r="E318" s="268"/>
      <c r="F318" s="269">
        <v>855</v>
      </c>
      <c r="G318" s="270">
        <v>6.2E-2</v>
      </c>
      <c r="H318" s="270">
        <v>1.9E-2</v>
      </c>
      <c r="I318" s="270">
        <v>0</v>
      </c>
      <c r="J318" s="270">
        <v>2.1000000000000001E-2</v>
      </c>
      <c r="K318" s="270">
        <v>5.0000000000000001E-3</v>
      </c>
      <c r="L318" s="270">
        <v>2.9833333333333351E-2</v>
      </c>
      <c r="M318" s="271">
        <v>72.514619883040936</v>
      </c>
      <c r="N318" s="269">
        <v>1224</v>
      </c>
      <c r="O318" s="269">
        <v>1245</v>
      </c>
      <c r="P318" s="269">
        <v>1270</v>
      </c>
      <c r="Q318" s="269">
        <v>1307</v>
      </c>
      <c r="R318" s="269">
        <v>1338</v>
      </c>
      <c r="S318" s="269" t="s">
        <v>195</v>
      </c>
      <c r="T318" s="270">
        <v>6.4000000000000001E-2</v>
      </c>
      <c r="U318" s="270">
        <v>7.0999999999999994E-2</v>
      </c>
      <c r="V318" s="270">
        <v>7.6999999999999999E-2</v>
      </c>
      <c r="W318" s="270">
        <v>8.5000000000000006E-2</v>
      </c>
      <c r="X318" s="270">
        <v>9.5000000000000001E-2</v>
      </c>
      <c r="Y318" s="270">
        <v>2.1999999999999999E-2</v>
      </c>
      <c r="Z318" s="270">
        <v>2.3E-2</v>
      </c>
      <c r="AA318" s="270">
        <v>2.4E-2</v>
      </c>
      <c r="AB318" s="270">
        <v>2.5000000000000001E-2</v>
      </c>
      <c r="AC318" s="270">
        <v>2.5000000000000001E-2</v>
      </c>
      <c r="AD318" s="270">
        <v>0</v>
      </c>
      <c r="AE318" s="270">
        <v>0</v>
      </c>
      <c r="AF318" s="270">
        <v>0</v>
      </c>
      <c r="AG318" s="270">
        <v>0</v>
      </c>
      <c r="AH318" s="270">
        <v>0</v>
      </c>
      <c r="AI318" s="270">
        <v>2.1000000000000001E-2</v>
      </c>
      <c r="AJ318" s="270">
        <v>2.1999999999999999E-2</v>
      </c>
      <c r="AK318" s="270">
        <v>2.3E-2</v>
      </c>
      <c r="AL318" s="270">
        <v>2.3E-2</v>
      </c>
      <c r="AM318" s="270">
        <v>2.3E-2</v>
      </c>
      <c r="AN318" s="270">
        <v>3.0000000000000001E-3</v>
      </c>
      <c r="AO318" s="270">
        <v>3.0000000000000001E-3</v>
      </c>
      <c r="AP318" s="270">
        <v>3.0000000000000001E-3</v>
      </c>
      <c r="AQ318" s="270">
        <v>3.0000000000000001E-3</v>
      </c>
      <c r="AR318" s="270">
        <v>3.0000000000000001E-3</v>
      </c>
      <c r="AS318" s="270">
        <v>2.7E-2</v>
      </c>
      <c r="AT318" s="270">
        <v>2.9000000000000001E-2</v>
      </c>
      <c r="AU318" s="270">
        <v>3.1E-2</v>
      </c>
      <c r="AV318" s="270">
        <v>3.3000000000000002E-2</v>
      </c>
      <c r="AW318" s="270">
        <v>3.5000000000000003E-2</v>
      </c>
      <c r="AX318" s="270">
        <v>0</v>
      </c>
      <c r="AY318" s="270">
        <v>0</v>
      </c>
      <c r="AZ318" s="270">
        <v>0</v>
      </c>
      <c r="BA318" s="270">
        <v>0</v>
      </c>
      <c r="BB318" s="270">
        <v>0</v>
      </c>
      <c r="BC318" s="270">
        <v>0</v>
      </c>
      <c r="BD318" s="270">
        <v>0</v>
      </c>
      <c r="BE318" s="270">
        <v>0</v>
      </c>
      <c r="BF318" s="270">
        <v>0</v>
      </c>
      <c r="BG318" s="270">
        <v>0</v>
      </c>
    </row>
    <row r="319" spans="1:59">
      <c r="A319" s="267" t="s">
        <v>646</v>
      </c>
      <c r="B319" s="268">
        <v>0.23233333333333336</v>
      </c>
      <c r="C319" s="268">
        <v>0.3</v>
      </c>
      <c r="D319" s="268">
        <v>0</v>
      </c>
      <c r="E319" s="268"/>
      <c r="F319" s="269">
        <v>1389</v>
      </c>
      <c r="G319" s="270">
        <v>7.0000000000000007E-2</v>
      </c>
      <c r="H319" s="270">
        <v>9.1999999999999998E-2</v>
      </c>
      <c r="I319" s="270">
        <v>0</v>
      </c>
      <c r="J319" s="270">
        <v>0</v>
      </c>
      <c r="K319" s="270">
        <v>0.02</v>
      </c>
      <c r="L319" s="270">
        <v>5.0333333333333369E-2</v>
      </c>
      <c r="M319" s="271">
        <v>50.395968322534195</v>
      </c>
      <c r="N319" s="269">
        <v>1407</v>
      </c>
      <c r="O319" s="269">
        <v>1423</v>
      </c>
      <c r="P319" s="269">
        <v>1438</v>
      </c>
      <c r="Q319" s="269">
        <v>1451</v>
      </c>
      <c r="R319" s="269">
        <v>1466</v>
      </c>
      <c r="S319" s="269" t="s">
        <v>175</v>
      </c>
      <c r="T319" s="270">
        <v>0.09</v>
      </c>
      <c r="U319" s="270">
        <v>9.5000000000000001E-2</v>
      </c>
      <c r="V319" s="270">
        <v>9.8000000000000004E-2</v>
      </c>
      <c r="W319" s="270">
        <v>0.105</v>
      </c>
      <c r="X319" s="270">
        <v>0.11</v>
      </c>
      <c r="Y319" s="270">
        <v>9.8000000000000004E-2</v>
      </c>
      <c r="Z319" s="270">
        <v>0.1</v>
      </c>
      <c r="AA319" s="270">
        <v>0.12</v>
      </c>
      <c r="AB319" s="270">
        <v>0.13500000000000001</v>
      </c>
      <c r="AC319" s="270">
        <v>0.14000000000000001</v>
      </c>
      <c r="AD319" s="270">
        <v>0</v>
      </c>
      <c r="AE319" s="270">
        <v>0</v>
      </c>
      <c r="AF319" s="270">
        <v>0</v>
      </c>
      <c r="AG319" s="270">
        <v>0</v>
      </c>
      <c r="AH319" s="270">
        <v>0</v>
      </c>
      <c r="AI319" s="270">
        <v>0</v>
      </c>
      <c r="AJ319" s="270">
        <v>0</v>
      </c>
      <c r="AK319" s="270">
        <v>0</v>
      </c>
      <c r="AL319" s="270">
        <v>0</v>
      </c>
      <c r="AM319" s="270">
        <v>0</v>
      </c>
      <c r="AN319" s="270">
        <v>3.0000000000000001E-3</v>
      </c>
      <c r="AO319" s="270">
        <v>3.0000000000000001E-3</v>
      </c>
      <c r="AP319" s="270">
        <v>3.0000000000000001E-3</v>
      </c>
      <c r="AQ319" s="270">
        <v>3.0000000000000001E-3</v>
      </c>
      <c r="AR319" s="270">
        <v>3.0000000000000001E-3</v>
      </c>
      <c r="AS319" s="270">
        <v>0.02</v>
      </c>
      <c r="AT319" s="270">
        <v>0.02</v>
      </c>
      <c r="AU319" s="270">
        <v>0.02</v>
      </c>
      <c r="AV319" s="270">
        <v>0.02</v>
      </c>
      <c r="AW319" s="270">
        <v>0.02</v>
      </c>
      <c r="AX319" s="270">
        <v>0</v>
      </c>
      <c r="AY319" s="270">
        <v>5.0000000000000001E-3</v>
      </c>
      <c r="AZ319" s="270">
        <v>0</v>
      </c>
      <c r="BA319" s="270">
        <v>0</v>
      </c>
      <c r="BB319" s="270">
        <v>0</v>
      </c>
      <c r="BC319" s="270">
        <v>0</v>
      </c>
      <c r="BD319" s="270">
        <v>0</v>
      </c>
      <c r="BE319" s="270">
        <v>0</v>
      </c>
      <c r="BF319" s="270">
        <v>0</v>
      </c>
      <c r="BG319" s="270">
        <v>0</v>
      </c>
    </row>
    <row r="320" spans="1:59">
      <c r="A320" s="267" t="s">
        <v>647</v>
      </c>
      <c r="B320" s="268">
        <v>6.3170000000000002</v>
      </c>
      <c r="C320" s="268">
        <v>20</v>
      </c>
      <c r="D320" s="268">
        <v>4.6459999999999999</v>
      </c>
      <c r="E320" s="268"/>
      <c r="F320" s="269">
        <v>15325</v>
      </c>
      <c r="G320" s="270">
        <v>0.84399999999999997</v>
      </c>
      <c r="H320" s="270">
        <v>0.71</v>
      </c>
      <c r="I320" s="270">
        <v>0.01</v>
      </c>
      <c r="J320" s="270">
        <v>0</v>
      </c>
      <c r="K320" s="270">
        <v>5.5E-2</v>
      </c>
      <c r="L320" s="270">
        <v>5.200000000000049E-2</v>
      </c>
      <c r="M320" s="271">
        <v>55.07340946166395</v>
      </c>
      <c r="N320" s="269">
        <v>15631</v>
      </c>
      <c r="O320" s="269">
        <v>15944</v>
      </c>
      <c r="P320" s="269">
        <v>16263</v>
      </c>
      <c r="Q320" s="269">
        <v>16588</v>
      </c>
      <c r="R320" s="269">
        <v>16920</v>
      </c>
      <c r="S320" s="269" t="s">
        <v>135</v>
      </c>
      <c r="T320" s="270">
        <v>1.458</v>
      </c>
      <c r="U320" s="270">
        <v>1.5720000000000001</v>
      </c>
      <c r="V320" s="270">
        <v>1.72</v>
      </c>
      <c r="W320" s="270">
        <v>1.7689999999999999</v>
      </c>
      <c r="X320" s="270">
        <v>1.823</v>
      </c>
      <c r="Y320" s="270">
        <v>1.4</v>
      </c>
      <c r="Z320" s="270">
        <v>1.508</v>
      </c>
      <c r="AA320" s="270">
        <v>1.65</v>
      </c>
      <c r="AB320" s="270">
        <v>1.698</v>
      </c>
      <c r="AC320" s="270">
        <v>1.75</v>
      </c>
      <c r="AD320" s="270">
        <v>7.0000000000000001E-3</v>
      </c>
      <c r="AE320" s="270">
        <v>7.0000000000000001E-3</v>
      </c>
      <c r="AF320" s="270">
        <v>8.0000000000000002E-3</v>
      </c>
      <c r="AG320" s="270">
        <v>8.0000000000000002E-3</v>
      </c>
      <c r="AH320" s="270">
        <v>0.01</v>
      </c>
      <c r="AI320" s="270">
        <v>0</v>
      </c>
      <c r="AJ320" s="270">
        <v>0</v>
      </c>
      <c r="AK320" s="270">
        <v>0</v>
      </c>
      <c r="AL320" s="270">
        <v>0</v>
      </c>
      <c r="AM320" s="270">
        <v>0</v>
      </c>
      <c r="AN320" s="270">
        <v>9.5000000000000001E-2</v>
      </c>
      <c r="AO320" s="270">
        <v>0.10199999999999999</v>
      </c>
      <c r="AP320" s="270">
        <v>0.112</v>
      </c>
      <c r="AQ320" s="270">
        <v>0.115</v>
      </c>
      <c r="AR320" s="270">
        <v>0.11899999999999999</v>
      </c>
      <c r="AS320" s="270">
        <v>-0.36099999999999999</v>
      </c>
      <c r="AT320" s="270">
        <v>-0.38900000000000001</v>
      </c>
      <c r="AU320" s="270">
        <v>-0.42599999999999999</v>
      </c>
      <c r="AV320" s="270">
        <v>-0.438</v>
      </c>
      <c r="AW320" s="270">
        <v>-0.45200000000000001</v>
      </c>
      <c r="AX320" s="270">
        <v>0</v>
      </c>
      <c r="AY320" s="270">
        <v>0</v>
      </c>
      <c r="AZ320" s="270">
        <v>0</v>
      </c>
      <c r="BA320" s="270">
        <v>0</v>
      </c>
      <c r="BB320" s="270">
        <v>0</v>
      </c>
      <c r="BC320" s="270">
        <v>0</v>
      </c>
      <c r="BD320" s="270">
        <v>0</v>
      </c>
      <c r="BE320" s="270">
        <v>0</v>
      </c>
      <c r="BF320" s="270">
        <v>0</v>
      </c>
      <c r="BG320" s="270">
        <v>0</v>
      </c>
    </row>
    <row r="321" spans="1:59">
      <c r="A321" s="267" t="s">
        <v>1003</v>
      </c>
      <c r="B321" s="268" t="s">
        <v>395</v>
      </c>
      <c r="C321" s="268">
        <v>0</v>
      </c>
      <c r="D321" s="268">
        <v>0</v>
      </c>
      <c r="E321" s="268"/>
      <c r="F321" s="269" t="e">
        <v>#N/A</v>
      </c>
      <c r="G321" s="270">
        <v>0</v>
      </c>
      <c r="H321" s="270">
        <v>0</v>
      </c>
      <c r="I321" s="270">
        <v>0</v>
      </c>
      <c r="J321" s="270">
        <v>0</v>
      </c>
      <c r="K321" s="270">
        <v>0</v>
      </c>
      <c r="L321" s="270" t="e">
        <v>#VALUE!</v>
      </c>
      <c r="M321" s="271" t="s">
        <v>395</v>
      </c>
      <c r="N321" s="269">
        <v>0</v>
      </c>
      <c r="O321" s="269">
        <v>0</v>
      </c>
      <c r="P321" s="269">
        <v>0</v>
      </c>
      <c r="Q321" s="269">
        <v>0</v>
      </c>
      <c r="R321" s="269">
        <v>0</v>
      </c>
      <c r="S321" s="269" t="s">
        <v>135</v>
      </c>
      <c r="T321" s="270">
        <v>0</v>
      </c>
      <c r="U321" s="270">
        <v>0</v>
      </c>
      <c r="V321" s="270">
        <v>0</v>
      </c>
      <c r="W321" s="270">
        <v>0</v>
      </c>
      <c r="X321" s="270">
        <v>0</v>
      </c>
      <c r="Y321" s="270">
        <v>0</v>
      </c>
      <c r="Z321" s="270">
        <v>0</v>
      </c>
      <c r="AA321" s="270">
        <v>0</v>
      </c>
      <c r="AB321" s="270">
        <v>0</v>
      </c>
      <c r="AC321" s="270">
        <v>0</v>
      </c>
      <c r="AD321" s="270">
        <v>0</v>
      </c>
      <c r="AE321" s="270">
        <v>0</v>
      </c>
      <c r="AF321" s="270">
        <v>0</v>
      </c>
      <c r="AG321" s="270">
        <v>0</v>
      </c>
      <c r="AH321" s="270">
        <v>0</v>
      </c>
      <c r="AI321" s="270">
        <v>0</v>
      </c>
      <c r="AJ321" s="270">
        <v>0</v>
      </c>
      <c r="AK321" s="270">
        <v>0</v>
      </c>
      <c r="AL321" s="270">
        <v>0</v>
      </c>
      <c r="AM321" s="270">
        <v>0</v>
      </c>
      <c r="AN321" s="270">
        <v>0</v>
      </c>
      <c r="AO321" s="270">
        <v>0</v>
      </c>
      <c r="AP321" s="270">
        <v>0</v>
      </c>
      <c r="AQ321" s="270">
        <v>0</v>
      </c>
      <c r="AR321" s="270">
        <v>0</v>
      </c>
      <c r="AS321" s="270">
        <v>0</v>
      </c>
      <c r="AT321" s="270">
        <v>0</v>
      </c>
      <c r="AU321" s="270">
        <v>0</v>
      </c>
      <c r="AV321" s="270">
        <v>0</v>
      </c>
      <c r="AW321" s="270">
        <v>0</v>
      </c>
      <c r="AX321" s="270">
        <v>0</v>
      </c>
      <c r="AY321" s="270">
        <v>0</v>
      </c>
      <c r="AZ321" s="270">
        <v>0</v>
      </c>
      <c r="BA321" s="270">
        <v>0</v>
      </c>
      <c r="BB321" s="270">
        <v>0</v>
      </c>
      <c r="BC321" s="270">
        <v>0</v>
      </c>
      <c r="BD321" s="270">
        <v>0</v>
      </c>
      <c r="BE321" s="270">
        <v>0</v>
      </c>
      <c r="BF321" s="270">
        <v>0</v>
      </c>
      <c r="BG321" s="270">
        <v>0</v>
      </c>
    </row>
    <row r="322" spans="1:59">
      <c r="A322" s="267" t="s">
        <v>648</v>
      </c>
      <c r="B322" s="268">
        <v>1.17</v>
      </c>
      <c r="C322" s="268">
        <v>3</v>
      </c>
      <c r="D322" s="268">
        <v>0</v>
      </c>
      <c r="E322" s="268"/>
      <c r="F322" s="269">
        <v>7010</v>
      </c>
      <c r="G322" s="270">
        <v>1.1100000000000001</v>
      </c>
      <c r="H322" s="270">
        <v>6.2E-2</v>
      </c>
      <c r="I322" s="270">
        <v>0</v>
      </c>
      <c r="J322" s="270">
        <v>0</v>
      </c>
      <c r="K322" s="270">
        <v>1E-3</v>
      </c>
      <c r="L322" s="270">
        <v>-3.0000000000001137E-3</v>
      </c>
      <c r="M322" s="271">
        <v>158.34522111269615</v>
      </c>
      <c r="N322" s="269">
        <v>7750</v>
      </c>
      <c r="O322" s="269">
        <v>10014</v>
      </c>
      <c r="P322" s="269">
        <v>10953</v>
      </c>
      <c r="Q322" s="269">
        <v>12050</v>
      </c>
      <c r="R322" s="269">
        <v>13147</v>
      </c>
      <c r="S322" s="269" t="s">
        <v>198</v>
      </c>
      <c r="T322" s="270">
        <v>1.304</v>
      </c>
      <c r="U322" s="270">
        <v>1.5129999999999999</v>
      </c>
      <c r="V322" s="270">
        <v>1.681</v>
      </c>
      <c r="W322" s="270">
        <v>1.8560000000000001</v>
      </c>
      <c r="X322" s="270">
        <v>2.0510000000000002</v>
      </c>
      <c r="Y322" s="270">
        <v>7.5999999999999998E-2</v>
      </c>
      <c r="Z322" s="270">
        <v>8.8999999999999996E-2</v>
      </c>
      <c r="AA322" s="270">
        <v>9.8000000000000004E-2</v>
      </c>
      <c r="AB322" s="270">
        <v>0.109</v>
      </c>
      <c r="AC322" s="270">
        <v>0.12</v>
      </c>
      <c r="AD322" s="270">
        <v>0</v>
      </c>
      <c r="AE322" s="270">
        <v>0</v>
      </c>
      <c r="AF322" s="270">
        <v>0</v>
      </c>
      <c r="AG322" s="270">
        <v>0</v>
      </c>
      <c r="AH322" s="270">
        <v>0</v>
      </c>
      <c r="AI322" s="270">
        <v>0</v>
      </c>
      <c r="AJ322" s="270">
        <v>0</v>
      </c>
      <c r="AK322" s="270">
        <v>0</v>
      </c>
      <c r="AL322" s="270">
        <v>0</v>
      </c>
      <c r="AM322" s="270">
        <v>0</v>
      </c>
      <c r="AN322" s="270">
        <v>1E-3</v>
      </c>
      <c r="AO322" s="270">
        <v>1E-3</v>
      </c>
      <c r="AP322" s="270">
        <v>1E-3</v>
      </c>
      <c r="AQ322" s="270">
        <v>1E-3</v>
      </c>
      <c r="AR322" s="270">
        <v>1E-3</v>
      </c>
      <c r="AS322" s="270">
        <v>8.4000000000000005E-2</v>
      </c>
      <c r="AT322" s="270">
        <v>9.8000000000000004E-2</v>
      </c>
      <c r="AU322" s="270">
        <v>0.109</v>
      </c>
      <c r="AV322" s="270">
        <v>0.12</v>
      </c>
      <c r="AW322" s="270">
        <v>0.13300000000000001</v>
      </c>
      <c r="AX322" s="270">
        <v>0</v>
      </c>
      <c r="AY322" s="270">
        <v>0</v>
      </c>
      <c r="AZ322" s="270">
        <v>0</v>
      </c>
      <c r="BA322" s="270">
        <v>0</v>
      </c>
      <c r="BB322" s="270">
        <v>0</v>
      </c>
      <c r="BC322" s="270">
        <v>0</v>
      </c>
      <c r="BD322" s="270">
        <v>0</v>
      </c>
      <c r="BE322" s="270">
        <v>0</v>
      </c>
      <c r="BF322" s="270">
        <v>0</v>
      </c>
      <c r="BG322" s="270">
        <v>0</v>
      </c>
    </row>
    <row r="323" spans="1:59">
      <c r="A323" s="267" t="s">
        <v>649</v>
      </c>
      <c r="B323" s="268">
        <v>1.6974999999999998</v>
      </c>
      <c r="C323" s="268">
        <v>50</v>
      </c>
      <c r="D323" s="268">
        <v>0</v>
      </c>
      <c r="E323" s="268"/>
      <c r="F323" s="269">
        <v>20490</v>
      </c>
      <c r="G323" s="270">
        <v>1.0519999999999998</v>
      </c>
      <c r="H323" s="270">
        <v>0.17</v>
      </c>
      <c r="I323" s="270">
        <v>0.11</v>
      </c>
      <c r="J323" s="270">
        <v>2.1999999999999999E-2</v>
      </c>
      <c r="K323" s="270">
        <v>0.09</v>
      </c>
      <c r="L323" s="270">
        <v>0.25349999999999984</v>
      </c>
      <c r="M323" s="271">
        <v>51.34211810639335</v>
      </c>
      <c r="N323" s="269">
        <v>23540</v>
      </c>
      <c r="O323" s="269">
        <v>26590</v>
      </c>
      <c r="P323" s="269">
        <v>29640</v>
      </c>
      <c r="Q323" s="269">
        <v>32680</v>
      </c>
      <c r="R323" s="269">
        <v>35720</v>
      </c>
      <c r="S323" s="269" t="s">
        <v>141</v>
      </c>
      <c r="T323" s="270">
        <v>1.1819999999999999</v>
      </c>
      <c r="U323" s="270">
        <v>1.4179999999999999</v>
      </c>
      <c r="V323" s="270">
        <v>1.6539999999999999</v>
      </c>
      <c r="W323" s="270">
        <v>1.89</v>
      </c>
      <c r="X323" s="270">
        <v>2.1259999999999999</v>
      </c>
      <c r="Y323" s="270">
        <v>0.223</v>
      </c>
      <c r="Z323" s="270">
        <v>0.26100000000000001</v>
      </c>
      <c r="AA323" s="270">
        <v>0.30499999999999999</v>
      </c>
      <c r="AB323" s="270">
        <v>0.35699999999999998</v>
      </c>
      <c r="AC323" s="270">
        <v>0.41799999999999998</v>
      </c>
      <c r="AD323" s="270">
        <v>0.3</v>
      </c>
      <c r="AE323" s="270">
        <v>0.316</v>
      </c>
      <c r="AF323" s="270">
        <v>0.33300000000000002</v>
      </c>
      <c r="AG323" s="270">
        <v>0.35</v>
      </c>
      <c r="AH323" s="270">
        <v>0.36899999999999999</v>
      </c>
      <c r="AI323" s="270">
        <v>2.5000000000000001E-2</v>
      </c>
      <c r="AJ323" s="270">
        <v>2.5999999999999999E-2</v>
      </c>
      <c r="AK323" s="270">
        <v>3.3000000000000002E-2</v>
      </c>
      <c r="AL323" s="270">
        <v>3.6999999999999998E-2</v>
      </c>
      <c r="AM323" s="270">
        <v>4.2999999999999997E-2</v>
      </c>
      <c r="AN323" s="270">
        <v>0.11</v>
      </c>
      <c r="AO323" s="270">
        <v>0.11</v>
      </c>
      <c r="AP323" s="270">
        <v>0.11</v>
      </c>
      <c r="AQ323" s="270">
        <v>0.11</v>
      </c>
      <c r="AR323" s="270">
        <v>0.11</v>
      </c>
      <c r="AS323" s="270">
        <v>0.35399999999999998</v>
      </c>
      <c r="AT323" s="270">
        <v>0.40899999999999997</v>
      </c>
      <c r="AU323" s="270">
        <v>0.46800000000000003</v>
      </c>
      <c r="AV323" s="270">
        <v>0.52700000000000002</v>
      </c>
      <c r="AW323" s="270">
        <v>0.58899999999999997</v>
      </c>
      <c r="AX323" s="270">
        <v>0</v>
      </c>
      <c r="AY323" s="270">
        <v>0</v>
      </c>
      <c r="AZ323" s="270">
        <v>0</v>
      </c>
      <c r="BA323" s="270">
        <v>0</v>
      </c>
      <c r="BB323" s="270">
        <v>0</v>
      </c>
      <c r="BC323" s="270">
        <v>0</v>
      </c>
      <c r="BD323" s="270">
        <v>0</v>
      </c>
      <c r="BE323" s="270">
        <v>0</v>
      </c>
      <c r="BF323" s="270">
        <v>0</v>
      </c>
      <c r="BG323" s="270">
        <v>0</v>
      </c>
    </row>
    <row r="324" spans="1:59">
      <c r="A324" s="267" t="s">
        <v>1004</v>
      </c>
      <c r="B324" s="268" t="s">
        <v>395</v>
      </c>
      <c r="C324" s="268">
        <v>0</v>
      </c>
      <c r="D324" s="268">
        <v>0</v>
      </c>
      <c r="E324" s="268"/>
      <c r="F324" s="269" t="e">
        <v>#N/A</v>
      </c>
      <c r="G324" s="270">
        <v>0</v>
      </c>
      <c r="H324" s="270">
        <v>0</v>
      </c>
      <c r="I324" s="270">
        <v>0</v>
      </c>
      <c r="J324" s="270">
        <v>0</v>
      </c>
      <c r="K324" s="270">
        <v>0</v>
      </c>
      <c r="L324" s="270" t="e">
        <v>#VALUE!</v>
      </c>
      <c r="M324" s="271" t="s">
        <v>395</v>
      </c>
      <c r="N324" s="269">
        <v>0</v>
      </c>
      <c r="O324" s="269">
        <v>0</v>
      </c>
      <c r="P324" s="269">
        <v>0</v>
      </c>
      <c r="Q324" s="269">
        <v>0</v>
      </c>
      <c r="R324" s="269">
        <v>0</v>
      </c>
      <c r="S324" s="269" t="s">
        <v>161</v>
      </c>
      <c r="T324" s="270">
        <v>0</v>
      </c>
      <c r="U324" s="270">
        <v>0</v>
      </c>
      <c r="V324" s="270">
        <v>0</v>
      </c>
      <c r="W324" s="270">
        <v>0</v>
      </c>
      <c r="X324" s="270">
        <v>0</v>
      </c>
      <c r="Y324" s="270">
        <v>0</v>
      </c>
      <c r="Z324" s="270">
        <v>0</v>
      </c>
      <c r="AA324" s="270">
        <v>0</v>
      </c>
      <c r="AB324" s="270">
        <v>0</v>
      </c>
      <c r="AC324" s="270">
        <v>0</v>
      </c>
      <c r="AD324" s="270">
        <v>0</v>
      </c>
      <c r="AE324" s="270">
        <v>0</v>
      </c>
      <c r="AF324" s="270">
        <v>0</v>
      </c>
      <c r="AG324" s="270">
        <v>0</v>
      </c>
      <c r="AH324" s="270">
        <v>0</v>
      </c>
      <c r="AI324" s="270">
        <v>0</v>
      </c>
      <c r="AJ324" s="270">
        <v>0</v>
      </c>
      <c r="AK324" s="270">
        <v>0</v>
      </c>
      <c r="AL324" s="270">
        <v>0</v>
      </c>
      <c r="AM324" s="270">
        <v>0</v>
      </c>
      <c r="AN324" s="270">
        <v>0</v>
      </c>
      <c r="AO324" s="270">
        <v>0</v>
      </c>
      <c r="AP324" s="270">
        <v>0</v>
      </c>
      <c r="AQ324" s="270">
        <v>0</v>
      </c>
      <c r="AR324" s="270">
        <v>0</v>
      </c>
      <c r="AS324" s="270">
        <v>0</v>
      </c>
      <c r="AT324" s="270">
        <v>0</v>
      </c>
      <c r="AU324" s="270">
        <v>0</v>
      </c>
      <c r="AV324" s="270">
        <v>0</v>
      </c>
      <c r="AW324" s="270">
        <v>0</v>
      </c>
      <c r="AX324" s="270">
        <v>0</v>
      </c>
      <c r="AY324" s="270">
        <v>0</v>
      </c>
      <c r="AZ324" s="270">
        <v>0</v>
      </c>
      <c r="BA324" s="270">
        <v>0</v>
      </c>
      <c r="BB324" s="270">
        <v>0</v>
      </c>
      <c r="BC324" s="270">
        <v>0</v>
      </c>
      <c r="BD324" s="270">
        <v>0</v>
      </c>
      <c r="BE324" s="270">
        <v>0</v>
      </c>
      <c r="BF324" s="270">
        <v>0</v>
      </c>
      <c r="BG324" s="270">
        <v>0</v>
      </c>
    </row>
    <row r="325" spans="1:59">
      <c r="A325" s="267" t="s">
        <v>650</v>
      </c>
      <c r="B325" s="268">
        <v>2.5091666666666668</v>
      </c>
      <c r="C325" s="268">
        <v>23</v>
      </c>
      <c r="D325" s="268">
        <v>0.17848219178082192</v>
      </c>
      <c r="E325" s="268"/>
      <c r="F325" s="269">
        <v>13220</v>
      </c>
      <c r="G325" s="270">
        <v>1.06</v>
      </c>
      <c r="H325" s="270">
        <v>0.307</v>
      </c>
      <c r="I325" s="270">
        <v>0.45200000000000001</v>
      </c>
      <c r="J325" s="270">
        <v>0.317</v>
      </c>
      <c r="K325" s="270">
        <v>3.4000000000000002E-2</v>
      </c>
      <c r="L325" s="270">
        <v>0.1606844748858447</v>
      </c>
      <c r="M325" s="271">
        <v>80.181543116490161</v>
      </c>
      <c r="N325" s="269">
        <v>13874</v>
      </c>
      <c r="O325" s="269">
        <v>14000</v>
      </c>
      <c r="P325" s="269">
        <v>15000</v>
      </c>
      <c r="Q325" s="269">
        <v>16061</v>
      </c>
      <c r="R325" s="269">
        <v>16864</v>
      </c>
      <c r="S325" s="269" t="s">
        <v>203</v>
      </c>
      <c r="T325" s="270">
        <v>1.1659999999999999</v>
      </c>
      <c r="U325" s="270">
        <v>1.224</v>
      </c>
      <c r="V325" s="270">
        <v>1.2849999999999999</v>
      </c>
      <c r="W325" s="270">
        <v>1.35</v>
      </c>
      <c r="X325" s="270">
        <v>1.4179999999999999</v>
      </c>
      <c r="Y325" s="270">
        <v>0.317</v>
      </c>
      <c r="Z325" s="270">
        <v>0.32100000000000001</v>
      </c>
      <c r="AA325" s="270">
        <v>0.32500000000000001</v>
      </c>
      <c r="AB325" s="270">
        <v>0.32900000000000001</v>
      </c>
      <c r="AC325" s="270">
        <v>0.33300000000000002</v>
      </c>
      <c r="AD325" s="270">
        <v>2.7360000000000002</v>
      </c>
      <c r="AE325" s="270">
        <v>2.6</v>
      </c>
      <c r="AF325" s="270">
        <v>2.5</v>
      </c>
      <c r="AG325" s="270">
        <v>2.5</v>
      </c>
      <c r="AH325" s="270">
        <v>2.5</v>
      </c>
      <c r="AI325" s="270">
        <v>0.28000000000000003</v>
      </c>
      <c r="AJ325" s="270">
        <v>0.29399999999999998</v>
      </c>
      <c r="AK325" s="270">
        <v>0.308</v>
      </c>
      <c r="AL325" s="270">
        <v>0.32400000000000001</v>
      </c>
      <c r="AM325" s="270">
        <v>0.34</v>
      </c>
      <c r="AN325" s="270">
        <v>0.112</v>
      </c>
      <c r="AO325" s="270">
        <v>0.11799999999999999</v>
      </c>
      <c r="AP325" s="270">
        <v>0.123</v>
      </c>
      <c r="AQ325" s="270">
        <v>0.13</v>
      </c>
      <c r="AR325" s="270">
        <v>0.13700000000000001</v>
      </c>
      <c r="AS325" s="270">
        <v>0.621</v>
      </c>
      <c r="AT325" s="270">
        <v>0.60199999999999998</v>
      </c>
      <c r="AU325" s="270">
        <v>0.59599999999999997</v>
      </c>
      <c r="AV325" s="270">
        <v>0.60799999999999998</v>
      </c>
      <c r="AW325" s="270">
        <v>0.61699999999999999</v>
      </c>
      <c r="AX325" s="270">
        <v>0</v>
      </c>
      <c r="AY325" s="270">
        <v>0</v>
      </c>
      <c r="AZ325" s="270">
        <v>0</v>
      </c>
      <c r="BA325" s="270">
        <v>0</v>
      </c>
      <c r="BB325" s="270">
        <v>0</v>
      </c>
      <c r="BC325" s="270">
        <v>0</v>
      </c>
      <c r="BD325" s="270">
        <v>0</v>
      </c>
      <c r="BE325" s="270">
        <v>0</v>
      </c>
      <c r="BF325" s="270">
        <v>0</v>
      </c>
      <c r="BG325" s="270">
        <v>0</v>
      </c>
    </row>
    <row r="326" spans="1:59">
      <c r="A326" s="267" t="s">
        <v>651</v>
      </c>
      <c r="B326" s="268">
        <v>4.502416666666667</v>
      </c>
      <c r="C326" s="268">
        <v>8.8190000000000008</v>
      </c>
      <c r="D326" s="268">
        <v>2.7309999999999999</v>
      </c>
      <c r="E326" s="268"/>
      <c r="F326" s="269">
        <v>27500</v>
      </c>
      <c r="G326" s="270">
        <v>2</v>
      </c>
      <c r="H326" s="270">
        <v>0</v>
      </c>
      <c r="I326" s="270">
        <v>2.2000000000000002</v>
      </c>
      <c r="J326" s="270">
        <v>0</v>
      </c>
      <c r="K326" s="270">
        <v>0.02</v>
      </c>
      <c r="L326" s="270">
        <v>-2.4485833333333327</v>
      </c>
      <c r="M326" s="271">
        <v>72.727272727272734</v>
      </c>
      <c r="N326" s="269">
        <v>28000</v>
      </c>
      <c r="O326" s="269">
        <v>28000</v>
      </c>
      <c r="P326" s="269">
        <v>28500</v>
      </c>
      <c r="Q326" s="269">
        <v>29000</v>
      </c>
      <c r="R326" s="269">
        <v>29500</v>
      </c>
      <c r="S326" s="269" t="s">
        <v>172</v>
      </c>
      <c r="T326" s="270">
        <v>2.2999999999999998</v>
      </c>
      <c r="U326" s="270">
        <v>2.4</v>
      </c>
      <c r="V326" s="270">
        <v>2.5</v>
      </c>
      <c r="W326" s="270">
        <v>2.6</v>
      </c>
      <c r="X326" s="270">
        <v>2.7</v>
      </c>
      <c r="Y326" s="270">
        <v>0</v>
      </c>
      <c r="Z326" s="270">
        <v>0</v>
      </c>
      <c r="AA326" s="270">
        <v>0</v>
      </c>
      <c r="AB326" s="270">
        <v>0</v>
      </c>
      <c r="AC326" s="270">
        <v>0</v>
      </c>
      <c r="AD326" s="270">
        <v>2.4</v>
      </c>
      <c r="AE326" s="270">
        <v>2.7</v>
      </c>
      <c r="AF326" s="270">
        <v>3</v>
      </c>
      <c r="AG326" s="270">
        <v>3.3</v>
      </c>
      <c r="AH326" s="270">
        <v>3.6</v>
      </c>
      <c r="AI326" s="270">
        <v>0</v>
      </c>
      <c r="AJ326" s="270">
        <v>0</v>
      </c>
      <c r="AK326" s="270">
        <v>0</v>
      </c>
      <c r="AL326" s="270">
        <v>0</v>
      </c>
      <c r="AM326" s="270">
        <v>0</v>
      </c>
      <c r="AN326" s="270">
        <v>0.02</v>
      </c>
      <c r="AO326" s="270">
        <v>0.02</v>
      </c>
      <c r="AP326" s="270">
        <v>0.02</v>
      </c>
      <c r="AQ326" s="270">
        <v>0.02</v>
      </c>
      <c r="AR326" s="270">
        <v>0.02</v>
      </c>
      <c r="AS326" s="270">
        <v>0.4</v>
      </c>
      <c r="AT326" s="270">
        <v>0.42499999999999999</v>
      </c>
      <c r="AU326" s="270">
        <v>0.45</v>
      </c>
      <c r="AV326" s="270">
        <v>0.5</v>
      </c>
      <c r="AW326" s="270">
        <v>0.55000000000000004</v>
      </c>
      <c r="AX326" s="270">
        <v>2.306</v>
      </c>
      <c r="AY326" s="270">
        <v>1.5</v>
      </c>
      <c r="AZ326" s="270">
        <v>0</v>
      </c>
      <c r="BA326" s="270">
        <v>2.5</v>
      </c>
      <c r="BB326" s="270">
        <v>0</v>
      </c>
      <c r="BC326" s="270">
        <v>0</v>
      </c>
      <c r="BD326" s="270">
        <v>0</v>
      </c>
      <c r="BE326" s="270">
        <v>0</v>
      </c>
      <c r="BF326" s="270">
        <v>0</v>
      </c>
      <c r="BG326" s="270">
        <v>0</v>
      </c>
    </row>
    <row r="327" spans="1:59">
      <c r="A327" s="267" t="s">
        <v>652</v>
      </c>
      <c r="B327" s="268" t="s">
        <v>395</v>
      </c>
      <c r="C327" s="268">
        <v>0</v>
      </c>
      <c r="D327" s="268">
        <v>0</v>
      </c>
      <c r="E327" s="268"/>
      <c r="F327" s="269" t="e">
        <v>#N/A</v>
      </c>
      <c r="G327" s="270">
        <v>0</v>
      </c>
      <c r="H327" s="270">
        <v>0</v>
      </c>
      <c r="I327" s="270">
        <v>0</v>
      </c>
      <c r="J327" s="270">
        <v>0</v>
      </c>
      <c r="K327" s="270">
        <v>0</v>
      </c>
      <c r="L327" s="270" t="e">
        <v>#VALUE!</v>
      </c>
      <c r="M327" s="271" t="s">
        <v>395</v>
      </c>
      <c r="N327" s="269">
        <v>0</v>
      </c>
      <c r="O327" s="269">
        <v>0</v>
      </c>
      <c r="P327" s="269">
        <v>0</v>
      </c>
      <c r="Q327" s="269">
        <v>0</v>
      </c>
      <c r="R327" s="269">
        <v>0</v>
      </c>
      <c r="S327" s="269" t="s">
        <v>135</v>
      </c>
      <c r="T327" s="270">
        <v>0</v>
      </c>
      <c r="U327" s="270">
        <v>0</v>
      </c>
      <c r="V327" s="270">
        <v>0</v>
      </c>
      <c r="W327" s="270">
        <v>0</v>
      </c>
      <c r="X327" s="270">
        <v>0</v>
      </c>
      <c r="Y327" s="270">
        <v>0</v>
      </c>
      <c r="Z327" s="270">
        <v>0</v>
      </c>
      <c r="AA327" s="270">
        <v>0</v>
      </c>
      <c r="AB327" s="270">
        <v>0</v>
      </c>
      <c r="AC327" s="270">
        <v>0</v>
      </c>
      <c r="AD327" s="270">
        <v>0</v>
      </c>
      <c r="AE327" s="270">
        <v>0</v>
      </c>
      <c r="AF327" s="270">
        <v>0</v>
      </c>
      <c r="AG327" s="270">
        <v>0</v>
      </c>
      <c r="AH327" s="270">
        <v>0</v>
      </c>
      <c r="AI327" s="270">
        <v>0</v>
      </c>
      <c r="AJ327" s="270">
        <v>0</v>
      </c>
      <c r="AK327" s="270">
        <v>0</v>
      </c>
      <c r="AL327" s="270">
        <v>0</v>
      </c>
      <c r="AM327" s="270">
        <v>0</v>
      </c>
      <c r="AN327" s="270">
        <v>0</v>
      </c>
      <c r="AO327" s="270">
        <v>0</v>
      </c>
      <c r="AP327" s="270">
        <v>0</v>
      </c>
      <c r="AQ327" s="270">
        <v>0</v>
      </c>
      <c r="AR327" s="270">
        <v>0</v>
      </c>
      <c r="AS327" s="270">
        <v>0</v>
      </c>
      <c r="AT327" s="270">
        <v>0</v>
      </c>
      <c r="AU327" s="270">
        <v>0</v>
      </c>
      <c r="AV327" s="270">
        <v>0</v>
      </c>
      <c r="AW327" s="270">
        <v>0</v>
      </c>
      <c r="AX327" s="270">
        <v>0</v>
      </c>
      <c r="AY327" s="270">
        <v>0</v>
      </c>
      <c r="AZ327" s="270">
        <v>0</v>
      </c>
      <c r="BA327" s="270">
        <v>0</v>
      </c>
      <c r="BB327" s="270">
        <v>0</v>
      </c>
      <c r="BC327" s="270">
        <v>0</v>
      </c>
      <c r="BD327" s="270">
        <v>0</v>
      </c>
      <c r="BE327" s="270">
        <v>0</v>
      </c>
      <c r="BF327" s="270">
        <v>0</v>
      </c>
      <c r="BG327" s="270">
        <v>0</v>
      </c>
    </row>
    <row r="328" spans="1:59">
      <c r="A328" s="267" t="s">
        <v>1005</v>
      </c>
      <c r="B328" s="268" t="s">
        <v>395</v>
      </c>
      <c r="C328" s="268">
        <v>0</v>
      </c>
      <c r="D328" s="268">
        <v>0</v>
      </c>
      <c r="E328" s="268"/>
      <c r="F328" s="269" t="e">
        <v>#N/A</v>
      </c>
      <c r="G328" s="270">
        <v>0</v>
      </c>
      <c r="H328" s="270">
        <v>0</v>
      </c>
      <c r="I328" s="270">
        <v>0</v>
      </c>
      <c r="J328" s="270">
        <v>0</v>
      </c>
      <c r="K328" s="270">
        <v>0</v>
      </c>
      <c r="L328" s="270" t="e">
        <v>#VALUE!</v>
      </c>
      <c r="M328" s="271" t="s">
        <v>395</v>
      </c>
      <c r="N328" s="269">
        <v>0</v>
      </c>
      <c r="O328" s="269">
        <v>0</v>
      </c>
      <c r="P328" s="269">
        <v>0</v>
      </c>
      <c r="Q328" s="269">
        <v>0</v>
      </c>
      <c r="R328" s="269">
        <v>0</v>
      </c>
      <c r="S328" s="269" t="s">
        <v>134</v>
      </c>
      <c r="T328" s="270">
        <v>0</v>
      </c>
      <c r="U328" s="270">
        <v>0</v>
      </c>
      <c r="V328" s="270">
        <v>0</v>
      </c>
      <c r="W328" s="270">
        <v>0</v>
      </c>
      <c r="X328" s="270">
        <v>0</v>
      </c>
      <c r="Y328" s="270">
        <v>0</v>
      </c>
      <c r="Z328" s="270">
        <v>0</v>
      </c>
      <c r="AA328" s="270">
        <v>0</v>
      </c>
      <c r="AB328" s="270">
        <v>0</v>
      </c>
      <c r="AC328" s="270">
        <v>0</v>
      </c>
      <c r="AD328" s="270">
        <v>0</v>
      </c>
      <c r="AE328" s="270">
        <v>0</v>
      </c>
      <c r="AF328" s="270">
        <v>0</v>
      </c>
      <c r="AG328" s="270">
        <v>0</v>
      </c>
      <c r="AH328" s="270">
        <v>0</v>
      </c>
      <c r="AI328" s="270">
        <v>0</v>
      </c>
      <c r="AJ328" s="270">
        <v>0</v>
      </c>
      <c r="AK328" s="270">
        <v>0</v>
      </c>
      <c r="AL328" s="270">
        <v>0</v>
      </c>
      <c r="AM328" s="270">
        <v>0</v>
      </c>
      <c r="AN328" s="270">
        <v>0</v>
      </c>
      <c r="AO328" s="270">
        <v>0</v>
      </c>
      <c r="AP328" s="270">
        <v>0</v>
      </c>
      <c r="AQ328" s="270">
        <v>0</v>
      </c>
      <c r="AR328" s="270">
        <v>0</v>
      </c>
      <c r="AS328" s="270">
        <v>0</v>
      </c>
      <c r="AT328" s="270">
        <v>0</v>
      </c>
      <c r="AU328" s="270">
        <v>0</v>
      </c>
      <c r="AV328" s="270">
        <v>0</v>
      </c>
      <c r="AW328" s="270">
        <v>0</v>
      </c>
      <c r="AX328" s="270">
        <v>0</v>
      </c>
      <c r="AY328" s="270">
        <v>0</v>
      </c>
      <c r="AZ328" s="270">
        <v>0</v>
      </c>
      <c r="BA328" s="270">
        <v>0</v>
      </c>
      <c r="BB328" s="270">
        <v>0</v>
      </c>
      <c r="BC328" s="270">
        <v>0</v>
      </c>
      <c r="BD328" s="270">
        <v>0</v>
      </c>
      <c r="BE328" s="270">
        <v>0</v>
      </c>
      <c r="BF328" s="270">
        <v>0</v>
      </c>
      <c r="BG328" s="270">
        <v>0</v>
      </c>
    </row>
    <row r="329" spans="1:59">
      <c r="A329" s="267" t="s">
        <v>653</v>
      </c>
      <c r="B329" s="268">
        <v>0.37558333333333338</v>
      </c>
      <c r="C329" s="268">
        <v>0.63700000000000001</v>
      </c>
      <c r="D329" s="268">
        <v>2.7E-2</v>
      </c>
      <c r="E329" s="268"/>
      <c r="F329" s="269">
        <v>2300</v>
      </c>
      <c r="G329" s="270">
        <v>0.253</v>
      </c>
      <c r="H329" s="270">
        <v>0.09</v>
      </c>
      <c r="I329" s="270">
        <v>0</v>
      </c>
      <c r="J329" s="270">
        <v>0</v>
      </c>
      <c r="K329" s="270">
        <v>0</v>
      </c>
      <c r="L329" s="270">
        <v>5.5833333333333846E-3</v>
      </c>
      <c r="M329" s="271">
        <v>110</v>
      </c>
      <c r="N329" s="269">
        <v>2400</v>
      </c>
      <c r="O329" s="269">
        <v>2500</v>
      </c>
      <c r="P329" s="269">
        <v>2600</v>
      </c>
      <c r="Q329" s="269">
        <v>2700</v>
      </c>
      <c r="R329" s="269">
        <v>2700</v>
      </c>
      <c r="S329" s="269" t="s">
        <v>161</v>
      </c>
      <c r="T329" s="270">
        <v>0.29799999999999999</v>
      </c>
      <c r="U329" s="270">
        <v>0.31</v>
      </c>
      <c r="V329" s="270">
        <v>0.32200000000000001</v>
      </c>
      <c r="W329" s="270">
        <v>0.33500000000000002</v>
      </c>
      <c r="X329" s="270">
        <v>0.33500000000000002</v>
      </c>
      <c r="Y329" s="270">
        <v>4.2000000000000003E-2</v>
      </c>
      <c r="Z329" s="270">
        <v>4.2000000000000003E-2</v>
      </c>
      <c r="AA329" s="270">
        <v>4.2000000000000003E-2</v>
      </c>
      <c r="AB329" s="270">
        <v>4.2000000000000003E-2</v>
      </c>
      <c r="AC329" s="270">
        <v>4.2000000000000003E-2</v>
      </c>
      <c r="AD329" s="270">
        <v>0</v>
      </c>
      <c r="AE329" s="270">
        <v>0</v>
      </c>
      <c r="AF329" s="270">
        <v>0</v>
      </c>
      <c r="AG329" s="270">
        <v>0</v>
      </c>
      <c r="AH329" s="270">
        <v>0</v>
      </c>
      <c r="AI329" s="270">
        <v>0</v>
      </c>
      <c r="AJ329" s="270">
        <v>0</v>
      </c>
      <c r="AK329" s="270">
        <v>0</v>
      </c>
      <c r="AL329" s="270">
        <v>0</v>
      </c>
      <c r="AM329" s="270">
        <v>0</v>
      </c>
      <c r="AN329" s="270">
        <v>0</v>
      </c>
      <c r="AO329" s="270">
        <v>0</v>
      </c>
      <c r="AP329" s="270">
        <v>0</v>
      </c>
      <c r="AQ329" s="270">
        <v>0</v>
      </c>
      <c r="AR329" s="270">
        <v>0</v>
      </c>
      <c r="AS329" s="270">
        <v>7.0000000000000001E-3</v>
      </c>
      <c r="AT329" s="270">
        <v>7.0000000000000001E-3</v>
      </c>
      <c r="AU329" s="270">
        <v>7.0000000000000001E-3</v>
      </c>
      <c r="AV329" s="270">
        <v>8.0000000000000002E-3</v>
      </c>
      <c r="AW329" s="270">
        <v>8.0000000000000002E-3</v>
      </c>
      <c r="AX329" s="270">
        <v>0</v>
      </c>
      <c r="AY329" s="270">
        <v>0</v>
      </c>
      <c r="AZ329" s="270">
        <v>0</v>
      </c>
      <c r="BA329" s="270">
        <v>0</v>
      </c>
      <c r="BB329" s="270">
        <v>0</v>
      </c>
      <c r="BC329" s="270">
        <v>0</v>
      </c>
      <c r="BD329" s="270">
        <v>0</v>
      </c>
      <c r="BE329" s="270">
        <v>0</v>
      </c>
      <c r="BF329" s="270">
        <v>0</v>
      </c>
      <c r="BG329" s="270">
        <v>0</v>
      </c>
    </row>
    <row r="330" spans="1:59">
      <c r="A330" s="267" t="s">
        <v>654</v>
      </c>
      <c r="B330" s="268">
        <v>0.26525000000000004</v>
      </c>
      <c r="C330" s="268">
        <v>1.8069999999999999</v>
      </c>
      <c r="D330" s="268">
        <v>0</v>
      </c>
      <c r="E330" s="268"/>
      <c r="F330" s="269">
        <v>3167</v>
      </c>
      <c r="G330" s="270">
        <v>0.16700000000000001</v>
      </c>
      <c r="H330" s="270">
        <v>4.5999999999999999E-2</v>
      </c>
      <c r="I330" s="270">
        <v>0</v>
      </c>
      <c r="J330" s="270">
        <v>0</v>
      </c>
      <c r="K330" s="270">
        <v>5.0000000000000001E-3</v>
      </c>
      <c r="L330" s="270">
        <v>4.7250000000000014E-2</v>
      </c>
      <c r="M330" s="271">
        <v>52.731291443006</v>
      </c>
      <c r="N330" s="269">
        <v>3840</v>
      </c>
      <c r="O330" s="269">
        <v>4361</v>
      </c>
      <c r="P330" s="269">
        <v>4630</v>
      </c>
      <c r="Q330" s="269">
        <v>4911</v>
      </c>
      <c r="R330" s="269">
        <v>5000</v>
      </c>
      <c r="S330" s="269" t="s">
        <v>172</v>
      </c>
      <c r="T330" s="270">
        <v>0.16200000000000001</v>
      </c>
      <c r="U330" s="270">
        <v>0.17499999999999999</v>
      </c>
      <c r="V330" s="270">
        <v>0.186</v>
      </c>
      <c r="W330" s="270">
        <v>0.19700000000000001</v>
      </c>
      <c r="X330" s="270">
        <v>0.20499999999999999</v>
      </c>
      <c r="Y330" s="270">
        <v>4.7E-2</v>
      </c>
      <c r="Z330" s="270">
        <v>5.5E-2</v>
      </c>
      <c r="AA330" s="270">
        <v>6.4000000000000001E-2</v>
      </c>
      <c r="AB330" s="270">
        <v>7.8E-2</v>
      </c>
      <c r="AC330" s="270">
        <v>8.7999999999999995E-2</v>
      </c>
      <c r="AD330" s="270">
        <v>0</v>
      </c>
      <c r="AE330" s="270">
        <v>0</v>
      </c>
      <c r="AF330" s="270">
        <v>0</v>
      </c>
      <c r="AG330" s="270">
        <v>0</v>
      </c>
      <c r="AH330" s="270">
        <v>0</v>
      </c>
      <c r="AI330" s="270">
        <v>0</v>
      </c>
      <c r="AJ330" s="270">
        <v>0</v>
      </c>
      <c r="AK330" s="270">
        <v>0</v>
      </c>
      <c r="AL330" s="270">
        <v>0</v>
      </c>
      <c r="AM330" s="270">
        <v>0</v>
      </c>
      <c r="AN330" s="270">
        <v>2E-3</v>
      </c>
      <c r="AO330" s="270">
        <v>2E-3</v>
      </c>
      <c r="AP330" s="270">
        <v>2E-3</v>
      </c>
      <c r="AQ330" s="270">
        <v>2E-3</v>
      </c>
      <c r="AR330" s="270">
        <v>0</v>
      </c>
      <c r="AS330" s="270">
        <v>4.5999999999999999E-2</v>
      </c>
      <c r="AT330" s="270">
        <v>5.0999999999999997E-2</v>
      </c>
      <c r="AU330" s="270">
        <v>5.5E-2</v>
      </c>
      <c r="AV330" s="270">
        <v>6.0999999999999999E-2</v>
      </c>
      <c r="AW330" s="270">
        <v>6.5000000000000002E-2</v>
      </c>
      <c r="AX330" s="270">
        <v>1.35</v>
      </c>
      <c r="AY330" s="270">
        <v>0.14399999999999999</v>
      </c>
      <c r="AZ330" s="270">
        <v>0.14399999999999999</v>
      </c>
      <c r="BA330" s="270">
        <v>0.14399999999999999</v>
      </c>
      <c r="BB330" s="270">
        <v>0</v>
      </c>
      <c r="BC330" s="270">
        <v>0</v>
      </c>
      <c r="BD330" s="270">
        <v>0</v>
      </c>
      <c r="BE330" s="270">
        <v>0</v>
      </c>
      <c r="BF330" s="270">
        <v>0</v>
      </c>
      <c r="BG330" s="270">
        <v>0</v>
      </c>
    </row>
    <row r="331" spans="1:59">
      <c r="A331" s="267" t="s">
        <v>655</v>
      </c>
      <c r="B331" s="268" t="s">
        <v>395</v>
      </c>
      <c r="C331" s="268">
        <v>0</v>
      </c>
      <c r="D331" s="268">
        <v>0</v>
      </c>
      <c r="E331" s="268"/>
      <c r="F331" s="269" t="e">
        <v>#N/A</v>
      </c>
      <c r="G331" s="270">
        <v>0</v>
      </c>
      <c r="H331" s="270">
        <v>0</v>
      </c>
      <c r="I331" s="270">
        <v>0</v>
      </c>
      <c r="J331" s="270">
        <v>0</v>
      </c>
      <c r="K331" s="270">
        <v>0</v>
      </c>
      <c r="L331" s="270" t="e">
        <v>#VALUE!</v>
      </c>
      <c r="M331" s="271" t="s">
        <v>395</v>
      </c>
      <c r="N331" s="269">
        <v>0</v>
      </c>
      <c r="O331" s="269">
        <v>0</v>
      </c>
      <c r="P331" s="269">
        <v>0</v>
      </c>
      <c r="Q331" s="269">
        <v>0</v>
      </c>
      <c r="R331" s="269">
        <v>0</v>
      </c>
      <c r="S331" s="269" t="s">
        <v>182</v>
      </c>
      <c r="T331" s="270">
        <v>0</v>
      </c>
      <c r="U331" s="270">
        <v>0</v>
      </c>
      <c r="V331" s="270">
        <v>0</v>
      </c>
      <c r="W331" s="270">
        <v>0</v>
      </c>
      <c r="X331" s="270">
        <v>0</v>
      </c>
      <c r="Y331" s="270">
        <v>0</v>
      </c>
      <c r="Z331" s="270">
        <v>0</v>
      </c>
      <c r="AA331" s="270">
        <v>0</v>
      </c>
      <c r="AB331" s="270">
        <v>0</v>
      </c>
      <c r="AC331" s="270">
        <v>0</v>
      </c>
      <c r="AD331" s="270">
        <v>0</v>
      </c>
      <c r="AE331" s="270">
        <v>0</v>
      </c>
      <c r="AF331" s="270">
        <v>0</v>
      </c>
      <c r="AG331" s="270">
        <v>0</v>
      </c>
      <c r="AH331" s="270">
        <v>0</v>
      </c>
      <c r="AI331" s="270">
        <v>0</v>
      </c>
      <c r="AJ331" s="270">
        <v>0</v>
      </c>
      <c r="AK331" s="270">
        <v>0</v>
      </c>
      <c r="AL331" s="270">
        <v>0</v>
      </c>
      <c r="AM331" s="270">
        <v>0</v>
      </c>
      <c r="AN331" s="270">
        <v>0</v>
      </c>
      <c r="AO331" s="270">
        <v>0</v>
      </c>
      <c r="AP331" s="270">
        <v>0</v>
      </c>
      <c r="AQ331" s="270">
        <v>0</v>
      </c>
      <c r="AR331" s="270">
        <v>0</v>
      </c>
      <c r="AS331" s="270">
        <v>0</v>
      </c>
      <c r="AT331" s="270">
        <v>0</v>
      </c>
      <c r="AU331" s="270">
        <v>0</v>
      </c>
      <c r="AV331" s="270">
        <v>0</v>
      </c>
      <c r="AW331" s="270">
        <v>0</v>
      </c>
      <c r="AX331" s="270">
        <v>0</v>
      </c>
      <c r="AY331" s="270">
        <v>0</v>
      </c>
      <c r="AZ331" s="270">
        <v>0</v>
      </c>
      <c r="BA331" s="270">
        <v>0</v>
      </c>
      <c r="BB331" s="270">
        <v>0</v>
      </c>
      <c r="BC331" s="270">
        <v>0</v>
      </c>
      <c r="BD331" s="270">
        <v>0</v>
      </c>
      <c r="BE331" s="270">
        <v>0</v>
      </c>
      <c r="BF331" s="270">
        <v>0</v>
      </c>
      <c r="BG331" s="270">
        <v>0</v>
      </c>
    </row>
    <row r="332" spans="1:59">
      <c r="A332" s="267" t="s">
        <v>656</v>
      </c>
      <c r="B332" s="268">
        <v>5.9583333333333342E-2</v>
      </c>
      <c r="C332" s="268">
        <v>0.25</v>
      </c>
      <c r="D332" s="268">
        <v>1.2E-2</v>
      </c>
      <c r="E332" s="268"/>
      <c r="F332" s="269">
        <v>794</v>
      </c>
      <c r="G332" s="270">
        <v>2.5000000000000001E-2</v>
      </c>
      <c r="H332" s="270">
        <v>1.9E-2</v>
      </c>
      <c r="I332" s="270">
        <v>0</v>
      </c>
      <c r="J332" s="270">
        <v>0</v>
      </c>
      <c r="K332" s="270">
        <v>1E-3</v>
      </c>
      <c r="L332" s="270">
        <v>2.5833333333333472E-3</v>
      </c>
      <c r="M332" s="271">
        <v>31.486146095717885</v>
      </c>
      <c r="N332" s="269">
        <v>804</v>
      </c>
      <c r="O332" s="269">
        <v>804</v>
      </c>
      <c r="P332" s="269">
        <v>824</v>
      </c>
      <c r="Q332" s="269">
        <v>844</v>
      </c>
      <c r="R332" s="269">
        <v>884</v>
      </c>
      <c r="S332" s="269" t="s">
        <v>145</v>
      </c>
      <c r="T332" s="270">
        <v>0.03</v>
      </c>
      <c r="U332" s="270">
        <v>3.5999999999999997E-2</v>
      </c>
      <c r="V332" s="270">
        <v>4.2000000000000003E-2</v>
      </c>
      <c r="W332" s="270">
        <v>5.0999999999999997E-2</v>
      </c>
      <c r="X332" s="270">
        <v>5.7000000000000002E-2</v>
      </c>
      <c r="Y332" s="270">
        <v>2.5000000000000001E-2</v>
      </c>
      <c r="Z332" s="270">
        <v>3.1E-2</v>
      </c>
      <c r="AA332" s="270">
        <v>3.5999999999999997E-2</v>
      </c>
      <c r="AB332" s="270">
        <v>4.1000000000000002E-2</v>
      </c>
      <c r="AC332" s="270">
        <v>4.5999999999999999E-2</v>
      </c>
      <c r="AD332" s="270">
        <v>0</v>
      </c>
      <c r="AE332" s="270">
        <v>0</v>
      </c>
      <c r="AF332" s="270">
        <v>0</v>
      </c>
      <c r="AG332" s="270">
        <v>0</v>
      </c>
      <c r="AH332" s="270">
        <v>0</v>
      </c>
      <c r="AI332" s="270">
        <v>0</v>
      </c>
      <c r="AJ332" s="270">
        <v>0</v>
      </c>
      <c r="AK332" s="270">
        <v>0</v>
      </c>
      <c r="AL332" s="270">
        <v>0</v>
      </c>
      <c r="AM332" s="270">
        <v>0</v>
      </c>
      <c r="AN332" s="270">
        <v>0</v>
      </c>
      <c r="AO332" s="270">
        <v>1E-3</v>
      </c>
      <c r="AP332" s="270">
        <v>1E-3</v>
      </c>
      <c r="AQ332" s="270">
        <v>1E-3</v>
      </c>
      <c r="AR332" s="270">
        <v>1E-3</v>
      </c>
      <c r="AS332" s="270">
        <v>7.0000000000000001E-3</v>
      </c>
      <c r="AT332" s="270">
        <v>7.0000000000000001E-3</v>
      </c>
      <c r="AU332" s="270">
        <v>8.0000000000000002E-3</v>
      </c>
      <c r="AV332" s="270">
        <v>8.0000000000000002E-3</v>
      </c>
      <c r="AW332" s="270">
        <v>8.0000000000000002E-3</v>
      </c>
      <c r="AX332" s="270">
        <v>0</v>
      </c>
      <c r="AY332" s="270">
        <v>0</v>
      </c>
      <c r="AZ332" s="270">
        <v>0</v>
      </c>
      <c r="BA332" s="270">
        <v>0</v>
      </c>
      <c r="BB332" s="270">
        <v>0</v>
      </c>
      <c r="BC332" s="270">
        <v>0</v>
      </c>
      <c r="BD332" s="270">
        <v>0</v>
      </c>
      <c r="BE332" s="270">
        <v>0</v>
      </c>
      <c r="BF332" s="270">
        <v>0</v>
      </c>
      <c r="BG332" s="270">
        <v>0</v>
      </c>
    </row>
    <row r="333" spans="1:59">
      <c r="A333" s="267" t="s">
        <v>657</v>
      </c>
      <c r="B333" s="268">
        <v>0.16224999999999998</v>
      </c>
      <c r="C333" s="268">
        <v>0.3</v>
      </c>
      <c r="D333" s="268">
        <v>0</v>
      </c>
      <c r="E333" s="268"/>
      <c r="F333" s="269">
        <v>5229</v>
      </c>
      <c r="G333" s="270">
        <v>0.12</v>
      </c>
      <c r="H333" s="270">
        <v>1E-3</v>
      </c>
      <c r="I333" s="270">
        <v>0</v>
      </c>
      <c r="J333" s="270">
        <v>0</v>
      </c>
      <c r="K333" s="270">
        <v>1.6E-2</v>
      </c>
      <c r="L333" s="270">
        <v>2.5249999999999967E-2</v>
      </c>
      <c r="M333" s="271">
        <v>22.948938611589213</v>
      </c>
      <c r="N333" s="269">
        <v>5300</v>
      </c>
      <c r="O333" s="269">
        <v>5800</v>
      </c>
      <c r="P333" s="269">
        <v>6300</v>
      </c>
      <c r="Q333" s="269">
        <v>6800</v>
      </c>
      <c r="R333" s="269">
        <v>7300</v>
      </c>
      <c r="S333" s="269" t="s">
        <v>191</v>
      </c>
      <c r="T333" s="270">
        <v>0.12</v>
      </c>
      <c r="U333" s="270">
        <v>0.13100000000000001</v>
      </c>
      <c r="V333" s="270">
        <v>0.14199999999999999</v>
      </c>
      <c r="W333" s="270">
        <v>0.154</v>
      </c>
      <c r="X333" s="270">
        <v>0.16600000000000001</v>
      </c>
      <c r="Y333" s="270">
        <v>1E-3</v>
      </c>
      <c r="Z333" s="270">
        <v>1E-3</v>
      </c>
      <c r="AA333" s="270">
        <v>1E-3</v>
      </c>
      <c r="AB333" s="270">
        <v>1E-3</v>
      </c>
      <c r="AC333" s="270">
        <v>1E-3</v>
      </c>
      <c r="AD333" s="270">
        <v>0</v>
      </c>
      <c r="AE333" s="270">
        <v>0</v>
      </c>
      <c r="AF333" s="270">
        <v>0</v>
      </c>
      <c r="AG333" s="270">
        <v>0</v>
      </c>
      <c r="AH333" s="270">
        <v>0</v>
      </c>
      <c r="AI333" s="270">
        <v>0</v>
      </c>
      <c r="AJ333" s="270">
        <v>0</v>
      </c>
      <c r="AK333" s="270">
        <v>0</v>
      </c>
      <c r="AL333" s="270">
        <v>0</v>
      </c>
      <c r="AM333" s="270">
        <v>0</v>
      </c>
      <c r="AN333" s="270">
        <v>1.6E-2</v>
      </c>
      <c r="AO333" s="270">
        <v>1.6E-2</v>
      </c>
      <c r="AP333" s="270">
        <v>1.6E-2</v>
      </c>
      <c r="AQ333" s="270">
        <v>1.6E-2</v>
      </c>
      <c r="AR333" s="270">
        <v>1.6E-2</v>
      </c>
      <c r="AS333" s="270">
        <v>2.5000000000000001E-2</v>
      </c>
      <c r="AT333" s="270">
        <v>2.7E-2</v>
      </c>
      <c r="AU333" s="270">
        <v>2.9000000000000001E-2</v>
      </c>
      <c r="AV333" s="270">
        <v>3.1E-2</v>
      </c>
      <c r="AW333" s="270">
        <v>3.3000000000000002E-2</v>
      </c>
      <c r="AX333" s="270">
        <v>0</v>
      </c>
      <c r="AY333" s="270">
        <v>0</v>
      </c>
      <c r="AZ333" s="270">
        <v>0</v>
      </c>
      <c r="BA333" s="270">
        <v>0</v>
      </c>
      <c r="BB333" s="270">
        <v>0</v>
      </c>
      <c r="BC333" s="270">
        <v>0</v>
      </c>
      <c r="BD333" s="270">
        <v>0</v>
      </c>
      <c r="BE333" s="270">
        <v>0</v>
      </c>
      <c r="BF333" s="270">
        <v>0</v>
      </c>
      <c r="BG333" s="270">
        <v>0</v>
      </c>
    </row>
    <row r="334" spans="1:59">
      <c r="A334" s="267" t="s">
        <v>658</v>
      </c>
      <c r="B334" s="268">
        <v>1.5000000000000001E-2</v>
      </c>
      <c r="C334" s="268">
        <v>0.14700000000000002</v>
      </c>
      <c r="D334" s="268">
        <v>0</v>
      </c>
      <c r="E334" s="268"/>
      <c r="F334" s="269">
        <v>50</v>
      </c>
      <c r="G334" s="270">
        <v>0.01</v>
      </c>
      <c r="H334" s="270">
        <v>0</v>
      </c>
      <c r="I334" s="270">
        <v>0</v>
      </c>
      <c r="J334" s="270">
        <v>0</v>
      </c>
      <c r="K334" s="270">
        <v>2E-3</v>
      </c>
      <c r="L334" s="270">
        <v>3.0000000000000009E-3</v>
      </c>
      <c r="M334" s="271">
        <v>200</v>
      </c>
      <c r="N334" s="269">
        <v>70</v>
      </c>
      <c r="O334" s="269">
        <v>80</v>
      </c>
      <c r="P334" s="269">
        <v>90</v>
      </c>
      <c r="Q334" s="269">
        <v>100</v>
      </c>
      <c r="R334" s="269">
        <v>110</v>
      </c>
      <c r="S334" s="269" t="s">
        <v>188</v>
      </c>
      <c r="T334" s="270">
        <v>2.4E-2</v>
      </c>
      <c r="U334" s="270">
        <v>2.7E-2</v>
      </c>
      <c r="V334" s="270">
        <v>2.8000000000000001E-2</v>
      </c>
      <c r="W334" s="270">
        <v>3.1E-2</v>
      </c>
      <c r="X334" s="270">
        <v>3.2000000000000001E-2</v>
      </c>
      <c r="Y334" s="270">
        <v>0</v>
      </c>
      <c r="Z334" s="270">
        <v>0</v>
      </c>
      <c r="AA334" s="270">
        <v>0</v>
      </c>
      <c r="AB334" s="270">
        <v>0</v>
      </c>
      <c r="AC334" s="270">
        <v>0</v>
      </c>
      <c r="AD334" s="270">
        <v>0</v>
      </c>
      <c r="AE334" s="270">
        <v>0</v>
      </c>
      <c r="AF334" s="270">
        <v>0</v>
      </c>
      <c r="AG334" s="270">
        <v>0</v>
      </c>
      <c r="AH334" s="270">
        <v>0</v>
      </c>
      <c r="AI334" s="270">
        <v>0</v>
      </c>
      <c r="AJ334" s="270">
        <v>0</v>
      </c>
      <c r="AK334" s="270">
        <v>0</v>
      </c>
      <c r="AL334" s="270">
        <v>0</v>
      </c>
      <c r="AM334" s="270">
        <v>0</v>
      </c>
      <c r="AN334" s="270">
        <v>2E-3</v>
      </c>
      <c r="AO334" s="270">
        <v>2E-3</v>
      </c>
      <c r="AP334" s="270">
        <v>3.0000000000000001E-3</v>
      </c>
      <c r="AQ334" s="270">
        <v>3.0000000000000001E-3</v>
      </c>
      <c r="AR334" s="270">
        <v>3.0000000000000001E-3</v>
      </c>
      <c r="AS334" s="270">
        <v>0.01</v>
      </c>
      <c r="AT334" s="270">
        <v>1.2E-2</v>
      </c>
      <c r="AU334" s="270">
        <v>1.2E-2</v>
      </c>
      <c r="AV334" s="270">
        <v>1.4E-2</v>
      </c>
      <c r="AW334" s="270">
        <v>1.4E-2</v>
      </c>
      <c r="AX334" s="270">
        <v>0</v>
      </c>
      <c r="AY334" s="270">
        <v>0</v>
      </c>
      <c r="AZ334" s="270">
        <v>0</v>
      </c>
      <c r="BA334" s="270">
        <v>0</v>
      </c>
      <c r="BB334" s="270">
        <v>0</v>
      </c>
      <c r="BC334" s="270">
        <v>0</v>
      </c>
      <c r="BD334" s="270">
        <v>0</v>
      </c>
      <c r="BE334" s="270">
        <v>0</v>
      </c>
      <c r="BF334" s="270">
        <v>0</v>
      </c>
      <c r="BG334" s="270">
        <v>0</v>
      </c>
    </row>
    <row r="335" spans="1:59">
      <c r="A335" s="267" t="s">
        <v>659</v>
      </c>
      <c r="B335" s="268">
        <v>0.15633333333333332</v>
      </c>
      <c r="C335" s="268">
        <v>0.28699999999999998</v>
      </c>
      <c r="D335" s="268">
        <v>0</v>
      </c>
      <c r="E335" s="268"/>
      <c r="F335" s="269">
        <v>1480</v>
      </c>
      <c r="G335" s="270">
        <v>8.1000000000000003E-2</v>
      </c>
      <c r="H335" s="270">
        <v>5.0000000000000001E-3</v>
      </c>
      <c r="I335" s="270">
        <v>6.0000000000000001E-3</v>
      </c>
      <c r="J335" s="270">
        <v>2.5999999999999999E-2</v>
      </c>
      <c r="K335" s="270">
        <v>0.02</v>
      </c>
      <c r="L335" s="270">
        <v>1.8333333333333313E-2</v>
      </c>
      <c r="M335" s="271">
        <v>54.729729729729726</v>
      </c>
      <c r="N335" s="269">
        <v>1495</v>
      </c>
      <c r="O335" s="269">
        <v>1510</v>
      </c>
      <c r="P335" s="269">
        <v>1525</v>
      </c>
      <c r="Q335" s="269">
        <v>1540</v>
      </c>
      <c r="R335" s="269">
        <v>1555</v>
      </c>
      <c r="S335" s="269" t="s">
        <v>202</v>
      </c>
      <c r="T335" s="270">
        <v>8.8999999999999996E-2</v>
      </c>
      <c r="U335" s="270">
        <v>0.09</v>
      </c>
      <c r="V335" s="270">
        <v>9.0999999999999998E-2</v>
      </c>
      <c r="W335" s="270">
        <v>9.1999999999999998E-2</v>
      </c>
      <c r="X335" s="270">
        <v>9.2999999999999999E-2</v>
      </c>
      <c r="Y335" s="270">
        <v>6.0000000000000001E-3</v>
      </c>
      <c r="Z335" s="270">
        <v>6.0000000000000001E-3</v>
      </c>
      <c r="AA335" s="270">
        <v>6.0000000000000001E-3</v>
      </c>
      <c r="AB335" s="270">
        <v>6.0000000000000001E-3</v>
      </c>
      <c r="AC335" s="270">
        <v>6.0000000000000001E-3</v>
      </c>
      <c r="AD335" s="270">
        <v>7.0000000000000001E-3</v>
      </c>
      <c r="AE335" s="270">
        <v>7.0000000000000001E-3</v>
      </c>
      <c r="AF335" s="270">
        <v>7.0000000000000001E-3</v>
      </c>
      <c r="AG335" s="270">
        <v>7.0000000000000001E-3</v>
      </c>
      <c r="AH335" s="270">
        <v>7.0000000000000001E-3</v>
      </c>
      <c r="AI335" s="270">
        <v>2.5999999999999999E-2</v>
      </c>
      <c r="AJ335" s="270">
        <v>2.7E-2</v>
      </c>
      <c r="AK335" s="270">
        <v>2.7E-2</v>
      </c>
      <c r="AL335" s="270">
        <v>2.8000000000000001E-2</v>
      </c>
      <c r="AM335" s="270">
        <v>2.8000000000000001E-2</v>
      </c>
      <c r="AN335" s="270">
        <v>2E-3</v>
      </c>
      <c r="AO335" s="270">
        <v>2E-3</v>
      </c>
      <c r="AP335" s="270">
        <v>2E-3</v>
      </c>
      <c r="AQ335" s="270">
        <v>2E-3</v>
      </c>
      <c r="AR335" s="270">
        <v>2E-3</v>
      </c>
      <c r="AS335" s="270">
        <v>-4.5999999999999999E-2</v>
      </c>
      <c r="AT335" s="270">
        <v>-4.7E-2</v>
      </c>
      <c r="AU335" s="270">
        <v>-4.7E-2</v>
      </c>
      <c r="AV335" s="270">
        <v>-4.8000000000000001E-2</v>
      </c>
      <c r="AW335" s="270">
        <v>-4.8000000000000001E-2</v>
      </c>
      <c r="AX335" s="270">
        <v>0</v>
      </c>
      <c r="AY335" s="270">
        <v>0</v>
      </c>
      <c r="AZ335" s="270">
        <v>0</v>
      </c>
      <c r="BA335" s="270">
        <v>0</v>
      </c>
      <c r="BB335" s="270">
        <v>0</v>
      </c>
      <c r="BC335" s="270">
        <v>0</v>
      </c>
      <c r="BD335" s="270">
        <v>0</v>
      </c>
      <c r="BE335" s="270">
        <v>0</v>
      </c>
      <c r="BF335" s="270">
        <v>0</v>
      </c>
      <c r="BG335" s="270">
        <v>0</v>
      </c>
    </row>
    <row r="336" spans="1:59">
      <c r="A336" s="267" t="s">
        <v>660</v>
      </c>
      <c r="B336" s="268">
        <v>0.23624999999999999</v>
      </c>
      <c r="C336" s="268">
        <v>0.56300000000000006</v>
      </c>
      <c r="D336" s="268">
        <v>0</v>
      </c>
      <c r="E336" s="268"/>
      <c r="F336" s="269">
        <v>3310</v>
      </c>
      <c r="G336" s="270">
        <v>0.193</v>
      </c>
      <c r="H336" s="270">
        <v>2E-3</v>
      </c>
      <c r="I336" s="270">
        <v>0</v>
      </c>
      <c r="J336" s="270">
        <v>0</v>
      </c>
      <c r="K336" s="270">
        <v>3.1E-2</v>
      </c>
      <c r="L336" s="270">
        <v>1.0249999999999981E-2</v>
      </c>
      <c r="M336" s="271">
        <v>58.308157099697887</v>
      </c>
      <c r="N336" s="269">
        <v>3315</v>
      </c>
      <c r="O336" s="269">
        <v>3315</v>
      </c>
      <c r="P336" s="269">
        <v>3315</v>
      </c>
      <c r="Q336" s="269">
        <v>3315</v>
      </c>
      <c r="R336" s="269">
        <v>3315</v>
      </c>
      <c r="S336" s="269" t="s">
        <v>166</v>
      </c>
      <c r="T336" s="270">
        <v>0.27</v>
      </c>
      <c r="U336" s="270">
        <v>0.26800000000000002</v>
      </c>
      <c r="V336" s="270">
        <v>0.26700000000000002</v>
      </c>
      <c r="W336" s="270">
        <v>0.26500000000000001</v>
      </c>
      <c r="X336" s="270">
        <v>0.26400000000000001</v>
      </c>
      <c r="Y336" s="270">
        <v>2E-3</v>
      </c>
      <c r="Z336" s="270">
        <v>2E-3</v>
      </c>
      <c r="AA336" s="270">
        <v>2E-3</v>
      </c>
      <c r="AB336" s="270">
        <v>2E-3</v>
      </c>
      <c r="AC336" s="270">
        <v>2E-3</v>
      </c>
      <c r="AD336" s="270">
        <v>0</v>
      </c>
      <c r="AE336" s="270">
        <v>0</v>
      </c>
      <c r="AF336" s="270">
        <v>0</v>
      </c>
      <c r="AG336" s="270">
        <v>0</v>
      </c>
      <c r="AH336" s="270">
        <v>0</v>
      </c>
      <c r="AI336" s="270">
        <v>0</v>
      </c>
      <c r="AJ336" s="270">
        <v>0</v>
      </c>
      <c r="AK336" s="270">
        <v>0</v>
      </c>
      <c r="AL336" s="270">
        <v>0</v>
      </c>
      <c r="AM336" s="270">
        <v>0</v>
      </c>
      <c r="AN336" s="270">
        <v>0.02</v>
      </c>
      <c r="AO336" s="270">
        <v>1.6E-2</v>
      </c>
      <c r="AP336" s="270">
        <v>1.6E-2</v>
      </c>
      <c r="AQ336" s="270">
        <v>1.6E-2</v>
      </c>
      <c r="AR336" s="270">
        <v>1.6E-2</v>
      </c>
      <c r="AS336" s="270">
        <v>1.2999999999999999E-2</v>
      </c>
      <c r="AT336" s="270">
        <v>1.2999999999999999E-2</v>
      </c>
      <c r="AU336" s="270">
        <v>1.2999999999999999E-2</v>
      </c>
      <c r="AV336" s="270">
        <v>1.2999999999999999E-2</v>
      </c>
      <c r="AW336" s="270">
        <v>1.2E-2</v>
      </c>
      <c r="AX336" s="270">
        <v>0</v>
      </c>
      <c r="AY336" s="270">
        <v>0</v>
      </c>
      <c r="AZ336" s="270">
        <v>0</v>
      </c>
      <c r="BA336" s="270">
        <v>0</v>
      </c>
      <c r="BB336" s="270">
        <v>0</v>
      </c>
      <c r="BC336" s="270">
        <v>0</v>
      </c>
      <c r="BD336" s="270">
        <v>0</v>
      </c>
      <c r="BE336" s="270">
        <v>0</v>
      </c>
      <c r="BF336" s="270">
        <v>0</v>
      </c>
      <c r="BG336" s="270">
        <v>0</v>
      </c>
    </row>
    <row r="337" spans="1:59">
      <c r="A337" s="267" t="s">
        <v>661</v>
      </c>
      <c r="B337" s="268">
        <v>0.27816666666666667</v>
      </c>
      <c r="C337" s="268">
        <v>3</v>
      </c>
      <c r="D337" s="268">
        <v>0</v>
      </c>
      <c r="E337" s="268"/>
      <c r="F337" s="269">
        <v>3170</v>
      </c>
      <c r="G337" s="270">
        <v>0.161</v>
      </c>
      <c r="H337" s="270">
        <v>0.04</v>
      </c>
      <c r="I337" s="270">
        <v>4.9000000000000002E-2</v>
      </c>
      <c r="J337" s="270">
        <v>0</v>
      </c>
      <c r="K337" s="270">
        <v>0.02</v>
      </c>
      <c r="L337" s="270">
        <v>8.1666666666666554E-3</v>
      </c>
      <c r="M337" s="271">
        <v>50.788643533123029</v>
      </c>
      <c r="N337" s="269">
        <v>3329</v>
      </c>
      <c r="O337" s="269">
        <v>3661</v>
      </c>
      <c r="P337" s="269">
        <v>4027</v>
      </c>
      <c r="Q337" s="269">
        <v>4430</v>
      </c>
      <c r="R337" s="269">
        <v>4873</v>
      </c>
      <c r="S337" s="269" t="s">
        <v>146</v>
      </c>
      <c r="T337" s="270">
        <v>0.16900000000000001</v>
      </c>
      <c r="U337" s="270">
        <v>0.186</v>
      </c>
      <c r="V337" s="270">
        <v>0.20499999999999999</v>
      </c>
      <c r="W337" s="270">
        <v>0.22500000000000001</v>
      </c>
      <c r="X337" s="270">
        <v>0.248</v>
      </c>
      <c r="Y337" s="270">
        <v>4.3999999999999997E-2</v>
      </c>
      <c r="Z337" s="270">
        <v>5.1999999999999998E-2</v>
      </c>
      <c r="AA337" s="270">
        <v>0.06</v>
      </c>
      <c r="AB337" s="270">
        <v>6.8000000000000005E-2</v>
      </c>
      <c r="AC337" s="270">
        <v>7.5999999999999998E-2</v>
      </c>
      <c r="AD337" s="270">
        <v>5.0999999999999997E-2</v>
      </c>
      <c r="AE337" s="270">
        <v>5.6000000000000001E-2</v>
      </c>
      <c r="AF337" s="270">
        <v>6.0999999999999999E-2</v>
      </c>
      <c r="AG337" s="270">
        <v>6.6000000000000003E-2</v>
      </c>
      <c r="AH337" s="270">
        <v>7.0999999999999994E-2</v>
      </c>
      <c r="AI337" s="270">
        <v>0</v>
      </c>
      <c r="AJ337" s="270">
        <v>0</v>
      </c>
      <c r="AK337" s="270">
        <v>0</v>
      </c>
      <c r="AL337" s="270">
        <v>0</v>
      </c>
      <c r="AM337" s="270">
        <v>0</v>
      </c>
      <c r="AN337" s="270">
        <v>2.1000000000000001E-2</v>
      </c>
      <c r="AO337" s="270">
        <v>2.3E-2</v>
      </c>
      <c r="AP337" s="270">
        <v>2.5000000000000001E-2</v>
      </c>
      <c r="AQ337" s="270">
        <v>2.7E-2</v>
      </c>
      <c r="AR337" s="270">
        <v>2.9000000000000001E-2</v>
      </c>
      <c r="AS337" s="270">
        <v>8.0000000000000002E-3</v>
      </c>
      <c r="AT337" s="270">
        <v>8.9999999999999993E-3</v>
      </c>
      <c r="AU337" s="270">
        <v>0.01</v>
      </c>
      <c r="AV337" s="270">
        <v>1.0999999999999999E-2</v>
      </c>
      <c r="AW337" s="270">
        <v>1.2999999999999999E-2</v>
      </c>
      <c r="AX337" s="270">
        <v>0</v>
      </c>
      <c r="AY337" s="270">
        <v>0</v>
      </c>
      <c r="AZ337" s="270">
        <v>0</v>
      </c>
      <c r="BA337" s="270">
        <v>0</v>
      </c>
      <c r="BB337" s="270">
        <v>0</v>
      </c>
      <c r="BC337" s="270">
        <v>0</v>
      </c>
      <c r="BD337" s="270">
        <v>0</v>
      </c>
      <c r="BE337" s="270">
        <v>0</v>
      </c>
      <c r="BF337" s="270">
        <v>0</v>
      </c>
      <c r="BG337" s="270">
        <v>0</v>
      </c>
    </row>
    <row r="338" spans="1:59">
      <c r="A338" s="267" t="s">
        <v>662</v>
      </c>
      <c r="B338" s="268">
        <v>1.1666666666666667E-2</v>
      </c>
      <c r="C338" s="268">
        <v>4.2999999999999997E-2</v>
      </c>
      <c r="D338" s="268">
        <v>0</v>
      </c>
      <c r="E338" s="268"/>
      <c r="F338" s="269">
        <v>150</v>
      </c>
      <c r="G338" s="270">
        <v>8.0000000000000002E-3</v>
      </c>
      <c r="H338" s="270">
        <v>2E-3</v>
      </c>
      <c r="I338" s="270">
        <v>0</v>
      </c>
      <c r="J338" s="270">
        <v>0</v>
      </c>
      <c r="K338" s="270">
        <v>0</v>
      </c>
      <c r="L338" s="270">
        <v>1.666666666666667E-3</v>
      </c>
      <c r="M338" s="271">
        <v>53.333333333333336</v>
      </c>
      <c r="N338" s="269">
        <v>217</v>
      </c>
      <c r="O338" s="269">
        <v>300</v>
      </c>
      <c r="P338" s="269">
        <v>310</v>
      </c>
      <c r="Q338" s="269">
        <v>330</v>
      </c>
      <c r="R338" s="269">
        <v>340</v>
      </c>
      <c r="S338" s="269" t="s">
        <v>221</v>
      </c>
      <c r="T338" s="270">
        <v>0.01</v>
      </c>
      <c r="U338" s="270">
        <v>1.0999999999999999E-2</v>
      </c>
      <c r="V338" s="270">
        <v>1.2E-2</v>
      </c>
      <c r="W338" s="270">
        <v>1.2999999999999999E-2</v>
      </c>
      <c r="X338" s="270">
        <v>1.4999999999999999E-2</v>
      </c>
      <c r="Y338" s="270">
        <v>3.0000000000000001E-3</v>
      </c>
      <c r="Z338" s="270">
        <v>6.0000000000000001E-3</v>
      </c>
      <c r="AA338" s="270">
        <v>7.0000000000000001E-3</v>
      </c>
      <c r="AB338" s="270">
        <v>0.01</v>
      </c>
      <c r="AC338" s="270">
        <v>1.2E-2</v>
      </c>
      <c r="AD338" s="270">
        <v>0</v>
      </c>
      <c r="AE338" s="270">
        <v>0</v>
      </c>
      <c r="AF338" s="270">
        <v>0</v>
      </c>
      <c r="AG338" s="270">
        <v>0</v>
      </c>
      <c r="AH338" s="270">
        <v>0</v>
      </c>
      <c r="AI338" s="270">
        <v>1E-3</v>
      </c>
      <c r="AJ338" s="270">
        <v>1E-3</v>
      </c>
      <c r="AK338" s="270">
        <v>2E-3</v>
      </c>
      <c r="AL338" s="270">
        <v>2E-3</v>
      </c>
      <c r="AM338" s="270">
        <v>2E-3</v>
      </c>
      <c r="AN338" s="270">
        <v>0</v>
      </c>
      <c r="AO338" s="270">
        <v>0</v>
      </c>
      <c r="AP338" s="270">
        <v>0</v>
      </c>
      <c r="AQ338" s="270">
        <v>0</v>
      </c>
      <c r="AR338" s="270">
        <v>0</v>
      </c>
      <c r="AS338" s="270">
        <v>1E-3</v>
      </c>
      <c r="AT338" s="270">
        <v>2E-3</v>
      </c>
      <c r="AU338" s="270">
        <v>2E-3</v>
      </c>
      <c r="AV338" s="270">
        <v>3.0000000000000001E-3</v>
      </c>
      <c r="AW338" s="270">
        <v>3.0000000000000001E-3</v>
      </c>
      <c r="AX338" s="270">
        <v>0</v>
      </c>
      <c r="AY338" s="270">
        <v>0</v>
      </c>
      <c r="AZ338" s="270">
        <v>0</v>
      </c>
      <c r="BA338" s="270">
        <v>0</v>
      </c>
      <c r="BB338" s="270">
        <v>0</v>
      </c>
      <c r="BC338" s="270">
        <v>0</v>
      </c>
      <c r="BD338" s="270">
        <v>0</v>
      </c>
      <c r="BE338" s="270">
        <v>0</v>
      </c>
      <c r="BF338" s="270">
        <v>0</v>
      </c>
      <c r="BG338" s="270">
        <v>0</v>
      </c>
    </row>
    <row r="339" spans="1:59">
      <c r="A339" s="267" t="s">
        <v>663</v>
      </c>
      <c r="B339" s="268">
        <v>0.12833333333333335</v>
      </c>
      <c r="C339" s="268">
        <v>0.20499999999999999</v>
      </c>
      <c r="D339" s="268">
        <v>0</v>
      </c>
      <c r="E339" s="268"/>
      <c r="F339" s="269">
        <v>1671</v>
      </c>
      <c r="G339" s="270">
        <v>9.1999999999999998E-2</v>
      </c>
      <c r="H339" s="270">
        <v>1.0999999999999999E-2</v>
      </c>
      <c r="I339" s="270">
        <v>0</v>
      </c>
      <c r="J339" s="270">
        <v>0</v>
      </c>
      <c r="K339" s="270">
        <v>2E-3</v>
      </c>
      <c r="L339" s="270">
        <v>2.3333333333333359E-2</v>
      </c>
      <c r="M339" s="271">
        <v>55.056852184320768</v>
      </c>
      <c r="N339" s="269">
        <v>1711</v>
      </c>
      <c r="O339" s="269">
        <v>1762</v>
      </c>
      <c r="P339" s="269">
        <v>1815</v>
      </c>
      <c r="Q339" s="269">
        <v>1869</v>
      </c>
      <c r="R339" s="269">
        <v>1925</v>
      </c>
      <c r="S339" s="269" t="s">
        <v>181</v>
      </c>
      <c r="T339" s="270">
        <v>0.107</v>
      </c>
      <c r="U339" s="270">
        <v>0.11</v>
      </c>
      <c r="V339" s="270">
        <v>0.113</v>
      </c>
      <c r="W339" s="270">
        <v>0.11600000000000001</v>
      </c>
      <c r="X339" s="270">
        <v>0.11899999999999999</v>
      </c>
      <c r="Y339" s="270">
        <v>1.0999999999999999E-2</v>
      </c>
      <c r="Z339" s="270">
        <v>1.0999999999999999E-2</v>
      </c>
      <c r="AA339" s="270">
        <v>1.2E-2</v>
      </c>
      <c r="AB339" s="270">
        <v>1.2E-2</v>
      </c>
      <c r="AC339" s="270">
        <v>1.2E-2</v>
      </c>
      <c r="AD339" s="270">
        <v>0</v>
      </c>
      <c r="AE339" s="270">
        <v>0</v>
      </c>
      <c r="AF339" s="270">
        <v>0</v>
      </c>
      <c r="AG339" s="270">
        <v>0</v>
      </c>
      <c r="AH339" s="270">
        <v>0</v>
      </c>
      <c r="AI339" s="270">
        <v>0</v>
      </c>
      <c r="AJ339" s="270">
        <v>0</v>
      </c>
      <c r="AK339" s="270">
        <v>0</v>
      </c>
      <c r="AL339" s="270">
        <v>0</v>
      </c>
      <c r="AM339" s="270">
        <v>0</v>
      </c>
      <c r="AN339" s="270">
        <v>1E-3</v>
      </c>
      <c r="AO339" s="270">
        <v>1E-3</v>
      </c>
      <c r="AP339" s="270">
        <v>1E-3</v>
      </c>
      <c r="AQ339" s="270">
        <v>1E-3</v>
      </c>
      <c r="AR339" s="270">
        <v>1E-3</v>
      </c>
      <c r="AS339" s="270">
        <v>2.7E-2</v>
      </c>
      <c r="AT339" s="270">
        <v>2.8000000000000001E-2</v>
      </c>
      <c r="AU339" s="270">
        <v>2.9000000000000001E-2</v>
      </c>
      <c r="AV339" s="270">
        <v>2.9000000000000001E-2</v>
      </c>
      <c r="AW339" s="270">
        <v>0.03</v>
      </c>
      <c r="AX339" s="270">
        <v>0</v>
      </c>
      <c r="AY339" s="270">
        <v>0</v>
      </c>
      <c r="AZ339" s="270">
        <v>0</v>
      </c>
      <c r="BA339" s="270">
        <v>0</v>
      </c>
      <c r="BB339" s="270">
        <v>0</v>
      </c>
      <c r="BC339" s="270">
        <v>0</v>
      </c>
      <c r="BD339" s="270">
        <v>0</v>
      </c>
      <c r="BE339" s="270">
        <v>0</v>
      </c>
      <c r="BF339" s="270">
        <v>0</v>
      </c>
      <c r="BG339" s="270">
        <v>0</v>
      </c>
    </row>
    <row r="340" spans="1:59">
      <c r="A340" s="267" t="s">
        <v>664</v>
      </c>
      <c r="B340" s="268">
        <v>2.37975</v>
      </c>
      <c r="C340" s="268">
        <v>3.88</v>
      </c>
      <c r="D340" s="268">
        <v>0.25228493150684927</v>
      </c>
      <c r="E340" s="268"/>
      <c r="F340" s="269">
        <v>20198</v>
      </c>
      <c r="G340" s="270">
        <v>1.2010000000000001</v>
      </c>
      <c r="H340" s="270">
        <v>0.57699999999999996</v>
      </c>
      <c r="I340" s="270">
        <v>0</v>
      </c>
      <c r="J340" s="270">
        <v>0</v>
      </c>
      <c r="K340" s="270">
        <v>5.3999999999999999E-2</v>
      </c>
      <c r="L340" s="270">
        <v>0.2954650684931508</v>
      </c>
      <c r="M340" s="271">
        <v>59.461332805228238</v>
      </c>
      <c r="N340" s="269">
        <v>19800</v>
      </c>
      <c r="O340" s="269">
        <v>18800</v>
      </c>
      <c r="P340" s="269">
        <v>18800</v>
      </c>
      <c r="Q340" s="269">
        <v>18800</v>
      </c>
      <c r="R340" s="269">
        <v>18800</v>
      </c>
      <c r="S340" s="269" t="s">
        <v>143</v>
      </c>
      <c r="T340" s="270">
        <v>1.177</v>
      </c>
      <c r="U340" s="270">
        <v>1.1180000000000001</v>
      </c>
      <c r="V340" s="270">
        <v>1.1180000000000001</v>
      </c>
      <c r="W340" s="270">
        <v>1.1180000000000001</v>
      </c>
      <c r="X340" s="270">
        <v>1.1180000000000001</v>
      </c>
      <c r="Y340" s="270">
        <v>0.56599999999999995</v>
      </c>
      <c r="Z340" s="270">
        <v>0.53700000000000003</v>
      </c>
      <c r="AA340" s="270">
        <v>0.53700000000000003</v>
      </c>
      <c r="AB340" s="270">
        <v>0.53700000000000003</v>
      </c>
      <c r="AC340" s="270">
        <v>0.53700000000000003</v>
      </c>
      <c r="AD340" s="270">
        <v>0</v>
      </c>
      <c r="AE340" s="270">
        <v>0</v>
      </c>
      <c r="AF340" s="270">
        <v>0</v>
      </c>
      <c r="AG340" s="270">
        <v>0</v>
      </c>
      <c r="AH340" s="270">
        <v>0</v>
      </c>
      <c r="AI340" s="270">
        <v>0</v>
      </c>
      <c r="AJ340" s="270">
        <v>0</v>
      </c>
      <c r="AK340" s="270">
        <v>0</v>
      </c>
      <c r="AL340" s="270">
        <v>0</v>
      </c>
      <c r="AM340" s="270">
        <v>0</v>
      </c>
      <c r="AN340" s="270">
        <v>5.2999999999999999E-2</v>
      </c>
      <c r="AO340" s="270">
        <v>0.05</v>
      </c>
      <c r="AP340" s="270">
        <v>0.05</v>
      </c>
      <c r="AQ340" s="270">
        <v>0.05</v>
      </c>
      <c r="AR340" s="270">
        <v>0.05</v>
      </c>
      <c r="AS340" s="270">
        <v>0.28999999999999998</v>
      </c>
      <c r="AT340" s="270">
        <v>0.27500000000000002</v>
      </c>
      <c r="AU340" s="270">
        <v>0.27500000000000002</v>
      </c>
      <c r="AV340" s="270">
        <v>0.27500000000000002</v>
      </c>
      <c r="AW340" s="270">
        <v>0.27500000000000002</v>
      </c>
      <c r="AX340" s="270">
        <v>0</v>
      </c>
      <c r="AY340" s="270">
        <v>0</v>
      </c>
      <c r="AZ340" s="270">
        <v>0</v>
      </c>
      <c r="BA340" s="270">
        <v>0</v>
      </c>
      <c r="BB340" s="270">
        <v>0</v>
      </c>
      <c r="BC340" s="270">
        <v>0</v>
      </c>
      <c r="BD340" s="270">
        <v>0</v>
      </c>
      <c r="BE340" s="270">
        <v>0</v>
      </c>
      <c r="BF340" s="270">
        <v>0</v>
      </c>
      <c r="BG340" s="270">
        <v>0</v>
      </c>
    </row>
    <row r="341" spans="1:59">
      <c r="A341" s="267" t="s">
        <v>665</v>
      </c>
      <c r="B341" s="268">
        <v>0.2578333333333333</v>
      </c>
      <c r="C341" s="268">
        <v>1.85</v>
      </c>
      <c r="D341" s="268">
        <v>0.15944109589041094</v>
      </c>
      <c r="E341" s="268"/>
      <c r="F341" s="269">
        <v>30</v>
      </c>
      <c r="G341" s="270">
        <v>7.0000000000000001E-3</v>
      </c>
      <c r="H341" s="270">
        <v>7.0000000000000001E-3</v>
      </c>
      <c r="I341" s="270">
        <v>2.7999999999999997E-2</v>
      </c>
      <c r="J341" s="270">
        <v>6.0000000000000001E-3</v>
      </c>
      <c r="K341" s="270">
        <v>3.5000000000000003E-2</v>
      </c>
      <c r="L341" s="270">
        <v>1.5392237442922369E-2</v>
      </c>
      <c r="M341" s="271">
        <v>233.33333333333334</v>
      </c>
      <c r="N341" s="269">
        <v>30</v>
      </c>
      <c r="O341" s="269">
        <v>30</v>
      </c>
      <c r="P341" s="269">
        <v>30</v>
      </c>
      <c r="Q341" s="269">
        <v>30</v>
      </c>
      <c r="R341" s="269">
        <v>30</v>
      </c>
      <c r="S341" s="269" t="s">
        <v>143</v>
      </c>
      <c r="T341" s="270">
        <v>7.0000000000000001E-3</v>
      </c>
      <c r="U341" s="270">
        <v>4.5999999999999999E-2</v>
      </c>
      <c r="V341" s="270">
        <v>0.05</v>
      </c>
      <c r="W341" s="270">
        <v>0.05</v>
      </c>
      <c r="X341" s="270">
        <v>0.05</v>
      </c>
      <c r="Y341" s="270">
        <v>6.0000000000000001E-3</v>
      </c>
      <c r="Z341" s="270">
        <v>8.0000000000000002E-3</v>
      </c>
      <c r="AA341" s="270">
        <v>0.1</v>
      </c>
      <c r="AB341" s="270">
        <v>0.11</v>
      </c>
      <c r="AC341" s="270">
        <v>0.12</v>
      </c>
      <c r="AD341" s="270">
        <v>0.65600000000000003</v>
      </c>
      <c r="AE341" s="270">
        <v>0.72199999999999998</v>
      </c>
      <c r="AF341" s="270">
        <v>0.79400000000000004</v>
      </c>
      <c r="AG341" s="270">
        <v>0.873</v>
      </c>
      <c r="AH341" s="270">
        <v>0.96</v>
      </c>
      <c r="AI341" s="270">
        <v>0.1</v>
      </c>
      <c r="AJ341" s="270">
        <v>0.11</v>
      </c>
      <c r="AK341" s="270">
        <v>0.12</v>
      </c>
      <c r="AL341" s="270">
        <v>0.13</v>
      </c>
      <c r="AM341" s="270">
        <v>0.13500000000000001</v>
      </c>
      <c r="AN341" s="270">
        <v>3.5000000000000003E-2</v>
      </c>
      <c r="AO341" s="270">
        <v>3.5000000000000003E-2</v>
      </c>
      <c r="AP341" s="270">
        <v>3.5000000000000003E-2</v>
      </c>
      <c r="AQ341" s="270">
        <v>3.5000000000000003E-2</v>
      </c>
      <c r="AR341" s="270">
        <v>3.5000000000000003E-2</v>
      </c>
      <c r="AS341" s="270">
        <v>-0.26400000000000001</v>
      </c>
      <c r="AT341" s="270">
        <v>-0.28899999999999998</v>
      </c>
      <c r="AU341" s="270">
        <v>-0.34499999999999997</v>
      </c>
      <c r="AV341" s="270">
        <v>-0.376</v>
      </c>
      <c r="AW341" s="270">
        <v>-0.40799999999999997</v>
      </c>
      <c r="AX341" s="270">
        <v>0</v>
      </c>
      <c r="AY341" s="270">
        <v>0</v>
      </c>
      <c r="AZ341" s="270">
        <v>0</v>
      </c>
      <c r="BA341" s="270">
        <v>0</v>
      </c>
      <c r="BB341" s="270">
        <v>0</v>
      </c>
      <c r="BC341" s="270">
        <v>0</v>
      </c>
      <c r="BD341" s="270">
        <v>0</v>
      </c>
      <c r="BE341" s="270">
        <v>0</v>
      </c>
      <c r="BF341" s="270">
        <v>0</v>
      </c>
      <c r="BG341" s="270">
        <v>0</v>
      </c>
    </row>
    <row r="342" spans="1:59">
      <c r="A342" s="267" t="s">
        <v>666</v>
      </c>
      <c r="B342" s="268">
        <v>2.4083333333333332E-2</v>
      </c>
      <c r="C342" s="268">
        <v>0.08</v>
      </c>
      <c r="D342" s="268">
        <v>0</v>
      </c>
      <c r="E342" s="268"/>
      <c r="F342" s="269">
        <v>636</v>
      </c>
      <c r="G342" s="270">
        <v>0.02</v>
      </c>
      <c r="H342" s="270">
        <v>2E-3</v>
      </c>
      <c r="I342" s="270">
        <v>0</v>
      </c>
      <c r="J342" s="270">
        <v>0</v>
      </c>
      <c r="K342" s="270">
        <v>1E-3</v>
      </c>
      <c r="L342" s="270">
        <v>1.083333333333332E-3</v>
      </c>
      <c r="M342" s="271">
        <v>31.446540880503143</v>
      </c>
      <c r="N342" s="269">
        <v>639</v>
      </c>
      <c r="O342" s="269">
        <v>645</v>
      </c>
      <c r="P342" s="269">
        <v>651</v>
      </c>
      <c r="Q342" s="269">
        <v>657</v>
      </c>
      <c r="R342" s="269">
        <v>663</v>
      </c>
      <c r="S342" s="269" t="s">
        <v>203</v>
      </c>
      <c r="T342" s="270">
        <v>0.02</v>
      </c>
      <c r="U342" s="270">
        <v>0.02</v>
      </c>
      <c r="V342" s="270">
        <v>0.02</v>
      </c>
      <c r="W342" s="270">
        <v>0.02</v>
      </c>
      <c r="X342" s="270">
        <v>0.02</v>
      </c>
      <c r="Y342" s="270">
        <v>2E-3</v>
      </c>
      <c r="Z342" s="270">
        <v>2E-3</v>
      </c>
      <c r="AA342" s="270">
        <v>2E-3</v>
      </c>
      <c r="AB342" s="270">
        <v>3.0000000000000001E-3</v>
      </c>
      <c r="AC342" s="270">
        <v>3.0000000000000001E-3</v>
      </c>
      <c r="AD342" s="270">
        <v>0</v>
      </c>
      <c r="AE342" s="270">
        <v>0</v>
      </c>
      <c r="AF342" s="270">
        <v>0</v>
      </c>
      <c r="AG342" s="270">
        <v>0</v>
      </c>
      <c r="AH342" s="270">
        <v>0</v>
      </c>
      <c r="AI342" s="270">
        <v>0</v>
      </c>
      <c r="AJ342" s="270">
        <v>0</v>
      </c>
      <c r="AK342" s="270">
        <v>0</v>
      </c>
      <c r="AL342" s="270">
        <v>0</v>
      </c>
      <c r="AM342" s="270">
        <v>0</v>
      </c>
      <c r="AN342" s="270">
        <v>1E-3</v>
      </c>
      <c r="AO342" s="270">
        <v>1E-3</v>
      </c>
      <c r="AP342" s="270">
        <v>1E-3</v>
      </c>
      <c r="AQ342" s="270">
        <v>1E-3</v>
      </c>
      <c r="AR342" s="270">
        <v>1E-3</v>
      </c>
      <c r="AS342" s="270">
        <v>4.0000000000000001E-3</v>
      </c>
      <c r="AT342" s="270">
        <v>4.0000000000000001E-3</v>
      </c>
      <c r="AU342" s="270">
        <v>4.0000000000000001E-3</v>
      </c>
      <c r="AV342" s="270">
        <v>4.0000000000000001E-3</v>
      </c>
      <c r="AW342" s="270">
        <v>4.0000000000000001E-3</v>
      </c>
      <c r="AX342" s="270">
        <v>0</v>
      </c>
      <c r="AY342" s="270">
        <v>0</v>
      </c>
      <c r="AZ342" s="270">
        <v>0</v>
      </c>
      <c r="BA342" s="270">
        <v>0</v>
      </c>
      <c r="BB342" s="270">
        <v>0</v>
      </c>
      <c r="BC342" s="270">
        <v>0</v>
      </c>
      <c r="BD342" s="270">
        <v>0</v>
      </c>
      <c r="BE342" s="270">
        <v>0</v>
      </c>
      <c r="BF342" s="270">
        <v>0</v>
      </c>
      <c r="BG342" s="270">
        <v>0</v>
      </c>
    </row>
    <row r="343" spans="1:59">
      <c r="A343" s="267" t="s">
        <v>667</v>
      </c>
      <c r="B343" s="268">
        <v>24.539833333333331</v>
      </c>
      <c r="C343" s="268">
        <v>106</v>
      </c>
      <c r="D343" s="268">
        <v>23.110000000000003</v>
      </c>
      <c r="E343" s="268"/>
      <c r="F343" s="269">
        <v>0</v>
      </c>
      <c r="G343" s="270">
        <v>0</v>
      </c>
      <c r="H343" s="270">
        <v>0</v>
      </c>
      <c r="I343" s="270">
        <v>0.56999999999999995</v>
      </c>
      <c r="J343" s="270">
        <v>0</v>
      </c>
      <c r="K343" s="270">
        <v>0</v>
      </c>
      <c r="L343" s="270">
        <v>0.85983333333332723</v>
      </c>
      <c r="M343" s="271" t="s">
        <v>395</v>
      </c>
      <c r="N343" s="269">
        <v>0</v>
      </c>
      <c r="O343" s="269">
        <v>0</v>
      </c>
      <c r="P343" s="269">
        <v>0</v>
      </c>
      <c r="Q343" s="269">
        <v>0</v>
      </c>
      <c r="R343" s="269">
        <v>0</v>
      </c>
      <c r="S343" s="269" t="s">
        <v>217</v>
      </c>
      <c r="T343" s="270">
        <v>0</v>
      </c>
      <c r="U343" s="270">
        <v>0</v>
      </c>
      <c r="V343" s="270">
        <v>0</v>
      </c>
      <c r="W343" s="270">
        <v>0</v>
      </c>
      <c r="X343" s="270">
        <v>0</v>
      </c>
      <c r="Y343" s="270">
        <v>0</v>
      </c>
      <c r="Z343" s="270">
        <v>0</v>
      </c>
      <c r="AA343" s="270">
        <v>0</v>
      </c>
      <c r="AB343" s="270">
        <v>0</v>
      </c>
      <c r="AC343" s="270">
        <v>0</v>
      </c>
      <c r="AD343" s="270">
        <v>0</v>
      </c>
      <c r="AE343" s="270">
        <v>0</v>
      </c>
      <c r="AF343" s="270">
        <v>0</v>
      </c>
      <c r="AG343" s="270">
        <v>0</v>
      </c>
      <c r="AH343" s="270">
        <v>0</v>
      </c>
      <c r="AI343" s="270">
        <v>0</v>
      </c>
      <c r="AJ343" s="270">
        <v>0</v>
      </c>
      <c r="AK343" s="270">
        <v>0</v>
      </c>
      <c r="AL343" s="270">
        <v>0</v>
      </c>
      <c r="AM343" s="270">
        <v>0</v>
      </c>
      <c r="AN343" s="270">
        <v>0</v>
      </c>
      <c r="AO343" s="270">
        <v>0</v>
      </c>
      <c r="AP343" s="270">
        <v>0</v>
      </c>
      <c r="AQ343" s="270">
        <v>0</v>
      </c>
      <c r="AR343" s="270">
        <v>0</v>
      </c>
      <c r="AS343" s="270">
        <v>6.2E-2</v>
      </c>
      <c r="AT343" s="270">
        <v>6.2E-2</v>
      </c>
      <c r="AU343" s="270">
        <v>6.2E-2</v>
      </c>
      <c r="AV343" s="270">
        <v>6.2E-2</v>
      </c>
      <c r="AW343" s="270">
        <v>6.2E-2</v>
      </c>
      <c r="AX343" s="270">
        <v>0</v>
      </c>
      <c r="AY343" s="270">
        <v>0</v>
      </c>
      <c r="AZ343" s="270">
        <v>0</v>
      </c>
      <c r="BA343" s="270">
        <v>0</v>
      </c>
      <c r="BB343" s="270">
        <v>0</v>
      </c>
      <c r="BC343" s="270">
        <v>12</v>
      </c>
      <c r="BD343" s="270">
        <v>0</v>
      </c>
      <c r="BE343" s="270">
        <v>0</v>
      </c>
      <c r="BF343" s="270">
        <v>0</v>
      </c>
      <c r="BG343" s="270">
        <v>0</v>
      </c>
    </row>
    <row r="344" spans="1:59">
      <c r="A344" s="267" t="s">
        <v>1006</v>
      </c>
      <c r="B344" s="268" t="s">
        <v>395</v>
      </c>
      <c r="C344" s="268">
        <v>0</v>
      </c>
      <c r="D344" s="268">
        <v>0</v>
      </c>
      <c r="E344" s="268"/>
      <c r="F344" s="269" t="e">
        <v>#N/A</v>
      </c>
      <c r="G344" s="270">
        <v>0</v>
      </c>
      <c r="H344" s="270">
        <v>0</v>
      </c>
      <c r="I344" s="270">
        <v>0</v>
      </c>
      <c r="J344" s="270">
        <v>0</v>
      </c>
      <c r="K344" s="270">
        <v>0</v>
      </c>
      <c r="L344" s="270" t="e">
        <v>#VALUE!</v>
      </c>
      <c r="M344" s="271" t="s">
        <v>395</v>
      </c>
      <c r="N344" s="269">
        <v>0</v>
      </c>
      <c r="O344" s="269">
        <v>0</v>
      </c>
      <c r="P344" s="269">
        <v>0</v>
      </c>
      <c r="Q344" s="269">
        <v>0</v>
      </c>
      <c r="R344" s="269">
        <v>0</v>
      </c>
      <c r="S344" s="269" t="s">
        <v>173</v>
      </c>
      <c r="T344" s="270">
        <v>0</v>
      </c>
      <c r="U344" s="270">
        <v>0</v>
      </c>
      <c r="V344" s="270">
        <v>0</v>
      </c>
      <c r="W344" s="270">
        <v>0</v>
      </c>
      <c r="X344" s="270">
        <v>0</v>
      </c>
      <c r="Y344" s="270">
        <v>0</v>
      </c>
      <c r="Z344" s="270">
        <v>0</v>
      </c>
      <c r="AA344" s="270">
        <v>0</v>
      </c>
      <c r="AB344" s="270">
        <v>0</v>
      </c>
      <c r="AC344" s="270">
        <v>0</v>
      </c>
      <c r="AD344" s="270">
        <v>0</v>
      </c>
      <c r="AE344" s="270">
        <v>0</v>
      </c>
      <c r="AF344" s="270">
        <v>0</v>
      </c>
      <c r="AG344" s="270">
        <v>0</v>
      </c>
      <c r="AH344" s="270">
        <v>0</v>
      </c>
      <c r="AI344" s="270">
        <v>0</v>
      </c>
      <c r="AJ344" s="270">
        <v>0</v>
      </c>
      <c r="AK344" s="270">
        <v>0</v>
      </c>
      <c r="AL344" s="270">
        <v>0</v>
      </c>
      <c r="AM344" s="270">
        <v>0</v>
      </c>
      <c r="AN344" s="270">
        <v>0</v>
      </c>
      <c r="AO344" s="270">
        <v>0</v>
      </c>
      <c r="AP344" s="270">
        <v>0</v>
      </c>
      <c r="AQ344" s="270">
        <v>0</v>
      </c>
      <c r="AR344" s="270">
        <v>0</v>
      </c>
      <c r="AS344" s="270">
        <v>0</v>
      </c>
      <c r="AT344" s="270">
        <v>0</v>
      </c>
      <c r="AU344" s="270">
        <v>0</v>
      </c>
      <c r="AV344" s="270">
        <v>0</v>
      </c>
      <c r="AW344" s="270">
        <v>0</v>
      </c>
      <c r="AX344" s="270">
        <v>0</v>
      </c>
      <c r="AY344" s="270">
        <v>0</v>
      </c>
      <c r="AZ344" s="270">
        <v>0</v>
      </c>
      <c r="BA344" s="270">
        <v>0</v>
      </c>
      <c r="BB344" s="270">
        <v>0</v>
      </c>
      <c r="BC344" s="270">
        <v>0</v>
      </c>
      <c r="BD344" s="270">
        <v>0</v>
      </c>
      <c r="BE344" s="270">
        <v>0</v>
      </c>
      <c r="BF344" s="270">
        <v>0</v>
      </c>
      <c r="BG344" s="270">
        <v>0</v>
      </c>
    </row>
    <row r="345" spans="1:59">
      <c r="A345" s="267" t="s">
        <v>1007</v>
      </c>
      <c r="B345" s="268" t="s">
        <v>395</v>
      </c>
      <c r="C345" s="268">
        <v>0</v>
      </c>
      <c r="D345" s="268">
        <v>0</v>
      </c>
      <c r="E345" s="268"/>
      <c r="F345" s="269" t="e">
        <v>#N/A</v>
      </c>
      <c r="G345" s="270">
        <v>0</v>
      </c>
      <c r="H345" s="270">
        <v>0</v>
      </c>
      <c r="I345" s="270">
        <v>0</v>
      </c>
      <c r="J345" s="270">
        <v>0</v>
      </c>
      <c r="K345" s="270">
        <v>0</v>
      </c>
      <c r="L345" s="270" t="e">
        <v>#VALUE!</v>
      </c>
      <c r="M345" s="271" t="s">
        <v>395</v>
      </c>
      <c r="N345" s="269">
        <v>0</v>
      </c>
      <c r="O345" s="269">
        <v>0</v>
      </c>
      <c r="P345" s="269">
        <v>0</v>
      </c>
      <c r="Q345" s="269">
        <v>0</v>
      </c>
      <c r="R345" s="269">
        <v>0</v>
      </c>
      <c r="S345" s="269" t="s">
        <v>173</v>
      </c>
      <c r="T345" s="270">
        <v>0</v>
      </c>
      <c r="U345" s="270">
        <v>0</v>
      </c>
      <c r="V345" s="270">
        <v>0</v>
      </c>
      <c r="W345" s="270">
        <v>0</v>
      </c>
      <c r="X345" s="270">
        <v>0</v>
      </c>
      <c r="Y345" s="270">
        <v>0</v>
      </c>
      <c r="Z345" s="270">
        <v>0</v>
      </c>
      <c r="AA345" s="270">
        <v>0</v>
      </c>
      <c r="AB345" s="270">
        <v>0</v>
      </c>
      <c r="AC345" s="270">
        <v>0</v>
      </c>
      <c r="AD345" s="270">
        <v>0</v>
      </c>
      <c r="AE345" s="270">
        <v>0</v>
      </c>
      <c r="AF345" s="270">
        <v>0</v>
      </c>
      <c r="AG345" s="270">
        <v>0</v>
      </c>
      <c r="AH345" s="270">
        <v>0</v>
      </c>
      <c r="AI345" s="270">
        <v>0</v>
      </c>
      <c r="AJ345" s="270">
        <v>0</v>
      </c>
      <c r="AK345" s="270">
        <v>0</v>
      </c>
      <c r="AL345" s="270">
        <v>0</v>
      </c>
      <c r="AM345" s="270">
        <v>0</v>
      </c>
      <c r="AN345" s="270">
        <v>0</v>
      </c>
      <c r="AO345" s="270">
        <v>0</v>
      </c>
      <c r="AP345" s="270">
        <v>0</v>
      </c>
      <c r="AQ345" s="270">
        <v>0</v>
      </c>
      <c r="AR345" s="270">
        <v>0</v>
      </c>
      <c r="AS345" s="270">
        <v>0</v>
      </c>
      <c r="AT345" s="270">
        <v>0</v>
      </c>
      <c r="AU345" s="270">
        <v>0</v>
      </c>
      <c r="AV345" s="270">
        <v>0</v>
      </c>
      <c r="AW345" s="270">
        <v>0</v>
      </c>
      <c r="AX345" s="270">
        <v>0</v>
      </c>
      <c r="AY345" s="270">
        <v>0</v>
      </c>
      <c r="AZ345" s="270">
        <v>0</v>
      </c>
      <c r="BA345" s="270">
        <v>0</v>
      </c>
      <c r="BB345" s="270">
        <v>0</v>
      </c>
      <c r="BC345" s="270">
        <v>0</v>
      </c>
      <c r="BD345" s="270">
        <v>0</v>
      </c>
      <c r="BE345" s="270">
        <v>0</v>
      </c>
      <c r="BF345" s="270">
        <v>0</v>
      </c>
      <c r="BG345" s="270">
        <v>0</v>
      </c>
    </row>
    <row r="346" spans="1:59">
      <c r="A346" s="267" t="s">
        <v>1008</v>
      </c>
      <c r="B346" s="268" t="s">
        <v>395</v>
      </c>
      <c r="C346" s="268">
        <v>0</v>
      </c>
      <c r="D346" s="268">
        <v>0</v>
      </c>
      <c r="E346" s="268"/>
      <c r="F346" s="269" t="e">
        <v>#N/A</v>
      </c>
      <c r="G346" s="270">
        <v>0</v>
      </c>
      <c r="H346" s="270">
        <v>0</v>
      </c>
      <c r="I346" s="270">
        <v>0</v>
      </c>
      <c r="J346" s="270">
        <v>0</v>
      </c>
      <c r="K346" s="270">
        <v>0</v>
      </c>
      <c r="L346" s="270" t="e">
        <v>#VALUE!</v>
      </c>
      <c r="M346" s="271" t="s">
        <v>395</v>
      </c>
      <c r="N346" s="269">
        <v>0</v>
      </c>
      <c r="O346" s="269">
        <v>0</v>
      </c>
      <c r="P346" s="269">
        <v>0</v>
      </c>
      <c r="Q346" s="269">
        <v>0</v>
      </c>
      <c r="R346" s="269">
        <v>0</v>
      </c>
      <c r="S346" s="269" t="s">
        <v>134</v>
      </c>
      <c r="T346" s="270">
        <v>0</v>
      </c>
      <c r="U346" s="270">
        <v>0</v>
      </c>
      <c r="V346" s="270">
        <v>0</v>
      </c>
      <c r="W346" s="270">
        <v>0</v>
      </c>
      <c r="X346" s="270">
        <v>0</v>
      </c>
      <c r="Y346" s="270">
        <v>0</v>
      </c>
      <c r="Z346" s="270">
        <v>0</v>
      </c>
      <c r="AA346" s="270">
        <v>0</v>
      </c>
      <c r="AB346" s="270">
        <v>0</v>
      </c>
      <c r="AC346" s="270">
        <v>0</v>
      </c>
      <c r="AD346" s="270">
        <v>0</v>
      </c>
      <c r="AE346" s="270">
        <v>0</v>
      </c>
      <c r="AF346" s="270">
        <v>0</v>
      </c>
      <c r="AG346" s="270">
        <v>0</v>
      </c>
      <c r="AH346" s="270">
        <v>0</v>
      </c>
      <c r="AI346" s="270">
        <v>0</v>
      </c>
      <c r="AJ346" s="270">
        <v>0</v>
      </c>
      <c r="AK346" s="270">
        <v>0</v>
      </c>
      <c r="AL346" s="270">
        <v>0</v>
      </c>
      <c r="AM346" s="270">
        <v>0</v>
      </c>
      <c r="AN346" s="270">
        <v>0</v>
      </c>
      <c r="AO346" s="270">
        <v>0</v>
      </c>
      <c r="AP346" s="270">
        <v>0</v>
      </c>
      <c r="AQ346" s="270">
        <v>0</v>
      </c>
      <c r="AR346" s="270">
        <v>0</v>
      </c>
      <c r="AS346" s="270">
        <v>0</v>
      </c>
      <c r="AT346" s="270">
        <v>0</v>
      </c>
      <c r="AU346" s="270">
        <v>0</v>
      </c>
      <c r="AV346" s="270">
        <v>0</v>
      </c>
      <c r="AW346" s="270">
        <v>0</v>
      </c>
      <c r="AX346" s="270">
        <v>0</v>
      </c>
      <c r="AY346" s="270">
        <v>0</v>
      </c>
      <c r="AZ346" s="270">
        <v>0</v>
      </c>
      <c r="BA346" s="270">
        <v>0</v>
      </c>
      <c r="BB346" s="270">
        <v>0</v>
      </c>
      <c r="BC346" s="270">
        <v>0</v>
      </c>
      <c r="BD346" s="270">
        <v>0</v>
      </c>
      <c r="BE346" s="270">
        <v>0</v>
      </c>
      <c r="BF346" s="270">
        <v>0</v>
      </c>
      <c r="BG346" s="270">
        <v>0</v>
      </c>
    </row>
    <row r="347" spans="1:59">
      <c r="A347" s="267" t="s">
        <v>668</v>
      </c>
      <c r="B347" s="268">
        <v>0.2444166666666667</v>
      </c>
      <c r="C347" s="268">
        <v>2</v>
      </c>
      <c r="D347" s="268">
        <v>0</v>
      </c>
      <c r="E347" s="268"/>
      <c r="F347" s="269">
        <v>1445</v>
      </c>
      <c r="G347" s="270">
        <v>0.191</v>
      </c>
      <c r="H347" s="270">
        <v>1.4999999999999999E-2</v>
      </c>
      <c r="I347" s="270">
        <v>0</v>
      </c>
      <c r="J347" s="270">
        <v>0</v>
      </c>
      <c r="K347" s="270">
        <v>1.4999999999999999E-2</v>
      </c>
      <c r="L347" s="270">
        <v>2.3416666666666669E-2</v>
      </c>
      <c r="M347" s="271">
        <v>132.17993079584775</v>
      </c>
      <c r="N347" s="269">
        <v>1625</v>
      </c>
      <c r="O347" s="269">
        <v>1925</v>
      </c>
      <c r="P347" s="269">
        <v>2225</v>
      </c>
      <c r="Q347" s="269">
        <v>2525</v>
      </c>
      <c r="R347" s="269">
        <v>2825</v>
      </c>
      <c r="S347" s="269" t="s">
        <v>216</v>
      </c>
      <c r="T347" s="270">
        <v>0.23100000000000001</v>
      </c>
      <c r="U347" s="270">
        <v>0.29599999999999999</v>
      </c>
      <c r="V347" s="270">
        <v>0.36199999999999999</v>
      </c>
      <c r="W347" s="270">
        <v>0.43</v>
      </c>
      <c r="X347" s="270">
        <v>0.49399999999999999</v>
      </c>
      <c r="Y347" s="270">
        <v>1E-3</v>
      </c>
      <c r="Z347" s="270">
        <v>3.0000000000000001E-3</v>
      </c>
      <c r="AA347" s="270">
        <v>4.0000000000000001E-3</v>
      </c>
      <c r="AB347" s="270">
        <v>5.0000000000000001E-3</v>
      </c>
      <c r="AC347" s="270">
        <v>6.0000000000000001E-3</v>
      </c>
      <c r="AD347" s="270">
        <v>0</v>
      </c>
      <c r="AE347" s="270">
        <v>0</v>
      </c>
      <c r="AF347" s="270">
        <v>0</v>
      </c>
      <c r="AG347" s="270">
        <v>0</v>
      </c>
      <c r="AH347" s="270">
        <v>0</v>
      </c>
      <c r="AI347" s="270">
        <v>0</v>
      </c>
      <c r="AJ347" s="270">
        <v>0</v>
      </c>
      <c r="AK347" s="270">
        <v>0</v>
      </c>
      <c r="AL347" s="270">
        <v>0</v>
      </c>
      <c r="AM347" s="270">
        <v>0</v>
      </c>
      <c r="AN347" s="270">
        <v>5.0000000000000001E-3</v>
      </c>
      <c r="AO347" s="270">
        <v>5.0000000000000001E-3</v>
      </c>
      <c r="AP347" s="270">
        <v>5.0000000000000001E-3</v>
      </c>
      <c r="AQ347" s="270">
        <v>5.0000000000000001E-3</v>
      </c>
      <c r="AR347" s="270">
        <v>5.0000000000000001E-3</v>
      </c>
      <c r="AS347" s="270">
        <v>3.1E-2</v>
      </c>
      <c r="AT347" s="270">
        <v>0.04</v>
      </c>
      <c r="AU347" s="270">
        <v>4.9000000000000002E-2</v>
      </c>
      <c r="AV347" s="270">
        <v>5.8000000000000003E-2</v>
      </c>
      <c r="AW347" s="270">
        <v>6.6000000000000003E-2</v>
      </c>
      <c r="AX347" s="270">
        <v>0</v>
      </c>
      <c r="AY347" s="270">
        <v>0</v>
      </c>
      <c r="AZ347" s="270">
        <v>0</v>
      </c>
      <c r="BA347" s="270">
        <v>0</v>
      </c>
      <c r="BB347" s="270">
        <v>0</v>
      </c>
      <c r="BC347" s="270">
        <v>0</v>
      </c>
      <c r="BD347" s="270">
        <v>0</v>
      </c>
      <c r="BE347" s="270">
        <v>0</v>
      </c>
      <c r="BF347" s="270">
        <v>0</v>
      </c>
      <c r="BG347" s="270">
        <v>0</v>
      </c>
    </row>
    <row r="348" spans="1:59">
      <c r="A348" s="267" t="s">
        <v>172</v>
      </c>
      <c r="B348" s="268">
        <v>6.2770000000000001</v>
      </c>
      <c r="C348" s="268">
        <v>12</v>
      </c>
      <c r="D348" s="268">
        <v>2.0760000000000001</v>
      </c>
      <c r="E348" s="268"/>
      <c r="F348" s="269">
        <v>21344</v>
      </c>
      <c r="G348" s="270">
        <v>1.83</v>
      </c>
      <c r="H348" s="270">
        <v>0.54</v>
      </c>
      <c r="I348" s="270">
        <v>0.22</v>
      </c>
      <c r="J348" s="270">
        <v>0.2</v>
      </c>
      <c r="K348" s="270">
        <v>0.24</v>
      </c>
      <c r="L348" s="270">
        <v>1.1710000000000003</v>
      </c>
      <c r="M348" s="271">
        <v>85.738380809595199</v>
      </c>
      <c r="N348" s="269">
        <v>22494</v>
      </c>
      <c r="O348" s="269">
        <v>23118</v>
      </c>
      <c r="P348" s="269">
        <v>23785</v>
      </c>
      <c r="Q348" s="269">
        <v>24379</v>
      </c>
      <c r="R348" s="269">
        <v>25000</v>
      </c>
      <c r="S348" s="269" t="s">
        <v>212</v>
      </c>
      <c r="T348" s="270">
        <v>1.6180000000000001</v>
      </c>
      <c r="U348" s="270">
        <v>1.659</v>
      </c>
      <c r="V348" s="270">
        <v>1.7</v>
      </c>
      <c r="W348" s="270">
        <v>1.74</v>
      </c>
      <c r="X348" s="270">
        <v>1.8</v>
      </c>
      <c r="Y348" s="270">
        <v>0.54900000000000004</v>
      </c>
      <c r="Z348" s="270">
        <v>0.55000000000000004</v>
      </c>
      <c r="AA348" s="270">
        <v>0.497</v>
      </c>
      <c r="AB348" s="270">
        <v>0.499</v>
      </c>
      <c r="AC348" s="270">
        <v>0.501</v>
      </c>
      <c r="AD348" s="270">
        <v>0.2</v>
      </c>
      <c r="AE348" s="270">
        <v>0.217</v>
      </c>
      <c r="AF348" s="270">
        <v>0.22</v>
      </c>
      <c r="AG348" s="270">
        <v>0.222</v>
      </c>
      <c r="AH348" s="270">
        <v>0.22500000000000001</v>
      </c>
      <c r="AI348" s="270">
        <v>0.193</v>
      </c>
      <c r="AJ348" s="270">
        <v>0.17</v>
      </c>
      <c r="AK348" s="270">
        <v>0.18</v>
      </c>
      <c r="AL348" s="270">
        <v>0.18</v>
      </c>
      <c r="AM348" s="270">
        <v>0.18</v>
      </c>
      <c r="AN348" s="270">
        <v>0.14000000000000001</v>
      </c>
      <c r="AO348" s="270">
        <v>0.14000000000000001</v>
      </c>
      <c r="AP348" s="270">
        <v>0.14000000000000001</v>
      </c>
      <c r="AQ348" s="270">
        <v>0.14000000000000001</v>
      </c>
      <c r="AR348" s="270">
        <v>0.14000000000000001</v>
      </c>
      <c r="AS348" s="270">
        <v>1.2</v>
      </c>
      <c r="AT348" s="270">
        <v>1.24</v>
      </c>
      <c r="AU348" s="270">
        <v>1.35</v>
      </c>
      <c r="AV348" s="270">
        <v>1.38</v>
      </c>
      <c r="AW348" s="270">
        <v>1.42</v>
      </c>
      <c r="AX348" s="270">
        <v>0</v>
      </c>
      <c r="AY348" s="270">
        <v>0</v>
      </c>
      <c r="AZ348" s="270">
        <v>0</v>
      </c>
      <c r="BA348" s="270">
        <v>0</v>
      </c>
      <c r="BB348" s="270">
        <v>0</v>
      </c>
      <c r="BC348" s="270">
        <v>0</v>
      </c>
      <c r="BD348" s="270">
        <v>0</v>
      </c>
      <c r="BE348" s="270">
        <v>0</v>
      </c>
      <c r="BF348" s="270">
        <v>0</v>
      </c>
      <c r="BG348" s="270">
        <v>0</v>
      </c>
    </row>
    <row r="349" spans="1:59">
      <c r="A349" s="267" t="s">
        <v>669</v>
      </c>
      <c r="B349" s="268" t="s">
        <v>395</v>
      </c>
      <c r="C349" s="268">
        <v>0</v>
      </c>
      <c r="D349" s="268">
        <v>0</v>
      </c>
      <c r="E349" s="268"/>
      <c r="F349" s="269" t="e">
        <v>#N/A</v>
      </c>
      <c r="G349" s="270">
        <v>0</v>
      </c>
      <c r="H349" s="270">
        <v>0</v>
      </c>
      <c r="I349" s="270">
        <v>0</v>
      </c>
      <c r="J349" s="270">
        <v>0</v>
      </c>
      <c r="K349" s="270">
        <v>0</v>
      </c>
      <c r="L349" s="270" t="e">
        <v>#VALUE!</v>
      </c>
      <c r="M349" s="271" t="s">
        <v>395</v>
      </c>
      <c r="N349" s="269">
        <v>0</v>
      </c>
      <c r="O349" s="269">
        <v>0</v>
      </c>
      <c r="P349" s="269">
        <v>0</v>
      </c>
      <c r="Q349" s="269">
        <v>0</v>
      </c>
      <c r="R349" s="269">
        <v>0</v>
      </c>
      <c r="S349" s="269" t="s">
        <v>218</v>
      </c>
      <c r="T349" s="270">
        <v>0</v>
      </c>
      <c r="U349" s="270">
        <v>0</v>
      </c>
      <c r="V349" s="270">
        <v>0</v>
      </c>
      <c r="W349" s="270">
        <v>0</v>
      </c>
      <c r="X349" s="270">
        <v>0</v>
      </c>
      <c r="Y349" s="270">
        <v>0</v>
      </c>
      <c r="Z349" s="270">
        <v>0</v>
      </c>
      <c r="AA349" s="270">
        <v>0</v>
      </c>
      <c r="AB349" s="270">
        <v>0</v>
      </c>
      <c r="AC349" s="270">
        <v>0</v>
      </c>
      <c r="AD349" s="270">
        <v>0</v>
      </c>
      <c r="AE349" s="270">
        <v>0</v>
      </c>
      <c r="AF349" s="270">
        <v>0</v>
      </c>
      <c r="AG349" s="270">
        <v>0</v>
      </c>
      <c r="AH349" s="270">
        <v>0</v>
      </c>
      <c r="AI349" s="270">
        <v>0</v>
      </c>
      <c r="AJ349" s="270">
        <v>0</v>
      </c>
      <c r="AK349" s="270">
        <v>0</v>
      </c>
      <c r="AL349" s="270">
        <v>0</v>
      </c>
      <c r="AM349" s="270">
        <v>0</v>
      </c>
      <c r="AN349" s="270">
        <v>0</v>
      </c>
      <c r="AO349" s="270">
        <v>0</v>
      </c>
      <c r="AP349" s="270">
        <v>0</v>
      </c>
      <c r="AQ349" s="270">
        <v>0</v>
      </c>
      <c r="AR349" s="270">
        <v>0</v>
      </c>
      <c r="AS349" s="270">
        <v>0</v>
      </c>
      <c r="AT349" s="270">
        <v>0</v>
      </c>
      <c r="AU349" s="270">
        <v>0</v>
      </c>
      <c r="AV349" s="270">
        <v>0</v>
      </c>
      <c r="AW349" s="270">
        <v>0</v>
      </c>
      <c r="AX349" s="270">
        <v>0</v>
      </c>
      <c r="AY349" s="270">
        <v>0</v>
      </c>
      <c r="AZ349" s="270">
        <v>0</v>
      </c>
      <c r="BA349" s="270">
        <v>0</v>
      </c>
      <c r="BB349" s="270">
        <v>0</v>
      </c>
      <c r="BC349" s="270">
        <v>0</v>
      </c>
      <c r="BD349" s="270">
        <v>0</v>
      </c>
      <c r="BE349" s="270">
        <v>0</v>
      </c>
      <c r="BF349" s="270">
        <v>0</v>
      </c>
      <c r="BG349" s="270">
        <v>0</v>
      </c>
    </row>
    <row r="350" spans="1:59">
      <c r="A350" s="267" t="s">
        <v>670</v>
      </c>
      <c r="B350" s="268">
        <v>2.8203333333333336</v>
      </c>
      <c r="C350" s="268">
        <v>6.95</v>
      </c>
      <c r="D350" s="268">
        <v>0</v>
      </c>
      <c r="E350" s="268"/>
      <c r="F350" s="269">
        <v>19029</v>
      </c>
      <c r="G350" s="270">
        <v>0.44500000000000001</v>
      </c>
      <c r="H350" s="270">
        <v>0.27200000000000002</v>
      </c>
      <c r="I350" s="270">
        <v>0.47299999999999998</v>
      </c>
      <c r="J350" s="270">
        <v>1.2999999999999999E-2</v>
      </c>
      <c r="K350" s="270">
        <v>0.2</v>
      </c>
      <c r="L350" s="270">
        <v>1.4173333333333338</v>
      </c>
      <c r="M350" s="271">
        <v>23.385359188606863</v>
      </c>
      <c r="N350" s="269">
        <v>24586</v>
      </c>
      <c r="O350" s="269">
        <v>25815</v>
      </c>
      <c r="P350" s="269">
        <v>27106</v>
      </c>
      <c r="Q350" s="269">
        <v>28461</v>
      </c>
      <c r="R350" s="269">
        <v>29884</v>
      </c>
      <c r="S350" s="269" t="s">
        <v>197</v>
      </c>
      <c r="T350" s="270">
        <v>0.97</v>
      </c>
      <c r="U350" s="270">
        <v>1.01</v>
      </c>
      <c r="V350" s="270">
        <v>1.07</v>
      </c>
      <c r="W350" s="270">
        <v>1.1200000000000001</v>
      </c>
      <c r="X350" s="270">
        <v>1.17</v>
      </c>
      <c r="Y350" s="270">
        <v>0.61</v>
      </c>
      <c r="Z350" s="270">
        <v>0.64</v>
      </c>
      <c r="AA350" s="270">
        <v>0.67</v>
      </c>
      <c r="AB350" s="270">
        <v>0.7</v>
      </c>
      <c r="AC350" s="270">
        <v>0.74</v>
      </c>
      <c r="AD350" s="270">
        <v>0.88</v>
      </c>
      <c r="AE350" s="270">
        <v>0.92</v>
      </c>
      <c r="AF350" s="270">
        <v>0.96</v>
      </c>
      <c r="AG350" s="270">
        <v>1.01</v>
      </c>
      <c r="AH350" s="270">
        <v>1.06</v>
      </c>
      <c r="AI350" s="270">
        <v>0.02</v>
      </c>
      <c r="AJ350" s="270">
        <v>0.02</v>
      </c>
      <c r="AK350" s="270">
        <v>0.02</v>
      </c>
      <c r="AL350" s="270">
        <v>0.02</v>
      </c>
      <c r="AM350" s="270">
        <v>0.02</v>
      </c>
      <c r="AN350" s="270">
        <v>0.2</v>
      </c>
      <c r="AO350" s="270">
        <v>0.2</v>
      </c>
      <c r="AP350" s="270">
        <v>0.2</v>
      </c>
      <c r="AQ350" s="270">
        <v>0.2</v>
      </c>
      <c r="AR350" s="270">
        <v>0.2</v>
      </c>
      <c r="AS350" s="270">
        <v>0.32600000000000001</v>
      </c>
      <c r="AT350" s="270">
        <v>0.34</v>
      </c>
      <c r="AU350" s="270">
        <v>0.35499999999999998</v>
      </c>
      <c r="AV350" s="270">
        <v>0.371</v>
      </c>
      <c r="AW350" s="270">
        <v>0.38800000000000001</v>
      </c>
      <c r="AX350" s="270">
        <v>0</v>
      </c>
      <c r="AY350" s="270">
        <v>0</v>
      </c>
      <c r="AZ350" s="270">
        <v>0</v>
      </c>
      <c r="BA350" s="270">
        <v>0</v>
      </c>
      <c r="BB350" s="270">
        <v>0</v>
      </c>
      <c r="BC350" s="270">
        <v>0</v>
      </c>
      <c r="BD350" s="270">
        <v>0</v>
      </c>
      <c r="BE350" s="270">
        <v>0</v>
      </c>
      <c r="BF350" s="270">
        <v>0</v>
      </c>
      <c r="BG350" s="270">
        <v>0</v>
      </c>
    </row>
    <row r="351" spans="1:59">
      <c r="A351" s="267" t="s">
        <v>671</v>
      </c>
      <c r="B351" s="268">
        <v>0.21383333333333332</v>
      </c>
      <c r="C351" s="268">
        <v>0.372</v>
      </c>
      <c r="D351" s="268">
        <v>0</v>
      </c>
      <c r="E351" s="268"/>
      <c r="F351" s="269">
        <v>3000</v>
      </c>
      <c r="G351" s="270">
        <v>0.13500000000000001</v>
      </c>
      <c r="H351" s="270">
        <v>2.5000000000000001E-2</v>
      </c>
      <c r="I351" s="270">
        <v>1.2999999999999999E-2</v>
      </c>
      <c r="J351" s="270">
        <v>2E-3</v>
      </c>
      <c r="K351" s="270">
        <v>0.01</v>
      </c>
      <c r="L351" s="270">
        <v>2.8833333333333294E-2</v>
      </c>
      <c r="M351" s="271">
        <v>45</v>
      </c>
      <c r="N351" s="269">
        <v>3125</v>
      </c>
      <c r="O351" s="269">
        <v>3250</v>
      </c>
      <c r="P351" s="269">
        <v>3500</v>
      </c>
      <c r="Q351" s="269">
        <v>3750</v>
      </c>
      <c r="R351" s="269">
        <v>4000</v>
      </c>
      <c r="S351" s="269" t="s">
        <v>150</v>
      </c>
      <c r="T351" s="270">
        <v>0.15</v>
      </c>
      <c r="U351" s="270">
        <v>0.16300000000000001</v>
      </c>
      <c r="V351" s="270">
        <v>0.17499999999999999</v>
      </c>
      <c r="W351" s="270">
        <v>0.188</v>
      </c>
      <c r="X351" s="270">
        <v>0.2</v>
      </c>
      <c r="Y351" s="270">
        <v>3.7999999999999999E-2</v>
      </c>
      <c r="Z351" s="270">
        <v>4.9000000000000002E-2</v>
      </c>
      <c r="AA351" s="270">
        <v>6.3E-2</v>
      </c>
      <c r="AB351" s="270">
        <v>7.0000000000000007E-2</v>
      </c>
      <c r="AC351" s="270">
        <v>7.4999999999999997E-2</v>
      </c>
      <c r="AD351" s="270">
        <v>8.9999999999999993E-3</v>
      </c>
      <c r="AE351" s="270">
        <v>0.01</v>
      </c>
      <c r="AF351" s="270">
        <v>1.0999999999999999E-2</v>
      </c>
      <c r="AG351" s="270">
        <v>1.2E-2</v>
      </c>
      <c r="AH351" s="270">
        <v>1.2E-2</v>
      </c>
      <c r="AI351" s="270">
        <v>6.0000000000000001E-3</v>
      </c>
      <c r="AJ351" s="270">
        <v>0.01</v>
      </c>
      <c r="AK351" s="270">
        <v>1.6E-2</v>
      </c>
      <c r="AL351" s="270">
        <v>1.6E-2</v>
      </c>
      <c r="AM351" s="270">
        <v>1.6E-2</v>
      </c>
      <c r="AN351" s="270">
        <v>1.4999999999999999E-2</v>
      </c>
      <c r="AO351" s="270">
        <v>1.4999999999999999E-2</v>
      </c>
      <c r="AP351" s="270">
        <v>1.4999999999999999E-2</v>
      </c>
      <c r="AQ351" s="270">
        <v>1.4999999999999999E-2</v>
      </c>
      <c r="AR351" s="270">
        <v>1.4999999999999999E-2</v>
      </c>
      <c r="AS351" s="270">
        <v>4.0000000000000001E-3</v>
      </c>
      <c r="AT351" s="270">
        <v>4.0000000000000001E-3</v>
      </c>
      <c r="AU351" s="270">
        <v>5.0000000000000001E-3</v>
      </c>
      <c r="AV351" s="270">
        <v>5.0000000000000001E-3</v>
      </c>
      <c r="AW351" s="270">
        <v>6.0000000000000001E-3</v>
      </c>
      <c r="AX351" s="270">
        <v>0.18</v>
      </c>
      <c r="AY351" s="270">
        <v>0</v>
      </c>
      <c r="AZ351" s="270">
        <v>0</v>
      </c>
      <c r="BA351" s="270">
        <v>0</v>
      </c>
      <c r="BB351" s="270">
        <v>0</v>
      </c>
      <c r="BC351" s="270">
        <v>0</v>
      </c>
      <c r="BD351" s="270">
        <v>0</v>
      </c>
      <c r="BE351" s="270">
        <v>0</v>
      </c>
      <c r="BF351" s="270">
        <v>0</v>
      </c>
      <c r="BG351" s="270">
        <v>0</v>
      </c>
    </row>
    <row r="352" spans="1:59">
      <c r="A352" s="267" t="s">
        <v>672</v>
      </c>
      <c r="B352" s="268">
        <v>4.4583333333333329E-2</v>
      </c>
      <c r="C352" s="268">
        <v>0.06</v>
      </c>
      <c r="D352" s="268">
        <v>0</v>
      </c>
      <c r="E352" s="268"/>
      <c r="F352" s="269">
        <v>537</v>
      </c>
      <c r="G352" s="270">
        <v>3.7999999999999999E-2</v>
      </c>
      <c r="H352" s="270">
        <v>2E-3</v>
      </c>
      <c r="I352" s="270">
        <v>0</v>
      </c>
      <c r="J352" s="270">
        <v>0</v>
      </c>
      <c r="K352" s="270">
        <v>1E-3</v>
      </c>
      <c r="L352" s="270">
        <v>3.5833333333333273E-3</v>
      </c>
      <c r="M352" s="271">
        <v>70.76350093109869</v>
      </c>
      <c r="N352" s="269">
        <v>541</v>
      </c>
      <c r="O352" s="269">
        <v>549</v>
      </c>
      <c r="P352" s="269">
        <v>557</v>
      </c>
      <c r="Q352" s="269">
        <v>565</v>
      </c>
      <c r="R352" s="269">
        <v>573</v>
      </c>
      <c r="S352" s="269" t="s">
        <v>222</v>
      </c>
      <c r="T352" s="270">
        <v>3.7999999999999999E-2</v>
      </c>
      <c r="U352" s="270">
        <v>3.7999999999999999E-2</v>
      </c>
      <c r="V352" s="270">
        <v>3.7999999999999999E-2</v>
      </c>
      <c r="W352" s="270">
        <v>3.9E-2</v>
      </c>
      <c r="X352" s="270">
        <v>3.9E-2</v>
      </c>
      <c r="Y352" s="270">
        <v>2E-3</v>
      </c>
      <c r="Z352" s="270">
        <v>2E-3</v>
      </c>
      <c r="AA352" s="270">
        <v>2E-3</v>
      </c>
      <c r="AB352" s="270">
        <v>2E-3</v>
      </c>
      <c r="AC352" s="270">
        <v>3.0000000000000001E-3</v>
      </c>
      <c r="AD352" s="270">
        <v>0</v>
      </c>
      <c r="AE352" s="270">
        <v>0</v>
      </c>
      <c r="AF352" s="270">
        <v>0</v>
      </c>
      <c r="AG352" s="270">
        <v>0</v>
      </c>
      <c r="AH352" s="270">
        <v>0</v>
      </c>
      <c r="AI352" s="270">
        <v>0</v>
      </c>
      <c r="AJ352" s="270">
        <v>0</v>
      </c>
      <c r="AK352" s="270">
        <v>0</v>
      </c>
      <c r="AL352" s="270">
        <v>0</v>
      </c>
      <c r="AM352" s="270">
        <v>0</v>
      </c>
      <c r="AN352" s="270">
        <v>0</v>
      </c>
      <c r="AO352" s="270">
        <v>0</v>
      </c>
      <c r="AP352" s="270">
        <v>0</v>
      </c>
      <c r="AQ352" s="270">
        <v>0</v>
      </c>
      <c r="AR352" s="270">
        <v>0</v>
      </c>
      <c r="AS352" s="270">
        <v>4.0000000000000001E-3</v>
      </c>
      <c r="AT352" s="270">
        <v>4.0000000000000001E-3</v>
      </c>
      <c r="AU352" s="270">
        <v>4.0000000000000001E-3</v>
      </c>
      <c r="AV352" s="270">
        <v>4.0000000000000001E-3</v>
      </c>
      <c r="AW352" s="270">
        <v>4.0000000000000001E-3</v>
      </c>
      <c r="AX352" s="270">
        <v>0</v>
      </c>
      <c r="AY352" s="270">
        <v>0</v>
      </c>
      <c r="AZ352" s="270">
        <v>0</v>
      </c>
      <c r="BA352" s="270">
        <v>0</v>
      </c>
      <c r="BB352" s="270">
        <v>0</v>
      </c>
      <c r="BC352" s="270">
        <v>0</v>
      </c>
      <c r="BD352" s="270">
        <v>0</v>
      </c>
      <c r="BE352" s="270">
        <v>0</v>
      </c>
      <c r="BF352" s="270">
        <v>0</v>
      </c>
      <c r="BG352" s="270">
        <v>0</v>
      </c>
    </row>
    <row r="353" spans="1:59">
      <c r="A353" s="267" t="s">
        <v>673</v>
      </c>
      <c r="B353" s="268">
        <v>0.37000000000000005</v>
      </c>
      <c r="C353" s="268">
        <v>2</v>
      </c>
      <c r="D353" s="268">
        <v>0</v>
      </c>
      <c r="E353" s="268"/>
      <c r="F353" s="269">
        <v>4020</v>
      </c>
      <c r="G353" s="270">
        <v>0.13700000000000001</v>
      </c>
      <c r="H353" s="270">
        <v>4.3999999999999997E-2</v>
      </c>
      <c r="I353" s="270">
        <v>1.0999999999999999E-2</v>
      </c>
      <c r="J353" s="270">
        <v>0.107</v>
      </c>
      <c r="K353" s="270">
        <v>1.7000000000000001E-2</v>
      </c>
      <c r="L353" s="270">
        <v>5.4000000000000048E-2</v>
      </c>
      <c r="M353" s="271">
        <v>34.079601990049753</v>
      </c>
      <c r="N353" s="269">
        <v>4131</v>
      </c>
      <c r="O353" s="269">
        <v>4338</v>
      </c>
      <c r="P353" s="269">
        <v>4554</v>
      </c>
      <c r="Q353" s="269">
        <v>4782</v>
      </c>
      <c r="R353" s="269">
        <v>5260</v>
      </c>
      <c r="S353" s="269" t="s">
        <v>183</v>
      </c>
      <c r="T353" s="270">
        <v>0.13800000000000001</v>
      </c>
      <c r="U353" s="270">
        <v>0.14499999999999999</v>
      </c>
      <c r="V353" s="270">
        <v>0.152</v>
      </c>
      <c r="W353" s="270">
        <v>0.16</v>
      </c>
      <c r="X353" s="270">
        <v>0.16800000000000001</v>
      </c>
      <c r="Y353" s="270">
        <v>0.501</v>
      </c>
      <c r="Z353" s="270">
        <v>0.52600000000000002</v>
      </c>
      <c r="AA353" s="270">
        <v>0.55200000000000005</v>
      </c>
      <c r="AB353" s="270">
        <v>0.57999999999999996</v>
      </c>
      <c r="AC353" s="270">
        <v>0.60499999999999998</v>
      </c>
      <c r="AD353" s="270">
        <v>1.6E-2</v>
      </c>
      <c r="AE353" s="270">
        <v>1.7000000000000001E-2</v>
      </c>
      <c r="AF353" s="270">
        <v>1.7999999999999999E-2</v>
      </c>
      <c r="AG353" s="270">
        <v>0.02</v>
      </c>
      <c r="AH353" s="270">
        <v>2.1999999999999999E-2</v>
      </c>
      <c r="AI353" s="270">
        <v>0.122</v>
      </c>
      <c r="AJ353" s="270">
        <v>0.128</v>
      </c>
      <c r="AK353" s="270">
        <v>0.13400000000000001</v>
      </c>
      <c r="AL353" s="270">
        <v>0.14099999999999999</v>
      </c>
      <c r="AM353" s="270">
        <v>0.14799999999999999</v>
      </c>
      <c r="AN353" s="270">
        <v>0</v>
      </c>
      <c r="AO353" s="270">
        <v>0</v>
      </c>
      <c r="AP353" s="270">
        <v>0</v>
      </c>
      <c r="AQ353" s="270">
        <v>0</v>
      </c>
      <c r="AR353" s="270">
        <v>1E-3</v>
      </c>
      <c r="AS353" s="270">
        <v>6.9000000000000006E-2</v>
      </c>
      <c r="AT353" s="270">
        <v>7.2999999999999995E-2</v>
      </c>
      <c r="AU353" s="270">
        <v>7.6999999999999999E-2</v>
      </c>
      <c r="AV353" s="270">
        <v>8.1000000000000003E-2</v>
      </c>
      <c r="AW353" s="270">
        <v>8.4000000000000005E-2</v>
      </c>
      <c r="AX353" s="270">
        <v>0</v>
      </c>
      <c r="AY353" s="270">
        <v>0</v>
      </c>
      <c r="AZ353" s="270">
        <v>0</v>
      </c>
      <c r="BA353" s="270">
        <v>0</v>
      </c>
      <c r="BB353" s="270">
        <v>0</v>
      </c>
      <c r="BC353" s="270">
        <v>0</v>
      </c>
      <c r="BD353" s="270">
        <v>0</v>
      </c>
      <c r="BE353" s="270">
        <v>0</v>
      </c>
      <c r="BF353" s="270">
        <v>0</v>
      </c>
      <c r="BG353" s="270">
        <v>0</v>
      </c>
    </row>
    <row r="354" spans="1:59">
      <c r="A354" s="267" t="s">
        <v>674</v>
      </c>
      <c r="B354" s="268">
        <v>3.2629999999999999</v>
      </c>
      <c r="C354" s="268">
        <v>14.25</v>
      </c>
      <c r="D354" s="268">
        <v>2.8000000000000001E-2</v>
      </c>
      <c r="E354" s="268"/>
      <c r="F354" s="269">
        <v>25938</v>
      </c>
      <c r="G354" s="270">
        <v>1.651</v>
      </c>
      <c r="H354" s="270">
        <v>0.28699999999999998</v>
      </c>
      <c r="I354" s="270">
        <v>0.33400000000000002</v>
      </c>
      <c r="J354" s="270">
        <v>0.15</v>
      </c>
      <c r="K354" s="270">
        <v>0.27</v>
      </c>
      <c r="L354" s="270">
        <v>0.54300000000000015</v>
      </c>
      <c r="M354" s="271">
        <v>63.651785025830826</v>
      </c>
      <c r="N354" s="269">
        <v>36438</v>
      </c>
      <c r="O354" s="269">
        <v>49344</v>
      </c>
      <c r="P354" s="269">
        <v>64146</v>
      </c>
      <c r="Q354" s="269">
        <v>86726</v>
      </c>
      <c r="R354" s="269">
        <v>112744</v>
      </c>
      <c r="S354" s="269" t="s">
        <v>171</v>
      </c>
      <c r="T354" s="270">
        <v>1.8</v>
      </c>
      <c r="U354" s="270">
        <v>2.25</v>
      </c>
      <c r="V354" s="270">
        <v>2.8130000000000002</v>
      </c>
      <c r="W354" s="270">
        <v>3.6560000000000001</v>
      </c>
      <c r="X354" s="270">
        <v>4.7530000000000001</v>
      </c>
      <c r="Y354" s="270">
        <v>0.246</v>
      </c>
      <c r="Z354" s="270">
        <v>0.308</v>
      </c>
      <c r="AA354" s="270">
        <v>0.38400000000000001</v>
      </c>
      <c r="AB354" s="270">
        <v>0.5</v>
      </c>
      <c r="AC354" s="270">
        <v>0.65</v>
      </c>
      <c r="AD354" s="270">
        <v>0.36599999999999999</v>
      </c>
      <c r="AE354" s="270">
        <v>0.45800000000000002</v>
      </c>
      <c r="AF354" s="270">
        <v>0.57199999999999995</v>
      </c>
      <c r="AG354" s="270">
        <v>0.74299999999999999</v>
      </c>
      <c r="AH354" s="270">
        <v>0.96599999999999997</v>
      </c>
      <c r="AI354" s="270">
        <v>0.126</v>
      </c>
      <c r="AJ354" s="270">
        <v>0.158</v>
      </c>
      <c r="AK354" s="270">
        <v>0.19700000000000001</v>
      </c>
      <c r="AL354" s="270">
        <v>0.25600000000000001</v>
      </c>
      <c r="AM354" s="270">
        <v>0.33300000000000002</v>
      </c>
      <c r="AN354" s="270">
        <v>0.06</v>
      </c>
      <c r="AO354" s="270">
        <v>7.4999999999999997E-2</v>
      </c>
      <c r="AP354" s="270">
        <v>9.4E-2</v>
      </c>
      <c r="AQ354" s="270">
        <v>0.122</v>
      </c>
      <c r="AR354" s="270">
        <v>0.158</v>
      </c>
      <c r="AS354" s="270">
        <v>0.54200000000000004</v>
      </c>
      <c r="AT354" s="270">
        <v>0.67800000000000005</v>
      </c>
      <c r="AU354" s="270">
        <v>0.84699999999999998</v>
      </c>
      <c r="AV354" s="270">
        <v>1.101</v>
      </c>
      <c r="AW354" s="270">
        <v>1.4319999999999999</v>
      </c>
      <c r="AX354" s="270">
        <v>0</v>
      </c>
      <c r="AY354" s="270">
        <v>0</v>
      </c>
      <c r="AZ354" s="270">
        <v>0</v>
      </c>
      <c r="BA354" s="270">
        <v>0</v>
      </c>
      <c r="BB354" s="270">
        <v>0</v>
      </c>
      <c r="BC354" s="270">
        <v>0</v>
      </c>
      <c r="BD354" s="270">
        <v>0</v>
      </c>
      <c r="BE354" s="270">
        <v>0</v>
      </c>
      <c r="BF354" s="270">
        <v>0</v>
      </c>
      <c r="BG354" s="270">
        <v>0</v>
      </c>
    </row>
    <row r="355" spans="1:59">
      <c r="A355" s="267" t="s">
        <v>675</v>
      </c>
      <c r="B355" s="268">
        <v>3.0850833333333334</v>
      </c>
      <c r="C355" s="268">
        <v>12</v>
      </c>
      <c r="D355" s="268">
        <v>0.27900000000000003</v>
      </c>
      <c r="E355" s="268"/>
      <c r="F355" s="269">
        <v>10487</v>
      </c>
      <c r="G355" s="270">
        <v>0.621</v>
      </c>
      <c r="H355" s="270">
        <v>0.29699999999999999</v>
      </c>
      <c r="I355" s="270">
        <v>0.69599999999999995</v>
      </c>
      <c r="J355" s="270">
        <v>0.108</v>
      </c>
      <c r="K355" s="270">
        <v>0.47699999999999998</v>
      </c>
      <c r="L355" s="270">
        <v>0.60708333333333364</v>
      </c>
      <c r="M355" s="271">
        <v>59.216172403928674</v>
      </c>
      <c r="N355" s="269">
        <v>12823</v>
      </c>
      <c r="O355" s="269">
        <v>14875</v>
      </c>
      <c r="P355" s="269">
        <v>17255</v>
      </c>
      <c r="Q355" s="269">
        <v>20015</v>
      </c>
      <c r="R355" s="269">
        <v>23217</v>
      </c>
      <c r="S355" s="269" t="s">
        <v>171</v>
      </c>
      <c r="T355" s="270">
        <v>0.73099999999999998</v>
      </c>
      <c r="U355" s="270">
        <v>0.83299999999999996</v>
      </c>
      <c r="V355" s="270">
        <v>0.94899999999999995</v>
      </c>
      <c r="W355" s="270">
        <v>1.101</v>
      </c>
      <c r="X355" s="270">
        <v>1.254</v>
      </c>
      <c r="Y355" s="270">
        <v>0.48799999999999999</v>
      </c>
      <c r="Z355" s="270">
        <v>0.48799999999999999</v>
      </c>
      <c r="AA355" s="270">
        <v>0.48799999999999999</v>
      </c>
      <c r="AB355" s="270">
        <v>0.48799999999999999</v>
      </c>
      <c r="AC355" s="270">
        <v>0.48799999999999999</v>
      </c>
      <c r="AD355" s="270">
        <v>1.266</v>
      </c>
      <c r="AE355" s="270">
        <v>1.468</v>
      </c>
      <c r="AF355" s="270">
        <v>1.7030000000000001</v>
      </c>
      <c r="AG355" s="270">
        <v>1.9750000000000001</v>
      </c>
      <c r="AH355" s="270">
        <v>2.2879999999999998</v>
      </c>
      <c r="AI355" s="270">
        <v>0.1</v>
      </c>
      <c r="AJ355" s="270">
        <v>0.1</v>
      </c>
      <c r="AK355" s="270">
        <v>0.1</v>
      </c>
      <c r="AL355" s="270">
        <v>0.1</v>
      </c>
      <c r="AM355" s="270">
        <v>0.1</v>
      </c>
      <c r="AN355" s="270">
        <v>0.35799999999999998</v>
      </c>
      <c r="AO355" s="270">
        <v>0.41499999999999998</v>
      </c>
      <c r="AP355" s="270">
        <v>0.48199999999999998</v>
      </c>
      <c r="AQ355" s="270">
        <v>0.55900000000000005</v>
      </c>
      <c r="AR355" s="270">
        <v>0.64600000000000002</v>
      </c>
      <c r="AS355" s="270">
        <v>0.93200000000000005</v>
      </c>
      <c r="AT355" s="270">
        <v>1.046</v>
      </c>
      <c r="AU355" s="270">
        <v>1.1779999999999999</v>
      </c>
      <c r="AV355" s="270">
        <v>1.337</v>
      </c>
      <c r="AW355" s="270">
        <v>1.512</v>
      </c>
      <c r="AX355" s="270">
        <v>0</v>
      </c>
      <c r="AY355" s="270">
        <v>0</v>
      </c>
      <c r="AZ355" s="270">
        <v>0</v>
      </c>
      <c r="BA355" s="270">
        <v>0</v>
      </c>
      <c r="BB355" s="270">
        <v>0</v>
      </c>
      <c r="BC355" s="270">
        <v>0</v>
      </c>
      <c r="BD355" s="270">
        <v>0</v>
      </c>
      <c r="BE355" s="270">
        <v>0</v>
      </c>
      <c r="BF355" s="270">
        <v>0</v>
      </c>
      <c r="BG355" s="270">
        <v>0</v>
      </c>
    </row>
    <row r="356" spans="1:59">
      <c r="A356" s="267" t="s">
        <v>676</v>
      </c>
      <c r="B356" s="268">
        <v>0.12483333333333335</v>
      </c>
      <c r="C356" s="268">
        <v>0.25</v>
      </c>
      <c r="D356" s="268">
        <v>6.0000000000000001E-3</v>
      </c>
      <c r="E356" s="268"/>
      <c r="F356" s="269">
        <v>1605</v>
      </c>
      <c r="G356" s="270">
        <v>9.8000000000000004E-2</v>
      </c>
      <c r="H356" s="270">
        <v>0.01</v>
      </c>
      <c r="I356" s="270">
        <v>0</v>
      </c>
      <c r="J356" s="270">
        <v>2E-3</v>
      </c>
      <c r="K356" s="270">
        <v>0</v>
      </c>
      <c r="L356" s="270">
        <v>8.8333333333333458E-3</v>
      </c>
      <c r="M356" s="271">
        <v>61.059190031152646</v>
      </c>
      <c r="N356" s="269">
        <v>1700</v>
      </c>
      <c r="O356" s="269">
        <v>1725</v>
      </c>
      <c r="P356" s="269">
        <v>1750</v>
      </c>
      <c r="Q356" s="269">
        <v>1775</v>
      </c>
      <c r="R356" s="269">
        <v>1800</v>
      </c>
      <c r="S356" s="269" t="s">
        <v>200</v>
      </c>
      <c r="T356" s="270">
        <v>9.8000000000000004E-2</v>
      </c>
      <c r="U356" s="270">
        <v>9.8000000000000004E-2</v>
      </c>
      <c r="V356" s="270">
        <v>9.9000000000000005E-2</v>
      </c>
      <c r="W356" s="270">
        <v>9.9000000000000005E-2</v>
      </c>
      <c r="X356" s="270">
        <v>0.1</v>
      </c>
      <c r="Y356" s="270">
        <v>0.01</v>
      </c>
      <c r="Z356" s="270">
        <v>0.01</v>
      </c>
      <c r="AA356" s="270">
        <v>1.0999999999999999E-2</v>
      </c>
      <c r="AB356" s="270">
        <v>1.0999999999999999E-2</v>
      </c>
      <c r="AC356" s="270">
        <v>1.2E-2</v>
      </c>
      <c r="AD356" s="270">
        <v>0</v>
      </c>
      <c r="AE356" s="270">
        <v>0</v>
      </c>
      <c r="AF356" s="270">
        <v>0</v>
      </c>
      <c r="AG356" s="270">
        <v>0</v>
      </c>
      <c r="AH356" s="270">
        <v>0</v>
      </c>
      <c r="AI356" s="270">
        <v>2E-3</v>
      </c>
      <c r="AJ356" s="270">
        <v>2E-3</v>
      </c>
      <c r="AK356" s="270">
        <v>3.0000000000000001E-3</v>
      </c>
      <c r="AL356" s="270">
        <v>3.0000000000000001E-3</v>
      </c>
      <c r="AM356" s="270">
        <v>4.0000000000000001E-3</v>
      </c>
      <c r="AN356" s="270">
        <v>0</v>
      </c>
      <c r="AO356" s="270">
        <v>0</v>
      </c>
      <c r="AP356" s="270">
        <v>0</v>
      </c>
      <c r="AQ356" s="270">
        <v>0</v>
      </c>
      <c r="AR356" s="270">
        <v>0</v>
      </c>
      <c r="AS356" s="270">
        <v>8.0000000000000002E-3</v>
      </c>
      <c r="AT356" s="270">
        <v>8.0000000000000002E-3</v>
      </c>
      <c r="AU356" s="270">
        <v>8.0000000000000002E-3</v>
      </c>
      <c r="AV356" s="270">
        <v>8.0000000000000002E-3</v>
      </c>
      <c r="AW356" s="270">
        <v>8.0000000000000002E-3</v>
      </c>
      <c r="AX356" s="270">
        <v>0</v>
      </c>
      <c r="AY356" s="270">
        <v>0</v>
      </c>
      <c r="AZ356" s="270">
        <v>0</v>
      </c>
      <c r="BA356" s="270">
        <v>0</v>
      </c>
      <c r="BB356" s="270">
        <v>0</v>
      </c>
      <c r="BC356" s="270">
        <v>0</v>
      </c>
      <c r="BD356" s="270">
        <v>0</v>
      </c>
      <c r="BE356" s="270">
        <v>0</v>
      </c>
      <c r="BF356" s="270">
        <v>0</v>
      </c>
      <c r="BG356" s="270">
        <v>0</v>
      </c>
    </row>
    <row r="357" spans="1:59">
      <c r="A357" s="267" t="s">
        <v>677</v>
      </c>
      <c r="B357" s="268">
        <v>0.22675000000000001</v>
      </c>
      <c r="C357" s="268">
        <v>0.27300000000000002</v>
      </c>
      <c r="D357" s="268">
        <v>0</v>
      </c>
      <c r="E357" s="268"/>
      <c r="F357" s="269">
        <v>514</v>
      </c>
      <c r="G357" s="270">
        <v>0.16999999999999998</v>
      </c>
      <c r="H357" s="270">
        <v>0</v>
      </c>
      <c r="I357" s="270">
        <v>0</v>
      </c>
      <c r="J357" s="270">
        <v>0</v>
      </c>
      <c r="K357" s="270">
        <v>0.02</v>
      </c>
      <c r="L357" s="270">
        <v>3.6750000000000033E-2</v>
      </c>
      <c r="M357" s="271">
        <v>330.73929961089488</v>
      </c>
      <c r="N357" s="269">
        <v>514</v>
      </c>
      <c r="O357" s="269">
        <v>514</v>
      </c>
      <c r="P357" s="269">
        <v>514</v>
      </c>
      <c r="Q357" s="269">
        <v>514</v>
      </c>
      <c r="R357" s="269">
        <v>514</v>
      </c>
      <c r="S357" s="269" t="s">
        <v>220</v>
      </c>
      <c r="T357" s="270">
        <v>0.16500000000000001</v>
      </c>
      <c r="U357" s="270">
        <v>0.16500000000000001</v>
      </c>
      <c r="V357" s="270">
        <v>0.16500000000000001</v>
      </c>
      <c r="W357" s="270">
        <v>0.16500000000000001</v>
      </c>
      <c r="X357" s="270">
        <v>0.16500000000000001</v>
      </c>
      <c r="Y357" s="270">
        <v>0</v>
      </c>
      <c r="Z357" s="270">
        <v>0</v>
      </c>
      <c r="AA357" s="270">
        <v>0</v>
      </c>
      <c r="AB357" s="270">
        <v>0</v>
      </c>
      <c r="AC357" s="270">
        <v>0</v>
      </c>
      <c r="AD357" s="270">
        <v>0</v>
      </c>
      <c r="AE357" s="270">
        <v>0</v>
      </c>
      <c r="AF357" s="270">
        <v>0</v>
      </c>
      <c r="AG357" s="270">
        <v>0</v>
      </c>
      <c r="AH357" s="270">
        <v>0</v>
      </c>
      <c r="AI357" s="270">
        <v>0</v>
      </c>
      <c r="AJ357" s="270">
        <v>0</v>
      </c>
      <c r="AK357" s="270">
        <v>0</v>
      </c>
      <c r="AL357" s="270">
        <v>0</v>
      </c>
      <c r="AM357" s="270">
        <v>0</v>
      </c>
      <c r="AN357" s="270">
        <v>0.02</v>
      </c>
      <c r="AO357" s="270">
        <v>0.02</v>
      </c>
      <c r="AP357" s="270">
        <v>0.02</v>
      </c>
      <c r="AQ357" s="270">
        <v>0.02</v>
      </c>
      <c r="AR357" s="270">
        <v>0.02</v>
      </c>
      <c r="AS357" s="270">
        <v>1.7999999999999999E-2</v>
      </c>
      <c r="AT357" s="270">
        <v>1.7999999999999999E-2</v>
      </c>
      <c r="AU357" s="270">
        <v>1.7999999999999999E-2</v>
      </c>
      <c r="AV357" s="270">
        <v>1.7999999999999999E-2</v>
      </c>
      <c r="AW357" s="270">
        <v>1.7999999999999999E-2</v>
      </c>
      <c r="AX357" s="270">
        <v>0</v>
      </c>
      <c r="AY357" s="270">
        <v>0</v>
      </c>
      <c r="AZ357" s="270">
        <v>0</v>
      </c>
      <c r="BA357" s="270">
        <v>0</v>
      </c>
      <c r="BB357" s="270">
        <v>0</v>
      </c>
      <c r="BC357" s="270">
        <v>0</v>
      </c>
      <c r="BD357" s="270">
        <v>0</v>
      </c>
      <c r="BE357" s="270">
        <v>0</v>
      </c>
      <c r="BF357" s="270">
        <v>0</v>
      </c>
      <c r="BG357" s="270">
        <v>0</v>
      </c>
    </row>
    <row r="358" spans="1:59">
      <c r="A358" s="267" t="s">
        <v>678</v>
      </c>
      <c r="B358" s="268">
        <v>9.3499999999999986E-2</v>
      </c>
      <c r="C358" s="268">
        <v>0.15</v>
      </c>
      <c r="D358" s="268">
        <v>0</v>
      </c>
      <c r="E358" s="268"/>
      <c r="F358" s="269">
        <v>660</v>
      </c>
      <c r="G358" s="270">
        <v>6.3E-2</v>
      </c>
      <c r="H358" s="270">
        <v>8.0000000000000002E-3</v>
      </c>
      <c r="I358" s="270">
        <v>3.0000000000000001E-3</v>
      </c>
      <c r="J358" s="270">
        <v>0</v>
      </c>
      <c r="K358" s="270">
        <v>4.0000000000000001E-3</v>
      </c>
      <c r="L358" s="270">
        <v>1.5499999999999972E-2</v>
      </c>
      <c r="M358" s="271">
        <v>95.454545454545453</v>
      </c>
      <c r="N358" s="269">
        <v>700</v>
      </c>
      <c r="O358" s="269">
        <v>720</v>
      </c>
      <c r="P358" s="269">
        <v>740</v>
      </c>
      <c r="Q358" s="269">
        <v>750</v>
      </c>
      <c r="R358" s="269">
        <v>760</v>
      </c>
      <c r="S358" s="269" t="s">
        <v>184</v>
      </c>
      <c r="T358" s="270">
        <v>6.7000000000000004E-2</v>
      </c>
      <c r="U358" s="270">
        <v>6.9000000000000006E-2</v>
      </c>
      <c r="V358" s="270">
        <v>7.0999999999999994E-2</v>
      </c>
      <c r="W358" s="270">
        <v>7.1999999999999995E-2</v>
      </c>
      <c r="X358" s="270">
        <v>7.2999999999999995E-2</v>
      </c>
      <c r="Y358" s="270">
        <v>8.0000000000000002E-3</v>
      </c>
      <c r="Z358" s="270">
        <v>8.9999999999999993E-3</v>
      </c>
      <c r="AA358" s="270">
        <v>8.9999999999999993E-3</v>
      </c>
      <c r="AB358" s="270">
        <v>8.9999999999999993E-3</v>
      </c>
      <c r="AC358" s="270">
        <v>8.9999999999999993E-3</v>
      </c>
      <c r="AD358" s="270">
        <v>3.0000000000000001E-3</v>
      </c>
      <c r="AE358" s="270">
        <v>3.0000000000000001E-3</v>
      </c>
      <c r="AF358" s="270">
        <v>3.0000000000000001E-3</v>
      </c>
      <c r="AG358" s="270">
        <v>3.0000000000000001E-3</v>
      </c>
      <c r="AH358" s="270">
        <v>3.0000000000000001E-3</v>
      </c>
      <c r="AI358" s="270">
        <v>0</v>
      </c>
      <c r="AJ358" s="270">
        <v>0</v>
      </c>
      <c r="AK358" s="270">
        <v>0</v>
      </c>
      <c r="AL358" s="270">
        <v>0</v>
      </c>
      <c r="AM358" s="270">
        <v>0</v>
      </c>
      <c r="AN358" s="270">
        <v>4.0000000000000001E-3</v>
      </c>
      <c r="AO358" s="270">
        <v>4.0000000000000001E-3</v>
      </c>
      <c r="AP358" s="270">
        <v>4.0000000000000001E-3</v>
      </c>
      <c r="AQ358" s="270">
        <v>5.0000000000000001E-3</v>
      </c>
      <c r="AR358" s="270">
        <v>5.0000000000000001E-3</v>
      </c>
      <c r="AS358" s="270">
        <v>8.0000000000000002E-3</v>
      </c>
      <c r="AT358" s="270">
        <v>8.9999999999999993E-3</v>
      </c>
      <c r="AU358" s="270">
        <v>8.9999999999999993E-3</v>
      </c>
      <c r="AV358" s="270">
        <v>8.9999999999999993E-3</v>
      </c>
      <c r="AW358" s="270">
        <v>8.9999999999999993E-3</v>
      </c>
      <c r="AX358" s="270">
        <v>0</v>
      </c>
      <c r="AY358" s="270">
        <v>0</v>
      </c>
      <c r="AZ358" s="270">
        <v>0</v>
      </c>
      <c r="BA358" s="270">
        <v>0</v>
      </c>
      <c r="BB358" s="270">
        <v>0</v>
      </c>
      <c r="BC358" s="270">
        <v>0</v>
      </c>
      <c r="BD358" s="270">
        <v>0</v>
      </c>
      <c r="BE358" s="270">
        <v>0</v>
      </c>
      <c r="BF358" s="270">
        <v>0</v>
      </c>
      <c r="BG358" s="270">
        <v>0</v>
      </c>
    </row>
    <row r="359" spans="1:59">
      <c r="A359" s="267" t="s">
        <v>1009</v>
      </c>
      <c r="B359" s="268" t="s">
        <v>395</v>
      </c>
      <c r="C359" s="268">
        <v>0</v>
      </c>
      <c r="D359" s="268">
        <v>0</v>
      </c>
      <c r="E359" s="268"/>
      <c r="F359" s="269" t="e">
        <v>#N/A</v>
      </c>
      <c r="G359" s="270">
        <v>0</v>
      </c>
      <c r="H359" s="270">
        <v>0</v>
      </c>
      <c r="I359" s="270">
        <v>0</v>
      </c>
      <c r="J359" s="270">
        <v>0</v>
      </c>
      <c r="K359" s="270">
        <v>0</v>
      </c>
      <c r="L359" s="270" t="e">
        <v>#VALUE!</v>
      </c>
      <c r="M359" s="271" t="s">
        <v>395</v>
      </c>
      <c r="N359" s="269">
        <v>0</v>
      </c>
      <c r="O359" s="269">
        <v>0</v>
      </c>
      <c r="P359" s="269">
        <v>0</v>
      </c>
      <c r="Q359" s="269">
        <v>0</v>
      </c>
      <c r="R359" s="269">
        <v>0</v>
      </c>
      <c r="S359" s="269" t="s">
        <v>216</v>
      </c>
      <c r="T359" s="270">
        <v>0</v>
      </c>
      <c r="U359" s="270">
        <v>0</v>
      </c>
      <c r="V359" s="270">
        <v>0</v>
      </c>
      <c r="W359" s="270">
        <v>0</v>
      </c>
      <c r="X359" s="270">
        <v>0</v>
      </c>
      <c r="Y359" s="270">
        <v>0</v>
      </c>
      <c r="Z359" s="270">
        <v>0</v>
      </c>
      <c r="AA359" s="270">
        <v>0</v>
      </c>
      <c r="AB359" s="270">
        <v>0</v>
      </c>
      <c r="AC359" s="270">
        <v>0</v>
      </c>
      <c r="AD359" s="270">
        <v>0</v>
      </c>
      <c r="AE359" s="270">
        <v>0</v>
      </c>
      <c r="AF359" s="270">
        <v>0</v>
      </c>
      <c r="AG359" s="270">
        <v>0</v>
      </c>
      <c r="AH359" s="270">
        <v>0</v>
      </c>
      <c r="AI359" s="270">
        <v>0</v>
      </c>
      <c r="AJ359" s="270">
        <v>0</v>
      </c>
      <c r="AK359" s="270">
        <v>0</v>
      </c>
      <c r="AL359" s="270">
        <v>0</v>
      </c>
      <c r="AM359" s="270">
        <v>0</v>
      </c>
      <c r="AN359" s="270">
        <v>0</v>
      </c>
      <c r="AO359" s="270">
        <v>0</v>
      </c>
      <c r="AP359" s="270">
        <v>0</v>
      </c>
      <c r="AQ359" s="270">
        <v>0</v>
      </c>
      <c r="AR359" s="270">
        <v>0</v>
      </c>
      <c r="AS359" s="270">
        <v>0</v>
      </c>
      <c r="AT359" s="270">
        <v>0</v>
      </c>
      <c r="AU359" s="270">
        <v>0</v>
      </c>
      <c r="AV359" s="270">
        <v>0</v>
      </c>
      <c r="AW359" s="270">
        <v>0</v>
      </c>
      <c r="AX359" s="270">
        <v>0</v>
      </c>
      <c r="AY359" s="270">
        <v>0</v>
      </c>
      <c r="AZ359" s="270">
        <v>0</v>
      </c>
      <c r="BA359" s="270">
        <v>0</v>
      </c>
      <c r="BB359" s="270">
        <v>0</v>
      </c>
      <c r="BC359" s="270">
        <v>0</v>
      </c>
      <c r="BD359" s="270">
        <v>0</v>
      </c>
      <c r="BE359" s="270">
        <v>0</v>
      </c>
      <c r="BF359" s="270">
        <v>0</v>
      </c>
      <c r="BG359" s="270">
        <v>0</v>
      </c>
    </row>
    <row r="360" spans="1:59">
      <c r="A360" s="267" t="s">
        <v>679</v>
      </c>
      <c r="B360" s="268">
        <v>0.7416666666666667</v>
      </c>
      <c r="C360" s="268">
        <v>4.5</v>
      </c>
      <c r="D360" s="268">
        <v>0.03</v>
      </c>
      <c r="E360" s="268"/>
      <c r="F360" s="269">
        <v>4871</v>
      </c>
      <c r="G360" s="270">
        <v>0.249</v>
      </c>
      <c r="H360" s="270">
        <v>0.26100000000000001</v>
      </c>
      <c r="I360" s="270">
        <v>0</v>
      </c>
      <c r="J360" s="270">
        <v>0</v>
      </c>
      <c r="K360" s="270">
        <v>0.1</v>
      </c>
      <c r="L360" s="270">
        <v>0.10166666666666668</v>
      </c>
      <c r="M360" s="271">
        <v>51.118866762471775</v>
      </c>
      <c r="N360" s="269">
        <v>4989</v>
      </c>
      <c r="O360" s="269">
        <v>5141</v>
      </c>
      <c r="P360" s="269">
        <v>5297</v>
      </c>
      <c r="Q360" s="269">
        <v>5458</v>
      </c>
      <c r="R360" s="269">
        <v>5624</v>
      </c>
      <c r="S360" s="269" t="s">
        <v>208</v>
      </c>
      <c r="T360" s="270">
        <v>0.25600000000000001</v>
      </c>
      <c r="U360" s="270">
        <v>0.26400000000000001</v>
      </c>
      <c r="V360" s="270">
        <v>0.27200000000000002</v>
      </c>
      <c r="W360" s="270">
        <v>0.28000000000000003</v>
      </c>
      <c r="X360" s="270">
        <v>0.28899999999999998</v>
      </c>
      <c r="Y360" s="270">
        <v>0.28899999999999998</v>
      </c>
      <c r="Z360" s="270">
        <v>0.29799999999999999</v>
      </c>
      <c r="AA360" s="270">
        <v>0.307</v>
      </c>
      <c r="AB360" s="270">
        <v>0.316</v>
      </c>
      <c r="AC360" s="270">
        <v>0.32600000000000001</v>
      </c>
      <c r="AD360" s="270">
        <v>0</v>
      </c>
      <c r="AE360" s="270">
        <v>0</v>
      </c>
      <c r="AF360" s="270">
        <v>0</v>
      </c>
      <c r="AG360" s="270">
        <v>0</v>
      </c>
      <c r="AH360" s="270">
        <v>0</v>
      </c>
      <c r="AI360" s="270">
        <v>0</v>
      </c>
      <c r="AJ360" s="270">
        <v>0</v>
      </c>
      <c r="AK360" s="270">
        <v>0</v>
      </c>
      <c r="AL360" s="270">
        <v>0</v>
      </c>
      <c r="AM360" s="270">
        <v>0</v>
      </c>
      <c r="AN360" s="270">
        <v>0.1</v>
      </c>
      <c r="AO360" s="270">
        <v>0.1</v>
      </c>
      <c r="AP360" s="270">
        <v>0.1</v>
      </c>
      <c r="AQ360" s="270">
        <v>0.1</v>
      </c>
      <c r="AR360" s="270">
        <v>0.1</v>
      </c>
      <c r="AS360" s="270">
        <v>9.5000000000000001E-2</v>
      </c>
      <c r="AT360" s="270">
        <v>9.5000000000000001E-2</v>
      </c>
      <c r="AU360" s="270">
        <v>0.10100000000000001</v>
      </c>
      <c r="AV360" s="270">
        <v>0.10100000000000001</v>
      </c>
      <c r="AW360" s="270">
        <v>0.10100000000000001</v>
      </c>
      <c r="AX360" s="270">
        <v>0</v>
      </c>
      <c r="AY360" s="270">
        <v>0</v>
      </c>
      <c r="AZ360" s="270">
        <v>0</v>
      </c>
      <c r="BA360" s="270">
        <v>0</v>
      </c>
      <c r="BB360" s="270">
        <v>0</v>
      </c>
      <c r="BC360" s="270">
        <v>0</v>
      </c>
      <c r="BD360" s="270">
        <v>0</v>
      </c>
      <c r="BE360" s="270">
        <v>0</v>
      </c>
      <c r="BF360" s="270">
        <v>0</v>
      </c>
      <c r="BG360" s="270">
        <v>0</v>
      </c>
    </row>
    <row r="361" spans="1:59">
      <c r="A361" s="267" t="s">
        <v>680</v>
      </c>
      <c r="B361" s="268">
        <v>0.60150000000000003</v>
      </c>
      <c r="C361" s="268">
        <v>3</v>
      </c>
      <c r="D361" s="268">
        <v>0.10413698630136986</v>
      </c>
      <c r="E361" s="268"/>
      <c r="F361" s="269">
        <v>3352</v>
      </c>
      <c r="G361" s="270">
        <v>0.13600000000000001</v>
      </c>
      <c r="H361" s="270">
        <v>0.23</v>
      </c>
      <c r="I361" s="270">
        <v>0</v>
      </c>
      <c r="J361" s="270">
        <v>0</v>
      </c>
      <c r="K361" s="270">
        <v>7.0000000000000007E-2</v>
      </c>
      <c r="L361" s="270">
        <v>6.1363013698630176E-2</v>
      </c>
      <c r="M361" s="271">
        <v>40.572792362768496</v>
      </c>
      <c r="N361" s="269">
        <v>3950</v>
      </c>
      <c r="O361" s="269">
        <v>4500</v>
      </c>
      <c r="P361" s="269">
        <v>4680</v>
      </c>
      <c r="Q361" s="269">
        <v>4870</v>
      </c>
      <c r="R361" s="269">
        <v>5500</v>
      </c>
      <c r="S361" s="269" t="s">
        <v>191</v>
      </c>
      <c r="T361" s="270">
        <v>0.13800000000000001</v>
      </c>
      <c r="U361" s="270">
        <v>0.158</v>
      </c>
      <c r="V361" s="270">
        <v>0.154</v>
      </c>
      <c r="W361" s="270">
        <v>0.14599999999999999</v>
      </c>
      <c r="X361" s="270">
        <v>0.154</v>
      </c>
      <c r="Y361" s="270">
        <v>0.20300000000000001</v>
      </c>
      <c r="Z361" s="270">
        <v>0.215</v>
      </c>
      <c r="AA361" s="270">
        <v>0.23</v>
      </c>
      <c r="AB361" s="270">
        <v>0.24199999999999999</v>
      </c>
      <c r="AC361" s="270">
        <v>0.26800000000000002</v>
      </c>
      <c r="AD361" s="270">
        <v>0.04</v>
      </c>
      <c r="AE361" s="270">
        <v>4.3999999999999997E-2</v>
      </c>
      <c r="AF361" s="270">
        <v>0.05</v>
      </c>
      <c r="AG361" s="270">
        <v>5.3999999999999999E-2</v>
      </c>
      <c r="AH361" s="270">
        <v>0.06</v>
      </c>
      <c r="AI361" s="270">
        <v>0.1</v>
      </c>
      <c r="AJ361" s="270">
        <v>0.11</v>
      </c>
      <c r="AK361" s="270">
        <v>0.12</v>
      </c>
      <c r="AL361" s="270">
        <v>0.13500000000000001</v>
      </c>
      <c r="AM361" s="270">
        <v>0.17</v>
      </c>
      <c r="AN361" s="270">
        <v>6.8000000000000005E-2</v>
      </c>
      <c r="AO361" s="270">
        <v>7.8E-2</v>
      </c>
      <c r="AP361" s="270">
        <v>8.5999999999999993E-2</v>
      </c>
      <c r="AQ361" s="270">
        <v>9.4E-2</v>
      </c>
      <c r="AR361" s="270">
        <v>0.11</v>
      </c>
      <c r="AS361" s="270">
        <v>0.16500000000000001</v>
      </c>
      <c r="AT361" s="270">
        <v>0.182</v>
      </c>
      <c r="AU361" s="270">
        <v>0.192</v>
      </c>
      <c r="AV361" s="270">
        <v>0.20200000000000001</v>
      </c>
      <c r="AW361" s="270">
        <v>0.22900000000000001</v>
      </c>
      <c r="AX361" s="270">
        <v>0</v>
      </c>
      <c r="AY361" s="270">
        <v>0</v>
      </c>
      <c r="AZ361" s="270">
        <v>0</v>
      </c>
      <c r="BA361" s="270">
        <v>0</v>
      </c>
      <c r="BB361" s="270">
        <v>0</v>
      </c>
      <c r="BC361" s="270">
        <v>0</v>
      </c>
      <c r="BD361" s="270">
        <v>0</v>
      </c>
      <c r="BE361" s="270">
        <v>0</v>
      </c>
      <c r="BF361" s="270">
        <v>0</v>
      </c>
      <c r="BG361" s="270">
        <v>0</v>
      </c>
    </row>
    <row r="362" spans="1:59">
      <c r="A362" s="267" t="s">
        <v>1010</v>
      </c>
      <c r="B362" s="268" t="s">
        <v>395</v>
      </c>
      <c r="C362" s="268">
        <v>0</v>
      </c>
      <c r="D362" s="268">
        <v>0</v>
      </c>
      <c r="E362" s="268"/>
      <c r="F362" s="269" t="e">
        <v>#N/A</v>
      </c>
      <c r="G362" s="270">
        <v>0</v>
      </c>
      <c r="H362" s="270">
        <v>0</v>
      </c>
      <c r="I362" s="270">
        <v>0</v>
      </c>
      <c r="J362" s="270">
        <v>0</v>
      </c>
      <c r="K362" s="270">
        <v>0</v>
      </c>
      <c r="L362" s="270" t="e">
        <v>#VALUE!</v>
      </c>
      <c r="M362" s="271" t="s">
        <v>395</v>
      </c>
      <c r="N362" s="269">
        <v>0</v>
      </c>
      <c r="O362" s="269">
        <v>0</v>
      </c>
      <c r="P362" s="269">
        <v>0</v>
      </c>
      <c r="Q362" s="269">
        <v>0</v>
      </c>
      <c r="R362" s="269">
        <v>0</v>
      </c>
      <c r="S362" s="269" t="s">
        <v>177</v>
      </c>
      <c r="T362" s="270">
        <v>0</v>
      </c>
      <c r="U362" s="270">
        <v>0</v>
      </c>
      <c r="V362" s="270">
        <v>0</v>
      </c>
      <c r="W362" s="270">
        <v>0</v>
      </c>
      <c r="X362" s="270">
        <v>0</v>
      </c>
      <c r="Y362" s="270">
        <v>0</v>
      </c>
      <c r="Z362" s="270">
        <v>0</v>
      </c>
      <c r="AA362" s="270">
        <v>0</v>
      </c>
      <c r="AB362" s="270">
        <v>0</v>
      </c>
      <c r="AC362" s="270">
        <v>0</v>
      </c>
      <c r="AD362" s="270">
        <v>0</v>
      </c>
      <c r="AE362" s="270">
        <v>0</v>
      </c>
      <c r="AF362" s="270">
        <v>0</v>
      </c>
      <c r="AG362" s="270">
        <v>0</v>
      </c>
      <c r="AH362" s="270">
        <v>0</v>
      </c>
      <c r="AI362" s="270">
        <v>0</v>
      </c>
      <c r="AJ362" s="270">
        <v>0</v>
      </c>
      <c r="AK362" s="270">
        <v>0</v>
      </c>
      <c r="AL362" s="270">
        <v>0</v>
      </c>
      <c r="AM362" s="270">
        <v>0</v>
      </c>
      <c r="AN362" s="270">
        <v>0</v>
      </c>
      <c r="AO362" s="270">
        <v>0</v>
      </c>
      <c r="AP362" s="270">
        <v>0</v>
      </c>
      <c r="AQ362" s="270">
        <v>0</v>
      </c>
      <c r="AR362" s="270">
        <v>0</v>
      </c>
      <c r="AS362" s="270">
        <v>0</v>
      </c>
      <c r="AT362" s="270">
        <v>0</v>
      </c>
      <c r="AU362" s="270">
        <v>0</v>
      </c>
      <c r="AV362" s="270">
        <v>0</v>
      </c>
      <c r="AW362" s="270">
        <v>0</v>
      </c>
      <c r="AX362" s="270">
        <v>0</v>
      </c>
      <c r="AY362" s="270">
        <v>0</v>
      </c>
      <c r="AZ362" s="270">
        <v>0</v>
      </c>
      <c r="BA362" s="270">
        <v>0</v>
      </c>
      <c r="BB362" s="270">
        <v>0</v>
      </c>
      <c r="BC362" s="270">
        <v>0</v>
      </c>
      <c r="BD362" s="270">
        <v>0</v>
      </c>
      <c r="BE362" s="270">
        <v>0</v>
      </c>
      <c r="BF362" s="270">
        <v>0</v>
      </c>
      <c r="BG362" s="270">
        <v>0</v>
      </c>
    </row>
    <row r="363" spans="1:59">
      <c r="A363" s="267" t="s">
        <v>681</v>
      </c>
      <c r="B363" s="268">
        <v>0.34066666666666667</v>
      </c>
      <c r="C363" s="268">
        <v>0.61799999999999999</v>
      </c>
      <c r="D363" s="268">
        <v>0</v>
      </c>
      <c r="E363" s="268"/>
      <c r="F363" s="269">
        <v>3451</v>
      </c>
      <c r="G363" s="270">
        <v>0.19800000000000001</v>
      </c>
      <c r="H363" s="270">
        <v>3.5000000000000003E-2</v>
      </c>
      <c r="I363" s="270">
        <v>0</v>
      </c>
      <c r="J363" s="270">
        <v>0.01</v>
      </c>
      <c r="K363" s="270">
        <v>0.01</v>
      </c>
      <c r="L363" s="270">
        <v>8.7666666666666671E-2</v>
      </c>
      <c r="M363" s="271">
        <v>57.374674007534047</v>
      </c>
      <c r="N363" s="269">
        <v>4160</v>
      </c>
      <c r="O363" s="269">
        <v>4344</v>
      </c>
      <c r="P363" s="269">
        <v>4528</v>
      </c>
      <c r="Q363" s="269">
        <v>4712</v>
      </c>
      <c r="R363" s="269">
        <v>4896</v>
      </c>
      <c r="S363" s="269" t="s">
        <v>190</v>
      </c>
      <c r="T363" s="270">
        <v>0.21199999999999999</v>
      </c>
      <c r="U363" s="270">
        <v>0.22</v>
      </c>
      <c r="V363" s="270">
        <v>0.23</v>
      </c>
      <c r="W363" s="270">
        <v>0.24</v>
      </c>
      <c r="X363" s="270">
        <v>0.249</v>
      </c>
      <c r="Y363" s="270">
        <v>3.3000000000000002E-2</v>
      </c>
      <c r="Z363" s="270">
        <v>3.5000000000000003E-2</v>
      </c>
      <c r="AA363" s="270">
        <v>3.5999999999999997E-2</v>
      </c>
      <c r="AB363" s="270">
        <v>3.7999999999999999E-2</v>
      </c>
      <c r="AC363" s="270">
        <v>3.9E-2</v>
      </c>
      <c r="AD363" s="270">
        <v>0</v>
      </c>
      <c r="AE363" s="270">
        <v>0</v>
      </c>
      <c r="AF363" s="270">
        <v>0</v>
      </c>
      <c r="AG363" s="270">
        <v>0</v>
      </c>
      <c r="AH363" s="270">
        <v>0</v>
      </c>
      <c r="AI363" s="270">
        <v>8.0000000000000002E-3</v>
      </c>
      <c r="AJ363" s="270">
        <v>8.0000000000000002E-3</v>
      </c>
      <c r="AK363" s="270">
        <v>8.9999999999999993E-3</v>
      </c>
      <c r="AL363" s="270">
        <v>8.9999999999999993E-3</v>
      </c>
      <c r="AM363" s="270">
        <v>0.01</v>
      </c>
      <c r="AN363" s="270">
        <v>3.2000000000000001E-2</v>
      </c>
      <c r="AO363" s="270">
        <v>3.4000000000000002E-2</v>
      </c>
      <c r="AP363" s="270">
        <v>3.5999999999999997E-2</v>
      </c>
      <c r="AQ363" s="270">
        <v>3.7999999999999999E-2</v>
      </c>
      <c r="AR363" s="270">
        <v>0.04</v>
      </c>
      <c r="AS363" s="270">
        <v>2.1000000000000001E-2</v>
      </c>
      <c r="AT363" s="270">
        <v>0.02</v>
      </c>
      <c r="AU363" s="270">
        <v>1.9E-2</v>
      </c>
      <c r="AV363" s="270">
        <v>1.7999999999999999E-2</v>
      </c>
      <c r="AW363" s="270">
        <v>1.7000000000000001E-2</v>
      </c>
      <c r="AX363" s="270">
        <v>0</v>
      </c>
      <c r="AY363" s="270">
        <v>0</v>
      </c>
      <c r="AZ363" s="270">
        <v>0</v>
      </c>
      <c r="BA363" s="270">
        <v>0</v>
      </c>
      <c r="BB363" s="270">
        <v>0</v>
      </c>
      <c r="BC363" s="270">
        <v>0</v>
      </c>
      <c r="BD363" s="270">
        <v>0</v>
      </c>
      <c r="BE363" s="270">
        <v>0</v>
      </c>
      <c r="BF363" s="270">
        <v>0</v>
      </c>
      <c r="BG363" s="270">
        <v>0</v>
      </c>
    </row>
    <row r="364" spans="1:59">
      <c r="A364" s="267" t="s">
        <v>1011</v>
      </c>
      <c r="B364" s="268" t="s">
        <v>395</v>
      </c>
      <c r="C364" s="268">
        <v>0</v>
      </c>
      <c r="D364" s="268">
        <v>0</v>
      </c>
      <c r="E364" s="268"/>
      <c r="F364" s="269" t="e">
        <v>#N/A</v>
      </c>
      <c r="G364" s="270">
        <v>0</v>
      </c>
      <c r="H364" s="270">
        <v>0</v>
      </c>
      <c r="I364" s="270">
        <v>0</v>
      </c>
      <c r="J364" s="270">
        <v>0</v>
      </c>
      <c r="K364" s="270">
        <v>0</v>
      </c>
      <c r="L364" s="270" t="e">
        <v>#VALUE!</v>
      </c>
      <c r="M364" s="271" t="s">
        <v>395</v>
      </c>
      <c r="N364" s="269">
        <v>0</v>
      </c>
      <c r="O364" s="269">
        <v>0</v>
      </c>
      <c r="P364" s="269">
        <v>0</v>
      </c>
      <c r="Q364" s="269">
        <v>0</v>
      </c>
      <c r="R364" s="269">
        <v>0</v>
      </c>
      <c r="S364" s="269" t="s">
        <v>161</v>
      </c>
      <c r="T364" s="270">
        <v>0</v>
      </c>
      <c r="U364" s="270">
        <v>0</v>
      </c>
      <c r="V364" s="270">
        <v>0</v>
      </c>
      <c r="W364" s="270">
        <v>0</v>
      </c>
      <c r="X364" s="270">
        <v>0</v>
      </c>
      <c r="Y364" s="270">
        <v>0</v>
      </c>
      <c r="Z364" s="270">
        <v>0</v>
      </c>
      <c r="AA364" s="270">
        <v>0</v>
      </c>
      <c r="AB364" s="270">
        <v>0</v>
      </c>
      <c r="AC364" s="270">
        <v>0</v>
      </c>
      <c r="AD364" s="270">
        <v>0</v>
      </c>
      <c r="AE364" s="270">
        <v>0</v>
      </c>
      <c r="AF364" s="270">
        <v>0</v>
      </c>
      <c r="AG364" s="270">
        <v>0</v>
      </c>
      <c r="AH364" s="270">
        <v>0</v>
      </c>
      <c r="AI364" s="270">
        <v>0</v>
      </c>
      <c r="AJ364" s="270">
        <v>0</v>
      </c>
      <c r="AK364" s="270">
        <v>0</v>
      </c>
      <c r="AL364" s="270">
        <v>0</v>
      </c>
      <c r="AM364" s="270">
        <v>0</v>
      </c>
      <c r="AN364" s="270">
        <v>0</v>
      </c>
      <c r="AO364" s="270">
        <v>0</v>
      </c>
      <c r="AP364" s="270">
        <v>0</v>
      </c>
      <c r="AQ364" s="270">
        <v>0</v>
      </c>
      <c r="AR364" s="270">
        <v>0</v>
      </c>
      <c r="AS364" s="270">
        <v>0</v>
      </c>
      <c r="AT364" s="270">
        <v>0</v>
      </c>
      <c r="AU364" s="270">
        <v>0</v>
      </c>
      <c r="AV364" s="270">
        <v>0</v>
      </c>
      <c r="AW364" s="270">
        <v>0</v>
      </c>
      <c r="AX364" s="270">
        <v>0</v>
      </c>
      <c r="AY364" s="270">
        <v>0</v>
      </c>
      <c r="AZ364" s="270">
        <v>0</v>
      </c>
      <c r="BA364" s="270">
        <v>0</v>
      </c>
      <c r="BB364" s="270">
        <v>0</v>
      </c>
      <c r="BC364" s="270">
        <v>0</v>
      </c>
      <c r="BD364" s="270">
        <v>0</v>
      </c>
      <c r="BE364" s="270">
        <v>0</v>
      </c>
      <c r="BF364" s="270">
        <v>0</v>
      </c>
      <c r="BG364" s="270">
        <v>0</v>
      </c>
    </row>
    <row r="365" spans="1:59">
      <c r="A365" s="267" t="s">
        <v>682</v>
      </c>
      <c r="B365" s="268">
        <v>8.0916666666666651E-2</v>
      </c>
      <c r="C365" s="268">
        <v>0.27300000000000002</v>
      </c>
      <c r="D365" s="268">
        <v>0</v>
      </c>
      <c r="E365" s="268"/>
      <c r="F365" s="269">
        <v>881</v>
      </c>
      <c r="G365" s="270">
        <v>0.06</v>
      </c>
      <c r="H365" s="270">
        <v>6.0000000000000001E-3</v>
      </c>
      <c r="I365" s="270">
        <v>0</v>
      </c>
      <c r="J365" s="270">
        <v>4.0000000000000001E-3</v>
      </c>
      <c r="K365" s="270">
        <v>1.4999999999999999E-2</v>
      </c>
      <c r="L365" s="270">
        <v>-4.0833333333333555E-3</v>
      </c>
      <c r="M365" s="271">
        <v>68.104426787741204</v>
      </c>
      <c r="N365" s="269">
        <v>885</v>
      </c>
      <c r="O365" s="269">
        <v>895</v>
      </c>
      <c r="P365" s="269">
        <v>900</v>
      </c>
      <c r="Q365" s="269">
        <v>900</v>
      </c>
      <c r="R365" s="269">
        <v>900</v>
      </c>
      <c r="S365" s="269" t="s">
        <v>128</v>
      </c>
      <c r="T365" s="270">
        <v>8.5000000000000006E-2</v>
      </c>
      <c r="U365" s="270">
        <v>0.09</v>
      </c>
      <c r="V365" s="270">
        <v>9.4E-2</v>
      </c>
      <c r="W365" s="270">
        <v>9.9000000000000005E-2</v>
      </c>
      <c r="X365" s="270">
        <v>0.1</v>
      </c>
      <c r="Y365" s="270">
        <v>6.0000000000000001E-3</v>
      </c>
      <c r="Z365" s="270">
        <v>8.0000000000000002E-3</v>
      </c>
      <c r="AA365" s="270">
        <v>8.9999999999999993E-3</v>
      </c>
      <c r="AB365" s="270">
        <v>8.9999999999999993E-3</v>
      </c>
      <c r="AC365" s="270">
        <v>0.01</v>
      </c>
      <c r="AD365" s="270">
        <v>0</v>
      </c>
      <c r="AE365" s="270">
        <v>0</v>
      </c>
      <c r="AF365" s="270">
        <v>0</v>
      </c>
      <c r="AG365" s="270">
        <v>0</v>
      </c>
      <c r="AH365" s="270">
        <v>0</v>
      </c>
      <c r="AI365" s="270">
        <v>4.0000000000000001E-3</v>
      </c>
      <c r="AJ365" s="270">
        <v>6.0000000000000001E-3</v>
      </c>
      <c r="AK365" s="270">
        <v>7.0000000000000001E-3</v>
      </c>
      <c r="AL365" s="270">
        <v>8.0000000000000002E-3</v>
      </c>
      <c r="AM365" s="270">
        <v>8.0000000000000002E-3</v>
      </c>
      <c r="AN365" s="270">
        <v>1.7000000000000001E-2</v>
      </c>
      <c r="AO365" s="270">
        <v>1.7000000000000001E-2</v>
      </c>
      <c r="AP365" s="270">
        <v>1.7999999999999999E-2</v>
      </c>
      <c r="AQ365" s="270">
        <v>1.9E-2</v>
      </c>
      <c r="AR365" s="270">
        <v>0.02</v>
      </c>
      <c r="AS365" s="270">
        <v>1.4E-2</v>
      </c>
      <c r="AT365" s="270">
        <v>1.4E-2</v>
      </c>
      <c r="AU365" s="270">
        <v>1.4E-2</v>
      </c>
      <c r="AV365" s="270">
        <v>1.4E-2</v>
      </c>
      <c r="AW365" s="270">
        <v>1.4E-2</v>
      </c>
      <c r="AX365" s="270">
        <v>0</v>
      </c>
      <c r="AY365" s="270">
        <v>0</v>
      </c>
      <c r="AZ365" s="270">
        <v>0</v>
      </c>
      <c r="BA365" s="270">
        <v>0</v>
      </c>
      <c r="BB365" s="270">
        <v>0</v>
      </c>
      <c r="BC365" s="270">
        <v>0</v>
      </c>
      <c r="BD365" s="270">
        <v>0</v>
      </c>
      <c r="BE365" s="270">
        <v>0</v>
      </c>
      <c r="BF365" s="270">
        <v>0</v>
      </c>
      <c r="BG365" s="270">
        <v>0</v>
      </c>
    </row>
    <row r="366" spans="1:59">
      <c r="A366" s="267" t="s">
        <v>683</v>
      </c>
      <c r="B366" s="268">
        <v>5.2166666666666659</v>
      </c>
      <c r="C366" s="268">
        <v>16.2</v>
      </c>
      <c r="D366" s="268">
        <v>0</v>
      </c>
      <c r="E366" s="268"/>
      <c r="F366" s="269">
        <v>21823</v>
      </c>
      <c r="G366" s="270">
        <v>1.617</v>
      </c>
      <c r="H366" s="270">
        <v>1.43</v>
      </c>
      <c r="I366" s="270">
        <v>0.76900000000000002</v>
      </c>
      <c r="J366" s="270">
        <v>6.4000000000000001E-2</v>
      </c>
      <c r="K366" s="270">
        <v>0.5</v>
      </c>
      <c r="L366" s="270">
        <v>0.836666666666666</v>
      </c>
      <c r="M366" s="271">
        <v>74.096137103056407</v>
      </c>
      <c r="N366" s="269">
        <v>29000</v>
      </c>
      <c r="O366" s="269">
        <v>34000</v>
      </c>
      <c r="P366" s="269">
        <v>36500</v>
      </c>
      <c r="Q366" s="269">
        <v>40500</v>
      </c>
      <c r="R366" s="269">
        <v>4400</v>
      </c>
      <c r="S366" s="269" t="s">
        <v>148</v>
      </c>
      <c r="T366" s="270">
        <v>2.9780000000000002</v>
      </c>
      <c r="U366" s="270">
        <v>3.38</v>
      </c>
      <c r="V366" s="270">
        <v>3.798</v>
      </c>
      <c r="W366" s="270">
        <v>4.2080000000000002</v>
      </c>
      <c r="X366" s="270">
        <v>4.7009999999999996</v>
      </c>
      <c r="Y366" s="270">
        <v>4.2300000000000004</v>
      </c>
      <c r="Z366" s="270">
        <v>5.46</v>
      </c>
      <c r="AA366" s="270">
        <v>5.99</v>
      </c>
      <c r="AB366" s="270">
        <v>6.76</v>
      </c>
      <c r="AC366" s="270">
        <v>7.56</v>
      </c>
      <c r="AD366" s="270">
        <v>2.4300000000000002</v>
      </c>
      <c r="AE366" s="270">
        <v>2.802</v>
      </c>
      <c r="AF366" s="270">
        <v>3.7</v>
      </c>
      <c r="AG366" s="270">
        <v>4.6020000000000003</v>
      </c>
      <c r="AH366" s="270">
        <v>5.5019999999999998</v>
      </c>
      <c r="AI366" s="270">
        <v>0.29399999999999998</v>
      </c>
      <c r="AJ366" s="270">
        <v>0.30299999999999999</v>
      </c>
      <c r="AK366" s="270">
        <v>0.373</v>
      </c>
      <c r="AL366" s="270">
        <v>0.443</v>
      </c>
      <c r="AM366" s="270">
        <v>0.52100000000000002</v>
      </c>
      <c r="AN366" s="270">
        <v>0.14799999999999999</v>
      </c>
      <c r="AO366" s="270">
        <v>0.17799999999999999</v>
      </c>
      <c r="AP366" s="270">
        <v>0.21199999999999999</v>
      </c>
      <c r="AQ366" s="270">
        <v>0.27500000000000002</v>
      </c>
      <c r="AR366" s="270">
        <v>0.33800000000000002</v>
      </c>
      <c r="AS366" s="270">
        <v>0.75</v>
      </c>
      <c r="AT366" s="270">
        <v>0.9</v>
      </c>
      <c r="AU366" s="270">
        <v>0.95</v>
      </c>
      <c r="AV366" s="270">
        <v>1.05</v>
      </c>
      <c r="AW366" s="270">
        <v>1.1499999999999999</v>
      </c>
      <c r="AX366" s="270">
        <v>0</v>
      </c>
      <c r="AY366" s="270">
        <v>0</v>
      </c>
      <c r="AZ366" s="270">
        <v>0</v>
      </c>
      <c r="BA366" s="270">
        <v>0</v>
      </c>
      <c r="BB366" s="270">
        <v>0</v>
      </c>
      <c r="BC366" s="270">
        <v>0</v>
      </c>
      <c r="BD366" s="270">
        <v>0</v>
      </c>
      <c r="BE366" s="270">
        <v>0</v>
      </c>
      <c r="BF366" s="270">
        <v>0</v>
      </c>
      <c r="BG366" s="270">
        <v>0</v>
      </c>
    </row>
    <row r="367" spans="1:59">
      <c r="A367" s="267" t="s">
        <v>1012</v>
      </c>
      <c r="B367" s="268" t="s">
        <v>395</v>
      </c>
      <c r="C367" s="268">
        <v>0</v>
      </c>
      <c r="D367" s="268">
        <v>0</v>
      </c>
      <c r="E367" s="268"/>
      <c r="F367" s="269" t="e">
        <v>#N/A</v>
      </c>
      <c r="G367" s="270">
        <v>0</v>
      </c>
      <c r="H367" s="270">
        <v>0</v>
      </c>
      <c r="I367" s="270">
        <v>0</v>
      </c>
      <c r="J367" s="270">
        <v>0</v>
      </c>
      <c r="K367" s="270">
        <v>0</v>
      </c>
      <c r="L367" s="270" t="e">
        <v>#VALUE!</v>
      </c>
      <c r="M367" s="271" t="s">
        <v>395</v>
      </c>
      <c r="N367" s="269">
        <v>0</v>
      </c>
      <c r="O367" s="269">
        <v>0</v>
      </c>
      <c r="P367" s="269">
        <v>0</v>
      </c>
      <c r="Q367" s="269">
        <v>0</v>
      </c>
      <c r="R367" s="269">
        <v>0</v>
      </c>
      <c r="S367" s="269" t="s">
        <v>187</v>
      </c>
      <c r="T367" s="270">
        <v>0</v>
      </c>
      <c r="U367" s="270">
        <v>0</v>
      </c>
      <c r="V367" s="270">
        <v>0</v>
      </c>
      <c r="W367" s="270">
        <v>0</v>
      </c>
      <c r="X367" s="270">
        <v>0</v>
      </c>
      <c r="Y367" s="270">
        <v>0</v>
      </c>
      <c r="Z367" s="270">
        <v>0</v>
      </c>
      <c r="AA367" s="270">
        <v>0</v>
      </c>
      <c r="AB367" s="270">
        <v>0</v>
      </c>
      <c r="AC367" s="270">
        <v>0</v>
      </c>
      <c r="AD367" s="270">
        <v>0</v>
      </c>
      <c r="AE367" s="270">
        <v>0</v>
      </c>
      <c r="AF367" s="270">
        <v>0</v>
      </c>
      <c r="AG367" s="270">
        <v>0</v>
      </c>
      <c r="AH367" s="270">
        <v>0</v>
      </c>
      <c r="AI367" s="270">
        <v>0</v>
      </c>
      <c r="AJ367" s="270">
        <v>0</v>
      </c>
      <c r="AK367" s="270">
        <v>0</v>
      </c>
      <c r="AL367" s="270">
        <v>0</v>
      </c>
      <c r="AM367" s="270">
        <v>0</v>
      </c>
      <c r="AN367" s="270">
        <v>0</v>
      </c>
      <c r="AO367" s="270">
        <v>0</v>
      </c>
      <c r="AP367" s="270">
        <v>0</v>
      </c>
      <c r="AQ367" s="270">
        <v>0</v>
      </c>
      <c r="AR367" s="270">
        <v>0</v>
      </c>
      <c r="AS367" s="270">
        <v>0</v>
      </c>
      <c r="AT367" s="270">
        <v>0</v>
      </c>
      <c r="AU367" s="270">
        <v>0</v>
      </c>
      <c r="AV367" s="270">
        <v>0</v>
      </c>
      <c r="AW367" s="270">
        <v>0</v>
      </c>
      <c r="AX367" s="270">
        <v>0</v>
      </c>
      <c r="AY367" s="270">
        <v>0</v>
      </c>
      <c r="AZ367" s="270">
        <v>0</v>
      </c>
      <c r="BA367" s="270">
        <v>0</v>
      </c>
      <c r="BB367" s="270">
        <v>0</v>
      </c>
      <c r="BC367" s="270">
        <v>0</v>
      </c>
      <c r="BD367" s="270">
        <v>0</v>
      </c>
      <c r="BE367" s="270">
        <v>0</v>
      </c>
      <c r="BF367" s="270">
        <v>0</v>
      </c>
      <c r="BG367" s="270">
        <v>0</v>
      </c>
    </row>
    <row r="368" spans="1:59">
      <c r="A368" s="267" t="s">
        <v>684</v>
      </c>
      <c r="B368" s="268">
        <v>3.4416666666666672E-2</v>
      </c>
      <c r="C368" s="268">
        <v>0.41400000000000003</v>
      </c>
      <c r="D368" s="268">
        <v>0</v>
      </c>
      <c r="E368" s="268"/>
      <c r="F368" s="269">
        <v>890</v>
      </c>
      <c r="G368" s="270">
        <v>9.9000000000000005E-2</v>
      </c>
      <c r="H368" s="270">
        <v>5.0000000000000001E-3</v>
      </c>
      <c r="I368" s="270">
        <v>0</v>
      </c>
      <c r="J368" s="270">
        <v>0</v>
      </c>
      <c r="K368" s="270">
        <v>0</v>
      </c>
      <c r="L368" s="270">
        <v>-6.958333333333333E-2</v>
      </c>
      <c r="M368" s="271">
        <v>111.23595505617978</v>
      </c>
      <c r="N368" s="269">
        <v>777</v>
      </c>
      <c r="O368" s="269">
        <v>697</v>
      </c>
      <c r="P368" s="269">
        <v>626</v>
      </c>
      <c r="Q368" s="269">
        <v>562</v>
      </c>
      <c r="R368" s="269">
        <v>555</v>
      </c>
      <c r="S368" s="269" t="s">
        <v>193</v>
      </c>
      <c r="T368" s="270">
        <v>5.5E-2</v>
      </c>
      <c r="U368" s="270">
        <v>4.9000000000000002E-2</v>
      </c>
      <c r="V368" s="270">
        <v>4.3999999999999997E-2</v>
      </c>
      <c r="W368" s="270">
        <v>0.04</v>
      </c>
      <c r="X368" s="270">
        <v>3.5000000000000003E-2</v>
      </c>
      <c r="Y368" s="270">
        <v>3.0000000000000001E-3</v>
      </c>
      <c r="Z368" s="270">
        <v>3.0000000000000001E-3</v>
      </c>
      <c r="AA368" s="270">
        <v>3.0000000000000001E-3</v>
      </c>
      <c r="AB368" s="270">
        <v>3.0000000000000001E-3</v>
      </c>
      <c r="AC368" s="270">
        <v>3.0000000000000001E-3</v>
      </c>
      <c r="AD368" s="270">
        <v>0</v>
      </c>
      <c r="AE368" s="270">
        <v>0</v>
      </c>
      <c r="AF368" s="270">
        <v>0</v>
      </c>
      <c r="AG368" s="270">
        <v>0</v>
      </c>
      <c r="AH368" s="270">
        <v>0</v>
      </c>
      <c r="AI368" s="270">
        <v>0</v>
      </c>
      <c r="AJ368" s="270">
        <v>0</v>
      </c>
      <c r="AK368" s="270">
        <v>0</v>
      </c>
      <c r="AL368" s="270">
        <v>0</v>
      </c>
      <c r="AM368" s="270">
        <v>0</v>
      </c>
      <c r="AN368" s="270">
        <v>0</v>
      </c>
      <c r="AO368" s="270">
        <v>0</v>
      </c>
      <c r="AP368" s="270">
        <v>0</v>
      </c>
      <c r="AQ368" s="270">
        <v>0</v>
      </c>
      <c r="AR368" s="270">
        <v>0</v>
      </c>
      <c r="AS368" s="270">
        <v>3.0000000000000001E-3</v>
      </c>
      <c r="AT368" s="270">
        <v>3.0000000000000001E-3</v>
      </c>
      <c r="AU368" s="270">
        <v>2E-3</v>
      </c>
      <c r="AV368" s="270">
        <v>2E-3</v>
      </c>
      <c r="AW368" s="270">
        <v>2E-3</v>
      </c>
      <c r="AX368" s="270">
        <v>0</v>
      </c>
      <c r="AY368" s="270">
        <v>0</v>
      </c>
      <c r="AZ368" s="270">
        <v>0</v>
      </c>
      <c r="BA368" s="270">
        <v>0</v>
      </c>
      <c r="BB368" s="270">
        <v>0</v>
      </c>
      <c r="BC368" s="270">
        <v>0</v>
      </c>
      <c r="BD368" s="270">
        <v>0</v>
      </c>
      <c r="BE368" s="270">
        <v>0</v>
      </c>
      <c r="BF368" s="270">
        <v>0</v>
      </c>
      <c r="BG368" s="270">
        <v>0</v>
      </c>
    </row>
    <row r="369" spans="1:59">
      <c r="A369" s="267" t="s">
        <v>169</v>
      </c>
      <c r="B369" s="268">
        <v>0.57108333333333328</v>
      </c>
      <c r="C369" s="268">
        <v>16.100000000000001</v>
      </c>
      <c r="D369" s="268">
        <v>3.2000000000000001E-2</v>
      </c>
      <c r="E369" s="268"/>
      <c r="F369" s="269">
        <v>2787</v>
      </c>
      <c r="G369" s="270">
        <v>9.8000000000000004E-2</v>
      </c>
      <c r="H369" s="270">
        <v>4.7E-2</v>
      </c>
      <c r="I369" s="270">
        <v>0.24</v>
      </c>
      <c r="J369" s="270">
        <v>0</v>
      </c>
      <c r="K369" s="270">
        <v>4.4999999999999998E-2</v>
      </c>
      <c r="L369" s="270">
        <v>0.10908333333333331</v>
      </c>
      <c r="M369" s="271">
        <v>35.163257983494795</v>
      </c>
      <c r="N369" s="269">
        <v>2907</v>
      </c>
      <c r="O369" s="269">
        <v>3027</v>
      </c>
      <c r="P369" s="269">
        <v>3147</v>
      </c>
      <c r="Q369" s="269">
        <v>3267</v>
      </c>
      <c r="R369" s="269">
        <v>3387</v>
      </c>
      <c r="S369" s="269" t="s">
        <v>147</v>
      </c>
      <c r="T369" s="270">
        <v>0.7</v>
      </c>
      <c r="U369" s="270">
        <v>0.9</v>
      </c>
      <c r="V369" s="270">
        <v>1.1000000000000001</v>
      </c>
      <c r="W369" s="270">
        <v>1.2</v>
      </c>
      <c r="X369" s="270">
        <v>1.4</v>
      </c>
      <c r="Y369" s="270">
        <v>0.3</v>
      </c>
      <c r="Z369" s="270">
        <v>0.35</v>
      </c>
      <c r="AA369" s="270">
        <v>0.45</v>
      </c>
      <c r="AB369" s="270">
        <v>0.55000000000000004</v>
      </c>
      <c r="AC369" s="270">
        <v>0.65</v>
      </c>
      <c r="AD369" s="270">
        <v>0.33400000000000002</v>
      </c>
      <c r="AE369" s="270">
        <v>0.35</v>
      </c>
      <c r="AF369" s="270">
        <v>0.36799999999999999</v>
      </c>
      <c r="AG369" s="270">
        <v>0.38600000000000001</v>
      </c>
      <c r="AH369" s="270">
        <v>0.40400000000000003</v>
      </c>
      <c r="AI369" s="270">
        <v>0</v>
      </c>
      <c r="AJ369" s="270">
        <v>0</v>
      </c>
      <c r="AK369" s="270">
        <v>0</v>
      </c>
      <c r="AL369" s="270">
        <v>0</v>
      </c>
      <c r="AM369" s="270">
        <v>0</v>
      </c>
      <c r="AN369" s="270">
        <v>0.1</v>
      </c>
      <c r="AO369" s="270">
        <v>0.13</v>
      </c>
      <c r="AP369" s="270">
        <v>0.14000000000000001</v>
      </c>
      <c r="AQ369" s="270">
        <v>0.15</v>
      </c>
      <c r="AR369" s="270">
        <v>0.16</v>
      </c>
      <c r="AS369" s="270">
        <v>0.53500000000000003</v>
      </c>
      <c r="AT369" s="270">
        <v>0.64500000000000002</v>
      </c>
      <c r="AU369" s="270">
        <v>0.76700000000000002</v>
      </c>
      <c r="AV369" s="270">
        <v>0.85199999999999998</v>
      </c>
      <c r="AW369" s="270">
        <v>0.94699999999999995</v>
      </c>
      <c r="AX369" s="270">
        <v>0</v>
      </c>
      <c r="AY369" s="270">
        <v>0</v>
      </c>
      <c r="AZ369" s="270">
        <v>0</v>
      </c>
      <c r="BA369" s="270">
        <v>0</v>
      </c>
      <c r="BB369" s="270">
        <v>0</v>
      </c>
      <c r="BC369" s="270">
        <v>0</v>
      </c>
      <c r="BD369" s="270">
        <v>0</v>
      </c>
      <c r="BE369" s="270">
        <v>0</v>
      </c>
      <c r="BF369" s="270">
        <v>0</v>
      </c>
      <c r="BG369" s="270">
        <v>0</v>
      </c>
    </row>
    <row r="370" spans="1:59">
      <c r="A370" s="267" t="s">
        <v>685</v>
      </c>
      <c r="B370" s="268">
        <v>1.0101666666666667</v>
      </c>
      <c r="C370" s="268">
        <v>4.66</v>
      </c>
      <c r="D370" s="268">
        <v>0</v>
      </c>
      <c r="E370" s="268"/>
      <c r="F370" s="269">
        <v>9290</v>
      </c>
      <c r="G370" s="270">
        <v>0.499</v>
      </c>
      <c r="H370" s="270">
        <v>0.23499999999999999</v>
      </c>
      <c r="I370" s="270">
        <v>8.9999999999999993E-3</v>
      </c>
      <c r="J370" s="270">
        <v>0</v>
      </c>
      <c r="K370" s="270">
        <v>9.9000000000000005E-2</v>
      </c>
      <c r="L370" s="270">
        <v>0.16816666666666669</v>
      </c>
      <c r="M370" s="271">
        <v>53.713670613562968</v>
      </c>
      <c r="N370" s="269">
        <v>10530</v>
      </c>
      <c r="O370" s="269">
        <v>12530</v>
      </c>
      <c r="P370" s="269">
        <v>14530</v>
      </c>
      <c r="Q370" s="269">
        <v>16600</v>
      </c>
      <c r="R370" s="269">
        <v>18800</v>
      </c>
      <c r="S370" s="269" t="s">
        <v>182</v>
      </c>
      <c r="T370" s="270">
        <v>0.7</v>
      </c>
      <c r="U370" s="270">
        <v>0.75</v>
      </c>
      <c r="V370" s="270">
        <v>0.78</v>
      </c>
      <c r="W370" s="270">
        <v>0.81</v>
      </c>
      <c r="X370" s="270">
        <v>0.83499999999999996</v>
      </c>
      <c r="Y370" s="270">
        <v>0.247</v>
      </c>
      <c r="Z370" s="270">
        <v>0.27200000000000002</v>
      </c>
      <c r="AA370" s="270">
        <v>0.29899999999999999</v>
      </c>
      <c r="AB370" s="270">
        <v>0.32800000000000001</v>
      </c>
      <c r="AC370" s="270">
        <v>0.34</v>
      </c>
      <c r="AD370" s="270">
        <v>1.2E-2</v>
      </c>
      <c r="AE370" s="270">
        <v>1.4999999999999999E-2</v>
      </c>
      <c r="AF370" s="270">
        <v>0.02</v>
      </c>
      <c r="AG370" s="270">
        <v>2.5000000000000001E-2</v>
      </c>
      <c r="AH370" s="270">
        <v>0.03</v>
      </c>
      <c r="AI370" s="270">
        <v>0</v>
      </c>
      <c r="AJ370" s="270">
        <v>0</v>
      </c>
      <c r="AK370" s="270">
        <v>0</v>
      </c>
      <c r="AL370" s="270">
        <v>0</v>
      </c>
      <c r="AM370" s="270">
        <v>0</v>
      </c>
      <c r="AN370" s="270">
        <v>9.5000000000000001E-2</v>
      </c>
      <c r="AO370" s="270">
        <v>9.5000000000000001E-2</v>
      </c>
      <c r="AP370" s="270">
        <v>5.5E-2</v>
      </c>
      <c r="AQ370" s="270">
        <v>5.5E-2</v>
      </c>
      <c r="AR370" s="270">
        <v>0.06</v>
      </c>
      <c r="AS370" s="270">
        <v>0.20899999999999999</v>
      </c>
      <c r="AT370" s="270">
        <v>0.22500000000000001</v>
      </c>
      <c r="AU370" s="270">
        <v>0.23899999999999999</v>
      </c>
      <c r="AV370" s="270">
        <v>0.252</v>
      </c>
      <c r="AW370" s="270">
        <v>0.26100000000000001</v>
      </c>
      <c r="AX370" s="270">
        <v>0</v>
      </c>
      <c r="AY370" s="270">
        <v>0</v>
      </c>
      <c r="AZ370" s="270">
        <v>0</v>
      </c>
      <c r="BA370" s="270">
        <v>0</v>
      </c>
      <c r="BB370" s="270">
        <v>0</v>
      </c>
      <c r="BC370" s="270">
        <v>0</v>
      </c>
      <c r="BD370" s="270">
        <v>0</v>
      </c>
      <c r="BE370" s="270">
        <v>0</v>
      </c>
      <c r="BF370" s="270">
        <v>0</v>
      </c>
      <c r="BG370" s="270">
        <v>0</v>
      </c>
    </row>
    <row r="371" spans="1:59">
      <c r="A371" s="267" t="s">
        <v>686</v>
      </c>
      <c r="B371" s="268">
        <v>6.7333333333333342E-2</v>
      </c>
      <c r="C371" s="268">
        <v>0.27</v>
      </c>
      <c r="D371" s="268">
        <v>0</v>
      </c>
      <c r="E371" s="268"/>
      <c r="F371" s="269">
        <v>980</v>
      </c>
      <c r="G371" s="270">
        <v>4.3000000000000003E-2</v>
      </c>
      <c r="H371" s="270">
        <v>4.0000000000000001E-3</v>
      </c>
      <c r="I371" s="270">
        <v>0</v>
      </c>
      <c r="J371" s="270">
        <v>0</v>
      </c>
      <c r="K371" s="270">
        <v>8.0000000000000002E-3</v>
      </c>
      <c r="L371" s="270">
        <v>1.2333333333333342E-2</v>
      </c>
      <c r="M371" s="271">
        <v>43.877551020408163</v>
      </c>
      <c r="N371" s="269">
        <v>1362</v>
      </c>
      <c r="O371" s="269">
        <v>1594</v>
      </c>
      <c r="P371" s="269">
        <v>1624</v>
      </c>
      <c r="Q371" s="269">
        <v>1655</v>
      </c>
      <c r="R371" s="269">
        <v>1686</v>
      </c>
      <c r="S371" s="269" t="s">
        <v>195</v>
      </c>
      <c r="T371" s="270">
        <v>7.8E-2</v>
      </c>
      <c r="U371" s="270">
        <v>9.0999999999999998E-2</v>
      </c>
      <c r="V371" s="270">
        <v>9.2999999999999999E-2</v>
      </c>
      <c r="W371" s="270">
        <v>9.5000000000000001E-2</v>
      </c>
      <c r="X371" s="270">
        <v>0.115</v>
      </c>
      <c r="Y371" s="270">
        <v>1.2999999999999999E-2</v>
      </c>
      <c r="Z371" s="270">
        <v>1.4999999999999999E-2</v>
      </c>
      <c r="AA371" s="270">
        <v>1.7999999999999999E-2</v>
      </c>
      <c r="AB371" s="270">
        <v>2.1999999999999999E-2</v>
      </c>
      <c r="AC371" s="270">
        <v>2.7E-2</v>
      </c>
      <c r="AD371" s="270">
        <v>0</v>
      </c>
      <c r="AE371" s="270">
        <v>0</v>
      </c>
      <c r="AF371" s="270">
        <v>0</v>
      </c>
      <c r="AG371" s="270">
        <v>0</v>
      </c>
      <c r="AH371" s="270">
        <v>0</v>
      </c>
      <c r="AI371" s="270">
        <v>0</v>
      </c>
      <c r="AJ371" s="270">
        <v>0</v>
      </c>
      <c r="AK371" s="270">
        <v>0</v>
      </c>
      <c r="AL371" s="270">
        <v>0</v>
      </c>
      <c r="AM371" s="270">
        <v>0</v>
      </c>
      <c r="AN371" s="270">
        <v>4.0000000000000001E-3</v>
      </c>
      <c r="AO371" s="270">
        <v>5.0000000000000001E-3</v>
      </c>
      <c r="AP371" s="270">
        <v>6.0000000000000001E-3</v>
      </c>
      <c r="AQ371" s="270">
        <v>8.0000000000000002E-3</v>
      </c>
      <c r="AR371" s="270">
        <v>1.0999999999999999E-2</v>
      </c>
      <c r="AS371" s="270">
        <v>1.6E-2</v>
      </c>
      <c r="AT371" s="270">
        <v>1.9E-2</v>
      </c>
      <c r="AU371" s="270">
        <v>0.02</v>
      </c>
      <c r="AV371" s="270">
        <v>2.1000000000000001E-2</v>
      </c>
      <c r="AW371" s="270">
        <v>2.5999999999999999E-2</v>
      </c>
      <c r="AX371" s="270">
        <v>0</v>
      </c>
      <c r="AY371" s="270">
        <v>0</v>
      </c>
      <c r="AZ371" s="270">
        <v>0</v>
      </c>
      <c r="BA371" s="270">
        <v>0</v>
      </c>
      <c r="BB371" s="270">
        <v>0</v>
      </c>
      <c r="BC371" s="270">
        <v>0</v>
      </c>
      <c r="BD371" s="270">
        <v>0</v>
      </c>
      <c r="BE371" s="270">
        <v>0</v>
      </c>
      <c r="BF371" s="270">
        <v>0</v>
      </c>
      <c r="BG371" s="270">
        <v>0</v>
      </c>
    </row>
    <row r="372" spans="1:59">
      <c r="A372" s="267" t="s">
        <v>687</v>
      </c>
      <c r="B372" s="268">
        <v>0.99425000000000008</v>
      </c>
      <c r="C372" s="268">
        <v>3</v>
      </c>
      <c r="D372" s="268">
        <v>0</v>
      </c>
      <c r="E372" s="268"/>
      <c r="F372" s="269">
        <v>4945</v>
      </c>
      <c r="G372" s="270">
        <v>0.20100000000000001</v>
      </c>
      <c r="H372" s="270">
        <v>2.8000000000000001E-2</v>
      </c>
      <c r="I372" s="270">
        <v>0.70299999999999996</v>
      </c>
      <c r="J372" s="270">
        <v>1.9E-2</v>
      </c>
      <c r="K372" s="270">
        <v>0.01</v>
      </c>
      <c r="L372" s="270">
        <v>3.3250000000000113E-2</v>
      </c>
      <c r="M372" s="271">
        <v>40.647118301314457</v>
      </c>
      <c r="N372" s="269">
        <v>5345</v>
      </c>
      <c r="O372" s="269">
        <v>6345</v>
      </c>
      <c r="P372" s="269">
        <v>7345</v>
      </c>
      <c r="Q372" s="269">
        <v>8945</v>
      </c>
      <c r="R372" s="269">
        <v>9945</v>
      </c>
      <c r="S372" s="269" t="s">
        <v>208</v>
      </c>
      <c r="T372" s="270">
        <v>0.224</v>
      </c>
      <c r="U372" s="270">
        <v>0.26600000000000001</v>
      </c>
      <c r="V372" s="270">
        <v>0.31</v>
      </c>
      <c r="W372" s="270">
        <v>0.376</v>
      </c>
      <c r="X372" s="270">
        <v>0.41799999999999998</v>
      </c>
      <c r="Y372" s="270">
        <v>7.1999999999999995E-2</v>
      </c>
      <c r="Z372" s="270">
        <v>7.4999999999999997E-2</v>
      </c>
      <c r="AA372" s="270">
        <v>7.6999999999999999E-2</v>
      </c>
      <c r="AB372" s="270">
        <v>0.08</v>
      </c>
      <c r="AC372" s="270">
        <v>8.3000000000000004E-2</v>
      </c>
      <c r="AD372" s="270">
        <v>1.0229999999999999</v>
      </c>
      <c r="AE372" s="270">
        <v>1.0569999999999999</v>
      </c>
      <c r="AF372" s="270">
        <v>1.093</v>
      </c>
      <c r="AG372" s="270">
        <v>1.129</v>
      </c>
      <c r="AH372" s="270">
        <v>1.165</v>
      </c>
      <c r="AI372" s="270">
        <v>0.02</v>
      </c>
      <c r="AJ372" s="270">
        <v>2.1000000000000001E-2</v>
      </c>
      <c r="AK372" s="270">
        <v>2.1999999999999999E-2</v>
      </c>
      <c r="AL372" s="270">
        <v>2.3E-2</v>
      </c>
      <c r="AM372" s="270">
        <v>2.4E-2</v>
      </c>
      <c r="AN372" s="270">
        <v>1.7999999999999999E-2</v>
      </c>
      <c r="AO372" s="270">
        <v>0.02</v>
      </c>
      <c r="AP372" s="270">
        <v>2.5000000000000001E-2</v>
      </c>
      <c r="AQ372" s="270">
        <v>2.8000000000000001E-2</v>
      </c>
      <c r="AR372" s="270">
        <v>0.03</v>
      </c>
      <c r="AS372" s="270">
        <v>0.19500000000000001</v>
      </c>
      <c r="AT372" s="270">
        <v>0.20100000000000001</v>
      </c>
      <c r="AU372" s="270">
        <v>0.20699999999999999</v>
      </c>
      <c r="AV372" s="270">
        <v>0.21299999999999999</v>
      </c>
      <c r="AW372" s="270">
        <v>0.219</v>
      </c>
      <c r="AX372" s="270">
        <v>0</v>
      </c>
      <c r="AY372" s="270">
        <v>0</v>
      </c>
      <c r="AZ372" s="270">
        <v>0</v>
      </c>
      <c r="BA372" s="270">
        <v>0</v>
      </c>
      <c r="BB372" s="270">
        <v>0</v>
      </c>
      <c r="BC372" s="270">
        <v>0</v>
      </c>
      <c r="BD372" s="270">
        <v>0</v>
      </c>
      <c r="BE372" s="270">
        <v>0</v>
      </c>
      <c r="BF372" s="270">
        <v>0</v>
      </c>
      <c r="BG372" s="270">
        <v>0</v>
      </c>
    </row>
    <row r="373" spans="1:59">
      <c r="A373" s="267" t="s">
        <v>688</v>
      </c>
      <c r="B373" s="268">
        <v>0.19133333333333336</v>
      </c>
      <c r="C373" s="268">
        <v>0.7</v>
      </c>
      <c r="D373" s="268">
        <v>0</v>
      </c>
      <c r="E373" s="268"/>
      <c r="F373" s="269">
        <v>1437</v>
      </c>
      <c r="G373" s="270">
        <v>0.13800000000000001</v>
      </c>
      <c r="H373" s="270">
        <v>3.7999999999999999E-2</v>
      </c>
      <c r="I373" s="270">
        <v>0</v>
      </c>
      <c r="J373" s="270">
        <v>1.4E-2</v>
      </c>
      <c r="K373" s="270">
        <v>1E-3</v>
      </c>
      <c r="L373" s="270">
        <v>3.3333333333332438E-4</v>
      </c>
      <c r="M373" s="271">
        <v>96.033402922755741</v>
      </c>
      <c r="N373" s="269">
        <v>1509</v>
      </c>
      <c r="O373" s="269">
        <v>1585</v>
      </c>
      <c r="P373" s="269">
        <v>1664</v>
      </c>
      <c r="Q373" s="269">
        <v>1747</v>
      </c>
      <c r="R373" s="269">
        <v>1834</v>
      </c>
      <c r="S373" s="269" t="s">
        <v>198</v>
      </c>
      <c r="T373" s="270">
        <v>0.23300000000000001</v>
      </c>
      <c r="U373" s="270">
        <v>0.245</v>
      </c>
      <c r="V373" s="270">
        <v>0.25700000000000001</v>
      </c>
      <c r="W373" s="270">
        <v>0.27</v>
      </c>
      <c r="X373" s="270">
        <v>0.28399999999999997</v>
      </c>
      <c r="Y373" s="270">
        <v>5.5E-2</v>
      </c>
      <c r="Z373" s="270">
        <v>5.8000000000000003E-2</v>
      </c>
      <c r="AA373" s="270">
        <v>6.0999999999999999E-2</v>
      </c>
      <c r="AB373" s="270">
        <v>6.4000000000000001E-2</v>
      </c>
      <c r="AC373" s="270">
        <v>6.7000000000000004E-2</v>
      </c>
      <c r="AD373" s="270">
        <v>0</v>
      </c>
      <c r="AE373" s="270">
        <v>0</v>
      </c>
      <c r="AF373" s="270">
        <v>0</v>
      </c>
      <c r="AG373" s="270">
        <v>0</v>
      </c>
      <c r="AH373" s="270">
        <v>0</v>
      </c>
      <c r="AI373" s="270">
        <v>1.4999999999999999E-2</v>
      </c>
      <c r="AJ373" s="270">
        <v>1.6E-2</v>
      </c>
      <c r="AK373" s="270">
        <v>1.7000000000000001E-2</v>
      </c>
      <c r="AL373" s="270">
        <v>1.7999999999999999E-2</v>
      </c>
      <c r="AM373" s="270">
        <v>1.9E-2</v>
      </c>
      <c r="AN373" s="270">
        <v>1E-3</v>
      </c>
      <c r="AO373" s="270">
        <v>1E-3</v>
      </c>
      <c r="AP373" s="270">
        <v>1E-3</v>
      </c>
      <c r="AQ373" s="270">
        <v>1E-3</v>
      </c>
      <c r="AR373" s="270">
        <v>1E-3</v>
      </c>
      <c r="AS373" s="270">
        <v>1.6E-2</v>
      </c>
      <c r="AT373" s="270">
        <v>1.7000000000000001E-2</v>
      </c>
      <c r="AU373" s="270">
        <v>1.7999999999999999E-2</v>
      </c>
      <c r="AV373" s="270">
        <v>1.9E-2</v>
      </c>
      <c r="AW373" s="270">
        <v>0.02</v>
      </c>
      <c r="AX373" s="270">
        <v>0</v>
      </c>
      <c r="AY373" s="270">
        <v>0</v>
      </c>
      <c r="AZ373" s="270">
        <v>0</v>
      </c>
      <c r="BA373" s="270">
        <v>0</v>
      </c>
      <c r="BB373" s="270">
        <v>0</v>
      </c>
      <c r="BC373" s="270">
        <v>0</v>
      </c>
      <c r="BD373" s="270">
        <v>0</v>
      </c>
      <c r="BE373" s="270">
        <v>0</v>
      </c>
      <c r="BF373" s="270">
        <v>0</v>
      </c>
      <c r="BG373" s="270">
        <v>0</v>
      </c>
    </row>
    <row r="374" spans="1:59">
      <c r="A374" s="267" t="s">
        <v>1013</v>
      </c>
      <c r="B374" s="268" t="s">
        <v>395</v>
      </c>
      <c r="C374" s="268">
        <v>0</v>
      </c>
      <c r="D374" s="268">
        <v>0</v>
      </c>
      <c r="E374" s="268"/>
      <c r="F374" s="269" t="e">
        <v>#N/A</v>
      </c>
      <c r="G374" s="270">
        <v>0</v>
      </c>
      <c r="H374" s="270">
        <v>0</v>
      </c>
      <c r="I374" s="270">
        <v>0</v>
      </c>
      <c r="J374" s="270">
        <v>0</v>
      </c>
      <c r="K374" s="270">
        <v>0</v>
      </c>
      <c r="L374" s="270" t="e">
        <v>#VALUE!</v>
      </c>
      <c r="M374" s="271" t="s">
        <v>395</v>
      </c>
      <c r="N374" s="269">
        <v>0</v>
      </c>
      <c r="O374" s="269">
        <v>0</v>
      </c>
      <c r="P374" s="269">
        <v>0</v>
      </c>
      <c r="Q374" s="269">
        <v>0</v>
      </c>
      <c r="R374" s="269">
        <v>0</v>
      </c>
      <c r="S374" s="269" t="s">
        <v>206</v>
      </c>
      <c r="T374" s="270">
        <v>0</v>
      </c>
      <c r="U374" s="270">
        <v>0</v>
      </c>
      <c r="V374" s="270">
        <v>0</v>
      </c>
      <c r="W374" s="270">
        <v>0</v>
      </c>
      <c r="X374" s="270">
        <v>0</v>
      </c>
      <c r="Y374" s="270">
        <v>0</v>
      </c>
      <c r="Z374" s="270">
        <v>0</v>
      </c>
      <c r="AA374" s="270">
        <v>0</v>
      </c>
      <c r="AB374" s="270">
        <v>0</v>
      </c>
      <c r="AC374" s="270">
        <v>0</v>
      </c>
      <c r="AD374" s="270">
        <v>0</v>
      </c>
      <c r="AE374" s="270">
        <v>0</v>
      </c>
      <c r="AF374" s="270">
        <v>0</v>
      </c>
      <c r="AG374" s="270">
        <v>0</v>
      </c>
      <c r="AH374" s="270">
        <v>0</v>
      </c>
      <c r="AI374" s="270">
        <v>0</v>
      </c>
      <c r="AJ374" s="270">
        <v>0</v>
      </c>
      <c r="AK374" s="270">
        <v>0</v>
      </c>
      <c r="AL374" s="270">
        <v>0</v>
      </c>
      <c r="AM374" s="270">
        <v>0</v>
      </c>
      <c r="AN374" s="270">
        <v>0</v>
      </c>
      <c r="AO374" s="270">
        <v>0</v>
      </c>
      <c r="AP374" s="270">
        <v>0</v>
      </c>
      <c r="AQ374" s="270">
        <v>0</v>
      </c>
      <c r="AR374" s="270">
        <v>0</v>
      </c>
      <c r="AS374" s="270">
        <v>0</v>
      </c>
      <c r="AT374" s="270">
        <v>0</v>
      </c>
      <c r="AU374" s="270">
        <v>0</v>
      </c>
      <c r="AV374" s="270">
        <v>0</v>
      </c>
      <c r="AW374" s="270">
        <v>0</v>
      </c>
      <c r="AX374" s="270">
        <v>0</v>
      </c>
      <c r="AY374" s="270">
        <v>0</v>
      </c>
      <c r="AZ374" s="270">
        <v>0</v>
      </c>
      <c r="BA374" s="270">
        <v>0</v>
      </c>
      <c r="BB374" s="270">
        <v>0</v>
      </c>
      <c r="BC374" s="270">
        <v>0</v>
      </c>
      <c r="BD374" s="270">
        <v>0</v>
      </c>
      <c r="BE374" s="270">
        <v>0</v>
      </c>
      <c r="BF374" s="270">
        <v>0</v>
      </c>
      <c r="BG374" s="270">
        <v>0</v>
      </c>
    </row>
    <row r="375" spans="1:59">
      <c r="A375" s="267" t="s">
        <v>689</v>
      </c>
      <c r="B375" s="268">
        <v>1.4650000000000005</v>
      </c>
      <c r="C375" s="268">
        <v>4.0999999999999996</v>
      </c>
      <c r="D375" s="268">
        <v>4.2999999999999997E-2</v>
      </c>
      <c r="E375" s="268"/>
      <c r="F375" s="269">
        <v>8668</v>
      </c>
      <c r="G375" s="270">
        <v>0.442</v>
      </c>
      <c r="H375" s="270">
        <v>0.223</v>
      </c>
      <c r="I375" s="270">
        <v>9.4E-2</v>
      </c>
      <c r="J375" s="270">
        <v>0.182</v>
      </c>
      <c r="K375" s="270">
        <v>0.32</v>
      </c>
      <c r="L375" s="270">
        <v>0.16100000000000048</v>
      </c>
      <c r="M375" s="271">
        <v>50.992155053068757</v>
      </c>
      <c r="N375" s="269">
        <v>8886</v>
      </c>
      <c r="O375" s="269">
        <v>9153</v>
      </c>
      <c r="P375" s="269">
        <v>9427</v>
      </c>
      <c r="Q375" s="269">
        <v>9710</v>
      </c>
      <c r="R375" s="269">
        <v>10001</v>
      </c>
      <c r="S375" s="269" t="s">
        <v>167</v>
      </c>
      <c r="T375" s="270">
        <v>0.48399999999999999</v>
      </c>
      <c r="U375" s="270">
        <v>0.49099999999999999</v>
      </c>
      <c r="V375" s="270">
        <v>0.499</v>
      </c>
      <c r="W375" s="270">
        <v>0.50600000000000001</v>
      </c>
      <c r="X375" s="270">
        <v>0.51400000000000001</v>
      </c>
      <c r="Y375" s="270">
        <v>0.222</v>
      </c>
      <c r="Z375" s="270">
        <v>0.23300000000000001</v>
      </c>
      <c r="AA375" s="270">
        <v>0.24399999999999999</v>
      </c>
      <c r="AB375" s="270">
        <v>0.25700000000000001</v>
      </c>
      <c r="AC375" s="270">
        <v>0.27</v>
      </c>
      <c r="AD375" s="270">
        <v>0.20899999999999999</v>
      </c>
      <c r="AE375" s="270">
        <v>0.21</v>
      </c>
      <c r="AF375" s="270">
        <v>0.21099999999999999</v>
      </c>
      <c r="AG375" s="270">
        <v>0.21199999999999999</v>
      </c>
      <c r="AH375" s="270">
        <v>0.21299999999999999</v>
      </c>
      <c r="AI375" s="270">
        <v>0.25600000000000001</v>
      </c>
      <c r="AJ375" s="270">
        <v>0.25800000000000001</v>
      </c>
      <c r="AK375" s="270">
        <v>0.26100000000000001</v>
      </c>
      <c r="AL375" s="270">
        <v>0.26400000000000001</v>
      </c>
      <c r="AM375" s="270">
        <v>0.26700000000000002</v>
      </c>
      <c r="AN375" s="270">
        <v>0.36</v>
      </c>
      <c r="AO375" s="270">
        <v>0.35099999999999998</v>
      </c>
      <c r="AP375" s="270">
        <v>0.34200000000000003</v>
      </c>
      <c r="AQ375" s="270">
        <v>0.33500000000000002</v>
      </c>
      <c r="AR375" s="270">
        <v>0.32700000000000001</v>
      </c>
      <c r="AS375" s="270">
        <v>0.127</v>
      </c>
      <c r="AT375" s="270">
        <v>0.128</v>
      </c>
      <c r="AU375" s="270">
        <v>0.129</v>
      </c>
      <c r="AV375" s="270">
        <v>0.13</v>
      </c>
      <c r="AW375" s="270">
        <v>0.13200000000000001</v>
      </c>
      <c r="AX375" s="270">
        <v>0</v>
      </c>
      <c r="AY375" s="270">
        <v>0</v>
      </c>
      <c r="AZ375" s="270">
        <v>0</v>
      </c>
      <c r="BA375" s="270">
        <v>0</v>
      </c>
      <c r="BB375" s="270">
        <v>0</v>
      </c>
      <c r="BC375" s="270">
        <v>0</v>
      </c>
      <c r="BD375" s="270">
        <v>0</v>
      </c>
      <c r="BE375" s="270">
        <v>0</v>
      </c>
      <c r="BF375" s="270">
        <v>0</v>
      </c>
      <c r="BG375" s="270">
        <v>0</v>
      </c>
    </row>
    <row r="376" spans="1:59">
      <c r="A376" s="267" t="s">
        <v>690</v>
      </c>
      <c r="B376" s="268">
        <v>0.28658333333333336</v>
      </c>
      <c r="C376" s="268">
        <v>0.6</v>
      </c>
      <c r="D376" s="268">
        <v>0</v>
      </c>
      <c r="E376" s="268"/>
      <c r="F376" s="269">
        <v>3200</v>
      </c>
      <c r="G376" s="270">
        <v>0.111</v>
      </c>
      <c r="H376" s="270">
        <v>2.7E-2</v>
      </c>
      <c r="I376" s="270">
        <v>1E-3</v>
      </c>
      <c r="J376" s="270">
        <v>6.7000000000000004E-2</v>
      </c>
      <c r="K376" s="270">
        <v>8.4000000000000005E-2</v>
      </c>
      <c r="L376" s="270">
        <v>-3.416666666666679E-3</v>
      </c>
      <c r="M376" s="271">
        <v>34.6875</v>
      </c>
      <c r="N376" s="269">
        <v>3502</v>
      </c>
      <c r="O376" s="269">
        <v>3902</v>
      </c>
      <c r="P376" s="269">
        <v>4302</v>
      </c>
      <c r="Q376" s="269">
        <v>4702</v>
      </c>
      <c r="R376" s="269">
        <v>5102</v>
      </c>
      <c r="S376" s="269" t="s">
        <v>169</v>
      </c>
      <c r="T376" s="270">
        <v>7.4999999999999997E-2</v>
      </c>
      <c r="U376" s="270">
        <v>8.3000000000000004E-2</v>
      </c>
      <c r="V376" s="270">
        <v>9.0999999999999998E-2</v>
      </c>
      <c r="W376" s="270">
        <v>9.9000000000000005E-2</v>
      </c>
      <c r="X376" s="270">
        <v>0.107</v>
      </c>
      <c r="Y376" s="270">
        <v>2.3E-2</v>
      </c>
      <c r="Z376" s="270">
        <v>2.7E-2</v>
      </c>
      <c r="AA376" s="270">
        <v>3.1E-2</v>
      </c>
      <c r="AB376" s="270">
        <v>3.5000000000000003E-2</v>
      </c>
      <c r="AC376" s="270">
        <v>3.9E-2</v>
      </c>
      <c r="AD376" s="270">
        <v>4.0000000000000001E-3</v>
      </c>
      <c r="AE376" s="270">
        <v>5.0000000000000001E-3</v>
      </c>
      <c r="AF376" s="270">
        <v>6.0000000000000001E-3</v>
      </c>
      <c r="AG376" s="270">
        <v>7.0000000000000001E-3</v>
      </c>
      <c r="AH376" s="270">
        <v>8.0000000000000002E-3</v>
      </c>
      <c r="AI376" s="270">
        <v>6.3E-2</v>
      </c>
      <c r="AJ376" s="270">
        <v>6.5000000000000002E-2</v>
      </c>
      <c r="AK376" s="270">
        <v>6.7000000000000004E-2</v>
      </c>
      <c r="AL376" s="270">
        <v>6.9000000000000006E-2</v>
      </c>
      <c r="AM376" s="270">
        <v>7.0999999999999994E-2</v>
      </c>
      <c r="AN376" s="270">
        <v>2E-3</v>
      </c>
      <c r="AO376" s="270">
        <v>3.0000000000000001E-3</v>
      </c>
      <c r="AP376" s="270">
        <v>4.0000000000000001E-3</v>
      </c>
      <c r="AQ376" s="270">
        <v>5.0000000000000001E-3</v>
      </c>
      <c r="AR376" s="270">
        <v>6.0000000000000001E-3</v>
      </c>
      <c r="AS376" s="270">
        <v>4.3999999999999997E-2</v>
      </c>
      <c r="AT376" s="270">
        <v>4.8000000000000001E-2</v>
      </c>
      <c r="AU376" s="270">
        <v>5.1999999999999998E-2</v>
      </c>
      <c r="AV376" s="270">
        <v>5.6000000000000001E-2</v>
      </c>
      <c r="AW376" s="270">
        <v>0.06</v>
      </c>
      <c r="AX376" s="270">
        <v>0</v>
      </c>
      <c r="AY376" s="270">
        <v>0</v>
      </c>
      <c r="AZ376" s="270">
        <v>0</v>
      </c>
      <c r="BA376" s="270">
        <v>0</v>
      </c>
      <c r="BB376" s="270">
        <v>0</v>
      </c>
      <c r="BC376" s="270">
        <v>0</v>
      </c>
      <c r="BD376" s="270">
        <v>0</v>
      </c>
      <c r="BE376" s="270">
        <v>0</v>
      </c>
      <c r="BF376" s="270">
        <v>0</v>
      </c>
      <c r="BG376" s="270">
        <v>0</v>
      </c>
    </row>
    <row r="377" spans="1:59">
      <c r="A377" s="267" t="s">
        <v>691</v>
      </c>
      <c r="B377" s="268">
        <v>0.14058333333333331</v>
      </c>
      <c r="C377" s="268">
        <v>0.154</v>
      </c>
      <c r="D377" s="268">
        <v>0</v>
      </c>
      <c r="E377" s="268"/>
      <c r="F377" s="269">
        <v>888</v>
      </c>
      <c r="G377" s="270">
        <v>5.8999999999999997E-2</v>
      </c>
      <c r="H377" s="270">
        <v>8.0000000000000002E-3</v>
      </c>
      <c r="I377" s="270">
        <v>2E-3</v>
      </c>
      <c r="J377" s="270">
        <v>8.0000000000000002E-3</v>
      </c>
      <c r="K377" s="270">
        <v>4.0000000000000001E-3</v>
      </c>
      <c r="L377" s="270">
        <v>5.9583333333333294E-2</v>
      </c>
      <c r="M377" s="271">
        <v>66.441441441441441</v>
      </c>
      <c r="N377" s="269">
        <v>805</v>
      </c>
      <c r="O377" s="269">
        <v>821</v>
      </c>
      <c r="P377" s="269">
        <v>837</v>
      </c>
      <c r="Q377" s="269">
        <v>854</v>
      </c>
      <c r="R377" s="269">
        <v>871</v>
      </c>
      <c r="S377" s="269" t="s">
        <v>169</v>
      </c>
      <c r="T377" s="270">
        <v>5.8999999999999997E-2</v>
      </c>
      <c r="U377" s="270">
        <v>5.7000000000000002E-2</v>
      </c>
      <c r="V377" s="270">
        <v>5.6000000000000001E-2</v>
      </c>
      <c r="W377" s="270">
        <v>5.7000000000000002E-2</v>
      </c>
      <c r="X377" s="270">
        <v>5.8000000000000003E-2</v>
      </c>
      <c r="Y377" s="270">
        <v>0.01</v>
      </c>
      <c r="Z377" s="270">
        <v>0.01</v>
      </c>
      <c r="AA377" s="270">
        <v>1.0999999999999999E-2</v>
      </c>
      <c r="AB377" s="270">
        <v>1.0999999999999999E-2</v>
      </c>
      <c r="AC377" s="270">
        <v>1.0999999999999999E-2</v>
      </c>
      <c r="AD377" s="270">
        <v>1E-3</v>
      </c>
      <c r="AE377" s="270">
        <v>1E-3</v>
      </c>
      <c r="AF377" s="270">
        <v>1E-3</v>
      </c>
      <c r="AG377" s="270">
        <v>1E-3</v>
      </c>
      <c r="AH377" s="270">
        <v>1E-3</v>
      </c>
      <c r="AI377" s="270">
        <v>2.1000000000000001E-2</v>
      </c>
      <c r="AJ377" s="270">
        <v>2.1999999999999999E-2</v>
      </c>
      <c r="AK377" s="270">
        <v>2.1999999999999999E-2</v>
      </c>
      <c r="AL377" s="270">
        <v>2.3E-2</v>
      </c>
      <c r="AM377" s="270">
        <v>2.3E-2</v>
      </c>
      <c r="AN377" s="270">
        <v>4.0000000000000001E-3</v>
      </c>
      <c r="AO377" s="270">
        <v>4.0000000000000001E-3</v>
      </c>
      <c r="AP377" s="270">
        <v>4.0000000000000001E-3</v>
      </c>
      <c r="AQ377" s="270">
        <v>4.0000000000000001E-3</v>
      </c>
      <c r="AR377" s="270">
        <v>0</v>
      </c>
      <c r="AS377" s="270">
        <v>7.1999999999999995E-2</v>
      </c>
      <c r="AT377" s="270">
        <v>7.0999999999999994E-2</v>
      </c>
      <c r="AU377" s="270">
        <v>7.0999999999999994E-2</v>
      </c>
      <c r="AV377" s="270">
        <v>7.1999999999999995E-2</v>
      </c>
      <c r="AW377" s="270">
        <v>7.0000000000000007E-2</v>
      </c>
      <c r="AX377" s="270">
        <v>0</v>
      </c>
      <c r="AY377" s="270">
        <v>0</v>
      </c>
      <c r="AZ377" s="270">
        <v>0</v>
      </c>
      <c r="BA377" s="270">
        <v>0</v>
      </c>
      <c r="BB377" s="270">
        <v>0</v>
      </c>
      <c r="BC377" s="270">
        <v>0</v>
      </c>
      <c r="BD377" s="270">
        <v>0</v>
      </c>
      <c r="BE377" s="270">
        <v>0</v>
      </c>
      <c r="BF377" s="270">
        <v>0</v>
      </c>
      <c r="BG377" s="270">
        <v>0</v>
      </c>
    </row>
    <row r="378" spans="1:59">
      <c r="A378" s="267" t="s">
        <v>692</v>
      </c>
      <c r="B378" s="268">
        <v>0.32858333333333339</v>
      </c>
      <c r="C378" s="268">
        <v>0.7</v>
      </c>
      <c r="D378" s="268">
        <v>0</v>
      </c>
      <c r="E378" s="268"/>
      <c r="F378" s="269">
        <v>3429</v>
      </c>
      <c r="G378" s="270">
        <v>0.16800000000000001</v>
      </c>
      <c r="H378" s="270">
        <v>2.3E-2</v>
      </c>
      <c r="I378" s="270">
        <v>2E-3</v>
      </c>
      <c r="J378" s="270">
        <v>7.0000000000000001E-3</v>
      </c>
      <c r="K378" s="270">
        <v>1.2E-2</v>
      </c>
      <c r="L378" s="270">
        <v>0.11658333333333337</v>
      </c>
      <c r="M378" s="271">
        <v>48.99387576552931</v>
      </c>
      <c r="N378" s="269">
        <v>3495</v>
      </c>
      <c r="O378" s="269">
        <v>4040</v>
      </c>
      <c r="P378" s="269">
        <v>4670</v>
      </c>
      <c r="Q378" s="269">
        <v>5399</v>
      </c>
      <c r="R378" s="269">
        <v>6241</v>
      </c>
      <c r="S378" s="269" t="s">
        <v>136</v>
      </c>
      <c r="T378" s="270">
        <v>0.13500000000000001</v>
      </c>
      <c r="U378" s="270">
        <v>0.156</v>
      </c>
      <c r="V378" s="270">
        <v>0.18</v>
      </c>
      <c r="W378" s="270">
        <v>0.20699999999999999</v>
      </c>
      <c r="X378" s="270">
        <v>0.23899999999999999</v>
      </c>
      <c r="Y378" s="270">
        <v>3.1E-2</v>
      </c>
      <c r="Z378" s="270">
        <v>3.5000000000000003E-2</v>
      </c>
      <c r="AA378" s="270">
        <v>0.04</v>
      </c>
      <c r="AB378" s="270">
        <v>4.4999999999999998E-2</v>
      </c>
      <c r="AC378" s="270">
        <v>4.9000000000000002E-2</v>
      </c>
      <c r="AD378" s="270">
        <v>0.02</v>
      </c>
      <c r="AE378" s="270">
        <v>2.4E-2</v>
      </c>
      <c r="AF378" s="270">
        <v>2.7E-2</v>
      </c>
      <c r="AG378" s="270">
        <v>0.03</v>
      </c>
      <c r="AH378" s="270">
        <v>3.3000000000000002E-2</v>
      </c>
      <c r="AI378" s="270">
        <v>2.7E-2</v>
      </c>
      <c r="AJ378" s="270">
        <v>3.1E-2</v>
      </c>
      <c r="AK378" s="270">
        <v>3.5000000000000003E-2</v>
      </c>
      <c r="AL378" s="270">
        <v>3.9E-2</v>
      </c>
      <c r="AM378" s="270">
        <v>4.2999999999999997E-2</v>
      </c>
      <c r="AN378" s="270">
        <v>1.2E-2</v>
      </c>
      <c r="AO378" s="270">
        <v>1.4E-2</v>
      </c>
      <c r="AP378" s="270">
        <v>1.6E-2</v>
      </c>
      <c r="AQ378" s="270">
        <v>1.7999999999999999E-2</v>
      </c>
      <c r="AR378" s="270">
        <v>0.02</v>
      </c>
      <c r="AS378" s="270">
        <v>9.5000000000000001E-2</v>
      </c>
      <c r="AT378" s="270">
        <v>0.109</v>
      </c>
      <c r="AU378" s="270">
        <v>0.125</v>
      </c>
      <c r="AV378" s="270">
        <v>0.14299999999999999</v>
      </c>
      <c r="AW378" s="270">
        <v>0.16200000000000001</v>
      </c>
      <c r="AX378" s="270">
        <v>0</v>
      </c>
      <c r="AY378" s="270">
        <v>0</v>
      </c>
      <c r="AZ378" s="270">
        <v>0</v>
      </c>
      <c r="BA378" s="270">
        <v>0</v>
      </c>
      <c r="BB378" s="270">
        <v>0</v>
      </c>
      <c r="BC378" s="270">
        <v>0</v>
      </c>
      <c r="BD378" s="270">
        <v>0</v>
      </c>
      <c r="BE378" s="270">
        <v>0</v>
      </c>
      <c r="BF378" s="270">
        <v>0</v>
      </c>
      <c r="BG378" s="270">
        <v>0</v>
      </c>
    </row>
    <row r="379" spans="1:59">
      <c r="A379" s="267" t="s">
        <v>1014</v>
      </c>
      <c r="B379" s="268" t="s">
        <v>395</v>
      </c>
      <c r="C379" s="268">
        <v>0</v>
      </c>
      <c r="D379" s="268">
        <v>0</v>
      </c>
      <c r="E379" s="268"/>
      <c r="F379" s="269" t="e">
        <v>#N/A</v>
      </c>
      <c r="G379" s="270">
        <v>0</v>
      </c>
      <c r="H379" s="270">
        <v>0</v>
      </c>
      <c r="I379" s="270">
        <v>0</v>
      </c>
      <c r="J379" s="270">
        <v>0</v>
      </c>
      <c r="K379" s="270">
        <v>0</v>
      </c>
      <c r="L379" s="270" t="e">
        <v>#VALUE!</v>
      </c>
      <c r="M379" s="271" t="s">
        <v>395</v>
      </c>
      <c r="N379" s="269">
        <v>0</v>
      </c>
      <c r="O379" s="269">
        <v>0</v>
      </c>
      <c r="P379" s="269">
        <v>0</v>
      </c>
      <c r="Q379" s="269">
        <v>0</v>
      </c>
      <c r="R379" s="269">
        <v>0</v>
      </c>
      <c r="S379" s="269" t="s">
        <v>168</v>
      </c>
      <c r="T379" s="270">
        <v>0</v>
      </c>
      <c r="U379" s="270">
        <v>0</v>
      </c>
      <c r="V379" s="270">
        <v>0</v>
      </c>
      <c r="W379" s="270">
        <v>0</v>
      </c>
      <c r="X379" s="270">
        <v>0</v>
      </c>
      <c r="Y379" s="270">
        <v>0</v>
      </c>
      <c r="Z379" s="270">
        <v>0</v>
      </c>
      <c r="AA379" s="270">
        <v>0</v>
      </c>
      <c r="AB379" s="270">
        <v>0</v>
      </c>
      <c r="AC379" s="270">
        <v>0</v>
      </c>
      <c r="AD379" s="270">
        <v>0</v>
      </c>
      <c r="AE379" s="270">
        <v>0</v>
      </c>
      <c r="AF379" s="270">
        <v>0</v>
      </c>
      <c r="AG379" s="270">
        <v>0</v>
      </c>
      <c r="AH379" s="270">
        <v>0</v>
      </c>
      <c r="AI379" s="270">
        <v>0</v>
      </c>
      <c r="AJ379" s="270">
        <v>0</v>
      </c>
      <c r="AK379" s="270">
        <v>0</v>
      </c>
      <c r="AL379" s="270">
        <v>0</v>
      </c>
      <c r="AM379" s="270">
        <v>0</v>
      </c>
      <c r="AN379" s="270">
        <v>0</v>
      </c>
      <c r="AO379" s="270">
        <v>0</v>
      </c>
      <c r="AP379" s="270">
        <v>0</v>
      </c>
      <c r="AQ379" s="270">
        <v>0</v>
      </c>
      <c r="AR379" s="270">
        <v>0</v>
      </c>
      <c r="AS379" s="270">
        <v>0</v>
      </c>
      <c r="AT379" s="270">
        <v>0</v>
      </c>
      <c r="AU379" s="270">
        <v>0</v>
      </c>
      <c r="AV379" s="270">
        <v>0</v>
      </c>
      <c r="AW379" s="270">
        <v>0</v>
      </c>
      <c r="AX379" s="270">
        <v>0</v>
      </c>
      <c r="AY379" s="270">
        <v>0</v>
      </c>
      <c r="AZ379" s="270">
        <v>0</v>
      </c>
      <c r="BA379" s="270">
        <v>0</v>
      </c>
      <c r="BB379" s="270">
        <v>0</v>
      </c>
      <c r="BC379" s="270">
        <v>0</v>
      </c>
      <c r="BD379" s="270">
        <v>0</v>
      </c>
      <c r="BE379" s="270">
        <v>0</v>
      </c>
      <c r="BF379" s="270">
        <v>0</v>
      </c>
      <c r="BG379" s="270">
        <v>0</v>
      </c>
    </row>
    <row r="380" spans="1:59">
      <c r="A380" s="267" t="s">
        <v>1015</v>
      </c>
      <c r="B380" s="268" t="s">
        <v>395</v>
      </c>
      <c r="C380" s="268">
        <v>0</v>
      </c>
      <c r="D380" s="268">
        <v>0</v>
      </c>
      <c r="E380" s="268"/>
      <c r="F380" s="269" t="e">
        <v>#N/A</v>
      </c>
      <c r="G380" s="270">
        <v>0</v>
      </c>
      <c r="H380" s="270">
        <v>0</v>
      </c>
      <c r="I380" s="270">
        <v>0</v>
      </c>
      <c r="J380" s="270">
        <v>0</v>
      </c>
      <c r="K380" s="270">
        <v>0</v>
      </c>
      <c r="L380" s="270" t="e">
        <v>#VALUE!</v>
      </c>
      <c r="M380" s="271" t="s">
        <v>395</v>
      </c>
      <c r="N380" s="269">
        <v>0</v>
      </c>
      <c r="O380" s="269">
        <v>0</v>
      </c>
      <c r="P380" s="269">
        <v>0</v>
      </c>
      <c r="Q380" s="269">
        <v>0</v>
      </c>
      <c r="R380" s="269">
        <v>0</v>
      </c>
      <c r="S380" s="269" t="s">
        <v>168</v>
      </c>
      <c r="T380" s="270">
        <v>0</v>
      </c>
      <c r="U380" s="270">
        <v>0</v>
      </c>
      <c r="V380" s="270">
        <v>0</v>
      </c>
      <c r="W380" s="270">
        <v>0</v>
      </c>
      <c r="X380" s="270">
        <v>0</v>
      </c>
      <c r="Y380" s="270">
        <v>0</v>
      </c>
      <c r="Z380" s="270">
        <v>0</v>
      </c>
      <c r="AA380" s="270">
        <v>0</v>
      </c>
      <c r="AB380" s="270">
        <v>0</v>
      </c>
      <c r="AC380" s="270">
        <v>0</v>
      </c>
      <c r="AD380" s="270">
        <v>0</v>
      </c>
      <c r="AE380" s="270">
        <v>0</v>
      </c>
      <c r="AF380" s="270">
        <v>0</v>
      </c>
      <c r="AG380" s="270">
        <v>0</v>
      </c>
      <c r="AH380" s="270">
        <v>0</v>
      </c>
      <c r="AI380" s="270">
        <v>0</v>
      </c>
      <c r="AJ380" s="270">
        <v>0</v>
      </c>
      <c r="AK380" s="270">
        <v>0</v>
      </c>
      <c r="AL380" s="270">
        <v>0</v>
      </c>
      <c r="AM380" s="270">
        <v>0</v>
      </c>
      <c r="AN380" s="270">
        <v>0</v>
      </c>
      <c r="AO380" s="270">
        <v>0</v>
      </c>
      <c r="AP380" s="270">
        <v>0</v>
      </c>
      <c r="AQ380" s="270">
        <v>0</v>
      </c>
      <c r="AR380" s="270">
        <v>0</v>
      </c>
      <c r="AS380" s="270">
        <v>0</v>
      </c>
      <c r="AT380" s="270">
        <v>0</v>
      </c>
      <c r="AU380" s="270">
        <v>0</v>
      </c>
      <c r="AV380" s="270">
        <v>0</v>
      </c>
      <c r="AW380" s="270">
        <v>0</v>
      </c>
      <c r="AX380" s="270">
        <v>0</v>
      </c>
      <c r="AY380" s="270">
        <v>0</v>
      </c>
      <c r="AZ380" s="270">
        <v>0</v>
      </c>
      <c r="BA380" s="270">
        <v>0</v>
      </c>
      <c r="BB380" s="270">
        <v>0</v>
      </c>
      <c r="BC380" s="270">
        <v>0</v>
      </c>
      <c r="BD380" s="270">
        <v>0</v>
      </c>
      <c r="BE380" s="270">
        <v>0</v>
      </c>
      <c r="BF380" s="270">
        <v>0</v>
      </c>
      <c r="BG380" s="270">
        <v>0</v>
      </c>
    </row>
    <row r="381" spans="1:59">
      <c r="A381" s="267" t="s">
        <v>1016</v>
      </c>
      <c r="B381" s="268" t="s">
        <v>395</v>
      </c>
      <c r="C381" s="268">
        <v>0</v>
      </c>
      <c r="D381" s="268">
        <v>0</v>
      </c>
      <c r="E381" s="268"/>
      <c r="F381" s="269" t="e">
        <v>#N/A</v>
      </c>
      <c r="G381" s="270">
        <v>0</v>
      </c>
      <c r="H381" s="270">
        <v>0</v>
      </c>
      <c r="I381" s="270">
        <v>0</v>
      </c>
      <c r="J381" s="270">
        <v>0</v>
      </c>
      <c r="K381" s="270">
        <v>0</v>
      </c>
      <c r="L381" s="270" t="e">
        <v>#VALUE!</v>
      </c>
      <c r="M381" s="271" t="s">
        <v>395</v>
      </c>
      <c r="N381" s="269">
        <v>0</v>
      </c>
      <c r="O381" s="269">
        <v>0</v>
      </c>
      <c r="P381" s="269">
        <v>0</v>
      </c>
      <c r="Q381" s="269">
        <v>0</v>
      </c>
      <c r="R381" s="269">
        <v>0</v>
      </c>
      <c r="S381" s="269" t="s">
        <v>168</v>
      </c>
      <c r="T381" s="270">
        <v>0</v>
      </c>
      <c r="U381" s="270">
        <v>0</v>
      </c>
      <c r="V381" s="270">
        <v>0</v>
      </c>
      <c r="W381" s="270">
        <v>0</v>
      </c>
      <c r="X381" s="270">
        <v>0</v>
      </c>
      <c r="Y381" s="270">
        <v>0</v>
      </c>
      <c r="Z381" s="270">
        <v>0</v>
      </c>
      <c r="AA381" s="270">
        <v>0</v>
      </c>
      <c r="AB381" s="270">
        <v>0</v>
      </c>
      <c r="AC381" s="270">
        <v>0</v>
      </c>
      <c r="AD381" s="270">
        <v>0</v>
      </c>
      <c r="AE381" s="270">
        <v>0</v>
      </c>
      <c r="AF381" s="270">
        <v>0</v>
      </c>
      <c r="AG381" s="270">
        <v>0</v>
      </c>
      <c r="AH381" s="270">
        <v>0</v>
      </c>
      <c r="AI381" s="270">
        <v>0</v>
      </c>
      <c r="AJ381" s="270">
        <v>0</v>
      </c>
      <c r="AK381" s="270">
        <v>0</v>
      </c>
      <c r="AL381" s="270">
        <v>0</v>
      </c>
      <c r="AM381" s="270">
        <v>0</v>
      </c>
      <c r="AN381" s="270">
        <v>0</v>
      </c>
      <c r="AO381" s="270">
        <v>0</v>
      </c>
      <c r="AP381" s="270">
        <v>0</v>
      </c>
      <c r="AQ381" s="270">
        <v>0</v>
      </c>
      <c r="AR381" s="270">
        <v>0</v>
      </c>
      <c r="AS381" s="270">
        <v>0</v>
      </c>
      <c r="AT381" s="270">
        <v>0</v>
      </c>
      <c r="AU381" s="270">
        <v>0</v>
      </c>
      <c r="AV381" s="270">
        <v>0</v>
      </c>
      <c r="AW381" s="270">
        <v>0</v>
      </c>
      <c r="AX381" s="270">
        <v>0</v>
      </c>
      <c r="AY381" s="270">
        <v>0</v>
      </c>
      <c r="AZ381" s="270">
        <v>0</v>
      </c>
      <c r="BA381" s="270">
        <v>0</v>
      </c>
      <c r="BB381" s="270">
        <v>0</v>
      </c>
      <c r="BC381" s="270">
        <v>0</v>
      </c>
      <c r="BD381" s="270">
        <v>0</v>
      </c>
      <c r="BE381" s="270">
        <v>0</v>
      </c>
      <c r="BF381" s="270">
        <v>0</v>
      </c>
      <c r="BG381" s="270">
        <v>0</v>
      </c>
    </row>
    <row r="382" spans="1:59">
      <c r="A382" s="267" t="s">
        <v>693</v>
      </c>
      <c r="B382" s="268">
        <v>0</v>
      </c>
      <c r="C382" s="268">
        <v>128</v>
      </c>
      <c r="D382" s="268">
        <v>0</v>
      </c>
      <c r="E382" s="268"/>
      <c r="F382" s="269">
        <v>0</v>
      </c>
      <c r="G382" s="270">
        <v>0</v>
      </c>
      <c r="H382" s="270">
        <v>0</v>
      </c>
      <c r="I382" s="270">
        <v>0</v>
      </c>
      <c r="J382" s="270">
        <v>0</v>
      </c>
      <c r="K382" s="270">
        <v>0</v>
      </c>
      <c r="L382" s="270">
        <v>0</v>
      </c>
      <c r="M382" s="271" t="s">
        <v>395</v>
      </c>
      <c r="N382" s="269">
        <v>15700</v>
      </c>
      <c r="O382" s="269">
        <v>16800</v>
      </c>
      <c r="P382" s="269">
        <v>18000</v>
      </c>
      <c r="Q382" s="269">
        <v>19300</v>
      </c>
      <c r="R382" s="269">
        <v>20700</v>
      </c>
      <c r="S382" s="269" t="s">
        <v>168</v>
      </c>
      <c r="T382" s="270">
        <v>0</v>
      </c>
      <c r="U382" s="270">
        <v>0</v>
      </c>
      <c r="V382" s="270">
        <v>0</v>
      </c>
      <c r="W382" s="270">
        <v>0</v>
      </c>
      <c r="X382" s="270">
        <v>0</v>
      </c>
      <c r="Y382" s="270">
        <v>0</v>
      </c>
      <c r="Z382" s="270">
        <v>0</v>
      </c>
      <c r="AA382" s="270">
        <v>0</v>
      </c>
      <c r="AB382" s="270">
        <v>0</v>
      </c>
      <c r="AC382" s="270">
        <v>0</v>
      </c>
      <c r="AD382" s="270">
        <v>0</v>
      </c>
      <c r="AE382" s="270">
        <v>0</v>
      </c>
      <c r="AF382" s="270">
        <v>0</v>
      </c>
      <c r="AG382" s="270">
        <v>0</v>
      </c>
      <c r="AH382" s="270">
        <v>0</v>
      </c>
      <c r="AI382" s="270">
        <v>1.47</v>
      </c>
      <c r="AJ382" s="270">
        <v>1.74</v>
      </c>
      <c r="AK382" s="270">
        <v>1.86</v>
      </c>
      <c r="AL382" s="270">
        <v>1.99</v>
      </c>
      <c r="AM382" s="270">
        <v>2.13</v>
      </c>
      <c r="AN382" s="270">
        <v>0</v>
      </c>
      <c r="AO382" s="270">
        <v>0</v>
      </c>
      <c r="AP382" s="270">
        <v>0</v>
      </c>
      <c r="AQ382" s="270">
        <v>0</v>
      </c>
      <c r="AR382" s="270">
        <v>0</v>
      </c>
      <c r="AS382" s="270">
        <v>0</v>
      </c>
      <c r="AT382" s="270">
        <v>0</v>
      </c>
      <c r="AU382" s="270">
        <v>0</v>
      </c>
      <c r="AV382" s="270">
        <v>0</v>
      </c>
      <c r="AW382" s="270">
        <v>0</v>
      </c>
      <c r="AX382" s="270">
        <v>0</v>
      </c>
      <c r="AY382" s="270">
        <v>0</v>
      </c>
      <c r="AZ382" s="270">
        <v>0</v>
      </c>
      <c r="BA382" s="270">
        <v>0</v>
      </c>
      <c r="BB382" s="270">
        <v>0</v>
      </c>
      <c r="BC382" s="270">
        <v>0</v>
      </c>
      <c r="BD382" s="270">
        <v>0</v>
      </c>
      <c r="BE382" s="270">
        <v>0</v>
      </c>
      <c r="BF382" s="270">
        <v>0</v>
      </c>
      <c r="BG382" s="270">
        <v>0</v>
      </c>
    </row>
    <row r="383" spans="1:59">
      <c r="A383" s="267" t="s">
        <v>1017</v>
      </c>
      <c r="B383" s="268" t="s">
        <v>395</v>
      </c>
      <c r="C383" s="268">
        <v>0</v>
      </c>
      <c r="D383" s="268">
        <v>0</v>
      </c>
      <c r="E383" s="268"/>
      <c r="F383" s="269" t="e">
        <v>#N/A</v>
      </c>
      <c r="G383" s="270">
        <v>0</v>
      </c>
      <c r="H383" s="270">
        <v>0</v>
      </c>
      <c r="I383" s="270">
        <v>0</v>
      </c>
      <c r="J383" s="270">
        <v>0</v>
      </c>
      <c r="K383" s="270">
        <v>0</v>
      </c>
      <c r="L383" s="270" t="e">
        <v>#VALUE!</v>
      </c>
      <c r="M383" s="271" t="s">
        <v>395</v>
      </c>
      <c r="N383" s="269">
        <v>0</v>
      </c>
      <c r="O383" s="269">
        <v>0</v>
      </c>
      <c r="P383" s="269">
        <v>0</v>
      </c>
      <c r="Q383" s="269">
        <v>0</v>
      </c>
      <c r="R383" s="269">
        <v>0</v>
      </c>
      <c r="S383" s="269" t="s">
        <v>168</v>
      </c>
      <c r="T383" s="270">
        <v>0</v>
      </c>
      <c r="U383" s="270">
        <v>0</v>
      </c>
      <c r="V383" s="270">
        <v>0</v>
      </c>
      <c r="W383" s="270">
        <v>0</v>
      </c>
      <c r="X383" s="270">
        <v>0</v>
      </c>
      <c r="Y383" s="270">
        <v>0</v>
      </c>
      <c r="Z383" s="270">
        <v>0</v>
      </c>
      <c r="AA383" s="270">
        <v>0</v>
      </c>
      <c r="AB383" s="270">
        <v>0</v>
      </c>
      <c r="AC383" s="270">
        <v>0</v>
      </c>
      <c r="AD383" s="270">
        <v>0</v>
      </c>
      <c r="AE383" s="270">
        <v>0</v>
      </c>
      <c r="AF383" s="270">
        <v>0</v>
      </c>
      <c r="AG383" s="270">
        <v>0</v>
      </c>
      <c r="AH383" s="270">
        <v>0</v>
      </c>
      <c r="AI383" s="270">
        <v>0</v>
      </c>
      <c r="AJ383" s="270">
        <v>0</v>
      </c>
      <c r="AK383" s="270">
        <v>0</v>
      </c>
      <c r="AL383" s="270">
        <v>0</v>
      </c>
      <c r="AM383" s="270">
        <v>0</v>
      </c>
      <c r="AN383" s="270">
        <v>0</v>
      </c>
      <c r="AO383" s="270">
        <v>0</v>
      </c>
      <c r="AP383" s="270">
        <v>0</v>
      </c>
      <c r="AQ383" s="270">
        <v>0</v>
      </c>
      <c r="AR383" s="270">
        <v>0</v>
      </c>
      <c r="AS383" s="270">
        <v>0</v>
      </c>
      <c r="AT383" s="270">
        <v>0</v>
      </c>
      <c r="AU383" s="270">
        <v>0</v>
      </c>
      <c r="AV383" s="270">
        <v>0</v>
      </c>
      <c r="AW383" s="270">
        <v>0</v>
      </c>
      <c r="AX383" s="270">
        <v>0</v>
      </c>
      <c r="AY383" s="270">
        <v>0</v>
      </c>
      <c r="AZ383" s="270">
        <v>0</v>
      </c>
      <c r="BA383" s="270">
        <v>0</v>
      </c>
      <c r="BB383" s="270">
        <v>0</v>
      </c>
      <c r="BC383" s="270">
        <v>0</v>
      </c>
      <c r="BD383" s="270">
        <v>0</v>
      </c>
      <c r="BE383" s="270">
        <v>0</v>
      </c>
      <c r="BF383" s="270">
        <v>0</v>
      </c>
      <c r="BG383" s="270">
        <v>0</v>
      </c>
    </row>
    <row r="384" spans="1:59">
      <c r="A384" s="267" t="s">
        <v>694</v>
      </c>
      <c r="B384" s="268">
        <v>0.13433333333333333</v>
      </c>
      <c r="C384" s="268">
        <v>0.36</v>
      </c>
      <c r="D384" s="268">
        <v>0</v>
      </c>
      <c r="E384" s="268"/>
      <c r="F384" s="269">
        <v>2288</v>
      </c>
      <c r="G384" s="270">
        <v>9.4E-2</v>
      </c>
      <c r="H384" s="270">
        <v>0.01</v>
      </c>
      <c r="I384" s="270">
        <v>0</v>
      </c>
      <c r="J384" s="270">
        <v>2E-3</v>
      </c>
      <c r="K384" s="270">
        <v>8.9999999999999993E-3</v>
      </c>
      <c r="L384" s="270">
        <v>1.9333333333333341E-2</v>
      </c>
      <c r="M384" s="271">
        <v>41.083916083916087</v>
      </c>
      <c r="N384" s="269">
        <v>2280</v>
      </c>
      <c r="O384" s="269">
        <v>2189</v>
      </c>
      <c r="P384" s="269">
        <v>2101</v>
      </c>
      <c r="Q384" s="269">
        <v>2017</v>
      </c>
      <c r="R384" s="269">
        <v>1937</v>
      </c>
      <c r="S384" s="269" t="s">
        <v>168</v>
      </c>
      <c r="T384" s="270">
        <v>9.4E-2</v>
      </c>
      <c r="U384" s="270">
        <v>0.09</v>
      </c>
      <c r="V384" s="270">
        <v>8.6999999999999994E-2</v>
      </c>
      <c r="W384" s="270">
        <v>8.4000000000000005E-2</v>
      </c>
      <c r="X384" s="270">
        <v>8.1000000000000003E-2</v>
      </c>
      <c r="Y384" s="270">
        <v>0.01</v>
      </c>
      <c r="Z384" s="270">
        <v>8.9999999999999993E-3</v>
      </c>
      <c r="AA384" s="270">
        <v>8.9999999999999993E-3</v>
      </c>
      <c r="AB384" s="270">
        <v>8.9999999999999993E-3</v>
      </c>
      <c r="AC384" s="270">
        <v>8.9999999999999993E-3</v>
      </c>
      <c r="AD384" s="270">
        <v>0</v>
      </c>
      <c r="AE384" s="270">
        <v>0</v>
      </c>
      <c r="AF384" s="270">
        <v>0</v>
      </c>
      <c r="AG384" s="270">
        <v>0</v>
      </c>
      <c r="AH384" s="270">
        <v>0</v>
      </c>
      <c r="AI384" s="270">
        <v>2E-3</v>
      </c>
      <c r="AJ384" s="270">
        <v>2E-3</v>
      </c>
      <c r="AK384" s="270">
        <v>2E-3</v>
      </c>
      <c r="AL384" s="270">
        <v>2E-3</v>
      </c>
      <c r="AM384" s="270">
        <v>2E-3</v>
      </c>
      <c r="AN384" s="270">
        <v>8.9999999999999993E-3</v>
      </c>
      <c r="AO384" s="270">
        <v>8.9999999999999993E-3</v>
      </c>
      <c r="AP384" s="270">
        <v>8.9999999999999993E-3</v>
      </c>
      <c r="AQ384" s="270">
        <v>8.0000000000000002E-3</v>
      </c>
      <c r="AR384" s="270">
        <v>7.0000000000000001E-3</v>
      </c>
      <c r="AS384" s="270">
        <v>1.9E-2</v>
      </c>
      <c r="AT384" s="270">
        <v>1.7999999999999999E-2</v>
      </c>
      <c r="AU384" s="270">
        <v>1.7999999999999999E-2</v>
      </c>
      <c r="AV384" s="270">
        <v>1.7000000000000001E-2</v>
      </c>
      <c r="AW384" s="270">
        <v>1.6E-2</v>
      </c>
      <c r="AX384" s="270">
        <v>0.34300000000000003</v>
      </c>
      <c r="AY384" s="270">
        <v>0</v>
      </c>
      <c r="AZ384" s="270">
        <v>0</v>
      </c>
      <c r="BA384" s="270">
        <v>0</v>
      </c>
      <c r="BB384" s="270">
        <v>0</v>
      </c>
      <c r="BC384" s="270">
        <v>0</v>
      </c>
      <c r="BD384" s="270">
        <v>0</v>
      </c>
      <c r="BE384" s="270">
        <v>0</v>
      </c>
      <c r="BF384" s="270">
        <v>0</v>
      </c>
      <c r="BG384" s="270">
        <v>0</v>
      </c>
    </row>
    <row r="385" spans="1:59">
      <c r="A385" s="267" t="s">
        <v>695</v>
      </c>
      <c r="B385" s="268">
        <v>0.15024999999999999</v>
      </c>
      <c r="C385" s="268">
        <v>0.504</v>
      </c>
      <c r="D385" s="268">
        <v>0</v>
      </c>
      <c r="E385" s="268"/>
      <c r="F385" s="269">
        <v>2535</v>
      </c>
      <c r="G385" s="270">
        <v>0.106</v>
      </c>
      <c r="H385" s="270">
        <v>3.0000000000000001E-3</v>
      </c>
      <c r="I385" s="270">
        <v>0</v>
      </c>
      <c r="J385" s="270">
        <v>5.0000000000000001E-3</v>
      </c>
      <c r="K385" s="270">
        <v>0.01</v>
      </c>
      <c r="L385" s="270">
        <v>2.6249999999999996E-2</v>
      </c>
      <c r="M385" s="271">
        <v>41.814595660749504</v>
      </c>
      <c r="N385" s="269">
        <v>2613</v>
      </c>
      <c r="O385" s="269">
        <v>2863</v>
      </c>
      <c r="P385" s="269">
        <v>3113</v>
      </c>
      <c r="Q385" s="269">
        <v>3363</v>
      </c>
      <c r="R385" s="269">
        <v>3613</v>
      </c>
      <c r="S385" s="269" t="s">
        <v>168</v>
      </c>
      <c r="T385" s="270">
        <v>0.11</v>
      </c>
      <c r="U385" s="270">
        <v>0.12</v>
      </c>
      <c r="V385" s="270">
        <v>0.13100000000000001</v>
      </c>
      <c r="W385" s="270">
        <v>0.13900000000000001</v>
      </c>
      <c r="X385" s="270">
        <v>0.14799999999999999</v>
      </c>
      <c r="Y385" s="270">
        <v>4.0000000000000001E-3</v>
      </c>
      <c r="Z385" s="270">
        <v>4.0000000000000001E-3</v>
      </c>
      <c r="AA385" s="270">
        <v>5.0000000000000001E-3</v>
      </c>
      <c r="AB385" s="270">
        <v>6.0000000000000001E-3</v>
      </c>
      <c r="AC385" s="270">
        <v>7.0000000000000001E-3</v>
      </c>
      <c r="AD385" s="270">
        <v>0</v>
      </c>
      <c r="AE385" s="270">
        <v>0</v>
      </c>
      <c r="AF385" s="270">
        <v>0</v>
      </c>
      <c r="AG385" s="270">
        <v>0</v>
      </c>
      <c r="AH385" s="270">
        <v>0</v>
      </c>
      <c r="AI385" s="270">
        <v>5.0000000000000001E-3</v>
      </c>
      <c r="AJ385" s="270">
        <v>5.0000000000000001E-3</v>
      </c>
      <c r="AK385" s="270">
        <v>6.0000000000000001E-3</v>
      </c>
      <c r="AL385" s="270">
        <v>7.0000000000000001E-3</v>
      </c>
      <c r="AM385" s="270">
        <v>8.0000000000000002E-3</v>
      </c>
      <c r="AN385" s="270">
        <v>1.4999999999999999E-2</v>
      </c>
      <c r="AO385" s="270">
        <v>1.4999999999999999E-2</v>
      </c>
      <c r="AP385" s="270">
        <v>1.4999999999999999E-2</v>
      </c>
      <c r="AQ385" s="270">
        <v>1.4999999999999999E-2</v>
      </c>
      <c r="AR385" s="270">
        <v>1.4999999999999999E-2</v>
      </c>
      <c r="AS385" s="270">
        <v>0.02</v>
      </c>
      <c r="AT385" s="270">
        <v>2.1999999999999999E-2</v>
      </c>
      <c r="AU385" s="270">
        <v>2.4E-2</v>
      </c>
      <c r="AV385" s="270">
        <v>2.5000000000000001E-2</v>
      </c>
      <c r="AW385" s="270">
        <v>2.7E-2</v>
      </c>
      <c r="AX385" s="270">
        <v>0.15</v>
      </c>
      <c r="AY385" s="270">
        <v>0</v>
      </c>
      <c r="AZ385" s="270">
        <v>0</v>
      </c>
      <c r="BA385" s="270">
        <v>0</v>
      </c>
      <c r="BB385" s="270">
        <v>0</v>
      </c>
      <c r="BC385" s="270">
        <v>0</v>
      </c>
      <c r="BD385" s="270">
        <v>0</v>
      </c>
      <c r="BE385" s="270">
        <v>0</v>
      </c>
      <c r="BF385" s="270">
        <v>0</v>
      </c>
      <c r="BG385" s="270">
        <v>0</v>
      </c>
    </row>
    <row r="386" spans="1:59">
      <c r="A386" s="267" t="s">
        <v>696</v>
      </c>
      <c r="B386" s="268">
        <v>3.9999999999999994E-2</v>
      </c>
      <c r="C386" s="268">
        <v>0.2</v>
      </c>
      <c r="D386" s="268">
        <v>0</v>
      </c>
      <c r="E386" s="268"/>
      <c r="F386" s="269">
        <v>815</v>
      </c>
      <c r="G386" s="270">
        <v>2.1000000000000001E-2</v>
      </c>
      <c r="H386" s="270">
        <v>2E-3</v>
      </c>
      <c r="I386" s="270">
        <v>0</v>
      </c>
      <c r="J386" s="270">
        <v>1.7000000000000001E-2</v>
      </c>
      <c r="K386" s="270">
        <v>0</v>
      </c>
      <c r="L386" s="270">
        <v>0</v>
      </c>
      <c r="M386" s="271">
        <v>25.766871165644172</v>
      </c>
      <c r="N386" s="269">
        <v>885</v>
      </c>
      <c r="O386" s="269">
        <v>940</v>
      </c>
      <c r="P386" s="269">
        <v>984</v>
      </c>
      <c r="Q386" s="269">
        <v>1010</v>
      </c>
      <c r="R386" s="269">
        <v>1060</v>
      </c>
      <c r="S386" s="269" t="s">
        <v>186</v>
      </c>
      <c r="T386" s="270">
        <v>2.5999999999999999E-2</v>
      </c>
      <c r="U386" s="270">
        <v>2.5999999999999999E-2</v>
      </c>
      <c r="V386" s="270">
        <v>2.7E-2</v>
      </c>
      <c r="W386" s="270">
        <v>2.9000000000000001E-2</v>
      </c>
      <c r="X386" s="270">
        <v>3.1E-2</v>
      </c>
      <c r="Y386" s="270">
        <v>2E-3</v>
      </c>
      <c r="Z386" s="270">
        <v>2E-3</v>
      </c>
      <c r="AA386" s="270">
        <v>2E-3</v>
      </c>
      <c r="AB386" s="270">
        <v>2E-3</v>
      </c>
      <c r="AC386" s="270">
        <v>2E-3</v>
      </c>
      <c r="AD386" s="270">
        <v>0</v>
      </c>
      <c r="AE386" s="270">
        <v>0</v>
      </c>
      <c r="AF386" s="270">
        <v>0</v>
      </c>
      <c r="AG386" s="270">
        <v>0</v>
      </c>
      <c r="AH386" s="270">
        <v>0</v>
      </c>
      <c r="AI386" s="270">
        <v>1.7000000000000001E-2</v>
      </c>
      <c r="AJ386" s="270">
        <v>1.7999999999999999E-2</v>
      </c>
      <c r="AK386" s="270">
        <v>1.9E-2</v>
      </c>
      <c r="AL386" s="270">
        <v>0.02</v>
      </c>
      <c r="AM386" s="270">
        <v>2.1000000000000001E-2</v>
      </c>
      <c r="AN386" s="270">
        <v>1E-3</v>
      </c>
      <c r="AO386" s="270">
        <v>1E-3</v>
      </c>
      <c r="AP386" s="270">
        <v>1E-3</v>
      </c>
      <c r="AQ386" s="270">
        <v>1E-3</v>
      </c>
      <c r="AR386" s="270">
        <v>1E-3</v>
      </c>
      <c r="AS386" s="270">
        <v>3.0000000000000001E-3</v>
      </c>
      <c r="AT386" s="270">
        <v>3.0000000000000001E-3</v>
      </c>
      <c r="AU386" s="270">
        <v>3.0000000000000001E-3</v>
      </c>
      <c r="AV386" s="270">
        <v>4.0000000000000001E-3</v>
      </c>
      <c r="AW386" s="270">
        <v>4.0000000000000001E-3</v>
      </c>
      <c r="AX386" s="270">
        <v>0</v>
      </c>
      <c r="AY386" s="270">
        <v>0</v>
      </c>
      <c r="AZ386" s="270">
        <v>0</v>
      </c>
      <c r="BA386" s="270">
        <v>0</v>
      </c>
      <c r="BB386" s="270">
        <v>0</v>
      </c>
      <c r="BC386" s="270">
        <v>0</v>
      </c>
      <c r="BD386" s="270">
        <v>0</v>
      </c>
      <c r="BE386" s="270">
        <v>0</v>
      </c>
      <c r="BF386" s="270">
        <v>0</v>
      </c>
      <c r="BG386" s="270">
        <v>0</v>
      </c>
    </row>
    <row r="387" spans="1:59">
      <c r="A387" s="267" t="s">
        <v>697</v>
      </c>
      <c r="B387" s="268">
        <v>0.27058333333333334</v>
      </c>
      <c r="C387" s="268">
        <v>0</v>
      </c>
      <c r="D387" s="268">
        <v>0</v>
      </c>
      <c r="E387" s="268"/>
      <c r="F387" s="269">
        <v>2600</v>
      </c>
      <c r="G387" s="270">
        <v>0.108</v>
      </c>
      <c r="H387" s="270">
        <v>3.5999999999999997E-2</v>
      </c>
      <c r="I387" s="270">
        <v>0</v>
      </c>
      <c r="J387" s="270">
        <v>0</v>
      </c>
      <c r="K387" s="270">
        <v>0</v>
      </c>
      <c r="L387" s="270">
        <v>0.12658333333333335</v>
      </c>
      <c r="M387" s="271">
        <v>41.53846153846154</v>
      </c>
      <c r="N387" s="269">
        <v>2600</v>
      </c>
      <c r="O387" s="269">
        <v>2500</v>
      </c>
      <c r="P387" s="269">
        <v>0</v>
      </c>
      <c r="Q387" s="269">
        <v>0</v>
      </c>
      <c r="R387" s="269">
        <v>2700</v>
      </c>
      <c r="S387" s="269" t="s">
        <v>148</v>
      </c>
      <c r="T387" s="270">
        <v>0.22500000000000001</v>
      </c>
      <c r="U387" s="270">
        <v>0.2</v>
      </c>
      <c r="V387" s="270">
        <v>0</v>
      </c>
      <c r="W387" s="270">
        <v>0</v>
      </c>
      <c r="X387" s="270">
        <v>0</v>
      </c>
      <c r="Y387" s="270">
        <v>0.02</v>
      </c>
      <c r="Z387" s="270">
        <v>1.4999999999999999E-2</v>
      </c>
      <c r="AA387" s="270">
        <v>0</v>
      </c>
      <c r="AB387" s="270">
        <v>0</v>
      </c>
      <c r="AC387" s="270">
        <v>0</v>
      </c>
      <c r="AD387" s="270">
        <v>0</v>
      </c>
      <c r="AE387" s="270">
        <v>0</v>
      </c>
      <c r="AF387" s="270">
        <v>0</v>
      </c>
      <c r="AG387" s="270">
        <v>0</v>
      </c>
      <c r="AH387" s="270">
        <v>0</v>
      </c>
      <c r="AI387" s="270">
        <v>4.0000000000000001E-3</v>
      </c>
      <c r="AJ387" s="270">
        <v>4.0000000000000001E-3</v>
      </c>
      <c r="AK387" s="270">
        <v>0</v>
      </c>
      <c r="AL387" s="270">
        <v>0</v>
      </c>
      <c r="AM387" s="270">
        <v>0</v>
      </c>
      <c r="AN387" s="270">
        <v>0</v>
      </c>
      <c r="AO387" s="270">
        <v>0</v>
      </c>
      <c r="AP387" s="270">
        <v>0</v>
      </c>
      <c r="AQ387" s="270">
        <v>0</v>
      </c>
      <c r="AR387" s="270">
        <v>0</v>
      </c>
      <c r="AS387" s="270">
        <v>-0.249</v>
      </c>
      <c r="AT387" s="270">
        <v>-0.219</v>
      </c>
      <c r="AU387" s="270">
        <v>0</v>
      </c>
      <c r="AV387" s="270">
        <v>0</v>
      </c>
      <c r="AW387" s="270">
        <v>0</v>
      </c>
      <c r="AX387" s="270">
        <v>0</v>
      </c>
      <c r="AY387" s="270">
        <v>0</v>
      </c>
      <c r="AZ387" s="270">
        <v>0</v>
      </c>
      <c r="BA387" s="270">
        <v>0</v>
      </c>
      <c r="BB387" s="270">
        <v>0</v>
      </c>
      <c r="BC387" s="270">
        <v>0</v>
      </c>
      <c r="BD387" s="270">
        <v>0</v>
      </c>
      <c r="BE387" s="270">
        <v>0</v>
      </c>
      <c r="BF387" s="270">
        <v>0</v>
      </c>
      <c r="BG387" s="270">
        <v>0</v>
      </c>
    </row>
    <row r="388" spans="1:59">
      <c r="A388" s="267" t="s">
        <v>1018</v>
      </c>
      <c r="B388" s="268" t="s">
        <v>395</v>
      </c>
      <c r="C388" s="268">
        <v>0</v>
      </c>
      <c r="D388" s="268">
        <v>0</v>
      </c>
      <c r="E388" s="268"/>
      <c r="F388" s="269" t="e">
        <v>#N/A</v>
      </c>
      <c r="G388" s="270">
        <v>0</v>
      </c>
      <c r="H388" s="270">
        <v>0</v>
      </c>
      <c r="I388" s="270">
        <v>0</v>
      </c>
      <c r="J388" s="270">
        <v>0</v>
      </c>
      <c r="K388" s="270">
        <v>0</v>
      </c>
      <c r="L388" s="270" t="e">
        <v>#VALUE!</v>
      </c>
      <c r="M388" s="271" t="s">
        <v>395</v>
      </c>
      <c r="N388" s="269">
        <v>0</v>
      </c>
      <c r="O388" s="269">
        <v>0</v>
      </c>
      <c r="P388" s="269">
        <v>0</v>
      </c>
      <c r="Q388" s="269">
        <v>0</v>
      </c>
      <c r="R388" s="269">
        <v>0</v>
      </c>
      <c r="S388" s="269" t="s">
        <v>158</v>
      </c>
      <c r="T388" s="270">
        <v>0</v>
      </c>
      <c r="U388" s="270">
        <v>0</v>
      </c>
      <c r="V388" s="270">
        <v>0</v>
      </c>
      <c r="W388" s="270">
        <v>0</v>
      </c>
      <c r="X388" s="270">
        <v>0</v>
      </c>
      <c r="Y388" s="270">
        <v>0</v>
      </c>
      <c r="Z388" s="270">
        <v>0</v>
      </c>
      <c r="AA388" s="270">
        <v>0</v>
      </c>
      <c r="AB388" s="270">
        <v>0</v>
      </c>
      <c r="AC388" s="270">
        <v>0</v>
      </c>
      <c r="AD388" s="270">
        <v>0</v>
      </c>
      <c r="AE388" s="270">
        <v>0</v>
      </c>
      <c r="AF388" s="270">
        <v>0</v>
      </c>
      <c r="AG388" s="270">
        <v>0</v>
      </c>
      <c r="AH388" s="270">
        <v>0</v>
      </c>
      <c r="AI388" s="270">
        <v>0</v>
      </c>
      <c r="AJ388" s="270">
        <v>0</v>
      </c>
      <c r="AK388" s="270">
        <v>0</v>
      </c>
      <c r="AL388" s="270">
        <v>0</v>
      </c>
      <c r="AM388" s="270">
        <v>0</v>
      </c>
      <c r="AN388" s="270">
        <v>0</v>
      </c>
      <c r="AO388" s="270">
        <v>0</v>
      </c>
      <c r="AP388" s="270">
        <v>0</v>
      </c>
      <c r="AQ388" s="270">
        <v>0</v>
      </c>
      <c r="AR388" s="270">
        <v>0</v>
      </c>
      <c r="AS388" s="270">
        <v>0</v>
      </c>
      <c r="AT388" s="270">
        <v>0</v>
      </c>
      <c r="AU388" s="270">
        <v>0</v>
      </c>
      <c r="AV388" s="270">
        <v>0</v>
      </c>
      <c r="AW388" s="270">
        <v>0</v>
      </c>
      <c r="AX388" s="270">
        <v>0</v>
      </c>
      <c r="AY388" s="270">
        <v>0</v>
      </c>
      <c r="AZ388" s="270">
        <v>0</v>
      </c>
      <c r="BA388" s="270">
        <v>0</v>
      </c>
      <c r="BB388" s="270">
        <v>0</v>
      </c>
      <c r="BC388" s="270">
        <v>0</v>
      </c>
      <c r="BD388" s="270">
        <v>0</v>
      </c>
      <c r="BE388" s="270">
        <v>0</v>
      </c>
      <c r="BF388" s="270">
        <v>0</v>
      </c>
      <c r="BG388" s="270">
        <v>0</v>
      </c>
    </row>
    <row r="389" spans="1:59">
      <c r="A389" s="267" t="s">
        <v>698</v>
      </c>
      <c r="B389" s="268">
        <v>0.68958333333333333</v>
      </c>
      <c r="C389" s="268">
        <v>10</v>
      </c>
      <c r="D389" s="268">
        <v>0.12755890410958903</v>
      </c>
      <c r="E389" s="268"/>
      <c r="F389" s="269">
        <v>2443</v>
      </c>
      <c r="G389" s="270">
        <v>0.125</v>
      </c>
      <c r="H389" s="270">
        <v>5.5E-2</v>
      </c>
      <c r="I389" s="270">
        <v>0.125</v>
      </c>
      <c r="J389" s="270">
        <v>7.0000000000000001E-3</v>
      </c>
      <c r="K389" s="270">
        <v>0.184</v>
      </c>
      <c r="L389" s="270">
        <v>6.6024429223744296E-2</v>
      </c>
      <c r="M389" s="271">
        <v>51.16659844453541</v>
      </c>
      <c r="N389" s="269">
        <v>2955</v>
      </c>
      <c r="O389" s="269">
        <v>3250</v>
      </c>
      <c r="P389" s="269">
        <v>3575</v>
      </c>
      <c r="Q389" s="269">
        <v>3932</v>
      </c>
      <c r="R389" s="269">
        <v>4000</v>
      </c>
      <c r="S389" s="269" t="s">
        <v>147</v>
      </c>
      <c r="T389" s="270">
        <v>8.5999999999999993E-2</v>
      </c>
      <c r="U389" s="270">
        <v>9.1999999999999998E-2</v>
      </c>
      <c r="V389" s="270">
        <v>9.8000000000000004E-2</v>
      </c>
      <c r="W389" s="270">
        <v>0.105</v>
      </c>
      <c r="X389" s="270">
        <v>0.115</v>
      </c>
      <c r="Y389" s="270">
        <v>0.14599999999999999</v>
      </c>
      <c r="Z389" s="270">
        <v>0.16400000000000001</v>
      </c>
      <c r="AA389" s="270">
        <v>0.184</v>
      </c>
      <c r="AB389" s="270">
        <v>0.20599999999999999</v>
      </c>
      <c r="AC389" s="270">
        <v>0.216</v>
      </c>
      <c r="AD389" s="270">
        <v>0.59899999999999998</v>
      </c>
      <c r="AE389" s="270">
        <v>0.67100000000000004</v>
      </c>
      <c r="AF389" s="270">
        <v>0.751</v>
      </c>
      <c r="AG389" s="270">
        <v>0.84099999999999997</v>
      </c>
      <c r="AH389" s="270">
        <v>0.85099999999999998</v>
      </c>
      <c r="AI389" s="270">
        <v>1.6E-2</v>
      </c>
      <c r="AJ389" s="270">
        <v>1.7000000000000001E-2</v>
      </c>
      <c r="AK389" s="270">
        <v>1.7999999999999999E-2</v>
      </c>
      <c r="AL389" s="270">
        <v>1.9E-2</v>
      </c>
      <c r="AM389" s="270">
        <v>2.9000000000000001E-2</v>
      </c>
      <c r="AN389" s="270">
        <v>6.2E-2</v>
      </c>
      <c r="AO389" s="270">
        <v>6.9000000000000006E-2</v>
      </c>
      <c r="AP389" s="270">
        <v>7.6999999999999999E-2</v>
      </c>
      <c r="AQ389" s="270">
        <v>8.5999999999999993E-2</v>
      </c>
      <c r="AR389" s="270">
        <v>9.6000000000000002E-2</v>
      </c>
      <c r="AS389" s="270">
        <v>0.51300000000000001</v>
      </c>
      <c r="AT389" s="270">
        <v>0.57199999999999995</v>
      </c>
      <c r="AU389" s="270">
        <v>0.63700000000000001</v>
      </c>
      <c r="AV389" s="270">
        <v>0.70899999999999996</v>
      </c>
      <c r="AW389" s="270">
        <v>0.73799999999999999</v>
      </c>
      <c r="AX389" s="270">
        <v>0</v>
      </c>
      <c r="AY389" s="270">
        <v>0</v>
      </c>
      <c r="AZ389" s="270">
        <v>0</v>
      </c>
      <c r="BA389" s="270">
        <v>0</v>
      </c>
      <c r="BB389" s="270">
        <v>0</v>
      </c>
      <c r="BC389" s="270">
        <v>0</v>
      </c>
      <c r="BD389" s="270">
        <v>0</v>
      </c>
      <c r="BE389" s="270">
        <v>0</v>
      </c>
      <c r="BF389" s="270">
        <v>0</v>
      </c>
      <c r="BG389" s="270">
        <v>0</v>
      </c>
    </row>
    <row r="390" spans="1:59">
      <c r="A390" s="267" t="s">
        <v>699</v>
      </c>
      <c r="B390" s="268">
        <v>4.9999999999999996E-2</v>
      </c>
      <c r="C390" s="268">
        <v>0.14399999999999999</v>
      </c>
      <c r="D390" s="268">
        <v>0</v>
      </c>
      <c r="E390" s="268"/>
      <c r="F390" s="269">
        <v>1100</v>
      </c>
      <c r="G390" s="270">
        <v>3.7999999999999999E-2</v>
      </c>
      <c r="H390" s="270">
        <v>6.0000000000000001E-3</v>
      </c>
      <c r="I390" s="270">
        <v>0</v>
      </c>
      <c r="J390" s="270">
        <v>6.0000000000000001E-3</v>
      </c>
      <c r="K390" s="270">
        <v>2E-3</v>
      </c>
      <c r="L390" s="270">
        <v>-2.0000000000000018E-3</v>
      </c>
      <c r="M390" s="271">
        <v>34.545454545454547</v>
      </c>
      <c r="N390" s="269">
        <v>1242</v>
      </c>
      <c r="O390" s="269">
        <v>1366</v>
      </c>
      <c r="P390" s="269">
        <v>1503</v>
      </c>
      <c r="Q390" s="269">
        <v>2200</v>
      </c>
      <c r="R390" s="269">
        <v>2300</v>
      </c>
      <c r="S390" s="269" t="s">
        <v>174</v>
      </c>
      <c r="T390" s="270">
        <v>4.2000000000000003E-2</v>
      </c>
      <c r="U390" s="270">
        <v>4.3999999999999997E-2</v>
      </c>
      <c r="V390" s="270">
        <v>4.9000000000000002E-2</v>
      </c>
      <c r="W390" s="270">
        <v>5.5E-2</v>
      </c>
      <c r="X390" s="270">
        <v>0.06</v>
      </c>
      <c r="Y390" s="270">
        <v>5.0000000000000001E-3</v>
      </c>
      <c r="Z390" s="270">
        <v>5.0000000000000001E-3</v>
      </c>
      <c r="AA390" s="270">
        <v>5.0000000000000001E-3</v>
      </c>
      <c r="AB390" s="270">
        <v>7.0000000000000001E-3</v>
      </c>
      <c r="AC390" s="270">
        <v>8.9999999999999993E-3</v>
      </c>
      <c r="AD390" s="270">
        <v>0</v>
      </c>
      <c r="AE390" s="270">
        <v>0</v>
      </c>
      <c r="AF390" s="270">
        <v>0</v>
      </c>
      <c r="AG390" s="270">
        <v>0</v>
      </c>
      <c r="AH390" s="270">
        <v>0</v>
      </c>
      <c r="AI390" s="270">
        <v>3.0000000000000001E-3</v>
      </c>
      <c r="AJ390" s="270">
        <v>3.0000000000000001E-3</v>
      </c>
      <c r="AK390" s="270">
        <v>3.0000000000000001E-3</v>
      </c>
      <c r="AL390" s="270">
        <v>3.0000000000000001E-3</v>
      </c>
      <c r="AM390" s="270">
        <v>3.0000000000000001E-3</v>
      </c>
      <c r="AN390" s="270">
        <v>3.0000000000000001E-3</v>
      </c>
      <c r="AO390" s="270">
        <v>3.0000000000000001E-3</v>
      </c>
      <c r="AP390" s="270">
        <v>3.0000000000000001E-3</v>
      </c>
      <c r="AQ390" s="270">
        <v>3.0000000000000001E-3</v>
      </c>
      <c r="AR390" s="270">
        <v>4.0000000000000001E-3</v>
      </c>
      <c r="AS390" s="270">
        <v>3.0000000000000001E-3</v>
      </c>
      <c r="AT390" s="270">
        <v>3.0000000000000001E-3</v>
      </c>
      <c r="AU390" s="270">
        <v>3.0000000000000001E-3</v>
      </c>
      <c r="AV390" s="270">
        <v>4.0000000000000001E-3</v>
      </c>
      <c r="AW390" s="270">
        <v>4.0000000000000001E-3</v>
      </c>
      <c r="AX390" s="270">
        <v>0</v>
      </c>
      <c r="AY390" s="270">
        <v>0</v>
      </c>
      <c r="AZ390" s="270">
        <v>0</v>
      </c>
      <c r="BA390" s="270">
        <v>0</v>
      </c>
      <c r="BB390" s="270">
        <v>0</v>
      </c>
      <c r="BC390" s="270">
        <v>0</v>
      </c>
      <c r="BD390" s="270">
        <v>0</v>
      </c>
      <c r="BE390" s="270">
        <v>0</v>
      </c>
      <c r="BF390" s="270">
        <v>0</v>
      </c>
      <c r="BG390" s="270">
        <v>0</v>
      </c>
    </row>
    <row r="391" spans="1:59">
      <c r="A391" s="267" t="s">
        <v>700</v>
      </c>
      <c r="B391" s="268">
        <v>0.2404166666666667</v>
      </c>
      <c r="C391" s="268">
        <v>1</v>
      </c>
      <c r="D391" s="268">
        <v>0</v>
      </c>
      <c r="E391" s="268"/>
      <c r="F391" s="269">
        <v>667</v>
      </c>
      <c r="G391" s="270">
        <v>3.2000000000000001E-2</v>
      </c>
      <c r="H391" s="270">
        <v>5.0000000000000001E-3</v>
      </c>
      <c r="I391" s="270">
        <v>0.158</v>
      </c>
      <c r="J391" s="270">
        <v>3.0000000000000001E-3</v>
      </c>
      <c r="K391" s="270">
        <v>8.0000000000000002E-3</v>
      </c>
      <c r="L391" s="270">
        <v>3.4416666666666679E-2</v>
      </c>
      <c r="M391" s="271">
        <v>47.976011994002995</v>
      </c>
      <c r="N391" s="269">
        <v>745</v>
      </c>
      <c r="O391" s="269">
        <v>910</v>
      </c>
      <c r="P391" s="269">
        <v>1110</v>
      </c>
      <c r="Q391" s="269">
        <v>1350</v>
      </c>
      <c r="R391" s="269">
        <v>1650</v>
      </c>
      <c r="S391" s="269" t="s">
        <v>190</v>
      </c>
      <c r="T391" s="270">
        <v>4.7E-2</v>
      </c>
      <c r="U391" s="270">
        <v>5.7000000000000002E-2</v>
      </c>
      <c r="V391" s="270">
        <v>7.0000000000000007E-2</v>
      </c>
      <c r="W391" s="270">
        <v>8.5000000000000006E-2</v>
      </c>
      <c r="X391" s="270">
        <v>0.104</v>
      </c>
      <c r="Y391" s="270">
        <v>8.0000000000000002E-3</v>
      </c>
      <c r="Z391" s="270">
        <v>0.01</v>
      </c>
      <c r="AA391" s="270">
        <v>0.02</v>
      </c>
      <c r="AB391" s="270">
        <v>0.02</v>
      </c>
      <c r="AC391" s="270">
        <v>0.03</v>
      </c>
      <c r="AD391" s="270">
        <v>0.12</v>
      </c>
      <c r="AE391" s="270">
        <v>0.2</v>
      </c>
      <c r="AF391" s="270">
        <v>0.2</v>
      </c>
      <c r="AG391" s="270">
        <v>0.2</v>
      </c>
      <c r="AH391" s="270">
        <v>0.2</v>
      </c>
      <c r="AI391" s="270">
        <v>8.9999999999999993E-3</v>
      </c>
      <c r="AJ391" s="270">
        <v>8.9999999999999993E-3</v>
      </c>
      <c r="AK391" s="270">
        <v>1.0999999999999999E-2</v>
      </c>
      <c r="AL391" s="270">
        <v>1.2E-2</v>
      </c>
      <c r="AM391" s="270">
        <v>1.2999999999999999E-2</v>
      </c>
      <c r="AN391" s="270">
        <v>1.7000000000000001E-2</v>
      </c>
      <c r="AO391" s="270">
        <v>1.7000000000000001E-2</v>
      </c>
      <c r="AP391" s="270">
        <v>1.7000000000000001E-2</v>
      </c>
      <c r="AQ391" s="270">
        <v>1.7000000000000001E-2</v>
      </c>
      <c r="AR391" s="270">
        <v>1.7000000000000001E-2</v>
      </c>
      <c r="AS391" s="270">
        <v>0.10100000000000001</v>
      </c>
      <c r="AT391" s="270">
        <v>0.14699999999999999</v>
      </c>
      <c r="AU391" s="270">
        <v>0.159</v>
      </c>
      <c r="AV391" s="270">
        <v>0.16700000000000001</v>
      </c>
      <c r="AW391" s="270">
        <v>0.182</v>
      </c>
      <c r="AX391" s="270">
        <v>0</v>
      </c>
      <c r="AY391" s="270">
        <v>0</v>
      </c>
      <c r="AZ391" s="270">
        <v>0</v>
      </c>
      <c r="BA391" s="270">
        <v>0</v>
      </c>
      <c r="BB391" s="270">
        <v>0</v>
      </c>
      <c r="BC391" s="270">
        <v>0</v>
      </c>
      <c r="BD391" s="270">
        <v>0</v>
      </c>
      <c r="BE391" s="270">
        <v>0</v>
      </c>
      <c r="BF391" s="270">
        <v>0</v>
      </c>
      <c r="BG391" s="270">
        <v>0</v>
      </c>
    </row>
    <row r="392" spans="1:59">
      <c r="A392" s="267" t="s">
        <v>1019</v>
      </c>
      <c r="B392" s="268">
        <v>3.9166666666666662E-2</v>
      </c>
      <c r="C392" s="268">
        <v>0.2</v>
      </c>
      <c r="D392" s="268">
        <v>0</v>
      </c>
      <c r="E392" s="268"/>
      <c r="F392" s="269">
        <v>490</v>
      </c>
      <c r="G392" s="270">
        <v>0.02</v>
      </c>
      <c r="H392" s="270">
        <v>2E-3</v>
      </c>
      <c r="I392" s="270">
        <v>1E-3</v>
      </c>
      <c r="J392" s="270">
        <v>3.0000000000000001E-3</v>
      </c>
      <c r="K392" s="270">
        <v>8.9999999999999993E-3</v>
      </c>
      <c r="L392" s="270">
        <v>4.1666666666666657E-3</v>
      </c>
      <c r="M392" s="271">
        <v>40.816326530612244</v>
      </c>
      <c r="N392" s="269">
        <v>505</v>
      </c>
      <c r="O392" s="269">
        <v>520</v>
      </c>
      <c r="P392" s="269">
        <v>535</v>
      </c>
      <c r="Q392" s="269">
        <v>550</v>
      </c>
      <c r="R392" s="269">
        <v>565</v>
      </c>
      <c r="S392" s="269" t="s">
        <v>167</v>
      </c>
      <c r="T392" s="270">
        <v>1.7999999999999999E-2</v>
      </c>
      <c r="U392" s="270">
        <v>1.7000000000000001E-2</v>
      </c>
      <c r="V392" s="270">
        <v>1.6E-2</v>
      </c>
      <c r="W392" s="270">
        <v>1.4999999999999999E-2</v>
      </c>
      <c r="X392" s="270">
        <v>1.4999999999999999E-2</v>
      </c>
      <c r="Y392" s="270">
        <v>5.0000000000000001E-3</v>
      </c>
      <c r="Z392" s="270">
        <v>8.0000000000000002E-3</v>
      </c>
      <c r="AA392" s="270">
        <v>8.0000000000000002E-3</v>
      </c>
      <c r="AB392" s="270">
        <v>8.0000000000000002E-3</v>
      </c>
      <c r="AC392" s="270">
        <v>8.0000000000000002E-3</v>
      </c>
      <c r="AD392" s="270">
        <v>1E-3</v>
      </c>
      <c r="AE392" s="270">
        <v>1E-3</v>
      </c>
      <c r="AF392" s="270">
        <v>1E-3</v>
      </c>
      <c r="AG392" s="270">
        <v>1E-3</v>
      </c>
      <c r="AH392" s="270">
        <v>1E-3</v>
      </c>
      <c r="AI392" s="270">
        <v>3.0000000000000001E-3</v>
      </c>
      <c r="AJ392" s="270">
        <v>3.0000000000000001E-3</v>
      </c>
      <c r="AK392" s="270">
        <v>3.0000000000000001E-3</v>
      </c>
      <c r="AL392" s="270">
        <v>3.0000000000000001E-3</v>
      </c>
      <c r="AM392" s="270">
        <v>3.0000000000000001E-3</v>
      </c>
      <c r="AN392" s="270">
        <v>3.5000000000000003E-2</v>
      </c>
      <c r="AO392" s="270">
        <v>0.03</v>
      </c>
      <c r="AP392" s="270">
        <v>2.5000000000000001E-2</v>
      </c>
      <c r="AQ392" s="270">
        <v>2.5000000000000001E-2</v>
      </c>
      <c r="AR392" s="270">
        <v>2.5000000000000001E-2</v>
      </c>
      <c r="AS392" s="270">
        <v>7.0000000000000001E-3</v>
      </c>
      <c r="AT392" s="270">
        <v>6.0000000000000001E-3</v>
      </c>
      <c r="AU392" s="270">
        <v>6.0000000000000001E-3</v>
      </c>
      <c r="AV392" s="270">
        <v>5.0000000000000001E-3</v>
      </c>
      <c r="AW392" s="270">
        <v>5.0000000000000001E-3</v>
      </c>
      <c r="AX392" s="270">
        <v>0</v>
      </c>
      <c r="AY392" s="270">
        <v>0</v>
      </c>
      <c r="AZ392" s="270">
        <v>0</v>
      </c>
      <c r="BA392" s="270">
        <v>0</v>
      </c>
      <c r="BB392" s="270">
        <v>0</v>
      </c>
      <c r="BC392" s="270">
        <v>0</v>
      </c>
      <c r="BD392" s="270">
        <v>0</v>
      </c>
      <c r="BE392" s="270">
        <v>0</v>
      </c>
      <c r="BF392" s="270">
        <v>0</v>
      </c>
      <c r="BG392" s="270">
        <v>0</v>
      </c>
    </row>
    <row r="393" spans="1:59">
      <c r="A393" s="267" t="s">
        <v>1020</v>
      </c>
      <c r="B393" s="268" t="s">
        <v>395</v>
      </c>
      <c r="C393" s="268">
        <v>0</v>
      </c>
      <c r="D393" s="268">
        <v>0</v>
      </c>
      <c r="E393" s="268"/>
      <c r="F393" s="269" t="e">
        <v>#N/A</v>
      </c>
      <c r="G393" s="270">
        <v>0</v>
      </c>
      <c r="H393" s="270">
        <v>0</v>
      </c>
      <c r="I393" s="270">
        <v>0</v>
      </c>
      <c r="J393" s="270">
        <v>0</v>
      </c>
      <c r="K393" s="270">
        <v>0</v>
      </c>
      <c r="L393" s="270" t="e">
        <v>#VALUE!</v>
      </c>
      <c r="M393" s="271" t="s">
        <v>395</v>
      </c>
      <c r="N393" s="269">
        <v>0</v>
      </c>
      <c r="O393" s="269">
        <v>0</v>
      </c>
      <c r="P393" s="269">
        <v>0</v>
      </c>
      <c r="Q393" s="269">
        <v>0</v>
      </c>
      <c r="R393" s="269">
        <v>0</v>
      </c>
      <c r="S393" s="269" t="s">
        <v>222</v>
      </c>
      <c r="T393" s="270">
        <v>0</v>
      </c>
      <c r="U393" s="270">
        <v>0</v>
      </c>
      <c r="V393" s="270">
        <v>0</v>
      </c>
      <c r="W393" s="270">
        <v>0</v>
      </c>
      <c r="X393" s="270">
        <v>0</v>
      </c>
      <c r="Y393" s="270">
        <v>0</v>
      </c>
      <c r="Z393" s="270">
        <v>0</v>
      </c>
      <c r="AA393" s="270">
        <v>0</v>
      </c>
      <c r="AB393" s="270">
        <v>0</v>
      </c>
      <c r="AC393" s="270">
        <v>0</v>
      </c>
      <c r="AD393" s="270">
        <v>0</v>
      </c>
      <c r="AE393" s="270">
        <v>0</v>
      </c>
      <c r="AF393" s="270">
        <v>0</v>
      </c>
      <c r="AG393" s="270">
        <v>0</v>
      </c>
      <c r="AH393" s="270">
        <v>0</v>
      </c>
      <c r="AI393" s="270">
        <v>0</v>
      </c>
      <c r="AJ393" s="270">
        <v>0</v>
      </c>
      <c r="AK393" s="270">
        <v>0</v>
      </c>
      <c r="AL393" s="270">
        <v>0</v>
      </c>
      <c r="AM393" s="270">
        <v>0</v>
      </c>
      <c r="AN393" s="270">
        <v>0</v>
      </c>
      <c r="AO393" s="270">
        <v>0</v>
      </c>
      <c r="AP393" s="270">
        <v>0</v>
      </c>
      <c r="AQ393" s="270">
        <v>0</v>
      </c>
      <c r="AR393" s="270">
        <v>0</v>
      </c>
      <c r="AS393" s="270">
        <v>0</v>
      </c>
      <c r="AT393" s="270">
        <v>0</v>
      </c>
      <c r="AU393" s="270">
        <v>0</v>
      </c>
      <c r="AV393" s="270">
        <v>0</v>
      </c>
      <c r="AW393" s="270">
        <v>0</v>
      </c>
      <c r="AX393" s="270">
        <v>0</v>
      </c>
      <c r="AY393" s="270">
        <v>0</v>
      </c>
      <c r="AZ393" s="270">
        <v>0</v>
      </c>
      <c r="BA393" s="270">
        <v>0</v>
      </c>
      <c r="BB393" s="270">
        <v>0</v>
      </c>
      <c r="BC393" s="270">
        <v>0</v>
      </c>
      <c r="BD393" s="270">
        <v>0</v>
      </c>
      <c r="BE393" s="270">
        <v>0</v>
      </c>
      <c r="BF393" s="270">
        <v>0</v>
      </c>
      <c r="BG393" s="270">
        <v>0</v>
      </c>
    </row>
    <row r="394" spans="1:59">
      <c r="A394" s="267" t="s">
        <v>702</v>
      </c>
      <c r="B394" s="268">
        <v>1.4863333333333335</v>
      </c>
      <c r="C394" s="268">
        <v>4</v>
      </c>
      <c r="D394" s="268">
        <v>1.7808219178082191E-2</v>
      </c>
      <c r="E394" s="268"/>
      <c r="F394" s="269">
        <v>14109</v>
      </c>
      <c r="G394" s="270">
        <v>0.65100000000000002</v>
      </c>
      <c r="H394" s="270">
        <v>0.17599999999999999</v>
      </c>
      <c r="I394" s="270">
        <v>0.25800000000000001</v>
      </c>
      <c r="J394" s="270">
        <v>1.2E-2</v>
      </c>
      <c r="K394" s="270">
        <v>0.05</v>
      </c>
      <c r="L394" s="270">
        <v>0.32152511415525131</v>
      </c>
      <c r="M394" s="271">
        <v>46.140761216244947</v>
      </c>
      <c r="N394" s="269">
        <v>17173</v>
      </c>
      <c r="O394" s="269">
        <v>26367</v>
      </c>
      <c r="P394" s="269">
        <v>40425</v>
      </c>
      <c r="Q394" s="269">
        <v>56662</v>
      </c>
      <c r="R394" s="269">
        <v>78165</v>
      </c>
      <c r="S394" s="269" t="s">
        <v>225</v>
      </c>
      <c r="T394" s="270">
        <v>0.81799999999999995</v>
      </c>
      <c r="U394" s="270">
        <v>1.226</v>
      </c>
      <c r="V394" s="270">
        <v>1.833</v>
      </c>
      <c r="W394" s="270">
        <v>2.5070000000000001</v>
      </c>
      <c r="X394" s="270">
        <v>3.3740000000000001</v>
      </c>
      <c r="Y394" s="270">
        <v>0.22</v>
      </c>
      <c r="Z394" s="270">
        <v>0.33</v>
      </c>
      <c r="AA394" s="270">
        <v>0.495</v>
      </c>
      <c r="AB394" s="270">
        <v>0.74299999999999999</v>
      </c>
      <c r="AC394" s="270">
        <v>1.1140000000000001</v>
      </c>
      <c r="AD394" s="270">
        <v>0.311</v>
      </c>
      <c r="AE394" s="270">
        <v>0.38900000000000001</v>
      </c>
      <c r="AF394" s="270">
        <v>0.48599999999999999</v>
      </c>
      <c r="AG394" s="270">
        <v>0.60699999999999998</v>
      </c>
      <c r="AH394" s="270">
        <v>0.75900000000000001</v>
      </c>
      <c r="AI394" s="270">
        <v>1.2E-2</v>
      </c>
      <c r="AJ394" s="270">
        <v>1.4999999999999999E-2</v>
      </c>
      <c r="AK394" s="270">
        <v>1.7000000000000001E-2</v>
      </c>
      <c r="AL394" s="270">
        <v>2.1000000000000001E-2</v>
      </c>
      <c r="AM394" s="270">
        <v>2.5000000000000001E-2</v>
      </c>
      <c r="AN394" s="270">
        <v>8.7999999999999995E-2</v>
      </c>
      <c r="AO394" s="270">
        <v>0.219</v>
      </c>
      <c r="AP394" s="270">
        <v>0.54700000000000004</v>
      </c>
      <c r="AQ394" s="270">
        <v>1.367</v>
      </c>
      <c r="AR394" s="270">
        <v>3.4180000000000001</v>
      </c>
      <c r="AS394" s="270">
        <v>0.40799999999999997</v>
      </c>
      <c r="AT394" s="270">
        <v>0.61399999999999999</v>
      </c>
      <c r="AU394" s="270">
        <v>0.95099999999999996</v>
      </c>
      <c r="AV394" s="270">
        <v>1.4770000000000001</v>
      </c>
      <c r="AW394" s="270">
        <v>2.4470000000000001</v>
      </c>
      <c r="AX394" s="270">
        <v>0</v>
      </c>
      <c r="AY394" s="270">
        <v>0</v>
      </c>
      <c r="AZ394" s="270">
        <v>0</v>
      </c>
      <c r="BA394" s="270">
        <v>0</v>
      </c>
      <c r="BB394" s="270">
        <v>0</v>
      </c>
      <c r="BC394" s="270">
        <v>0</v>
      </c>
      <c r="BD394" s="270">
        <v>0</v>
      </c>
      <c r="BE394" s="270">
        <v>0</v>
      </c>
      <c r="BF394" s="270">
        <v>0</v>
      </c>
      <c r="BG394" s="270">
        <v>0</v>
      </c>
    </row>
    <row r="395" spans="1:59">
      <c r="A395" s="267" t="s">
        <v>703</v>
      </c>
      <c r="B395" s="268">
        <v>3.5833333333333342E-3</v>
      </c>
      <c r="C395" s="268">
        <v>6.5000000000000002E-2</v>
      </c>
      <c r="D395" s="268">
        <v>0</v>
      </c>
      <c r="E395" s="268"/>
      <c r="F395" s="269">
        <v>71</v>
      </c>
      <c r="G395" s="270">
        <v>2E-3</v>
      </c>
      <c r="H395" s="270">
        <v>0</v>
      </c>
      <c r="I395" s="270">
        <v>0</v>
      </c>
      <c r="J395" s="270">
        <v>1E-3</v>
      </c>
      <c r="K395" s="270">
        <v>1E-3</v>
      </c>
      <c r="L395" s="270">
        <v>-4.1666666666666588E-4</v>
      </c>
      <c r="M395" s="271">
        <v>28.169014084507044</v>
      </c>
      <c r="N395" s="269">
        <v>85</v>
      </c>
      <c r="O395" s="269">
        <v>90</v>
      </c>
      <c r="P395" s="269">
        <v>100</v>
      </c>
      <c r="Q395" s="269">
        <v>110</v>
      </c>
      <c r="R395" s="269">
        <v>120</v>
      </c>
      <c r="S395" s="269" t="s">
        <v>210</v>
      </c>
      <c r="T395" s="270">
        <v>3.0000000000000001E-3</v>
      </c>
      <c r="U395" s="270">
        <v>3.0000000000000001E-3</v>
      </c>
      <c r="V395" s="270">
        <v>3.0000000000000001E-3</v>
      </c>
      <c r="W395" s="270">
        <v>4.0000000000000001E-3</v>
      </c>
      <c r="X395" s="270">
        <v>4.0000000000000001E-3</v>
      </c>
      <c r="Y395" s="270">
        <v>0</v>
      </c>
      <c r="Z395" s="270">
        <v>0</v>
      </c>
      <c r="AA395" s="270">
        <v>0</v>
      </c>
      <c r="AB395" s="270">
        <v>0</v>
      </c>
      <c r="AC395" s="270">
        <v>0</v>
      </c>
      <c r="AD395" s="270">
        <v>0</v>
      </c>
      <c r="AE395" s="270">
        <v>0</v>
      </c>
      <c r="AF395" s="270">
        <v>0</v>
      </c>
      <c r="AG395" s="270">
        <v>0</v>
      </c>
      <c r="AH395" s="270">
        <v>0</v>
      </c>
      <c r="AI395" s="270">
        <v>1E-3</v>
      </c>
      <c r="AJ395" s="270">
        <v>1E-3</v>
      </c>
      <c r="AK395" s="270">
        <v>1E-3</v>
      </c>
      <c r="AL395" s="270">
        <v>1E-3</v>
      </c>
      <c r="AM395" s="270">
        <v>1E-3</v>
      </c>
      <c r="AN395" s="270">
        <v>1E-3</v>
      </c>
      <c r="AO395" s="270">
        <v>1E-3</v>
      </c>
      <c r="AP395" s="270">
        <v>1E-3</v>
      </c>
      <c r="AQ395" s="270">
        <v>1E-3</v>
      </c>
      <c r="AR395" s="270">
        <v>1E-3</v>
      </c>
      <c r="AS395" s="270">
        <v>0</v>
      </c>
      <c r="AT395" s="270">
        <v>0</v>
      </c>
      <c r="AU395" s="270">
        <v>0</v>
      </c>
      <c r="AV395" s="270">
        <v>0</v>
      </c>
      <c r="AW395" s="270">
        <v>0</v>
      </c>
      <c r="AX395" s="270">
        <v>0</v>
      </c>
      <c r="AY395" s="270">
        <v>0</v>
      </c>
      <c r="AZ395" s="270">
        <v>0</v>
      </c>
      <c r="BA395" s="270">
        <v>0</v>
      </c>
      <c r="BB395" s="270">
        <v>0</v>
      </c>
      <c r="BC395" s="270">
        <v>0</v>
      </c>
      <c r="BD395" s="270">
        <v>0</v>
      </c>
      <c r="BE395" s="270">
        <v>0</v>
      </c>
      <c r="BF395" s="270">
        <v>0</v>
      </c>
      <c r="BG395" s="270">
        <v>0</v>
      </c>
    </row>
    <row r="396" spans="1:59">
      <c r="A396" s="267" t="s">
        <v>704</v>
      </c>
      <c r="B396" s="268">
        <v>5.2083333333333343E-2</v>
      </c>
      <c r="C396" s="268">
        <v>0.17499999999999999</v>
      </c>
      <c r="D396" s="268">
        <v>0</v>
      </c>
      <c r="E396" s="268"/>
      <c r="F396" s="269">
        <v>487</v>
      </c>
      <c r="G396" s="270">
        <v>2.5000000000000001E-2</v>
      </c>
      <c r="H396" s="270">
        <v>5.0000000000000001E-3</v>
      </c>
      <c r="I396" s="270">
        <v>4.0000000000000001E-3</v>
      </c>
      <c r="J396" s="270">
        <v>7.0000000000000001E-3</v>
      </c>
      <c r="K396" s="270">
        <v>1E-3</v>
      </c>
      <c r="L396" s="270">
        <v>1.008333333333334E-2</v>
      </c>
      <c r="M396" s="271">
        <v>51.3347022587269</v>
      </c>
      <c r="N396" s="269">
        <v>510</v>
      </c>
      <c r="O396" s="269">
        <v>525</v>
      </c>
      <c r="P396" s="269">
        <v>550</v>
      </c>
      <c r="Q396" s="269">
        <v>575</v>
      </c>
      <c r="R396" s="269">
        <v>620</v>
      </c>
      <c r="S396" s="269" t="s">
        <v>175</v>
      </c>
      <c r="T396" s="270">
        <v>2.5000000000000001E-2</v>
      </c>
      <c r="U396" s="270">
        <v>2.8000000000000001E-2</v>
      </c>
      <c r="V396" s="270">
        <v>3.1E-2</v>
      </c>
      <c r="W396" s="270">
        <v>3.5000000000000003E-2</v>
      </c>
      <c r="X396" s="270">
        <v>3.7999999999999999E-2</v>
      </c>
      <c r="Y396" s="270">
        <v>5.0000000000000001E-3</v>
      </c>
      <c r="Z396" s="270">
        <v>8.9999999999999993E-3</v>
      </c>
      <c r="AA396" s="270">
        <v>1.2999999999999999E-2</v>
      </c>
      <c r="AB396" s="270">
        <v>1.4999999999999999E-2</v>
      </c>
      <c r="AC396" s="270">
        <v>1.7999999999999999E-2</v>
      </c>
      <c r="AD396" s="270">
        <v>5.0000000000000001E-3</v>
      </c>
      <c r="AE396" s="270">
        <v>6.0000000000000001E-3</v>
      </c>
      <c r="AF396" s="270">
        <v>6.0000000000000001E-3</v>
      </c>
      <c r="AG396" s="270">
        <v>7.0000000000000001E-3</v>
      </c>
      <c r="AH396" s="270">
        <v>8.0000000000000002E-3</v>
      </c>
      <c r="AI396" s="270">
        <v>8.0000000000000002E-3</v>
      </c>
      <c r="AJ396" s="270">
        <v>8.9999999999999993E-3</v>
      </c>
      <c r="AK396" s="270">
        <v>0.01</v>
      </c>
      <c r="AL396" s="270">
        <v>1.2E-2</v>
      </c>
      <c r="AM396" s="270">
        <v>1.4E-2</v>
      </c>
      <c r="AN396" s="270">
        <v>1E-3</v>
      </c>
      <c r="AO396" s="270">
        <v>1E-3</v>
      </c>
      <c r="AP396" s="270">
        <v>1E-3</v>
      </c>
      <c r="AQ396" s="270">
        <v>1E-3</v>
      </c>
      <c r="AR396" s="270">
        <v>1E-3</v>
      </c>
      <c r="AS396" s="270">
        <v>0.01</v>
      </c>
      <c r="AT396" s="270">
        <v>1.2999999999999999E-2</v>
      </c>
      <c r="AU396" s="270">
        <v>1.4999999999999999E-2</v>
      </c>
      <c r="AV396" s="270">
        <v>1.7000000000000001E-2</v>
      </c>
      <c r="AW396" s="270">
        <v>1.9E-2</v>
      </c>
      <c r="AX396" s="270">
        <v>0</v>
      </c>
      <c r="AY396" s="270">
        <v>0</v>
      </c>
      <c r="AZ396" s="270">
        <v>0</v>
      </c>
      <c r="BA396" s="270">
        <v>0</v>
      </c>
      <c r="BB396" s="270">
        <v>0</v>
      </c>
      <c r="BC396" s="270">
        <v>0</v>
      </c>
      <c r="BD396" s="270">
        <v>0</v>
      </c>
      <c r="BE396" s="270">
        <v>0</v>
      </c>
      <c r="BF396" s="270">
        <v>0</v>
      </c>
      <c r="BG396" s="270">
        <v>0</v>
      </c>
    </row>
    <row r="397" spans="1:59">
      <c r="A397" s="267" t="s">
        <v>705</v>
      </c>
      <c r="B397" s="268">
        <v>1.5833333333333335E-3</v>
      </c>
      <c r="C397" s="268">
        <v>5.0000000000000001E-3</v>
      </c>
      <c r="D397" s="268">
        <v>0</v>
      </c>
      <c r="E397" s="268"/>
      <c r="F397" s="269">
        <v>40</v>
      </c>
      <c r="G397" s="270">
        <v>2E-3</v>
      </c>
      <c r="H397" s="270">
        <v>0</v>
      </c>
      <c r="I397" s="270">
        <v>0</v>
      </c>
      <c r="J397" s="270">
        <v>0</v>
      </c>
      <c r="K397" s="270">
        <v>0</v>
      </c>
      <c r="L397" s="270">
        <v>-4.1666666666666653E-4</v>
      </c>
      <c r="M397" s="271">
        <v>50</v>
      </c>
      <c r="N397" s="269">
        <v>45</v>
      </c>
      <c r="O397" s="269">
        <v>50</v>
      </c>
      <c r="P397" s="269">
        <v>55</v>
      </c>
      <c r="Q397" s="269">
        <v>65</v>
      </c>
      <c r="R397" s="269">
        <v>75</v>
      </c>
      <c r="S397" s="269" t="s">
        <v>175</v>
      </c>
      <c r="T397" s="270">
        <v>3.0000000000000001E-3</v>
      </c>
      <c r="U397" s="270">
        <v>3.0000000000000001E-3</v>
      </c>
      <c r="V397" s="270">
        <v>3.0000000000000001E-3</v>
      </c>
      <c r="W397" s="270">
        <v>4.0000000000000001E-3</v>
      </c>
      <c r="X397" s="270">
        <v>4.0000000000000001E-3</v>
      </c>
      <c r="Y397" s="270">
        <v>0</v>
      </c>
      <c r="Z397" s="270">
        <v>0</v>
      </c>
      <c r="AA397" s="270">
        <v>0</v>
      </c>
      <c r="AB397" s="270">
        <v>0</v>
      </c>
      <c r="AC397" s="270">
        <v>0</v>
      </c>
      <c r="AD397" s="270">
        <v>0</v>
      </c>
      <c r="AE397" s="270">
        <v>0</v>
      </c>
      <c r="AF397" s="270">
        <v>0</v>
      </c>
      <c r="AG397" s="270">
        <v>0</v>
      </c>
      <c r="AH397" s="270">
        <v>0</v>
      </c>
      <c r="AI397" s="270">
        <v>0</v>
      </c>
      <c r="AJ397" s="270">
        <v>0</v>
      </c>
      <c r="AK397" s="270">
        <v>0</v>
      </c>
      <c r="AL397" s="270">
        <v>0</v>
      </c>
      <c r="AM397" s="270">
        <v>0</v>
      </c>
      <c r="AN397" s="270">
        <v>0</v>
      </c>
      <c r="AO397" s="270">
        <v>0</v>
      </c>
      <c r="AP397" s="270">
        <v>0</v>
      </c>
      <c r="AQ397" s="270">
        <v>0</v>
      </c>
      <c r="AR397" s="270">
        <v>0</v>
      </c>
      <c r="AS397" s="270">
        <v>0</v>
      </c>
      <c r="AT397" s="270">
        <v>0</v>
      </c>
      <c r="AU397" s="270">
        <v>0</v>
      </c>
      <c r="AV397" s="270">
        <v>0</v>
      </c>
      <c r="AW397" s="270">
        <v>0</v>
      </c>
      <c r="AX397" s="270">
        <v>0</v>
      </c>
      <c r="AY397" s="270">
        <v>0</v>
      </c>
      <c r="AZ397" s="270">
        <v>0</v>
      </c>
      <c r="BA397" s="270">
        <v>0</v>
      </c>
      <c r="BB397" s="270">
        <v>0</v>
      </c>
      <c r="BC397" s="270">
        <v>0</v>
      </c>
      <c r="BD397" s="270">
        <v>0</v>
      </c>
      <c r="BE397" s="270">
        <v>0</v>
      </c>
      <c r="BF397" s="270">
        <v>0</v>
      </c>
      <c r="BG397" s="270">
        <v>0</v>
      </c>
    </row>
    <row r="398" spans="1:59">
      <c r="A398" s="267" t="s">
        <v>706</v>
      </c>
      <c r="B398" s="268">
        <v>0.10141666666666665</v>
      </c>
      <c r="C398" s="268">
        <v>0.56499999999999995</v>
      </c>
      <c r="D398" s="268">
        <v>0</v>
      </c>
      <c r="E398" s="268"/>
      <c r="F398" s="269">
        <v>803</v>
      </c>
      <c r="G398" s="270">
        <v>3.4000000000000002E-2</v>
      </c>
      <c r="H398" s="270">
        <v>1.4999999999999999E-2</v>
      </c>
      <c r="I398" s="270">
        <v>3.0000000000000001E-3</v>
      </c>
      <c r="J398" s="270">
        <v>2E-3</v>
      </c>
      <c r="K398" s="270">
        <v>0.01</v>
      </c>
      <c r="L398" s="270">
        <v>3.7416666666666654E-2</v>
      </c>
      <c r="M398" s="271">
        <v>42.341220423412203</v>
      </c>
      <c r="N398" s="269">
        <v>850</v>
      </c>
      <c r="O398" s="269">
        <v>900</v>
      </c>
      <c r="P398" s="269">
        <v>950</v>
      </c>
      <c r="Q398" s="269">
        <v>1000</v>
      </c>
      <c r="R398" s="269">
        <v>1050</v>
      </c>
      <c r="S398" s="269" t="s">
        <v>162</v>
      </c>
      <c r="T398" s="270">
        <v>0.04</v>
      </c>
      <c r="U398" s="270">
        <v>4.2000000000000003E-2</v>
      </c>
      <c r="V398" s="270">
        <v>4.3999999999999997E-2</v>
      </c>
      <c r="W398" s="270">
        <v>4.5999999999999999E-2</v>
      </c>
      <c r="X398" s="270">
        <v>4.8000000000000001E-2</v>
      </c>
      <c r="Y398" s="270">
        <v>8.9999999999999993E-3</v>
      </c>
      <c r="Z398" s="270">
        <v>0.01</v>
      </c>
      <c r="AA398" s="270">
        <v>1.0999999999999999E-2</v>
      </c>
      <c r="AB398" s="270">
        <v>1.2E-2</v>
      </c>
      <c r="AC398" s="270">
        <v>1.2999999999999999E-2</v>
      </c>
      <c r="AD398" s="270">
        <v>1.7999999999999999E-2</v>
      </c>
      <c r="AE398" s="270">
        <v>0.02</v>
      </c>
      <c r="AF398" s="270">
        <v>2.1999999999999999E-2</v>
      </c>
      <c r="AG398" s="270">
        <v>2.4E-2</v>
      </c>
      <c r="AH398" s="270">
        <v>2.5999999999999999E-2</v>
      </c>
      <c r="AI398" s="270">
        <v>2E-3</v>
      </c>
      <c r="AJ398" s="270">
        <v>2E-3</v>
      </c>
      <c r="AK398" s="270">
        <v>2E-3</v>
      </c>
      <c r="AL398" s="270">
        <v>2E-3</v>
      </c>
      <c r="AM398" s="270">
        <v>2E-3</v>
      </c>
      <c r="AN398" s="270">
        <v>4.0000000000000001E-3</v>
      </c>
      <c r="AO398" s="270">
        <v>4.0000000000000001E-3</v>
      </c>
      <c r="AP398" s="270">
        <v>4.0000000000000001E-3</v>
      </c>
      <c r="AQ398" s="270">
        <v>4.0000000000000001E-3</v>
      </c>
      <c r="AR398" s="270">
        <v>4.0000000000000001E-3</v>
      </c>
      <c r="AS398" s="270">
        <v>1.2999999999999999E-2</v>
      </c>
      <c r="AT398" s="270">
        <v>1.4E-2</v>
      </c>
      <c r="AU398" s="270">
        <v>1.4E-2</v>
      </c>
      <c r="AV398" s="270">
        <v>1.4999999999999999E-2</v>
      </c>
      <c r="AW398" s="270">
        <v>1.6E-2</v>
      </c>
      <c r="AX398" s="270">
        <v>0</v>
      </c>
      <c r="AY398" s="270">
        <v>0</v>
      </c>
      <c r="AZ398" s="270">
        <v>0</v>
      </c>
      <c r="BA398" s="270">
        <v>0</v>
      </c>
      <c r="BB398" s="270">
        <v>0</v>
      </c>
      <c r="BC398" s="270">
        <v>0</v>
      </c>
      <c r="BD398" s="270">
        <v>0</v>
      </c>
      <c r="BE398" s="270">
        <v>0</v>
      </c>
      <c r="BF398" s="270">
        <v>0</v>
      </c>
      <c r="BG398" s="270">
        <v>0</v>
      </c>
    </row>
    <row r="399" spans="1:59">
      <c r="A399" s="267" t="s">
        <v>1021</v>
      </c>
      <c r="B399" s="268" t="s">
        <v>395</v>
      </c>
      <c r="C399" s="268">
        <v>0</v>
      </c>
      <c r="D399" s="268">
        <v>0</v>
      </c>
      <c r="E399" s="268"/>
      <c r="F399" s="269" t="e">
        <v>#N/A</v>
      </c>
      <c r="G399" s="270">
        <v>0</v>
      </c>
      <c r="H399" s="270">
        <v>0</v>
      </c>
      <c r="I399" s="270">
        <v>0</v>
      </c>
      <c r="J399" s="270">
        <v>0</v>
      </c>
      <c r="K399" s="270">
        <v>0</v>
      </c>
      <c r="L399" s="270" t="e">
        <v>#VALUE!</v>
      </c>
      <c r="M399" s="271" t="s">
        <v>395</v>
      </c>
      <c r="N399" s="269">
        <v>0</v>
      </c>
      <c r="O399" s="269">
        <v>0</v>
      </c>
      <c r="P399" s="269">
        <v>0</v>
      </c>
      <c r="Q399" s="269">
        <v>0</v>
      </c>
      <c r="R399" s="269">
        <v>0</v>
      </c>
      <c r="S399" s="269" t="s">
        <v>131</v>
      </c>
      <c r="T399" s="270">
        <v>0</v>
      </c>
      <c r="U399" s="270">
        <v>0</v>
      </c>
      <c r="V399" s="270">
        <v>0</v>
      </c>
      <c r="W399" s="270">
        <v>0</v>
      </c>
      <c r="X399" s="270">
        <v>0</v>
      </c>
      <c r="Y399" s="270">
        <v>0</v>
      </c>
      <c r="Z399" s="270">
        <v>0</v>
      </c>
      <c r="AA399" s="270">
        <v>0</v>
      </c>
      <c r="AB399" s="270">
        <v>0</v>
      </c>
      <c r="AC399" s="270">
        <v>0</v>
      </c>
      <c r="AD399" s="270">
        <v>0</v>
      </c>
      <c r="AE399" s="270">
        <v>0</v>
      </c>
      <c r="AF399" s="270">
        <v>0</v>
      </c>
      <c r="AG399" s="270">
        <v>0</v>
      </c>
      <c r="AH399" s="270">
        <v>0</v>
      </c>
      <c r="AI399" s="270">
        <v>0</v>
      </c>
      <c r="AJ399" s="270">
        <v>0</v>
      </c>
      <c r="AK399" s="270">
        <v>0</v>
      </c>
      <c r="AL399" s="270">
        <v>0</v>
      </c>
      <c r="AM399" s="270">
        <v>0</v>
      </c>
      <c r="AN399" s="270">
        <v>0</v>
      </c>
      <c r="AO399" s="270">
        <v>0</v>
      </c>
      <c r="AP399" s="270">
        <v>0</v>
      </c>
      <c r="AQ399" s="270">
        <v>0</v>
      </c>
      <c r="AR399" s="270">
        <v>0</v>
      </c>
      <c r="AS399" s="270">
        <v>0</v>
      </c>
      <c r="AT399" s="270">
        <v>0</v>
      </c>
      <c r="AU399" s="270">
        <v>0</v>
      </c>
      <c r="AV399" s="270">
        <v>0</v>
      </c>
      <c r="AW399" s="270">
        <v>0</v>
      </c>
      <c r="AX399" s="270">
        <v>0</v>
      </c>
      <c r="AY399" s="270">
        <v>0</v>
      </c>
      <c r="AZ399" s="270">
        <v>0</v>
      </c>
      <c r="BA399" s="270">
        <v>0</v>
      </c>
      <c r="BB399" s="270">
        <v>0</v>
      </c>
      <c r="BC399" s="270">
        <v>0</v>
      </c>
      <c r="BD399" s="270">
        <v>0</v>
      </c>
      <c r="BE399" s="270">
        <v>0</v>
      </c>
      <c r="BF399" s="270">
        <v>0</v>
      </c>
      <c r="BG399" s="270">
        <v>0</v>
      </c>
    </row>
    <row r="400" spans="1:59">
      <c r="A400" s="267" t="s">
        <v>707</v>
      </c>
      <c r="B400" s="268" t="s">
        <v>395</v>
      </c>
      <c r="C400" s="268">
        <v>0</v>
      </c>
      <c r="D400" s="268">
        <v>0</v>
      </c>
      <c r="E400" s="268"/>
      <c r="F400" s="269" t="e">
        <v>#N/A</v>
      </c>
      <c r="G400" s="270">
        <v>0</v>
      </c>
      <c r="H400" s="270">
        <v>0</v>
      </c>
      <c r="I400" s="270">
        <v>0</v>
      </c>
      <c r="J400" s="270">
        <v>0</v>
      </c>
      <c r="K400" s="270">
        <v>0</v>
      </c>
      <c r="L400" s="270" t="e">
        <v>#VALUE!</v>
      </c>
      <c r="M400" s="271" t="s">
        <v>395</v>
      </c>
      <c r="N400" s="269">
        <v>0</v>
      </c>
      <c r="O400" s="269">
        <v>0</v>
      </c>
      <c r="P400" s="269">
        <v>0</v>
      </c>
      <c r="Q400" s="269">
        <v>0</v>
      </c>
      <c r="R400" s="269">
        <v>0</v>
      </c>
      <c r="S400" s="269" t="s">
        <v>209</v>
      </c>
      <c r="T400" s="270">
        <v>0</v>
      </c>
      <c r="U400" s="270">
        <v>0</v>
      </c>
      <c r="V400" s="270">
        <v>0</v>
      </c>
      <c r="W400" s="270">
        <v>0</v>
      </c>
      <c r="X400" s="270">
        <v>0</v>
      </c>
      <c r="Y400" s="270">
        <v>0</v>
      </c>
      <c r="Z400" s="270">
        <v>0</v>
      </c>
      <c r="AA400" s="270">
        <v>0</v>
      </c>
      <c r="AB400" s="270">
        <v>0</v>
      </c>
      <c r="AC400" s="270">
        <v>0</v>
      </c>
      <c r="AD400" s="270">
        <v>0</v>
      </c>
      <c r="AE400" s="270">
        <v>0</v>
      </c>
      <c r="AF400" s="270">
        <v>0</v>
      </c>
      <c r="AG400" s="270">
        <v>0</v>
      </c>
      <c r="AH400" s="270">
        <v>0</v>
      </c>
      <c r="AI400" s="270">
        <v>0</v>
      </c>
      <c r="AJ400" s="270">
        <v>0</v>
      </c>
      <c r="AK400" s="270">
        <v>0</v>
      </c>
      <c r="AL400" s="270">
        <v>0</v>
      </c>
      <c r="AM400" s="270">
        <v>0</v>
      </c>
      <c r="AN400" s="270">
        <v>0</v>
      </c>
      <c r="AO400" s="270">
        <v>0</v>
      </c>
      <c r="AP400" s="270">
        <v>0</v>
      </c>
      <c r="AQ400" s="270">
        <v>0</v>
      </c>
      <c r="AR400" s="270">
        <v>0</v>
      </c>
      <c r="AS400" s="270">
        <v>0</v>
      </c>
      <c r="AT400" s="270">
        <v>0</v>
      </c>
      <c r="AU400" s="270">
        <v>0</v>
      </c>
      <c r="AV400" s="270">
        <v>0</v>
      </c>
      <c r="AW400" s="270">
        <v>0</v>
      </c>
      <c r="AX400" s="270">
        <v>0</v>
      </c>
      <c r="AY400" s="270">
        <v>0</v>
      </c>
      <c r="AZ400" s="270">
        <v>0</v>
      </c>
      <c r="BA400" s="270">
        <v>0</v>
      </c>
      <c r="BB400" s="270">
        <v>0</v>
      </c>
      <c r="BC400" s="270">
        <v>0</v>
      </c>
      <c r="BD400" s="270">
        <v>0</v>
      </c>
      <c r="BE400" s="270">
        <v>0</v>
      </c>
      <c r="BF400" s="270">
        <v>0</v>
      </c>
      <c r="BG400" s="270">
        <v>0</v>
      </c>
    </row>
    <row r="401" spans="1:59">
      <c r="A401" s="267" t="s">
        <v>1022</v>
      </c>
      <c r="B401" s="268" t="s">
        <v>395</v>
      </c>
      <c r="C401" s="268">
        <v>0</v>
      </c>
      <c r="D401" s="268">
        <v>0</v>
      </c>
      <c r="E401" s="268"/>
      <c r="F401" s="269" t="e">
        <v>#N/A</v>
      </c>
      <c r="G401" s="270">
        <v>0</v>
      </c>
      <c r="H401" s="270">
        <v>0</v>
      </c>
      <c r="I401" s="270">
        <v>0</v>
      </c>
      <c r="J401" s="270">
        <v>0</v>
      </c>
      <c r="K401" s="270">
        <v>0</v>
      </c>
      <c r="L401" s="270" t="e">
        <v>#VALUE!</v>
      </c>
      <c r="M401" s="271" t="s">
        <v>395</v>
      </c>
      <c r="N401" s="269">
        <v>0</v>
      </c>
      <c r="O401" s="269">
        <v>0</v>
      </c>
      <c r="P401" s="269">
        <v>0</v>
      </c>
      <c r="Q401" s="269">
        <v>0</v>
      </c>
      <c r="R401" s="269">
        <v>0</v>
      </c>
      <c r="S401" s="269" t="s">
        <v>209</v>
      </c>
      <c r="T401" s="270">
        <v>0</v>
      </c>
      <c r="U401" s="270">
        <v>0</v>
      </c>
      <c r="V401" s="270">
        <v>0</v>
      </c>
      <c r="W401" s="270">
        <v>0</v>
      </c>
      <c r="X401" s="270">
        <v>0</v>
      </c>
      <c r="Y401" s="270">
        <v>0</v>
      </c>
      <c r="Z401" s="270">
        <v>0</v>
      </c>
      <c r="AA401" s="270">
        <v>0</v>
      </c>
      <c r="AB401" s="270">
        <v>0</v>
      </c>
      <c r="AC401" s="270">
        <v>0</v>
      </c>
      <c r="AD401" s="270">
        <v>0</v>
      </c>
      <c r="AE401" s="270">
        <v>0</v>
      </c>
      <c r="AF401" s="270">
        <v>0</v>
      </c>
      <c r="AG401" s="270">
        <v>0</v>
      </c>
      <c r="AH401" s="270">
        <v>0</v>
      </c>
      <c r="AI401" s="270">
        <v>0</v>
      </c>
      <c r="AJ401" s="270">
        <v>0</v>
      </c>
      <c r="AK401" s="270">
        <v>0</v>
      </c>
      <c r="AL401" s="270">
        <v>0</v>
      </c>
      <c r="AM401" s="270">
        <v>0</v>
      </c>
      <c r="AN401" s="270">
        <v>0</v>
      </c>
      <c r="AO401" s="270">
        <v>0</v>
      </c>
      <c r="AP401" s="270">
        <v>0</v>
      </c>
      <c r="AQ401" s="270">
        <v>0</v>
      </c>
      <c r="AR401" s="270">
        <v>0</v>
      </c>
      <c r="AS401" s="270">
        <v>0</v>
      </c>
      <c r="AT401" s="270">
        <v>0</v>
      </c>
      <c r="AU401" s="270">
        <v>0</v>
      </c>
      <c r="AV401" s="270">
        <v>0</v>
      </c>
      <c r="AW401" s="270">
        <v>0</v>
      </c>
      <c r="AX401" s="270">
        <v>0</v>
      </c>
      <c r="AY401" s="270">
        <v>0</v>
      </c>
      <c r="AZ401" s="270">
        <v>0</v>
      </c>
      <c r="BA401" s="270">
        <v>0</v>
      </c>
      <c r="BB401" s="270">
        <v>0</v>
      </c>
      <c r="BC401" s="270">
        <v>0</v>
      </c>
      <c r="BD401" s="270">
        <v>0</v>
      </c>
      <c r="BE401" s="270">
        <v>0</v>
      </c>
      <c r="BF401" s="270">
        <v>0</v>
      </c>
      <c r="BG401" s="270">
        <v>0</v>
      </c>
    </row>
    <row r="402" spans="1:59">
      <c r="A402" s="267" t="s">
        <v>708</v>
      </c>
      <c r="B402" s="268">
        <v>0.7669166666666668</v>
      </c>
      <c r="C402" s="268">
        <v>3.6</v>
      </c>
      <c r="D402" s="268">
        <v>4.9041095890410959E-4</v>
      </c>
      <c r="E402" s="268"/>
      <c r="F402" s="269">
        <v>5236</v>
      </c>
      <c r="G402" s="270">
        <v>0.39100000000000001</v>
      </c>
      <c r="H402" s="270">
        <v>9.1999999999999998E-2</v>
      </c>
      <c r="I402" s="270">
        <v>7.2999999999999995E-2</v>
      </c>
      <c r="J402" s="270">
        <v>5.5E-2</v>
      </c>
      <c r="K402" s="270">
        <v>8.6999999999999994E-2</v>
      </c>
      <c r="L402" s="270">
        <v>6.8426255707762729E-2</v>
      </c>
      <c r="M402" s="271">
        <v>74.675324675324674</v>
      </c>
      <c r="N402" s="269">
        <v>5500</v>
      </c>
      <c r="O402" s="269">
        <v>6000</v>
      </c>
      <c r="P402" s="269">
        <v>6500</v>
      </c>
      <c r="Q402" s="269">
        <v>7100</v>
      </c>
      <c r="R402" s="269">
        <v>7700</v>
      </c>
      <c r="S402" s="269" t="s">
        <v>196</v>
      </c>
      <c r="T402" s="270">
        <v>0.40699999999999997</v>
      </c>
      <c r="U402" s="270">
        <v>0.44</v>
      </c>
      <c r="V402" s="270">
        <v>0.47499999999999998</v>
      </c>
      <c r="W402" s="270">
        <v>0.51300000000000001</v>
      </c>
      <c r="X402" s="270">
        <v>0.55400000000000005</v>
      </c>
      <c r="Y402" s="270">
        <v>9.7000000000000003E-2</v>
      </c>
      <c r="Z402" s="270">
        <v>0.10199999999999999</v>
      </c>
      <c r="AA402" s="270">
        <v>0.107</v>
      </c>
      <c r="AB402" s="270">
        <v>0.112</v>
      </c>
      <c r="AC402" s="270">
        <v>0.11799999999999999</v>
      </c>
      <c r="AD402" s="270">
        <v>0.08</v>
      </c>
      <c r="AE402" s="270">
        <v>8.7999999999999995E-2</v>
      </c>
      <c r="AF402" s="270">
        <v>9.7000000000000003E-2</v>
      </c>
      <c r="AG402" s="270">
        <v>0.106</v>
      </c>
      <c r="AH402" s="270">
        <v>0.11700000000000001</v>
      </c>
      <c r="AI402" s="270">
        <v>0.06</v>
      </c>
      <c r="AJ402" s="270">
        <v>6.3E-2</v>
      </c>
      <c r="AK402" s="270">
        <v>6.6000000000000003E-2</v>
      </c>
      <c r="AL402" s="270">
        <v>6.9000000000000006E-2</v>
      </c>
      <c r="AM402" s="270">
        <v>7.2999999999999995E-2</v>
      </c>
      <c r="AN402" s="270">
        <v>7.4999999999999997E-2</v>
      </c>
      <c r="AO402" s="270">
        <v>7.9000000000000001E-2</v>
      </c>
      <c r="AP402" s="270">
        <v>8.3000000000000004E-2</v>
      </c>
      <c r="AQ402" s="270">
        <v>8.6999999999999994E-2</v>
      </c>
      <c r="AR402" s="270">
        <v>9.0999999999999998E-2</v>
      </c>
      <c r="AS402" s="270">
        <v>7.0000000000000007E-2</v>
      </c>
      <c r="AT402" s="270">
        <v>7.0000000000000007E-2</v>
      </c>
      <c r="AU402" s="270">
        <v>7.0000000000000007E-2</v>
      </c>
      <c r="AV402" s="270">
        <v>7.0000000000000007E-2</v>
      </c>
      <c r="AW402" s="270">
        <v>7.0000000000000007E-2</v>
      </c>
      <c r="AX402" s="270">
        <v>0</v>
      </c>
      <c r="AY402" s="270">
        <v>0</v>
      </c>
      <c r="AZ402" s="270">
        <v>0</v>
      </c>
      <c r="BA402" s="270">
        <v>0</v>
      </c>
      <c r="BB402" s="270">
        <v>0</v>
      </c>
      <c r="BC402" s="270">
        <v>0</v>
      </c>
      <c r="BD402" s="270">
        <v>0</v>
      </c>
      <c r="BE402" s="270">
        <v>0</v>
      </c>
      <c r="BF402" s="270">
        <v>0</v>
      </c>
      <c r="BG402" s="270">
        <v>0</v>
      </c>
    </row>
    <row r="403" spans="1:59">
      <c r="A403" s="267" t="s">
        <v>709</v>
      </c>
      <c r="B403" s="268">
        <v>6.8091666666666661</v>
      </c>
      <c r="C403" s="268">
        <v>11.389999999999999</v>
      </c>
      <c r="D403" s="268">
        <v>0</v>
      </c>
      <c r="E403" s="268"/>
      <c r="F403" s="269">
        <v>30422</v>
      </c>
      <c r="G403" s="270">
        <v>1.64</v>
      </c>
      <c r="H403" s="270">
        <v>0.88</v>
      </c>
      <c r="I403" s="270">
        <v>2.34</v>
      </c>
      <c r="J403" s="270">
        <v>0.24</v>
      </c>
      <c r="K403" s="270">
        <v>0.83</v>
      </c>
      <c r="L403" s="270">
        <v>0.87916666666666643</v>
      </c>
      <c r="M403" s="271">
        <v>53.908355795148246</v>
      </c>
      <c r="N403" s="269">
        <v>33265</v>
      </c>
      <c r="O403" s="269">
        <v>38605</v>
      </c>
      <c r="P403" s="269">
        <v>44803</v>
      </c>
      <c r="Q403" s="269">
        <v>51995</v>
      </c>
      <c r="R403" s="269">
        <v>60343</v>
      </c>
      <c r="S403" s="269" t="s">
        <v>136</v>
      </c>
      <c r="T403" s="270">
        <v>1.7669999999999999</v>
      </c>
      <c r="U403" s="270">
        <v>2.0499999999999998</v>
      </c>
      <c r="V403" s="270">
        <v>2.38</v>
      </c>
      <c r="W403" s="270">
        <v>2.762</v>
      </c>
      <c r="X403" s="270">
        <v>3.2050000000000001</v>
      </c>
      <c r="Y403" s="270">
        <v>0.94799999999999995</v>
      </c>
      <c r="Z403" s="270">
        <v>1.1000000000000001</v>
      </c>
      <c r="AA403" s="270">
        <v>1.2769999999999999</v>
      </c>
      <c r="AB403" s="270">
        <v>1.482</v>
      </c>
      <c r="AC403" s="270">
        <v>1.72</v>
      </c>
      <c r="AD403" s="270">
        <v>2.399</v>
      </c>
      <c r="AE403" s="270">
        <v>2.5219999999999998</v>
      </c>
      <c r="AF403" s="270">
        <v>2.6509999999999998</v>
      </c>
      <c r="AG403" s="270">
        <v>2.786</v>
      </c>
      <c r="AH403" s="270">
        <v>2.9289999999999998</v>
      </c>
      <c r="AI403" s="270">
        <v>0.25900000000000001</v>
      </c>
      <c r="AJ403" s="270">
        <v>0.3</v>
      </c>
      <c r="AK403" s="270">
        <v>0.34799999999999998</v>
      </c>
      <c r="AL403" s="270">
        <v>0.40400000000000003</v>
      </c>
      <c r="AM403" s="270">
        <v>0.46899999999999997</v>
      </c>
      <c r="AN403" s="270">
        <v>0.89400000000000002</v>
      </c>
      <c r="AO403" s="270">
        <v>0.93400000000000005</v>
      </c>
      <c r="AP403" s="270">
        <v>1.0840000000000001</v>
      </c>
      <c r="AQ403" s="270">
        <v>1.258</v>
      </c>
      <c r="AR403" s="270">
        <v>1.46</v>
      </c>
      <c r="AS403" s="270">
        <v>0.93400000000000005</v>
      </c>
      <c r="AT403" s="270">
        <v>1.0289999999999999</v>
      </c>
      <c r="AU403" s="270">
        <v>1.1539999999999999</v>
      </c>
      <c r="AV403" s="270">
        <v>1.296</v>
      </c>
      <c r="AW403" s="270">
        <v>1.458</v>
      </c>
      <c r="AX403" s="270">
        <v>0</v>
      </c>
      <c r="AY403" s="270">
        <v>2</v>
      </c>
      <c r="AZ403" s="270">
        <v>0</v>
      </c>
      <c r="BA403" s="270">
        <v>2</v>
      </c>
      <c r="BB403" s="270">
        <v>0</v>
      </c>
      <c r="BC403" s="270">
        <v>0</v>
      </c>
      <c r="BD403" s="270">
        <v>0</v>
      </c>
      <c r="BE403" s="270">
        <v>0</v>
      </c>
      <c r="BF403" s="270">
        <v>0</v>
      </c>
      <c r="BG403" s="270">
        <v>0</v>
      </c>
    </row>
    <row r="404" spans="1:59">
      <c r="A404" s="267" t="s">
        <v>1023</v>
      </c>
      <c r="B404" s="268" t="s">
        <v>395</v>
      </c>
      <c r="C404" s="268">
        <v>0</v>
      </c>
      <c r="D404" s="268">
        <v>0</v>
      </c>
      <c r="E404" s="268"/>
      <c r="F404" s="269" t="e">
        <v>#N/A</v>
      </c>
      <c r="G404" s="270">
        <v>0</v>
      </c>
      <c r="H404" s="270">
        <v>0</v>
      </c>
      <c r="I404" s="270">
        <v>0</v>
      </c>
      <c r="J404" s="270">
        <v>0</v>
      </c>
      <c r="K404" s="270">
        <v>0</v>
      </c>
      <c r="L404" s="270" t="e">
        <v>#VALUE!</v>
      </c>
      <c r="M404" s="271" t="s">
        <v>395</v>
      </c>
      <c r="N404" s="269">
        <v>0</v>
      </c>
      <c r="O404" s="269">
        <v>0</v>
      </c>
      <c r="P404" s="269">
        <v>0</v>
      </c>
      <c r="Q404" s="269">
        <v>0</v>
      </c>
      <c r="R404" s="269">
        <v>0</v>
      </c>
      <c r="S404" s="269" t="s">
        <v>161</v>
      </c>
      <c r="T404" s="270">
        <v>0</v>
      </c>
      <c r="U404" s="270">
        <v>0</v>
      </c>
      <c r="V404" s="270">
        <v>0</v>
      </c>
      <c r="W404" s="270">
        <v>0</v>
      </c>
      <c r="X404" s="270">
        <v>0</v>
      </c>
      <c r="Y404" s="270">
        <v>0</v>
      </c>
      <c r="Z404" s="270">
        <v>0</v>
      </c>
      <c r="AA404" s="270">
        <v>0</v>
      </c>
      <c r="AB404" s="270">
        <v>0</v>
      </c>
      <c r="AC404" s="270">
        <v>0</v>
      </c>
      <c r="AD404" s="270">
        <v>0</v>
      </c>
      <c r="AE404" s="270">
        <v>0</v>
      </c>
      <c r="AF404" s="270">
        <v>0</v>
      </c>
      <c r="AG404" s="270">
        <v>0</v>
      </c>
      <c r="AH404" s="270">
        <v>0</v>
      </c>
      <c r="AI404" s="270">
        <v>0</v>
      </c>
      <c r="AJ404" s="270">
        <v>0</v>
      </c>
      <c r="AK404" s="270">
        <v>0</v>
      </c>
      <c r="AL404" s="270">
        <v>0</v>
      </c>
      <c r="AM404" s="270">
        <v>0</v>
      </c>
      <c r="AN404" s="270">
        <v>0</v>
      </c>
      <c r="AO404" s="270">
        <v>0</v>
      </c>
      <c r="AP404" s="270">
        <v>0</v>
      </c>
      <c r="AQ404" s="270">
        <v>0</v>
      </c>
      <c r="AR404" s="270">
        <v>0</v>
      </c>
      <c r="AS404" s="270">
        <v>0</v>
      </c>
      <c r="AT404" s="270">
        <v>0</v>
      </c>
      <c r="AU404" s="270">
        <v>0</v>
      </c>
      <c r="AV404" s="270">
        <v>0</v>
      </c>
      <c r="AW404" s="270">
        <v>0</v>
      </c>
      <c r="AX404" s="270">
        <v>0</v>
      </c>
      <c r="AY404" s="270">
        <v>0</v>
      </c>
      <c r="AZ404" s="270">
        <v>0</v>
      </c>
      <c r="BA404" s="270">
        <v>0</v>
      </c>
      <c r="BB404" s="270">
        <v>0</v>
      </c>
      <c r="BC404" s="270">
        <v>0</v>
      </c>
      <c r="BD404" s="270">
        <v>0</v>
      </c>
      <c r="BE404" s="270">
        <v>0</v>
      </c>
      <c r="BF404" s="270">
        <v>0</v>
      </c>
      <c r="BG404" s="270">
        <v>0</v>
      </c>
    </row>
    <row r="405" spans="1:59">
      <c r="A405" s="267" t="s">
        <v>710</v>
      </c>
      <c r="B405" s="268">
        <v>2.42625</v>
      </c>
      <c r="C405" s="268">
        <v>6</v>
      </c>
      <c r="D405" s="268">
        <v>1.2909999999999999</v>
      </c>
      <c r="E405" s="268"/>
      <c r="F405" s="269">
        <v>14432</v>
      </c>
      <c r="G405" s="270">
        <v>0.48099999999999998</v>
      </c>
      <c r="H405" s="270">
        <v>0.29399999999999998</v>
      </c>
      <c r="I405" s="270">
        <v>0</v>
      </c>
      <c r="J405" s="270">
        <v>0</v>
      </c>
      <c r="K405" s="270">
        <v>3.5999999999999997E-2</v>
      </c>
      <c r="L405" s="270">
        <v>0.32425000000000015</v>
      </c>
      <c r="M405" s="271">
        <v>33.328713968957871</v>
      </c>
      <c r="N405" s="269">
        <v>14900</v>
      </c>
      <c r="O405" s="269">
        <v>15870</v>
      </c>
      <c r="P405" s="269">
        <v>16900</v>
      </c>
      <c r="Q405" s="269">
        <v>18000</v>
      </c>
      <c r="R405" s="269">
        <v>19170</v>
      </c>
      <c r="S405" s="269" t="s">
        <v>164</v>
      </c>
      <c r="T405" s="270">
        <v>0.497</v>
      </c>
      <c r="U405" s="270">
        <v>0.52900000000000003</v>
      </c>
      <c r="V405" s="270">
        <v>0.56299999999999994</v>
      </c>
      <c r="W405" s="270">
        <v>0.6</v>
      </c>
      <c r="X405" s="270">
        <v>0.63900000000000001</v>
      </c>
      <c r="Y405" s="270">
        <v>0.309</v>
      </c>
      <c r="Z405" s="270">
        <v>0.34</v>
      </c>
      <c r="AA405" s="270">
        <v>0.374</v>
      </c>
      <c r="AB405" s="270">
        <v>0.41099999999999998</v>
      </c>
      <c r="AC405" s="270">
        <v>0.45200000000000001</v>
      </c>
      <c r="AD405" s="270">
        <v>0</v>
      </c>
      <c r="AE405" s="270">
        <v>0</v>
      </c>
      <c r="AF405" s="270">
        <v>0</v>
      </c>
      <c r="AG405" s="270">
        <v>0</v>
      </c>
      <c r="AH405" s="270">
        <v>0</v>
      </c>
      <c r="AI405" s="270">
        <v>0</v>
      </c>
      <c r="AJ405" s="270">
        <v>0</v>
      </c>
      <c r="AK405" s="270">
        <v>0</v>
      </c>
      <c r="AL405" s="270">
        <v>0</v>
      </c>
      <c r="AM405" s="270">
        <v>0</v>
      </c>
      <c r="AN405" s="270">
        <v>0.04</v>
      </c>
      <c r="AO405" s="270">
        <v>4.2000000000000003E-2</v>
      </c>
      <c r="AP405" s="270">
        <v>4.3999999999999997E-2</v>
      </c>
      <c r="AQ405" s="270">
        <v>4.5999999999999999E-2</v>
      </c>
      <c r="AR405" s="270">
        <v>4.8000000000000001E-2</v>
      </c>
      <c r="AS405" s="270">
        <v>0.33900000000000002</v>
      </c>
      <c r="AT405" s="270">
        <v>0.36499999999999999</v>
      </c>
      <c r="AU405" s="270">
        <v>0.39300000000000002</v>
      </c>
      <c r="AV405" s="270">
        <v>0.42399999999999999</v>
      </c>
      <c r="AW405" s="270">
        <v>0.45600000000000002</v>
      </c>
      <c r="AX405" s="270">
        <v>0</v>
      </c>
      <c r="AY405" s="270">
        <v>0</v>
      </c>
      <c r="AZ405" s="270">
        <v>0</v>
      </c>
      <c r="BA405" s="270">
        <v>0</v>
      </c>
      <c r="BB405" s="270">
        <v>0</v>
      </c>
      <c r="BC405" s="270">
        <v>0</v>
      </c>
      <c r="BD405" s="270">
        <v>0</v>
      </c>
      <c r="BE405" s="270">
        <v>0</v>
      </c>
      <c r="BF405" s="270">
        <v>0</v>
      </c>
      <c r="BG405" s="270">
        <v>0</v>
      </c>
    </row>
    <row r="406" spans="1:59">
      <c r="A406" s="267" t="s">
        <v>711</v>
      </c>
      <c r="B406" s="268">
        <v>9.2833333333333323E-2</v>
      </c>
      <c r="C406" s="268">
        <v>0.32200000000000001</v>
      </c>
      <c r="D406" s="268">
        <v>0</v>
      </c>
      <c r="E406" s="268"/>
      <c r="F406" s="269">
        <v>730</v>
      </c>
      <c r="G406" s="270">
        <v>5.2999999999999999E-2</v>
      </c>
      <c r="H406" s="270">
        <v>0</v>
      </c>
      <c r="I406" s="270">
        <v>0</v>
      </c>
      <c r="J406" s="270">
        <v>2.4E-2</v>
      </c>
      <c r="K406" s="270">
        <v>8.9999999999999993E-3</v>
      </c>
      <c r="L406" s="270">
        <v>6.8333333333333302E-3</v>
      </c>
      <c r="M406" s="271">
        <v>72.602739726027394</v>
      </c>
      <c r="N406" s="269">
        <v>745</v>
      </c>
      <c r="O406" s="269">
        <v>760</v>
      </c>
      <c r="P406" s="269">
        <v>775</v>
      </c>
      <c r="Q406" s="269">
        <v>790</v>
      </c>
      <c r="R406" s="269">
        <v>802</v>
      </c>
      <c r="S406" s="269" t="s">
        <v>215</v>
      </c>
      <c r="T406" s="270">
        <v>5.3999999999999999E-2</v>
      </c>
      <c r="U406" s="270">
        <v>5.5E-2</v>
      </c>
      <c r="V406" s="270">
        <v>5.6000000000000001E-2</v>
      </c>
      <c r="W406" s="270">
        <v>5.7000000000000002E-2</v>
      </c>
      <c r="X406" s="270">
        <v>5.8000000000000003E-2</v>
      </c>
      <c r="Y406" s="270">
        <v>0</v>
      </c>
      <c r="Z406" s="270">
        <v>0</v>
      </c>
      <c r="AA406" s="270">
        <v>0</v>
      </c>
      <c r="AB406" s="270">
        <v>0</v>
      </c>
      <c r="AC406" s="270">
        <v>0</v>
      </c>
      <c r="AD406" s="270">
        <v>0</v>
      </c>
      <c r="AE406" s="270">
        <v>0</v>
      </c>
      <c r="AF406" s="270">
        <v>0</v>
      </c>
      <c r="AG406" s="270">
        <v>0</v>
      </c>
      <c r="AH406" s="270">
        <v>0</v>
      </c>
      <c r="AI406" s="270">
        <v>2.5000000000000001E-2</v>
      </c>
      <c r="AJ406" s="270">
        <v>2.5999999999999999E-2</v>
      </c>
      <c r="AK406" s="270">
        <v>2.7E-2</v>
      </c>
      <c r="AL406" s="270">
        <v>2.8000000000000001E-2</v>
      </c>
      <c r="AM406" s="270">
        <v>2.9000000000000001E-2</v>
      </c>
      <c r="AN406" s="270">
        <v>1.2E-2</v>
      </c>
      <c r="AO406" s="270">
        <v>1.2E-2</v>
      </c>
      <c r="AP406" s="270">
        <v>1.2999999999999999E-2</v>
      </c>
      <c r="AQ406" s="270">
        <v>1.2999999999999999E-2</v>
      </c>
      <c r="AR406" s="270">
        <v>1.4E-2</v>
      </c>
      <c r="AS406" s="270">
        <v>5.0000000000000001E-3</v>
      </c>
      <c r="AT406" s="270">
        <v>5.0000000000000001E-3</v>
      </c>
      <c r="AU406" s="270">
        <v>6.0000000000000001E-3</v>
      </c>
      <c r="AV406" s="270">
        <v>6.0000000000000001E-3</v>
      </c>
      <c r="AW406" s="270">
        <v>6.0000000000000001E-3</v>
      </c>
      <c r="AX406" s="270">
        <v>0</v>
      </c>
      <c r="AY406" s="270">
        <v>0</v>
      </c>
      <c r="AZ406" s="270">
        <v>0</v>
      </c>
      <c r="BA406" s="270">
        <v>0</v>
      </c>
      <c r="BB406" s="270">
        <v>0</v>
      </c>
      <c r="BC406" s="270">
        <v>0</v>
      </c>
      <c r="BD406" s="270">
        <v>0</v>
      </c>
      <c r="BE406" s="270">
        <v>0</v>
      </c>
      <c r="BF406" s="270">
        <v>0</v>
      </c>
      <c r="BG406" s="270">
        <v>0</v>
      </c>
    </row>
    <row r="407" spans="1:59">
      <c r="A407" s="267" t="s">
        <v>712</v>
      </c>
      <c r="B407" s="268">
        <v>6.7500000000000017E-3</v>
      </c>
      <c r="C407" s="268">
        <v>4.4999999999999998E-2</v>
      </c>
      <c r="D407" s="268">
        <v>0</v>
      </c>
      <c r="E407" s="268"/>
      <c r="F407" s="269">
        <v>135</v>
      </c>
      <c r="G407" s="270">
        <v>4.0000000000000001E-3</v>
      </c>
      <c r="H407" s="270">
        <v>0</v>
      </c>
      <c r="I407" s="270">
        <v>0</v>
      </c>
      <c r="J407" s="270">
        <v>0</v>
      </c>
      <c r="K407" s="270">
        <v>2E-3</v>
      </c>
      <c r="L407" s="270">
        <v>7.5000000000000153E-4</v>
      </c>
      <c r="M407" s="271">
        <v>29.62962962962963</v>
      </c>
      <c r="N407" s="269">
        <v>150</v>
      </c>
      <c r="O407" s="269">
        <v>160</v>
      </c>
      <c r="P407" s="269">
        <v>170</v>
      </c>
      <c r="Q407" s="269">
        <v>182</v>
      </c>
      <c r="R407" s="269">
        <v>194</v>
      </c>
      <c r="S407" s="269" t="s">
        <v>163</v>
      </c>
      <c r="T407" s="270">
        <v>4.0000000000000001E-3</v>
      </c>
      <c r="U407" s="270">
        <v>4.0000000000000001E-3</v>
      </c>
      <c r="V407" s="270">
        <v>5.0000000000000001E-3</v>
      </c>
      <c r="W407" s="270">
        <v>5.0000000000000001E-3</v>
      </c>
      <c r="X407" s="270">
        <v>5.0000000000000001E-3</v>
      </c>
      <c r="Y407" s="270">
        <v>0</v>
      </c>
      <c r="Z407" s="270">
        <v>0</v>
      </c>
      <c r="AA407" s="270">
        <v>0</v>
      </c>
      <c r="AB407" s="270">
        <v>0</v>
      </c>
      <c r="AC407" s="270">
        <v>0</v>
      </c>
      <c r="AD407" s="270">
        <v>1.7999999999999999E-2</v>
      </c>
      <c r="AE407" s="270">
        <v>1.9E-2</v>
      </c>
      <c r="AF407" s="270">
        <v>0.02</v>
      </c>
      <c r="AG407" s="270">
        <v>2.1999999999999999E-2</v>
      </c>
      <c r="AH407" s="270">
        <v>2.3E-2</v>
      </c>
      <c r="AI407" s="270">
        <v>0</v>
      </c>
      <c r="AJ407" s="270">
        <v>0</v>
      </c>
      <c r="AK407" s="270">
        <v>0</v>
      </c>
      <c r="AL407" s="270">
        <v>0</v>
      </c>
      <c r="AM407" s="270">
        <v>0</v>
      </c>
      <c r="AN407" s="270">
        <v>1E-3</v>
      </c>
      <c r="AO407" s="270">
        <v>1E-3</v>
      </c>
      <c r="AP407" s="270">
        <v>1E-3</v>
      </c>
      <c r="AQ407" s="270">
        <v>1E-3</v>
      </c>
      <c r="AR407" s="270">
        <v>1E-3</v>
      </c>
      <c r="AS407" s="270">
        <v>4.0000000000000001E-3</v>
      </c>
      <c r="AT407" s="270">
        <v>4.0000000000000001E-3</v>
      </c>
      <c r="AU407" s="270">
        <v>5.0000000000000001E-3</v>
      </c>
      <c r="AV407" s="270">
        <v>5.0000000000000001E-3</v>
      </c>
      <c r="AW407" s="270">
        <v>5.0000000000000001E-3</v>
      </c>
      <c r="AX407" s="270">
        <v>0</v>
      </c>
      <c r="AY407" s="270">
        <v>0</v>
      </c>
      <c r="AZ407" s="270">
        <v>0</v>
      </c>
      <c r="BA407" s="270">
        <v>0</v>
      </c>
      <c r="BB407" s="270">
        <v>0</v>
      </c>
      <c r="BC407" s="270">
        <v>0</v>
      </c>
      <c r="BD407" s="270">
        <v>0</v>
      </c>
      <c r="BE407" s="270">
        <v>0</v>
      </c>
      <c r="BF407" s="270">
        <v>0</v>
      </c>
      <c r="BG407" s="270">
        <v>0</v>
      </c>
    </row>
    <row r="408" spans="1:59">
      <c r="A408" s="267" t="s">
        <v>713</v>
      </c>
      <c r="B408" s="268">
        <v>8.9166666666666648E-3</v>
      </c>
      <c r="C408" s="268">
        <v>2.5000000000000001E-2</v>
      </c>
      <c r="D408" s="268">
        <v>0</v>
      </c>
      <c r="E408" s="268"/>
      <c r="F408" s="269">
        <v>322</v>
      </c>
      <c r="G408" s="270">
        <v>1E-3</v>
      </c>
      <c r="H408" s="270">
        <v>0</v>
      </c>
      <c r="I408" s="270">
        <v>0</v>
      </c>
      <c r="J408" s="270">
        <v>0</v>
      </c>
      <c r="K408" s="270">
        <v>7.0000000000000001E-3</v>
      </c>
      <c r="L408" s="270">
        <v>9.1666666666666459E-4</v>
      </c>
      <c r="M408" s="271">
        <v>3.1055900621118013</v>
      </c>
      <c r="N408" s="269">
        <v>289</v>
      </c>
      <c r="O408" s="269">
        <v>300</v>
      </c>
      <c r="P408" s="269">
        <v>310</v>
      </c>
      <c r="Q408" s="269">
        <v>321</v>
      </c>
      <c r="R408" s="269">
        <v>333</v>
      </c>
      <c r="S408" s="269" t="s">
        <v>163</v>
      </c>
      <c r="T408" s="270">
        <v>1E-3</v>
      </c>
      <c r="U408" s="270">
        <v>1E-3</v>
      </c>
      <c r="V408" s="270">
        <v>1E-3</v>
      </c>
      <c r="W408" s="270">
        <v>1E-3</v>
      </c>
      <c r="X408" s="270">
        <v>1E-3</v>
      </c>
      <c r="Y408" s="270">
        <v>0</v>
      </c>
      <c r="Z408" s="270">
        <v>0</v>
      </c>
      <c r="AA408" s="270">
        <v>0</v>
      </c>
      <c r="AB408" s="270">
        <v>0</v>
      </c>
      <c r="AC408" s="270">
        <v>0</v>
      </c>
      <c r="AD408" s="270">
        <v>0</v>
      </c>
      <c r="AE408" s="270">
        <v>0</v>
      </c>
      <c r="AF408" s="270">
        <v>0</v>
      </c>
      <c r="AG408" s="270">
        <v>0</v>
      </c>
      <c r="AH408" s="270">
        <v>0</v>
      </c>
      <c r="AI408" s="270">
        <v>1E-3</v>
      </c>
      <c r="AJ408" s="270">
        <v>1E-3</v>
      </c>
      <c r="AK408" s="270">
        <v>1E-3</v>
      </c>
      <c r="AL408" s="270">
        <v>1E-3</v>
      </c>
      <c r="AM408" s="270">
        <v>1E-3</v>
      </c>
      <c r="AN408" s="270">
        <v>5.0000000000000001E-3</v>
      </c>
      <c r="AO408" s="270">
        <v>5.0000000000000001E-3</v>
      </c>
      <c r="AP408" s="270">
        <v>4.0000000000000001E-3</v>
      </c>
      <c r="AQ408" s="270">
        <v>4.0000000000000001E-3</v>
      </c>
      <c r="AR408" s="270">
        <v>3.0000000000000001E-3</v>
      </c>
      <c r="AS408" s="270">
        <v>1E-3</v>
      </c>
      <c r="AT408" s="270">
        <v>1E-3</v>
      </c>
      <c r="AU408" s="270">
        <v>1E-3</v>
      </c>
      <c r="AV408" s="270">
        <v>1E-3</v>
      </c>
      <c r="AW408" s="270">
        <v>1E-3</v>
      </c>
      <c r="AX408" s="270">
        <v>0</v>
      </c>
      <c r="AY408" s="270">
        <v>0</v>
      </c>
      <c r="AZ408" s="270">
        <v>0</v>
      </c>
      <c r="BA408" s="270">
        <v>0</v>
      </c>
      <c r="BB408" s="270">
        <v>0</v>
      </c>
      <c r="BC408" s="270">
        <v>0</v>
      </c>
      <c r="BD408" s="270">
        <v>0</v>
      </c>
      <c r="BE408" s="270">
        <v>0</v>
      </c>
      <c r="BF408" s="270">
        <v>0</v>
      </c>
      <c r="BG408" s="270">
        <v>0</v>
      </c>
    </row>
    <row r="409" spans="1:59">
      <c r="A409" s="267" t="s">
        <v>714</v>
      </c>
      <c r="B409" s="268">
        <v>1.9833333333333331E-2</v>
      </c>
      <c r="C409" s="268">
        <v>0.05</v>
      </c>
      <c r="D409" s="268">
        <v>0</v>
      </c>
      <c r="E409" s="268"/>
      <c r="F409" s="269">
        <v>332</v>
      </c>
      <c r="G409" s="270">
        <v>1.4999999999999999E-2</v>
      </c>
      <c r="H409" s="270">
        <v>0</v>
      </c>
      <c r="I409" s="270">
        <v>0</v>
      </c>
      <c r="J409" s="270">
        <v>0</v>
      </c>
      <c r="K409" s="270">
        <v>3.0000000000000001E-3</v>
      </c>
      <c r="L409" s="270">
        <v>1.8333333333333326E-3</v>
      </c>
      <c r="M409" s="271">
        <v>45.180722891566262</v>
      </c>
      <c r="N409" s="269">
        <v>358</v>
      </c>
      <c r="O409" s="269">
        <v>383</v>
      </c>
      <c r="P409" s="269">
        <v>410</v>
      </c>
      <c r="Q409" s="269">
        <v>438</v>
      </c>
      <c r="R409" s="269">
        <v>469</v>
      </c>
      <c r="S409" s="269" t="s">
        <v>163</v>
      </c>
      <c r="T409" s="270">
        <v>2.1000000000000001E-2</v>
      </c>
      <c r="U409" s="270">
        <v>2.3E-2</v>
      </c>
      <c r="V409" s="270">
        <v>2.4E-2</v>
      </c>
      <c r="W409" s="270">
        <v>2.5999999999999999E-2</v>
      </c>
      <c r="X409" s="270">
        <v>2.8000000000000001E-2</v>
      </c>
      <c r="Y409" s="270">
        <v>0</v>
      </c>
      <c r="Z409" s="270">
        <v>0</v>
      </c>
      <c r="AA409" s="270">
        <v>0</v>
      </c>
      <c r="AB409" s="270">
        <v>0</v>
      </c>
      <c r="AC409" s="270">
        <v>0</v>
      </c>
      <c r="AD409" s="270">
        <v>0</v>
      </c>
      <c r="AE409" s="270">
        <v>0</v>
      </c>
      <c r="AF409" s="270">
        <v>0</v>
      </c>
      <c r="AG409" s="270">
        <v>0</v>
      </c>
      <c r="AH409" s="270">
        <v>0</v>
      </c>
      <c r="AI409" s="270">
        <v>0</v>
      </c>
      <c r="AJ409" s="270">
        <v>0</v>
      </c>
      <c r="AK409" s="270">
        <v>0</v>
      </c>
      <c r="AL409" s="270">
        <v>0</v>
      </c>
      <c r="AM409" s="270">
        <v>0</v>
      </c>
      <c r="AN409" s="270">
        <v>3.0000000000000001E-3</v>
      </c>
      <c r="AO409" s="270">
        <v>3.0000000000000001E-3</v>
      </c>
      <c r="AP409" s="270">
        <v>3.0000000000000001E-3</v>
      </c>
      <c r="AQ409" s="270">
        <v>3.0000000000000001E-3</v>
      </c>
      <c r="AR409" s="270">
        <v>3.0000000000000001E-3</v>
      </c>
      <c r="AS409" s="270">
        <v>3.0000000000000001E-3</v>
      </c>
      <c r="AT409" s="270">
        <v>3.0000000000000001E-3</v>
      </c>
      <c r="AU409" s="270">
        <v>4.0000000000000001E-3</v>
      </c>
      <c r="AV409" s="270">
        <v>4.0000000000000001E-3</v>
      </c>
      <c r="AW409" s="270">
        <v>4.0000000000000001E-3</v>
      </c>
      <c r="AX409" s="270">
        <v>0</v>
      </c>
      <c r="AY409" s="270">
        <v>0</v>
      </c>
      <c r="AZ409" s="270">
        <v>0</v>
      </c>
      <c r="BA409" s="270">
        <v>0</v>
      </c>
      <c r="BB409" s="270">
        <v>0</v>
      </c>
      <c r="BC409" s="270">
        <v>0</v>
      </c>
      <c r="BD409" s="270">
        <v>0</v>
      </c>
      <c r="BE409" s="270">
        <v>0</v>
      </c>
      <c r="BF409" s="270">
        <v>0</v>
      </c>
      <c r="BG409" s="270">
        <v>0</v>
      </c>
    </row>
    <row r="410" spans="1:59">
      <c r="A410" s="267" t="s">
        <v>715</v>
      </c>
      <c r="B410" s="268">
        <v>2.2125833333333333</v>
      </c>
      <c r="C410" s="268">
        <v>3.9699999999999998</v>
      </c>
      <c r="D410" s="268">
        <v>0.39200000000000002</v>
      </c>
      <c r="E410" s="268"/>
      <c r="F410" s="269">
        <v>20000</v>
      </c>
      <c r="G410" s="270">
        <v>1.19</v>
      </c>
      <c r="H410" s="270">
        <v>0.1</v>
      </c>
      <c r="I410" s="270">
        <v>0</v>
      </c>
      <c r="J410" s="270">
        <v>0.1</v>
      </c>
      <c r="K410" s="270">
        <v>0.33</v>
      </c>
      <c r="L410" s="270">
        <v>0.10058333333333325</v>
      </c>
      <c r="M410" s="271">
        <v>59.5</v>
      </c>
      <c r="N410" s="269">
        <v>20300</v>
      </c>
      <c r="O410" s="269">
        <v>21000</v>
      </c>
      <c r="P410" s="269">
        <v>23000</v>
      </c>
      <c r="Q410" s="269">
        <v>25415</v>
      </c>
      <c r="R410" s="269">
        <v>29005</v>
      </c>
      <c r="S410" s="269" t="s">
        <v>163</v>
      </c>
      <c r="T410" s="270">
        <v>1.4950000000000001</v>
      </c>
      <c r="U410" s="270">
        <v>1.706</v>
      </c>
      <c r="V410" s="270">
        <v>1.9470000000000001</v>
      </c>
      <c r="W410" s="270">
        <v>2.2229999999999999</v>
      </c>
      <c r="X410" s="270">
        <v>2.5369999999999999</v>
      </c>
      <c r="Y410" s="270">
        <v>0.32200000000000001</v>
      </c>
      <c r="Z410" s="270">
        <v>0.36699999999999999</v>
      </c>
      <c r="AA410" s="270">
        <v>0.41899999999999998</v>
      </c>
      <c r="AB410" s="270">
        <v>0.47799999999999998</v>
      </c>
      <c r="AC410" s="270">
        <v>0.54600000000000004</v>
      </c>
      <c r="AD410" s="270">
        <v>0</v>
      </c>
      <c r="AE410" s="270">
        <v>0</v>
      </c>
      <c r="AF410" s="270">
        <v>0</v>
      </c>
      <c r="AG410" s="270">
        <v>0</v>
      </c>
      <c r="AH410" s="270">
        <v>0</v>
      </c>
      <c r="AI410" s="270">
        <v>0.105</v>
      </c>
      <c r="AJ410" s="270">
        <v>0.12</v>
      </c>
      <c r="AK410" s="270">
        <v>0.13700000000000001</v>
      </c>
      <c r="AL410" s="270">
        <v>0.156</v>
      </c>
      <c r="AM410" s="270">
        <v>0.17799999999999999</v>
      </c>
      <c r="AN410" s="270">
        <v>6.0000000000000001E-3</v>
      </c>
      <c r="AO410" s="270">
        <v>7.0000000000000001E-3</v>
      </c>
      <c r="AP410" s="270">
        <v>7.0000000000000001E-3</v>
      </c>
      <c r="AQ410" s="270">
        <v>8.0000000000000002E-3</v>
      </c>
      <c r="AR410" s="270">
        <v>0.01</v>
      </c>
      <c r="AS410" s="270">
        <v>0.10299999999999999</v>
      </c>
      <c r="AT410" s="270">
        <v>0.11700000000000001</v>
      </c>
      <c r="AU410" s="270">
        <v>0.13400000000000001</v>
      </c>
      <c r="AV410" s="270">
        <v>0.153</v>
      </c>
      <c r="AW410" s="270">
        <v>0.17399999999999999</v>
      </c>
      <c r="AX410" s="270">
        <v>1</v>
      </c>
      <c r="AY410" s="270">
        <v>0</v>
      </c>
      <c r="AZ410" s="270">
        <v>0</v>
      </c>
      <c r="BA410" s="270">
        <v>0</v>
      </c>
      <c r="BB410" s="270">
        <v>0</v>
      </c>
      <c r="BC410" s="270">
        <v>0</v>
      </c>
      <c r="BD410" s="270">
        <v>0</v>
      </c>
      <c r="BE410" s="270">
        <v>0</v>
      </c>
      <c r="BF410" s="270">
        <v>0</v>
      </c>
      <c r="BG410" s="270">
        <v>0</v>
      </c>
    </row>
    <row r="411" spans="1:59">
      <c r="A411" s="267" t="s">
        <v>716</v>
      </c>
      <c r="B411" s="268">
        <v>1.6833333333333332E-2</v>
      </c>
      <c r="C411" s="268">
        <v>0.05</v>
      </c>
      <c r="D411" s="268">
        <v>0</v>
      </c>
      <c r="E411" s="268"/>
      <c r="F411" s="269">
        <v>467</v>
      </c>
      <c r="G411" s="270">
        <v>1E-3</v>
      </c>
      <c r="H411" s="270">
        <v>0</v>
      </c>
      <c r="I411" s="270">
        <v>0</v>
      </c>
      <c r="J411" s="270">
        <v>3.0000000000000001E-3</v>
      </c>
      <c r="K411" s="270">
        <v>0.01</v>
      </c>
      <c r="L411" s="270">
        <v>2.8333333333333318E-3</v>
      </c>
      <c r="M411" s="271">
        <v>2.1413276231263385</v>
      </c>
      <c r="N411" s="269">
        <v>472</v>
      </c>
      <c r="O411" s="269">
        <v>500</v>
      </c>
      <c r="P411" s="269">
        <v>530</v>
      </c>
      <c r="Q411" s="269">
        <v>550</v>
      </c>
      <c r="R411" s="269">
        <v>600</v>
      </c>
      <c r="S411" s="269" t="s">
        <v>163</v>
      </c>
      <c r="T411" s="270">
        <v>2E-3</v>
      </c>
      <c r="U411" s="270">
        <v>2E-3</v>
      </c>
      <c r="V411" s="270">
        <v>3.0000000000000001E-3</v>
      </c>
      <c r="W411" s="270">
        <v>3.0000000000000001E-3</v>
      </c>
      <c r="X411" s="270">
        <v>3.0000000000000001E-3</v>
      </c>
      <c r="Y411" s="270">
        <v>0</v>
      </c>
      <c r="Z411" s="270">
        <v>0</v>
      </c>
      <c r="AA411" s="270">
        <v>0</v>
      </c>
      <c r="AB411" s="270">
        <v>0</v>
      </c>
      <c r="AC411" s="270">
        <v>0</v>
      </c>
      <c r="AD411" s="270">
        <v>0</v>
      </c>
      <c r="AE411" s="270">
        <v>0</v>
      </c>
      <c r="AF411" s="270">
        <v>0</v>
      </c>
      <c r="AG411" s="270">
        <v>0</v>
      </c>
      <c r="AH411" s="270">
        <v>0</v>
      </c>
      <c r="AI411" s="270">
        <v>2E-3</v>
      </c>
      <c r="AJ411" s="270">
        <v>2E-3</v>
      </c>
      <c r="AK411" s="270">
        <v>2E-3</v>
      </c>
      <c r="AL411" s="270">
        <v>2E-3</v>
      </c>
      <c r="AM411" s="270">
        <v>2E-3</v>
      </c>
      <c r="AN411" s="270">
        <v>0</v>
      </c>
      <c r="AO411" s="270">
        <v>0</v>
      </c>
      <c r="AP411" s="270">
        <v>0</v>
      </c>
      <c r="AQ411" s="270">
        <v>0</v>
      </c>
      <c r="AR411" s="270">
        <v>0</v>
      </c>
      <c r="AS411" s="270">
        <v>6.0000000000000001E-3</v>
      </c>
      <c r="AT411" s="270">
        <v>6.0000000000000001E-3</v>
      </c>
      <c r="AU411" s="270">
        <v>8.0000000000000002E-3</v>
      </c>
      <c r="AV411" s="270">
        <v>8.0000000000000002E-3</v>
      </c>
      <c r="AW411" s="270">
        <v>0.01</v>
      </c>
      <c r="AX411" s="270">
        <v>0</v>
      </c>
      <c r="AY411" s="270">
        <v>0</v>
      </c>
      <c r="AZ411" s="270">
        <v>0</v>
      </c>
      <c r="BA411" s="270">
        <v>0</v>
      </c>
      <c r="BB411" s="270">
        <v>0</v>
      </c>
      <c r="BC411" s="270">
        <v>0</v>
      </c>
      <c r="BD411" s="270">
        <v>0</v>
      </c>
      <c r="BE411" s="270">
        <v>0</v>
      </c>
      <c r="BF411" s="270">
        <v>0</v>
      </c>
      <c r="BG411" s="270">
        <v>0</v>
      </c>
    </row>
    <row r="412" spans="1:59">
      <c r="A412" s="267" t="s">
        <v>717</v>
      </c>
      <c r="B412" s="268">
        <v>0.42416666666666675</v>
      </c>
      <c r="C412" s="268">
        <v>1.046</v>
      </c>
      <c r="D412" s="268">
        <v>0</v>
      </c>
      <c r="E412" s="268"/>
      <c r="F412" s="269">
        <v>6500</v>
      </c>
      <c r="G412" s="270">
        <v>0.312</v>
      </c>
      <c r="H412" s="270">
        <v>6.5000000000000002E-2</v>
      </c>
      <c r="I412" s="270">
        <v>0</v>
      </c>
      <c r="J412" s="270">
        <v>0</v>
      </c>
      <c r="K412" s="270">
        <v>1.6E-2</v>
      </c>
      <c r="L412" s="270">
        <v>3.1166666666666731E-2</v>
      </c>
      <c r="M412" s="271">
        <v>48</v>
      </c>
      <c r="N412" s="269">
        <v>6543</v>
      </c>
      <c r="O412" s="269">
        <v>6675</v>
      </c>
      <c r="P412" s="269">
        <v>6916</v>
      </c>
      <c r="Q412" s="269">
        <v>7165</v>
      </c>
      <c r="R412" s="269">
        <v>7423</v>
      </c>
      <c r="S412" s="269" t="s">
        <v>163</v>
      </c>
      <c r="T412" s="270">
        <v>0.35599999999999998</v>
      </c>
      <c r="U412" s="270">
        <v>0.37</v>
      </c>
      <c r="V412" s="270">
        <v>0.38300000000000001</v>
      </c>
      <c r="W412" s="270">
        <v>0.39700000000000002</v>
      </c>
      <c r="X412" s="270">
        <v>0.41099999999999998</v>
      </c>
      <c r="Y412" s="270">
        <v>7.0000000000000007E-2</v>
      </c>
      <c r="Z412" s="270">
        <v>7.0999999999999994E-2</v>
      </c>
      <c r="AA412" s="270">
        <v>7.4999999999999997E-2</v>
      </c>
      <c r="AB412" s="270">
        <v>0.08</v>
      </c>
      <c r="AC412" s="270">
        <v>8.3000000000000004E-2</v>
      </c>
      <c r="AD412" s="270">
        <v>0</v>
      </c>
      <c r="AE412" s="270">
        <v>0</v>
      </c>
      <c r="AF412" s="270">
        <v>0</v>
      </c>
      <c r="AG412" s="270">
        <v>0</v>
      </c>
      <c r="AH412" s="270">
        <v>0</v>
      </c>
      <c r="AI412" s="270">
        <v>6.0000000000000001E-3</v>
      </c>
      <c r="AJ412" s="270">
        <v>6.0000000000000001E-3</v>
      </c>
      <c r="AK412" s="270">
        <v>7.0000000000000001E-3</v>
      </c>
      <c r="AL412" s="270">
        <v>7.0000000000000001E-3</v>
      </c>
      <c r="AM412" s="270">
        <v>7.0000000000000001E-3</v>
      </c>
      <c r="AN412" s="270">
        <v>1E-3</v>
      </c>
      <c r="AO412" s="270">
        <v>1E-3</v>
      </c>
      <c r="AP412" s="270">
        <v>1E-3</v>
      </c>
      <c r="AQ412" s="270">
        <v>1E-3</v>
      </c>
      <c r="AR412" s="270">
        <v>1E-3</v>
      </c>
      <c r="AS412" s="270">
        <v>1.7999999999999999E-2</v>
      </c>
      <c r="AT412" s="270">
        <v>1.7999999999999999E-2</v>
      </c>
      <c r="AU412" s="270">
        <v>1.9E-2</v>
      </c>
      <c r="AV412" s="270">
        <v>0.02</v>
      </c>
      <c r="AW412" s="270">
        <v>0.02</v>
      </c>
      <c r="AX412" s="270">
        <v>0</v>
      </c>
      <c r="AY412" s="270">
        <v>0</v>
      </c>
      <c r="AZ412" s="270">
        <v>0</v>
      </c>
      <c r="BA412" s="270">
        <v>0</v>
      </c>
      <c r="BB412" s="270">
        <v>0</v>
      </c>
      <c r="BC412" s="270">
        <v>0</v>
      </c>
      <c r="BD412" s="270">
        <v>0</v>
      </c>
      <c r="BE412" s="270">
        <v>0</v>
      </c>
      <c r="BF412" s="270">
        <v>0</v>
      </c>
      <c r="BG412" s="270">
        <v>0</v>
      </c>
    </row>
    <row r="413" spans="1:59">
      <c r="A413" s="267" t="s">
        <v>718</v>
      </c>
      <c r="B413" s="268">
        <v>1.283333333333333E-2</v>
      </c>
      <c r="C413" s="268">
        <v>0.02</v>
      </c>
      <c r="D413" s="268">
        <v>0</v>
      </c>
      <c r="E413" s="268"/>
      <c r="F413" s="269">
        <v>100</v>
      </c>
      <c r="G413" s="270">
        <v>6.0000000000000001E-3</v>
      </c>
      <c r="H413" s="270">
        <v>0</v>
      </c>
      <c r="I413" s="270">
        <v>0</v>
      </c>
      <c r="J413" s="270">
        <v>0</v>
      </c>
      <c r="K413" s="270">
        <v>4.0000000000000001E-3</v>
      </c>
      <c r="L413" s="270">
        <v>2.8333333333333301E-3</v>
      </c>
      <c r="M413" s="271">
        <v>60</v>
      </c>
      <c r="N413" s="269">
        <v>110</v>
      </c>
      <c r="O413" s="269">
        <v>116</v>
      </c>
      <c r="P413" s="269">
        <v>126</v>
      </c>
      <c r="Q413" s="269">
        <v>133</v>
      </c>
      <c r="R413" s="269">
        <v>140</v>
      </c>
      <c r="S413" s="269" t="s">
        <v>163</v>
      </c>
      <c r="T413" s="270">
        <v>2E-3</v>
      </c>
      <c r="U413" s="270">
        <v>3.0000000000000001E-3</v>
      </c>
      <c r="V413" s="270">
        <v>3.0000000000000001E-3</v>
      </c>
      <c r="W413" s="270">
        <v>3.0000000000000001E-3</v>
      </c>
      <c r="X413" s="270">
        <v>4.0000000000000001E-3</v>
      </c>
      <c r="Y413" s="270">
        <v>0</v>
      </c>
      <c r="Z413" s="270">
        <v>0</v>
      </c>
      <c r="AA413" s="270">
        <v>0</v>
      </c>
      <c r="AB413" s="270">
        <v>0</v>
      </c>
      <c r="AC413" s="270">
        <v>0</v>
      </c>
      <c r="AD413" s="270">
        <v>0</v>
      </c>
      <c r="AE413" s="270">
        <v>0</v>
      </c>
      <c r="AF413" s="270">
        <v>0</v>
      </c>
      <c r="AG413" s="270">
        <v>0</v>
      </c>
      <c r="AH413" s="270">
        <v>0</v>
      </c>
      <c r="AI413" s="270">
        <v>0</v>
      </c>
      <c r="AJ413" s="270">
        <v>0</v>
      </c>
      <c r="AK413" s="270">
        <v>0</v>
      </c>
      <c r="AL413" s="270">
        <v>0</v>
      </c>
      <c r="AM413" s="270">
        <v>0</v>
      </c>
      <c r="AN413" s="270">
        <v>0</v>
      </c>
      <c r="AO413" s="270">
        <v>0</v>
      </c>
      <c r="AP413" s="270">
        <v>0</v>
      </c>
      <c r="AQ413" s="270">
        <v>0</v>
      </c>
      <c r="AR413" s="270">
        <v>0</v>
      </c>
      <c r="AS413" s="270">
        <v>1E-3</v>
      </c>
      <c r="AT413" s="270">
        <v>1E-3</v>
      </c>
      <c r="AU413" s="270">
        <v>1E-3</v>
      </c>
      <c r="AV413" s="270">
        <v>1E-3</v>
      </c>
      <c r="AW413" s="270">
        <v>1E-3</v>
      </c>
      <c r="AX413" s="270">
        <v>0</v>
      </c>
      <c r="AY413" s="270">
        <v>0</v>
      </c>
      <c r="AZ413" s="270">
        <v>0</v>
      </c>
      <c r="BA413" s="270">
        <v>0</v>
      </c>
      <c r="BB413" s="270">
        <v>0</v>
      </c>
      <c r="BC413" s="270">
        <v>0</v>
      </c>
      <c r="BD413" s="270">
        <v>0</v>
      </c>
      <c r="BE413" s="270">
        <v>0</v>
      </c>
      <c r="BF413" s="270">
        <v>0</v>
      </c>
      <c r="BG413" s="270">
        <v>0</v>
      </c>
    </row>
    <row r="414" spans="1:59">
      <c r="A414" s="267" t="s">
        <v>719</v>
      </c>
      <c r="B414" s="268">
        <v>8.4833333333333316E-2</v>
      </c>
      <c r="C414" s="268">
        <v>0.2</v>
      </c>
      <c r="D414" s="268">
        <v>0</v>
      </c>
      <c r="E414" s="268"/>
      <c r="F414" s="269">
        <v>1525</v>
      </c>
      <c r="G414" s="270">
        <v>5.6000000000000001E-2</v>
      </c>
      <c r="H414" s="270">
        <v>0.01</v>
      </c>
      <c r="I414" s="270">
        <v>0</v>
      </c>
      <c r="J414" s="270">
        <v>0</v>
      </c>
      <c r="K414" s="270">
        <v>1.2E-2</v>
      </c>
      <c r="L414" s="270">
        <v>6.8333333333333163E-3</v>
      </c>
      <c r="M414" s="271">
        <v>36.721311475409834</v>
      </c>
      <c r="N414" s="269">
        <v>1587</v>
      </c>
      <c r="O414" s="269">
        <v>1650</v>
      </c>
      <c r="P414" s="269">
        <v>1800</v>
      </c>
      <c r="Q414" s="269">
        <v>1900</v>
      </c>
      <c r="R414" s="269">
        <v>2000</v>
      </c>
      <c r="S414" s="269" t="s">
        <v>163</v>
      </c>
      <c r="T414" s="270">
        <v>6.0999999999999999E-2</v>
      </c>
      <c r="U414" s="270">
        <v>6.5000000000000002E-2</v>
      </c>
      <c r="V414" s="270">
        <v>7.0000000000000007E-2</v>
      </c>
      <c r="W414" s="270">
        <v>7.4999999999999997E-2</v>
      </c>
      <c r="X414" s="270">
        <v>0.08</v>
      </c>
      <c r="Y414" s="270">
        <v>4.0000000000000001E-3</v>
      </c>
      <c r="Z414" s="270">
        <v>5.0000000000000001E-3</v>
      </c>
      <c r="AA414" s="270">
        <v>5.0000000000000001E-3</v>
      </c>
      <c r="AB414" s="270">
        <v>5.0000000000000001E-3</v>
      </c>
      <c r="AC414" s="270">
        <v>6.0000000000000001E-3</v>
      </c>
      <c r="AD414" s="270">
        <v>0</v>
      </c>
      <c r="AE414" s="270">
        <v>0</v>
      </c>
      <c r="AF414" s="270">
        <v>0</v>
      </c>
      <c r="AG414" s="270">
        <v>0</v>
      </c>
      <c r="AH414" s="270">
        <v>0</v>
      </c>
      <c r="AI414" s="270">
        <v>2E-3</v>
      </c>
      <c r="AJ414" s="270">
        <v>2E-3</v>
      </c>
      <c r="AK414" s="270">
        <v>2E-3</v>
      </c>
      <c r="AL414" s="270">
        <v>3.0000000000000001E-3</v>
      </c>
      <c r="AM414" s="270">
        <v>3.0000000000000001E-3</v>
      </c>
      <c r="AN414" s="270">
        <v>1.6E-2</v>
      </c>
      <c r="AO414" s="270">
        <v>1.7000000000000001E-2</v>
      </c>
      <c r="AP414" s="270">
        <v>1.7999999999999999E-2</v>
      </c>
      <c r="AQ414" s="270">
        <v>1.9E-2</v>
      </c>
      <c r="AR414" s="270">
        <v>2.1000000000000001E-2</v>
      </c>
      <c r="AS414" s="270">
        <v>7.0000000000000001E-3</v>
      </c>
      <c r="AT414" s="270">
        <v>8.0000000000000002E-3</v>
      </c>
      <c r="AU414" s="270">
        <v>8.9999999999999993E-3</v>
      </c>
      <c r="AV414" s="270">
        <v>8.9999999999999993E-3</v>
      </c>
      <c r="AW414" s="270">
        <v>0.01</v>
      </c>
      <c r="AX414" s="270">
        <v>0</v>
      </c>
      <c r="AY414" s="270">
        <v>0</v>
      </c>
      <c r="AZ414" s="270">
        <v>0</v>
      </c>
      <c r="BA414" s="270">
        <v>0</v>
      </c>
      <c r="BB414" s="270">
        <v>0</v>
      </c>
      <c r="BC414" s="270">
        <v>0</v>
      </c>
      <c r="BD414" s="270">
        <v>0</v>
      </c>
      <c r="BE414" s="270">
        <v>0</v>
      </c>
      <c r="BF414" s="270">
        <v>0</v>
      </c>
      <c r="BG414" s="270">
        <v>0</v>
      </c>
    </row>
    <row r="415" spans="1:59">
      <c r="A415" s="267" t="s">
        <v>720</v>
      </c>
      <c r="B415" s="268">
        <v>5.7104166666666671</v>
      </c>
      <c r="C415" s="268">
        <v>18</v>
      </c>
      <c r="D415" s="268">
        <v>0.11800000000000001</v>
      </c>
      <c r="E415" s="268"/>
      <c r="F415" s="269">
        <v>35000</v>
      </c>
      <c r="G415" s="270">
        <v>1.6</v>
      </c>
      <c r="H415" s="270">
        <v>3.1</v>
      </c>
      <c r="I415" s="270">
        <v>0</v>
      </c>
      <c r="J415" s="270">
        <v>0.2</v>
      </c>
      <c r="K415" s="270">
        <v>0.05</v>
      </c>
      <c r="L415" s="270">
        <v>0.64241666666666664</v>
      </c>
      <c r="M415" s="271">
        <v>45.714285714285715</v>
      </c>
      <c r="N415" s="269">
        <v>40980</v>
      </c>
      <c r="O415" s="269">
        <v>51850</v>
      </c>
      <c r="P415" s="269">
        <v>62730</v>
      </c>
      <c r="Q415" s="269">
        <v>73600</v>
      </c>
      <c r="R415" s="269">
        <v>84470</v>
      </c>
      <c r="S415" s="269" t="s">
        <v>177</v>
      </c>
      <c r="T415" s="270">
        <v>1.95</v>
      </c>
      <c r="U415" s="270">
        <v>2.4700000000000002</v>
      </c>
      <c r="V415" s="270">
        <v>2.99</v>
      </c>
      <c r="W415" s="270">
        <v>3.51</v>
      </c>
      <c r="X415" s="270">
        <v>4.03</v>
      </c>
      <c r="Y415" s="270">
        <v>3.95</v>
      </c>
      <c r="Z415" s="270">
        <v>4.95</v>
      </c>
      <c r="AA415" s="270">
        <v>5.75</v>
      </c>
      <c r="AB415" s="270">
        <v>7.05</v>
      </c>
      <c r="AC415" s="270">
        <v>8.25</v>
      </c>
      <c r="AD415" s="270">
        <v>0</v>
      </c>
      <c r="AE415" s="270">
        <v>0</v>
      </c>
      <c r="AF415" s="270">
        <v>0</v>
      </c>
      <c r="AG415" s="270">
        <v>0</v>
      </c>
      <c r="AH415" s="270">
        <v>0</v>
      </c>
      <c r="AI415" s="270">
        <v>0.24</v>
      </c>
      <c r="AJ415" s="270">
        <v>0.28999999999999998</v>
      </c>
      <c r="AK415" s="270">
        <v>0.35</v>
      </c>
      <c r="AL415" s="270">
        <v>0.42</v>
      </c>
      <c r="AM415" s="270">
        <v>0.5</v>
      </c>
      <c r="AN415" s="270">
        <v>0.1</v>
      </c>
      <c r="AO415" s="270">
        <v>0.105</v>
      </c>
      <c r="AP415" s="270">
        <v>0.11</v>
      </c>
      <c r="AQ415" s="270">
        <v>0.115</v>
      </c>
      <c r="AR415" s="270">
        <v>0.12</v>
      </c>
      <c r="AS415" s="270">
        <v>0.93799999999999994</v>
      </c>
      <c r="AT415" s="270">
        <v>1.1759999999999999</v>
      </c>
      <c r="AU415" s="270">
        <v>1.3839999999999999</v>
      </c>
      <c r="AV415" s="270">
        <v>1.669</v>
      </c>
      <c r="AW415" s="270">
        <v>1.9390000000000001</v>
      </c>
      <c r="AX415" s="270">
        <v>0</v>
      </c>
      <c r="AY415" s="270">
        <v>0</v>
      </c>
      <c r="AZ415" s="270">
        <v>0</v>
      </c>
      <c r="BA415" s="270">
        <v>0</v>
      </c>
      <c r="BB415" s="270">
        <v>0</v>
      </c>
      <c r="BC415" s="270">
        <v>0.1</v>
      </c>
      <c r="BD415" s="270">
        <v>0</v>
      </c>
      <c r="BE415" s="270">
        <v>-0.1</v>
      </c>
      <c r="BF415" s="270">
        <v>0</v>
      </c>
      <c r="BG415" s="270">
        <v>0</v>
      </c>
    </row>
    <row r="416" spans="1:59">
      <c r="A416" s="267" t="s">
        <v>721</v>
      </c>
      <c r="B416" s="268">
        <v>0.28275</v>
      </c>
      <c r="C416" s="268">
        <v>0.5</v>
      </c>
      <c r="D416" s="268">
        <v>0</v>
      </c>
      <c r="E416" s="268"/>
      <c r="F416" s="269">
        <v>3162</v>
      </c>
      <c r="G416" s="270">
        <v>0.218</v>
      </c>
      <c r="H416" s="270">
        <v>2E-3</v>
      </c>
      <c r="I416" s="270">
        <v>1E-3</v>
      </c>
      <c r="J416" s="270">
        <v>2E-3</v>
      </c>
      <c r="K416" s="270">
        <v>1E-3</v>
      </c>
      <c r="L416" s="270">
        <v>5.8749999999999997E-2</v>
      </c>
      <c r="M416" s="271">
        <v>68.943706514864004</v>
      </c>
      <c r="N416" s="269">
        <v>3206</v>
      </c>
      <c r="O416" s="269">
        <v>3239</v>
      </c>
      <c r="P416" s="269">
        <v>3271</v>
      </c>
      <c r="Q416" s="269">
        <v>3304</v>
      </c>
      <c r="R416" s="269">
        <v>3337</v>
      </c>
      <c r="S416" s="269" t="s">
        <v>129</v>
      </c>
      <c r="T416" s="270">
        <v>0.218</v>
      </c>
      <c r="U416" s="270">
        <v>0.219</v>
      </c>
      <c r="V416" s="270">
        <v>0.221</v>
      </c>
      <c r="W416" s="270">
        <v>0.223</v>
      </c>
      <c r="X416" s="270">
        <v>0.22500000000000001</v>
      </c>
      <c r="Y416" s="270">
        <v>2E-3</v>
      </c>
      <c r="Z416" s="270">
        <v>2E-3</v>
      </c>
      <c r="AA416" s="270">
        <v>2E-3</v>
      </c>
      <c r="AB416" s="270">
        <v>2E-3</v>
      </c>
      <c r="AC416" s="270">
        <v>2E-3</v>
      </c>
      <c r="AD416" s="270">
        <v>1E-3</v>
      </c>
      <c r="AE416" s="270">
        <v>1E-3</v>
      </c>
      <c r="AF416" s="270">
        <v>1E-3</v>
      </c>
      <c r="AG416" s="270">
        <v>1E-3</v>
      </c>
      <c r="AH416" s="270">
        <v>1E-3</v>
      </c>
      <c r="AI416" s="270">
        <v>2E-3</v>
      </c>
      <c r="AJ416" s="270">
        <v>2E-3</v>
      </c>
      <c r="AK416" s="270">
        <v>2E-3</v>
      </c>
      <c r="AL416" s="270">
        <v>2E-3</v>
      </c>
      <c r="AM416" s="270">
        <v>2E-3</v>
      </c>
      <c r="AN416" s="270">
        <v>1E-3</v>
      </c>
      <c r="AO416" s="270">
        <v>1E-3</v>
      </c>
      <c r="AP416" s="270">
        <v>1E-3</v>
      </c>
      <c r="AQ416" s="270">
        <v>1E-3</v>
      </c>
      <c r="AR416" s="270">
        <v>1E-3</v>
      </c>
      <c r="AS416" s="270">
        <v>3.7999999999999999E-2</v>
      </c>
      <c r="AT416" s="270">
        <v>3.7999999999999999E-2</v>
      </c>
      <c r="AU416" s="270">
        <v>3.9E-2</v>
      </c>
      <c r="AV416" s="270">
        <v>3.9E-2</v>
      </c>
      <c r="AW416" s="270">
        <v>3.9E-2</v>
      </c>
      <c r="AX416" s="270">
        <v>0</v>
      </c>
      <c r="AY416" s="270">
        <v>0</v>
      </c>
      <c r="AZ416" s="270">
        <v>0</v>
      </c>
      <c r="BA416" s="270">
        <v>0</v>
      </c>
      <c r="BB416" s="270">
        <v>0</v>
      </c>
      <c r="BC416" s="270">
        <v>0</v>
      </c>
      <c r="BD416" s="270">
        <v>0</v>
      </c>
      <c r="BE416" s="270">
        <v>0</v>
      </c>
      <c r="BF416" s="270">
        <v>0</v>
      </c>
      <c r="BG416" s="270">
        <v>0</v>
      </c>
    </row>
    <row r="417" spans="1:59">
      <c r="A417" s="267" t="s">
        <v>722</v>
      </c>
      <c r="B417" s="268">
        <v>1.2175833333333332</v>
      </c>
      <c r="C417" s="268">
        <v>2.64</v>
      </c>
      <c r="D417" s="268">
        <v>0</v>
      </c>
      <c r="E417" s="268"/>
      <c r="F417" s="269">
        <v>9420</v>
      </c>
      <c r="G417" s="270">
        <v>0.50800000000000001</v>
      </c>
      <c r="H417" s="270">
        <v>0.29399999999999998</v>
      </c>
      <c r="I417" s="270">
        <v>2.4E-2</v>
      </c>
      <c r="J417" s="270">
        <v>0.152</v>
      </c>
      <c r="K417" s="270">
        <v>0.17199999999999999</v>
      </c>
      <c r="L417" s="270">
        <v>6.7583333333333107E-2</v>
      </c>
      <c r="M417" s="271">
        <v>53.92781316348195</v>
      </c>
      <c r="N417" s="269">
        <v>9261</v>
      </c>
      <c r="O417" s="269">
        <v>10461</v>
      </c>
      <c r="P417" s="269">
        <v>11400</v>
      </c>
      <c r="Q417" s="269">
        <v>12652</v>
      </c>
      <c r="R417" s="269">
        <v>14405</v>
      </c>
      <c r="S417" s="269" t="s">
        <v>210</v>
      </c>
      <c r="T417" s="270">
        <v>0.53</v>
      </c>
      <c r="U417" s="270">
        <v>0.56200000000000006</v>
      </c>
      <c r="V417" s="270">
        <v>0.58799999999999997</v>
      </c>
      <c r="W417" s="270">
        <v>0.59699999999999998</v>
      </c>
      <c r="X417" s="270">
        <v>0.61</v>
      </c>
      <c r="Y417" s="270">
        <v>0.29499999999999998</v>
      </c>
      <c r="Z417" s="270">
        <v>0.29799999999999999</v>
      </c>
      <c r="AA417" s="270">
        <v>0.30099999999999999</v>
      </c>
      <c r="AB417" s="270">
        <v>0.30199999999999999</v>
      </c>
      <c r="AC417" s="270">
        <v>0.311</v>
      </c>
      <c r="AD417" s="270">
        <v>2.5000000000000001E-2</v>
      </c>
      <c r="AE417" s="270">
        <v>2.5000000000000001E-2</v>
      </c>
      <c r="AF417" s="270">
        <v>2.5000000000000001E-2</v>
      </c>
      <c r="AG417" s="270">
        <v>2.5000000000000001E-2</v>
      </c>
      <c r="AH417" s="270">
        <v>2.5000000000000001E-2</v>
      </c>
      <c r="AI417" s="270">
        <v>0.152</v>
      </c>
      <c r="AJ417" s="270">
        <v>0.153</v>
      </c>
      <c r="AK417" s="270">
        <v>0.153</v>
      </c>
      <c r="AL417" s="270">
        <v>0.154</v>
      </c>
      <c r="AM417" s="270">
        <v>0.155</v>
      </c>
      <c r="AN417" s="270">
        <v>0.05</v>
      </c>
      <c r="AO417" s="270">
        <v>0.05</v>
      </c>
      <c r="AP417" s="270">
        <v>0.05</v>
      </c>
      <c r="AQ417" s="270">
        <v>0.05</v>
      </c>
      <c r="AR417" s="270">
        <v>0.05</v>
      </c>
      <c r="AS417" s="270">
        <v>0.113</v>
      </c>
      <c r="AT417" s="270">
        <v>0.11700000000000001</v>
      </c>
      <c r="AU417" s="270">
        <v>0.12</v>
      </c>
      <c r="AV417" s="270">
        <v>0.121</v>
      </c>
      <c r="AW417" s="270">
        <v>0.123</v>
      </c>
      <c r="AX417" s="270">
        <v>0</v>
      </c>
      <c r="AY417" s="270">
        <v>0</v>
      </c>
      <c r="AZ417" s="270">
        <v>0</v>
      </c>
      <c r="BA417" s="270">
        <v>0</v>
      </c>
      <c r="BB417" s="270">
        <v>0</v>
      </c>
      <c r="BC417" s="270">
        <v>0</v>
      </c>
      <c r="BD417" s="270">
        <v>0</v>
      </c>
      <c r="BE417" s="270">
        <v>0</v>
      </c>
      <c r="BF417" s="270">
        <v>0</v>
      </c>
      <c r="BG417" s="270">
        <v>0</v>
      </c>
    </row>
    <row r="418" spans="1:59">
      <c r="A418" s="267" t="s">
        <v>723</v>
      </c>
      <c r="B418" s="268">
        <v>8.6416666666666675</v>
      </c>
      <c r="C418" s="268">
        <v>18</v>
      </c>
      <c r="D418" s="268">
        <v>1.163</v>
      </c>
      <c r="E418" s="268"/>
      <c r="F418" s="269">
        <v>25173</v>
      </c>
      <c r="G418" s="270">
        <v>1.4</v>
      </c>
      <c r="H418" s="270">
        <v>1.6</v>
      </c>
      <c r="I418" s="270">
        <v>3.3</v>
      </c>
      <c r="J418" s="270">
        <v>0.4</v>
      </c>
      <c r="K418" s="270">
        <v>0.18</v>
      </c>
      <c r="L418" s="270">
        <v>0.59866666666666823</v>
      </c>
      <c r="M418" s="271">
        <v>55.615143208993764</v>
      </c>
      <c r="N418" s="269">
        <v>30000</v>
      </c>
      <c r="O418" s="269">
        <v>33000</v>
      </c>
      <c r="P418" s="269">
        <v>36000</v>
      </c>
      <c r="Q418" s="269">
        <v>39000</v>
      </c>
      <c r="R418" s="269">
        <v>42000</v>
      </c>
      <c r="S418" s="269" t="s">
        <v>214</v>
      </c>
      <c r="T418" s="270">
        <v>2</v>
      </c>
      <c r="U418" s="270">
        <v>2.1</v>
      </c>
      <c r="V418" s="270">
        <v>2.2000000000000002</v>
      </c>
      <c r="W418" s="270">
        <v>2.4</v>
      </c>
      <c r="X418" s="270">
        <v>2.5</v>
      </c>
      <c r="Y418" s="270">
        <v>2</v>
      </c>
      <c r="Z418" s="270">
        <v>2.1</v>
      </c>
      <c r="AA418" s="270">
        <v>2.2000000000000002</v>
      </c>
      <c r="AB418" s="270">
        <v>2.4</v>
      </c>
      <c r="AC418" s="270">
        <v>2.5</v>
      </c>
      <c r="AD418" s="270">
        <v>4</v>
      </c>
      <c r="AE418" s="270">
        <v>4.4000000000000004</v>
      </c>
      <c r="AF418" s="270">
        <v>4.8</v>
      </c>
      <c r="AG418" s="270">
        <v>5.2</v>
      </c>
      <c r="AH418" s="270">
        <v>5.6</v>
      </c>
      <c r="AI418" s="270">
        <v>1</v>
      </c>
      <c r="AJ418" s="270">
        <v>1.1000000000000001</v>
      </c>
      <c r="AK418" s="270">
        <v>1.2</v>
      </c>
      <c r="AL418" s="270">
        <v>1.4</v>
      </c>
      <c r="AM418" s="270">
        <v>1.5</v>
      </c>
      <c r="AN418" s="270">
        <v>0.2</v>
      </c>
      <c r="AO418" s="270">
        <v>0.2</v>
      </c>
      <c r="AP418" s="270">
        <v>0.3</v>
      </c>
      <c r="AQ418" s="270">
        <v>0.3</v>
      </c>
      <c r="AR418" s="270">
        <v>0.5</v>
      </c>
      <c r="AS418" s="270">
        <v>1</v>
      </c>
      <c r="AT418" s="270">
        <v>0.95</v>
      </c>
      <c r="AU418" s="270">
        <v>0.9</v>
      </c>
      <c r="AV418" s="270">
        <v>0.8</v>
      </c>
      <c r="AW418" s="270">
        <v>0.8</v>
      </c>
      <c r="AX418" s="270">
        <v>0</v>
      </c>
      <c r="AY418" s="270">
        <v>0</v>
      </c>
      <c r="AZ418" s="270">
        <v>0</v>
      </c>
      <c r="BA418" s="270">
        <v>0</v>
      </c>
      <c r="BB418" s="270">
        <v>0</v>
      </c>
      <c r="BC418" s="270">
        <v>0</v>
      </c>
      <c r="BD418" s="270">
        <v>0</v>
      </c>
      <c r="BE418" s="270">
        <v>0</v>
      </c>
      <c r="BF418" s="270">
        <v>0</v>
      </c>
      <c r="BG418" s="270">
        <v>0</v>
      </c>
    </row>
    <row r="419" spans="1:59">
      <c r="A419" s="267" t="s">
        <v>1024</v>
      </c>
      <c r="B419" s="268" t="s">
        <v>395</v>
      </c>
      <c r="C419" s="268">
        <v>0</v>
      </c>
      <c r="D419" s="268">
        <v>0</v>
      </c>
      <c r="E419" s="268"/>
      <c r="F419" s="269" t="e">
        <v>#N/A</v>
      </c>
      <c r="G419" s="270">
        <v>0</v>
      </c>
      <c r="H419" s="270">
        <v>0</v>
      </c>
      <c r="I419" s="270">
        <v>0</v>
      </c>
      <c r="J419" s="270">
        <v>0</v>
      </c>
      <c r="K419" s="270">
        <v>0</v>
      </c>
      <c r="L419" s="270" t="e">
        <v>#VALUE!</v>
      </c>
      <c r="M419" s="271" t="s">
        <v>395</v>
      </c>
      <c r="N419" s="269">
        <v>0</v>
      </c>
      <c r="O419" s="269">
        <v>0</v>
      </c>
      <c r="P419" s="269">
        <v>0</v>
      </c>
      <c r="Q419" s="269">
        <v>0</v>
      </c>
      <c r="R419" s="269">
        <v>0</v>
      </c>
      <c r="S419" s="269" t="s">
        <v>134</v>
      </c>
      <c r="T419" s="270">
        <v>0</v>
      </c>
      <c r="U419" s="270">
        <v>0</v>
      </c>
      <c r="V419" s="270">
        <v>0</v>
      </c>
      <c r="W419" s="270">
        <v>0</v>
      </c>
      <c r="X419" s="270">
        <v>0</v>
      </c>
      <c r="Y419" s="270">
        <v>0</v>
      </c>
      <c r="Z419" s="270">
        <v>0</v>
      </c>
      <c r="AA419" s="270">
        <v>0</v>
      </c>
      <c r="AB419" s="270">
        <v>0</v>
      </c>
      <c r="AC419" s="270">
        <v>0</v>
      </c>
      <c r="AD419" s="270">
        <v>0</v>
      </c>
      <c r="AE419" s="270">
        <v>0</v>
      </c>
      <c r="AF419" s="270">
        <v>0</v>
      </c>
      <c r="AG419" s="270">
        <v>0</v>
      </c>
      <c r="AH419" s="270">
        <v>0</v>
      </c>
      <c r="AI419" s="270">
        <v>0</v>
      </c>
      <c r="AJ419" s="270">
        <v>0</v>
      </c>
      <c r="AK419" s="270">
        <v>0</v>
      </c>
      <c r="AL419" s="270">
        <v>0</v>
      </c>
      <c r="AM419" s="270">
        <v>0</v>
      </c>
      <c r="AN419" s="270">
        <v>0</v>
      </c>
      <c r="AO419" s="270">
        <v>0</v>
      </c>
      <c r="AP419" s="270">
        <v>0</v>
      </c>
      <c r="AQ419" s="270">
        <v>0</v>
      </c>
      <c r="AR419" s="270">
        <v>0</v>
      </c>
      <c r="AS419" s="270">
        <v>0</v>
      </c>
      <c r="AT419" s="270">
        <v>0</v>
      </c>
      <c r="AU419" s="270">
        <v>0</v>
      </c>
      <c r="AV419" s="270">
        <v>0</v>
      </c>
      <c r="AW419" s="270">
        <v>0</v>
      </c>
      <c r="AX419" s="270">
        <v>0</v>
      </c>
      <c r="AY419" s="270">
        <v>0</v>
      </c>
      <c r="AZ419" s="270">
        <v>0</v>
      </c>
      <c r="BA419" s="270">
        <v>0</v>
      </c>
      <c r="BB419" s="270">
        <v>0</v>
      </c>
      <c r="BC419" s="270">
        <v>0</v>
      </c>
      <c r="BD419" s="270">
        <v>0</v>
      </c>
      <c r="BE419" s="270">
        <v>0</v>
      </c>
      <c r="BF419" s="270">
        <v>0</v>
      </c>
      <c r="BG419" s="270">
        <v>0</v>
      </c>
    </row>
    <row r="420" spans="1:59">
      <c r="A420" s="267" t="s">
        <v>724</v>
      </c>
      <c r="B420" s="268">
        <v>4.3833333333333335E-2</v>
      </c>
      <c r="C420" s="268">
        <v>0.06</v>
      </c>
      <c r="D420" s="268">
        <v>0</v>
      </c>
      <c r="E420" s="268"/>
      <c r="F420" s="269">
        <v>512</v>
      </c>
      <c r="G420" s="270">
        <v>3.5000000000000003E-2</v>
      </c>
      <c r="H420" s="270">
        <v>2E-3</v>
      </c>
      <c r="I420" s="270">
        <v>0</v>
      </c>
      <c r="J420" s="270">
        <v>2E-3</v>
      </c>
      <c r="K420" s="270">
        <v>2E-3</v>
      </c>
      <c r="L420" s="270">
        <v>2.8333333333333266E-3</v>
      </c>
      <c r="M420" s="271">
        <v>68.359375</v>
      </c>
      <c r="N420" s="269">
        <v>512</v>
      </c>
      <c r="O420" s="269">
        <v>512</v>
      </c>
      <c r="P420" s="269">
        <v>512</v>
      </c>
      <c r="Q420" s="269">
        <v>512</v>
      </c>
      <c r="R420" s="269">
        <v>512</v>
      </c>
      <c r="S420" s="269" t="s">
        <v>222</v>
      </c>
      <c r="T420" s="270">
        <v>3.5000000000000003E-2</v>
      </c>
      <c r="U420" s="270">
        <v>3.5000000000000003E-2</v>
      </c>
      <c r="V420" s="270">
        <v>3.5000000000000003E-2</v>
      </c>
      <c r="W420" s="270">
        <v>3.5000000000000003E-2</v>
      </c>
      <c r="X420" s="270">
        <v>3.5000000000000003E-2</v>
      </c>
      <c r="Y420" s="270">
        <v>2E-3</v>
      </c>
      <c r="Z420" s="270">
        <v>2E-3</v>
      </c>
      <c r="AA420" s="270">
        <v>2E-3</v>
      </c>
      <c r="AB420" s="270">
        <v>2E-3</v>
      </c>
      <c r="AC420" s="270">
        <v>2E-3</v>
      </c>
      <c r="AD420" s="270">
        <v>0</v>
      </c>
      <c r="AE420" s="270">
        <v>0</v>
      </c>
      <c r="AF420" s="270">
        <v>0</v>
      </c>
      <c r="AG420" s="270">
        <v>0</v>
      </c>
      <c r="AH420" s="270">
        <v>0</v>
      </c>
      <c r="AI420" s="270">
        <v>2E-3</v>
      </c>
      <c r="AJ420" s="270">
        <v>2E-3</v>
      </c>
      <c r="AK420" s="270">
        <v>2E-3</v>
      </c>
      <c r="AL420" s="270">
        <v>2E-3</v>
      </c>
      <c r="AM420" s="270">
        <v>2E-3</v>
      </c>
      <c r="AN420" s="270">
        <v>3.0000000000000001E-3</v>
      </c>
      <c r="AO420" s="270">
        <v>3.0000000000000001E-3</v>
      </c>
      <c r="AP420" s="270">
        <v>3.0000000000000001E-3</v>
      </c>
      <c r="AQ420" s="270">
        <v>3.0000000000000001E-3</v>
      </c>
      <c r="AR420" s="270">
        <v>3.0000000000000001E-3</v>
      </c>
      <c r="AS420" s="270">
        <v>3.0000000000000001E-3</v>
      </c>
      <c r="AT420" s="270">
        <v>3.0000000000000001E-3</v>
      </c>
      <c r="AU420" s="270">
        <v>3.0000000000000001E-3</v>
      </c>
      <c r="AV420" s="270">
        <v>3.0000000000000001E-3</v>
      </c>
      <c r="AW420" s="270">
        <v>3.0000000000000001E-3</v>
      </c>
      <c r="AX420" s="270">
        <v>0</v>
      </c>
      <c r="AY420" s="270">
        <v>0</v>
      </c>
      <c r="AZ420" s="270">
        <v>0</v>
      </c>
      <c r="BA420" s="270">
        <v>0</v>
      </c>
      <c r="BB420" s="270">
        <v>0</v>
      </c>
      <c r="BC420" s="270">
        <v>0</v>
      </c>
      <c r="BD420" s="270">
        <v>0</v>
      </c>
      <c r="BE420" s="270">
        <v>0</v>
      </c>
      <c r="BF420" s="270">
        <v>0</v>
      </c>
      <c r="BG420" s="270">
        <v>0</v>
      </c>
    </row>
    <row r="421" spans="1:59">
      <c r="A421" s="267" t="s">
        <v>725</v>
      </c>
      <c r="B421" s="268">
        <v>2.2236666666666669</v>
      </c>
      <c r="C421" s="268">
        <v>15.3</v>
      </c>
      <c r="D421" s="268">
        <v>0.21964383561643838</v>
      </c>
      <c r="E421" s="268"/>
      <c r="F421" s="269">
        <v>10417</v>
      </c>
      <c r="G421" s="270">
        <v>0.54700000000000004</v>
      </c>
      <c r="H421" s="270">
        <v>0.39900000000000002</v>
      </c>
      <c r="I421" s="270">
        <v>0.36</v>
      </c>
      <c r="J421" s="270">
        <v>0.16</v>
      </c>
      <c r="K421" s="270">
        <v>0.24</v>
      </c>
      <c r="L421" s="270">
        <v>0.29802283105022864</v>
      </c>
      <c r="M421" s="271">
        <v>52.510319669770567</v>
      </c>
      <c r="N421" s="269">
        <v>14000</v>
      </c>
      <c r="O421" s="269">
        <v>17454</v>
      </c>
      <c r="P421" s="269">
        <v>20309</v>
      </c>
      <c r="Q421" s="269">
        <v>23632</v>
      </c>
      <c r="R421" s="269">
        <v>27498</v>
      </c>
      <c r="S421" s="269" t="s">
        <v>140</v>
      </c>
      <c r="T421" s="270">
        <v>0.81599999999999995</v>
      </c>
      <c r="U421" s="270">
        <v>1.0649999999999999</v>
      </c>
      <c r="V421" s="270">
        <v>1.3879999999999999</v>
      </c>
      <c r="W421" s="270">
        <v>1.8109999999999999</v>
      </c>
      <c r="X421" s="270">
        <v>2.3610000000000002</v>
      </c>
      <c r="Y421" s="270">
        <v>0.4</v>
      </c>
      <c r="Z421" s="270">
        <v>0.45</v>
      </c>
      <c r="AA421" s="270">
        <v>0.5</v>
      </c>
      <c r="AB421" s="270">
        <v>0.55000000000000004</v>
      </c>
      <c r="AC421" s="270">
        <v>0.6</v>
      </c>
      <c r="AD421" s="270">
        <v>0.48199999999999998</v>
      </c>
      <c r="AE421" s="270">
        <v>0.629</v>
      </c>
      <c r="AF421" s="270">
        <v>0.82</v>
      </c>
      <c r="AG421" s="270">
        <v>1.07</v>
      </c>
      <c r="AH421" s="270">
        <v>1.34</v>
      </c>
      <c r="AI421" s="270">
        <v>0.20399999999999999</v>
      </c>
      <c r="AJ421" s="270">
        <v>0.26600000000000001</v>
      </c>
      <c r="AK421" s="270">
        <v>0.34599999999999997</v>
      </c>
      <c r="AL421" s="270">
        <v>0.45200000000000001</v>
      </c>
      <c r="AM421" s="270">
        <v>0.58899999999999997</v>
      </c>
      <c r="AN421" s="270">
        <v>0.19800000000000001</v>
      </c>
      <c r="AO421" s="270">
        <v>0.25900000000000001</v>
      </c>
      <c r="AP421" s="270">
        <v>0.33700000000000002</v>
      </c>
      <c r="AQ421" s="270">
        <v>0.44</v>
      </c>
      <c r="AR421" s="270">
        <v>0.57299999999999995</v>
      </c>
      <c r="AS421" s="270">
        <v>0.4</v>
      </c>
      <c r="AT421" s="270">
        <v>0.5</v>
      </c>
      <c r="AU421" s="270">
        <v>0.6</v>
      </c>
      <c r="AV421" s="270">
        <v>0.75</v>
      </c>
      <c r="AW421" s="270">
        <v>0.9</v>
      </c>
      <c r="AX421" s="270">
        <v>0</v>
      </c>
      <c r="AY421" s="270">
        <v>0</v>
      </c>
      <c r="AZ421" s="270">
        <v>0</v>
      </c>
      <c r="BA421" s="270">
        <v>0</v>
      </c>
      <c r="BB421" s="270">
        <v>0</v>
      </c>
      <c r="BC421" s="270">
        <v>0</v>
      </c>
      <c r="BD421" s="270">
        <v>0</v>
      </c>
      <c r="BE421" s="270">
        <v>0</v>
      </c>
      <c r="BF421" s="270">
        <v>0</v>
      </c>
      <c r="BG421" s="270">
        <v>0</v>
      </c>
    </row>
    <row r="422" spans="1:59">
      <c r="A422" s="267" t="s">
        <v>726</v>
      </c>
      <c r="B422" s="268">
        <v>0.15841666666666665</v>
      </c>
      <c r="C422" s="268">
        <v>0.09</v>
      </c>
      <c r="D422" s="268">
        <v>0</v>
      </c>
      <c r="E422" s="268"/>
      <c r="F422" s="269">
        <v>1181</v>
      </c>
      <c r="G422" s="270">
        <v>5.2999999999999999E-2</v>
      </c>
      <c r="H422" s="270">
        <v>4.0000000000000001E-3</v>
      </c>
      <c r="I422" s="270">
        <v>2E-3</v>
      </c>
      <c r="J422" s="270">
        <v>3.0000000000000001E-3</v>
      </c>
      <c r="K422" s="270">
        <v>4.0000000000000001E-3</v>
      </c>
      <c r="L422" s="270">
        <v>9.2416666666666647E-2</v>
      </c>
      <c r="M422" s="271">
        <v>44.87722269263336</v>
      </c>
      <c r="N422" s="269">
        <v>1240</v>
      </c>
      <c r="O422" s="269">
        <v>1302</v>
      </c>
      <c r="P422" s="269">
        <v>1367</v>
      </c>
      <c r="Q422" s="269">
        <v>1435</v>
      </c>
      <c r="R422" s="269">
        <v>1507</v>
      </c>
      <c r="S422" s="269" t="s">
        <v>164</v>
      </c>
      <c r="T422" s="270">
        <v>0.05</v>
      </c>
      <c r="U422" s="270">
        <v>0.05</v>
      </c>
      <c r="V422" s="270">
        <v>0.05</v>
      </c>
      <c r="W422" s="270">
        <v>0.05</v>
      </c>
      <c r="X422" s="270">
        <v>0.05</v>
      </c>
      <c r="Y422" s="270">
        <v>5.0000000000000001E-3</v>
      </c>
      <c r="Z422" s="270">
        <v>5.0000000000000001E-3</v>
      </c>
      <c r="AA422" s="270">
        <v>5.0000000000000001E-3</v>
      </c>
      <c r="AB422" s="270">
        <v>5.0000000000000001E-3</v>
      </c>
      <c r="AC422" s="270">
        <v>5.0000000000000001E-3</v>
      </c>
      <c r="AD422" s="270">
        <v>3.0000000000000001E-3</v>
      </c>
      <c r="AE422" s="270">
        <v>3.0000000000000001E-3</v>
      </c>
      <c r="AF422" s="270">
        <v>3.0000000000000001E-3</v>
      </c>
      <c r="AG422" s="270">
        <v>4.0000000000000001E-3</v>
      </c>
      <c r="AH422" s="270">
        <v>4.0000000000000001E-3</v>
      </c>
      <c r="AI422" s="270">
        <v>3.0000000000000001E-3</v>
      </c>
      <c r="AJ422" s="270">
        <v>3.0000000000000001E-3</v>
      </c>
      <c r="AK422" s="270">
        <v>3.0000000000000001E-3</v>
      </c>
      <c r="AL422" s="270">
        <v>3.0000000000000001E-3</v>
      </c>
      <c r="AM422" s="270">
        <v>3.0000000000000001E-3</v>
      </c>
      <c r="AN422" s="270">
        <v>6.0000000000000001E-3</v>
      </c>
      <c r="AO422" s="270">
        <v>6.0000000000000001E-3</v>
      </c>
      <c r="AP422" s="270">
        <v>6.0000000000000001E-3</v>
      </c>
      <c r="AQ422" s="270">
        <v>6.0000000000000001E-3</v>
      </c>
      <c r="AR422" s="270">
        <v>6.0000000000000001E-3</v>
      </c>
      <c r="AS422" s="270">
        <v>5.0000000000000001E-3</v>
      </c>
      <c r="AT422" s="270">
        <v>5.0000000000000001E-3</v>
      </c>
      <c r="AU422" s="270">
        <v>5.0000000000000001E-3</v>
      </c>
      <c r="AV422" s="270">
        <v>5.0000000000000001E-3</v>
      </c>
      <c r="AW422" s="270">
        <v>5.0000000000000001E-3</v>
      </c>
      <c r="AX422" s="270">
        <v>0</v>
      </c>
      <c r="AY422" s="270">
        <v>0</v>
      </c>
      <c r="AZ422" s="270">
        <v>0</v>
      </c>
      <c r="BA422" s="270">
        <v>0</v>
      </c>
      <c r="BB422" s="270">
        <v>0</v>
      </c>
      <c r="BC422" s="270">
        <v>0</v>
      </c>
      <c r="BD422" s="270">
        <v>0</v>
      </c>
      <c r="BE422" s="270">
        <v>0</v>
      </c>
      <c r="BF422" s="270">
        <v>0</v>
      </c>
      <c r="BG422" s="270">
        <v>0</v>
      </c>
    </row>
    <row r="423" spans="1:59">
      <c r="A423" s="267" t="s">
        <v>727</v>
      </c>
      <c r="B423" s="268">
        <v>2.7072500000000002</v>
      </c>
      <c r="C423" s="268">
        <v>13.1</v>
      </c>
      <c r="D423" s="268">
        <v>0.73099999999999998</v>
      </c>
      <c r="E423" s="268"/>
      <c r="F423" s="269">
        <v>14885</v>
      </c>
      <c r="G423" s="270">
        <v>0.99399999999999999</v>
      </c>
      <c r="H423" s="270">
        <v>0.19</v>
      </c>
      <c r="I423" s="270">
        <v>0.39500000000000002</v>
      </c>
      <c r="J423" s="270">
        <v>3.7999999999999999E-2</v>
      </c>
      <c r="K423" s="270">
        <v>0.22</v>
      </c>
      <c r="L423" s="270">
        <v>0.1392500000000001</v>
      </c>
      <c r="M423" s="271">
        <v>66.778636210950623</v>
      </c>
      <c r="N423" s="269">
        <v>18309</v>
      </c>
      <c r="O423" s="269">
        <v>22520</v>
      </c>
      <c r="P423" s="269">
        <v>27699</v>
      </c>
      <c r="Q423" s="269">
        <v>34070</v>
      </c>
      <c r="R423" s="269">
        <v>41906</v>
      </c>
      <c r="S423" s="269" t="s">
        <v>190</v>
      </c>
      <c r="T423" s="270">
        <v>1.0649999999999999</v>
      </c>
      <c r="U423" s="270">
        <v>1.1000000000000001</v>
      </c>
      <c r="V423" s="270">
        <v>1.6120000000000001</v>
      </c>
      <c r="W423" s="270">
        <v>1.982</v>
      </c>
      <c r="X423" s="270">
        <v>2.4380000000000002</v>
      </c>
      <c r="Y423" s="270">
        <v>0.16200000000000001</v>
      </c>
      <c r="Z423" s="270">
        <v>0.17799999999999999</v>
      </c>
      <c r="AA423" s="270">
        <v>0.19600000000000001</v>
      </c>
      <c r="AB423" s="270">
        <v>0.215</v>
      </c>
      <c r="AC423" s="270">
        <v>0.23699999999999999</v>
      </c>
      <c r="AD423" s="270">
        <v>0.499</v>
      </c>
      <c r="AE423" s="270">
        <v>0.54900000000000004</v>
      </c>
      <c r="AF423" s="270">
        <v>0.60399999999999998</v>
      </c>
      <c r="AG423" s="270">
        <v>0.66500000000000004</v>
      </c>
      <c r="AH423" s="270">
        <v>0.73099999999999998</v>
      </c>
      <c r="AI423" s="270">
        <v>3.5999999999999997E-2</v>
      </c>
      <c r="AJ423" s="270">
        <v>0.04</v>
      </c>
      <c r="AK423" s="270">
        <v>4.3999999999999997E-2</v>
      </c>
      <c r="AL423" s="270">
        <v>4.8000000000000001E-2</v>
      </c>
      <c r="AM423" s="270">
        <v>5.2999999999999999E-2</v>
      </c>
      <c r="AN423" s="270">
        <v>0.127</v>
      </c>
      <c r="AO423" s="270">
        <v>0.13900000000000001</v>
      </c>
      <c r="AP423" s="270">
        <v>0.153</v>
      </c>
      <c r="AQ423" s="270">
        <v>0.16800000000000001</v>
      </c>
      <c r="AR423" s="270">
        <v>0.185</v>
      </c>
      <c r="AS423" s="270">
        <v>0.16700000000000001</v>
      </c>
      <c r="AT423" s="270">
        <v>0.17699999999999999</v>
      </c>
      <c r="AU423" s="270">
        <v>0.23100000000000001</v>
      </c>
      <c r="AV423" s="270">
        <v>0.27200000000000002</v>
      </c>
      <c r="AW423" s="270">
        <v>0.32200000000000001</v>
      </c>
      <c r="AX423" s="270">
        <v>0</v>
      </c>
      <c r="AY423" s="270">
        <v>0</v>
      </c>
      <c r="AZ423" s="270">
        <v>0</v>
      </c>
      <c r="BA423" s="270">
        <v>0</v>
      </c>
      <c r="BB423" s="270">
        <v>0</v>
      </c>
      <c r="BC423" s="270">
        <v>0</v>
      </c>
      <c r="BD423" s="270">
        <v>0</v>
      </c>
      <c r="BE423" s="270">
        <v>0</v>
      </c>
      <c r="BF423" s="270">
        <v>0</v>
      </c>
      <c r="BG423" s="270">
        <v>0</v>
      </c>
    </row>
    <row r="424" spans="1:59">
      <c r="A424" s="267" t="s">
        <v>728</v>
      </c>
      <c r="B424" s="268">
        <v>1.0751666666666664</v>
      </c>
      <c r="C424" s="268">
        <v>2.52</v>
      </c>
      <c r="D424" s="268">
        <v>0</v>
      </c>
      <c r="E424" s="268"/>
      <c r="F424" s="269">
        <v>5700</v>
      </c>
      <c r="G424" s="270">
        <v>0.28899999999999998</v>
      </c>
      <c r="H424" s="270">
        <v>0.13900000000000001</v>
      </c>
      <c r="I424" s="270">
        <v>0.40300000000000002</v>
      </c>
      <c r="J424" s="270">
        <v>1.7999999999999999E-2</v>
      </c>
      <c r="K424" s="270">
        <v>5.1999999999999998E-2</v>
      </c>
      <c r="L424" s="270">
        <v>0.17416666666666636</v>
      </c>
      <c r="M424" s="271">
        <v>50.701754385964911</v>
      </c>
      <c r="N424" s="269">
        <v>7092</v>
      </c>
      <c r="O424" s="269">
        <v>7447</v>
      </c>
      <c r="P424" s="269">
        <v>7800</v>
      </c>
      <c r="Q424" s="269">
        <v>8200</v>
      </c>
      <c r="R424" s="269">
        <v>8620</v>
      </c>
      <c r="S424" s="269" t="s">
        <v>130</v>
      </c>
      <c r="T424" s="270">
        <v>0.54100000000000004</v>
      </c>
      <c r="U424" s="270">
        <v>0.56799999999999995</v>
      </c>
      <c r="V424" s="270">
        <v>0.59499999999999997</v>
      </c>
      <c r="W424" s="270">
        <v>0.625</v>
      </c>
      <c r="X424" s="270">
        <v>0.65500000000000003</v>
      </c>
      <c r="Y424" s="270">
        <v>0.17499999999999999</v>
      </c>
      <c r="Z424" s="270">
        <v>0.184</v>
      </c>
      <c r="AA424" s="270">
        <v>0.19500000000000001</v>
      </c>
      <c r="AB424" s="270">
        <v>0.20499999999999999</v>
      </c>
      <c r="AC424" s="270">
        <v>0.215</v>
      </c>
      <c r="AD424" s="270">
        <v>0.309</v>
      </c>
      <c r="AE424" s="270">
        <v>0.32400000000000001</v>
      </c>
      <c r="AF424" s="270">
        <v>0.34300000000000003</v>
      </c>
      <c r="AG424" s="270">
        <v>0.36099999999999999</v>
      </c>
      <c r="AH424" s="270">
        <v>0.38100000000000001</v>
      </c>
      <c r="AI424" s="270">
        <v>1.6E-2</v>
      </c>
      <c r="AJ424" s="270">
        <v>1.7000000000000001E-2</v>
      </c>
      <c r="AK424" s="270">
        <v>2.3E-2</v>
      </c>
      <c r="AL424" s="270">
        <v>2.5000000000000001E-2</v>
      </c>
      <c r="AM424" s="270">
        <v>2.9000000000000001E-2</v>
      </c>
      <c r="AN424" s="270">
        <v>0.06</v>
      </c>
      <c r="AO424" s="270">
        <v>6.5000000000000002E-2</v>
      </c>
      <c r="AP424" s="270">
        <v>7.0000000000000007E-2</v>
      </c>
      <c r="AQ424" s="270">
        <v>7.2999999999999995E-2</v>
      </c>
      <c r="AR424" s="270">
        <v>7.4999999999999997E-2</v>
      </c>
      <c r="AS424" s="270">
        <v>0.17499999999999999</v>
      </c>
      <c r="AT424" s="270">
        <v>0.17499999999999999</v>
      </c>
      <c r="AU424" s="270">
        <v>0.17499999999999999</v>
      </c>
      <c r="AV424" s="270">
        <v>0.17499999999999999</v>
      </c>
      <c r="AW424" s="270">
        <v>0.17499999999999999</v>
      </c>
      <c r="AX424" s="270">
        <v>0</v>
      </c>
      <c r="AY424" s="270">
        <v>0</v>
      </c>
      <c r="AZ424" s="270">
        <v>0</v>
      </c>
      <c r="BA424" s="270">
        <v>0</v>
      </c>
      <c r="BB424" s="270">
        <v>0</v>
      </c>
      <c r="BC424" s="270">
        <v>0</v>
      </c>
      <c r="BD424" s="270">
        <v>0</v>
      </c>
      <c r="BE424" s="270">
        <v>0</v>
      </c>
      <c r="BF424" s="270">
        <v>0</v>
      </c>
      <c r="BG424" s="270">
        <v>0</v>
      </c>
    </row>
    <row r="425" spans="1:59">
      <c r="A425" s="267" t="s">
        <v>729</v>
      </c>
      <c r="B425" s="268">
        <v>0.26933333333333337</v>
      </c>
      <c r="C425" s="268">
        <v>1.5</v>
      </c>
      <c r="D425" s="268">
        <v>0</v>
      </c>
      <c r="E425" s="268"/>
      <c r="F425" s="269">
        <v>1732</v>
      </c>
      <c r="G425" s="270">
        <v>0.16400000000000001</v>
      </c>
      <c r="H425" s="270">
        <v>9.0000000000000011E-3</v>
      </c>
      <c r="I425" s="270">
        <v>5.0000000000000001E-3</v>
      </c>
      <c r="J425" s="270">
        <v>4.0000000000000001E-3</v>
      </c>
      <c r="K425" s="270">
        <v>1.4999999999999999E-2</v>
      </c>
      <c r="L425" s="270">
        <v>7.2333333333333361E-2</v>
      </c>
      <c r="M425" s="271">
        <v>94.688221709006925</v>
      </c>
      <c r="N425" s="269">
        <v>2343</v>
      </c>
      <c r="O425" s="269">
        <v>3302</v>
      </c>
      <c r="P425" s="269">
        <v>4473</v>
      </c>
      <c r="Q425" s="269">
        <v>5432</v>
      </c>
      <c r="R425" s="269">
        <v>6603</v>
      </c>
      <c r="S425" s="269" t="s">
        <v>213</v>
      </c>
      <c r="T425" s="270">
        <v>0.22</v>
      </c>
      <c r="U425" s="270">
        <v>0.31</v>
      </c>
      <c r="V425" s="270">
        <v>0.42</v>
      </c>
      <c r="W425" s="270">
        <v>0.51</v>
      </c>
      <c r="X425" s="270">
        <v>0.62</v>
      </c>
      <c r="Y425" s="270">
        <v>0.01</v>
      </c>
      <c r="Z425" s="270">
        <v>1.2E-2</v>
      </c>
      <c r="AA425" s="270">
        <v>1.4999999999999999E-2</v>
      </c>
      <c r="AB425" s="270">
        <v>0.02</v>
      </c>
      <c r="AC425" s="270">
        <v>0.03</v>
      </c>
      <c r="AD425" s="270">
        <v>3.0000000000000001E-3</v>
      </c>
      <c r="AE425" s="270">
        <v>3.0000000000000001E-3</v>
      </c>
      <c r="AF425" s="270">
        <v>3.0000000000000001E-3</v>
      </c>
      <c r="AG425" s="270">
        <v>3.0000000000000001E-3</v>
      </c>
      <c r="AH425" s="270">
        <v>3.0000000000000001E-3</v>
      </c>
      <c r="AI425" s="270">
        <v>2E-3</v>
      </c>
      <c r="AJ425" s="270">
        <v>2E-3</v>
      </c>
      <c r="AK425" s="270">
        <v>2E-3</v>
      </c>
      <c r="AL425" s="270">
        <v>2E-3</v>
      </c>
      <c r="AM425" s="270">
        <v>2E-3</v>
      </c>
      <c r="AN425" s="270">
        <v>2.5000000000000001E-2</v>
      </c>
      <c r="AO425" s="270">
        <v>2.5000000000000001E-2</v>
      </c>
      <c r="AP425" s="270">
        <v>2.5000000000000001E-2</v>
      </c>
      <c r="AQ425" s="270">
        <v>2.5000000000000001E-2</v>
      </c>
      <c r="AR425" s="270">
        <v>2.5000000000000001E-2</v>
      </c>
      <c r="AS425" s="270">
        <v>9.5000000000000001E-2</v>
      </c>
      <c r="AT425" s="270">
        <v>0.129</v>
      </c>
      <c r="AU425" s="270">
        <v>0.17</v>
      </c>
      <c r="AV425" s="270">
        <v>0.20499999999999999</v>
      </c>
      <c r="AW425" s="270">
        <v>0.249</v>
      </c>
      <c r="AX425" s="270">
        <v>0</v>
      </c>
      <c r="AY425" s="270">
        <v>0</v>
      </c>
      <c r="AZ425" s="270">
        <v>0</v>
      </c>
      <c r="BA425" s="270">
        <v>0</v>
      </c>
      <c r="BB425" s="270">
        <v>0</v>
      </c>
      <c r="BC425" s="270">
        <v>0</v>
      </c>
      <c r="BD425" s="270">
        <v>0</v>
      </c>
      <c r="BE425" s="270">
        <v>0</v>
      </c>
      <c r="BF425" s="270">
        <v>0</v>
      </c>
      <c r="BG425" s="270">
        <v>0</v>
      </c>
    </row>
    <row r="426" spans="1:59">
      <c r="A426" s="267" t="s">
        <v>730</v>
      </c>
      <c r="B426" s="268">
        <v>1.0347500000000001</v>
      </c>
      <c r="C426" s="268">
        <v>2</v>
      </c>
      <c r="D426" s="268">
        <v>0.59699999999999998</v>
      </c>
      <c r="E426" s="268"/>
      <c r="F426" s="269">
        <v>8500</v>
      </c>
      <c r="G426" s="270">
        <v>0.23400000000000001</v>
      </c>
      <c r="H426" s="270">
        <v>5.1999999999999998E-2</v>
      </c>
      <c r="I426" s="270">
        <v>2E-3</v>
      </c>
      <c r="J426" s="270">
        <v>7.0000000000000001E-3</v>
      </c>
      <c r="K426" s="270">
        <v>1E-3</v>
      </c>
      <c r="L426" s="270">
        <v>0.14175000000000004</v>
      </c>
      <c r="M426" s="271">
        <v>27.529411764705884</v>
      </c>
      <c r="N426" s="269">
        <v>8500</v>
      </c>
      <c r="O426" s="269">
        <v>9000</v>
      </c>
      <c r="P426" s="269">
        <v>9500</v>
      </c>
      <c r="Q426" s="269">
        <v>10000</v>
      </c>
      <c r="R426" s="269">
        <v>10500</v>
      </c>
      <c r="S426" s="269" t="s">
        <v>129</v>
      </c>
      <c r="T426" s="270">
        <v>0.24</v>
      </c>
      <c r="U426" s="270">
        <v>0.254</v>
      </c>
      <c r="V426" s="270">
        <v>0.26800000000000002</v>
      </c>
      <c r="W426" s="270">
        <v>0.28199999999999997</v>
      </c>
      <c r="X426" s="270">
        <v>0.29599999999999999</v>
      </c>
      <c r="Y426" s="270">
        <v>3.9E-2</v>
      </c>
      <c r="Z426" s="270">
        <v>0.04</v>
      </c>
      <c r="AA426" s="270">
        <v>4.1000000000000002E-2</v>
      </c>
      <c r="AB426" s="270">
        <v>4.2000000000000003E-2</v>
      </c>
      <c r="AC426" s="270">
        <v>4.2999999999999997E-2</v>
      </c>
      <c r="AD426" s="270">
        <v>1E-3</v>
      </c>
      <c r="AE426" s="270">
        <v>1E-3</v>
      </c>
      <c r="AF426" s="270">
        <v>1E-3</v>
      </c>
      <c r="AG426" s="270">
        <v>1E-3</v>
      </c>
      <c r="AH426" s="270">
        <v>1E-3</v>
      </c>
      <c r="AI426" s="270">
        <v>1.4999999999999999E-2</v>
      </c>
      <c r="AJ426" s="270">
        <v>1.6E-2</v>
      </c>
      <c r="AK426" s="270">
        <v>1.7000000000000001E-2</v>
      </c>
      <c r="AL426" s="270">
        <v>1.7999999999999999E-2</v>
      </c>
      <c r="AM426" s="270">
        <v>1.9E-2</v>
      </c>
      <c r="AN426" s="270">
        <v>1E-3</v>
      </c>
      <c r="AO426" s="270">
        <v>1E-3</v>
      </c>
      <c r="AP426" s="270">
        <v>1E-3</v>
      </c>
      <c r="AQ426" s="270">
        <v>1E-3</v>
      </c>
      <c r="AR426" s="270">
        <v>1E-3</v>
      </c>
      <c r="AS426" s="270">
        <v>0.09</v>
      </c>
      <c r="AT426" s="270">
        <v>9.5000000000000001E-2</v>
      </c>
      <c r="AU426" s="270">
        <v>9.9000000000000005E-2</v>
      </c>
      <c r="AV426" s="270">
        <v>0.104</v>
      </c>
      <c r="AW426" s="270">
        <v>0.109</v>
      </c>
      <c r="AX426" s="270">
        <v>0</v>
      </c>
      <c r="AY426" s="270">
        <v>0</v>
      </c>
      <c r="AZ426" s="270">
        <v>0</v>
      </c>
      <c r="BA426" s="270">
        <v>0</v>
      </c>
      <c r="BB426" s="270">
        <v>0</v>
      </c>
      <c r="BC426" s="270">
        <v>0</v>
      </c>
      <c r="BD426" s="270">
        <v>0</v>
      </c>
      <c r="BE426" s="270">
        <v>0</v>
      </c>
      <c r="BF426" s="270">
        <v>0</v>
      </c>
      <c r="BG426" s="270">
        <v>0</v>
      </c>
    </row>
    <row r="427" spans="1:59">
      <c r="A427" s="267" t="s">
        <v>731</v>
      </c>
      <c r="B427" s="268">
        <v>0.41733333333333339</v>
      </c>
      <c r="C427" s="268">
        <v>2.19</v>
      </c>
      <c r="D427" s="268">
        <v>0</v>
      </c>
      <c r="E427" s="268"/>
      <c r="F427" s="269">
        <v>3400</v>
      </c>
      <c r="G427" s="270">
        <v>0.39</v>
      </c>
      <c r="H427" s="270">
        <v>3.4000000000000002E-2</v>
      </c>
      <c r="I427" s="270">
        <v>0</v>
      </c>
      <c r="J427" s="270">
        <v>0.51</v>
      </c>
      <c r="K427" s="270">
        <v>0.9</v>
      </c>
      <c r="L427" s="270">
        <v>-1.4166666666666667</v>
      </c>
      <c r="M427" s="271">
        <v>114.70588235294117</v>
      </c>
      <c r="N427" s="269">
        <v>3500</v>
      </c>
      <c r="O427" s="269">
        <v>3350</v>
      </c>
      <c r="P427" s="269">
        <v>3250</v>
      </c>
      <c r="Q427" s="269">
        <v>3150</v>
      </c>
      <c r="R427" s="269">
        <v>3050</v>
      </c>
      <c r="S427" s="269" t="s">
        <v>180</v>
      </c>
      <c r="T427" s="270">
        <v>0.29199999999999998</v>
      </c>
      <c r="U427" s="270">
        <v>0.29599999999999999</v>
      </c>
      <c r="V427" s="270">
        <v>0.29299999999999998</v>
      </c>
      <c r="W427" s="270">
        <v>0.186</v>
      </c>
      <c r="X427" s="270">
        <v>0.16500000000000001</v>
      </c>
      <c r="Y427" s="270">
        <v>4.4999999999999998E-2</v>
      </c>
      <c r="Z427" s="270">
        <v>4.4999999999999998E-2</v>
      </c>
      <c r="AA427" s="270">
        <v>4.4999999999999998E-2</v>
      </c>
      <c r="AB427" s="270">
        <v>3.9E-2</v>
      </c>
      <c r="AC427" s="270">
        <v>3.5000000000000003E-2</v>
      </c>
      <c r="AD427" s="270">
        <v>1E-3</v>
      </c>
      <c r="AE427" s="270">
        <v>1E-3</v>
      </c>
      <c r="AF427" s="270">
        <v>1E-3</v>
      </c>
      <c r="AG427" s="270">
        <v>1E-3</v>
      </c>
      <c r="AH427" s="270">
        <v>0</v>
      </c>
      <c r="AI427" s="270">
        <v>5.0000000000000001E-3</v>
      </c>
      <c r="AJ427" s="270">
        <v>5.0000000000000001E-3</v>
      </c>
      <c r="AK427" s="270">
        <v>5.0000000000000001E-3</v>
      </c>
      <c r="AL427" s="270">
        <v>5.0000000000000001E-3</v>
      </c>
      <c r="AM427" s="270">
        <v>5.0000000000000001E-3</v>
      </c>
      <c r="AN427" s="270">
        <v>62</v>
      </c>
      <c r="AO427" s="270">
        <v>61.908999999999999</v>
      </c>
      <c r="AP427" s="270">
        <v>61.454000000000001</v>
      </c>
      <c r="AQ427" s="270">
        <v>60.856000000000002</v>
      </c>
      <c r="AR427" s="270">
        <v>60.834000000000003</v>
      </c>
      <c r="AS427" s="270">
        <v>1.4999999999999999E-2</v>
      </c>
      <c r="AT427" s="270">
        <v>0</v>
      </c>
      <c r="AU427" s="270">
        <v>0</v>
      </c>
      <c r="AV427" s="270">
        <v>0</v>
      </c>
      <c r="AW427" s="270">
        <v>0</v>
      </c>
      <c r="AX427" s="270">
        <v>0</v>
      </c>
      <c r="AY427" s="270">
        <v>0</v>
      </c>
      <c r="AZ427" s="270">
        <v>0</v>
      </c>
      <c r="BA427" s="270">
        <v>0</v>
      </c>
      <c r="BB427" s="270">
        <v>0</v>
      </c>
      <c r="BC427" s="270">
        <v>0</v>
      </c>
      <c r="BD427" s="270">
        <v>0</v>
      </c>
      <c r="BE427" s="270">
        <v>0</v>
      </c>
      <c r="BF427" s="270">
        <v>0</v>
      </c>
      <c r="BG427" s="270">
        <v>0</v>
      </c>
    </row>
    <row r="428" spans="1:59">
      <c r="A428" s="267" t="s">
        <v>732</v>
      </c>
      <c r="B428" s="268">
        <v>1.06575</v>
      </c>
      <c r="C428" s="268">
        <v>13</v>
      </c>
      <c r="D428" s="268">
        <v>0</v>
      </c>
      <c r="E428" s="268"/>
      <c r="F428" s="269">
        <v>4240</v>
      </c>
      <c r="G428" s="270">
        <v>0.122</v>
      </c>
      <c r="H428" s="270">
        <v>0.23099999999999998</v>
      </c>
      <c r="I428" s="270">
        <v>3.5000000000000003E-2</v>
      </c>
      <c r="J428" s="270">
        <v>4.2999999999999997E-2</v>
      </c>
      <c r="K428" s="270">
        <v>0.15</v>
      </c>
      <c r="L428" s="270">
        <v>0.48475000000000001</v>
      </c>
      <c r="M428" s="271">
        <v>28.773584905660378</v>
      </c>
      <c r="N428" s="269">
        <v>4685</v>
      </c>
      <c r="O428" s="269">
        <v>5201</v>
      </c>
      <c r="P428" s="269">
        <v>5773</v>
      </c>
      <c r="Q428" s="269">
        <v>6408</v>
      </c>
      <c r="R428" s="269">
        <v>7113</v>
      </c>
      <c r="S428" s="269" t="s">
        <v>206</v>
      </c>
      <c r="T428" s="270">
        <v>0.19600000000000001</v>
      </c>
      <c r="U428" s="270">
        <v>0.2</v>
      </c>
      <c r="V428" s="270">
        <v>0.20399999999999999</v>
      </c>
      <c r="W428" s="270">
        <v>0.20799999999999999</v>
      </c>
      <c r="X428" s="270">
        <v>0.21199999999999999</v>
      </c>
      <c r="Y428" s="270">
        <v>0.27</v>
      </c>
      <c r="Z428" s="270">
        <v>0.27500000000000002</v>
      </c>
      <c r="AA428" s="270">
        <v>0.28100000000000003</v>
      </c>
      <c r="AB428" s="270">
        <v>0.28699999999999998</v>
      </c>
      <c r="AC428" s="270">
        <v>0.29299999999999998</v>
      </c>
      <c r="AD428" s="270">
        <v>0.126</v>
      </c>
      <c r="AE428" s="270">
        <v>0.129</v>
      </c>
      <c r="AF428" s="270">
        <v>0.13100000000000001</v>
      </c>
      <c r="AG428" s="270">
        <v>0.13400000000000001</v>
      </c>
      <c r="AH428" s="270">
        <v>0.13700000000000001</v>
      </c>
      <c r="AI428" s="270">
        <v>9.1999999999999998E-2</v>
      </c>
      <c r="AJ428" s="270">
        <v>9.4E-2</v>
      </c>
      <c r="AK428" s="270">
        <v>9.6000000000000002E-2</v>
      </c>
      <c r="AL428" s="270">
        <v>9.8000000000000004E-2</v>
      </c>
      <c r="AM428" s="270">
        <v>0.1</v>
      </c>
      <c r="AN428" s="270">
        <v>0.115</v>
      </c>
      <c r="AO428" s="270">
        <v>0.125</v>
      </c>
      <c r="AP428" s="270">
        <v>0.14499999999999999</v>
      </c>
      <c r="AQ428" s="270">
        <v>0.16</v>
      </c>
      <c r="AR428" s="270">
        <v>0.185</v>
      </c>
      <c r="AS428" s="270">
        <v>0.442</v>
      </c>
      <c r="AT428" s="270">
        <v>0.45500000000000002</v>
      </c>
      <c r="AU428" s="270">
        <v>0.47399999999999998</v>
      </c>
      <c r="AV428" s="270">
        <v>0.49099999999999999</v>
      </c>
      <c r="AW428" s="270">
        <v>0.51300000000000001</v>
      </c>
      <c r="AX428" s="270">
        <v>0</v>
      </c>
      <c r="AY428" s="270">
        <v>0</v>
      </c>
      <c r="AZ428" s="270">
        <v>0</v>
      </c>
      <c r="BA428" s="270">
        <v>0</v>
      </c>
      <c r="BB428" s="270">
        <v>0</v>
      </c>
      <c r="BC428" s="270">
        <v>0</v>
      </c>
      <c r="BD428" s="270">
        <v>0</v>
      </c>
      <c r="BE428" s="270">
        <v>0</v>
      </c>
      <c r="BF428" s="270">
        <v>0</v>
      </c>
      <c r="BG428" s="270">
        <v>0</v>
      </c>
    </row>
    <row r="429" spans="1:59">
      <c r="A429" s="267" t="s">
        <v>733</v>
      </c>
      <c r="B429" s="268">
        <v>1.2074166666666668</v>
      </c>
      <c r="C429" s="268">
        <v>3.5</v>
      </c>
      <c r="D429" s="268">
        <v>0</v>
      </c>
      <c r="E429" s="268"/>
      <c r="F429" s="269">
        <v>3125</v>
      </c>
      <c r="G429" s="270">
        <v>0.68300000000000005</v>
      </c>
      <c r="H429" s="270">
        <v>0.27</v>
      </c>
      <c r="I429" s="270">
        <v>0</v>
      </c>
      <c r="J429" s="270">
        <v>1.6E-2</v>
      </c>
      <c r="K429" s="270">
        <v>0.16</v>
      </c>
      <c r="L429" s="270">
        <v>7.8416666666666801E-2</v>
      </c>
      <c r="M429" s="271">
        <v>218.56</v>
      </c>
      <c r="N429" s="269">
        <v>3869</v>
      </c>
      <c r="O429" s="269">
        <v>4353</v>
      </c>
      <c r="P429" s="269">
        <v>4853</v>
      </c>
      <c r="Q429" s="269">
        <v>5271</v>
      </c>
      <c r="R429" s="269">
        <v>5705</v>
      </c>
      <c r="S429" s="269" t="s">
        <v>198</v>
      </c>
      <c r="T429" s="270">
        <v>0.89</v>
      </c>
      <c r="U429" s="270">
        <v>1.0009999999999999</v>
      </c>
      <c r="V429" s="270">
        <v>1.113</v>
      </c>
      <c r="W429" s="270">
        <v>1.212</v>
      </c>
      <c r="X429" s="270">
        <v>1.3120000000000001</v>
      </c>
      <c r="Y429" s="270">
        <v>0.28799999999999998</v>
      </c>
      <c r="Z429" s="270">
        <v>0.40100000000000002</v>
      </c>
      <c r="AA429" s="270">
        <v>0.44500000000000001</v>
      </c>
      <c r="AB429" s="270">
        <v>0.48599999999999999</v>
      </c>
      <c r="AC429" s="270">
        <v>0.52600000000000002</v>
      </c>
      <c r="AD429" s="270">
        <v>0</v>
      </c>
      <c r="AE429" s="270">
        <v>0</v>
      </c>
      <c r="AF429" s="270">
        <v>0</v>
      </c>
      <c r="AG429" s="270">
        <v>0</v>
      </c>
      <c r="AH429" s="270">
        <v>0</v>
      </c>
      <c r="AI429" s="270">
        <v>1.4999999999999999E-2</v>
      </c>
      <c r="AJ429" s="270">
        <v>1.4999999999999999E-2</v>
      </c>
      <c r="AK429" s="270">
        <v>1.4999999999999999E-2</v>
      </c>
      <c r="AL429" s="270">
        <v>1.4999999999999999E-2</v>
      </c>
      <c r="AM429" s="270">
        <v>1.4999999999999999E-2</v>
      </c>
      <c r="AN429" s="270">
        <v>0.13200000000000001</v>
      </c>
      <c r="AO429" s="270">
        <v>0.13200000000000001</v>
      </c>
      <c r="AP429" s="270">
        <v>0.13200000000000001</v>
      </c>
      <c r="AQ429" s="270">
        <v>0.13200000000000001</v>
      </c>
      <c r="AR429" s="270">
        <v>0.13200000000000001</v>
      </c>
      <c r="AS429" s="270">
        <v>0.14599999999999999</v>
      </c>
      <c r="AT429" s="270">
        <v>0.155</v>
      </c>
      <c r="AU429" s="270">
        <v>0.16900000000000001</v>
      </c>
      <c r="AV429" s="270">
        <v>0.183</v>
      </c>
      <c r="AW429" s="270">
        <v>0.19700000000000001</v>
      </c>
      <c r="AX429" s="270">
        <v>0</v>
      </c>
      <c r="AY429" s="270">
        <v>0</v>
      </c>
      <c r="AZ429" s="270">
        <v>0</v>
      </c>
      <c r="BA429" s="270">
        <v>0</v>
      </c>
      <c r="BB429" s="270">
        <v>0</v>
      </c>
      <c r="BC429" s="270">
        <v>0</v>
      </c>
      <c r="BD429" s="270">
        <v>0</v>
      </c>
      <c r="BE429" s="270">
        <v>0</v>
      </c>
      <c r="BF429" s="270">
        <v>0</v>
      </c>
      <c r="BG429" s="270">
        <v>0</v>
      </c>
    </row>
    <row r="430" spans="1:59">
      <c r="A430" s="267" t="s">
        <v>1025</v>
      </c>
      <c r="B430" s="268" t="s">
        <v>395</v>
      </c>
      <c r="C430" s="268">
        <v>0</v>
      </c>
      <c r="D430" s="268">
        <v>0</v>
      </c>
      <c r="E430" s="268"/>
      <c r="F430" s="269" t="e">
        <v>#N/A</v>
      </c>
      <c r="G430" s="270">
        <v>0</v>
      </c>
      <c r="H430" s="270">
        <v>0</v>
      </c>
      <c r="I430" s="270">
        <v>0</v>
      </c>
      <c r="J430" s="270">
        <v>0</v>
      </c>
      <c r="K430" s="270">
        <v>0</v>
      </c>
      <c r="L430" s="270" t="e">
        <v>#VALUE!</v>
      </c>
      <c r="M430" s="271" t="s">
        <v>395</v>
      </c>
      <c r="N430" s="269">
        <v>0</v>
      </c>
      <c r="O430" s="269">
        <v>0</v>
      </c>
      <c r="P430" s="269">
        <v>0</v>
      </c>
      <c r="Q430" s="269">
        <v>0</v>
      </c>
      <c r="R430" s="269">
        <v>0</v>
      </c>
      <c r="S430" s="269" t="s">
        <v>162</v>
      </c>
      <c r="T430" s="270">
        <v>0</v>
      </c>
      <c r="U430" s="270">
        <v>0</v>
      </c>
      <c r="V430" s="270">
        <v>0</v>
      </c>
      <c r="W430" s="270">
        <v>0</v>
      </c>
      <c r="X430" s="270">
        <v>0</v>
      </c>
      <c r="Y430" s="270">
        <v>0</v>
      </c>
      <c r="Z430" s="270">
        <v>0</v>
      </c>
      <c r="AA430" s="270">
        <v>0</v>
      </c>
      <c r="AB430" s="270">
        <v>0</v>
      </c>
      <c r="AC430" s="270">
        <v>0</v>
      </c>
      <c r="AD430" s="270">
        <v>0</v>
      </c>
      <c r="AE430" s="270">
        <v>0</v>
      </c>
      <c r="AF430" s="270">
        <v>0</v>
      </c>
      <c r="AG430" s="270">
        <v>0</v>
      </c>
      <c r="AH430" s="270">
        <v>0</v>
      </c>
      <c r="AI430" s="270">
        <v>0</v>
      </c>
      <c r="AJ430" s="270">
        <v>0</v>
      </c>
      <c r="AK430" s="270">
        <v>0</v>
      </c>
      <c r="AL430" s="270">
        <v>0</v>
      </c>
      <c r="AM430" s="270">
        <v>0</v>
      </c>
      <c r="AN430" s="270">
        <v>0</v>
      </c>
      <c r="AO430" s="270">
        <v>0</v>
      </c>
      <c r="AP430" s="270">
        <v>0</v>
      </c>
      <c r="AQ430" s="270">
        <v>0</v>
      </c>
      <c r="AR430" s="270">
        <v>0</v>
      </c>
      <c r="AS430" s="270">
        <v>0</v>
      </c>
      <c r="AT430" s="270">
        <v>0</v>
      </c>
      <c r="AU430" s="270">
        <v>0</v>
      </c>
      <c r="AV430" s="270">
        <v>0</v>
      </c>
      <c r="AW430" s="270">
        <v>0</v>
      </c>
      <c r="AX430" s="270">
        <v>0</v>
      </c>
      <c r="AY430" s="270">
        <v>0</v>
      </c>
      <c r="AZ430" s="270">
        <v>0</v>
      </c>
      <c r="BA430" s="270">
        <v>0</v>
      </c>
      <c r="BB430" s="270">
        <v>0</v>
      </c>
      <c r="BC430" s="270">
        <v>0</v>
      </c>
      <c r="BD430" s="270">
        <v>0</v>
      </c>
      <c r="BE430" s="270">
        <v>0</v>
      </c>
      <c r="BF430" s="270">
        <v>0</v>
      </c>
      <c r="BG430" s="270">
        <v>0</v>
      </c>
    </row>
    <row r="431" spans="1:59">
      <c r="A431" s="267" t="s">
        <v>734</v>
      </c>
      <c r="B431" s="268">
        <v>7.1666666666666656E-2</v>
      </c>
      <c r="C431" s="268">
        <v>0.15</v>
      </c>
      <c r="D431" s="268">
        <v>1.4999999999999999E-2</v>
      </c>
      <c r="E431" s="268"/>
      <c r="F431" s="269">
        <v>212</v>
      </c>
      <c r="G431" s="270">
        <v>8.9999999999999993E-3</v>
      </c>
      <c r="H431" s="270">
        <v>1E-3</v>
      </c>
      <c r="I431" s="270">
        <v>4.2999999999999997E-2</v>
      </c>
      <c r="J431" s="270">
        <v>0</v>
      </c>
      <c r="K431" s="270">
        <v>0</v>
      </c>
      <c r="L431" s="270">
        <v>3.6666666666666653E-3</v>
      </c>
      <c r="M431" s="271">
        <v>42.452830188679243</v>
      </c>
      <c r="N431" s="269">
        <v>275</v>
      </c>
      <c r="O431" s="269">
        <v>350</v>
      </c>
      <c r="P431" s="269">
        <v>600</v>
      </c>
      <c r="Q431" s="269">
        <v>700</v>
      </c>
      <c r="R431" s="269">
        <v>700</v>
      </c>
      <c r="S431" s="269" t="s">
        <v>162</v>
      </c>
      <c r="T431" s="270">
        <v>1.6E-2</v>
      </c>
      <c r="U431" s="270">
        <v>2.1000000000000001E-2</v>
      </c>
      <c r="V431" s="270">
        <v>3.5999999999999997E-2</v>
      </c>
      <c r="W431" s="270">
        <v>4.2000000000000003E-2</v>
      </c>
      <c r="X431" s="270">
        <v>4.2000000000000003E-2</v>
      </c>
      <c r="Y431" s="270">
        <v>3.0000000000000001E-3</v>
      </c>
      <c r="Z431" s="270">
        <v>4.0000000000000001E-3</v>
      </c>
      <c r="AA431" s="270">
        <v>5.0000000000000001E-3</v>
      </c>
      <c r="AB431" s="270">
        <v>6.0000000000000001E-3</v>
      </c>
      <c r="AC431" s="270">
        <v>6.0000000000000001E-3</v>
      </c>
      <c r="AD431" s="270">
        <v>0.1</v>
      </c>
      <c r="AE431" s="270">
        <v>0.125</v>
      </c>
      <c r="AF431" s="270">
        <v>0.15</v>
      </c>
      <c r="AG431" s="270">
        <v>0.15</v>
      </c>
      <c r="AH431" s="270">
        <v>0.16</v>
      </c>
      <c r="AI431" s="270">
        <v>0</v>
      </c>
      <c r="AJ431" s="270">
        <v>0</v>
      </c>
      <c r="AK431" s="270">
        <v>0</v>
      </c>
      <c r="AL431" s="270">
        <v>0</v>
      </c>
      <c r="AM431" s="270">
        <v>0</v>
      </c>
      <c r="AN431" s="270">
        <v>3.0000000000000001E-3</v>
      </c>
      <c r="AO431" s="270">
        <v>5.0000000000000001E-3</v>
      </c>
      <c r="AP431" s="270">
        <v>5.0000000000000001E-3</v>
      </c>
      <c r="AQ431" s="270">
        <v>5.0000000000000001E-3</v>
      </c>
      <c r="AR431" s="270">
        <v>5.0000000000000001E-3</v>
      </c>
      <c r="AS431" s="270">
        <v>4.0000000000000001E-3</v>
      </c>
      <c r="AT431" s="270">
        <v>5.0000000000000001E-3</v>
      </c>
      <c r="AU431" s="270">
        <v>6.0000000000000001E-3</v>
      </c>
      <c r="AV431" s="270">
        <v>6.0000000000000001E-3</v>
      </c>
      <c r="AW431" s="270">
        <v>6.0000000000000001E-3</v>
      </c>
      <c r="AX431" s="270">
        <v>0</v>
      </c>
      <c r="AY431" s="270">
        <v>0</v>
      </c>
      <c r="AZ431" s="270">
        <v>0</v>
      </c>
      <c r="BA431" s="270">
        <v>0</v>
      </c>
      <c r="BB431" s="270">
        <v>0</v>
      </c>
      <c r="BC431" s="270">
        <v>0</v>
      </c>
      <c r="BD431" s="270">
        <v>0</v>
      </c>
      <c r="BE431" s="270">
        <v>0</v>
      </c>
      <c r="BF431" s="270">
        <v>0</v>
      </c>
      <c r="BG431" s="270">
        <v>0</v>
      </c>
    </row>
    <row r="432" spans="1:59">
      <c r="A432" s="267" t="s">
        <v>735</v>
      </c>
      <c r="B432" s="268" t="s">
        <v>395</v>
      </c>
      <c r="C432" s="268">
        <v>0</v>
      </c>
      <c r="D432" s="268">
        <v>0</v>
      </c>
      <c r="E432" s="268"/>
      <c r="F432" s="269" t="e">
        <v>#N/A</v>
      </c>
      <c r="G432" s="270">
        <v>0</v>
      </c>
      <c r="H432" s="270">
        <v>0</v>
      </c>
      <c r="I432" s="270">
        <v>0</v>
      </c>
      <c r="J432" s="270">
        <v>0</v>
      </c>
      <c r="K432" s="270">
        <v>0</v>
      </c>
      <c r="L432" s="270" t="e">
        <v>#VALUE!</v>
      </c>
      <c r="M432" s="271" t="s">
        <v>395</v>
      </c>
      <c r="N432" s="269">
        <v>0</v>
      </c>
      <c r="O432" s="269">
        <v>0</v>
      </c>
      <c r="P432" s="269">
        <v>0</v>
      </c>
      <c r="Q432" s="269">
        <v>0</v>
      </c>
      <c r="R432" s="269">
        <v>0</v>
      </c>
      <c r="S432" s="269" t="s">
        <v>162</v>
      </c>
      <c r="T432" s="270">
        <v>0</v>
      </c>
      <c r="U432" s="270">
        <v>0</v>
      </c>
      <c r="V432" s="270">
        <v>0</v>
      </c>
      <c r="W432" s="270">
        <v>0</v>
      </c>
      <c r="X432" s="270">
        <v>0</v>
      </c>
      <c r="Y432" s="270">
        <v>0</v>
      </c>
      <c r="Z432" s="270">
        <v>0</v>
      </c>
      <c r="AA432" s="270">
        <v>0</v>
      </c>
      <c r="AB432" s="270">
        <v>0</v>
      </c>
      <c r="AC432" s="270">
        <v>0</v>
      </c>
      <c r="AD432" s="270">
        <v>0</v>
      </c>
      <c r="AE432" s="270">
        <v>0</v>
      </c>
      <c r="AF432" s="270">
        <v>0</v>
      </c>
      <c r="AG432" s="270">
        <v>0</v>
      </c>
      <c r="AH432" s="270">
        <v>0</v>
      </c>
      <c r="AI432" s="270">
        <v>0</v>
      </c>
      <c r="AJ432" s="270">
        <v>0</v>
      </c>
      <c r="AK432" s="270">
        <v>0</v>
      </c>
      <c r="AL432" s="270">
        <v>0</v>
      </c>
      <c r="AM432" s="270">
        <v>0</v>
      </c>
      <c r="AN432" s="270">
        <v>0</v>
      </c>
      <c r="AO432" s="270">
        <v>0</v>
      </c>
      <c r="AP432" s="270">
        <v>0</v>
      </c>
      <c r="AQ432" s="270">
        <v>0</v>
      </c>
      <c r="AR432" s="270">
        <v>0</v>
      </c>
      <c r="AS432" s="270">
        <v>0</v>
      </c>
      <c r="AT432" s="270">
        <v>0</v>
      </c>
      <c r="AU432" s="270">
        <v>0</v>
      </c>
      <c r="AV432" s="270">
        <v>0</v>
      </c>
      <c r="AW432" s="270">
        <v>0</v>
      </c>
      <c r="AX432" s="270">
        <v>0</v>
      </c>
      <c r="AY432" s="270">
        <v>0</v>
      </c>
      <c r="AZ432" s="270">
        <v>0</v>
      </c>
      <c r="BA432" s="270">
        <v>0</v>
      </c>
      <c r="BB432" s="270">
        <v>0</v>
      </c>
      <c r="BC432" s="270">
        <v>0</v>
      </c>
      <c r="BD432" s="270">
        <v>0</v>
      </c>
      <c r="BE432" s="270">
        <v>0</v>
      </c>
      <c r="BF432" s="270">
        <v>0</v>
      </c>
      <c r="BG432" s="270">
        <v>0</v>
      </c>
    </row>
    <row r="433" spans="1:59">
      <c r="A433" s="267" t="s">
        <v>736</v>
      </c>
      <c r="B433" s="268">
        <v>19.229833333333332</v>
      </c>
      <c r="C433" s="268">
        <v>1.1839999999999999</v>
      </c>
      <c r="D433" s="268">
        <v>7.1438356164383557E-2</v>
      </c>
      <c r="E433" s="268"/>
      <c r="F433" s="269">
        <v>0</v>
      </c>
      <c r="G433" s="270">
        <v>0</v>
      </c>
      <c r="H433" s="270">
        <v>0</v>
      </c>
      <c r="I433" s="270">
        <v>0</v>
      </c>
      <c r="J433" s="270">
        <v>0</v>
      </c>
      <c r="K433" s="270">
        <v>0</v>
      </c>
      <c r="L433" s="270">
        <v>19.15839497716895</v>
      </c>
      <c r="M433" s="271" t="s">
        <v>395</v>
      </c>
      <c r="N433" s="269">
        <v>7150</v>
      </c>
      <c r="O433" s="269">
        <v>7865</v>
      </c>
      <c r="P433" s="269">
        <v>8650</v>
      </c>
      <c r="Q433" s="269">
        <v>9516</v>
      </c>
      <c r="R433" s="269">
        <v>0</v>
      </c>
      <c r="S433" s="269" t="s">
        <v>162</v>
      </c>
      <c r="T433" s="270">
        <v>0.50900000000000001</v>
      </c>
      <c r="U433" s="270">
        <v>0.59</v>
      </c>
      <c r="V433" s="270">
        <v>0.68400000000000005</v>
      </c>
      <c r="W433" s="270">
        <v>0.75</v>
      </c>
      <c r="X433" s="270">
        <v>0</v>
      </c>
      <c r="Y433" s="270">
        <v>2.4E-2</v>
      </c>
      <c r="Z433" s="270">
        <v>2.7E-2</v>
      </c>
      <c r="AA433" s="270">
        <v>0.03</v>
      </c>
      <c r="AB433" s="270">
        <v>3.3000000000000002E-2</v>
      </c>
      <c r="AC433" s="270">
        <v>0</v>
      </c>
      <c r="AD433" s="270">
        <v>2.3E-2</v>
      </c>
      <c r="AE433" s="270">
        <v>2.4E-2</v>
      </c>
      <c r="AF433" s="270">
        <v>2.5000000000000001E-2</v>
      </c>
      <c r="AG433" s="270">
        <v>2.5999999999999999E-2</v>
      </c>
      <c r="AH433" s="270">
        <v>0</v>
      </c>
      <c r="AI433" s="270">
        <v>9.1999999999999998E-2</v>
      </c>
      <c r="AJ433" s="270">
        <v>9.1999999999999998E-2</v>
      </c>
      <c r="AK433" s="270">
        <v>9.1999999999999998E-2</v>
      </c>
      <c r="AL433" s="270">
        <v>9.1999999999999998E-2</v>
      </c>
      <c r="AM433" s="270">
        <v>0</v>
      </c>
      <c r="AN433" s="270">
        <v>3.3000000000000002E-2</v>
      </c>
      <c r="AO433" s="270">
        <v>3.4000000000000002E-2</v>
      </c>
      <c r="AP433" s="270">
        <v>3.5000000000000003E-2</v>
      </c>
      <c r="AQ433" s="270">
        <v>3.5999999999999997E-2</v>
      </c>
      <c r="AR433" s="270">
        <v>0</v>
      </c>
      <c r="AS433" s="270">
        <v>2.5000000000000001E-2</v>
      </c>
      <c r="AT433" s="270">
        <v>2.8000000000000001E-2</v>
      </c>
      <c r="AU433" s="270">
        <v>3.2000000000000001E-2</v>
      </c>
      <c r="AV433" s="270">
        <v>3.5000000000000003E-2</v>
      </c>
      <c r="AW433" s="270">
        <v>0</v>
      </c>
      <c r="AX433" s="270">
        <v>0</v>
      </c>
      <c r="AY433" s="270">
        <v>0</v>
      </c>
      <c r="AZ433" s="270">
        <v>0</v>
      </c>
      <c r="BA433" s="270">
        <v>0</v>
      </c>
      <c r="BB433" s="270">
        <v>0</v>
      </c>
      <c r="BC433" s="270">
        <v>0</v>
      </c>
      <c r="BD433" s="270">
        <v>0</v>
      </c>
      <c r="BE433" s="270">
        <v>0</v>
      </c>
      <c r="BF433" s="270">
        <v>0</v>
      </c>
      <c r="BG433" s="270">
        <v>0</v>
      </c>
    </row>
    <row r="434" spans="1:59">
      <c r="A434" s="267" t="s">
        <v>737</v>
      </c>
      <c r="B434" s="268">
        <v>9.0249999999999983E-2</v>
      </c>
      <c r="C434" s="268">
        <v>0.2</v>
      </c>
      <c r="D434" s="268">
        <v>0</v>
      </c>
      <c r="E434" s="268"/>
      <c r="F434" s="269">
        <v>843</v>
      </c>
      <c r="G434" s="270">
        <v>4.2999999999999997E-2</v>
      </c>
      <c r="H434" s="270">
        <v>3.9E-2</v>
      </c>
      <c r="I434" s="270">
        <v>0</v>
      </c>
      <c r="J434" s="270">
        <v>2E-3</v>
      </c>
      <c r="K434" s="270">
        <v>1E-3</v>
      </c>
      <c r="L434" s="270">
        <v>5.2499999999999908E-3</v>
      </c>
      <c r="M434" s="271">
        <v>51.008303677342823</v>
      </c>
      <c r="N434" s="269">
        <v>845</v>
      </c>
      <c r="O434" s="269">
        <v>962</v>
      </c>
      <c r="P434" s="269">
        <v>1006</v>
      </c>
      <c r="Q434" s="269">
        <v>1115</v>
      </c>
      <c r="R434" s="269">
        <v>1245</v>
      </c>
      <c r="S434" s="269" t="s">
        <v>216</v>
      </c>
      <c r="T434" s="270">
        <v>4.9000000000000002E-2</v>
      </c>
      <c r="U434" s="270">
        <v>5.3999999999999999E-2</v>
      </c>
      <c r="V434" s="270">
        <v>6.0999999999999999E-2</v>
      </c>
      <c r="W434" s="270">
        <v>7.0000000000000007E-2</v>
      </c>
      <c r="X434" s="270">
        <v>7.9000000000000001E-2</v>
      </c>
      <c r="Y434" s="270">
        <v>0.04</v>
      </c>
      <c r="Z434" s="270">
        <v>4.1000000000000002E-2</v>
      </c>
      <c r="AA434" s="270">
        <v>4.1000000000000002E-2</v>
      </c>
      <c r="AB434" s="270">
        <v>4.2999999999999997E-2</v>
      </c>
      <c r="AC434" s="270">
        <v>4.4999999999999998E-2</v>
      </c>
      <c r="AD434" s="270">
        <v>0</v>
      </c>
      <c r="AE434" s="270">
        <v>0</v>
      </c>
      <c r="AF434" s="270">
        <v>0</v>
      </c>
      <c r="AG434" s="270">
        <v>0</v>
      </c>
      <c r="AH434" s="270">
        <v>0</v>
      </c>
      <c r="AI434" s="270">
        <v>2E-3</v>
      </c>
      <c r="AJ434" s="270">
        <v>2E-3</v>
      </c>
      <c r="AK434" s="270">
        <v>2E-3</v>
      </c>
      <c r="AL434" s="270">
        <v>2E-3</v>
      </c>
      <c r="AM434" s="270">
        <v>2E-3</v>
      </c>
      <c r="AN434" s="270">
        <v>1E-3</v>
      </c>
      <c r="AO434" s="270">
        <v>1E-3</v>
      </c>
      <c r="AP434" s="270">
        <v>1E-3</v>
      </c>
      <c r="AQ434" s="270">
        <v>1E-3</v>
      </c>
      <c r="AR434" s="270">
        <v>1E-3</v>
      </c>
      <c r="AS434" s="270">
        <v>1E-3</v>
      </c>
      <c r="AT434" s="270">
        <v>1E-3</v>
      </c>
      <c r="AU434" s="270">
        <v>1E-3</v>
      </c>
      <c r="AV434" s="270">
        <v>1E-3</v>
      </c>
      <c r="AW434" s="270">
        <v>1E-3</v>
      </c>
      <c r="AX434" s="270">
        <v>0</v>
      </c>
      <c r="AY434" s="270">
        <v>0</v>
      </c>
      <c r="AZ434" s="270">
        <v>0</v>
      </c>
      <c r="BA434" s="270">
        <v>0</v>
      </c>
      <c r="BB434" s="270">
        <v>0</v>
      </c>
      <c r="BC434" s="270">
        <v>0</v>
      </c>
      <c r="BD434" s="270">
        <v>0</v>
      </c>
      <c r="BE434" s="270">
        <v>0</v>
      </c>
      <c r="BF434" s="270">
        <v>0</v>
      </c>
      <c r="BG434" s="270">
        <v>0</v>
      </c>
    </row>
    <row r="435" spans="1:59">
      <c r="A435" s="267" t="s">
        <v>738</v>
      </c>
      <c r="B435" s="268">
        <v>7.9316666666666658</v>
      </c>
      <c r="C435" s="268">
        <v>15</v>
      </c>
      <c r="D435" s="268">
        <v>7.1159999999999997</v>
      </c>
      <c r="E435" s="268"/>
      <c r="F435" s="269">
        <v>93250</v>
      </c>
      <c r="G435" s="270">
        <v>0</v>
      </c>
      <c r="H435" s="270">
        <v>0</v>
      </c>
      <c r="I435" s="270">
        <v>0</v>
      </c>
      <c r="J435" s="270">
        <v>0</v>
      </c>
      <c r="K435" s="270">
        <v>0.41699999999999998</v>
      </c>
      <c r="L435" s="270">
        <v>0.39866666666666628</v>
      </c>
      <c r="M435" s="271">
        <v>0</v>
      </c>
      <c r="N435" s="269">
        <v>95198</v>
      </c>
      <c r="O435" s="269">
        <v>98349</v>
      </c>
      <c r="P435" s="269">
        <v>102045</v>
      </c>
      <c r="Q435" s="269">
        <v>106339</v>
      </c>
      <c r="R435" s="269">
        <v>110592</v>
      </c>
      <c r="S435" s="269" t="s">
        <v>172</v>
      </c>
      <c r="T435" s="270">
        <v>0</v>
      </c>
      <c r="U435" s="270">
        <v>0</v>
      </c>
      <c r="V435" s="270">
        <v>0</v>
      </c>
      <c r="W435" s="270">
        <v>0</v>
      </c>
      <c r="X435" s="270">
        <v>0</v>
      </c>
      <c r="Y435" s="270">
        <v>0</v>
      </c>
      <c r="Z435" s="270">
        <v>0</v>
      </c>
      <c r="AA435" s="270">
        <v>0</v>
      </c>
      <c r="AB435" s="270">
        <v>0</v>
      </c>
      <c r="AC435" s="270">
        <v>0</v>
      </c>
      <c r="AD435" s="270">
        <v>0</v>
      </c>
      <c r="AE435" s="270">
        <v>0</v>
      </c>
      <c r="AF435" s="270">
        <v>0</v>
      </c>
      <c r="AG435" s="270">
        <v>0</v>
      </c>
      <c r="AH435" s="270">
        <v>0</v>
      </c>
      <c r="AI435" s="270">
        <v>0</v>
      </c>
      <c r="AJ435" s="270">
        <v>0</v>
      </c>
      <c r="AK435" s="270">
        <v>0</v>
      </c>
      <c r="AL435" s="270">
        <v>0</v>
      </c>
      <c r="AM435" s="270">
        <v>0</v>
      </c>
      <c r="AN435" s="270">
        <v>1</v>
      </c>
      <c r="AO435" s="270">
        <v>1</v>
      </c>
      <c r="AP435" s="270">
        <v>1</v>
      </c>
      <c r="AQ435" s="270">
        <v>1</v>
      </c>
      <c r="AR435" s="270">
        <v>1</v>
      </c>
      <c r="AS435" s="270">
        <v>1.0169999999999999</v>
      </c>
      <c r="AT435" s="270">
        <v>1.0169999999999999</v>
      </c>
      <c r="AU435" s="270">
        <v>1.0169999999999999</v>
      </c>
      <c r="AV435" s="270">
        <v>1.0169999999999999</v>
      </c>
      <c r="AW435" s="270">
        <v>1.0169999999999999</v>
      </c>
      <c r="AX435" s="270">
        <v>0</v>
      </c>
      <c r="AY435" s="270">
        <v>0</v>
      </c>
      <c r="AZ435" s="270">
        <v>0</v>
      </c>
      <c r="BA435" s="270">
        <v>0</v>
      </c>
      <c r="BB435" s="270">
        <v>0</v>
      </c>
      <c r="BC435" s="270">
        <v>0</v>
      </c>
      <c r="BD435" s="270">
        <v>0</v>
      </c>
      <c r="BE435" s="270">
        <v>0</v>
      </c>
      <c r="BF435" s="270">
        <v>0</v>
      </c>
      <c r="BG435" s="270">
        <v>0</v>
      </c>
    </row>
    <row r="436" spans="1:59">
      <c r="A436" s="267" t="s">
        <v>739</v>
      </c>
      <c r="B436" s="268">
        <v>3.4499999999999997</v>
      </c>
      <c r="C436" s="268">
        <v>12.167</v>
      </c>
      <c r="D436" s="268">
        <v>1.4794520547945207E-3</v>
      </c>
      <c r="E436" s="268"/>
      <c r="F436" s="269">
        <v>36457</v>
      </c>
      <c r="G436" s="270">
        <v>2.0009999999999999</v>
      </c>
      <c r="H436" s="270">
        <v>0.86099999999999999</v>
      </c>
      <c r="I436" s="270">
        <v>0.14499999999999999</v>
      </c>
      <c r="J436" s="270">
        <v>0</v>
      </c>
      <c r="K436" s="270">
        <v>0.16</v>
      </c>
      <c r="L436" s="270">
        <v>0.28152054794520476</v>
      </c>
      <c r="M436" s="271">
        <v>54.886578709164219</v>
      </c>
      <c r="N436" s="269">
        <v>39275</v>
      </c>
      <c r="O436" s="269">
        <v>45580</v>
      </c>
      <c r="P436" s="269">
        <v>52800</v>
      </c>
      <c r="Q436" s="269">
        <v>61300</v>
      </c>
      <c r="R436" s="269">
        <v>71200</v>
      </c>
      <c r="S436" s="269" t="s">
        <v>201</v>
      </c>
      <c r="T436" s="270">
        <v>2.1560000000000001</v>
      </c>
      <c r="U436" s="270">
        <v>2.5019999999999998</v>
      </c>
      <c r="V436" s="270">
        <v>2.903</v>
      </c>
      <c r="W436" s="270">
        <v>3.3690000000000002</v>
      </c>
      <c r="X436" s="270">
        <v>3.91</v>
      </c>
      <c r="Y436" s="270">
        <v>0.92800000000000005</v>
      </c>
      <c r="Z436" s="270">
        <v>1.0760000000000001</v>
      </c>
      <c r="AA436" s="270">
        <v>1.2490000000000001</v>
      </c>
      <c r="AB436" s="270">
        <v>1.45</v>
      </c>
      <c r="AC436" s="270">
        <v>1.6830000000000001</v>
      </c>
      <c r="AD436" s="270">
        <v>0.156</v>
      </c>
      <c r="AE436" s="270">
        <v>0.18099999999999999</v>
      </c>
      <c r="AF436" s="270">
        <v>0.21099999999999999</v>
      </c>
      <c r="AG436" s="270">
        <v>0.24399999999999999</v>
      </c>
      <c r="AH436" s="270">
        <v>0.28399999999999997</v>
      </c>
      <c r="AI436" s="270">
        <v>0</v>
      </c>
      <c r="AJ436" s="270">
        <v>0</v>
      </c>
      <c r="AK436" s="270">
        <v>0</v>
      </c>
      <c r="AL436" s="270">
        <v>0</v>
      </c>
      <c r="AM436" s="270">
        <v>0</v>
      </c>
      <c r="AN436" s="270">
        <v>0.17199999999999999</v>
      </c>
      <c r="AO436" s="270">
        <v>0.2</v>
      </c>
      <c r="AP436" s="270">
        <v>0.23200000000000001</v>
      </c>
      <c r="AQ436" s="270">
        <v>0.26900000000000002</v>
      </c>
      <c r="AR436" s="270">
        <v>0.313</v>
      </c>
      <c r="AS436" s="270">
        <v>0.39300000000000002</v>
      </c>
      <c r="AT436" s="270">
        <v>0.35299999999999998</v>
      </c>
      <c r="AU436" s="270">
        <v>0.40899999999999997</v>
      </c>
      <c r="AV436" s="270">
        <v>0.47499999999999998</v>
      </c>
      <c r="AW436" s="270">
        <v>0.55100000000000005</v>
      </c>
      <c r="AX436" s="270">
        <v>0</v>
      </c>
      <c r="AY436" s="270">
        <v>0</v>
      </c>
      <c r="AZ436" s="270">
        <v>0</v>
      </c>
      <c r="BA436" s="270">
        <v>0</v>
      </c>
      <c r="BB436" s="270">
        <v>0</v>
      </c>
      <c r="BC436" s="270">
        <v>1.96</v>
      </c>
      <c r="BD436" s="270">
        <v>0</v>
      </c>
      <c r="BE436" s="270">
        <v>0</v>
      </c>
      <c r="BF436" s="270">
        <v>0</v>
      </c>
      <c r="BG436" s="270">
        <v>0</v>
      </c>
    </row>
    <row r="437" spans="1:59">
      <c r="A437" s="267" t="s">
        <v>1026</v>
      </c>
      <c r="B437" s="268" t="s">
        <v>395</v>
      </c>
      <c r="C437" s="268">
        <v>0</v>
      </c>
      <c r="D437" s="268">
        <v>0</v>
      </c>
      <c r="E437" s="268"/>
      <c r="F437" s="269" t="e">
        <v>#N/A</v>
      </c>
      <c r="G437" s="270">
        <v>0</v>
      </c>
      <c r="H437" s="270">
        <v>0</v>
      </c>
      <c r="I437" s="270">
        <v>0</v>
      </c>
      <c r="J437" s="270">
        <v>0</v>
      </c>
      <c r="K437" s="270">
        <v>0</v>
      </c>
      <c r="L437" s="270" t="e">
        <v>#VALUE!</v>
      </c>
      <c r="M437" s="271" t="s">
        <v>395</v>
      </c>
      <c r="N437" s="269">
        <v>0</v>
      </c>
      <c r="O437" s="269">
        <v>0</v>
      </c>
      <c r="P437" s="269">
        <v>0</v>
      </c>
      <c r="Q437" s="269">
        <v>0</v>
      </c>
      <c r="R437" s="269">
        <v>0</v>
      </c>
      <c r="S437" s="269" t="s">
        <v>161</v>
      </c>
      <c r="T437" s="270">
        <v>0</v>
      </c>
      <c r="U437" s="270">
        <v>0</v>
      </c>
      <c r="V437" s="270">
        <v>0</v>
      </c>
      <c r="W437" s="270">
        <v>0</v>
      </c>
      <c r="X437" s="270">
        <v>0</v>
      </c>
      <c r="Y437" s="270">
        <v>0</v>
      </c>
      <c r="Z437" s="270">
        <v>0</v>
      </c>
      <c r="AA437" s="270">
        <v>0</v>
      </c>
      <c r="AB437" s="270">
        <v>0</v>
      </c>
      <c r="AC437" s="270">
        <v>0</v>
      </c>
      <c r="AD437" s="270">
        <v>0</v>
      </c>
      <c r="AE437" s="270">
        <v>0</v>
      </c>
      <c r="AF437" s="270">
        <v>0</v>
      </c>
      <c r="AG437" s="270">
        <v>0</v>
      </c>
      <c r="AH437" s="270">
        <v>0</v>
      </c>
      <c r="AI437" s="270">
        <v>0</v>
      </c>
      <c r="AJ437" s="270">
        <v>0</v>
      </c>
      <c r="AK437" s="270">
        <v>0</v>
      </c>
      <c r="AL437" s="270">
        <v>0</v>
      </c>
      <c r="AM437" s="270">
        <v>0</v>
      </c>
      <c r="AN437" s="270">
        <v>0</v>
      </c>
      <c r="AO437" s="270">
        <v>0</v>
      </c>
      <c r="AP437" s="270">
        <v>0</v>
      </c>
      <c r="AQ437" s="270">
        <v>0</v>
      </c>
      <c r="AR437" s="270">
        <v>0</v>
      </c>
      <c r="AS437" s="270">
        <v>0</v>
      </c>
      <c r="AT437" s="270">
        <v>0</v>
      </c>
      <c r="AU437" s="270">
        <v>0</v>
      </c>
      <c r="AV437" s="270">
        <v>0</v>
      </c>
      <c r="AW437" s="270">
        <v>0</v>
      </c>
      <c r="AX437" s="270">
        <v>0</v>
      </c>
      <c r="AY437" s="270">
        <v>0</v>
      </c>
      <c r="AZ437" s="270">
        <v>0</v>
      </c>
      <c r="BA437" s="270">
        <v>0</v>
      </c>
      <c r="BB437" s="270">
        <v>0</v>
      </c>
      <c r="BC437" s="270">
        <v>0</v>
      </c>
      <c r="BD437" s="270">
        <v>0</v>
      </c>
      <c r="BE437" s="270">
        <v>0</v>
      </c>
      <c r="BF437" s="270">
        <v>0</v>
      </c>
      <c r="BG437" s="270">
        <v>0</v>
      </c>
    </row>
    <row r="438" spans="1:59">
      <c r="A438" s="267" t="s">
        <v>1027</v>
      </c>
      <c r="B438" s="268" t="s">
        <v>395</v>
      </c>
      <c r="C438" s="268">
        <v>0</v>
      </c>
      <c r="D438" s="268">
        <v>0</v>
      </c>
      <c r="E438" s="268"/>
      <c r="F438" s="269" t="e">
        <v>#N/A</v>
      </c>
      <c r="G438" s="270">
        <v>0</v>
      </c>
      <c r="H438" s="270">
        <v>0</v>
      </c>
      <c r="I438" s="270">
        <v>0</v>
      </c>
      <c r="J438" s="270">
        <v>0</v>
      </c>
      <c r="K438" s="270">
        <v>0</v>
      </c>
      <c r="L438" s="270" t="e">
        <v>#VALUE!</v>
      </c>
      <c r="M438" s="271" t="s">
        <v>395</v>
      </c>
      <c r="N438" s="269">
        <v>0</v>
      </c>
      <c r="O438" s="269">
        <v>0</v>
      </c>
      <c r="P438" s="269">
        <v>0</v>
      </c>
      <c r="Q438" s="269">
        <v>0</v>
      </c>
      <c r="R438" s="269">
        <v>0</v>
      </c>
      <c r="S438" s="269" t="s">
        <v>161</v>
      </c>
      <c r="T438" s="270">
        <v>0</v>
      </c>
      <c r="U438" s="270">
        <v>0</v>
      </c>
      <c r="V438" s="270">
        <v>0</v>
      </c>
      <c r="W438" s="270">
        <v>0</v>
      </c>
      <c r="X438" s="270">
        <v>0</v>
      </c>
      <c r="Y438" s="270">
        <v>0</v>
      </c>
      <c r="Z438" s="270">
        <v>0</v>
      </c>
      <c r="AA438" s="270">
        <v>0</v>
      </c>
      <c r="AB438" s="270">
        <v>0</v>
      </c>
      <c r="AC438" s="270">
        <v>0</v>
      </c>
      <c r="AD438" s="270">
        <v>0</v>
      </c>
      <c r="AE438" s="270">
        <v>0</v>
      </c>
      <c r="AF438" s="270">
        <v>0</v>
      </c>
      <c r="AG438" s="270">
        <v>0</v>
      </c>
      <c r="AH438" s="270">
        <v>0</v>
      </c>
      <c r="AI438" s="270">
        <v>0</v>
      </c>
      <c r="AJ438" s="270">
        <v>0</v>
      </c>
      <c r="AK438" s="270">
        <v>0</v>
      </c>
      <c r="AL438" s="270">
        <v>0</v>
      </c>
      <c r="AM438" s="270">
        <v>0</v>
      </c>
      <c r="AN438" s="270">
        <v>0</v>
      </c>
      <c r="AO438" s="270">
        <v>0</v>
      </c>
      <c r="AP438" s="270">
        <v>0</v>
      </c>
      <c r="AQ438" s="270">
        <v>0</v>
      </c>
      <c r="AR438" s="270">
        <v>0</v>
      </c>
      <c r="AS438" s="270">
        <v>0</v>
      </c>
      <c r="AT438" s="270">
        <v>0</v>
      </c>
      <c r="AU438" s="270">
        <v>0</v>
      </c>
      <c r="AV438" s="270">
        <v>0</v>
      </c>
      <c r="AW438" s="270">
        <v>0</v>
      </c>
      <c r="AX438" s="270">
        <v>0</v>
      </c>
      <c r="AY438" s="270">
        <v>0</v>
      </c>
      <c r="AZ438" s="270">
        <v>0</v>
      </c>
      <c r="BA438" s="270">
        <v>0</v>
      </c>
      <c r="BB438" s="270">
        <v>0</v>
      </c>
      <c r="BC438" s="270">
        <v>0</v>
      </c>
      <c r="BD438" s="270">
        <v>0</v>
      </c>
      <c r="BE438" s="270">
        <v>0</v>
      </c>
      <c r="BF438" s="270">
        <v>0</v>
      </c>
      <c r="BG438" s="270">
        <v>0</v>
      </c>
    </row>
    <row r="439" spans="1:59">
      <c r="A439" s="267" t="s">
        <v>740</v>
      </c>
      <c r="B439" s="268">
        <v>0.14749999999999999</v>
      </c>
      <c r="C439" s="268">
        <v>0.39600000000000002</v>
      </c>
      <c r="D439" s="268">
        <v>0</v>
      </c>
      <c r="E439" s="268"/>
      <c r="F439" s="269">
        <v>843</v>
      </c>
      <c r="G439" s="270">
        <v>0.04</v>
      </c>
      <c r="H439" s="270">
        <v>0.04</v>
      </c>
      <c r="I439" s="270">
        <v>0</v>
      </c>
      <c r="J439" s="270">
        <v>0</v>
      </c>
      <c r="K439" s="270">
        <v>3.5000000000000003E-2</v>
      </c>
      <c r="L439" s="270">
        <v>3.2499999999999987E-2</v>
      </c>
      <c r="M439" s="271">
        <v>47.449584816132862</v>
      </c>
      <c r="N439" s="269">
        <v>850</v>
      </c>
      <c r="O439" s="269">
        <v>900</v>
      </c>
      <c r="P439" s="269">
        <v>1000</v>
      </c>
      <c r="Q439" s="269">
        <v>1100</v>
      </c>
      <c r="R439" s="269">
        <v>1200</v>
      </c>
      <c r="S439" s="269" t="s">
        <v>220</v>
      </c>
      <c r="T439" s="270">
        <v>7.5999999999999998E-2</v>
      </c>
      <c r="U439" s="270">
        <v>0.08</v>
      </c>
      <c r="V439" s="270">
        <v>0.08</v>
      </c>
      <c r="W439" s="270">
        <v>8.5000000000000006E-2</v>
      </c>
      <c r="X439" s="270">
        <v>0.09</v>
      </c>
      <c r="Y439" s="270">
        <v>3.3000000000000002E-2</v>
      </c>
      <c r="Z439" s="270">
        <v>3.4000000000000002E-2</v>
      </c>
      <c r="AA439" s="270">
        <v>3.4000000000000002E-2</v>
      </c>
      <c r="AB439" s="270">
        <v>0.04</v>
      </c>
      <c r="AC439" s="270">
        <v>0.04</v>
      </c>
      <c r="AD439" s="270">
        <v>3.0000000000000001E-3</v>
      </c>
      <c r="AE439" s="270">
        <v>4.0000000000000001E-3</v>
      </c>
      <c r="AF439" s="270">
        <v>4.0000000000000001E-3</v>
      </c>
      <c r="AG439" s="270">
        <v>5.0000000000000001E-3</v>
      </c>
      <c r="AH439" s="270">
        <v>5.0000000000000001E-3</v>
      </c>
      <c r="AI439" s="270">
        <v>0.01</v>
      </c>
      <c r="AJ439" s="270">
        <v>1.0999999999999999E-2</v>
      </c>
      <c r="AK439" s="270">
        <v>1.0999999999999999E-2</v>
      </c>
      <c r="AL439" s="270">
        <v>1.2E-2</v>
      </c>
      <c r="AM439" s="270">
        <v>1.2E-2</v>
      </c>
      <c r="AN439" s="270">
        <v>0.02</v>
      </c>
      <c r="AO439" s="270">
        <v>0.02</v>
      </c>
      <c r="AP439" s="270">
        <v>0.02</v>
      </c>
      <c r="AQ439" s="270">
        <v>0.03</v>
      </c>
      <c r="AR439" s="270">
        <v>0.03</v>
      </c>
      <c r="AS439" s="270">
        <v>2.1000000000000001E-2</v>
      </c>
      <c r="AT439" s="270">
        <v>2.1999999999999999E-2</v>
      </c>
      <c r="AU439" s="270">
        <v>2.1999999999999999E-2</v>
      </c>
      <c r="AV439" s="270">
        <v>2.5000000000000001E-2</v>
      </c>
      <c r="AW439" s="270">
        <v>2.5999999999999999E-2</v>
      </c>
      <c r="AX439" s="270">
        <v>0</v>
      </c>
      <c r="AY439" s="270">
        <v>0</v>
      </c>
      <c r="AZ439" s="270">
        <v>0</v>
      </c>
      <c r="BA439" s="270">
        <v>0</v>
      </c>
      <c r="BB439" s="270">
        <v>0</v>
      </c>
      <c r="BC439" s="270">
        <v>0</v>
      </c>
      <c r="BD439" s="270">
        <v>0</v>
      </c>
      <c r="BE439" s="270">
        <v>0</v>
      </c>
      <c r="BF439" s="270">
        <v>0</v>
      </c>
      <c r="BG439" s="270">
        <v>0</v>
      </c>
    </row>
    <row r="440" spans="1:59">
      <c r="A440" s="267" t="s">
        <v>741</v>
      </c>
      <c r="B440" s="268">
        <v>0.55491666666666672</v>
      </c>
      <c r="C440" s="268">
        <v>0.7569999999999999</v>
      </c>
      <c r="D440" s="268">
        <v>0</v>
      </c>
      <c r="E440" s="268"/>
      <c r="F440" s="269">
        <v>4150</v>
      </c>
      <c r="G440" s="270">
        <v>0.187</v>
      </c>
      <c r="H440" s="270">
        <v>6.5000000000000002E-2</v>
      </c>
      <c r="I440" s="270">
        <v>3.7999999999999999E-2</v>
      </c>
      <c r="J440" s="270">
        <v>6.7000000000000004E-2</v>
      </c>
      <c r="K440" s="270">
        <v>0.05</v>
      </c>
      <c r="L440" s="270">
        <v>0.14791666666666675</v>
      </c>
      <c r="M440" s="271">
        <v>45.060240963855421</v>
      </c>
      <c r="N440" s="269">
        <v>4320</v>
      </c>
      <c r="O440" s="269">
        <v>5368</v>
      </c>
      <c r="P440" s="269">
        <v>6333</v>
      </c>
      <c r="Q440" s="269">
        <v>7416</v>
      </c>
      <c r="R440" s="269">
        <v>8111</v>
      </c>
      <c r="S440" s="269" t="s">
        <v>210</v>
      </c>
      <c r="T440" s="270">
        <v>0.23499999999999999</v>
      </c>
      <c r="U440" s="270">
        <v>0.26800000000000002</v>
      </c>
      <c r="V440" s="270">
        <v>0.33100000000000002</v>
      </c>
      <c r="W440" s="270">
        <v>0.36699999999999999</v>
      </c>
      <c r="X440" s="270">
        <v>0.40500000000000003</v>
      </c>
      <c r="Y440" s="270">
        <v>6.2E-2</v>
      </c>
      <c r="Z440" s="270">
        <v>6.4000000000000001E-2</v>
      </c>
      <c r="AA440" s="270">
        <v>6.6000000000000003E-2</v>
      </c>
      <c r="AB440" s="270">
        <v>6.9000000000000006E-2</v>
      </c>
      <c r="AC440" s="270">
        <v>7.1999999999999995E-2</v>
      </c>
      <c r="AD440" s="270">
        <v>3.7999999999999999E-2</v>
      </c>
      <c r="AE440" s="270">
        <v>3.7999999999999999E-2</v>
      </c>
      <c r="AF440" s="270">
        <v>3.7999999999999999E-2</v>
      </c>
      <c r="AG440" s="270">
        <v>3.7999999999999999E-2</v>
      </c>
      <c r="AH440" s="270">
        <v>3.7999999999999999E-2</v>
      </c>
      <c r="AI440" s="270">
        <v>6.7000000000000004E-2</v>
      </c>
      <c r="AJ440" s="270">
        <v>6.7000000000000004E-2</v>
      </c>
      <c r="AK440" s="270">
        <v>6.7000000000000004E-2</v>
      </c>
      <c r="AL440" s="270">
        <v>6.8000000000000005E-2</v>
      </c>
      <c r="AM440" s="270">
        <v>6.8000000000000005E-2</v>
      </c>
      <c r="AN440" s="270">
        <v>1.6E-2</v>
      </c>
      <c r="AO440" s="270">
        <v>1.6E-2</v>
      </c>
      <c r="AP440" s="270">
        <v>1.7000000000000001E-2</v>
      </c>
      <c r="AQ440" s="270">
        <v>1.7999999999999999E-2</v>
      </c>
      <c r="AR440" s="270">
        <v>1.7999999999999999E-2</v>
      </c>
      <c r="AS440" s="270">
        <v>0.152</v>
      </c>
      <c r="AT440" s="270">
        <v>0.16500000000000001</v>
      </c>
      <c r="AU440" s="270">
        <v>0.189</v>
      </c>
      <c r="AV440" s="270">
        <v>0.20399999999999999</v>
      </c>
      <c r="AW440" s="270">
        <v>0.219</v>
      </c>
      <c r="AX440" s="270">
        <v>0.432</v>
      </c>
      <c r="AY440" s="270">
        <v>0</v>
      </c>
      <c r="AZ440" s="270">
        <v>0</v>
      </c>
      <c r="BA440" s="270">
        <v>0</v>
      </c>
      <c r="BB440" s="270">
        <v>0</v>
      </c>
      <c r="BC440" s="270">
        <v>0</v>
      </c>
      <c r="BD440" s="270">
        <v>0</v>
      </c>
      <c r="BE440" s="270">
        <v>0</v>
      </c>
      <c r="BF440" s="270">
        <v>0</v>
      </c>
      <c r="BG440" s="270">
        <v>0</v>
      </c>
    </row>
    <row r="441" spans="1:59">
      <c r="A441" s="267" t="s">
        <v>742</v>
      </c>
      <c r="B441" s="268">
        <v>3.875666666666667</v>
      </c>
      <c r="C441" s="268">
        <v>8</v>
      </c>
      <c r="D441" s="268">
        <v>1.774</v>
      </c>
      <c r="E441" s="268"/>
      <c r="F441" s="269">
        <v>13018</v>
      </c>
      <c r="G441" s="270">
        <v>1.1890000000000001</v>
      </c>
      <c r="H441" s="270">
        <v>0.23499999999999999</v>
      </c>
      <c r="I441" s="270">
        <v>6.0999999999999999E-2</v>
      </c>
      <c r="J441" s="270">
        <v>0</v>
      </c>
      <c r="K441" s="270">
        <v>0.16300000000000001</v>
      </c>
      <c r="L441" s="270">
        <v>0.45366666666666733</v>
      </c>
      <c r="M441" s="271">
        <v>91.335074512213865</v>
      </c>
      <c r="N441" s="269">
        <v>15050</v>
      </c>
      <c r="O441" s="269">
        <v>18060</v>
      </c>
      <c r="P441" s="269">
        <v>21672</v>
      </c>
      <c r="Q441" s="269">
        <v>26006</v>
      </c>
      <c r="R441" s="269">
        <v>31208</v>
      </c>
      <c r="S441" s="269" t="s">
        <v>208</v>
      </c>
      <c r="T441" s="270">
        <v>1.357</v>
      </c>
      <c r="U441" s="270">
        <v>1.52</v>
      </c>
      <c r="V441" s="270">
        <v>1.8240000000000001</v>
      </c>
      <c r="W441" s="270">
        <v>2.1890000000000001</v>
      </c>
      <c r="X441" s="270">
        <v>2.6269999999999998</v>
      </c>
      <c r="Y441" s="270">
        <v>0.57999999999999996</v>
      </c>
      <c r="Z441" s="270">
        <v>0.66</v>
      </c>
      <c r="AA441" s="270">
        <v>0.75</v>
      </c>
      <c r="AB441" s="270">
        <v>0.85</v>
      </c>
      <c r="AC441" s="270">
        <v>0.96</v>
      </c>
      <c r="AD441" s="270">
        <v>0.21</v>
      </c>
      <c r="AE441" s="270">
        <v>0.27700000000000002</v>
      </c>
      <c r="AF441" s="270">
        <v>0.313</v>
      </c>
      <c r="AG441" s="270">
        <v>0.35399999999999998</v>
      </c>
      <c r="AH441" s="270">
        <v>0.4</v>
      </c>
      <c r="AI441" s="270">
        <v>0</v>
      </c>
      <c r="AJ441" s="270">
        <v>0</v>
      </c>
      <c r="AK441" s="270">
        <v>0</v>
      </c>
      <c r="AL441" s="270">
        <v>0</v>
      </c>
      <c r="AM441" s="270">
        <v>0</v>
      </c>
      <c r="AN441" s="270">
        <v>0.32200000000000001</v>
      </c>
      <c r="AO441" s="270">
        <v>0.33300000000000002</v>
      </c>
      <c r="AP441" s="270">
        <v>0.33200000000000002</v>
      </c>
      <c r="AQ441" s="270">
        <v>0.375</v>
      </c>
      <c r="AR441" s="270">
        <v>0.42399999999999999</v>
      </c>
      <c r="AS441" s="270">
        <v>0.32100000000000001</v>
      </c>
      <c r="AT441" s="270">
        <v>0.35</v>
      </c>
      <c r="AU441" s="270">
        <v>0.38500000000000001</v>
      </c>
      <c r="AV441" s="270">
        <v>0.441</v>
      </c>
      <c r="AW441" s="270">
        <v>0.495</v>
      </c>
      <c r="AX441" s="270">
        <v>0</v>
      </c>
      <c r="AY441" s="270">
        <v>0</v>
      </c>
      <c r="AZ441" s="270">
        <v>0</v>
      </c>
      <c r="BA441" s="270">
        <v>0</v>
      </c>
      <c r="BB441" s="270">
        <v>0</v>
      </c>
      <c r="BC441" s="270">
        <v>0</v>
      </c>
      <c r="BD441" s="270">
        <v>0</v>
      </c>
      <c r="BE441" s="270">
        <v>0</v>
      </c>
      <c r="BF441" s="270">
        <v>0</v>
      </c>
      <c r="BG441" s="270">
        <v>0</v>
      </c>
    </row>
    <row r="442" spans="1:59">
      <c r="A442" s="267" t="s">
        <v>743</v>
      </c>
      <c r="B442" s="268">
        <v>7.2999999999999995E-2</v>
      </c>
      <c r="C442" s="268">
        <v>0.29099999999999998</v>
      </c>
      <c r="D442" s="268">
        <v>0</v>
      </c>
      <c r="E442" s="268"/>
      <c r="F442" s="269">
        <v>800</v>
      </c>
      <c r="G442" s="270">
        <v>0.04</v>
      </c>
      <c r="H442" s="270">
        <v>1.9999999999999997E-2</v>
      </c>
      <c r="I442" s="270">
        <v>4.0000000000000001E-3</v>
      </c>
      <c r="J442" s="270">
        <v>0</v>
      </c>
      <c r="K442" s="270">
        <v>0</v>
      </c>
      <c r="L442" s="270">
        <v>8.9999999999999941E-3</v>
      </c>
      <c r="M442" s="271">
        <v>50</v>
      </c>
      <c r="N442" s="269">
        <v>731</v>
      </c>
      <c r="O442" s="269">
        <v>793</v>
      </c>
      <c r="P442" s="269">
        <v>800</v>
      </c>
      <c r="Q442" s="269">
        <v>805</v>
      </c>
      <c r="R442" s="269">
        <v>810</v>
      </c>
      <c r="S442" s="269" t="s">
        <v>144</v>
      </c>
      <c r="T442" s="270">
        <v>6.5000000000000002E-2</v>
      </c>
      <c r="U442" s="270">
        <v>6.7000000000000004E-2</v>
      </c>
      <c r="V442" s="270">
        <v>6.9000000000000006E-2</v>
      </c>
      <c r="W442" s="270">
        <v>7.2999999999999995E-2</v>
      </c>
      <c r="X442" s="270">
        <v>7.4999999999999997E-2</v>
      </c>
      <c r="Y442" s="270">
        <v>3.2000000000000001E-2</v>
      </c>
      <c r="Z442" s="270">
        <v>3.5000000000000003E-2</v>
      </c>
      <c r="AA442" s="270">
        <v>0.04</v>
      </c>
      <c r="AB442" s="270">
        <v>4.4999999999999998E-2</v>
      </c>
      <c r="AC442" s="270">
        <v>0.05</v>
      </c>
      <c r="AD442" s="270">
        <v>3.0000000000000001E-3</v>
      </c>
      <c r="AE442" s="270">
        <v>3.0000000000000001E-3</v>
      </c>
      <c r="AF442" s="270">
        <v>4.0000000000000001E-3</v>
      </c>
      <c r="AG442" s="270">
        <v>4.0000000000000001E-3</v>
      </c>
      <c r="AH442" s="270">
        <v>4.0000000000000001E-3</v>
      </c>
      <c r="AI442" s="270">
        <v>3.0000000000000001E-3</v>
      </c>
      <c r="AJ442" s="270">
        <v>3.0000000000000001E-3</v>
      </c>
      <c r="AK442" s="270">
        <v>3.0000000000000001E-3</v>
      </c>
      <c r="AL442" s="270">
        <v>3.0000000000000001E-3</v>
      </c>
      <c r="AM442" s="270">
        <v>4.0000000000000001E-3</v>
      </c>
      <c r="AN442" s="270">
        <v>0</v>
      </c>
      <c r="AO442" s="270">
        <v>0</v>
      </c>
      <c r="AP442" s="270">
        <v>0</v>
      </c>
      <c r="AQ442" s="270">
        <v>0</v>
      </c>
      <c r="AR442" s="270">
        <v>0</v>
      </c>
      <c r="AS442" s="270">
        <v>2.7E-2</v>
      </c>
      <c r="AT442" s="270">
        <v>2.8000000000000001E-2</v>
      </c>
      <c r="AU442" s="270">
        <v>0.03</v>
      </c>
      <c r="AV442" s="270">
        <v>3.2000000000000001E-2</v>
      </c>
      <c r="AW442" s="270">
        <v>3.4000000000000002E-2</v>
      </c>
      <c r="AX442" s="270">
        <v>0</v>
      </c>
      <c r="AY442" s="270">
        <v>0</v>
      </c>
      <c r="AZ442" s="270">
        <v>0</v>
      </c>
      <c r="BA442" s="270">
        <v>0</v>
      </c>
      <c r="BB442" s="270">
        <v>0</v>
      </c>
      <c r="BC442" s="270">
        <v>0</v>
      </c>
      <c r="BD442" s="270">
        <v>0</v>
      </c>
      <c r="BE442" s="270">
        <v>0</v>
      </c>
      <c r="BF442" s="270">
        <v>0</v>
      </c>
      <c r="BG442" s="270">
        <v>0</v>
      </c>
    </row>
    <row r="443" spans="1:59">
      <c r="A443" s="267" t="s">
        <v>1028</v>
      </c>
      <c r="B443" s="268" t="s">
        <v>395</v>
      </c>
      <c r="C443" s="268">
        <v>0</v>
      </c>
      <c r="D443" s="268">
        <v>0</v>
      </c>
      <c r="E443" s="268"/>
      <c r="F443" s="269" t="e">
        <v>#N/A</v>
      </c>
      <c r="G443" s="270">
        <v>0</v>
      </c>
      <c r="H443" s="270">
        <v>0</v>
      </c>
      <c r="I443" s="270">
        <v>0</v>
      </c>
      <c r="J443" s="270">
        <v>0</v>
      </c>
      <c r="K443" s="270">
        <v>0</v>
      </c>
      <c r="L443" s="270" t="e">
        <v>#VALUE!</v>
      </c>
      <c r="M443" s="271" t="s">
        <v>395</v>
      </c>
      <c r="N443" s="269">
        <v>0</v>
      </c>
      <c r="O443" s="269">
        <v>0</v>
      </c>
      <c r="P443" s="269">
        <v>0</v>
      </c>
      <c r="Q443" s="269">
        <v>0</v>
      </c>
      <c r="R443" s="269">
        <v>0</v>
      </c>
      <c r="S443" s="269" t="s">
        <v>161</v>
      </c>
      <c r="T443" s="270">
        <v>0</v>
      </c>
      <c r="U443" s="270">
        <v>0</v>
      </c>
      <c r="V443" s="270">
        <v>0</v>
      </c>
      <c r="W443" s="270">
        <v>0</v>
      </c>
      <c r="X443" s="270">
        <v>0</v>
      </c>
      <c r="Y443" s="270">
        <v>0</v>
      </c>
      <c r="Z443" s="270">
        <v>0</v>
      </c>
      <c r="AA443" s="270">
        <v>0</v>
      </c>
      <c r="AB443" s="270">
        <v>0</v>
      </c>
      <c r="AC443" s="270">
        <v>0</v>
      </c>
      <c r="AD443" s="270">
        <v>0</v>
      </c>
      <c r="AE443" s="270">
        <v>0</v>
      </c>
      <c r="AF443" s="270">
        <v>0</v>
      </c>
      <c r="AG443" s="270">
        <v>0</v>
      </c>
      <c r="AH443" s="270">
        <v>0</v>
      </c>
      <c r="AI443" s="270">
        <v>0</v>
      </c>
      <c r="AJ443" s="270">
        <v>0</v>
      </c>
      <c r="AK443" s="270">
        <v>0</v>
      </c>
      <c r="AL443" s="270">
        <v>0</v>
      </c>
      <c r="AM443" s="270">
        <v>0</v>
      </c>
      <c r="AN443" s="270">
        <v>0</v>
      </c>
      <c r="AO443" s="270">
        <v>0</v>
      </c>
      <c r="AP443" s="270">
        <v>0</v>
      </c>
      <c r="AQ443" s="270">
        <v>0</v>
      </c>
      <c r="AR443" s="270">
        <v>0</v>
      </c>
      <c r="AS443" s="270">
        <v>0</v>
      </c>
      <c r="AT443" s="270">
        <v>0</v>
      </c>
      <c r="AU443" s="270">
        <v>0</v>
      </c>
      <c r="AV443" s="270">
        <v>0</v>
      </c>
      <c r="AW443" s="270">
        <v>0</v>
      </c>
      <c r="AX443" s="270">
        <v>0</v>
      </c>
      <c r="AY443" s="270">
        <v>0</v>
      </c>
      <c r="AZ443" s="270">
        <v>0</v>
      </c>
      <c r="BA443" s="270">
        <v>0</v>
      </c>
      <c r="BB443" s="270">
        <v>0</v>
      </c>
      <c r="BC443" s="270">
        <v>0</v>
      </c>
      <c r="BD443" s="270">
        <v>0</v>
      </c>
      <c r="BE443" s="270">
        <v>0</v>
      </c>
      <c r="BF443" s="270">
        <v>0</v>
      </c>
      <c r="BG443" s="270">
        <v>0</v>
      </c>
    </row>
    <row r="444" spans="1:59">
      <c r="A444" s="267" t="s">
        <v>744</v>
      </c>
      <c r="B444" s="268">
        <v>0.13041666666666668</v>
      </c>
      <c r="C444" s="268">
        <v>0.2</v>
      </c>
      <c r="D444" s="268">
        <v>0</v>
      </c>
      <c r="E444" s="268"/>
      <c r="F444" s="269">
        <v>1016</v>
      </c>
      <c r="G444" s="270">
        <v>0.1</v>
      </c>
      <c r="H444" s="270">
        <v>2E-3</v>
      </c>
      <c r="I444" s="270">
        <v>3.5000000000000003E-2</v>
      </c>
      <c r="J444" s="270">
        <v>0.02</v>
      </c>
      <c r="K444" s="270">
        <v>5.0000000000000001E-3</v>
      </c>
      <c r="L444" s="270">
        <v>-3.1583333333333324E-2</v>
      </c>
      <c r="M444" s="271">
        <v>98.425196850393704</v>
      </c>
      <c r="N444" s="269">
        <v>1100</v>
      </c>
      <c r="O444" s="269">
        <v>1100</v>
      </c>
      <c r="P444" s="269">
        <v>1100</v>
      </c>
      <c r="Q444" s="269">
        <v>1100</v>
      </c>
      <c r="R444" s="269">
        <v>1100</v>
      </c>
      <c r="S444" s="269" t="s">
        <v>133</v>
      </c>
      <c r="T444" s="270">
        <v>0.1</v>
      </c>
      <c r="U444" s="270">
        <v>0.1</v>
      </c>
      <c r="V444" s="270">
        <v>0.1</v>
      </c>
      <c r="W444" s="270">
        <v>0.1</v>
      </c>
      <c r="X444" s="270">
        <v>0.1</v>
      </c>
      <c r="Y444" s="270">
        <v>1.2E-2</v>
      </c>
      <c r="Z444" s="270">
        <v>1.2E-2</v>
      </c>
      <c r="AA444" s="270">
        <v>1.2E-2</v>
      </c>
      <c r="AB444" s="270">
        <v>1.2E-2</v>
      </c>
      <c r="AC444" s="270">
        <v>1.2E-2</v>
      </c>
      <c r="AD444" s="270">
        <v>2.7E-2</v>
      </c>
      <c r="AE444" s="270">
        <v>2.7E-2</v>
      </c>
      <c r="AF444" s="270">
        <v>2.7E-2</v>
      </c>
      <c r="AG444" s="270">
        <v>2.7E-2</v>
      </c>
      <c r="AH444" s="270">
        <v>2.7E-2</v>
      </c>
      <c r="AI444" s="270">
        <v>1E-3</v>
      </c>
      <c r="AJ444" s="270">
        <v>1E-3</v>
      </c>
      <c r="AK444" s="270">
        <v>1E-3</v>
      </c>
      <c r="AL444" s="270">
        <v>1E-3</v>
      </c>
      <c r="AM444" s="270">
        <v>1E-3</v>
      </c>
      <c r="AN444" s="270">
        <v>0</v>
      </c>
      <c r="AO444" s="270">
        <v>0</v>
      </c>
      <c r="AP444" s="270">
        <v>0</v>
      </c>
      <c r="AQ444" s="270">
        <v>0</v>
      </c>
      <c r="AR444" s="270">
        <v>0</v>
      </c>
      <c r="AS444" s="270">
        <v>5.0000000000000001E-3</v>
      </c>
      <c r="AT444" s="270">
        <v>5.0000000000000001E-3</v>
      </c>
      <c r="AU444" s="270">
        <v>5.0000000000000001E-3</v>
      </c>
      <c r="AV444" s="270">
        <v>5.0000000000000001E-3</v>
      </c>
      <c r="AW444" s="270">
        <v>5.0000000000000001E-3</v>
      </c>
      <c r="AX444" s="270">
        <v>0</v>
      </c>
      <c r="AY444" s="270">
        <v>0</v>
      </c>
      <c r="AZ444" s="270">
        <v>0</v>
      </c>
      <c r="BA444" s="270">
        <v>0</v>
      </c>
      <c r="BB444" s="270">
        <v>0</v>
      </c>
      <c r="BC444" s="270">
        <v>0</v>
      </c>
      <c r="BD444" s="270">
        <v>0</v>
      </c>
      <c r="BE444" s="270">
        <v>0</v>
      </c>
      <c r="BF444" s="270">
        <v>0</v>
      </c>
      <c r="BG444" s="270">
        <v>0</v>
      </c>
    </row>
    <row r="445" spans="1:59">
      <c r="A445" s="267" t="s">
        <v>745</v>
      </c>
      <c r="B445" s="268">
        <v>1.0852499999999998</v>
      </c>
      <c r="C445" s="268">
        <v>4.1320000000000006</v>
      </c>
      <c r="D445" s="268">
        <v>0</v>
      </c>
      <c r="E445" s="268"/>
      <c r="F445" s="269">
        <v>14867</v>
      </c>
      <c r="G445" s="270">
        <v>0.68200000000000005</v>
      </c>
      <c r="H445" s="270">
        <v>4.2999999999999997E-2</v>
      </c>
      <c r="I445" s="270">
        <v>3.4000000000000002E-2</v>
      </c>
      <c r="J445" s="270">
        <v>0</v>
      </c>
      <c r="K445" s="270">
        <v>0.20799999999999999</v>
      </c>
      <c r="L445" s="270">
        <v>0.11824999999999974</v>
      </c>
      <c r="M445" s="271">
        <v>45.873410910069282</v>
      </c>
      <c r="N445" s="269">
        <v>14700</v>
      </c>
      <c r="O445" s="269">
        <v>15000</v>
      </c>
      <c r="P445" s="269">
        <v>15250</v>
      </c>
      <c r="Q445" s="269">
        <v>15500</v>
      </c>
      <c r="R445" s="269">
        <v>15750</v>
      </c>
      <c r="S445" s="269" t="s">
        <v>172</v>
      </c>
      <c r="T445" s="270">
        <v>0.81</v>
      </c>
      <c r="U445" s="270">
        <v>0.82499999999999996</v>
      </c>
      <c r="V445" s="270">
        <v>0.84</v>
      </c>
      <c r="W445" s="270">
        <v>0.85</v>
      </c>
      <c r="X445" s="270">
        <v>0.86499999999999999</v>
      </c>
      <c r="Y445" s="270">
        <v>0.09</v>
      </c>
      <c r="Z445" s="270">
        <v>9.0999999999999998E-2</v>
      </c>
      <c r="AA445" s="270">
        <v>9.1999999999999998E-2</v>
      </c>
      <c r="AB445" s="270">
        <v>9.2999999999999999E-2</v>
      </c>
      <c r="AC445" s="270">
        <v>9.4E-2</v>
      </c>
      <c r="AD445" s="270">
        <v>6.2E-2</v>
      </c>
      <c r="AE445" s="270">
        <v>6.4000000000000001E-2</v>
      </c>
      <c r="AF445" s="270">
        <v>6.6000000000000003E-2</v>
      </c>
      <c r="AG445" s="270">
        <v>6.7000000000000004E-2</v>
      </c>
      <c r="AH445" s="270">
        <v>6.8000000000000005E-2</v>
      </c>
      <c r="AI445" s="270">
        <v>0</v>
      </c>
      <c r="AJ445" s="270">
        <v>0</v>
      </c>
      <c r="AK445" s="270">
        <v>0</v>
      </c>
      <c r="AL445" s="270">
        <v>0</v>
      </c>
      <c r="AM445" s="270">
        <v>0</v>
      </c>
      <c r="AN445" s="270">
        <v>0.152</v>
      </c>
      <c r="AO445" s="270">
        <v>0.153</v>
      </c>
      <c r="AP445" s="270">
        <v>0.153</v>
      </c>
      <c r="AQ445" s="270">
        <v>0.155</v>
      </c>
      <c r="AR445" s="270">
        <v>0.155</v>
      </c>
      <c r="AS445" s="270">
        <v>0.13500000000000001</v>
      </c>
      <c r="AT445" s="270">
        <v>0.13800000000000001</v>
      </c>
      <c r="AU445" s="270">
        <v>0.14000000000000001</v>
      </c>
      <c r="AV445" s="270">
        <v>0.14199999999999999</v>
      </c>
      <c r="AW445" s="270">
        <v>0.14399999999999999</v>
      </c>
      <c r="AX445" s="270">
        <v>0</v>
      </c>
      <c r="AY445" s="270">
        <v>0</v>
      </c>
      <c r="AZ445" s="270">
        <v>0</v>
      </c>
      <c r="BA445" s="270">
        <v>0</v>
      </c>
      <c r="BB445" s="270">
        <v>0</v>
      </c>
      <c r="BC445" s="270">
        <v>0.17799999999999999</v>
      </c>
      <c r="BD445" s="270">
        <v>0</v>
      </c>
      <c r="BE445" s="270">
        <v>0</v>
      </c>
      <c r="BF445" s="270">
        <v>0</v>
      </c>
      <c r="BG445" s="270">
        <v>0</v>
      </c>
    </row>
    <row r="446" spans="1:59">
      <c r="A446" s="267" t="s">
        <v>746</v>
      </c>
      <c r="B446" s="268">
        <v>0.24675000000000002</v>
      </c>
      <c r="C446" s="268">
        <v>0.67800000000000005</v>
      </c>
      <c r="D446" s="268">
        <v>2.3934246575342467E-2</v>
      </c>
      <c r="E446" s="268"/>
      <c r="F446" s="269">
        <v>2800</v>
      </c>
      <c r="G446" s="270">
        <v>0.10199999999999999</v>
      </c>
      <c r="H446" s="270">
        <v>5.0000000000000001E-3</v>
      </c>
      <c r="I446" s="270">
        <v>6.0000000000000001E-3</v>
      </c>
      <c r="J446" s="270">
        <v>4.0000000000000001E-3</v>
      </c>
      <c r="K446" s="270">
        <v>0.105</v>
      </c>
      <c r="L446" s="270">
        <v>8.1575342465756151E-4</v>
      </c>
      <c r="M446" s="271">
        <v>36.428571428571431</v>
      </c>
      <c r="N446" s="269">
        <v>2700</v>
      </c>
      <c r="O446" s="269">
        <v>3000</v>
      </c>
      <c r="P446" s="269">
        <v>3500</v>
      </c>
      <c r="Q446" s="269">
        <v>4000</v>
      </c>
      <c r="R446" s="269">
        <v>4600</v>
      </c>
      <c r="S446" s="269" t="s">
        <v>210</v>
      </c>
      <c r="T446" s="270">
        <v>0.155</v>
      </c>
      <c r="U446" s="270">
        <v>0.16500000000000001</v>
      </c>
      <c r="V446" s="270">
        <v>0.19</v>
      </c>
      <c r="W446" s="270">
        <v>0.215</v>
      </c>
      <c r="X446" s="270">
        <v>0.25</v>
      </c>
      <c r="Y446" s="270">
        <v>5.0000000000000001E-3</v>
      </c>
      <c r="Z446" s="270">
        <v>6.0000000000000001E-3</v>
      </c>
      <c r="AA446" s="270">
        <v>7.0000000000000001E-3</v>
      </c>
      <c r="AB446" s="270">
        <v>8.0000000000000002E-3</v>
      </c>
      <c r="AC446" s="270">
        <v>8.9999999999999993E-3</v>
      </c>
      <c r="AD446" s="270">
        <v>5.0000000000000001E-3</v>
      </c>
      <c r="AE446" s="270">
        <v>6.0000000000000001E-3</v>
      </c>
      <c r="AF446" s="270">
        <v>7.0000000000000001E-3</v>
      </c>
      <c r="AG446" s="270">
        <v>8.0000000000000002E-3</v>
      </c>
      <c r="AH446" s="270">
        <v>8.9999999999999993E-3</v>
      </c>
      <c r="AI446" s="270">
        <v>7.0000000000000001E-3</v>
      </c>
      <c r="AJ446" s="270">
        <v>8.0000000000000002E-3</v>
      </c>
      <c r="AK446" s="270">
        <v>8.9999999999999993E-3</v>
      </c>
      <c r="AL446" s="270">
        <v>0.01</v>
      </c>
      <c r="AM446" s="270">
        <v>1.2E-2</v>
      </c>
      <c r="AN446" s="270">
        <v>0.08</v>
      </c>
      <c r="AO446" s="270">
        <v>0.08</v>
      </c>
      <c r="AP446" s="270">
        <v>7.0000000000000007E-2</v>
      </c>
      <c r="AQ446" s="270">
        <v>0.06</v>
      </c>
      <c r="AR446" s="270">
        <v>0.05</v>
      </c>
      <c r="AS446" s="270">
        <v>5.3999999999999999E-2</v>
      </c>
      <c r="AT446" s="270">
        <v>5.7000000000000002E-2</v>
      </c>
      <c r="AU446" s="270">
        <v>0.06</v>
      </c>
      <c r="AV446" s="270">
        <v>6.4000000000000001E-2</v>
      </c>
      <c r="AW446" s="270">
        <v>7.0999999999999994E-2</v>
      </c>
      <c r="AX446" s="270">
        <v>0</v>
      </c>
      <c r="AY446" s="270">
        <v>0</v>
      </c>
      <c r="AZ446" s="270">
        <v>0</v>
      </c>
      <c r="BA446" s="270">
        <v>0</v>
      </c>
      <c r="BB446" s="270">
        <v>0</v>
      </c>
      <c r="BC446" s="270">
        <v>0</v>
      </c>
      <c r="BD446" s="270">
        <v>0</v>
      </c>
      <c r="BE446" s="270">
        <v>0</v>
      </c>
      <c r="BF446" s="270">
        <v>0</v>
      </c>
      <c r="BG446" s="270">
        <v>0</v>
      </c>
    </row>
    <row r="447" spans="1:59">
      <c r="A447" s="267" t="s">
        <v>747</v>
      </c>
      <c r="B447" s="268">
        <v>2.6765833333333333</v>
      </c>
      <c r="C447" s="268">
        <v>15</v>
      </c>
      <c r="D447" s="268">
        <v>1.7729999999999999</v>
      </c>
      <c r="E447" s="268"/>
      <c r="F447" s="269">
        <v>4250</v>
      </c>
      <c r="G447" s="270">
        <v>4.9000000000000002E-2</v>
      </c>
      <c r="H447" s="270">
        <v>0.221</v>
      </c>
      <c r="I447" s="270">
        <v>7.4999999999999997E-2</v>
      </c>
      <c r="J447" s="270">
        <v>7.2999999999999995E-2</v>
      </c>
      <c r="K447" s="270">
        <v>0.03</v>
      </c>
      <c r="L447" s="270">
        <v>0.45558333333333323</v>
      </c>
      <c r="M447" s="271">
        <v>11.529411764705882</v>
      </c>
      <c r="N447" s="269">
        <v>4450</v>
      </c>
      <c r="O447" s="269">
        <v>4762</v>
      </c>
      <c r="P447" s="269">
        <v>5095</v>
      </c>
      <c r="Q447" s="269">
        <v>5451</v>
      </c>
      <c r="R447" s="269">
        <v>5832</v>
      </c>
      <c r="S447" s="269" t="s">
        <v>129</v>
      </c>
      <c r="T447" s="270">
        <v>0.223</v>
      </c>
      <c r="U447" s="270">
        <v>0.23799999999999999</v>
      </c>
      <c r="V447" s="270">
        <v>0.255</v>
      </c>
      <c r="W447" s="270">
        <v>0.27300000000000002</v>
      </c>
      <c r="X447" s="270">
        <v>0.29199999999999998</v>
      </c>
      <c r="Y447" s="270">
        <v>0.32500000000000001</v>
      </c>
      <c r="Z447" s="270">
        <v>0.34799999999999998</v>
      </c>
      <c r="AA447" s="270">
        <v>0.372</v>
      </c>
      <c r="AB447" s="270">
        <v>0.39800000000000002</v>
      </c>
      <c r="AC447" s="270">
        <v>0.42599999999999999</v>
      </c>
      <c r="AD447" s="270">
        <v>0.10199999999999999</v>
      </c>
      <c r="AE447" s="270">
        <v>0.104</v>
      </c>
      <c r="AF447" s="270">
        <v>0.106</v>
      </c>
      <c r="AG447" s="270">
        <v>0.108</v>
      </c>
      <c r="AH447" s="270">
        <v>0.11</v>
      </c>
      <c r="AI447" s="270">
        <v>0.08</v>
      </c>
      <c r="AJ447" s="270">
        <v>8.5999999999999993E-2</v>
      </c>
      <c r="AK447" s="270">
        <v>9.1999999999999998E-2</v>
      </c>
      <c r="AL447" s="270">
        <v>9.8000000000000004E-2</v>
      </c>
      <c r="AM447" s="270">
        <v>0.105</v>
      </c>
      <c r="AN447" s="270">
        <v>0.03</v>
      </c>
      <c r="AO447" s="270">
        <v>0.03</v>
      </c>
      <c r="AP447" s="270">
        <v>0.03</v>
      </c>
      <c r="AQ447" s="270">
        <v>0.03</v>
      </c>
      <c r="AR447" s="270">
        <v>0.03</v>
      </c>
      <c r="AS447" s="270">
        <v>0.16600000000000001</v>
      </c>
      <c r="AT447" s="270">
        <v>0.17599999999999999</v>
      </c>
      <c r="AU447" s="270">
        <v>0.187</v>
      </c>
      <c r="AV447" s="270">
        <v>0.19900000000000001</v>
      </c>
      <c r="AW447" s="270">
        <v>0.21099999999999999</v>
      </c>
      <c r="AX447" s="270">
        <v>0</v>
      </c>
      <c r="AY447" s="270">
        <v>0</v>
      </c>
      <c r="AZ447" s="270">
        <v>0</v>
      </c>
      <c r="BA447" s="270">
        <v>0</v>
      </c>
      <c r="BB447" s="270">
        <v>0</v>
      </c>
      <c r="BC447" s="270">
        <v>0</v>
      </c>
      <c r="BD447" s="270">
        <v>0</v>
      </c>
      <c r="BE447" s="270">
        <v>0</v>
      </c>
      <c r="BF447" s="270">
        <v>0</v>
      </c>
      <c r="BG447" s="270">
        <v>0</v>
      </c>
    </row>
    <row r="448" spans="1:59">
      <c r="A448" s="267" t="s">
        <v>748</v>
      </c>
      <c r="B448" s="268">
        <v>0.15925</v>
      </c>
      <c r="C448" s="268">
        <v>0.5</v>
      </c>
      <c r="D448" s="268">
        <v>0</v>
      </c>
      <c r="E448" s="268"/>
      <c r="F448" s="269">
        <v>1275</v>
      </c>
      <c r="G448" s="270">
        <v>6.7000000000000004E-2</v>
      </c>
      <c r="H448" s="270">
        <v>0.105</v>
      </c>
      <c r="I448" s="270">
        <v>0</v>
      </c>
      <c r="J448" s="270">
        <v>0</v>
      </c>
      <c r="K448" s="270">
        <v>0.02</v>
      </c>
      <c r="L448" s="270">
        <v>-3.2749999999999974E-2</v>
      </c>
      <c r="M448" s="271">
        <v>52.549019607843135</v>
      </c>
      <c r="N448" s="269">
        <v>1300</v>
      </c>
      <c r="O448" s="269">
        <v>1400</v>
      </c>
      <c r="P448" s="269">
        <v>1500</v>
      </c>
      <c r="Q448" s="269">
        <v>1600</v>
      </c>
      <c r="R448" s="269">
        <v>1620</v>
      </c>
      <c r="S448" s="269" t="s">
        <v>160</v>
      </c>
      <c r="T448" s="270">
        <v>0.12</v>
      </c>
      <c r="U448" s="270">
        <v>0.121</v>
      </c>
      <c r="V448" s="270">
        <v>0.122</v>
      </c>
      <c r="W448" s="270">
        <v>0.123</v>
      </c>
      <c r="X448" s="270">
        <v>0.123</v>
      </c>
      <c r="Y448" s="270">
        <v>0.14599999999999999</v>
      </c>
      <c r="Z448" s="270">
        <v>0.14799999999999999</v>
      </c>
      <c r="AA448" s="270">
        <v>0.15</v>
      </c>
      <c r="AB448" s="270">
        <v>0.152</v>
      </c>
      <c r="AC448" s="270">
        <v>0.152</v>
      </c>
      <c r="AD448" s="270">
        <v>0</v>
      </c>
      <c r="AE448" s="270">
        <v>0</v>
      </c>
      <c r="AF448" s="270">
        <v>0</v>
      </c>
      <c r="AG448" s="270">
        <v>0</v>
      </c>
      <c r="AH448" s="270">
        <v>0</v>
      </c>
      <c r="AI448" s="270">
        <v>0</v>
      </c>
      <c r="AJ448" s="270">
        <v>0</v>
      </c>
      <c r="AK448" s="270">
        <v>0</v>
      </c>
      <c r="AL448" s="270">
        <v>0</v>
      </c>
      <c r="AM448" s="270">
        <v>0</v>
      </c>
      <c r="AN448" s="270">
        <v>3.0000000000000001E-3</v>
      </c>
      <c r="AO448" s="270">
        <v>4.0000000000000001E-3</v>
      </c>
      <c r="AP448" s="270">
        <v>5.0000000000000001E-3</v>
      </c>
      <c r="AQ448" s="270">
        <v>6.0000000000000001E-3</v>
      </c>
      <c r="AR448" s="270">
        <v>6.0000000000000001E-3</v>
      </c>
      <c r="AS448" s="270">
        <v>4.0000000000000001E-3</v>
      </c>
      <c r="AT448" s="270">
        <v>5.0000000000000001E-3</v>
      </c>
      <c r="AU448" s="270">
        <v>6.0000000000000001E-3</v>
      </c>
      <c r="AV448" s="270">
        <v>7.0000000000000001E-3</v>
      </c>
      <c r="AW448" s="270">
        <v>7.0000000000000001E-3</v>
      </c>
      <c r="AX448" s="270">
        <v>0</v>
      </c>
      <c r="AY448" s="270">
        <v>0</v>
      </c>
      <c r="AZ448" s="270">
        <v>0</v>
      </c>
      <c r="BA448" s="270">
        <v>0</v>
      </c>
      <c r="BB448" s="270">
        <v>0</v>
      </c>
      <c r="BC448" s="270">
        <v>0</v>
      </c>
      <c r="BD448" s="270">
        <v>0</v>
      </c>
      <c r="BE448" s="270">
        <v>0</v>
      </c>
      <c r="BF448" s="270">
        <v>0</v>
      </c>
      <c r="BG448" s="270">
        <v>0</v>
      </c>
    </row>
    <row r="449" spans="1:59">
      <c r="A449" s="267" t="s">
        <v>1029</v>
      </c>
      <c r="B449" s="268" t="s">
        <v>395</v>
      </c>
      <c r="C449" s="268">
        <v>0</v>
      </c>
      <c r="D449" s="268">
        <v>0</v>
      </c>
      <c r="E449" s="268"/>
      <c r="F449" s="269" t="e">
        <v>#N/A</v>
      </c>
      <c r="G449" s="270">
        <v>0</v>
      </c>
      <c r="H449" s="270">
        <v>0</v>
      </c>
      <c r="I449" s="270">
        <v>0</v>
      </c>
      <c r="J449" s="270">
        <v>0</v>
      </c>
      <c r="K449" s="270">
        <v>0</v>
      </c>
      <c r="L449" s="270" t="e">
        <v>#VALUE!</v>
      </c>
      <c r="M449" s="271" t="s">
        <v>395</v>
      </c>
      <c r="N449" s="269">
        <v>0</v>
      </c>
      <c r="O449" s="269">
        <v>0</v>
      </c>
      <c r="P449" s="269">
        <v>0</v>
      </c>
      <c r="Q449" s="269">
        <v>0</v>
      </c>
      <c r="R449" s="269">
        <v>0</v>
      </c>
      <c r="S449" s="269" t="s">
        <v>160</v>
      </c>
      <c r="T449" s="270">
        <v>0</v>
      </c>
      <c r="U449" s="270">
        <v>0</v>
      </c>
      <c r="V449" s="270">
        <v>0</v>
      </c>
      <c r="W449" s="270">
        <v>0</v>
      </c>
      <c r="X449" s="270">
        <v>0</v>
      </c>
      <c r="Y449" s="270">
        <v>0</v>
      </c>
      <c r="Z449" s="270">
        <v>0</v>
      </c>
      <c r="AA449" s="270">
        <v>0</v>
      </c>
      <c r="AB449" s="270">
        <v>0</v>
      </c>
      <c r="AC449" s="270">
        <v>0</v>
      </c>
      <c r="AD449" s="270">
        <v>0</v>
      </c>
      <c r="AE449" s="270">
        <v>0</v>
      </c>
      <c r="AF449" s="270">
        <v>0</v>
      </c>
      <c r="AG449" s="270">
        <v>0</v>
      </c>
      <c r="AH449" s="270">
        <v>0</v>
      </c>
      <c r="AI449" s="270">
        <v>0</v>
      </c>
      <c r="AJ449" s="270">
        <v>0</v>
      </c>
      <c r="AK449" s="270">
        <v>0</v>
      </c>
      <c r="AL449" s="270">
        <v>0</v>
      </c>
      <c r="AM449" s="270">
        <v>0</v>
      </c>
      <c r="AN449" s="270">
        <v>0</v>
      </c>
      <c r="AO449" s="270">
        <v>0</v>
      </c>
      <c r="AP449" s="270">
        <v>0</v>
      </c>
      <c r="AQ449" s="270">
        <v>0</v>
      </c>
      <c r="AR449" s="270">
        <v>0</v>
      </c>
      <c r="AS449" s="270">
        <v>0</v>
      </c>
      <c r="AT449" s="270">
        <v>0</v>
      </c>
      <c r="AU449" s="270">
        <v>0</v>
      </c>
      <c r="AV449" s="270">
        <v>0</v>
      </c>
      <c r="AW449" s="270">
        <v>0</v>
      </c>
      <c r="AX449" s="270">
        <v>0</v>
      </c>
      <c r="AY449" s="270">
        <v>0</v>
      </c>
      <c r="AZ449" s="270">
        <v>0</v>
      </c>
      <c r="BA449" s="270">
        <v>0</v>
      </c>
      <c r="BB449" s="270">
        <v>0</v>
      </c>
      <c r="BC449" s="270">
        <v>0</v>
      </c>
      <c r="BD449" s="270">
        <v>0</v>
      </c>
      <c r="BE449" s="270">
        <v>0</v>
      </c>
      <c r="BF449" s="270">
        <v>0</v>
      </c>
      <c r="BG449" s="270">
        <v>0</v>
      </c>
    </row>
    <row r="450" spans="1:59">
      <c r="A450" s="267" t="s">
        <v>749</v>
      </c>
      <c r="B450" s="268">
        <v>0.14066666666666669</v>
      </c>
      <c r="C450" s="268">
        <v>0.5</v>
      </c>
      <c r="D450" s="268">
        <v>8.0000000000000002E-3</v>
      </c>
      <c r="E450" s="268"/>
      <c r="F450" s="269">
        <v>3744</v>
      </c>
      <c r="G450" s="270">
        <v>0.112</v>
      </c>
      <c r="H450" s="270">
        <v>2E-3</v>
      </c>
      <c r="I450" s="270">
        <v>0</v>
      </c>
      <c r="J450" s="270">
        <v>0</v>
      </c>
      <c r="K450" s="270">
        <v>0.01</v>
      </c>
      <c r="L450" s="270">
        <v>8.6666666666666836E-3</v>
      </c>
      <c r="M450" s="271">
        <v>29.914529914529915</v>
      </c>
      <c r="N450" s="269">
        <v>3900</v>
      </c>
      <c r="O450" s="269">
        <v>4000</v>
      </c>
      <c r="P450" s="269">
        <v>4100</v>
      </c>
      <c r="Q450" s="269">
        <v>4200</v>
      </c>
      <c r="R450" s="269">
        <v>4400</v>
      </c>
      <c r="S450" s="269" t="s">
        <v>160</v>
      </c>
      <c r="T450" s="270">
        <v>0.152</v>
      </c>
      <c r="U450" s="270">
        <v>0.155</v>
      </c>
      <c r="V450" s="270">
        <v>0.157</v>
      </c>
      <c r="W450" s="270">
        <v>0.159</v>
      </c>
      <c r="X450" s="270">
        <v>0.16500000000000001</v>
      </c>
      <c r="Y450" s="270">
        <v>6.0000000000000001E-3</v>
      </c>
      <c r="Z450" s="270">
        <v>7.0000000000000001E-3</v>
      </c>
      <c r="AA450" s="270">
        <v>8.0000000000000002E-3</v>
      </c>
      <c r="AB450" s="270">
        <v>8.9999999999999993E-3</v>
      </c>
      <c r="AC450" s="270">
        <v>8.9999999999999993E-3</v>
      </c>
      <c r="AD450" s="270">
        <v>0</v>
      </c>
      <c r="AE450" s="270">
        <v>0</v>
      </c>
      <c r="AF450" s="270">
        <v>0</v>
      </c>
      <c r="AG450" s="270">
        <v>0</v>
      </c>
      <c r="AH450" s="270">
        <v>0</v>
      </c>
      <c r="AI450" s="270">
        <v>0</v>
      </c>
      <c r="AJ450" s="270">
        <v>0</v>
      </c>
      <c r="AK450" s="270">
        <v>0</v>
      </c>
      <c r="AL450" s="270">
        <v>0</v>
      </c>
      <c r="AM450" s="270">
        <v>0</v>
      </c>
      <c r="AN450" s="270">
        <v>3.0000000000000001E-3</v>
      </c>
      <c r="AO450" s="270">
        <v>4.0000000000000001E-3</v>
      </c>
      <c r="AP450" s="270">
        <v>5.0000000000000001E-3</v>
      </c>
      <c r="AQ450" s="270">
        <v>6.0000000000000001E-3</v>
      </c>
      <c r="AR450" s="270">
        <v>8.0000000000000002E-3</v>
      </c>
      <c r="AS450" s="270">
        <v>1.4E-2</v>
      </c>
      <c r="AT450" s="270">
        <v>1.4999999999999999E-2</v>
      </c>
      <c r="AU450" s="270">
        <v>1.4999999999999999E-2</v>
      </c>
      <c r="AV450" s="270">
        <v>1.4999999999999999E-2</v>
      </c>
      <c r="AW450" s="270">
        <v>1.6E-2</v>
      </c>
      <c r="AX450" s="270">
        <v>0</v>
      </c>
      <c r="AY450" s="270">
        <v>0</v>
      </c>
      <c r="AZ450" s="270">
        <v>0</v>
      </c>
      <c r="BA450" s="270">
        <v>0</v>
      </c>
      <c r="BB450" s="270">
        <v>0</v>
      </c>
      <c r="BC450" s="270">
        <v>0</v>
      </c>
      <c r="BD450" s="270">
        <v>0</v>
      </c>
      <c r="BE450" s="270">
        <v>0</v>
      </c>
      <c r="BF450" s="270">
        <v>0</v>
      </c>
      <c r="BG450" s="270">
        <v>0</v>
      </c>
    </row>
    <row r="451" spans="1:59">
      <c r="A451" s="267" t="s">
        <v>750</v>
      </c>
      <c r="B451" s="268">
        <v>0.42691666666666661</v>
      </c>
      <c r="C451" s="268">
        <v>0.86399999999999999</v>
      </c>
      <c r="D451" s="268">
        <v>4.9315068493150684E-4</v>
      </c>
      <c r="E451" s="268"/>
      <c r="F451" s="269">
        <v>5494</v>
      </c>
      <c r="G451" s="270">
        <v>0.215</v>
      </c>
      <c r="H451" s="270">
        <v>7.5999999999999998E-2</v>
      </c>
      <c r="I451" s="270">
        <v>0</v>
      </c>
      <c r="J451" s="270">
        <v>0</v>
      </c>
      <c r="K451" s="270">
        <v>0.1</v>
      </c>
      <c r="L451" s="270">
        <v>3.5423515981735099E-2</v>
      </c>
      <c r="M451" s="271">
        <v>39.133600291226792</v>
      </c>
      <c r="N451" s="269">
        <v>6100</v>
      </c>
      <c r="O451" s="269">
        <v>6200</v>
      </c>
      <c r="P451" s="269">
        <v>6300</v>
      </c>
      <c r="Q451" s="269">
        <v>6400</v>
      </c>
      <c r="R451" s="269">
        <v>6600</v>
      </c>
      <c r="S451" s="269" t="s">
        <v>160</v>
      </c>
      <c r="T451" s="270">
        <v>0.378</v>
      </c>
      <c r="U451" s="270">
        <v>0.38</v>
      </c>
      <c r="V451" s="270">
        <v>0.38200000000000001</v>
      </c>
      <c r="W451" s="270">
        <v>0.38400000000000001</v>
      </c>
      <c r="X451" s="270">
        <v>0.39</v>
      </c>
      <c r="Y451" s="270">
        <v>0.1</v>
      </c>
      <c r="Z451" s="270">
        <v>0.1</v>
      </c>
      <c r="AA451" s="270">
        <v>0.1</v>
      </c>
      <c r="AB451" s="270">
        <v>0.1</v>
      </c>
      <c r="AC451" s="270">
        <v>0.1</v>
      </c>
      <c r="AD451" s="270">
        <v>0</v>
      </c>
      <c r="AE451" s="270">
        <v>0</v>
      </c>
      <c r="AF451" s="270">
        <v>0</v>
      </c>
      <c r="AG451" s="270">
        <v>0</v>
      </c>
      <c r="AH451" s="270">
        <v>0</v>
      </c>
      <c r="AI451" s="270">
        <v>0</v>
      </c>
      <c r="AJ451" s="270">
        <v>0</v>
      </c>
      <c r="AK451" s="270">
        <v>0</v>
      </c>
      <c r="AL451" s="270">
        <v>0</v>
      </c>
      <c r="AM451" s="270">
        <v>0</v>
      </c>
      <c r="AN451" s="270">
        <v>0</v>
      </c>
      <c r="AO451" s="270">
        <v>0</v>
      </c>
      <c r="AP451" s="270">
        <v>0</v>
      </c>
      <c r="AQ451" s="270">
        <v>0</v>
      </c>
      <c r="AR451" s="270">
        <v>0</v>
      </c>
      <c r="AS451" s="270">
        <v>4.3999999999999997E-2</v>
      </c>
      <c r="AT451" s="270">
        <v>4.3999999999999997E-2</v>
      </c>
      <c r="AU451" s="270">
        <v>4.3999999999999997E-2</v>
      </c>
      <c r="AV451" s="270">
        <v>4.4999999999999998E-2</v>
      </c>
      <c r="AW451" s="270">
        <v>4.4999999999999998E-2</v>
      </c>
      <c r="AX451" s="270">
        <v>0</v>
      </c>
      <c r="AY451" s="270">
        <v>0</v>
      </c>
      <c r="AZ451" s="270">
        <v>0</v>
      </c>
      <c r="BA451" s="270">
        <v>0</v>
      </c>
      <c r="BB451" s="270">
        <v>0</v>
      </c>
      <c r="BC451" s="270">
        <v>0</v>
      </c>
      <c r="BD451" s="270">
        <v>0</v>
      </c>
      <c r="BE451" s="270">
        <v>0</v>
      </c>
      <c r="BF451" s="270">
        <v>0</v>
      </c>
      <c r="BG451" s="270">
        <v>0</v>
      </c>
    </row>
    <row r="452" spans="1:59">
      <c r="A452" s="267" t="s">
        <v>751</v>
      </c>
      <c r="B452" s="268">
        <v>7.1666666666666684E-3</v>
      </c>
      <c r="C452" s="268">
        <v>1.6E-2</v>
      </c>
      <c r="D452" s="268">
        <v>0</v>
      </c>
      <c r="E452" s="268"/>
      <c r="F452" s="269">
        <v>180</v>
      </c>
      <c r="G452" s="270">
        <v>7.0000000000000001E-3</v>
      </c>
      <c r="H452" s="270">
        <v>0</v>
      </c>
      <c r="I452" s="270">
        <v>0</v>
      </c>
      <c r="J452" s="270">
        <v>0</v>
      </c>
      <c r="K452" s="270">
        <v>1E-3</v>
      </c>
      <c r="L452" s="270">
        <v>-8.3333333333333176E-4</v>
      </c>
      <c r="M452" s="271">
        <v>38.888888888888886</v>
      </c>
      <c r="N452" s="269">
        <v>195</v>
      </c>
      <c r="O452" s="269">
        <v>200</v>
      </c>
      <c r="P452" s="269">
        <v>200</v>
      </c>
      <c r="Q452" s="269">
        <v>200</v>
      </c>
      <c r="R452" s="269">
        <v>200</v>
      </c>
      <c r="S452" s="269" t="s">
        <v>160</v>
      </c>
      <c r="T452" s="270">
        <v>8.0000000000000002E-3</v>
      </c>
      <c r="U452" s="270">
        <v>8.0000000000000002E-3</v>
      </c>
      <c r="V452" s="270">
        <v>8.0000000000000002E-3</v>
      </c>
      <c r="W452" s="270">
        <v>8.0000000000000002E-3</v>
      </c>
      <c r="X452" s="270">
        <v>8.0000000000000002E-3</v>
      </c>
      <c r="Y452" s="270">
        <v>0</v>
      </c>
      <c r="Z452" s="270">
        <v>0</v>
      </c>
      <c r="AA452" s="270">
        <v>0</v>
      </c>
      <c r="AB452" s="270">
        <v>0</v>
      </c>
      <c r="AC452" s="270">
        <v>0</v>
      </c>
      <c r="AD452" s="270">
        <v>0</v>
      </c>
      <c r="AE452" s="270">
        <v>0</v>
      </c>
      <c r="AF452" s="270">
        <v>0</v>
      </c>
      <c r="AG452" s="270">
        <v>0</v>
      </c>
      <c r="AH452" s="270">
        <v>0</v>
      </c>
      <c r="AI452" s="270">
        <v>0</v>
      </c>
      <c r="AJ452" s="270">
        <v>0</v>
      </c>
      <c r="AK452" s="270">
        <v>0</v>
      </c>
      <c r="AL452" s="270">
        <v>0</v>
      </c>
      <c r="AM452" s="270">
        <v>0</v>
      </c>
      <c r="AN452" s="270">
        <v>2E-3</v>
      </c>
      <c r="AO452" s="270">
        <v>2E-3</v>
      </c>
      <c r="AP452" s="270">
        <v>2E-3</v>
      </c>
      <c r="AQ452" s="270">
        <v>2E-3</v>
      </c>
      <c r="AR452" s="270">
        <v>2E-3</v>
      </c>
      <c r="AS452" s="270">
        <v>1E-3</v>
      </c>
      <c r="AT452" s="270">
        <v>1E-3</v>
      </c>
      <c r="AU452" s="270">
        <v>1E-3</v>
      </c>
      <c r="AV452" s="270">
        <v>1E-3</v>
      </c>
      <c r="AW452" s="270">
        <v>1E-3</v>
      </c>
      <c r="AX452" s="270">
        <v>0</v>
      </c>
      <c r="AY452" s="270">
        <v>0</v>
      </c>
      <c r="AZ452" s="270">
        <v>0</v>
      </c>
      <c r="BA452" s="270">
        <v>0</v>
      </c>
      <c r="BB452" s="270">
        <v>0</v>
      </c>
      <c r="BC452" s="270">
        <v>0</v>
      </c>
      <c r="BD452" s="270">
        <v>0</v>
      </c>
      <c r="BE452" s="270">
        <v>0</v>
      </c>
      <c r="BF452" s="270">
        <v>0</v>
      </c>
      <c r="BG452" s="270">
        <v>0</v>
      </c>
    </row>
    <row r="453" spans="1:59">
      <c r="A453" s="267" t="s">
        <v>1030</v>
      </c>
      <c r="B453" s="268" t="s">
        <v>395</v>
      </c>
      <c r="C453" s="268">
        <v>0</v>
      </c>
      <c r="D453" s="268">
        <v>0</v>
      </c>
      <c r="E453" s="268"/>
      <c r="F453" s="269" t="e">
        <v>#N/A</v>
      </c>
      <c r="G453" s="270">
        <v>0</v>
      </c>
      <c r="H453" s="270">
        <v>0</v>
      </c>
      <c r="I453" s="270">
        <v>0</v>
      </c>
      <c r="J453" s="270">
        <v>0</v>
      </c>
      <c r="K453" s="270">
        <v>0</v>
      </c>
      <c r="L453" s="270" t="e">
        <v>#VALUE!</v>
      </c>
      <c r="M453" s="271" t="s">
        <v>395</v>
      </c>
      <c r="N453" s="269">
        <v>0</v>
      </c>
      <c r="O453" s="269">
        <v>0</v>
      </c>
      <c r="P453" s="269">
        <v>0</v>
      </c>
      <c r="Q453" s="269">
        <v>0</v>
      </c>
      <c r="R453" s="269">
        <v>0</v>
      </c>
      <c r="S453" s="269" t="s">
        <v>160</v>
      </c>
      <c r="T453" s="270">
        <v>0</v>
      </c>
      <c r="U453" s="270">
        <v>0</v>
      </c>
      <c r="V453" s="270">
        <v>0</v>
      </c>
      <c r="W453" s="270">
        <v>0</v>
      </c>
      <c r="X453" s="270">
        <v>0</v>
      </c>
      <c r="Y453" s="270">
        <v>0</v>
      </c>
      <c r="Z453" s="270">
        <v>0</v>
      </c>
      <c r="AA453" s="270">
        <v>0</v>
      </c>
      <c r="AB453" s="270">
        <v>0</v>
      </c>
      <c r="AC453" s="270">
        <v>0</v>
      </c>
      <c r="AD453" s="270">
        <v>0</v>
      </c>
      <c r="AE453" s="270">
        <v>0</v>
      </c>
      <c r="AF453" s="270">
        <v>0</v>
      </c>
      <c r="AG453" s="270">
        <v>0</v>
      </c>
      <c r="AH453" s="270">
        <v>0</v>
      </c>
      <c r="AI453" s="270">
        <v>0</v>
      </c>
      <c r="AJ453" s="270">
        <v>0</v>
      </c>
      <c r="AK453" s="270">
        <v>0</v>
      </c>
      <c r="AL453" s="270">
        <v>0</v>
      </c>
      <c r="AM453" s="270">
        <v>0</v>
      </c>
      <c r="AN453" s="270">
        <v>0</v>
      </c>
      <c r="AO453" s="270">
        <v>0</v>
      </c>
      <c r="AP453" s="270">
        <v>0</v>
      </c>
      <c r="AQ453" s="270">
        <v>0</v>
      </c>
      <c r="AR453" s="270">
        <v>0</v>
      </c>
      <c r="AS453" s="270">
        <v>0</v>
      </c>
      <c r="AT453" s="270">
        <v>0</v>
      </c>
      <c r="AU453" s="270">
        <v>0</v>
      </c>
      <c r="AV453" s="270">
        <v>0</v>
      </c>
      <c r="AW453" s="270">
        <v>0</v>
      </c>
      <c r="AX453" s="270">
        <v>0</v>
      </c>
      <c r="AY453" s="270">
        <v>0</v>
      </c>
      <c r="AZ453" s="270">
        <v>0</v>
      </c>
      <c r="BA453" s="270">
        <v>0</v>
      </c>
      <c r="BB453" s="270">
        <v>0</v>
      </c>
      <c r="BC453" s="270">
        <v>0</v>
      </c>
      <c r="BD453" s="270">
        <v>0</v>
      </c>
      <c r="BE453" s="270">
        <v>0</v>
      </c>
      <c r="BF453" s="270">
        <v>0</v>
      </c>
      <c r="BG453" s="270">
        <v>0</v>
      </c>
    </row>
    <row r="454" spans="1:59">
      <c r="A454" s="267" t="s">
        <v>1031</v>
      </c>
      <c r="B454" s="268" t="s">
        <v>395</v>
      </c>
      <c r="C454" s="268">
        <v>0</v>
      </c>
      <c r="D454" s="268">
        <v>0</v>
      </c>
      <c r="E454" s="268"/>
      <c r="F454" s="269" t="e">
        <v>#N/A</v>
      </c>
      <c r="G454" s="270">
        <v>0</v>
      </c>
      <c r="H454" s="270">
        <v>0</v>
      </c>
      <c r="I454" s="270">
        <v>0</v>
      </c>
      <c r="J454" s="270">
        <v>0</v>
      </c>
      <c r="K454" s="270">
        <v>0</v>
      </c>
      <c r="L454" s="270" t="e">
        <v>#VALUE!</v>
      </c>
      <c r="M454" s="271" t="s">
        <v>395</v>
      </c>
      <c r="N454" s="269">
        <v>0</v>
      </c>
      <c r="O454" s="269">
        <v>0</v>
      </c>
      <c r="P454" s="269">
        <v>0</v>
      </c>
      <c r="Q454" s="269">
        <v>0</v>
      </c>
      <c r="R454" s="269">
        <v>0</v>
      </c>
      <c r="S454" s="269" t="s">
        <v>160</v>
      </c>
      <c r="T454" s="270">
        <v>0</v>
      </c>
      <c r="U454" s="270">
        <v>0</v>
      </c>
      <c r="V454" s="270">
        <v>0</v>
      </c>
      <c r="W454" s="270">
        <v>0</v>
      </c>
      <c r="X454" s="270">
        <v>0</v>
      </c>
      <c r="Y454" s="270">
        <v>0</v>
      </c>
      <c r="Z454" s="270">
        <v>0</v>
      </c>
      <c r="AA454" s="270">
        <v>0</v>
      </c>
      <c r="AB454" s="270">
        <v>0</v>
      </c>
      <c r="AC454" s="270">
        <v>0</v>
      </c>
      <c r="AD454" s="270">
        <v>0</v>
      </c>
      <c r="AE454" s="270">
        <v>0</v>
      </c>
      <c r="AF454" s="270">
        <v>0</v>
      </c>
      <c r="AG454" s="270">
        <v>0</v>
      </c>
      <c r="AH454" s="270">
        <v>0</v>
      </c>
      <c r="AI454" s="270">
        <v>0</v>
      </c>
      <c r="AJ454" s="270">
        <v>0</v>
      </c>
      <c r="AK454" s="270">
        <v>0</v>
      </c>
      <c r="AL454" s="270">
        <v>0</v>
      </c>
      <c r="AM454" s="270">
        <v>0</v>
      </c>
      <c r="AN454" s="270">
        <v>0</v>
      </c>
      <c r="AO454" s="270">
        <v>0</v>
      </c>
      <c r="AP454" s="270">
        <v>0</v>
      </c>
      <c r="AQ454" s="270">
        <v>0</v>
      </c>
      <c r="AR454" s="270">
        <v>0</v>
      </c>
      <c r="AS454" s="270">
        <v>0</v>
      </c>
      <c r="AT454" s="270">
        <v>0</v>
      </c>
      <c r="AU454" s="270">
        <v>0</v>
      </c>
      <c r="AV454" s="270">
        <v>0</v>
      </c>
      <c r="AW454" s="270">
        <v>0</v>
      </c>
      <c r="AX454" s="270">
        <v>0</v>
      </c>
      <c r="AY454" s="270">
        <v>0</v>
      </c>
      <c r="AZ454" s="270">
        <v>0</v>
      </c>
      <c r="BA454" s="270">
        <v>0</v>
      </c>
      <c r="BB454" s="270">
        <v>0</v>
      </c>
      <c r="BC454" s="270">
        <v>0</v>
      </c>
      <c r="BD454" s="270">
        <v>0</v>
      </c>
      <c r="BE454" s="270">
        <v>0</v>
      </c>
      <c r="BF454" s="270">
        <v>0</v>
      </c>
      <c r="BG454" s="270">
        <v>0</v>
      </c>
    </row>
    <row r="455" spans="1:59">
      <c r="A455" s="267" t="s">
        <v>752</v>
      </c>
      <c r="B455" s="268">
        <v>0.16783333333333336</v>
      </c>
      <c r="C455" s="268">
        <v>0.2</v>
      </c>
      <c r="D455" s="268">
        <v>2.8931506849315065E-2</v>
      </c>
      <c r="E455" s="268"/>
      <c r="F455" s="269">
        <v>2004</v>
      </c>
      <c r="G455" s="270">
        <v>8.6999999999999994E-2</v>
      </c>
      <c r="H455" s="270">
        <v>0.01</v>
      </c>
      <c r="I455" s="270">
        <v>0</v>
      </c>
      <c r="J455" s="270">
        <v>0</v>
      </c>
      <c r="K455" s="270">
        <v>0.02</v>
      </c>
      <c r="L455" s="270">
        <v>2.1901826484018311E-2</v>
      </c>
      <c r="M455" s="271">
        <v>43.41317365269461</v>
      </c>
      <c r="N455" s="269">
        <v>2100</v>
      </c>
      <c r="O455" s="269">
        <v>2200</v>
      </c>
      <c r="P455" s="269">
        <v>2300</v>
      </c>
      <c r="Q455" s="269">
        <v>2400</v>
      </c>
      <c r="R455" s="269">
        <v>2420</v>
      </c>
      <c r="S455" s="269" t="s">
        <v>160</v>
      </c>
      <c r="T455" s="270">
        <v>0.125</v>
      </c>
      <c r="U455" s="270">
        <v>0.13</v>
      </c>
      <c r="V455" s="270">
        <v>0.13</v>
      </c>
      <c r="W455" s="270">
        <v>0.13</v>
      </c>
      <c r="X455" s="270">
        <v>0.13</v>
      </c>
      <c r="Y455" s="270">
        <v>4.0000000000000001E-3</v>
      </c>
      <c r="Z455" s="270">
        <v>5.0000000000000001E-3</v>
      </c>
      <c r="AA455" s="270">
        <v>0.01</v>
      </c>
      <c r="AB455" s="270">
        <v>1.2E-2</v>
      </c>
      <c r="AC455" s="270">
        <v>1.2E-2</v>
      </c>
      <c r="AD455" s="270">
        <v>0</v>
      </c>
      <c r="AE455" s="270">
        <v>0</v>
      </c>
      <c r="AF455" s="270">
        <v>0</v>
      </c>
      <c r="AG455" s="270">
        <v>0</v>
      </c>
      <c r="AH455" s="270">
        <v>0</v>
      </c>
      <c r="AI455" s="270">
        <v>0</v>
      </c>
      <c r="AJ455" s="270">
        <v>0</v>
      </c>
      <c r="AK455" s="270">
        <v>0</v>
      </c>
      <c r="AL455" s="270">
        <v>0</v>
      </c>
      <c r="AM455" s="270">
        <v>0</v>
      </c>
      <c r="AN455" s="270">
        <v>3.0000000000000001E-3</v>
      </c>
      <c r="AO455" s="270">
        <v>0</v>
      </c>
      <c r="AP455" s="270">
        <v>3.0000000000000001E-3</v>
      </c>
      <c r="AQ455" s="270">
        <v>3.0000000000000001E-3</v>
      </c>
      <c r="AR455" s="270">
        <v>3.0000000000000001E-3</v>
      </c>
      <c r="AS455" s="270">
        <v>1.2999999999999999E-2</v>
      </c>
      <c r="AT455" s="270">
        <v>1.4E-2</v>
      </c>
      <c r="AU455" s="270">
        <v>1.4E-2</v>
      </c>
      <c r="AV455" s="270">
        <v>1.4999999999999999E-2</v>
      </c>
      <c r="AW455" s="270">
        <v>1.4999999999999999E-2</v>
      </c>
      <c r="AX455" s="270">
        <v>0</v>
      </c>
      <c r="AY455" s="270">
        <v>0</v>
      </c>
      <c r="AZ455" s="270">
        <v>0</v>
      </c>
      <c r="BA455" s="270">
        <v>0</v>
      </c>
      <c r="BB455" s="270">
        <v>0</v>
      </c>
      <c r="BC455" s="270">
        <v>0</v>
      </c>
      <c r="BD455" s="270">
        <v>0</v>
      </c>
      <c r="BE455" s="270">
        <v>0</v>
      </c>
      <c r="BF455" s="270">
        <v>0</v>
      </c>
      <c r="BG455" s="270">
        <v>0</v>
      </c>
    </row>
    <row r="456" spans="1:59">
      <c r="A456" s="267" t="s">
        <v>1032</v>
      </c>
      <c r="B456" s="268" t="s">
        <v>395</v>
      </c>
      <c r="C456" s="268">
        <v>0</v>
      </c>
      <c r="D456" s="268">
        <v>0</v>
      </c>
      <c r="E456" s="268"/>
      <c r="F456" s="269" t="e">
        <v>#N/A</v>
      </c>
      <c r="G456" s="270">
        <v>0</v>
      </c>
      <c r="H456" s="270">
        <v>0</v>
      </c>
      <c r="I456" s="270">
        <v>0</v>
      </c>
      <c r="J456" s="270">
        <v>0</v>
      </c>
      <c r="K456" s="270">
        <v>0</v>
      </c>
      <c r="L456" s="270" t="e">
        <v>#VALUE!</v>
      </c>
      <c r="M456" s="271" t="s">
        <v>395</v>
      </c>
      <c r="N456" s="269">
        <v>0</v>
      </c>
      <c r="O456" s="269">
        <v>0</v>
      </c>
      <c r="P456" s="269">
        <v>0</v>
      </c>
      <c r="Q456" s="269">
        <v>0</v>
      </c>
      <c r="R456" s="269">
        <v>0</v>
      </c>
      <c r="S456" s="269" t="s">
        <v>160</v>
      </c>
      <c r="T456" s="270">
        <v>0</v>
      </c>
      <c r="U456" s="270">
        <v>0</v>
      </c>
      <c r="V456" s="270">
        <v>0</v>
      </c>
      <c r="W456" s="270">
        <v>0</v>
      </c>
      <c r="X456" s="270">
        <v>0</v>
      </c>
      <c r="Y456" s="270">
        <v>0</v>
      </c>
      <c r="Z456" s="270">
        <v>0</v>
      </c>
      <c r="AA456" s="270">
        <v>0</v>
      </c>
      <c r="AB456" s="270">
        <v>0</v>
      </c>
      <c r="AC456" s="270">
        <v>0</v>
      </c>
      <c r="AD456" s="270">
        <v>0</v>
      </c>
      <c r="AE456" s="270">
        <v>0</v>
      </c>
      <c r="AF456" s="270">
        <v>0</v>
      </c>
      <c r="AG456" s="270">
        <v>0</v>
      </c>
      <c r="AH456" s="270">
        <v>0</v>
      </c>
      <c r="AI456" s="270">
        <v>0</v>
      </c>
      <c r="AJ456" s="270">
        <v>0</v>
      </c>
      <c r="AK456" s="270">
        <v>0</v>
      </c>
      <c r="AL456" s="270">
        <v>0</v>
      </c>
      <c r="AM456" s="270">
        <v>0</v>
      </c>
      <c r="AN456" s="270">
        <v>0</v>
      </c>
      <c r="AO456" s="270">
        <v>0</v>
      </c>
      <c r="AP456" s="270">
        <v>0</v>
      </c>
      <c r="AQ456" s="270">
        <v>0</v>
      </c>
      <c r="AR456" s="270">
        <v>0</v>
      </c>
      <c r="AS456" s="270">
        <v>0</v>
      </c>
      <c r="AT456" s="270">
        <v>0</v>
      </c>
      <c r="AU456" s="270">
        <v>0</v>
      </c>
      <c r="AV456" s="270">
        <v>0</v>
      </c>
      <c r="AW456" s="270">
        <v>0</v>
      </c>
      <c r="AX456" s="270">
        <v>0</v>
      </c>
      <c r="AY456" s="270">
        <v>0</v>
      </c>
      <c r="AZ456" s="270">
        <v>0</v>
      </c>
      <c r="BA456" s="270">
        <v>0</v>
      </c>
      <c r="BB456" s="270">
        <v>0</v>
      </c>
      <c r="BC456" s="270">
        <v>0</v>
      </c>
      <c r="BD456" s="270">
        <v>0</v>
      </c>
      <c r="BE456" s="270">
        <v>0</v>
      </c>
      <c r="BF456" s="270">
        <v>0</v>
      </c>
      <c r="BG456" s="270">
        <v>0</v>
      </c>
    </row>
    <row r="457" spans="1:59">
      <c r="A457" s="267" t="s">
        <v>753</v>
      </c>
      <c r="B457" s="268">
        <v>1.0833333333333337E-3</v>
      </c>
      <c r="C457" s="268">
        <v>0.05</v>
      </c>
      <c r="D457" s="268">
        <v>0</v>
      </c>
      <c r="E457" s="268"/>
      <c r="F457" s="269">
        <v>33</v>
      </c>
      <c r="G457" s="270">
        <v>1E-3</v>
      </c>
      <c r="H457" s="270">
        <v>0</v>
      </c>
      <c r="I457" s="270">
        <v>0</v>
      </c>
      <c r="J457" s="270">
        <v>0</v>
      </c>
      <c r="K457" s="270">
        <v>0</v>
      </c>
      <c r="L457" s="270">
        <v>8.3333333333333696E-5</v>
      </c>
      <c r="M457" s="271">
        <v>30.303030303030305</v>
      </c>
      <c r="N457" s="269">
        <v>40</v>
      </c>
      <c r="O457" s="269">
        <v>44</v>
      </c>
      <c r="P457" s="269">
        <v>45</v>
      </c>
      <c r="Q457" s="269">
        <v>50</v>
      </c>
      <c r="R457" s="269">
        <v>50</v>
      </c>
      <c r="S457" s="269" t="s">
        <v>160</v>
      </c>
      <c r="T457" s="270">
        <v>2E-3</v>
      </c>
      <c r="U457" s="270">
        <v>2E-3</v>
      </c>
      <c r="V457" s="270">
        <v>2E-3</v>
      </c>
      <c r="W457" s="270">
        <v>3.0000000000000001E-3</v>
      </c>
      <c r="X457" s="270">
        <v>3.0000000000000001E-3</v>
      </c>
      <c r="Y457" s="270">
        <v>0</v>
      </c>
      <c r="Z457" s="270">
        <v>0</v>
      </c>
      <c r="AA457" s="270">
        <v>0</v>
      </c>
      <c r="AB457" s="270">
        <v>0</v>
      </c>
      <c r="AC457" s="270">
        <v>0</v>
      </c>
      <c r="AD457" s="270">
        <v>0</v>
      </c>
      <c r="AE457" s="270">
        <v>0</v>
      </c>
      <c r="AF457" s="270">
        <v>0</v>
      </c>
      <c r="AG457" s="270">
        <v>0</v>
      </c>
      <c r="AH457" s="270">
        <v>0</v>
      </c>
      <c r="AI457" s="270">
        <v>0</v>
      </c>
      <c r="AJ457" s="270">
        <v>0</v>
      </c>
      <c r="AK457" s="270">
        <v>0</v>
      </c>
      <c r="AL457" s="270">
        <v>0</v>
      </c>
      <c r="AM457" s="270">
        <v>0</v>
      </c>
      <c r="AN457" s="270">
        <v>1E-3</v>
      </c>
      <c r="AO457" s="270">
        <v>1E-3</v>
      </c>
      <c r="AP457" s="270">
        <v>1E-3</v>
      </c>
      <c r="AQ457" s="270">
        <v>1E-3</v>
      </c>
      <c r="AR457" s="270">
        <v>1E-3</v>
      </c>
      <c r="AS457" s="270">
        <v>0</v>
      </c>
      <c r="AT457" s="270">
        <v>0</v>
      </c>
      <c r="AU457" s="270">
        <v>0</v>
      </c>
      <c r="AV457" s="270">
        <v>0</v>
      </c>
      <c r="AW457" s="270">
        <v>0</v>
      </c>
      <c r="AX457" s="270">
        <v>0</v>
      </c>
      <c r="AY457" s="270">
        <v>0</v>
      </c>
      <c r="AZ457" s="270">
        <v>0</v>
      </c>
      <c r="BA457" s="270">
        <v>0</v>
      </c>
      <c r="BB457" s="270">
        <v>0</v>
      </c>
      <c r="BC457" s="270">
        <v>0</v>
      </c>
      <c r="BD457" s="270">
        <v>0</v>
      </c>
      <c r="BE457" s="270">
        <v>0</v>
      </c>
      <c r="BF457" s="270">
        <v>0</v>
      </c>
      <c r="BG457" s="270">
        <v>0</v>
      </c>
    </row>
    <row r="458" spans="1:59">
      <c r="A458" s="267" t="s">
        <v>1033</v>
      </c>
      <c r="B458" s="268" t="s">
        <v>395</v>
      </c>
      <c r="C458" s="268">
        <v>0</v>
      </c>
      <c r="D458" s="268">
        <v>0</v>
      </c>
      <c r="E458" s="268"/>
      <c r="F458" s="269" t="e">
        <v>#N/A</v>
      </c>
      <c r="G458" s="270">
        <v>0</v>
      </c>
      <c r="H458" s="270">
        <v>0</v>
      </c>
      <c r="I458" s="270">
        <v>0</v>
      </c>
      <c r="J458" s="270">
        <v>0</v>
      </c>
      <c r="K458" s="270">
        <v>0</v>
      </c>
      <c r="L458" s="270" t="e">
        <v>#VALUE!</v>
      </c>
      <c r="M458" s="271" t="s">
        <v>395</v>
      </c>
      <c r="N458" s="269">
        <v>0</v>
      </c>
      <c r="O458" s="269">
        <v>0</v>
      </c>
      <c r="P458" s="269">
        <v>0</v>
      </c>
      <c r="Q458" s="269">
        <v>0</v>
      </c>
      <c r="R458" s="269">
        <v>0</v>
      </c>
      <c r="S458" s="269" t="s">
        <v>162</v>
      </c>
      <c r="T458" s="270">
        <v>0</v>
      </c>
      <c r="U458" s="270">
        <v>0</v>
      </c>
      <c r="V458" s="270">
        <v>0</v>
      </c>
      <c r="W458" s="270">
        <v>0</v>
      </c>
      <c r="X458" s="270">
        <v>0</v>
      </c>
      <c r="Y458" s="270">
        <v>0</v>
      </c>
      <c r="Z458" s="270">
        <v>0</v>
      </c>
      <c r="AA458" s="270">
        <v>0</v>
      </c>
      <c r="AB458" s="270">
        <v>0</v>
      </c>
      <c r="AC458" s="270">
        <v>0</v>
      </c>
      <c r="AD458" s="270">
        <v>0</v>
      </c>
      <c r="AE458" s="270">
        <v>0</v>
      </c>
      <c r="AF458" s="270">
        <v>0</v>
      </c>
      <c r="AG458" s="270">
        <v>0</v>
      </c>
      <c r="AH458" s="270">
        <v>0</v>
      </c>
      <c r="AI458" s="270">
        <v>0</v>
      </c>
      <c r="AJ458" s="270">
        <v>0</v>
      </c>
      <c r="AK458" s="270">
        <v>0</v>
      </c>
      <c r="AL458" s="270">
        <v>0</v>
      </c>
      <c r="AM458" s="270">
        <v>0</v>
      </c>
      <c r="AN458" s="270">
        <v>0</v>
      </c>
      <c r="AO458" s="270">
        <v>0</v>
      </c>
      <c r="AP458" s="270">
        <v>0</v>
      </c>
      <c r="AQ458" s="270">
        <v>0</v>
      </c>
      <c r="AR458" s="270">
        <v>0</v>
      </c>
      <c r="AS458" s="270">
        <v>0</v>
      </c>
      <c r="AT458" s="270">
        <v>0</v>
      </c>
      <c r="AU458" s="270">
        <v>0</v>
      </c>
      <c r="AV458" s="270">
        <v>0</v>
      </c>
      <c r="AW458" s="270">
        <v>0</v>
      </c>
      <c r="AX458" s="270">
        <v>0</v>
      </c>
      <c r="AY458" s="270">
        <v>0</v>
      </c>
      <c r="AZ458" s="270">
        <v>0</v>
      </c>
      <c r="BA458" s="270">
        <v>0</v>
      </c>
      <c r="BB458" s="270">
        <v>0</v>
      </c>
      <c r="BC458" s="270">
        <v>0</v>
      </c>
      <c r="BD458" s="270">
        <v>0</v>
      </c>
      <c r="BE458" s="270">
        <v>0</v>
      </c>
      <c r="BF458" s="270">
        <v>0</v>
      </c>
      <c r="BG458" s="270">
        <v>0</v>
      </c>
    </row>
    <row r="459" spans="1:59">
      <c r="A459" s="267" t="s">
        <v>754</v>
      </c>
      <c r="B459" s="268">
        <v>3.4333333333333327E-2</v>
      </c>
      <c r="C459" s="268">
        <v>0.25</v>
      </c>
      <c r="D459" s="268">
        <v>0</v>
      </c>
      <c r="E459" s="268"/>
      <c r="F459" s="269">
        <v>859</v>
      </c>
      <c r="G459" s="270">
        <v>2.4E-2</v>
      </c>
      <c r="H459" s="270">
        <v>2E-3</v>
      </c>
      <c r="I459" s="270">
        <v>0</v>
      </c>
      <c r="J459" s="270">
        <v>2E-3</v>
      </c>
      <c r="K459" s="270">
        <v>2E-3</v>
      </c>
      <c r="L459" s="270">
        <v>4.333333333333321E-3</v>
      </c>
      <c r="M459" s="271">
        <v>27.939464493597207</v>
      </c>
      <c r="N459" s="269">
        <v>945</v>
      </c>
      <c r="O459" s="269">
        <v>1030</v>
      </c>
      <c r="P459" s="269">
        <v>1145</v>
      </c>
      <c r="Q459" s="269">
        <v>1235</v>
      </c>
      <c r="R459" s="269">
        <v>1355</v>
      </c>
      <c r="S459" s="269" t="s">
        <v>216</v>
      </c>
      <c r="T459" s="270">
        <v>0.03</v>
      </c>
      <c r="U459" s="270">
        <v>3.4000000000000002E-2</v>
      </c>
      <c r="V459" s="270">
        <v>0.04</v>
      </c>
      <c r="W459" s="270">
        <v>4.7E-2</v>
      </c>
      <c r="X459" s="270">
        <v>5.1999999999999998E-2</v>
      </c>
      <c r="Y459" s="270">
        <v>4.0000000000000001E-3</v>
      </c>
      <c r="Z459" s="270">
        <v>4.0000000000000001E-3</v>
      </c>
      <c r="AA459" s="270">
        <v>4.0000000000000001E-3</v>
      </c>
      <c r="AB459" s="270">
        <v>5.0000000000000001E-3</v>
      </c>
      <c r="AC459" s="270">
        <v>5.0000000000000001E-3</v>
      </c>
      <c r="AD459" s="270">
        <v>0</v>
      </c>
      <c r="AE459" s="270">
        <v>0</v>
      </c>
      <c r="AF459" s="270">
        <v>0</v>
      </c>
      <c r="AG459" s="270">
        <v>0</v>
      </c>
      <c r="AH459" s="270">
        <v>0</v>
      </c>
      <c r="AI459" s="270">
        <v>2E-3</v>
      </c>
      <c r="AJ459" s="270">
        <v>2E-3</v>
      </c>
      <c r="AK459" s="270">
        <v>3.0000000000000001E-3</v>
      </c>
      <c r="AL459" s="270">
        <v>3.0000000000000001E-3</v>
      </c>
      <c r="AM459" s="270">
        <v>3.0000000000000001E-3</v>
      </c>
      <c r="AN459" s="270">
        <v>3.0000000000000001E-3</v>
      </c>
      <c r="AO459" s="270">
        <v>3.0000000000000001E-3</v>
      </c>
      <c r="AP459" s="270">
        <v>3.0000000000000001E-3</v>
      </c>
      <c r="AQ459" s="270">
        <v>3.0000000000000001E-3</v>
      </c>
      <c r="AR459" s="270">
        <v>3.0000000000000001E-3</v>
      </c>
      <c r="AS459" s="270">
        <v>1E-3</v>
      </c>
      <c r="AT459" s="270">
        <v>1E-3</v>
      </c>
      <c r="AU459" s="270">
        <v>2E-3</v>
      </c>
      <c r="AV459" s="270">
        <v>2E-3</v>
      </c>
      <c r="AW459" s="270">
        <v>2E-3</v>
      </c>
      <c r="AX459" s="270">
        <v>0</v>
      </c>
      <c r="AY459" s="270">
        <v>0</v>
      </c>
      <c r="AZ459" s="270">
        <v>0</v>
      </c>
      <c r="BA459" s="270">
        <v>0</v>
      </c>
      <c r="BB459" s="270">
        <v>0</v>
      </c>
      <c r="BC459" s="270">
        <v>0</v>
      </c>
      <c r="BD459" s="270">
        <v>0</v>
      </c>
      <c r="BE459" s="270">
        <v>0</v>
      </c>
      <c r="BF459" s="270">
        <v>0</v>
      </c>
      <c r="BG459" s="270">
        <v>0</v>
      </c>
    </row>
    <row r="460" spans="1:59">
      <c r="A460" s="267" t="s">
        <v>1034</v>
      </c>
      <c r="B460" s="268" t="s">
        <v>395</v>
      </c>
      <c r="C460" s="268">
        <v>0</v>
      </c>
      <c r="D460" s="268">
        <v>0</v>
      </c>
      <c r="E460" s="268"/>
      <c r="F460" s="269" t="e">
        <v>#N/A</v>
      </c>
      <c r="G460" s="270">
        <v>0</v>
      </c>
      <c r="H460" s="270">
        <v>0</v>
      </c>
      <c r="I460" s="270">
        <v>0</v>
      </c>
      <c r="J460" s="270">
        <v>0</v>
      </c>
      <c r="K460" s="270">
        <v>0</v>
      </c>
      <c r="L460" s="270" t="e">
        <v>#VALUE!</v>
      </c>
      <c r="M460" s="271" t="s">
        <v>395</v>
      </c>
      <c r="N460" s="269">
        <v>0</v>
      </c>
      <c r="O460" s="269">
        <v>0</v>
      </c>
      <c r="P460" s="269">
        <v>0</v>
      </c>
      <c r="Q460" s="269">
        <v>0</v>
      </c>
      <c r="R460" s="269">
        <v>0</v>
      </c>
      <c r="S460" s="269" t="s">
        <v>179</v>
      </c>
      <c r="T460" s="270">
        <v>0</v>
      </c>
      <c r="U460" s="270">
        <v>0</v>
      </c>
      <c r="V460" s="270">
        <v>0</v>
      </c>
      <c r="W460" s="270">
        <v>0</v>
      </c>
      <c r="X460" s="270">
        <v>0</v>
      </c>
      <c r="Y460" s="270">
        <v>0</v>
      </c>
      <c r="Z460" s="270">
        <v>0</v>
      </c>
      <c r="AA460" s="270">
        <v>0</v>
      </c>
      <c r="AB460" s="270">
        <v>0</v>
      </c>
      <c r="AC460" s="270">
        <v>0</v>
      </c>
      <c r="AD460" s="270">
        <v>0</v>
      </c>
      <c r="AE460" s="270">
        <v>0</v>
      </c>
      <c r="AF460" s="270">
        <v>0</v>
      </c>
      <c r="AG460" s="270">
        <v>0</v>
      </c>
      <c r="AH460" s="270">
        <v>0</v>
      </c>
      <c r="AI460" s="270">
        <v>0</v>
      </c>
      <c r="AJ460" s="270">
        <v>0</v>
      </c>
      <c r="AK460" s="270">
        <v>0</v>
      </c>
      <c r="AL460" s="270">
        <v>0</v>
      </c>
      <c r="AM460" s="270">
        <v>0</v>
      </c>
      <c r="AN460" s="270">
        <v>0</v>
      </c>
      <c r="AO460" s="270">
        <v>0</v>
      </c>
      <c r="AP460" s="270">
        <v>0</v>
      </c>
      <c r="AQ460" s="270">
        <v>0</v>
      </c>
      <c r="AR460" s="270">
        <v>0</v>
      </c>
      <c r="AS460" s="270">
        <v>0</v>
      </c>
      <c r="AT460" s="270">
        <v>0</v>
      </c>
      <c r="AU460" s="270">
        <v>0</v>
      </c>
      <c r="AV460" s="270">
        <v>0</v>
      </c>
      <c r="AW460" s="270">
        <v>0</v>
      </c>
      <c r="AX460" s="270">
        <v>0</v>
      </c>
      <c r="AY460" s="270">
        <v>0</v>
      </c>
      <c r="AZ460" s="270">
        <v>0</v>
      </c>
      <c r="BA460" s="270">
        <v>0</v>
      </c>
      <c r="BB460" s="270">
        <v>0</v>
      </c>
      <c r="BC460" s="270">
        <v>0</v>
      </c>
      <c r="BD460" s="270">
        <v>0</v>
      </c>
      <c r="BE460" s="270">
        <v>0</v>
      </c>
      <c r="BF460" s="270">
        <v>0</v>
      </c>
      <c r="BG460" s="270">
        <v>0</v>
      </c>
    </row>
    <row r="461" spans="1:59">
      <c r="A461" s="267" t="s">
        <v>755</v>
      </c>
      <c r="B461" s="268">
        <v>0.52916666666666667</v>
      </c>
      <c r="C461" s="268">
        <v>2</v>
      </c>
      <c r="D461" s="268">
        <v>4.2000000000000003E-2</v>
      </c>
      <c r="E461" s="268"/>
      <c r="F461" s="269">
        <v>4690</v>
      </c>
      <c r="G461" s="270">
        <v>0.17699999999999999</v>
      </c>
      <c r="H461" s="270">
        <v>1.4999999999999999E-2</v>
      </c>
      <c r="I461" s="270">
        <v>6.5000000000000002E-2</v>
      </c>
      <c r="J461" s="270">
        <v>8.9999999999999993E-3</v>
      </c>
      <c r="K461" s="270">
        <v>7.0000000000000001E-3</v>
      </c>
      <c r="L461" s="270">
        <v>0.21416666666666667</v>
      </c>
      <c r="M461" s="271">
        <v>37.739872068230277</v>
      </c>
      <c r="N461" s="269">
        <v>2700</v>
      </c>
      <c r="O461" s="269">
        <v>2750</v>
      </c>
      <c r="P461" s="269">
        <v>2800</v>
      </c>
      <c r="Q461" s="269">
        <v>2850</v>
      </c>
      <c r="R461" s="269">
        <v>2900</v>
      </c>
      <c r="S461" s="269" t="s">
        <v>142</v>
      </c>
      <c r="T461" s="270">
        <v>0.186</v>
      </c>
      <c r="U461" s="270">
        <v>0.188</v>
      </c>
      <c r="V461" s="270">
        <v>0.19</v>
      </c>
      <c r="W461" s="270">
        <v>0.192</v>
      </c>
      <c r="X461" s="270">
        <v>0.19400000000000001</v>
      </c>
      <c r="Y461" s="270">
        <v>3.5000000000000003E-2</v>
      </c>
      <c r="Z461" s="270">
        <v>3.6999999999999998E-2</v>
      </c>
      <c r="AA461" s="270">
        <v>3.9E-2</v>
      </c>
      <c r="AB461" s="270">
        <v>4.1000000000000002E-2</v>
      </c>
      <c r="AC461" s="270">
        <v>4.2999999999999997E-2</v>
      </c>
      <c r="AD461" s="270">
        <v>0.06</v>
      </c>
      <c r="AE461" s="270">
        <v>6.5000000000000002E-2</v>
      </c>
      <c r="AF461" s="270">
        <v>7.0000000000000007E-2</v>
      </c>
      <c r="AG461" s="270">
        <v>7.4999999999999997E-2</v>
      </c>
      <c r="AH461" s="270">
        <v>0.08</v>
      </c>
      <c r="AI461" s="270">
        <v>3.1E-2</v>
      </c>
      <c r="AJ461" s="270">
        <v>3.2000000000000001E-2</v>
      </c>
      <c r="AK461" s="270">
        <v>3.3000000000000002E-2</v>
      </c>
      <c r="AL461" s="270">
        <v>3.4000000000000002E-2</v>
      </c>
      <c r="AM461" s="270">
        <v>3.5000000000000003E-2</v>
      </c>
      <c r="AN461" s="270">
        <v>0.05</v>
      </c>
      <c r="AO461" s="270">
        <v>0.05</v>
      </c>
      <c r="AP461" s="270">
        <v>0.05</v>
      </c>
      <c r="AQ461" s="270">
        <v>0.05</v>
      </c>
      <c r="AR461" s="270">
        <v>0.05</v>
      </c>
      <c r="AS461" s="270">
        <v>7.0999999999999994E-2</v>
      </c>
      <c r="AT461" s="270">
        <v>7.2999999999999995E-2</v>
      </c>
      <c r="AU461" s="270">
        <v>7.4999999999999997E-2</v>
      </c>
      <c r="AV461" s="270">
        <v>7.6999999999999999E-2</v>
      </c>
      <c r="AW461" s="270">
        <v>7.9000000000000001E-2</v>
      </c>
      <c r="AX461" s="270">
        <v>0</v>
      </c>
      <c r="AY461" s="270">
        <v>0</v>
      </c>
      <c r="AZ461" s="270">
        <v>0</v>
      </c>
      <c r="BA461" s="270">
        <v>0</v>
      </c>
      <c r="BB461" s="270">
        <v>0</v>
      </c>
      <c r="BC461" s="270">
        <v>0</v>
      </c>
      <c r="BD461" s="270">
        <v>0</v>
      </c>
      <c r="BE461" s="270">
        <v>0</v>
      </c>
      <c r="BF461" s="270">
        <v>0</v>
      </c>
      <c r="BG461" s="270">
        <v>0</v>
      </c>
    </row>
    <row r="462" spans="1:59">
      <c r="A462" s="267" t="s">
        <v>1035</v>
      </c>
      <c r="B462" s="268" t="s">
        <v>395</v>
      </c>
      <c r="C462" s="268">
        <v>0</v>
      </c>
      <c r="D462" s="268">
        <v>0</v>
      </c>
      <c r="E462" s="268"/>
      <c r="F462" s="269" t="e">
        <v>#N/A</v>
      </c>
      <c r="G462" s="270">
        <v>0</v>
      </c>
      <c r="H462" s="270">
        <v>0</v>
      </c>
      <c r="I462" s="270">
        <v>0</v>
      </c>
      <c r="J462" s="270">
        <v>0</v>
      </c>
      <c r="K462" s="270">
        <v>0</v>
      </c>
      <c r="L462" s="270" t="e">
        <v>#VALUE!</v>
      </c>
      <c r="M462" s="271" t="s">
        <v>395</v>
      </c>
      <c r="N462" s="269">
        <v>0</v>
      </c>
      <c r="O462" s="269">
        <v>0</v>
      </c>
      <c r="P462" s="269">
        <v>0</v>
      </c>
      <c r="Q462" s="269">
        <v>0</v>
      </c>
      <c r="R462" s="269">
        <v>0</v>
      </c>
      <c r="S462" s="269" t="s">
        <v>159</v>
      </c>
      <c r="T462" s="270">
        <v>0</v>
      </c>
      <c r="U462" s="270">
        <v>0</v>
      </c>
      <c r="V462" s="270">
        <v>0</v>
      </c>
      <c r="W462" s="270">
        <v>0</v>
      </c>
      <c r="X462" s="270">
        <v>0</v>
      </c>
      <c r="Y462" s="270">
        <v>0</v>
      </c>
      <c r="Z462" s="270">
        <v>0</v>
      </c>
      <c r="AA462" s="270">
        <v>0</v>
      </c>
      <c r="AB462" s="270">
        <v>0</v>
      </c>
      <c r="AC462" s="270">
        <v>0</v>
      </c>
      <c r="AD462" s="270">
        <v>0</v>
      </c>
      <c r="AE462" s="270">
        <v>0</v>
      </c>
      <c r="AF462" s="270">
        <v>0</v>
      </c>
      <c r="AG462" s="270">
        <v>0</v>
      </c>
      <c r="AH462" s="270">
        <v>0</v>
      </c>
      <c r="AI462" s="270">
        <v>0</v>
      </c>
      <c r="AJ462" s="270">
        <v>0</v>
      </c>
      <c r="AK462" s="270">
        <v>0</v>
      </c>
      <c r="AL462" s="270">
        <v>0</v>
      </c>
      <c r="AM462" s="270">
        <v>0</v>
      </c>
      <c r="AN462" s="270">
        <v>0</v>
      </c>
      <c r="AO462" s="270">
        <v>0</v>
      </c>
      <c r="AP462" s="270">
        <v>0</v>
      </c>
      <c r="AQ462" s="270">
        <v>0</v>
      </c>
      <c r="AR462" s="270">
        <v>0</v>
      </c>
      <c r="AS462" s="270">
        <v>0</v>
      </c>
      <c r="AT462" s="270">
        <v>0</v>
      </c>
      <c r="AU462" s="270">
        <v>0</v>
      </c>
      <c r="AV462" s="270">
        <v>0</v>
      </c>
      <c r="AW462" s="270">
        <v>0</v>
      </c>
      <c r="AX462" s="270">
        <v>0</v>
      </c>
      <c r="AY462" s="270">
        <v>0</v>
      </c>
      <c r="AZ462" s="270">
        <v>0</v>
      </c>
      <c r="BA462" s="270">
        <v>0</v>
      </c>
      <c r="BB462" s="270">
        <v>0</v>
      </c>
      <c r="BC462" s="270">
        <v>0</v>
      </c>
      <c r="BD462" s="270">
        <v>0</v>
      </c>
      <c r="BE462" s="270">
        <v>0</v>
      </c>
      <c r="BF462" s="270">
        <v>0</v>
      </c>
      <c r="BG462" s="270">
        <v>0</v>
      </c>
    </row>
    <row r="463" spans="1:59">
      <c r="A463" s="267" t="s">
        <v>1036</v>
      </c>
      <c r="B463" s="268" t="s">
        <v>395</v>
      </c>
      <c r="C463" s="268">
        <v>0</v>
      </c>
      <c r="D463" s="268">
        <v>0</v>
      </c>
      <c r="E463" s="268"/>
      <c r="F463" s="269" t="e">
        <v>#N/A</v>
      </c>
      <c r="G463" s="270">
        <v>0</v>
      </c>
      <c r="H463" s="270">
        <v>0</v>
      </c>
      <c r="I463" s="270">
        <v>0</v>
      </c>
      <c r="J463" s="270">
        <v>0</v>
      </c>
      <c r="K463" s="270">
        <v>0</v>
      </c>
      <c r="L463" s="270" t="e">
        <v>#VALUE!</v>
      </c>
      <c r="M463" s="271" t="s">
        <v>395</v>
      </c>
      <c r="N463" s="269">
        <v>0</v>
      </c>
      <c r="O463" s="269">
        <v>0</v>
      </c>
      <c r="P463" s="269">
        <v>0</v>
      </c>
      <c r="Q463" s="269">
        <v>0</v>
      </c>
      <c r="R463" s="269">
        <v>0</v>
      </c>
      <c r="S463" s="269" t="s">
        <v>168</v>
      </c>
      <c r="T463" s="270">
        <v>0</v>
      </c>
      <c r="U463" s="270">
        <v>0</v>
      </c>
      <c r="V463" s="270">
        <v>0</v>
      </c>
      <c r="W463" s="270">
        <v>0</v>
      </c>
      <c r="X463" s="270">
        <v>0</v>
      </c>
      <c r="Y463" s="270">
        <v>0</v>
      </c>
      <c r="Z463" s="270">
        <v>0</v>
      </c>
      <c r="AA463" s="270">
        <v>0</v>
      </c>
      <c r="AB463" s="270">
        <v>0</v>
      </c>
      <c r="AC463" s="270">
        <v>0</v>
      </c>
      <c r="AD463" s="270">
        <v>0</v>
      </c>
      <c r="AE463" s="270">
        <v>0</v>
      </c>
      <c r="AF463" s="270">
        <v>0</v>
      </c>
      <c r="AG463" s="270">
        <v>0</v>
      </c>
      <c r="AH463" s="270">
        <v>0</v>
      </c>
      <c r="AI463" s="270">
        <v>0</v>
      </c>
      <c r="AJ463" s="270">
        <v>0</v>
      </c>
      <c r="AK463" s="270">
        <v>0</v>
      </c>
      <c r="AL463" s="270">
        <v>0</v>
      </c>
      <c r="AM463" s="270">
        <v>0</v>
      </c>
      <c r="AN463" s="270">
        <v>0</v>
      </c>
      <c r="AO463" s="270">
        <v>0</v>
      </c>
      <c r="AP463" s="270">
        <v>0</v>
      </c>
      <c r="AQ463" s="270">
        <v>0</v>
      </c>
      <c r="AR463" s="270">
        <v>0</v>
      </c>
      <c r="AS463" s="270">
        <v>0</v>
      </c>
      <c r="AT463" s="270">
        <v>0</v>
      </c>
      <c r="AU463" s="270">
        <v>0</v>
      </c>
      <c r="AV463" s="270">
        <v>0</v>
      </c>
      <c r="AW463" s="270">
        <v>0</v>
      </c>
      <c r="AX463" s="270">
        <v>0</v>
      </c>
      <c r="AY463" s="270">
        <v>0</v>
      </c>
      <c r="AZ463" s="270">
        <v>0</v>
      </c>
      <c r="BA463" s="270">
        <v>0</v>
      </c>
      <c r="BB463" s="270">
        <v>0</v>
      </c>
      <c r="BC463" s="270">
        <v>0</v>
      </c>
      <c r="BD463" s="270">
        <v>0</v>
      </c>
      <c r="BE463" s="270">
        <v>0</v>
      </c>
      <c r="BF463" s="270">
        <v>0</v>
      </c>
      <c r="BG463" s="270">
        <v>0</v>
      </c>
    </row>
    <row r="464" spans="1:59">
      <c r="A464" s="267" t="s">
        <v>756</v>
      </c>
      <c r="B464" s="268">
        <v>0.82175000000000009</v>
      </c>
      <c r="C464" s="268">
        <v>2</v>
      </c>
      <c r="D464" s="268">
        <v>0</v>
      </c>
      <c r="E464" s="268"/>
      <c r="F464" s="269">
        <v>8710</v>
      </c>
      <c r="G464" s="270">
        <v>0.56399999999999995</v>
      </c>
      <c r="H464" s="270">
        <v>0.121</v>
      </c>
      <c r="I464" s="270">
        <v>0</v>
      </c>
      <c r="J464" s="270">
        <v>0</v>
      </c>
      <c r="K464" s="270">
        <v>0.09</v>
      </c>
      <c r="L464" s="270">
        <v>4.675000000000018E-2</v>
      </c>
      <c r="M464" s="271">
        <v>64.753157290470725</v>
      </c>
      <c r="N464" s="269">
        <v>9300</v>
      </c>
      <c r="O464" s="269">
        <v>10400</v>
      </c>
      <c r="P464" s="269">
        <v>11600</v>
      </c>
      <c r="Q464" s="269">
        <v>13100</v>
      </c>
      <c r="R464" s="269">
        <v>14700</v>
      </c>
      <c r="S464" s="269" t="s">
        <v>216</v>
      </c>
      <c r="T464" s="270">
        <v>0.59899999999999998</v>
      </c>
      <c r="U464" s="270">
        <v>0.67300000000000004</v>
      </c>
      <c r="V464" s="270">
        <v>0.75600000000000001</v>
      </c>
      <c r="W464" s="270">
        <v>0.85</v>
      </c>
      <c r="X464" s="270">
        <v>0.95499999999999996</v>
      </c>
      <c r="Y464" s="270">
        <v>0.127</v>
      </c>
      <c r="Z464" s="270">
        <v>0.13900000000000001</v>
      </c>
      <c r="AA464" s="270">
        <v>0.151</v>
      </c>
      <c r="AB464" s="270">
        <v>0.16300000000000001</v>
      </c>
      <c r="AC464" s="270">
        <v>0.17499999999999999</v>
      </c>
      <c r="AD464" s="270">
        <v>0</v>
      </c>
      <c r="AE464" s="270">
        <v>0</v>
      </c>
      <c r="AF464" s="270">
        <v>0</v>
      </c>
      <c r="AG464" s="270">
        <v>0</v>
      </c>
      <c r="AH464" s="270">
        <v>0</v>
      </c>
      <c r="AI464" s="270">
        <v>0</v>
      </c>
      <c r="AJ464" s="270">
        <v>0</v>
      </c>
      <c r="AK464" s="270">
        <v>0</v>
      </c>
      <c r="AL464" s="270">
        <v>0</v>
      </c>
      <c r="AM464" s="270">
        <v>0</v>
      </c>
      <c r="AN464" s="270">
        <v>9.9000000000000005E-2</v>
      </c>
      <c r="AO464" s="270">
        <v>0.11700000000000001</v>
      </c>
      <c r="AP464" s="270">
        <v>0.13500000000000001</v>
      </c>
      <c r="AQ464" s="270">
        <v>0.153</v>
      </c>
      <c r="AR464" s="270">
        <v>0.17100000000000001</v>
      </c>
      <c r="AS464" s="270">
        <v>3.7999999999999999E-2</v>
      </c>
      <c r="AT464" s="270">
        <v>4.2999999999999997E-2</v>
      </c>
      <c r="AU464" s="270">
        <v>4.8000000000000001E-2</v>
      </c>
      <c r="AV464" s="270">
        <v>5.3999999999999999E-2</v>
      </c>
      <c r="AW464" s="270">
        <v>0.06</v>
      </c>
      <c r="AX464" s="270">
        <v>0</v>
      </c>
      <c r="AY464" s="270">
        <v>0</v>
      </c>
      <c r="AZ464" s="270">
        <v>0</v>
      </c>
      <c r="BA464" s="270">
        <v>0</v>
      </c>
      <c r="BB464" s="270">
        <v>0</v>
      </c>
      <c r="BC464" s="270">
        <v>0</v>
      </c>
      <c r="BD464" s="270">
        <v>0</v>
      </c>
      <c r="BE464" s="270">
        <v>0</v>
      </c>
      <c r="BF464" s="270">
        <v>0</v>
      </c>
      <c r="BG464" s="270">
        <v>0</v>
      </c>
    </row>
    <row r="465" spans="1:59">
      <c r="A465" s="267" t="s">
        <v>757</v>
      </c>
      <c r="B465" s="268">
        <v>0.20666666666666667</v>
      </c>
      <c r="C465" s="268">
        <v>1.1000000000000001</v>
      </c>
      <c r="D465" s="268">
        <v>0</v>
      </c>
      <c r="E465" s="268"/>
      <c r="F465" s="269">
        <v>2670</v>
      </c>
      <c r="G465" s="270">
        <v>0.13600000000000001</v>
      </c>
      <c r="H465" s="270">
        <v>1.2E-2</v>
      </c>
      <c r="I465" s="270">
        <v>2.3E-2</v>
      </c>
      <c r="J465" s="270">
        <v>1E-3</v>
      </c>
      <c r="K465" s="270">
        <v>4.0000000000000001E-3</v>
      </c>
      <c r="L465" s="270">
        <v>3.0666666666666648E-2</v>
      </c>
      <c r="M465" s="271">
        <v>50.936329588014978</v>
      </c>
      <c r="N465" s="269">
        <v>3500</v>
      </c>
      <c r="O465" s="269">
        <v>4000</v>
      </c>
      <c r="P465" s="269">
        <v>4500</v>
      </c>
      <c r="Q465" s="269">
        <v>5000</v>
      </c>
      <c r="R465" s="269">
        <v>5500</v>
      </c>
      <c r="S465" s="269" t="s">
        <v>142</v>
      </c>
      <c r="T465" s="270">
        <v>0.13700000000000001</v>
      </c>
      <c r="U465" s="270">
        <v>0.157</v>
      </c>
      <c r="V465" s="270">
        <v>0.17699999999999999</v>
      </c>
      <c r="W465" s="270">
        <v>0.19600000000000001</v>
      </c>
      <c r="X465" s="270">
        <v>0.216</v>
      </c>
      <c r="Y465" s="270">
        <v>4.9000000000000002E-2</v>
      </c>
      <c r="Z465" s="270">
        <v>5.6000000000000001E-2</v>
      </c>
      <c r="AA465" s="270">
        <v>6.3E-2</v>
      </c>
      <c r="AB465" s="270">
        <v>7.0000000000000007E-2</v>
      </c>
      <c r="AC465" s="270">
        <v>7.6999999999999999E-2</v>
      </c>
      <c r="AD465" s="270">
        <v>0</v>
      </c>
      <c r="AE465" s="270">
        <v>0</v>
      </c>
      <c r="AF465" s="270">
        <v>0</v>
      </c>
      <c r="AG465" s="270">
        <v>0</v>
      </c>
      <c r="AH465" s="270">
        <v>0</v>
      </c>
      <c r="AI465" s="270">
        <v>0</v>
      </c>
      <c r="AJ465" s="270">
        <v>0</v>
      </c>
      <c r="AK465" s="270">
        <v>0</v>
      </c>
      <c r="AL465" s="270">
        <v>0</v>
      </c>
      <c r="AM465" s="270">
        <v>0</v>
      </c>
      <c r="AN465" s="270">
        <v>0</v>
      </c>
      <c r="AO465" s="270">
        <v>0</v>
      </c>
      <c r="AP465" s="270">
        <v>0</v>
      </c>
      <c r="AQ465" s="270">
        <v>0</v>
      </c>
      <c r="AR465" s="270">
        <v>0</v>
      </c>
      <c r="AS465" s="270">
        <v>0.05</v>
      </c>
      <c r="AT465" s="270">
        <v>5.7000000000000002E-2</v>
      </c>
      <c r="AU465" s="270">
        <v>6.4000000000000001E-2</v>
      </c>
      <c r="AV465" s="270">
        <v>7.0999999999999994E-2</v>
      </c>
      <c r="AW465" s="270">
        <v>7.8E-2</v>
      </c>
      <c r="AX465" s="270">
        <v>0</v>
      </c>
      <c r="AY465" s="270">
        <v>0</v>
      </c>
      <c r="AZ465" s="270">
        <v>0</v>
      </c>
      <c r="BA465" s="270">
        <v>0</v>
      </c>
      <c r="BB465" s="270">
        <v>0</v>
      </c>
      <c r="BC465" s="270">
        <v>0</v>
      </c>
      <c r="BD465" s="270">
        <v>0</v>
      </c>
      <c r="BE465" s="270">
        <v>0</v>
      </c>
      <c r="BF465" s="270">
        <v>0</v>
      </c>
      <c r="BG465" s="270">
        <v>0</v>
      </c>
    </row>
    <row r="466" spans="1:59">
      <c r="A466" s="267" t="s">
        <v>758</v>
      </c>
      <c r="B466" s="268">
        <v>0.55924999999999991</v>
      </c>
      <c r="C466" s="268">
        <v>1.8</v>
      </c>
      <c r="D466" s="268">
        <v>0.01</v>
      </c>
      <c r="E466" s="268"/>
      <c r="F466" s="269">
        <v>550</v>
      </c>
      <c r="G466" s="270">
        <v>0.44900000000000001</v>
      </c>
      <c r="H466" s="270">
        <v>5.7000000000000002E-2</v>
      </c>
      <c r="I466" s="270">
        <v>0</v>
      </c>
      <c r="J466" s="270">
        <v>0</v>
      </c>
      <c r="K466" s="270">
        <v>1.7999999999999999E-2</v>
      </c>
      <c r="L466" s="270">
        <v>2.5249999999999884E-2</v>
      </c>
      <c r="M466" s="271">
        <v>816.36363636363637</v>
      </c>
      <c r="N466" s="269">
        <v>593</v>
      </c>
      <c r="O466" s="269">
        <v>686</v>
      </c>
      <c r="P466" s="269">
        <v>794</v>
      </c>
      <c r="Q466" s="269">
        <v>918</v>
      </c>
      <c r="R466" s="269">
        <v>1062</v>
      </c>
      <c r="S466" s="269" t="s">
        <v>216</v>
      </c>
      <c r="T466" s="270">
        <v>0.48399999999999999</v>
      </c>
      <c r="U466" s="270">
        <v>0.56000000000000005</v>
      </c>
      <c r="V466" s="270">
        <v>0.64800000000000002</v>
      </c>
      <c r="W466" s="270">
        <v>0.75</v>
      </c>
      <c r="X466" s="270">
        <v>0.86699999999999999</v>
      </c>
      <c r="Y466" s="270">
        <v>0.06</v>
      </c>
      <c r="Z466" s="270">
        <v>6.6000000000000003E-2</v>
      </c>
      <c r="AA466" s="270">
        <v>7.0999999999999994E-2</v>
      </c>
      <c r="AB466" s="270">
        <v>7.6999999999999999E-2</v>
      </c>
      <c r="AC466" s="270">
        <v>8.3000000000000004E-2</v>
      </c>
      <c r="AD466" s="270">
        <v>0</v>
      </c>
      <c r="AE466" s="270">
        <v>0</v>
      </c>
      <c r="AF466" s="270">
        <v>0</v>
      </c>
      <c r="AG466" s="270">
        <v>0</v>
      </c>
      <c r="AH466" s="270">
        <v>0</v>
      </c>
      <c r="AI466" s="270">
        <v>0</v>
      </c>
      <c r="AJ466" s="270">
        <v>0</v>
      </c>
      <c r="AK466" s="270">
        <v>0</v>
      </c>
      <c r="AL466" s="270">
        <v>0</v>
      </c>
      <c r="AM466" s="270">
        <v>0</v>
      </c>
      <c r="AN466" s="270">
        <v>1.9E-2</v>
      </c>
      <c r="AO466" s="270">
        <v>2.1000000000000001E-2</v>
      </c>
      <c r="AP466" s="270">
        <v>2.3E-2</v>
      </c>
      <c r="AQ466" s="270">
        <v>2.4E-2</v>
      </c>
      <c r="AR466" s="270">
        <v>2.5999999999999999E-2</v>
      </c>
      <c r="AS466" s="270">
        <v>5.2999999999999999E-2</v>
      </c>
      <c r="AT466" s="270">
        <v>6.0999999999999999E-2</v>
      </c>
      <c r="AU466" s="270">
        <v>6.9000000000000006E-2</v>
      </c>
      <c r="AV466" s="270">
        <v>0.08</v>
      </c>
      <c r="AW466" s="270">
        <v>9.0999999999999998E-2</v>
      </c>
      <c r="AX466" s="270">
        <v>0</v>
      </c>
      <c r="AY466" s="270">
        <v>0</v>
      </c>
      <c r="AZ466" s="270">
        <v>0</v>
      </c>
      <c r="BA466" s="270">
        <v>0</v>
      </c>
      <c r="BB466" s="270">
        <v>0</v>
      </c>
      <c r="BC466" s="270">
        <v>0</v>
      </c>
      <c r="BD466" s="270">
        <v>0</v>
      </c>
      <c r="BE466" s="270">
        <v>0</v>
      </c>
      <c r="BF466" s="270">
        <v>0</v>
      </c>
      <c r="BG466" s="270">
        <v>0</v>
      </c>
    </row>
    <row r="467" spans="1:59">
      <c r="A467" s="267" t="s">
        <v>759</v>
      </c>
      <c r="B467" s="268">
        <v>0.25766666666666665</v>
      </c>
      <c r="C467" s="268">
        <v>1.8719999999999999</v>
      </c>
      <c r="D467" s="268">
        <v>0</v>
      </c>
      <c r="E467" s="268"/>
      <c r="F467" s="269">
        <v>900</v>
      </c>
      <c r="G467" s="270">
        <v>0.1</v>
      </c>
      <c r="H467" s="270">
        <v>5.6000000000000001E-2</v>
      </c>
      <c r="I467" s="270">
        <v>0</v>
      </c>
      <c r="J467" s="270">
        <v>0</v>
      </c>
      <c r="K467" s="270">
        <v>9.6000000000000002E-2</v>
      </c>
      <c r="L467" s="270">
        <v>5.6666666666666532E-3</v>
      </c>
      <c r="M467" s="271">
        <v>111.11111111111111</v>
      </c>
      <c r="N467" s="269">
        <v>900</v>
      </c>
      <c r="O467" s="269">
        <v>880</v>
      </c>
      <c r="P467" s="269">
        <v>860</v>
      </c>
      <c r="Q467" s="269">
        <v>880</v>
      </c>
      <c r="R467" s="269">
        <v>850</v>
      </c>
      <c r="S467" s="269" t="s">
        <v>178</v>
      </c>
      <c r="T467" s="270">
        <v>0.10299999999999999</v>
      </c>
      <c r="U467" s="270">
        <v>0.106</v>
      </c>
      <c r="V467" s="270">
        <v>0.11</v>
      </c>
      <c r="W467" s="270">
        <v>0.112</v>
      </c>
      <c r="X467" s="270">
        <v>0.115</v>
      </c>
      <c r="Y467" s="270">
        <v>5.8000000000000003E-2</v>
      </c>
      <c r="Z467" s="270">
        <v>0.06</v>
      </c>
      <c r="AA467" s="270">
        <v>6.0999999999999999E-2</v>
      </c>
      <c r="AB467" s="270">
        <v>6.3E-2</v>
      </c>
      <c r="AC467" s="270">
        <v>6.8000000000000005E-2</v>
      </c>
      <c r="AD467" s="270">
        <v>0</v>
      </c>
      <c r="AE467" s="270">
        <v>0</v>
      </c>
      <c r="AF467" s="270">
        <v>0</v>
      </c>
      <c r="AG467" s="270">
        <v>0</v>
      </c>
      <c r="AH467" s="270">
        <v>0</v>
      </c>
      <c r="AI467" s="270">
        <v>0</v>
      </c>
      <c r="AJ467" s="270">
        <v>0</v>
      </c>
      <c r="AK467" s="270">
        <v>0</v>
      </c>
      <c r="AL467" s="270">
        <v>0</v>
      </c>
      <c r="AM467" s="270">
        <v>0</v>
      </c>
      <c r="AN467" s="270">
        <v>9.6000000000000002E-2</v>
      </c>
      <c r="AO467" s="270">
        <v>9.7000000000000003E-2</v>
      </c>
      <c r="AP467" s="270">
        <v>9.7000000000000003E-2</v>
      </c>
      <c r="AQ467" s="270">
        <v>9.8000000000000004E-2</v>
      </c>
      <c r="AR467" s="270">
        <v>9.8000000000000004E-2</v>
      </c>
      <c r="AS467" s="270">
        <v>7.0000000000000001E-3</v>
      </c>
      <c r="AT467" s="270">
        <v>7.0000000000000001E-3</v>
      </c>
      <c r="AU467" s="270">
        <v>7.0000000000000001E-3</v>
      </c>
      <c r="AV467" s="270">
        <v>8.0000000000000002E-3</v>
      </c>
      <c r="AW467" s="270">
        <v>8.0000000000000002E-3</v>
      </c>
      <c r="AX467" s="270">
        <v>0</v>
      </c>
      <c r="AY467" s="270">
        <v>0</v>
      </c>
      <c r="AZ467" s="270">
        <v>0</v>
      </c>
      <c r="BA467" s="270">
        <v>0</v>
      </c>
      <c r="BB467" s="270">
        <v>0</v>
      </c>
      <c r="BC467" s="270">
        <v>0</v>
      </c>
      <c r="BD467" s="270">
        <v>0</v>
      </c>
      <c r="BE467" s="270">
        <v>0</v>
      </c>
      <c r="BF467" s="270">
        <v>0</v>
      </c>
      <c r="BG467" s="270">
        <v>0</v>
      </c>
    </row>
    <row r="468" spans="1:59">
      <c r="A468" s="267" t="s">
        <v>1037</v>
      </c>
      <c r="B468" s="268">
        <v>0.30824999999999997</v>
      </c>
      <c r="C468" s="268">
        <v>0.7</v>
      </c>
      <c r="D468" s="268">
        <v>0</v>
      </c>
      <c r="E468" s="268"/>
      <c r="F468" s="269">
        <v>1707</v>
      </c>
      <c r="G468" s="270">
        <v>6.7000000000000004E-2</v>
      </c>
      <c r="H468" s="270">
        <v>1.7000000000000001E-2</v>
      </c>
      <c r="I468" s="270">
        <v>0.06</v>
      </c>
      <c r="J468" s="270">
        <v>2.5999999999999999E-2</v>
      </c>
      <c r="K468" s="270">
        <v>2.8000000000000001E-2</v>
      </c>
      <c r="L468" s="270">
        <v>0.11024999999999996</v>
      </c>
      <c r="M468" s="271">
        <v>39.250146455770356</v>
      </c>
      <c r="N468" s="269">
        <v>1707</v>
      </c>
      <c r="O468" s="269">
        <v>1707</v>
      </c>
      <c r="P468" s="269">
        <v>1707</v>
      </c>
      <c r="Q468" s="269">
        <v>1707</v>
      </c>
      <c r="R468" s="269">
        <v>1707</v>
      </c>
      <c r="S468" s="269" t="s">
        <v>167</v>
      </c>
      <c r="T468" s="270">
        <v>6.8000000000000005E-2</v>
      </c>
      <c r="U468" s="270">
        <v>7.0000000000000007E-2</v>
      </c>
      <c r="V468" s="270">
        <v>7.1999999999999995E-2</v>
      </c>
      <c r="W468" s="270">
        <v>7.3999999999999996E-2</v>
      </c>
      <c r="X468" s="270">
        <v>7.5999999999999998E-2</v>
      </c>
      <c r="Y468" s="270">
        <v>1.9E-2</v>
      </c>
      <c r="Z468" s="270">
        <v>0.02</v>
      </c>
      <c r="AA468" s="270">
        <v>2.1000000000000001E-2</v>
      </c>
      <c r="AB468" s="270">
        <v>2.1999999999999999E-2</v>
      </c>
      <c r="AC468" s="270">
        <v>2.3E-2</v>
      </c>
      <c r="AD468" s="270">
        <v>6.0999999999999999E-2</v>
      </c>
      <c r="AE468" s="270">
        <v>6.2E-2</v>
      </c>
      <c r="AF468" s="270">
        <v>6.3E-2</v>
      </c>
      <c r="AG468" s="270">
        <v>6.4000000000000001E-2</v>
      </c>
      <c r="AH468" s="270">
        <v>6.5000000000000002E-2</v>
      </c>
      <c r="AI468" s="270">
        <v>2.1000000000000001E-2</v>
      </c>
      <c r="AJ468" s="270">
        <v>2.1000000000000001E-2</v>
      </c>
      <c r="AK468" s="270">
        <v>2.1000000000000001E-2</v>
      </c>
      <c r="AL468" s="270">
        <v>2.1000000000000001E-2</v>
      </c>
      <c r="AM468" s="270">
        <v>2.1000000000000001E-2</v>
      </c>
      <c r="AN468" s="270">
        <v>2.9000000000000001E-2</v>
      </c>
      <c r="AO468" s="270">
        <v>0.03</v>
      </c>
      <c r="AP468" s="270">
        <v>3.1E-2</v>
      </c>
      <c r="AQ468" s="270">
        <v>3.2000000000000001E-2</v>
      </c>
      <c r="AR468" s="270">
        <v>3.3000000000000002E-2</v>
      </c>
      <c r="AS468" s="270">
        <v>0.126</v>
      </c>
      <c r="AT468" s="270">
        <v>0.129</v>
      </c>
      <c r="AU468" s="270">
        <v>0.13200000000000001</v>
      </c>
      <c r="AV468" s="270">
        <v>0.13500000000000001</v>
      </c>
      <c r="AW468" s="270">
        <v>0.13800000000000001</v>
      </c>
      <c r="AX468" s="270">
        <v>0</v>
      </c>
      <c r="AY468" s="270">
        <v>0</v>
      </c>
      <c r="AZ468" s="270">
        <v>0</v>
      </c>
      <c r="BA468" s="270">
        <v>0</v>
      </c>
      <c r="BB468" s="270">
        <v>0</v>
      </c>
      <c r="BC468" s="270">
        <v>0</v>
      </c>
      <c r="BD468" s="270">
        <v>0</v>
      </c>
      <c r="BE468" s="270">
        <v>0</v>
      </c>
      <c r="BF468" s="270">
        <v>0</v>
      </c>
      <c r="BG468" s="270">
        <v>0</v>
      </c>
    </row>
    <row r="469" spans="1:59">
      <c r="A469" s="267" t="s">
        <v>761</v>
      </c>
      <c r="B469" s="268">
        <v>3.8541666666666665</v>
      </c>
      <c r="C469" s="268">
        <v>8</v>
      </c>
      <c r="D469" s="268">
        <v>0</v>
      </c>
      <c r="E469" s="268"/>
      <c r="F469" s="269">
        <v>76000</v>
      </c>
      <c r="G469" s="270">
        <v>1.27</v>
      </c>
      <c r="H469" s="270">
        <v>0.3</v>
      </c>
      <c r="I469" s="270">
        <v>1.51</v>
      </c>
      <c r="J469" s="270">
        <v>0.15</v>
      </c>
      <c r="K469" s="270">
        <v>0.5</v>
      </c>
      <c r="L469" s="270">
        <v>0.12416666666666654</v>
      </c>
      <c r="M469" s="271">
        <v>16.710526315789473</v>
      </c>
      <c r="N469" s="269">
        <v>78195</v>
      </c>
      <c r="O469" s="269">
        <v>80150</v>
      </c>
      <c r="P469" s="269">
        <v>82154</v>
      </c>
      <c r="Q469" s="269">
        <v>84208</v>
      </c>
      <c r="R469" s="269">
        <v>86313</v>
      </c>
      <c r="S469" s="269" t="s">
        <v>200</v>
      </c>
      <c r="T469" s="270">
        <v>2.5059999999999998</v>
      </c>
      <c r="U469" s="270">
        <v>2.569</v>
      </c>
      <c r="V469" s="270">
        <v>2.633</v>
      </c>
      <c r="W469" s="270">
        <v>2.6989999999999998</v>
      </c>
      <c r="X469" s="270">
        <v>2.766</v>
      </c>
      <c r="Y469" s="270">
        <v>0.10199999999999999</v>
      </c>
      <c r="Z469" s="270">
        <v>0.104</v>
      </c>
      <c r="AA469" s="270">
        <v>0.107</v>
      </c>
      <c r="AB469" s="270">
        <v>0.11</v>
      </c>
      <c r="AC469" s="270">
        <v>0.113</v>
      </c>
      <c r="AD469" s="270">
        <v>1.6160000000000001</v>
      </c>
      <c r="AE469" s="270">
        <v>1.6559999999999999</v>
      </c>
      <c r="AF469" s="270">
        <v>1.6970000000000001</v>
      </c>
      <c r="AG469" s="270">
        <v>1.7390000000000001</v>
      </c>
      <c r="AH469" s="270">
        <v>1.782</v>
      </c>
      <c r="AI469" s="270">
        <v>5.0999999999999997E-2</v>
      </c>
      <c r="AJ469" s="270">
        <v>5.1999999999999998E-2</v>
      </c>
      <c r="AK469" s="270">
        <v>5.2999999999999999E-2</v>
      </c>
      <c r="AL469" s="270">
        <v>5.3999999999999999E-2</v>
      </c>
      <c r="AM469" s="270">
        <v>5.5E-2</v>
      </c>
      <c r="AN469" s="270">
        <v>2.5999999999999999E-2</v>
      </c>
      <c r="AO469" s="270">
        <v>2.7E-2</v>
      </c>
      <c r="AP469" s="270">
        <v>2.8000000000000001E-2</v>
      </c>
      <c r="AQ469" s="270">
        <v>2.9000000000000001E-2</v>
      </c>
      <c r="AR469" s="270">
        <v>0.03</v>
      </c>
      <c r="AS469" s="270">
        <v>0.23100000000000001</v>
      </c>
      <c r="AT469" s="270">
        <v>0.23599999999999999</v>
      </c>
      <c r="AU469" s="270">
        <v>0.24199999999999999</v>
      </c>
      <c r="AV469" s="270">
        <v>0.248</v>
      </c>
      <c r="AW469" s="270">
        <v>0.254</v>
      </c>
      <c r="AX469" s="270">
        <v>0</v>
      </c>
      <c r="AY469" s="270">
        <v>0</v>
      </c>
      <c r="AZ469" s="270">
        <v>0</v>
      </c>
      <c r="BA469" s="270">
        <v>0</v>
      </c>
      <c r="BB469" s="270">
        <v>0</v>
      </c>
      <c r="BC469" s="270">
        <v>0</v>
      </c>
      <c r="BD469" s="270">
        <v>0</v>
      </c>
      <c r="BE469" s="270">
        <v>0</v>
      </c>
      <c r="BF469" s="270">
        <v>0</v>
      </c>
      <c r="BG469" s="270">
        <v>0</v>
      </c>
    </row>
    <row r="470" spans="1:59">
      <c r="A470" s="267" t="s">
        <v>762</v>
      </c>
      <c r="B470" s="268">
        <v>7.7674166666666657</v>
      </c>
      <c r="C470" s="268">
        <v>17.068000000000001</v>
      </c>
      <c r="D470" s="268">
        <v>0.313</v>
      </c>
      <c r="E470" s="268"/>
      <c r="F470" s="269">
        <v>138335</v>
      </c>
      <c r="G470" s="270">
        <v>6.9</v>
      </c>
      <c r="H470" s="270">
        <v>0.69</v>
      </c>
      <c r="I470" s="270">
        <v>0.04</v>
      </c>
      <c r="J470" s="270">
        <v>0.12</v>
      </c>
      <c r="K470" s="270">
        <v>0.2</v>
      </c>
      <c r="L470" s="270">
        <v>-0.49558333333333415</v>
      </c>
      <c r="M470" s="271">
        <v>49.878917121480463</v>
      </c>
      <c r="N470" s="269">
        <v>164682</v>
      </c>
      <c r="O470" s="269">
        <v>168479</v>
      </c>
      <c r="P470" s="269">
        <v>172145</v>
      </c>
      <c r="Q470" s="269">
        <v>177532</v>
      </c>
      <c r="R470" s="269">
        <v>181083</v>
      </c>
      <c r="S470" s="269" t="s">
        <v>159</v>
      </c>
      <c r="T470" s="270">
        <v>6.72</v>
      </c>
      <c r="U470" s="270">
        <v>6.875</v>
      </c>
      <c r="V470" s="270">
        <v>7.024</v>
      </c>
      <c r="W470" s="270">
        <v>7.2439999999999998</v>
      </c>
      <c r="X470" s="270">
        <v>7.3890000000000002</v>
      </c>
      <c r="Y470" s="270">
        <v>1.0469999999999999</v>
      </c>
      <c r="Z470" s="270">
        <v>1.071</v>
      </c>
      <c r="AA470" s="270">
        <v>1.0940000000000001</v>
      </c>
      <c r="AB470" s="270">
        <v>1.129</v>
      </c>
      <c r="AC470" s="270">
        <v>1.1519999999999999</v>
      </c>
      <c r="AD470" s="270">
        <v>2.5999999999999999E-2</v>
      </c>
      <c r="AE470" s="270">
        <v>2.7E-2</v>
      </c>
      <c r="AF470" s="270">
        <v>2.7E-2</v>
      </c>
      <c r="AG470" s="270">
        <v>2.8000000000000001E-2</v>
      </c>
      <c r="AH470" s="270">
        <v>2.8000000000000001E-2</v>
      </c>
      <c r="AI470" s="270">
        <v>3.0000000000000001E-3</v>
      </c>
      <c r="AJ470" s="270">
        <v>3.0000000000000001E-3</v>
      </c>
      <c r="AK470" s="270">
        <v>4.0000000000000001E-3</v>
      </c>
      <c r="AL470" s="270">
        <v>5.0000000000000001E-3</v>
      </c>
      <c r="AM470" s="270">
        <v>5.0000000000000001E-3</v>
      </c>
      <c r="AN470" s="270">
        <v>0.52500000000000002</v>
      </c>
      <c r="AO470" s="270">
        <v>0.52500000000000002</v>
      </c>
      <c r="AP470" s="270">
        <v>0.55000000000000004</v>
      </c>
      <c r="AQ470" s="270">
        <v>0.55000000000000004</v>
      </c>
      <c r="AR470" s="270">
        <v>0.57499999999999996</v>
      </c>
      <c r="AS470" s="270">
        <v>0.11600000000000001</v>
      </c>
      <c r="AT470" s="270">
        <v>0.11899999999999999</v>
      </c>
      <c r="AU470" s="270">
        <v>0.121</v>
      </c>
      <c r="AV470" s="270">
        <v>0.125</v>
      </c>
      <c r="AW470" s="270">
        <v>0.128</v>
      </c>
      <c r="AX470" s="270">
        <v>1.5</v>
      </c>
      <c r="AY470" s="270">
        <v>0</v>
      </c>
      <c r="AZ470" s="270">
        <v>0</v>
      </c>
      <c r="BA470" s="270">
        <v>0</v>
      </c>
      <c r="BB470" s="270">
        <v>0</v>
      </c>
      <c r="BC470" s="270">
        <v>0</v>
      </c>
      <c r="BD470" s="270">
        <v>0</v>
      </c>
      <c r="BE470" s="270">
        <v>0</v>
      </c>
      <c r="BF470" s="270">
        <v>0</v>
      </c>
      <c r="BG470" s="270">
        <v>0</v>
      </c>
    </row>
    <row r="471" spans="1:59">
      <c r="A471" s="267" t="s">
        <v>763</v>
      </c>
      <c r="B471" s="268">
        <v>6.746666666666667</v>
      </c>
      <c r="C471" s="268">
        <v>10.5</v>
      </c>
      <c r="D471" s="268">
        <v>0</v>
      </c>
      <c r="E471" s="268"/>
      <c r="F471" s="269">
        <v>83000</v>
      </c>
      <c r="G471" s="270">
        <v>3.6</v>
      </c>
      <c r="H471" s="270">
        <v>0.92</v>
      </c>
      <c r="I471" s="270">
        <v>0</v>
      </c>
      <c r="J471" s="270">
        <v>1.69</v>
      </c>
      <c r="K471" s="270">
        <v>1.0999999999999999E-2</v>
      </c>
      <c r="L471" s="270">
        <v>0.52566666666666606</v>
      </c>
      <c r="M471" s="271">
        <v>43.373493975903614</v>
      </c>
      <c r="N471" s="269">
        <v>92700</v>
      </c>
      <c r="O471" s="269">
        <v>107000</v>
      </c>
      <c r="P471" s="269">
        <v>121200</v>
      </c>
      <c r="Q471" s="269">
        <v>135500</v>
      </c>
      <c r="R471" s="269">
        <v>149700</v>
      </c>
      <c r="S471" s="269" t="s">
        <v>158</v>
      </c>
      <c r="T471" s="270">
        <v>4.2300000000000004</v>
      </c>
      <c r="U471" s="270">
        <v>4.93</v>
      </c>
      <c r="V471" s="270">
        <v>5.49</v>
      </c>
      <c r="W471" s="270">
        <v>6.03</v>
      </c>
      <c r="X471" s="270">
        <v>6.57</v>
      </c>
      <c r="Y471" s="270">
        <v>1.24</v>
      </c>
      <c r="Z471" s="270">
        <v>1.44</v>
      </c>
      <c r="AA471" s="270">
        <v>1.61</v>
      </c>
      <c r="AB471" s="270">
        <v>1.77</v>
      </c>
      <c r="AC471" s="270">
        <v>1.92</v>
      </c>
      <c r="AD471" s="270">
        <v>0</v>
      </c>
      <c r="AE471" s="270">
        <v>0</v>
      </c>
      <c r="AF471" s="270">
        <v>0</v>
      </c>
      <c r="AG471" s="270">
        <v>0</v>
      </c>
      <c r="AH471" s="270">
        <v>0</v>
      </c>
      <c r="AI471" s="270">
        <v>2.0099999999999998</v>
      </c>
      <c r="AJ471" s="270">
        <v>2.34</v>
      </c>
      <c r="AK471" s="270">
        <v>2.61</v>
      </c>
      <c r="AL471" s="270">
        <v>2.87</v>
      </c>
      <c r="AM471" s="270">
        <v>3.12</v>
      </c>
      <c r="AN471" s="270">
        <v>0.1</v>
      </c>
      <c r="AO471" s="270">
        <v>0.11</v>
      </c>
      <c r="AP471" s="270">
        <v>0.12</v>
      </c>
      <c r="AQ471" s="270">
        <v>0.14000000000000001</v>
      </c>
      <c r="AR471" s="270">
        <v>0.15</v>
      </c>
      <c r="AS471" s="270">
        <v>0.74</v>
      </c>
      <c r="AT471" s="270">
        <v>0.86</v>
      </c>
      <c r="AU471" s="270">
        <v>0.96</v>
      </c>
      <c r="AV471" s="270">
        <v>1.05</v>
      </c>
      <c r="AW471" s="270">
        <v>1.1499999999999999</v>
      </c>
      <c r="AX471" s="270">
        <v>5</v>
      </c>
      <c r="AY471" s="270">
        <v>0</v>
      </c>
      <c r="AZ471" s="270">
        <v>2.1</v>
      </c>
      <c r="BA471" s="270">
        <v>0</v>
      </c>
      <c r="BB471" s="270">
        <v>0</v>
      </c>
      <c r="BC471" s="270">
        <v>0</v>
      </c>
      <c r="BD471" s="270">
        <v>0</v>
      </c>
      <c r="BE471" s="270">
        <v>0</v>
      </c>
      <c r="BF471" s="270">
        <v>0</v>
      </c>
      <c r="BG471" s="270">
        <v>0</v>
      </c>
    </row>
    <row r="472" spans="1:59">
      <c r="A472" s="267" t="s">
        <v>764</v>
      </c>
      <c r="B472" s="268">
        <v>0.59991666666666665</v>
      </c>
      <c r="C472" s="268">
        <v>1.5150000000000001</v>
      </c>
      <c r="D472" s="268">
        <v>0</v>
      </c>
      <c r="E472" s="268"/>
      <c r="F472" s="269">
        <v>8599</v>
      </c>
      <c r="G472" s="270">
        <v>0.38500000000000001</v>
      </c>
      <c r="H472" s="270">
        <v>4.1000000000000002E-2</v>
      </c>
      <c r="I472" s="270">
        <v>2E-3</v>
      </c>
      <c r="J472" s="270">
        <v>2.1000000000000001E-2</v>
      </c>
      <c r="K472" s="270">
        <v>2.8000000000000001E-2</v>
      </c>
      <c r="L472" s="270">
        <v>0.12291666666666662</v>
      </c>
      <c r="M472" s="271">
        <v>44.772647982323527</v>
      </c>
      <c r="N472" s="269">
        <v>9168</v>
      </c>
      <c r="O472" s="269">
        <v>10168</v>
      </c>
      <c r="P472" s="269">
        <v>11168</v>
      </c>
      <c r="Q472" s="269">
        <v>12168</v>
      </c>
      <c r="R472" s="269">
        <v>13168</v>
      </c>
      <c r="S472" s="269" t="s">
        <v>158</v>
      </c>
      <c r="T472" s="270">
        <v>0.437</v>
      </c>
      <c r="U472" s="270">
        <v>0.45</v>
      </c>
      <c r="V472" s="270">
        <v>0.46200000000000002</v>
      </c>
      <c r="W472" s="270">
        <v>0.47499999999999998</v>
      </c>
      <c r="X472" s="270">
        <v>0.48799999999999999</v>
      </c>
      <c r="Y472" s="270">
        <v>4.4999999999999998E-2</v>
      </c>
      <c r="Z472" s="270">
        <v>4.4999999999999998E-2</v>
      </c>
      <c r="AA472" s="270">
        <v>4.4999999999999998E-2</v>
      </c>
      <c r="AB472" s="270">
        <v>4.4999999999999998E-2</v>
      </c>
      <c r="AC472" s="270">
        <v>4.4999999999999998E-2</v>
      </c>
      <c r="AD472" s="270">
        <v>7.0000000000000001E-3</v>
      </c>
      <c r="AE472" s="270">
        <v>7.0000000000000001E-3</v>
      </c>
      <c r="AF472" s="270">
        <v>7.0000000000000001E-3</v>
      </c>
      <c r="AG472" s="270">
        <v>7.0000000000000001E-3</v>
      </c>
      <c r="AH472" s="270">
        <v>7.0000000000000001E-3</v>
      </c>
      <c r="AI472" s="270">
        <v>2.1000000000000001E-2</v>
      </c>
      <c r="AJ472" s="270">
        <v>2.1999999999999999E-2</v>
      </c>
      <c r="AK472" s="270">
        <v>2.1999999999999999E-2</v>
      </c>
      <c r="AL472" s="270">
        <v>2.3E-2</v>
      </c>
      <c r="AM472" s="270">
        <v>2.3E-2</v>
      </c>
      <c r="AN472" s="270">
        <v>2.7E-2</v>
      </c>
      <c r="AO472" s="270">
        <v>2.9000000000000001E-2</v>
      </c>
      <c r="AP472" s="270">
        <v>3.1E-2</v>
      </c>
      <c r="AQ472" s="270">
        <v>3.3000000000000002E-2</v>
      </c>
      <c r="AR472" s="270">
        <v>3.5000000000000003E-2</v>
      </c>
      <c r="AS472" s="270">
        <v>0.16700000000000001</v>
      </c>
      <c r="AT472" s="270">
        <v>0.17199999999999999</v>
      </c>
      <c r="AU472" s="270">
        <v>0.17699999999999999</v>
      </c>
      <c r="AV472" s="270">
        <v>0.182</v>
      </c>
      <c r="AW472" s="270">
        <v>0.186</v>
      </c>
      <c r="AX472" s="270">
        <v>0</v>
      </c>
      <c r="AY472" s="270">
        <v>0</v>
      </c>
      <c r="AZ472" s="270">
        <v>0</v>
      </c>
      <c r="BA472" s="270">
        <v>0</v>
      </c>
      <c r="BB472" s="270">
        <v>0</v>
      </c>
      <c r="BC472" s="270">
        <v>0</v>
      </c>
      <c r="BD472" s="270">
        <v>0</v>
      </c>
      <c r="BE472" s="270">
        <v>0</v>
      </c>
      <c r="BF472" s="270">
        <v>0</v>
      </c>
      <c r="BG472" s="270">
        <v>0</v>
      </c>
    </row>
    <row r="473" spans="1:59">
      <c r="A473" s="267" t="s">
        <v>765</v>
      </c>
      <c r="B473" s="268">
        <v>0.12725</v>
      </c>
      <c r="C473" s="268">
        <v>0.36</v>
      </c>
      <c r="D473" s="268">
        <v>0</v>
      </c>
      <c r="E473" s="268"/>
      <c r="F473" s="269">
        <v>903</v>
      </c>
      <c r="G473" s="270">
        <v>5.3999999999999999E-2</v>
      </c>
      <c r="H473" s="270">
        <v>2.3E-2</v>
      </c>
      <c r="I473" s="270">
        <v>0</v>
      </c>
      <c r="J473" s="270">
        <v>2E-3</v>
      </c>
      <c r="K473" s="270">
        <v>1.9E-2</v>
      </c>
      <c r="L473" s="270">
        <v>2.9249999999999998E-2</v>
      </c>
      <c r="M473" s="271">
        <v>59.800664451827245</v>
      </c>
      <c r="N473" s="269">
        <v>1069</v>
      </c>
      <c r="O473" s="269">
        <v>1124</v>
      </c>
      <c r="P473" s="269">
        <v>1233</v>
      </c>
      <c r="Q473" s="269">
        <v>1269</v>
      </c>
      <c r="R473" s="269">
        <v>1355</v>
      </c>
      <c r="S473" s="269" t="s">
        <v>157</v>
      </c>
      <c r="T473" s="270">
        <v>0.06</v>
      </c>
      <c r="U473" s="270">
        <v>6.5000000000000002E-2</v>
      </c>
      <c r="V473" s="270">
        <v>7.0999999999999994E-2</v>
      </c>
      <c r="W473" s="270">
        <v>7.8E-2</v>
      </c>
      <c r="X473" s="270">
        <v>8.4000000000000005E-2</v>
      </c>
      <c r="Y473" s="270">
        <v>2.5000000000000001E-2</v>
      </c>
      <c r="Z473" s="270">
        <v>2.8000000000000001E-2</v>
      </c>
      <c r="AA473" s="270">
        <v>0.03</v>
      </c>
      <c r="AB473" s="270">
        <v>3.4000000000000002E-2</v>
      </c>
      <c r="AC473" s="270">
        <v>3.5999999999999997E-2</v>
      </c>
      <c r="AD473" s="270">
        <v>0</v>
      </c>
      <c r="AE473" s="270">
        <v>0</v>
      </c>
      <c r="AF473" s="270">
        <v>0</v>
      </c>
      <c r="AG473" s="270">
        <v>0</v>
      </c>
      <c r="AH473" s="270">
        <v>0</v>
      </c>
      <c r="AI473" s="270">
        <v>2E-3</v>
      </c>
      <c r="AJ473" s="270">
        <v>3.0000000000000001E-3</v>
      </c>
      <c r="AK473" s="270">
        <v>3.0000000000000001E-3</v>
      </c>
      <c r="AL473" s="270">
        <v>3.0000000000000001E-3</v>
      </c>
      <c r="AM473" s="270">
        <v>3.0000000000000001E-3</v>
      </c>
      <c r="AN473" s="270">
        <v>1.9E-2</v>
      </c>
      <c r="AO473" s="270">
        <v>1.9E-2</v>
      </c>
      <c r="AP473" s="270">
        <v>0.02</v>
      </c>
      <c r="AQ473" s="270">
        <v>0.02</v>
      </c>
      <c r="AR473" s="270">
        <v>0.02</v>
      </c>
      <c r="AS473" s="270">
        <v>3.7999999999999999E-2</v>
      </c>
      <c r="AT473" s="270">
        <v>0.04</v>
      </c>
      <c r="AU473" s="270">
        <v>4.4999999999999998E-2</v>
      </c>
      <c r="AV473" s="270">
        <v>4.9000000000000002E-2</v>
      </c>
      <c r="AW473" s="270">
        <v>5.0999999999999997E-2</v>
      </c>
      <c r="AX473" s="270">
        <v>0</v>
      </c>
      <c r="AY473" s="270">
        <v>0</v>
      </c>
      <c r="AZ473" s="270">
        <v>0</v>
      </c>
      <c r="BA473" s="270">
        <v>0</v>
      </c>
      <c r="BB473" s="270">
        <v>0</v>
      </c>
      <c r="BC473" s="270">
        <v>0</v>
      </c>
      <c r="BD473" s="270">
        <v>0</v>
      </c>
      <c r="BE473" s="270">
        <v>0</v>
      </c>
      <c r="BF473" s="270">
        <v>0</v>
      </c>
      <c r="BG473" s="270">
        <v>0</v>
      </c>
    </row>
    <row r="474" spans="1:59">
      <c r="A474" s="267" t="s">
        <v>766</v>
      </c>
      <c r="B474" s="268">
        <v>2.3249999999999996E-2</v>
      </c>
      <c r="C474" s="268">
        <v>9.8999999999999991E-2</v>
      </c>
      <c r="D474" s="268">
        <v>0</v>
      </c>
      <c r="E474" s="268"/>
      <c r="F474" s="269">
        <v>555</v>
      </c>
      <c r="G474" s="270">
        <v>1.7999999999999999E-2</v>
      </c>
      <c r="H474" s="270">
        <v>2E-3</v>
      </c>
      <c r="I474" s="270">
        <v>0</v>
      </c>
      <c r="J474" s="270">
        <v>1E-3</v>
      </c>
      <c r="K474" s="270">
        <v>0</v>
      </c>
      <c r="L474" s="270">
        <v>2.2499999999999985E-3</v>
      </c>
      <c r="M474" s="271">
        <v>32.432432432432435</v>
      </c>
      <c r="N474" s="269">
        <v>574</v>
      </c>
      <c r="O474" s="269">
        <v>614</v>
      </c>
      <c r="P474" s="269">
        <v>657</v>
      </c>
      <c r="Q474" s="269">
        <v>703</v>
      </c>
      <c r="R474" s="269">
        <v>752</v>
      </c>
      <c r="S474" s="269" t="s">
        <v>225</v>
      </c>
      <c r="T474" s="270">
        <v>1.7999999999999999E-2</v>
      </c>
      <c r="U474" s="270">
        <v>1.9E-2</v>
      </c>
      <c r="V474" s="270">
        <v>0.02</v>
      </c>
      <c r="W474" s="270">
        <v>2.1000000000000001E-2</v>
      </c>
      <c r="X474" s="270">
        <v>2.1999999999999999E-2</v>
      </c>
      <c r="Y474" s="270">
        <v>2E-3</v>
      </c>
      <c r="Z474" s="270">
        <v>2E-3</v>
      </c>
      <c r="AA474" s="270">
        <v>2E-3</v>
      </c>
      <c r="AB474" s="270">
        <v>2E-3</v>
      </c>
      <c r="AC474" s="270">
        <v>3.0000000000000001E-3</v>
      </c>
      <c r="AD474" s="270">
        <v>0</v>
      </c>
      <c r="AE474" s="270">
        <v>0</v>
      </c>
      <c r="AF474" s="270">
        <v>0</v>
      </c>
      <c r="AG474" s="270">
        <v>0</v>
      </c>
      <c r="AH474" s="270">
        <v>0</v>
      </c>
      <c r="AI474" s="270">
        <v>1E-3</v>
      </c>
      <c r="AJ474" s="270">
        <v>1E-3</v>
      </c>
      <c r="AK474" s="270">
        <v>1E-3</v>
      </c>
      <c r="AL474" s="270">
        <v>1E-3</v>
      </c>
      <c r="AM474" s="270">
        <v>1E-3</v>
      </c>
      <c r="AN474" s="270">
        <v>0</v>
      </c>
      <c r="AO474" s="270">
        <v>0</v>
      </c>
      <c r="AP474" s="270">
        <v>0</v>
      </c>
      <c r="AQ474" s="270">
        <v>0</v>
      </c>
      <c r="AR474" s="270">
        <v>0</v>
      </c>
      <c r="AS474" s="270">
        <v>2E-3</v>
      </c>
      <c r="AT474" s="270">
        <v>2E-3</v>
      </c>
      <c r="AU474" s="270">
        <v>2E-3</v>
      </c>
      <c r="AV474" s="270">
        <v>2E-3</v>
      </c>
      <c r="AW474" s="270">
        <v>2E-3</v>
      </c>
      <c r="AX474" s="270">
        <v>0.1</v>
      </c>
      <c r="AY474" s="270">
        <v>0</v>
      </c>
      <c r="AZ474" s="270">
        <v>0</v>
      </c>
      <c r="BA474" s="270">
        <v>0</v>
      </c>
      <c r="BB474" s="270">
        <v>0</v>
      </c>
      <c r="BC474" s="270">
        <v>0</v>
      </c>
      <c r="BD474" s="270">
        <v>0</v>
      </c>
      <c r="BE474" s="270">
        <v>0</v>
      </c>
      <c r="BF474" s="270">
        <v>0</v>
      </c>
      <c r="BG474" s="270">
        <v>0</v>
      </c>
    </row>
    <row r="475" spans="1:59">
      <c r="A475" s="267" t="s">
        <v>767</v>
      </c>
      <c r="B475" s="268">
        <v>1.4139999999999999</v>
      </c>
      <c r="C475" s="268">
        <v>2</v>
      </c>
      <c r="D475" s="268">
        <v>2.6000000000000002E-2</v>
      </c>
      <c r="E475" s="268"/>
      <c r="F475" s="269">
        <v>8585</v>
      </c>
      <c r="G475" s="270">
        <v>0.42199999999999999</v>
      </c>
      <c r="H475" s="270">
        <v>0.56299999999999994</v>
      </c>
      <c r="I475" s="270">
        <v>0</v>
      </c>
      <c r="J475" s="270">
        <v>0</v>
      </c>
      <c r="K475" s="270">
        <v>2.9000000000000001E-2</v>
      </c>
      <c r="L475" s="270">
        <v>0.37400000000000011</v>
      </c>
      <c r="M475" s="271">
        <v>49.155503785672686</v>
      </c>
      <c r="N475" s="269">
        <v>9002</v>
      </c>
      <c r="O475" s="269">
        <v>9600</v>
      </c>
      <c r="P475" s="269">
        <v>10200</v>
      </c>
      <c r="Q475" s="269">
        <v>10900</v>
      </c>
      <c r="R475" s="269">
        <v>11600</v>
      </c>
      <c r="S475" s="269" t="s">
        <v>187</v>
      </c>
      <c r="T475" s="270">
        <v>0.442</v>
      </c>
      <c r="U475" s="270">
        <v>0.47199999999999998</v>
      </c>
      <c r="V475" s="270">
        <v>0.501</v>
      </c>
      <c r="W475" s="270">
        <v>0.53600000000000003</v>
      </c>
      <c r="X475" s="270">
        <v>0.56999999999999995</v>
      </c>
      <c r="Y475" s="270">
        <v>0.59</v>
      </c>
      <c r="Z475" s="270">
        <v>0.63</v>
      </c>
      <c r="AA475" s="270">
        <v>0.66900000000000004</v>
      </c>
      <c r="AB475" s="270">
        <v>0.71499999999999997</v>
      </c>
      <c r="AC475" s="270">
        <v>0.76100000000000001</v>
      </c>
      <c r="AD475" s="270">
        <v>0</v>
      </c>
      <c r="AE475" s="270">
        <v>0</v>
      </c>
      <c r="AF475" s="270">
        <v>0</v>
      </c>
      <c r="AG475" s="270">
        <v>0</v>
      </c>
      <c r="AH475" s="270">
        <v>0</v>
      </c>
      <c r="AI475" s="270">
        <v>0</v>
      </c>
      <c r="AJ475" s="270">
        <v>0</v>
      </c>
      <c r="AK475" s="270">
        <v>0</v>
      </c>
      <c r="AL475" s="270">
        <v>0</v>
      </c>
      <c r="AM475" s="270">
        <v>0</v>
      </c>
      <c r="AN475" s="270">
        <v>0.03</v>
      </c>
      <c r="AO475" s="270">
        <v>3.1E-2</v>
      </c>
      <c r="AP475" s="270">
        <v>3.3000000000000002E-2</v>
      </c>
      <c r="AQ475" s="270">
        <v>3.5000000000000003E-2</v>
      </c>
      <c r="AR475" s="270">
        <v>3.7999999999999999E-2</v>
      </c>
      <c r="AS475" s="270">
        <v>0.38800000000000001</v>
      </c>
      <c r="AT475" s="270">
        <v>0.41299999999999998</v>
      </c>
      <c r="AU475" s="270">
        <v>0.439</v>
      </c>
      <c r="AV475" s="270">
        <v>0.46899999999999997</v>
      </c>
      <c r="AW475" s="270">
        <v>0.5</v>
      </c>
      <c r="AX475" s="270">
        <v>2</v>
      </c>
      <c r="AY475" s="270">
        <v>0</v>
      </c>
      <c r="AZ475" s="270">
        <v>0</v>
      </c>
      <c r="BA475" s="270">
        <v>0</v>
      </c>
      <c r="BB475" s="270">
        <v>0</v>
      </c>
      <c r="BC475" s="270">
        <v>0</v>
      </c>
      <c r="BD475" s="270">
        <v>0</v>
      </c>
      <c r="BE475" s="270">
        <v>0</v>
      </c>
      <c r="BF475" s="270">
        <v>0</v>
      </c>
      <c r="BG475" s="270">
        <v>0</v>
      </c>
    </row>
    <row r="476" spans="1:59">
      <c r="A476" s="267" t="s">
        <v>768</v>
      </c>
      <c r="B476" s="268">
        <v>1.1388333333333331</v>
      </c>
      <c r="C476" s="268">
        <v>3.5489999999999999</v>
      </c>
      <c r="D476" s="268">
        <v>3.013698630136986E-4</v>
      </c>
      <c r="E476" s="268"/>
      <c r="F476" s="269">
        <v>13144</v>
      </c>
      <c r="G476" s="270">
        <v>0.57999999999999996</v>
      </c>
      <c r="H476" s="270">
        <v>5.5E-2</v>
      </c>
      <c r="I476" s="270">
        <v>0</v>
      </c>
      <c r="J476" s="270">
        <v>0.122</v>
      </c>
      <c r="K476" s="270">
        <v>9.0999999999999998E-2</v>
      </c>
      <c r="L476" s="270">
        <v>0.29053196347031951</v>
      </c>
      <c r="M476" s="271">
        <v>44.126597687157641</v>
      </c>
      <c r="N476" s="269">
        <v>15700</v>
      </c>
      <c r="O476" s="269">
        <v>17000</v>
      </c>
      <c r="P476" s="269">
        <v>18000</v>
      </c>
      <c r="Q476" s="269">
        <v>20000</v>
      </c>
      <c r="R476" s="269">
        <v>23000</v>
      </c>
      <c r="S476" s="269" t="s">
        <v>157</v>
      </c>
      <c r="T476" s="270">
        <v>0.56499999999999995</v>
      </c>
      <c r="U476" s="270">
        <v>0.6</v>
      </c>
      <c r="V476" s="270">
        <v>0.75</v>
      </c>
      <c r="W476" s="270">
        <v>0.92500000000000004</v>
      </c>
      <c r="X476" s="270">
        <v>1.25</v>
      </c>
      <c r="Y476" s="270">
        <v>7.0000000000000007E-2</v>
      </c>
      <c r="Z476" s="270">
        <v>8.5000000000000006E-2</v>
      </c>
      <c r="AA476" s="270">
        <v>0.1</v>
      </c>
      <c r="AB476" s="270">
        <v>0.15</v>
      </c>
      <c r="AC476" s="270">
        <v>0.22500000000000001</v>
      </c>
      <c r="AD476" s="270">
        <v>4.0000000000000001E-3</v>
      </c>
      <c r="AE476" s="270">
        <v>8.0000000000000002E-3</v>
      </c>
      <c r="AF476" s="270">
        <v>0.01</v>
      </c>
      <c r="AG476" s="270">
        <v>1.2E-2</v>
      </c>
      <c r="AH476" s="270">
        <v>1.4999999999999999E-2</v>
      </c>
      <c r="AI476" s="270">
        <v>0.13</v>
      </c>
      <c r="AJ476" s="270">
        <v>0.15</v>
      </c>
      <c r="AK476" s="270">
        <v>0.18</v>
      </c>
      <c r="AL476" s="270">
        <v>0.21</v>
      </c>
      <c r="AM476" s="270">
        <v>0.22500000000000001</v>
      </c>
      <c r="AN476" s="270">
        <v>9.5000000000000001E-2</v>
      </c>
      <c r="AO476" s="270">
        <v>0.1</v>
      </c>
      <c r="AP476" s="270">
        <v>0.12</v>
      </c>
      <c r="AQ476" s="270">
        <v>0.15</v>
      </c>
      <c r="AR476" s="270">
        <v>0.17499999999999999</v>
      </c>
      <c r="AS476" s="270">
        <v>0.376</v>
      </c>
      <c r="AT476" s="270">
        <v>0.41099999999999998</v>
      </c>
      <c r="AU476" s="270">
        <v>0.505</v>
      </c>
      <c r="AV476" s="270">
        <v>0.63</v>
      </c>
      <c r="AW476" s="270">
        <v>0.82299999999999995</v>
      </c>
      <c r="AX476" s="270">
        <v>0</v>
      </c>
      <c r="AY476" s="270">
        <v>0</v>
      </c>
      <c r="AZ476" s="270">
        <v>0</v>
      </c>
      <c r="BA476" s="270">
        <v>0</v>
      </c>
      <c r="BB476" s="270">
        <v>0</v>
      </c>
      <c r="BC476" s="270">
        <v>0</v>
      </c>
      <c r="BD476" s="270">
        <v>0</v>
      </c>
      <c r="BE476" s="270">
        <v>0</v>
      </c>
      <c r="BF476" s="270">
        <v>0</v>
      </c>
      <c r="BG476" s="270">
        <v>0</v>
      </c>
    </row>
    <row r="477" spans="1:59">
      <c r="A477" s="267" t="s">
        <v>769</v>
      </c>
      <c r="B477" s="268">
        <v>3.6166666666666673E-2</v>
      </c>
      <c r="C477" s="268">
        <v>0.28799999999999998</v>
      </c>
      <c r="D477" s="268">
        <v>0</v>
      </c>
      <c r="E477" s="268"/>
      <c r="F477" s="269">
        <v>487</v>
      </c>
      <c r="G477" s="270">
        <v>2.5999999999999999E-2</v>
      </c>
      <c r="H477" s="270">
        <v>4.0000000000000001E-3</v>
      </c>
      <c r="I477" s="270">
        <v>0</v>
      </c>
      <c r="J477" s="270">
        <v>4.0000000000000001E-3</v>
      </c>
      <c r="K477" s="270">
        <v>1E-3</v>
      </c>
      <c r="L477" s="270">
        <v>1.16666666666667E-3</v>
      </c>
      <c r="M477" s="271">
        <v>53.388090349075974</v>
      </c>
      <c r="N477" s="269">
        <v>496</v>
      </c>
      <c r="O477" s="269">
        <v>501</v>
      </c>
      <c r="P477" s="269">
        <v>539</v>
      </c>
      <c r="Q477" s="269">
        <v>610</v>
      </c>
      <c r="R477" s="269">
        <v>650</v>
      </c>
      <c r="S477" s="269" t="s">
        <v>148</v>
      </c>
      <c r="T477" s="270">
        <v>2.5999999999999999E-2</v>
      </c>
      <c r="U477" s="270">
        <v>2.7E-2</v>
      </c>
      <c r="V477" s="270">
        <v>2.7E-2</v>
      </c>
      <c r="W477" s="270">
        <v>2.8000000000000001E-2</v>
      </c>
      <c r="X477" s="270">
        <v>2.9000000000000001E-2</v>
      </c>
      <c r="Y477" s="270">
        <v>4.0000000000000001E-3</v>
      </c>
      <c r="Z477" s="270">
        <v>4.0000000000000001E-3</v>
      </c>
      <c r="AA477" s="270">
        <v>4.0000000000000001E-3</v>
      </c>
      <c r="AB477" s="270">
        <v>4.0000000000000001E-3</v>
      </c>
      <c r="AC477" s="270">
        <v>4.0000000000000001E-3</v>
      </c>
      <c r="AD477" s="270">
        <v>0</v>
      </c>
      <c r="AE477" s="270">
        <v>0</v>
      </c>
      <c r="AF477" s="270">
        <v>0</v>
      </c>
      <c r="AG477" s="270">
        <v>0</v>
      </c>
      <c r="AH477" s="270">
        <v>0</v>
      </c>
      <c r="AI477" s="270">
        <v>5.0000000000000001E-3</v>
      </c>
      <c r="AJ477" s="270">
        <v>6.0000000000000001E-3</v>
      </c>
      <c r="AK477" s="270">
        <v>7.0000000000000001E-3</v>
      </c>
      <c r="AL477" s="270">
        <v>8.0000000000000002E-3</v>
      </c>
      <c r="AM477" s="270">
        <v>8.9999999999999993E-3</v>
      </c>
      <c r="AN477" s="270">
        <v>1E-3</v>
      </c>
      <c r="AO477" s="270">
        <v>1E-3</v>
      </c>
      <c r="AP477" s="270">
        <v>1E-3</v>
      </c>
      <c r="AQ477" s="270">
        <v>1E-3</v>
      </c>
      <c r="AR477" s="270">
        <v>1E-3</v>
      </c>
      <c r="AS477" s="270">
        <v>2E-3</v>
      </c>
      <c r="AT477" s="270">
        <v>2E-3</v>
      </c>
      <c r="AU477" s="270">
        <v>2E-3</v>
      </c>
      <c r="AV477" s="270">
        <v>2E-3</v>
      </c>
      <c r="AW477" s="270">
        <v>2E-3</v>
      </c>
      <c r="AX477" s="270">
        <v>0</v>
      </c>
      <c r="AY477" s="270">
        <v>0</v>
      </c>
      <c r="AZ477" s="270">
        <v>0</v>
      </c>
      <c r="BA477" s="270">
        <v>0</v>
      </c>
      <c r="BB477" s="270">
        <v>0</v>
      </c>
      <c r="BC477" s="270">
        <v>0</v>
      </c>
      <c r="BD477" s="270">
        <v>0</v>
      </c>
      <c r="BE477" s="270">
        <v>0</v>
      </c>
      <c r="BF477" s="270">
        <v>0</v>
      </c>
      <c r="BG477" s="270">
        <v>0</v>
      </c>
    </row>
    <row r="478" spans="1:59">
      <c r="A478" s="267" t="s">
        <v>770</v>
      </c>
      <c r="B478" s="268">
        <v>0</v>
      </c>
      <c r="C478" s="268">
        <v>3.5000000000000003E-2</v>
      </c>
      <c r="D478" s="268">
        <v>0</v>
      </c>
      <c r="E478" s="268"/>
      <c r="F478" s="269">
        <v>274</v>
      </c>
      <c r="G478" s="270">
        <v>1.4999999999999999E-2</v>
      </c>
      <c r="H478" s="270">
        <v>0</v>
      </c>
      <c r="I478" s="270">
        <v>0</v>
      </c>
      <c r="J478" s="270">
        <v>0</v>
      </c>
      <c r="K478" s="270">
        <v>0</v>
      </c>
      <c r="L478" s="270">
        <v>-1.4999999999999999E-2</v>
      </c>
      <c r="M478" s="271">
        <v>54.744525547445257</v>
      </c>
      <c r="N478" s="269">
        <v>280</v>
      </c>
      <c r="O478" s="269">
        <v>285</v>
      </c>
      <c r="P478" s="269">
        <v>290</v>
      </c>
      <c r="Q478" s="269">
        <v>295</v>
      </c>
      <c r="R478" s="269">
        <v>300</v>
      </c>
      <c r="S478" s="269" t="s">
        <v>168</v>
      </c>
      <c r="T478" s="270">
        <v>1.0999999999999999E-2</v>
      </c>
      <c r="U478" s="270">
        <v>1.2E-2</v>
      </c>
      <c r="V478" s="270">
        <v>1.2999999999999999E-2</v>
      </c>
      <c r="W478" s="270">
        <v>1.4E-2</v>
      </c>
      <c r="X478" s="270">
        <v>1.4999999999999999E-2</v>
      </c>
      <c r="Y478" s="270">
        <v>0</v>
      </c>
      <c r="Z478" s="270">
        <v>0</v>
      </c>
      <c r="AA478" s="270">
        <v>0</v>
      </c>
      <c r="AB478" s="270">
        <v>0</v>
      </c>
      <c r="AC478" s="270">
        <v>0</v>
      </c>
      <c r="AD478" s="270">
        <v>0</v>
      </c>
      <c r="AE478" s="270">
        <v>0</v>
      </c>
      <c r="AF478" s="270">
        <v>0</v>
      </c>
      <c r="AG478" s="270">
        <v>0</v>
      </c>
      <c r="AH478" s="270">
        <v>0</v>
      </c>
      <c r="AI478" s="270">
        <v>1E-3</v>
      </c>
      <c r="AJ478" s="270">
        <v>1E-3</v>
      </c>
      <c r="AK478" s="270">
        <v>1E-3</v>
      </c>
      <c r="AL478" s="270">
        <v>1E-3</v>
      </c>
      <c r="AM478" s="270">
        <v>1E-3</v>
      </c>
      <c r="AN478" s="270">
        <v>1E-3</v>
      </c>
      <c r="AO478" s="270">
        <v>1E-3</v>
      </c>
      <c r="AP478" s="270">
        <v>1E-3</v>
      </c>
      <c r="AQ478" s="270">
        <v>1E-3</v>
      </c>
      <c r="AR478" s="270">
        <v>1E-3</v>
      </c>
      <c r="AS478" s="270">
        <v>1E-3</v>
      </c>
      <c r="AT478" s="270">
        <v>1E-3</v>
      </c>
      <c r="AU478" s="270">
        <v>1E-3</v>
      </c>
      <c r="AV478" s="270">
        <v>1E-3</v>
      </c>
      <c r="AW478" s="270">
        <v>1E-3</v>
      </c>
      <c r="AX478" s="270">
        <v>0</v>
      </c>
      <c r="AY478" s="270">
        <v>0</v>
      </c>
      <c r="AZ478" s="270">
        <v>0</v>
      </c>
      <c r="BA478" s="270">
        <v>0</v>
      </c>
      <c r="BB478" s="270">
        <v>0</v>
      </c>
      <c r="BC478" s="270">
        <v>0</v>
      </c>
      <c r="BD478" s="270">
        <v>0</v>
      </c>
      <c r="BE478" s="270">
        <v>0</v>
      </c>
      <c r="BF478" s="270">
        <v>0</v>
      </c>
      <c r="BG478" s="270">
        <v>0</v>
      </c>
    </row>
    <row r="479" spans="1:59">
      <c r="A479" s="267" t="s">
        <v>771</v>
      </c>
      <c r="B479" s="268">
        <v>0.94358333333333322</v>
      </c>
      <c r="C479" s="268">
        <v>2.7730000000000001</v>
      </c>
      <c r="D479" s="268">
        <v>0.222</v>
      </c>
      <c r="E479" s="268"/>
      <c r="F479" s="269">
        <v>11921</v>
      </c>
      <c r="G479" s="270">
        <v>0.502</v>
      </c>
      <c r="H479" s="270">
        <v>3.4000000000000002E-2</v>
      </c>
      <c r="I479" s="270">
        <v>0</v>
      </c>
      <c r="J479" s="270">
        <v>0.02</v>
      </c>
      <c r="K479" s="270">
        <v>8.8999999999999996E-2</v>
      </c>
      <c r="L479" s="270">
        <v>7.6583333333333226E-2</v>
      </c>
      <c r="M479" s="271">
        <v>42.110561194530661</v>
      </c>
      <c r="N479" s="269">
        <v>12971</v>
      </c>
      <c r="O479" s="269">
        <v>13118</v>
      </c>
      <c r="P479" s="269">
        <v>13221</v>
      </c>
      <c r="Q479" s="269">
        <v>13334</v>
      </c>
      <c r="R479" s="269">
        <v>13534</v>
      </c>
      <c r="S479" s="269" t="s">
        <v>156</v>
      </c>
      <c r="T479" s="270">
        <v>0.56599999999999995</v>
      </c>
      <c r="U479" s="270">
        <v>0.67900000000000005</v>
      </c>
      <c r="V479" s="270">
        <v>0.81499999999999995</v>
      </c>
      <c r="W479" s="270">
        <v>0.89600000000000002</v>
      </c>
      <c r="X479" s="270">
        <v>0.98499999999999999</v>
      </c>
      <c r="Y479" s="270">
        <v>3.5999999999999997E-2</v>
      </c>
      <c r="Z479" s="270">
        <v>0.04</v>
      </c>
      <c r="AA479" s="270">
        <v>4.3999999999999997E-2</v>
      </c>
      <c r="AB479" s="270">
        <v>4.8000000000000001E-2</v>
      </c>
      <c r="AC479" s="270">
        <v>5.1999999999999998E-2</v>
      </c>
      <c r="AD479" s="270">
        <v>0</v>
      </c>
      <c r="AE479" s="270">
        <v>0</v>
      </c>
      <c r="AF479" s="270">
        <v>0</v>
      </c>
      <c r="AG479" s="270">
        <v>0</v>
      </c>
      <c r="AH479" s="270">
        <v>0</v>
      </c>
      <c r="AI479" s="270">
        <v>2.1999999999999999E-2</v>
      </c>
      <c r="AJ479" s="270">
        <v>2.4E-2</v>
      </c>
      <c r="AK479" s="270">
        <v>2.7E-2</v>
      </c>
      <c r="AL479" s="270">
        <v>0.03</v>
      </c>
      <c r="AM479" s="270">
        <v>3.4000000000000002E-2</v>
      </c>
      <c r="AN479" s="270">
        <v>9.7000000000000003E-2</v>
      </c>
      <c r="AO479" s="270">
        <v>0.107</v>
      </c>
      <c r="AP479" s="270">
        <v>0.11700000000000001</v>
      </c>
      <c r="AQ479" s="270">
        <v>0.128</v>
      </c>
      <c r="AR479" s="270">
        <v>0.14000000000000001</v>
      </c>
      <c r="AS479" s="270">
        <v>8.7999999999999995E-2</v>
      </c>
      <c r="AT479" s="270">
        <v>0.104</v>
      </c>
      <c r="AU479" s="270">
        <v>0.123</v>
      </c>
      <c r="AV479" s="270">
        <v>0.13500000000000001</v>
      </c>
      <c r="AW479" s="270">
        <v>0.14799999999999999</v>
      </c>
      <c r="AX479" s="270">
        <v>0</v>
      </c>
      <c r="AY479" s="270">
        <v>0</v>
      </c>
      <c r="AZ479" s="270">
        <v>0</v>
      </c>
      <c r="BA479" s="270">
        <v>0</v>
      </c>
      <c r="BB479" s="270">
        <v>0</v>
      </c>
      <c r="BC479" s="270">
        <v>0</v>
      </c>
      <c r="BD479" s="270">
        <v>0</v>
      </c>
      <c r="BE479" s="270">
        <v>0</v>
      </c>
      <c r="BF479" s="270">
        <v>0</v>
      </c>
      <c r="BG479" s="270">
        <v>0</v>
      </c>
    </row>
    <row r="480" spans="1:59">
      <c r="A480" s="267" t="s">
        <v>772</v>
      </c>
      <c r="B480" s="268">
        <v>1.1865833333333333</v>
      </c>
      <c r="C480" s="268">
        <v>2.6640000000000001</v>
      </c>
      <c r="D480" s="268">
        <v>0.214</v>
      </c>
      <c r="E480" s="268"/>
      <c r="F480" s="269">
        <v>8185</v>
      </c>
      <c r="G480" s="270">
        <v>0.32</v>
      </c>
      <c r="H480" s="270">
        <v>9.4E-2</v>
      </c>
      <c r="I480" s="270">
        <v>0</v>
      </c>
      <c r="J480" s="270">
        <v>0.1</v>
      </c>
      <c r="K480" s="270">
        <v>0.32</v>
      </c>
      <c r="L480" s="270">
        <v>0.13858333333333328</v>
      </c>
      <c r="M480" s="271">
        <v>39.095907147220522</v>
      </c>
      <c r="N480" s="269">
        <v>8200</v>
      </c>
      <c r="O480" s="269">
        <v>8300</v>
      </c>
      <c r="P480" s="269">
        <v>8400</v>
      </c>
      <c r="Q480" s="269">
        <v>8500</v>
      </c>
      <c r="R480" s="269">
        <v>8600</v>
      </c>
      <c r="S480" s="269" t="s">
        <v>156</v>
      </c>
      <c r="T480" s="270">
        <v>0.35</v>
      </c>
      <c r="U480" s="270">
        <v>0.41</v>
      </c>
      <c r="V480" s="270">
        <v>0.47</v>
      </c>
      <c r="W480" s="270">
        <v>0.53</v>
      </c>
      <c r="X480" s="270">
        <v>0.60499999999999998</v>
      </c>
      <c r="Y480" s="270">
        <v>0.10299999999999999</v>
      </c>
      <c r="Z480" s="270">
        <v>0.16</v>
      </c>
      <c r="AA480" s="270">
        <v>0.22</v>
      </c>
      <c r="AB480" s="270">
        <v>0.28000000000000003</v>
      </c>
      <c r="AC480" s="270">
        <v>0.34</v>
      </c>
      <c r="AD480" s="270">
        <v>0</v>
      </c>
      <c r="AE480" s="270">
        <v>0</v>
      </c>
      <c r="AF480" s="270">
        <v>0</v>
      </c>
      <c r="AG480" s="270">
        <v>0</v>
      </c>
      <c r="AH480" s="270">
        <v>0</v>
      </c>
      <c r="AI480" s="270">
        <v>0.12</v>
      </c>
      <c r="AJ480" s="270">
        <v>0.18</v>
      </c>
      <c r="AK480" s="270">
        <v>0.24</v>
      </c>
      <c r="AL480" s="270">
        <v>0.3</v>
      </c>
      <c r="AM480" s="270">
        <v>0.36</v>
      </c>
      <c r="AN480" s="270">
        <v>0.33600000000000002</v>
      </c>
      <c r="AO480" s="270">
        <v>0.39600000000000002</v>
      </c>
      <c r="AP480" s="270">
        <v>0.45600000000000002</v>
      </c>
      <c r="AQ480" s="270">
        <v>0.51600000000000001</v>
      </c>
      <c r="AR480" s="270">
        <v>0.57599999999999996</v>
      </c>
      <c r="AS480" s="270">
        <v>8.6999999999999994E-2</v>
      </c>
      <c r="AT480" s="270">
        <v>0.11</v>
      </c>
      <c r="AU480" s="270">
        <v>0.13300000000000001</v>
      </c>
      <c r="AV480" s="270">
        <v>0.156</v>
      </c>
      <c r="AW480" s="270">
        <v>0.18</v>
      </c>
      <c r="AX480" s="270">
        <v>0</v>
      </c>
      <c r="AY480" s="270">
        <v>0</v>
      </c>
      <c r="AZ480" s="270">
        <v>0</v>
      </c>
      <c r="BA480" s="270">
        <v>0</v>
      </c>
      <c r="BB480" s="270">
        <v>0</v>
      </c>
      <c r="BC480" s="270">
        <v>0</v>
      </c>
      <c r="BD480" s="270">
        <v>0</v>
      </c>
      <c r="BE480" s="270">
        <v>0</v>
      </c>
      <c r="BF480" s="270">
        <v>0</v>
      </c>
      <c r="BG480" s="270">
        <v>0</v>
      </c>
    </row>
    <row r="481" spans="1:59">
      <c r="A481" s="267" t="s">
        <v>773</v>
      </c>
      <c r="B481" s="268">
        <v>3.6749999999999998E-2</v>
      </c>
      <c r="C481" s="268">
        <v>0.06</v>
      </c>
      <c r="D481" s="268">
        <v>0</v>
      </c>
      <c r="E481" s="268"/>
      <c r="F481" s="269">
        <v>426</v>
      </c>
      <c r="G481" s="270">
        <v>0.02</v>
      </c>
      <c r="H481" s="270">
        <v>2E-3</v>
      </c>
      <c r="I481" s="270">
        <v>0</v>
      </c>
      <c r="J481" s="270">
        <v>0</v>
      </c>
      <c r="K481" s="270">
        <v>4.0000000000000001E-3</v>
      </c>
      <c r="L481" s="270">
        <v>1.0749999999999999E-2</v>
      </c>
      <c r="M481" s="271">
        <v>46.948356807511736</v>
      </c>
      <c r="N481" s="269">
        <v>437</v>
      </c>
      <c r="O481" s="269">
        <v>446</v>
      </c>
      <c r="P481" s="269">
        <v>454</v>
      </c>
      <c r="Q481" s="269">
        <v>463</v>
      </c>
      <c r="R481" s="269">
        <v>472</v>
      </c>
      <c r="S481" s="269" t="s">
        <v>222</v>
      </c>
      <c r="T481" s="270">
        <v>2.1999999999999999E-2</v>
      </c>
      <c r="U481" s="270">
        <v>2.1999999999999999E-2</v>
      </c>
      <c r="V481" s="270">
        <v>2.1999999999999999E-2</v>
      </c>
      <c r="W481" s="270">
        <v>2.3E-2</v>
      </c>
      <c r="X481" s="270">
        <v>2.3E-2</v>
      </c>
      <c r="Y481" s="270">
        <v>3.0000000000000001E-3</v>
      </c>
      <c r="Z481" s="270">
        <v>3.0000000000000001E-3</v>
      </c>
      <c r="AA481" s="270">
        <v>3.0000000000000001E-3</v>
      </c>
      <c r="AB481" s="270">
        <v>3.0000000000000001E-3</v>
      </c>
      <c r="AC481" s="270">
        <v>4.0000000000000001E-3</v>
      </c>
      <c r="AD481" s="270">
        <v>0</v>
      </c>
      <c r="AE481" s="270">
        <v>0</v>
      </c>
      <c r="AF481" s="270">
        <v>0</v>
      </c>
      <c r="AG481" s="270">
        <v>0</v>
      </c>
      <c r="AH481" s="270">
        <v>0</v>
      </c>
      <c r="AI481" s="270">
        <v>0</v>
      </c>
      <c r="AJ481" s="270">
        <v>0</v>
      </c>
      <c r="AK481" s="270">
        <v>0</v>
      </c>
      <c r="AL481" s="270">
        <v>0</v>
      </c>
      <c r="AM481" s="270">
        <v>0</v>
      </c>
      <c r="AN481" s="270">
        <v>4.0000000000000001E-3</v>
      </c>
      <c r="AO481" s="270">
        <v>4.0000000000000001E-3</v>
      </c>
      <c r="AP481" s="270">
        <v>4.0000000000000001E-3</v>
      </c>
      <c r="AQ481" s="270">
        <v>4.0000000000000001E-3</v>
      </c>
      <c r="AR481" s="270">
        <v>5.0000000000000001E-3</v>
      </c>
      <c r="AS481" s="270">
        <v>7.0000000000000001E-3</v>
      </c>
      <c r="AT481" s="270">
        <v>7.0000000000000001E-3</v>
      </c>
      <c r="AU481" s="270">
        <v>8.0000000000000002E-3</v>
      </c>
      <c r="AV481" s="270">
        <v>8.0000000000000002E-3</v>
      </c>
      <c r="AW481" s="270">
        <v>8.9999999999999993E-3</v>
      </c>
      <c r="AX481" s="270">
        <v>0</v>
      </c>
      <c r="AY481" s="270">
        <v>0</v>
      </c>
      <c r="AZ481" s="270">
        <v>0</v>
      </c>
      <c r="BA481" s="270">
        <v>0</v>
      </c>
      <c r="BB481" s="270">
        <v>0</v>
      </c>
      <c r="BC481" s="270">
        <v>0</v>
      </c>
      <c r="BD481" s="270">
        <v>0</v>
      </c>
      <c r="BE481" s="270">
        <v>0</v>
      </c>
      <c r="BF481" s="270">
        <v>0</v>
      </c>
      <c r="BG481" s="270">
        <v>0</v>
      </c>
    </row>
    <row r="482" spans="1:59">
      <c r="A482" s="267" t="s">
        <v>774</v>
      </c>
      <c r="B482" s="268">
        <v>0.50858333333333328</v>
      </c>
      <c r="C482" s="268">
        <v>1.008</v>
      </c>
      <c r="D482" s="268">
        <v>0</v>
      </c>
      <c r="E482" s="268"/>
      <c r="F482" s="269">
        <v>2973</v>
      </c>
      <c r="G482" s="270">
        <v>0.222</v>
      </c>
      <c r="H482" s="270">
        <v>6.8000000000000005E-2</v>
      </c>
      <c r="I482" s="270">
        <v>2.7E-2</v>
      </c>
      <c r="J482" s="270">
        <v>0.113</v>
      </c>
      <c r="K482" s="270">
        <v>2E-3</v>
      </c>
      <c r="L482" s="270">
        <v>7.6583333333333226E-2</v>
      </c>
      <c r="M482" s="271">
        <v>74.672048435923315</v>
      </c>
      <c r="N482" s="269">
        <v>3146</v>
      </c>
      <c r="O482" s="269">
        <v>3460</v>
      </c>
      <c r="P482" s="269">
        <v>3806</v>
      </c>
      <c r="Q482" s="269">
        <v>4187</v>
      </c>
      <c r="R482" s="269">
        <v>4606</v>
      </c>
      <c r="S482" s="269" t="s">
        <v>148</v>
      </c>
      <c r="T482" s="270">
        <v>0.23400000000000001</v>
      </c>
      <c r="U482" s="270">
        <v>0.25700000000000001</v>
      </c>
      <c r="V482" s="270">
        <v>0.28199999999999997</v>
      </c>
      <c r="W482" s="270">
        <v>0.31</v>
      </c>
      <c r="X482" s="270">
        <v>0.34100000000000003</v>
      </c>
      <c r="Y482" s="270">
        <v>7.0000000000000007E-2</v>
      </c>
      <c r="Z482" s="270">
        <v>7.1999999999999995E-2</v>
      </c>
      <c r="AA482" s="270">
        <v>7.3999999999999996E-2</v>
      </c>
      <c r="AB482" s="270">
        <v>7.5999999999999998E-2</v>
      </c>
      <c r="AC482" s="270">
        <v>7.8E-2</v>
      </c>
      <c r="AD482" s="270">
        <v>0.02</v>
      </c>
      <c r="AE482" s="270">
        <v>2.5000000000000001E-2</v>
      </c>
      <c r="AF482" s="270">
        <v>0.03</v>
      </c>
      <c r="AG482" s="270">
        <v>3.5000000000000003E-2</v>
      </c>
      <c r="AH482" s="270">
        <v>0.04</v>
      </c>
      <c r="AI482" s="270">
        <v>0.16</v>
      </c>
      <c r="AJ482" s="270">
        <v>0.17</v>
      </c>
      <c r="AK482" s="270">
        <v>0.18</v>
      </c>
      <c r="AL482" s="270">
        <v>0.19</v>
      </c>
      <c r="AM482" s="270">
        <v>0.2</v>
      </c>
      <c r="AN482" s="270">
        <v>8.0000000000000002E-3</v>
      </c>
      <c r="AO482" s="270">
        <v>8.0000000000000002E-3</v>
      </c>
      <c r="AP482" s="270">
        <v>8.0000000000000002E-3</v>
      </c>
      <c r="AQ482" s="270">
        <v>8.0000000000000002E-3</v>
      </c>
      <c r="AR482" s="270">
        <v>8.0000000000000002E-3</v>
      </c>
      <c r="AS482" s="270">
        <v>8.5999999999999993E-2</v>
      </c>
      <c r="AT482" s="270">
        <v>9.2999999999999999E-2</v>
      </c>
      <c r="AU482" s="270">
        <v>0.1</v>
      </c>
      <c r="AV482" s="270">
        <v>0.108</v>
      </c>
      <c r="AW482" s="270">
        <v>0.11600000000000001</v>
      </c>
      <c r="AX482" s="270">
        <v>0</v>
      </c>
      <c r="AY482" s="270">
        <v>0</v>
      </c>
      <c r="AZ482" s="270">
        <v>0</v>
      </c>
      <c r="BA482" s="270">
        <v>0</v>
      </c>
      <c r="BB482" s="270">
        <v>0</v>
      </c>
      <c r="BC482" s="270">
        <v>0</v>
      </c>
      <c r="BD482" s="270">
        <v>0</v>
      </c>
      <c r="BE482" s="270">
        <v>0</v>
      </c>
      <c r="BF482" s="270">
        <v>0</v>
      </c>
      <c r="BG482" s="270">
        <v>0</v>
      </c>
    </row>
    <row r="483" spans="1:59">
      <c r="A483" s="267" t="s">
        <v>775</v>
      </c>
      <c r="B483" s="268">
        <v>1.1599999999999999</v>
      </c>
      <c r="C483" s="268">
        <v>6.1</v>
      </c>
      <c r="D483" s="268">
        <v>0</v>
      </c>
      <c r="E483" s="268"/>
      <c r="F483" s="269">
        <v>15552</v>
      </c>
      <c r="G483" s="270">
        <v>0.94699999999999995</v>
      </c>
      <c r="H483" s="270">
        <v>0.17100000000000001</v>
      </c>
      <c r="I483" s="270">
        <v>2E-3</v>
      </c>
      <c r="J483" s="270">
        <v>1.2999999999999999E-2</v>
      </c>
      <c r="K483" s="270">
        <v>0</v>
      </c>
      <c r="L483" s="270">
        <v>2.7000000000000135E-2</v>
      </c>
      <c r="M483" s="271">
        <v>60.892489711934154</v>
      </c>
      <c r="N483" s="269">
        <v>32500</v>
      </c>
      <c r="O483" s="269">
        <v>52500</v>
      </c>
      <c r="P483" s="269">
        <v>82500</v>
      </c>
      <c r="Q483" s="269">
        <v>117500</v>
      </c>
      <c r="R483" s="269">
        <v>145000</v>
      </c>
      <c r="S483" s="269" t="s">
        <v>155</v>
      </c>
      <c r="T483" s="270">
        <v>1.3</v>
      </c>
      <c r="U483" s="270">
        <v>2.1</v>
      </c>
      <c r="V483" s="270">
        <v>3.3</v>
      </c>
      <c r="W483" s="270">
        <v>4.7</v>
      </c>
      <c r="X483" s="270">
        <v>5.8</v>
      </c>
      <c r="Y483" s="270">
        <v>0.3</v>
      </c>
      <c r="Z483" s="270">
        <v>0.4</v>
      </c>
      <c r="AA483" s="270">
        <v>0.6</v>
      </c>
      <c r="AB483" s="270">
        <v>1</v>
      </c>
      <c r="AC483" s="270">
        <v>1.2</v>
      </c>
      <c r="AD483" s="270">
        <v>0.1</v>
      </c>
      <c r="AE483" s="270">
        <v>0.5</v>
      </c>
      <c r="AF483" s="270">
        <v>0.8</v>
      </c>
      <c r="AG483" s="270">
        <v>1</v>
      </c>
      <c r="AH483" s="270">
        <v>1.3</v>
      </c>
      <c r="AI483" s="270">
        <v>1.2999999999999999E-2</v>
      </c>
      <c r="AJ483" s="270">
        <v>1.2999999999999999E-2</v>
      </c>
      <c r="AK483" s="270">
        <v>1.2999999999999999E-2</v>
      </c>
      <c r="AL483" s="270">
        <v>1.2999999999999999E-2</v>
      </c>
      <c r="AM483" s="270">
        <v>1.2999999999999999E-2</v>
      </c>
      <c r="AN483" s="270">
        <v>0.2</v>
      </c>
      <c r="AO483" s="270">
        <v>0.3</v>
      </c>
      <c r="AP483" s="270">
        <v>0.5</v>
      </c>
      <c r="AQ483" s="270">
        <v>0.7</v>
      </c>
      <c r="AR483" s="270">
        <v>0.8</v>
      </c>
      <c r="AS483" s="270">
        <v>0.1</v>
      </c>
      <c r="AT483" s="270">
        <v>0.1</v>
      </c>
      <c r="AU483" s="270">
        <v>0.2</v>
      </c>
      <c r="AV483" s="270">
        <v>0.3</v>
      </c>
      <c r="AW483" s="270">
        <v>0.4</v>
      </c>
      <c r="AX483" s="270">
        <v>0</v>
      </c>
      <c r="AY483" s="270">
        <v>0</v>
      </c>
      <c r="AZ483" s="270">
        <v>6</v>
      </c>
      <c r="BA483" s="270">
        <v>0</v>
      </c>
      <c r="BB483" s="270">
        <v>0</v>
      </c>
      <c r="BC483" s="270">
        <v>0</v>
      </c>
      <c r="BD483" s="270">
        <v>0.60000000000000009</v>
      </c>
      <c r="BE483" s="270">
        <v>1.0999999999999999</v>
      </c>
      <c r="BF483" s="270">
        <v>0.10000000000000009</v>
      </c>
      <c r="BG483" s="270">
        <v>0</v>
      </c>
    </row>
    <row r="484" spans="1:59">
      <c r="A484" s="267" t="s">
        <v>776</v>
      </c>
      <c r="B484" s="268">
        <v>0.89441666666666653</v>
      </c>
      <c r="C484" s="268">
        <v>1.8820000000000001</v>
      </c>
      <c r="D484" s="268">
        <v>4.0000000000000001E-3</v>
      </c>
      <c r="E484" s="268"/>
      <c r="F484" s="269">
        <v>9000</v>
      </c>
      <c r="G484" s="270">
        <v>0.745</v>
      </c>
      <c r="H484" s="270">
        <v>0.13700000000000001</v>
      </c>
      <c r="I484" s="270">
        <v>0</v>
      </c>
      <c r="J484" s="270">
        <v>0</v>
      </c>
      <c r="K484" s="270">
        <v>5.3999999999999999E-2</v>
      </c>
      <c r="L484" s="270">
        <v>-4.5583333333333531E-2</v>
      </c>
      <c r="M484" s="271">
        <v>82.777777777777771</v>
      </c>
      <c r="N484" s="269">
        <v>9300</v>
      </c>
      <c r="O484" s="269">
        <v>9500</v>
      </c>
      <c r="P484" s="269">
        <v>10000</v>
      </c>
      <c r="Q484" s="269">
        <v>12000</v>
      </c>
      <c r="R484" s="269">
        <v>18000</v>
      </c>
      <c r="S484" s="269" t="s">
        <v>154</v>
      </c>
      <c r="T484" s="270">
        <v>0.75900000000000001</v>
      </c>
      <c r="U484" s="270">
        <v>0.83399999999999996</v>
      </c>
      <c r="V484" s="270">
        <v>0.91700000000000004</v>
      </c>
      <c r="W484" s="270">
        <v>1.008</v>
      </c>
      <c r="X484" s="270">
        <v>1.1000000000000001</v>
      </c>
      <c r="Y484" s="270">
        <v>1.9E-2</v>
      </c>
      <c r="Z484" s="270">
        <v>2.1000000000000001E-2</v>
      </c>
      <c r="AA484" s="270">
        <v>2.4E-2</v>
      </c>
      <c r="AB484" s="270">
        <v>2.5999999999999999E-2</v>
      </c>
      <c r="AC484" s="270">
        <v>0.03</v>
      </c>
      <c r="AD484" s="270">
        <v>0</v>
      </c>
      <c r="AE484" s="270">
        <v>0</v>
      </c>
      <c r="AF484" s="270">
        <v>0</v>
      </c>
      <c r="AG484" s="270">
        <v>0</v>
      </c>
      <c r="AH484" s="270">
        <v>0</v>
      </c>
      <c r="AI484" s="270">
        <v>0</v>
      </c>
      <c r="AJ484" s="270">
        <v>0</v>
      </c>
      <c r="AK484" s="270">
        <v>0</v>
      </c>
      <c r="AL484" s="270">
        <v>0</v>
      </c>
      <c r="AM484" s="270">
        <v>0</v>
      </c>
      <c r="AN484" s="270">
        <v>8.1000000000000003E-2</v>
      </c>
      <c r="AO484" s="270">
        <v>0.09</v>
      </c>
      <c r="AP484" s="270">
        <v>0.09</v>
      </c>
      <c r="AQ484" s="270">
        <v>0.1</v>
      </c>
      <c r="AR484" s="270">
        <v>0.1</v>
      </c>
      <c r="AS484" s="270">
        <v>6.7000000000000004E-2</v>
      </c>
      <c r="AT484" s="270">
        <v>7.5999999999999998E-2</v>
      </c>
      <c r="AU484" s="270">
        <v>8.3000000000000004E-2</v>
      </c>
      <c r="AV484" s="270">
        <v>9.0999999999999998E-2</v>
      </c>
      <c r="AW484" s="270">
        <v>9.9000000000000005E-2</v>
      </c>
      <c r="AX484" s="270">
        <v>0</v>
      </c>
      <c r="AY484" s="270">
        <v>0</v>
      </c>
      <c r="AZ484" s="270">
        <v>0</v>
      </c>
      <c r="BA484" s="270">
        <v>0</v>
      </c>
      <c r="BB484" s="270">
        <v>0</v>
      </c>
      <c r="BC484" s="270">
        <v>0</v>
      </c>
      <c r="BD484" s="270">
        <v>0</v>
      </c>
      <c r="BE484" s="270">
        <v>0</v>
      </c>
      <c r="BF484" s="270">
        <v>0</v>
      </c>
      <c r="BG484" s="270">
        <v>0</v>
      </c>
    </row>
    <row r="485" spans="1:59">
      <c r="A485" s="267" t="s">
        <v>777</v>
      </c>
      <c r="B485" s="268">
        <v>0.54383333333333328</v>
      </c>
      <c r="C485" s="268">
        <v>0.75</v>
      </c>
      <c r="D485" s="268">
        <v>0</v>
      </c>
      <c r="E485" s="268"/>
      <c r="F485" s="269">
        <v>3556</v>
      </c>
      <c r="G485" s="270">
        <v>0.23</v>
      </c>
      <c r="H485" s="270">
        <v>1.7000000000000001E-2</v>
      </c>
      <c r="I485" s="270">
        <v>0.23599999999999999</v>
      </c>
      <c r="J485" s="270">
        <v>0.02</v>
      </c>
      <c r="K485" s="270">
        <v>1E-3</v>
      </c>
      <c r="L485" s="270">
        <v>3.9833333333333276E-2</v>
      </c>
      <c r="M485" s="271">
        <v>64.679415073115862</v>
      </c>
      <c r="N485" s="269">
        <v>3800</v>
      </c>
      <c r="O485" s="269">
        <v>4000</v>
      </c>
      <c r="P485" s="269">
        <v>4210</v>
      </c>
      <c r="Q485" s="269">
        <v>4431</v>
      </c>
      <c r="R485" s="269">
        <v>4661</v>
      </c>
      <c r="S485" s="269" t="s">
        <v>142</v>
      </c>
      <c r="T485" s="270">
        <v>0.23400000000000001</v>
      </c>
      <c r="U485" s="270">
        <v>0.246</v>
      </c>
      <c r="V485" s="270">
        <v>0.25800000000000001</v>
      </c>
      <c r="W485" s="270">
        <v>0.27100000000000002</v>
      </c>
      <c r="X485" s="270">
        <v>0.28499999999999998</v>
      </c>
      <c r="Y485" s="270">
        <v>0.01</v>
      </c>
      <c r="Z485" s="270">
        <v>2.1000000000000001E-2</v>
      </c>
      <c r="AA485" s="270">
        <v>2.1999999999999999E-2</v>
      </c>
      <c r="AB485" s="270">
        <v>2.3E-2</v>
      </c>
      <c r="AC485" s="270">
        <v>2.4E-2</v>
      </c>
      <c r="AD485" s="270">
        <v>0.32500000000000001</v>
      </c>
      <c r="AE485" s="270">
        <v>0.35</v>
      </c>
      <c r="AF485" s="270">
        <v>0.375</v>
      </c>
      <c r="AG485" s="270">
        <v>0.4</v>
      </c>
      <c r="AH485" s="270">
        <v>0.42499999999999999</v>
      </c>
      <c r="AI485" s="270">
        <v>2.5000000000000001E-2</v>
      </c>
      <c r="AJ485" s="270">
        <v>2.5999999999999999E-2</v>
      </c>
      <c r="AK485" s="270">
        <v>2.7E-2</v>
      </c>
      <c r="AL485" s="270">
        <v>2.8000000000000001E-2</v>
      </c>
      <c r="AM485" s="270">
        <v>0.03</v>
      </c>
      <c r="AN485" s="270">
        <v>1E-3</v>
      </c>
      <c r="AO485" s="270">
        <v>1E-3</v>
      </c>
      <c r="AP485" s="270">
        <v>2E-3</v>
      </c>
      <c r="AQ485" s="270">
        <v>2E-3</v>
      </c>
      <c r="AR485" s="270">
        <v>2E-3</v>
      </c>
      <c r="AS485" s="270">
        <v>4.2999999999999997E-2</v>
      </c>
      <c r="AT485" s="270">
        <v>4.5999999999999999E-2</v>
      </c>
      <c r="AU485" s="270">
        <v>4.9000000000000002E-2</v>
      </c>
      <c r="AV485" s="270">
        <v>5.1999999999999998E-2</v>
      </c>
      <c r="AW485" s="270">
        <v>5.5E-2</v>
      </c>
      <c r="AX485" s="270">
        <v>0</v>
      </c>
      <c r="AY485" s="270">
        <v>0</v>
      </c>
      <c r="AZ485" s="270">
        <v>0</v>
      </c>
      <c r="BA485" s="270">
        <v>0</v>
      </c>
      <c r="BB485" s="270">
        <v>0</v>
      </c>
      <c r="BC485" s="270">
        <v>0</v>
      </c>
      <c r="BD485" s="270">
        <v>0</v>
      </c>
      <c r="BE485" s="270">
        <v>0</v>
      </c>
      <c r="BF485" s="270">
        <v>0</v>
      </c>
      <c r="BG485" s="270">
        <v>0</v>
      </c>
    </row>
    <row r="486" spans="1:59">
      <c r="A486" s="267" t="s">
        <v>778</v>
      </c>
      <c r="B486" s="268">
        <v>11.580833333333333</v>
      </c>
      <c r="C486" s="268">
        <v>54</v>
      </c>
      <c r="D486" s="268">
        <v>10.758000000000001</v>
      </c>
      <c r="E486" s="268"/>
      <c r="F486" s="269">
        <v>0</v>
      </c>
      <c r="G486" s="270">
        <v>0</v>
      </c>
      <c r="H486" s="270">
        <v>0</v>
      </c>
      <c r="I486" s="270">
        <v>0</v>
      </c>
      <c r="J486" s="270">
        <v>0</v>
      </c>
      <c r="K486" s="270">
        <v>0.312</v>
      </c>
      <c r="L486" s="270">
        <v>0.51083333333333236</v>
      </c>
      <c r="M486" s="271" t="s">
        <v>395</v>
      </c>
      <c r="N486" s="269">
        <v>0</v>
      </c>
      <c r="O486" s="269">
        <v>0</v>
      </c>
      <c r="P486" s="269">
        <v>0</v>
      </c>
      <c r="Q486" s="269">
        <v>0</v>
      </c>
      <c r="R486" s="269">
        <v>0</v>
      </c>
      <c r="S486" s="269" t="s">
        <v>185</v>
      </c>
      <c r="T486" s="270">
        <v>0</v>
      </c>
      <c r="U486" s="270">
        <v>0</v>
      </c>
      <c r="V486" s="270">
        <v>0</v>
      </c>
      <c r="W486" s="270">
        <v>0</v>
      </c>
      <c r="X486" s="270">
        <v>0</v>
      </c>
      <c r="Y486" s="270">
        <v>0</v>
      </c>
      <c r="Z486" s="270">
        <v>0</v>
      </c>
      <c r="AA486" s="270">
        <v>0</v>
      </c>
      <c r="AB486" s="270">
        <v>0</v>
      </c>
      <c r="AC486" s="270">
        <v>0</v>
      </c>
      <c r="AD486" s="270">
        <v>0</v>
      </c>
      <c r="AE486" s="270">
        <v>0</v>
      </c>
      <c r="AF486" s="270">
        <v>0</v>
      </c>
      <c r="AG486" s="270">
        <v>0</v>
      </c>
      <c r="AH486" s="270">
        <v>0</v>
      </c>
      <c r="AI486" s="270">
        <v>0</v>
      </c>
      <c r="AJ486" s="270">
        <v>0</v>
      </c>
      <c r="AK486" s="270">
        <v>0</v>
      </c>
      <c r="AL486" s="270">
        <v>0</v>
      </c>
      <c r="AM486" s="270">
        <v>0</v>
      </c>
      <c r="AN486" s="270">
        <v>0.75</v>
      </c>
      <c r="AO486" s="270">
        <v>0.75</v>
      </c>
      <c r="AP486" s="270">
        <v>0.9</v>
      </c>
      <c r="AQ486" s="270">
        <v>1.5</v>
      </c>
      <c r="AR486" s="270">
        <v>1.5</v>
      </c>
      <c r="AS486" s="270">
        <v>0.27</v>
      </c>
      <c r="AT486" s="270">
        <v>0.36</v>
      </c>
      <c r="AU486" s="270">
        <v>0.54</v>
      </c>
      <c r="AV486" s="270">
        <v>0.72</v>
      </c>
      <c r="AW486" s="270">
        <v>0.72</v>
      </c>
      <c r="AX486" s="270">
        <v>0</v>
      </c>
      <c r="AY486" s="270">
        <v>0</v>
      </c>
      <c r="AZ486" s="270">
        <v>0</v>
      </c>
      <c r="BA486" s="270">
        <v>0</v>
      </c>
      <c r="BB486" s="270">
        <v>0</v>
      </c>
      <c r="BC486" s="270">
        <v>0</v>
      </c>
      <c r="BD486" s="270">
        <v>0</v>
      </c>
      <c r="BE486" s="270">
        <v>0</v>
      </c>
      <c r="BF486" s="270">
        <v>0</v>
      </c>
      <c r="BG486" s="270">
        <v>0</v>
      </c>
    </row>
    <row r="487" spans="1:59">
      <c r="A487" s="267" t="s">
        <v>779</v>
      </c>
      <c r="B487" s="268">
        <v>7.4916666666666659E-2</v>
      </c>
      <c r="C487" s="268">
        <v>0.25</v>
      </c>
      <c r="D487" s="268">
        <v>0</v>
      </c>
      <c r="E487" s="268"/>
      <c r="F487" s="269">
        <v>714</v>
      </c>
      <c r="G487" s="270">
        <v>4.4999999999999998E-2</v>
      </c>
      <c r="H487" s="270">
        <v>1.0999999999999999E-2</v>
      </c>
      <c r="I487" s="270">
        <v>0</v>
      </c>
      <c r="J487" s="270">
        <v>5.0000000000000001E-3</v>
      </c>
      <c r="K487" s="270">
        <v>3.0000000000000001E-3</v>
      </c>
      <c r="L487" s="270">
        <v>1.0916666666666672E-2</v>
      </c>
      <c r="M487" s="271">
        <v>63.025210084033617</v>
      </c>
      <c r="N487" s="269">
        <v>793</v>
      </c>
      <c r="O487" s="269">
        <v>910</v>
      </c>
      <c r="P487" s="269">
        <v>1025</v>
      </c>
      <c r="Q487" s="269">
        <v>1135</v>
      </c>
      <c r="R487" s="269">
        <v>1265</v>
      </c>
      <c r="S487" s="269" t="s">
        <v>130</v>
      </c>
      <c r="T487" s="270">
        <v>0.05</v>
      </c>
      <c r="U487" s="270">
        <v>5.5E-2</v>
      </c>
      <c r="V487" s="270">
        <v>5.8000000000000003E-2</v>
      </c>
      <c r="W487" s="270">
        <v>6.3E-2</v>
      </c>
      <c r="X487" s="270">
        <v>6.8000000000000005E-2</v>
      </c>
      <c r="Y487" s="270">
        <v>1.2E-2</v>
      </c>
      <c r="Z487" s="270">
        <v>1.2999999999999999E-2</v>
      </c>
      <c r="AA487" s="270">
        <v>1.4E-2</v>
      </c>
      <c r="AB487" s="270">
        <v>1.4999999999999999E-2</v>
      </c>
      <c r="AC487" s="270">
        <v>1.6E-2</v>
      </c>
      <c r="AD487" s="270">
        <v>0</v>
      </c>
      <c r="AE487" s="270">
        <v>0</v>
      </c>
      <c r="AF487" s="270">
        <v>0</v>
      </c>
      <c r="AG487" s="270">
        <v>0</v>
      </c>
      <c r="AH487" s="270">
        <v>0</v>
      </c>
      <c r="AI487" s="270">
        <v>5.0000000000000001E-3</v>
      </c>
      <c r="AJ487" s="270">
        <v>5.0000000000000001E-3</v>
      </c>
      <c r="AK487" s="270">
        <v>5.0000000000000001E-3</v>
      </c>
      <c r="AL487" s="270">
        <v>5.0000000000000001E-3</v>
      </c>
      <c r="AM487" s="270">
        <v>5.0000000000000001E-3</v>
      </c>
      <c r="AN487" s="270">
        <v>1E-3</v>
      </c>
      <c r="AO487" s="270">
        <v>1E-3</v>
      </c>
      <c r="AP487" s="270">
        <v>1E-3</v>
      </c>
      <c r="AQ487" s="270">
        <v>1E-3</v>
      </c>
      <c r="AR487" s="270">
        <v>1E-3</v>
      </c>
      <c r="AS487" s="270">
        <v>1.2E-2</v>
      </c>
      <c r="AT487" s="270">
        <v>1.2999999999999999E-2</v>
      </c>
      <c r="AU487" s="270">
        <v>1.2999999999999999E-2</v>
      </c>
      <c r="AV487" s="270">
        <v>1.4E-2</v>
      </c>
      <c r="AW487" s="270">
        <v>1.4999999999999999E-2</v>
      </c>
      <c r="AX487" s="270">
        <v>0</v>
      </c>
      <c r="AY487" s="270">
        <v>0</v>
      </c>
      <c r="AZ487" s="270">
        <v>0</v>
      </c>
      <c r="BA487" s="270">
        <v>0</v>
      </c>
      <c r="BB487" s="270">
        <v>0</v>
      </c>
      <c r="BC487" s="270">
        <v>0</v>
      </c>
      <c r="BD487" s="270">
        <v>0</v>
      </c>
      <c r="BE487" s="270">
        <v>0</v>
      </c>
      <c r="BF487" s="270">
        <v>0</v>
      </c>
      <c r="BG487" s="270">
        <v>0</v>
      </c>
    </row>
    <row r="488" spans="1:59">
      <c r="A488" s="267" t="s">
        <v>1038</v>
      </c>
      <c r="B488" s="268">
        <v>0.4311666666666667</v>
      </c>
      <c r="C488" s="268">
        <v>1.5</v>
      </c>
      <c r="D488" s="268">
        <v>0</v>
      </c>
      <c r="E488" s="268"/>
      <c r="F488" s="269">
        <v>1947</v>
      </c>
      <c r="G488" s="270">
        <v>0.182</v>
      </c>
      <c r="H488" s="270">
        <v>0</v>
      </c>
      <c r="I488" s="270">
        <v>0</v>
      </c>
      <c r="J488" s="270">
        <v>6.3E-2</v>
      </c>
      <c r="K488" s="270">
        <v>0.151</v>
      </c>
      <c r="L488" s="270">
        <v>3.5166666666666679E-2</v>
      </c>
      <c r="M488" s="271">
        <v>93.477144324601952</v>
      </c>
      <c r="N488" s="269">
        <v>1976</v>
      </c>
      <c r="O488" s="269">
        <v>1996</v>
      </c>
      <c r="P488" s="269">
        <v>2016</v>
      </c>
      <c r="Q488" s="269">
        <v>2036</v>
      </c>
      <c r="R488" s="269">
        <v>2056</v>
      </c>
      <c r="S488" s="269" t="s">
        <v>140</v>
      </c>
      <c r="T488" s="270">
        <v>0.184</v>
      </c>
      <c r="U488" s="270">
        <v>0.185</v>
      </c>
      <c r="V488" s="270">
        <v>0.186</v>
      </c>
      <c r="W488" s="270">
        <v>0.187</v>
      </c>
      <c r="X488" s="270">
        <v>0.188</v>
      </c>
      <c r="Y488" s="270">
        <v>0</v>
      </c>
      <c r="Z488" s="270">
        <v>0</v>
      </c>
      <c r="AA488" s="270">
        <v>0</v>
      </c>
      <c r="AB488" s="270">
        <v>0</v>
      </c>
      <c r="AC488" s="270">
        <v>0</v>
      </c>
      <c r="AD488" s="270">
        <v>0</v>
      </c>
      <c r="AE488" s="270">
        <v>0</v>
      </c>
      <c r="AF488" s="270">
        <v>0</v>
      </c>
      <c r="AG488" s="270">
        <v>0</v>
      </c>
      <c r="AH488" s="270">
        <v>0</v>
      </c>
      <c r="AI488" s="270">
        <v>0</v>
      </c>
      <c r="AJ488" s="270">
        <v>0</v>
      </c>
      <c r="AK488" s="270">
        <v>0</v>
      </c>
      <c r="AL488" s="270">
        <v>0</v>
      </c>
      <c r="AM488" s="270">
        <v>0</v>
      </c>
      <c r="AN488" s="270">
        <v>0.15</v>
      </c>
      <c r="AO488" s="270">
        <v>0.15</v>
      </c>
      <c r="AP488" s="270">
        <v>0.15</v>
      </c>
      <c r="AQ488" s="270">
        <v>0.15</v>
      </c>
      <c r="AR488" s="270">
        <v>0.15</v>
      </c>
      <c r="AS488" s="270">
        <v>0.10199999999999999</v>
      </c>
      <c r="AT488" s="270">
        <v>0.10199999999999999</v>
      </c>
      <c r="AU488" s="270">
        <v>0.10199999999999999</v>
      </c>
      <c r="AV488" s="270">
        <v>0.10299999999999999</v>
      </c>
      <c r="AW488" s="270">
        <v>0.10299999999999999</v>
      </c>
      <c r="AX488" s="270">
        <v>0</v>
      </c>
      <c r="AY488" s="270">
        <v>0</v>
      </c>
      <c r="AZ488" s="270">
        <v>0</v>
      </c>
      <c r="BA488" s="270">
        <v>0</v>
      </c>
      <c r="BB488" s="270">
        <v>0</v>
      </c>
      <c r="BC488" s="270">
        <v>0</v>
      </c>
      <c r="BD488" s="270">
        <v>0</v>
      </c>
      <c r="BE488" s="270">
        <v>0</v>
      </c>
      <c r="BF488" s="270">
        <v>0</v>
      </c>
      <c r="BG488" s="270">
        <v>0</v>
      </c>
    </row>
    <row r="489" spans="1:59">
      <c r="A489" s="267" t="s">
        <v>781</v>
      </c>
      <c r="B489" s="268">
        <v>0.3399166666666667</v>
      </c>
      <c r="C489" s="268">
        <v>0.98199999999999998</v>
      </c>
      <c r="D489" s="268">
        <v>0</v>
      </c>
      <c r="E489" s="268"/>
      <c r="F489" s="269">
        <v>2131</v>
      </c>
      <c r="G489" s="270">
        <v>0.23599999999999999</v>
      </c>
      <c r="H489" s="270">
        <v>5.2999999999999999E-2</v>
      </c>
      <c r="I489" s="270">
        <v>0</v>
      </c>
      <c r="J489" s="270">
        <v>0</v>
      </c>
      <c r="K489" s="270">
        <v>2.8000000000000001E-2</v>
      </c>
      <c r="L489" s="270">
        <v>2.2916666666666696E-2</v>
      </c>
      <c r="M489" s="271">
        <v>110.74612857813233</v>
      </c>
      <c r="N489" s="269">
        <v>2150</v>
      </c>
      <c r="O489" s="269">
        <v>2175</v>
      </c>
      <c r="P489" s="269">
        <v>2200</v>
      </c>
      <c r="Q489" s="269">
        <v>2250</v>
      </c>
      <c r="R489" s="269">
        <v>2300</v>
      </c>
      <c r="S489" s="269" t="s">
        <v>210</v>
      </c>
      <c r="T489" s="270">
        <v>0.5</v>
      </c>
      <c r="U489" s="270">
        <v>0.51500000000000001</v>
      </c>
      <c r="V489" s="270">
        <v>0.56499999999999995</v>
      </c>
      <c r="W489" s="270">
        <v>0.6</v>
      </c>
      <c r="X489" s="270">
        <v>0.65</v>
      </c>
      <c r="Y489" s="270">
        <v>0.14000000000000001</v>
      </c>
      <c r="Z489" s="270">
        <v>0.14499999999999999</v>
      </c>
      <c r="AA489" s="270">
        <v>0.16</v>
      </c>
      <c r="AB489" s="270">
        <v>0.17</v>
      </c>
      <c r="AC489" s="270">
        <v>0.185</v>
      </c>
      <c r="AD489" s="270">
        <v>0</v>
      </c>
      <c r="AE489" s="270">
        <v>0</v>
      </c>
      <c r="AF489" s="270">
        <v>0</v>
      </c>
      <c r="AG489" s="270">
        <v>0</v>
      </c>
      <c r="AH489" s="270">
        <v>0</v>
      </c>
      <c r="AI489" s="270">
        <v>0</v>
      </c>
      <c r="AJ489" s="270">
        <v>0</v>
      </c>
      <c r="AK489" s="270">
        <v>0</v>
      </c>
      <c r="AL489" s="270">
        <v>0</v>
      </c>
      <c r="AM489" s="270">
        <v>0</v>
      </c>
      <c r="AN489" s="270">
        <v>0.06</v>
      </c>
      <c r="AO489" s="270">
        <v>6.5000000000000002E-2</v>
      </c>
      <c r="AP489" s="270">
        <v>7.0000000000000007E-2</v>
      </c>
      <c r="AQ489" s="270">
        <v>7.4999999999999997E-2</v>
      </c>
      <c r="AR489" s="270">
        <v>0.08</v>
      </c>
      <c r="AS489" s="270">
        <v>4.9000000000000002E-2</v>
      </c>
      <c r="AT489" s="270">
        <v>0.05</v>
      </c>
      <c r="AU489" s="270">
        <v>5.5E-2</v>
      </c>
      <c r="AV489" s="270">
        <v>5.8999999999999997E-2</v>
      </c>
      <c r="AW489" s="270">
        <v>6.4000000000000001E-2</v>
      </c>
      <c r="AX489" s="270">
        <v>0.3</v>
      </c>
      <c r="AY489" s="270">
        <v>0.3</v>
      </c>
      <c r="AZ489" s="270">
        <v>0</v>
      </c>
      <c r="BA489" s="270">
        <v>0</v>
      </c>
      <c r="BB489" s="270">
        <v>0</v>
      </c>
      <c r="BC489" s="270">
        <v>0</v>
      </c>
      <c r="BD489" s="270">
        <v>0</v>
      </c>
      <c r="BE489" s="270">
        <v>0</v>
      </c>
      <c r="BF489" s="270">
        <v>0</v>
      </c>
      <c r="BG489" s="270">
        <v>0</v>
      </c>
    </row>
    <row r="490" spans="1:59">
      <c r="A490" s="267" t="s">
        <v>782</v>
      </c>
      <c r="B490" s="268">
        <v>0.14408333333333334</v>
      </c>
      <c r="C490" s="268">
        <v>0.33699999999999997</v>
      </c>
      <c r="D490" s="268">
        <v>0</v>
      </c>
      <c r="E490" s="268"/>
      <c r="F490" s="269">
        <v>1766</v>
      </c>
      <c r="G490" s="270">
        <v>0.13</v>
      </c>
      <c r="H490" s="270">
        <v>5.0000000000000001E-3</v>
      </c>
      <c r="I490" s="270">
        <v>1E-3</v>
      </c>
      <c r="J490" s="270">
        <v>2E-3</v>
      </c>
      <c r="K490" s="270">
        <v>2E-3</v>
      </c>
      <c r="L490" s="270">
        <v>4.0833333333333277E-3</v>
      </c>
      <c r="M490" s="271">
        <v>73.612684031710074</v>
      </c>
      <c r="N490" s="269">
        <v>2000</v>
      </c>
      <c r="O490" s="269">
        <v>2050</v>
      </c>
      <c r="P490" s="269">
        <v>3000</v>
      </c>
      <c r="Q490" s="269">
        <v>3025</v>
      </c>
      <c r="R490" s="269">
        <v>3050</v>
      </c>
      <c r="S490" s="269" t="s">
        <v>175</v>
      </c>
      <c r="T490" s="270">
        <v>0.13</v>
      </c>
      <c r="U490" s="270">
        <v>0.13</v>
      </c>
      <c r="V490" s="270">
        <v>0.15</v>
      </c>
      <c r="W490" s="270">
        <v>0.17499999999999999</v>
      </c>
      <c r="X490" s="270">
        <v>0.18</v>
      </c>
      <c r="Y490" s="270">
        <v>5.0000000000000001E-3</v>
      </c>
      <c r="Z490" s="270">
        <v>0.01</v>
      </c>
      <c r="AA490" s="270">
        <v>1.4999999999999999E-2</v>
      </c>
      <c r="AB490" s="270">
        <v>0.02</v>
      </c>
      <c r="AC490" s="270">
        <v>2.5000000000000001E-2</v>
      </c>
      <c r="AD490" s="270">
        <v>4.0000000000000001E-3</v>
      </c>
      <c r="AE490" s="270">
        <v>5.0000000000000001E-3</v>
      </c>
      <c r="AF490" s="270">
        <v>6.0000000000000001E-3</v>
      </c>
      <c r="AG490" s="270">
        <v>7.0000000000000001E-3</v>
      </c>
      <c r="AH490" s="270">
        <v>8.0000000000000002E-3</v>
      </c>
      <c r="AI490" s="270">
        <v>4.0000000000000001E-3</v>
      </c>
      <c r="AJ490" s="270">
        <v>5.0000000000000001E-3</v>
      </c>
      <c r="AK490" s="270">
        <v>7.0000000000000001E-3</v>
      </c>
      <c r="AL490" s="270">
        <v>8.0000000000000002E-3</v>
      </c>
      <c r="AM490" s="270">
        <v>8.9999999999999993E-3</v>
      </c>
      <c r="AN490" s="270">
        <v>2E-3</v>
      </c>
      <c r="AO490" s="270">
        <v>4.0000000000000001E-3</v>
      </c>
      <c r="AP490" s="270">
        <v>6.0000000000000001E-3</v>
      </c>
      <c r="AQ490" s="270">
        <v>8.0000000000000002E-3</v>
      </c>
      <c r="AR490" s="270">
        <v>0.01</v>
      </c>
      <c r="AS490" s="270">
        <v>8.9999999999999993E-3</v>
      </c>
      <c r="AT490" s="270">
        <v>8.9999999999999993E-3</v>
      </c>
      <c r="AU490" s="270">
        <v>1.0999999999999999E-2</v>
      </c>
      <c r="AV490" s="270">
        <v>1.2999999999999999E-2</v>
      </c>
      <c r="AW490" s="270">
        <v>1.4E-2</v>
      </c>
      <c r="AX490" s="270">
        <v>0</v>
      </c>
      <c r="AY490" s="270">
        <v>0</v>
      </c>
      <c r="AZ490" s="270">
        <v>0</v>
      </c>
      <c r="BA490" s="270">
        <v>0</v>
      </c>
      <c r="BB490" s="270">
        <v>0</v>
      </c>
      <c r="BC490" s="270">
        <v>0</v>
      </c>
      <c r="BD490" s="270">
        <v>0</v>
      </c>
      <c r="BE490" s="270">
        <v>0</v>
      </c>
      <c r="BF490" s="270">
        <v>0</v>
      </c>
      <c r="BG490" s="270">
        <v>0</v>
      </c>
    </row>
    <row r="491" spans="1:59">
      <c r="A491" s="267" t="s">
        <v>1039</v>
      </c>
      <c r="B491" s="268" t="s">
        <v>395</v>
      </c>
      <c r="C491" s="268">
        <v>0</v>
      </c>
      <c r="D491" s="268">
        <v>0</v>
      </c>
      <c r="E491" s="268"/>
      <c r="F491" s="269" t="e">
        <v>#N/A</v>
      </c>
      <c r="G491" s="270">
        <v>0</v>
      </c>
      <c r="H491" s="270">
        <v>0</v>
      </c>
      <c r="I491" s="270">
        <v>0</v>
      </c>
      <c r="J491" s="270">
        <v>0</v>
      </c>
      <c r="K491" s="270">
        <v>0</v>
      </c>
      <c r="L491" s="270" t="e">
        <v>#VALUE!</v>
      </c>
      <c r="M491" s="271" t="s">
        <v>395</v>
      </c>
      <c r="N491" s="269">
        <v>0</v>
      </c>
      <c r="O491" s="269">
        <v>0</v>
      </c>
      <c r="P491" s="269">
        <v>0</v>
      </c>
      <c r="Q491" s="269">
        <v>0</v>
      </c>
      <c r="R491" s="269">
        <v>0</v>
      </c>
      <c r="S491" s="269" t="s">
        <v>213</v>
      </c>
      <c r="T491" s="270">
        <v>0</v>
      </c>
      <c r="U491" s="270">
        <v>0</v>
      </c>
      <c r="V491" s="270">
        <v>0</v>
      </c>
      <c r="W491" s="270">
        <v>0</v>
      </c>
      <c r="X491" s="270">
        <v>0</v>
      </c>
      <c r="Y491" s="270">
        <v>0</v>
      </c>
      <c r="Z491" s="270">
        <v>0</v>
      </c>
      <c r="AA491" s="270">
        <v>0</v>
      </c>
      <c r="AB491" s="270">
        <v>0</v>
      </c>
      <c r="AC491" s="270">
        <v>0</v>
      </c>
      <c r="AD491" s="270">
        <v>0</v>
      </c>
      <c r="AE491" s="270">
        <v>0</v>
      </c>
      <c r="AF491" s="270">
        <v>0</v>
      </c>
      <c r="AG491" s="270">
        <v>0</v>
      </c>
      <c r="AH491" s="270">
        <v>0</v>
      </c>
      <c r="AI491" s="270">
        <v>0</v>
      </c>
      <c r="AJ491" s="270">
        <v>0</v>
      </c>
      <c r="AK491" s="270">
        <v>0</v>
      </c>
      <c r="AL491" s="270">
        <v>0</v>
      </c>
      <c r="AM491" s="270">
        <v>0</v>
      </c>
      <c r="AN491" s="270">
        <v>0</v>
      </c>
      <c r="AO491" s="270">
        <v>0</v>
      </c>
      <c r="AP491" s="270">
        <v>0</v>
      </c>
      <c r="AQ491" s="270">
        <v>0</v>
      </c>
      <c r="AR491" s="270">
        <v>0</v>
      </c>
      <c r="AS491" s="270">
        <v>0</v>
      </c>
      <c r="AT491" s="270">
        <v>0</v>
      </c>
      <c r="AU491" s="270">
        <v>0</v>
      </c>
      <c r="AV491" s="270">
        <v>0</v>
      </c>
      <c r="AW491" s="270">
        <v>0</v>
      </c>
      <c r="AX491" s="270">
        <v>0</v>
      </c>
      <c r="AY491" s="270">
        <v>0</v>
      </c>
      <c r="AZ491" s="270">
        <v>0</v>
      </c>
      <c r="BA491" s="270">
        <v>0</v>
      </c>
      <c r="BB491" s="270">
        <v>0</v>
      </c>
      <c r="BC491" s="270">
        <v>0</v>
      </c>
      <c r="BD491" s="270">
        <v>0</v>
      </c>
      <c r="BE491" s="270">
        <v>0</v>
      </c>
      <c r="BF491" s="270">
        <v>0</v>
      </c>
      <c r="BG491" s="270">
        <v>0</v>
      </c>
    </row>
    <row r="492" spans="1:59">
      <c r="A492" s="267" t="s">
        <v>1040</v>
      </c>
      <c r="B492" s="268" t="s">
        <v>395</v>
      </c>
      <c r="C492" s="268">
        <v>0</v>
      </c>
      <c r="D492" s="268">
        <v>0</v>
      </c>
      <c r="E492" s="268"/>
      <c r="F492" s="269" t="e">
        <v>#N/A</v>
      </c>
      <c r="G492" s="270">
        <v>0</v>
      </c>
      <c r="H492" s="270">
        <v>0</v>
      </c>
      <c r="I492" s="270">
        <v>0</v>
      </c>
      <c r="J492" s="270">
        <v>0</v>
      </c>
      <c r="K492" s="270">
        <v>0</v>
      </c>
      <c r="L492" s="270" t="e">
        <v>#VALUE!</v>
      </c>
      <c r="M492" s="271" t="s">
        <v>395</v>
      </c>
      <c r="N492" s="269">
        <v>0</v>
      </c>
      <c r="O492" s="269">
        <v>0</v>
      </c>
      <c r="P492" s="269">
        <v>0</v>
      </c>
      <c r="Q492" s="269">
        <v>0</v>
      </c>
      <c r="R492" s="269">
        <v>0</v>
      </c>
      <c r="S492" s="269" t="s">
        <v>213</v>
      </c>
      <c r="T492" s="270">
        <v>0</v>
      </c>
      <c r="U492" s="270">
        <v>0</v>
      </c>
      <c r="V492" s="270">
        <v>0</v>
      </c>
      <c r="W492" s="270">
        <v>0</v>
      </c>
      <c r="X492" s="270">
        <v>0</v>
      </c>
      <c r="Y492" s="270">
        <v>0</v>
      </c>
      <c r="Z492" s="270">
        <v>0</v>
      </c>
      <c r="AA492" s="270">
        <v>0</v>
      </c>
      <c r="AB492" s="270">
        <v>0</v>
      </c>
      <c r="AC492" s="270">
        <v>0</v>
      </c>
      <c r="AD492" s="270">
        <v>0</v>
      </c>
      <c r="AE492" s="270">
        <v>0</v>
      </c>
      <c r="AF492" s="270">
        <v>0</v>
      </c>
      <c r="AG492" s="270">
        <v>0</v>
      </c>
      <c r="AH492" s="270">
        <v>0</v>
      </c>
      <c r="AI492" s="270">
        <v>0</v>
      </c>
      <c r="AJ492" s="270">
        <v>0</v>
      </c>
      <c r="AK492" s="270">
        <v>0</v>
      </c>
      <c r="AL492" s="270">
        <v>0</v>
      </c>
      <c r="AM492" s="270">
        <v>0</v>
      </c>
      <c r="AN492" s="270">
        <v>0</v>
      </c>
      <c r="AO492" s="270">
        <v>0</v>
      </c>
      <c r="AP492" s="270">
        <v>0</v>
      </c>
      <c r="AQ492" s="270">
        <v>0</v>
      </c>
      <c r="AR492" s="270">
        <v>0</v>
      </c>
      <c r="AS492" s="270">
        <v>0</v>
      </c>
      <c r="AT492" s="270">
        <v>0</v>
      </c>
      <c r="AU492" s="270">
        <v>0</v>
      </c>
      <c r="AV492" s="270">
        <v>0</v>
      </c>
      <c r="AW492" s="270">
        <v>0</v>
      </c>
      <c r="AX492" s="270">
        <v>0</v>
      </c>
      <c r="AY492" s="270">
        <v>0</v>
      </c>
      <c r="AZ492" s="270">
        <v>0</v>
      </c>
      <c r="BA492" s="270">
        <v>0</v>
      </c>
      <c r="BB492" s="270">
        <v>0</v>
      </c>
      <c r="BC492" s="270">
        <v>0</v>
      </c>
      <c r="BD492" s="270">
        <v>0</v>
      </c>
      <c r="BE492" s="270">
        <v>0</v>
      </c>
      <c r="BF492" s="270">
        <v>0</v>
      </c>
      <c r="BG492" s="270">
        <v>0</v>
      </c>
    </row>
    <row r="493" spans="1:59">
      <c r="A493" s="267" t="s">
        <v>783</v>
      </c>
      <c r="B493" s="268">
        <v>0.123</v>
      </c>
      <c r="C493" s="268">
        <v>0.59000000000000008</v>
      </c>
      <c r="D493" s="268">
        <v>0</v>
      </c>
      <c r="E493" s="268"/>
      <c r="F493" s="269">
        <v>1396</v>
      </c>
      <c r="G493" s="270">
        <v>8.8999999999999996E-2</v>
      </c>
      <c r="H493" s="270">
        <v>2E-3</v>
      </c>
      <c r="I493" s="270">
        <v>4.0000000000000001E-3</v>
      </c>
      <c r="J493" s="270">
        <v>0</v>
      </c>
      <c r="K493" s="270">
        <v>0</v>
      </c>
      <c r="L493" s="270">
        <v>2.7999999999999997E-2</v>
      </c>
      <c r="M493" s="271">
        <v>63.753581661891118</v>
      </c>
      <c r="N493" s="269">
        <v>1450</v>
      </c>
      <c r="O493" s="269">
        <v>1550</v>
      </c>
      <c r="P493" s="269">
        <v>1650</v>
      </c>
      <c r="Q493" s="269">
        <v>1750</v>
      </c>
      <c r="R493" s="269">
        <v>1850</v>
      </c>
      <c r="S493" s="269" t="s">
        <v>163</v>
      </c>
      <c r="T493" s="270">
        <v>9.5000000000000001E-2</v>
      </c>
      <c r="U493" s="270">
        <v>0.1</v>
      </c>
      <c r="V493" s="270">
        <v>0.105</v>
      </c>
      <c r="W493" s="270">
        <v>0.11</v>
      </c>
      <c r="X493" s="270">
        <v>0.115</v>
      </c>
      <c r="Y493" s="270">
        <v>8.9999999999999993E-3</v>
      </c>
      <c r="Z493" s="270">
        <v>0.01</v>
      </c>
      <c r="AA493" s="270">
        <v>1.0999999999999999E-2</v>
      </c>
      <c r="AB493" s="270">
        <v>1.2E-2</v>
      </c>
      <c r="AC493" s="270">
        <v>1.2999999999999999E-2</v>
      </c>
      <c r="AD493" s="270">
        <v>6.0000000000000001E-3</v>
      </c>
      <c r="AE493" s="270">
        <v>8.0000000000000002E-3</v>
      </c>
      <c r="AF493" s="270">
        <v>8.9999999999999993E-3</v>
      </c>
      <c r="AG493" s="270">
        <v>0.01</v>
      </c>
      <c r="AH493" s="270">
        <v>1.0999999999999999E-2</v>
      </c>
      <c r="AI493" s="270">
        <v>0</v>
      </c>
      <c r="AJ493" s="270">
        <v>0</v>
      </c>
      <c r="AK493" s="270">
        <v>0</v>
      </c>
      <c r="AL493" s="270">
        <v>0</v>
      </c>
      <c r="AM493" s="270">
        <v>0</v>
      </c>
      <c r="AN493" s="270">
        <v>0</v>
      </c>
      <c r="AO493" s="270">
        <v>0</v>
      </c>
      <c r="AP493" s="270">
        <v>0</v>
      </c>
      <c r="AQ493" s="270">
        <v>0</v>
      </c>
      <c r="AR493" s="270">
        <v>0</v>
      </c>
      <c r="AS493" s="270">
        <v>1.4999999999999999E-2</v>
      </c>
      <c r="AT493" s="270">
        <v>1.4999999999999999E-2</v>
      </c>
      <c r="AU493" s="270">
        <v>1.4999999999999999E-2</v>
      </c>
      <c r="AV493" s="270">
        <v>1.4999999999999999E-2</v>
      </c>
      <c r="AW493" s="270">
        <v>1.4999999999999999E-2</v>
      </c>
      <c r="AX493" s="270">
        <v>0.05</v>
      </c>
      <c r="AY493" s="270">
        <v>0</v>
      </c>
      <c r="AZ493" s="270">
        <v>0</v>
      </c>
      <c r="BA493" s="270">
        <v>0</v>
      </c>
      <c r="BB493" s="270">
        <v>0</v>
      </c>
      <c r="BC493" s="270">
        <v>0</v>
      </c>
      <c r="BD493" s="270">
        <v>0</v>
      </c>
      <c r="BE493" s="270">
        <v>0</v>
      </c>
      <c r="BF493" s="270">
        <v>0</v>
      </c>
      <c r="BG493" s="270">
        <v>0</v>
      </c>
    </row>
    <row r="494" spans="1:59">
      <c r="A494" s="267" t="s">
        <v>784</v>
      </c>
      <c r="B494" s="268">
        <v>0.19408333333333336</v>
      </c>
      <c r="C494" s="268">
        <v>0.45499999999999996</v>
      </c>
      <c r="D494" s="268">
        <v>0</v>
      </c>
      <c r="E494" s="268"/>
      <c r="F494" s="269">
        <v>2074</v>
      </c>
      <c r="G494" s="270">
        <v>0.126</v>
      </c>
      <c r="H494" s="270">
        <v>1.7999999999999999E-2</v>
      </c>
      <c r="I494" s="270">
        <v>1.0999999999999999E-2</v>
      </c>
      <c r="J494" s="270">
        <v>1.7000000000000001E-2</v>
      </c>
      <c r="K494" s="270">
        <v>0.01</v>
      </c>
      <c r="L494" s="270">
        <v>1.2083333333333363E-2</v>
      </c>
      <c r="M494" s="271">
        <v>60.752169720347155</v>
      </c>
      <c r="N494" s="269">
        <v>2000</v>
      </c>
      <c r="O494" s="269">
        <v>2000</v>
      </c>
      <c r="P494" s="269">
        <v>2000</v>
      </c>
      <c r="Q494" s="269">
        <v>2000</v>
      </c>
      <c r="R494" s="269">
        <v>2000</v>
      </c>
      <c r="S494" s="269" t="s">
        <v>193</v>
      </c>
      <c r="T494" s="270">
        <v>0.17</v>
      </c>
      <c r="U494" s="270">
        <v>0.17</v>
      </c>
      <c r="V494" s="270">
        <v>0.17</v>
      </c>
      <c r="W494" s="270">
        <v>0.17</v>
      </c>
      <c r="X494" s="270">
        <v>0.17</v>
      </c>
      <c r="Y494" s="270">
        <v>6.0000000000000001E-3</v>
      </c>
      <c r="Z494" s="270">
        <v>6.0000000000000001E-3</v>
      </c>
      <c r="AA494" s="270">
        <v>6.0000000000000001E-3</v>
      </c>
      <c r="AB494" s="270">
        <v>6.0000000000000001E-3</v>
      </c>
      <c r="AC494" s="270">
        <v>6.0000000000000001E-3</v>
      </c>
      <c r="AD494" s="270">
        <v>2E-3</v>
      </c>
      <c r="AE494" s="270">
        <v>2E-3</v>
      </c>
      <c r="AF494" s="270">
        <v>2E-3</v>
      </c>
      <c r="AG494" s="270">
        <v>2E-3</v>
      </c>
      <c r="AH494" s="270">
        <v>2E-3</v>
      </c>
      <c r="AI494" s="270">
        <v>1.4E-2</v>
      </c>
      <c r="AJ494" s="270">
        <v>1.4E-2</v>
      </c>
      <c r="AK494" s="270">
        <v>1.4E-2</v>
      </c>
      <c r="AL494" s="270">
        <v>1.4E-2</v>
      </c>
      <c r="AM494" s="270">
        <v>1.4E-2</v>
      </c>
      <c r="AN494" s="270">
        <v>0</v>
      </c>
      <c r="AO494" s="270">
        <v>0</v>
      </c>
      <c r="AP494" s="270">
        <v>0</v>
      </c>
      <c r="AQ494" s="270">
        <v>0</v>
      </c>
      <c r="AR494" s="270">
        <v>0</v>
      </c>
      <c r="AS494" s="270">
        <v>4.1319999999999997</v>
      </c>
      <c r="AT494" s="270">
        <v>4.1319999999999997</v>
      </c>
      <c r="AU494" s="270">
        <v>4.1319999999999997</v>
      </c>
      <c r="AV494" s="270">
        <v>4.1319999999999997</v>
      </c>
      <c r="AW494" s="270">
        <v>4.1319999999999997</v>
      </c>
      <c r="AX494" s="270">
        <v>0</v>
      </c>
      <c r="AY494" s="270">
        <v>0</v>
      </c>
      <c r="AZ494" s="270">
        <v>0</v>
      </c>
      <c r="BA494" s="270">
        <v>0</v>
      </c>
      <c r="BB494" s="270">
        <v>0</v>
      </c>
      <c r="BC494" s="270">
        <v>0</v>
      </c>
      <c r="BD494" s="270">
        <v>0</v>
      </c>
      <c r="BE494" s="270">
        <v>0</v>
      </c>
      <c r="BF494" s="270">
        <v>0</v>
      </c>
      <c r="BG494" s="270">
        <v>0</v>
      </c>
    </row>
    <row r="495" spans="1:59">
      <c r="A495" s="267" t="s">
        <v>785</v>
      </c>
      <c r="B495" s="268">
        <v>8.4666666666666654E-2</v>
      </c>
      <c r="C495" s="268">
        <v>0.27600000000000002</v>
      </c>
      <c r="D495" s="268">
        <v>0</v>
      </c>
      <c r="E495" s="268"/>
      <c r="F495" s="269">
        <v>955</v>
      </c>
      <c r="G495" s="270">
        <v>2.9000000000000001E-2</v>
      </c>
      <c r="H495" s="270">
        <v>1.0999999999999999E-2</v>
      </c>
      <c r="I495" s="270">
        <v>4.0000000000000001E-3</v>
      </c>
      <c r="J495" s="270">
        <v>2E-3</v>
      </c>
      <c r="K495" s="270">
        <v>1.7000000000000001E-2</v>
      </c>
      <c r="L495" s="270">
        <v>2.1666666666666654E-2</v>
      </c>
      <c r="M495" s="271">
        <v>30.366492146596858</v>
      </c>
      <c r="N495" s="269">
        <v>965</v>
      </c>
      <c r="O495" s="269">
        <v>980</v>
      </c>
      <c r="P495" s="269">
        <v>990</v>
      </c>
      <c r="Q495" s="269">
        <v>1000</v>
      </c>
      <c r="R495" s="269">
        <v>1010</v>
      </c>
      <c r="S495" s="269" t="s">
        <v>172</v>
      </c>
      <c r="T495" s="270">
        <v>3.3000000000000002E-2</v>
      </c>
      <c r="U495" s="270">
        <v>3.3000000000000002E-2</v>
      </c>
      <c r="V495" s="270">
        <v>3.4000000000000002E-2</v>
      </c>
      <c r="W495" s="270">
        <v>3.4000000000000002E-2</v>
      </c>
      <c r="X495" s="270">
        <v>3.4000000000000002E-2</v>
      </c>
      <c r="Y495" s="270">
        <v>1.7000000000000001E-2</v>
      </c>
      <c r="Z495" s="270">
        <v>1.7999999999999999E-2</v>
      </c>
      <c r="AA495" s="270">
        <v>1.7999999999999999E-2</v>
      </c>
      <c r="AB495" s="270">
        <v>1.7999999999999999E-2</v>
      </c>
      <c r="AC495" s="270">
        <v>1.7999999999999999E-2</v>
      </c>
      <c r="AD495" s="270">
        <v>3.0000000000000001E-3</v>
      </c>
      <c r="AE495" s="270">
        <v>3.0000000000000001E-3</v>
      </c>
      <c r="AF495" s="270">
        <v>3.0000000000000001E-3</v>
      </c>
      <c r="AG495" s="270">
        <v>3.0000000000000001E-3</v>
      </c>
      <c r="AH495" s="270">
        <v>3.0000000000000001E-3</v>
      </c>
      <c r="AI495" s="270">
        <v>3.0000000000000001E-3</v>
      </c>
      <c r="AJ495" s="270">
        <v>3.0000000000000001E-3</v>
      </c>
      <c r="AK495" s="270">
        <v>3.0000000000000001E-3</v>
      </c>
      <c r="AL495" s="270">
        <v>3.0000000000000001E-3</v>
      </c>
      <c r="AM495" s="270">
        <v>3.0000000000000001E-3</v>
      </c>
      <c r="AN495" s="270">
        <v>4.0000000000000001E-3</v>
      </c>
      <c r="AO495" s="270">
        <v>4.0000000000000001E-3</v>
      </c>
      <c r="AP495" s="270">
        <v>4.0000000000000001E-3</v>
      </c>
      <c r="AQ495" s="270">
        <v>4.0000000000000001E-3</v>
      </c>
      <c r="AR495" s="270">
        <v>4.0000000000000001E-3</v>
      </c>
      <c r="AS495" s="270">
        <v>0.01</v>
      </c>
      <c r="AT495" s="270">
        <v>0.01</v>
      </c>
      <c r="AU495" s="270">
        <v>0.01</v>
      </c>
      <c r="AV495" s="270">
        <v>0.01</v>
      </c>
      <c r="AW495" s="270">
        <v>0.01</v>
      </c>
      <c r="AX495" s="270">
        <v>0</v>
      </c>
      <c r="AY495" s="270">
        <v>0</v>
      </c>
      <c r="AZ495" s="270">
        <v>0</v>
      </c>
      <c r="BA495" s="270">
        <v>0</v>
      </c>
      <c r="BB495" s="270">
        <v>0</v>
      </c>
      <c r="BC495" s="270">
        <v>0</v>
      </c>
      <c r="BD495" s="270">
        <v>0</v>
      </c>
      <c r="BE495" s="270">
        <v>0</v>
      </c>
      <c r="BF495" s="270">
        <v>0</v>
      </c>
      <c r="BG495" s="270">
        <v>0</v>
      </c>
    </row>
    <row r="496" spans="1:59">
      <c r="A496" s="267" t="s">
        <v>786</v>
      </c>
      <c r="B496" s="268" t="s">
        <v>395</v>
      </c>
      <c r="C496" s="268">
        <v>0</v>
      </c>
      <c r="D496" s="268">
        <v>0</v>
      </c>
      <c r="E496" s="268"/>
      <c r="F496" s="269" t="e">
        <v>#N/A</v>
      </c>
      <c r="G496" s="270">
        <v>0</v>
      </c>
      <c r="H496" s="270">
        <v>0</v>
      </c>
      <c r="I496" s="270">
        <v>0</v>
      </c>
      <c r="J496" s="270">
        <v>0</v>
      </c>
      <c r="K496" s="270">
        <v>0</v>
      </c>
      <c r="L496" s="270" t="e">
        <v>#VALUE!</v>
      </c>
      <c r="M496" s="271" t="s">
        <v>395</v>
      </c>
      <c r="N496" s="269">
        <v>0</v>
      </c>
      <c r="O496" s="269">
        <v>0</v>
      </c>
      <c r="P496" s="269">
        <v>0</v>
      </c>
      <c r="Q496" s="269">
        <v>0</v>
      </c>
      <c r="R496" s="269">
        <v>0</v>
      </c>
      <c r="S496" s="269" t="s">
        <v>207</v>
      </c>
      <c r="T496" s="270">
        <v>0</v>
      </c>
      <c r="U496" s="270">
        <v>0</v>
      </c>
      <c r="V496" s="270">
        <v>0</v>
      </c>
      <c r="W496" s="270">
        <v>0</v>
      </c>
      <c r="X496" s="270">
        <v>0</v>
      </c>
      <c r="Y496" s="270">
        <v>0</v>
      </c>
      <c r="Z496" s="270">
        <v>0</v>
      </c>
      <c r="AA496" s="270">
        <v>0</v>
      </c>
      <c r="AB496" s="270">
        <v>0</v>
      </c>
      <c r="AC496" s="270">
        <v>0</v>
      </c>
      <c r="AD496" s="270">
        <v>0</v>
      </c>
      <c r="AE496" s="270">
        <v>0</v>
      </c>
      <c r="AF496" s="270">
        <v>0</v>
      </c>
      <c r="AG496" s="270">
        <v>0</v>
      </c>
      <c r="AH496" s="270">
        <v>0</v>
      </c>
      <c r="AI496" s="270">
        <v>0</v>
      </c>
      <c r="AJ496" s="270">
        <v>0</v>
      </c>
      <c r="AK496" s="270">
        <v>0</v>
      </c>
      <c r="AL496" s="270">
        <v>0</v>
      </c>
      <c r="AM496" s="270">
        <v>0</v>
      </c>
      <c r="AN496" s="270">
        <v>0</v>
      </c>
      <c r="AO496" s="270">
        <v>0</v>
      </c>
      <c r="AP496" s="270">
        <v>0</v>
      </c>
      <c r="AQ496" s="270">
        <v>0</v>
      </c>
      <c r="AR496" s="270">
        <v>0</v>
      </c>
      <c r="AS496" s="270">
        <v>0</v>
      </c>
      <c r="AT496" s="270">
        <v>0</v>
      </c>
      <c r="AU496" s="270">
        <v>0</v>
      </c>
      <c r="AV496" s="270">
        <v>0</v>
      </c>
      <c r="AW496" s="270">
        <v>0</v>
      </c>
      <c r="AX496" s="270">
        <v>0</v>
      </c>
      <c r="AY496" s="270">
        <v>0</v>
      </c>
      <c r="AZ496" s="270">
        <v>0</v>
      </c>
      <c r="BA496" s="270">
        <v>0</v>
      </c>
      <c r="BB496" s="270">
        <v>0</v>
      </c>
      <c r="BC496" s="270">
        <v>0</v>
      </c>
      <c r="BD496" s="270">
        <v>0</v>
      </c>
      <c r="BE496" s="270">
        <v>0</v>
      </c>
      <c r="BF496" s="270">
        <v>0</v>
      </c>
      <c r="BG496" s="270">
        <v>0</v>
      </c>
    </row>
    <row r="497" spans="1:59">
      <c r="A497" s="267" t="s">
        <v>787</v>
      </c>
      <c r="B497" s="268">
        <v>0.31425000000000003</v>
      </c>
      <c r="C497" s="268">
        <v>2.1579999999999999</v>
      </c>
      <c r="D497" s="268">
        <v>0</v>
      </c>
      <c r="E497" s="268"/>
      <c r="F497" s="269">
        <v>3711</v>
      </c>
      <c r="G497" s="270">
        <v>0.161</v>
      </c>
      <c r="H497" s="270">
        <v>4.2000000000000003E-2</v>
      </c>
      <c r="I497" s="270">
        <v>4.0000000000000001E-3</v>
      </c>
      <c r="J497" s="270">
        <v>6.0999999999999999E-2</v>
      </c>
      <c r="K497" s="270">
        <v>1.4999999999999999E-2</v>
      </c>
      <c r="L497" s="270">
        <v>3.125E-2</v>
      </c>
      <c r="M497" s="271">
        <v>43.384532471032067</v>
      </c>
      <c r="N497" s="269">
        <v>4001</v>
      </c>
      <c r="O497" s="269">
        <v>4082</v>
      </c>
      <c r="P497" s="269">
        <v>4125</v>
      </c>
      <c r="Q497" s="269">
        <v>4190</v>
      </c>
      <c r="R497" s="269">
        <v>4250</v>
      </c>
      <c r="S497" s="269" t="s">
        <v>132</v>
      </c>
      <c r="T497" s="270">
        <v>0.155</v>
      </c>
      <c r="U497" s="270">
        <v>0.161</v>
      </c>
      <c r="V497" s="270">
        <v>0.16700000000000001</v>
      </c>
      <c r="W497" s="270">
        <v>0.17199999999999999</v>
      </c>
      <c r="X497" s="270">
        <v>0.17699999999999999</v>
      </c>
      <c r="Y497" s="270">
        <v>9.2999999999999999E-2</v>
      </c>
      <c r="Z497" s="270">
        <v>9.2999999999999999E-2</v>
      </c>
      <c r="AA497" s="270">
        <v>9.2999999999999999E-2</v>
      </c>
      <c r="AB497" s="270">
        <v>9.2999999999999999E-2</v>
      </c>
      <c r="AC497" s="270">
        <v>9.2999999999999999E-2</v>
      </c>
      <c r="AD497" s="270">
        <v>2E-3</v>
      </c>
      <c r="AE497" s="270">
        <v>2E-3</v>
      </c>
      <c r="AF497" s="270">
        <v>2E-3</v>
      </c>
      <c r="AG497" s="270">
        <v>2E-3</v>
      </c>
      <c r="AH497" s="270">
        <v>2E-3</v>
      </c>
      <c r="AI497" s="270">
        <v>4.7E-2</v>
      </c>
      <c r="AJ497" s="270">
        <v>4.7E-2</v>
      </c>
      <c r="AK497" s="270">
        <v>4.7E-2</v>
      </c>
      <c r="AL497" s="270">
        <v>4.7E-2</v>
      </c>
      <c r="AM497" s="270">
        <v>4.7E-2</v>
      </c>
      <c r="AN497" s="270">
        <v>1.2E-2</v>
      </c>
      <c r="AO497" s="270">
        <v>1.4999999999999999E-2</v>
      </c>
      <c r="AP497" s="270">
        <v>1.7999999999999999E-2</v>
      </c>
      <c r="AQ497" s="270">
        <v>0.02</v>
      </c>
      <c r="AR497" s="270">
        <v>2.1999999999999999E-2</v>
      </c>
      <c r="AS497" s="270">
        <v>5.1999999999999998E-2</v>
      </c>
      <c r="AT497" s="270">
        <v>5.3999999999999999E-2</v>
      </c>
      <c r="AU497" s="270">
        <v>5.5E-2</v>
      </c>
      <c r="AV497" s="270">
        <v>5.6000000000000001E-2</v>
      </c>
      <c r="AW497" s="270">
        <v>5.7000000000000002E-2</v>
      </c>
      <c r="AX497" s="270">
        <v>0</v>
      </c>
      <c r="AY497" s="270">
        <v>0</v>
      </c>
      <c r="AZ497" s="270">
        <v>0</v>
      </c>
      <c r="BA497" s="270">
        <v>0</v>
      </c>
      <c r="BB497" s="270">
        <v>0</v>
      </c>
      <c r="BC497" s="270">
        <v>0</v>
      </c>
      <c r="BD497" s="270">
        <v>0</v>
      </c>
      <c r="BE497" s="270">
        <v>0</v>
      </c>
      <c r="BF497" s="270">
        <v>0</v>
      </c>
      <c r="BG497" s="270">
        <v>0</v>
      </c>
    </row>
    <row r="498" spans="1:59">
      <c r="A498" s="267" t="s">
        <v>1041</v>
      </c>
      <c r="B498" s="268" t="s">
        <v>395</v>
      </c>
      <c r="C498" s="268">
        <v>0</v>
      </c>
      <c r="D498" s="268">
        <v>0</v>
      </c>
      <c r="E498" s="268"/>
      <c r="F498" s="269" t="e">
        <v>#N/A</v>
      </c>
      <c r="G498" s="270">
        <v>0</v>
      </c>
      <c r="H498" s="270">
        <v>0</v>
      </c>
      <c r="I498" s="270">
        <v>0</v>
      </c>
      <c r="J498" s="270">
        <v>0</v>
      </c>
      <c r="K498" s="270">
        <v>0</v>
      </c>
      <c r="L498" s="270" t="e">
        <v>#VALUE!</v>
      </c>
      <c r="M498" s="271" t="s">
        <v>395</v>
      </c>
      <c r="N498" s="269">
        <v>0</v>
      </c>
      <c r="O498" s="269">
        <v>0</v>
      </c>
      <c r="P498" s="269">
        <v>0</v>
      </c>
      <c r="Q498" s="269">
        <v>0</v>
      </c>
      <c r="R498" s="269">
        <v>0</v>
      </c>
      <c r="S498" s="269" t="s">
        <v>151</v>
      </c>
      <c r="T498" s="270">
        <v>0</v>
      </c>
      <c r="U498" s="270">
        <v>0</v>
      </c>
      <c r="V498" s="270">
        <v>0</v>
      </c>
      <c r="W498" s="270">
        <v>0</v>
      </c>
      <c r="X498" s="270">
        <v>0</v>
      </c>
      <c r="Y498" s="270">
        <v>0</v>
      </c>
      <c r="Z498" s="270">
        <v>0</v>
      </c>
      <c r="AA498" s="270">
        <v>0</v>
      </c>
      <c r="AB498" s="270">
        <v>0</v>
      </c>
      <c r="AC498" s="270">
        <v>0</v>
      </c>
      <c r="AD498" s="270">
        <v>0</v>
      </c>
      <c r="AE498" s="270">
        <v>0</v>
      </c>
      <c r="AF498" s="270">
        <v>0</v>
      </c>
      <c r="AG498" s="270">
        <v>0</v>
      </c>
      <c r="AH498" s="270">
        <v>0</v>
      </c>
      <c r="AI498" s="270">
        <v>0</v>
      </c>
      <c r="AJ498" s="270">
        <v>0</v>
      </c>
      <c r="AK498" s="270">
        <v>0</v>
      </c>
      <c r="AL498" s="270">
        <v>0</v>
      </c>
      <c r="AM498" s="270">
        <v>0</v>
      </c>
      <c r="AN498" s="270">
        <v>0</v>
      </c>
      <c r="AO498" s="270">
        <v>0</v>
      </c>
      <c r="AP498" s="270">
        <v>0</v>
      </c>
      <c r="AQ498" s="270">
        <v>0</v>
      </c>
      <c r="AR498" s="270">
        <v>0</v>
      </c>
      <c r="AS498" s="270">
        <v>0</v>
      </c>
      <c r="AT498" s="270">
        <v>0</v>
      </c>
      <c r="AU498" s="270">
        <v>0</v>
      </c>
      <c r="AV498" s="270">
        <v>0</v>
      </c>
      <c r="AW498" s="270">
        <v>0</v>
      </c>
      <c r="AX498" s="270">
        <v>0</v>
      </c>
      <c r="AY498" s="270">
        <v>0</v>
      </c>
      <c r="AZ498" s="270">
        <v>0</v>
      </c>
      <c r="BA498" s="270">
        <v>0</v>
      </c>
      <c r="BB498" s="270">
        <v>0</v>
      </c>
      <c r="BC498" s="270">
        <v>0</v>
      </c>
      <c r="BD498" s="270">
        <v>0</v>
      </c>
      <c r="BE498" s="270">
        <v>0</v>
      </c>
      <c r="BF498" s="270">
        <v>0</v>
      </c>
      <c r="BG498" s="270">
        <v>0</v>
      </c>
    </row>
    <row r="499" spans="1:59">
      <c r="A499" s="267" t="s">
        <v>788</v>
      </c>
      <c r="B499" s="268">
        <v>2.9599999999999995</v>
      </c>
      <c r="C499" s="268">
        <v>4.0999999999999996</v>
      </c>
      <c r="D499" s="268">
        <v>2.9010000000000002</v>
      </c>
      <c r="E499" s="268"/>
      <c r="F499" s="269">
        <v>388</v>
      </c>
      <c r="G499" s="270">
        <v>1.7000000000000001E-2</v>
      </c>
      <c r="H499" s="270">
        <v>3.1E-2</v>
      </c>
      <c r="I499" s="270">
        <v>0</v>
      </c>
      <c r="J499" s="270">
        <v>8.9999999999999993E-3</v>
      </c>
      <c r="K499" s="270">
        <v>3.0000000000000001E-3</v>
      </c>
      <c r="L499" s="270">
        <v>-1.000000000000778E-3</v>
      </c>
      <c r="M499" s="271">
        <v>43.814432989690722</v>
      </c>
      <c r="N499" s="269">
        <v>690</v>
      </c>
      <c r="O499" s="269">
        <v>1215</v>
      </c>
      <c r="P499" s="269">
        <v>1725</v>
      </c>
      <c r="Q499" s="269">
        <v>3450</v>
      </c>
      <c r="R499" s="269">
        <v>4485</v>
      </c>
      <c r="S499" s="269" t="s">
        <v>151</v>
      </c>
      <c r="T499" s="270">
        <v>4.5999999999999999E-2</v>
      </c>
      <c r="U499" s="270">
        <v>8.1000000000000003E-2</v>
      </c>
      <c r="V499" s="270">
        <v>0.115</v>
      </c>
      <c r="W499" s="270">
        <v>0.23</v>
      </c>
      <c r="X499" s="270">
        <v>0.29899999999999999</v>
      </c>
      <c r="Y499" s="270">
        <v>3.5999999999999997E-2</v>
      </c>
      <c r="Z499" s="270">
        <v>3.7999999999999999E-2</v>
      </c>
      <c r="AA499" s="270">
        <v>4.1000000000000002E-2</v>
      </c>
      <c r="AB499" s="270">
        <v>5.0999999999999997E-2</v>
      </c>
      <c r="AC499" s="270">
        <v>5.7000000000000002E-2</v>
      </c>
      <c r="AD499" s="270">
        <v>1E-3</v>
      </c>
      <c r="AE499" s="270">
        <v>2E-3</v>
      </c>
      <c r="AF499" s="270">
        <v>3.0000000000000001E-3</v>
      </c>
      <c r="AG499" s="270">
        <v>4.0000000000000001E-3</v>
      </c>
      <c r="AH499" s="270">
        <v>5.0000000000000001E-3</v>
      </c>
      <c r="AI499" s="270">
        <v>1.4E-2</v>
      </c>
      <c r="AJ499" s="270">
        <v>1.6E-2</v>
      </c>
      <c r="AK499" s="270">
        <v>1.9E-2</v>
      </c>
      <c r="AL499" s="270">
        <v>2.9000000000000001E-2</v>
      </c>
      <c r="AM499" s="270">
        <v>3.5000000000000003E-2</v>
      </c>
      <c r="AN499" s="270">
        <v>1.2999999999999999E-2</v>
      </c>
      <c r="AO499" s="270">
        <v>1.7999999999999999E-2</v>
      </c>
      <c r="AP499" s="270">
        <v>2.1000000000000001E-2</v>
      </c>
      <c r="AQ499" s="270">
        <v>2.5000000000000001E-2</v>
      </c>
      <c r="AR499" s="270">
        <v>2.9000000000000001E-2</v>
      </c>
      <c r="AS499" s="270">
        <v>3.0000000000000001E-3</v>
      </c>
      <c r="AT499" s="270">
        <v>6.0000000000000001E-3</v>
      </c>
      <c r="AU499" s="270">
        <v>0.01</v>
      </c>
      <c r="AV499" s="270">
        <v>1.7999999999999999E-2</v>
      </c>
      <c r="AW499" s="270">
        <v>2.3E-2</v>
      </c>
      <c r="AX499" s="270">
        <v>0.5</v>
      </c>
      <c r="AY499" s="270">
        <v>8</v>
      </c>
      <c r="AZ499" s="270">
        <v>0</v>
      </c>
      <c r="BA499" s="270">
        <v>6</v>
      </c>
      <c r="BB499" s="270">
        <v>0</v>
      </c>
      <c r="BC499" s="270">
        <v>0</v>
      </c>
      <c r="BD499" s="270">
        <v>0</v>
      </c>
      <c r="BE499" s="270">
        <v>0</v>
      </c>
      <c r="BF499" s="270">
        <v>0</v>
      </c>
      <c r="BG499" s="270">
        <v>0</v>
      </c>
    </row>
    <row r="500" spans="1:59">
      <c r="A500" s="267" t="s">
        <v>789</v>
      </c>
      <c r="B500" s="268">
        <v>2.2499999999999996E-2</v>
      </c>
      <c r="C500" s="268">
        <v>0.05</v>
      </c>
      <c r="D500" s="268">
        <v>0</v>
      </c>
      <c r="E500" s="268"/>
      <c r="F500" s="269">
        <v>414</v>
      </c>
      <c r="G500" s="270">
        <v>1.4999999999999999E-2</v>
      </c>
      <c r="H500" s="270">
        <v>1E-3</v>
      </c>
      <c r="I500" s="270">
        <v>0</v>
      </c>
      <c r="J500" s="270">
        <v>0</v>
      </c>
      <c r="K500" s="270">
        <v>4.0000000000000001E-3</v>
      </c>
      <c r="L500" s="270">
        <v>2.4999999999999953E-3</v>
      </c>
      <c r="M500" s="271">
        <v>36.231884057971016</v>
      </c>
      <c r="N500" s="269">
        <v>500</v>
      </c>
      <c r="O500" s="269">
        <v>600</v>
      </c>
      <c r="P500" s="269">
        <v>625</v>
      </c>
      <c r="Q500" s="269">
        <v>650</v>
      </c>
      <c r="R500" s="269">
        <v>700</v>
      </c>
      <c r="S500" s="269" t="s">
        <v>142</v>
      </c>
      <c r="T500" s="270">
        <v>0.02</v>
      </c>
      <c r="U500" s="270">
        <v>2.4E-2</v>
      </c>
      <c r="V500" s="270">
        <v>2.5000000000000001E-2</v>
      </c>
      <c r="W500" s="270">
        <v>2.5999999999999999E-2</v>
      </c>
      <c r="X500" s="270">
        <v>2.7E-2</v>
      </c>
      <c r="Y500" s="270">
        <v>1E-3</v>
      </c>
      <c r="Z500" s="270">
        <v>2E-3</v>
      </c>
      <c r="AA500" s="270">
        <v>2E-3</v>
      </c>
      <c r="AB500" s="270">
        <v>2E-3</v>
      </c>
      <c r="AC500" s="270">
        <v>3.0000000000000001E-3</v>
      </c>
      <c r="AD500" s="270">
        <v>0</v>
      </c>
      <c r="AE500" s="270">
        <v>0</v>
      </c>
      <c r="AF500" s="270">
        <v>0</v>
      </c>
      <c r="AG500" s="270">
        <v>0</v>
      </c>
      <c r="AH500" s="270">
        <v>0</v>
      </c>
      <c r="AI500" s="270">
        <v>0</v>
      </c>
      <c r="AJ500" s="270">
        <v>0</v>
      </c>
      <c r="AK500" s="270">
        <v>0</v>
      </c>
      <c r="AL500" s="270">
        <v>0</v>
      </c>
      <c r="AM500" s="270">
        <v>0</v>
      </c>
      <c r="AN500" s="270">
        <v>4.0000000000000001E-3</v>
      </c>
      <c r="AO500" s="270">
        <v>4.0000000000000001E-3</v>
      </c>
      <c r="AP500" s="270">
        <v>4.0000000000000001E-3</v>
      </c>
      <c r="AQ500" s="270">
        <v>4.0000000000000001E-3</v>
      </c>
      <c r="AR500" s="270">
        <v>4.0000000000000001E-3</v>
      </c>
      <c r="AS500" s="270">
        <v>3.0000000000000001E-3</v>
      </c>
      <c r="AT500" s="270">
        <v>3.0000000000000001E-3</v>
      </c>
      <c r="AU500" s="270">
        <v>3.0000000000000001E-3</v>
      </c>
      <c r="AV500" s="270">
        <v>3.0000000000000001E-3</v>
      </c>
      <c r="AW500" s="270">
        <v>3.0000000000000001E-3</v>
      </c>
      <c r="AX500" s="270">
        <v>0</v>
      </c>
      <c r="AY500" s="270">
        <v>0</v>
      </c>
      <c r="AZ500" s="270">
        <v>0</v>
      </c>
      <c r="BA500" s="270">
        <v>0</v>
      </c>
      <c r="BB500" s="270">
        <v>0</v>
      </c>
      <c r="BC500" s="270">
        <v>0</v>
      </c>
      <c r="BD500" s="270">
        <v>0</v>
      </c>
      <c r="BE500" s="270">
        <v>0</v>
      </c>
      <c r="BF500" s="270">
        <v>0</v>
      </c>
      <c r="BG500" s="270">
        <v>0</v>
      </c>
    </row>
    <row r="501" spans="1:59">
      <c r="A501" s="267" t="s">
        <v>790</v>
      </c>
      <c r="B501" s="268">
        <v>4.883333333333334E-2</v>
      </c>
      <c r="C501" s="268">
        <v>0.1</v>
      </c>
      <c r="D501" s="268">
        <v>0</v>
      </c>
      <c r="E501" s="268"/>
      <c r="F501" s="269">
        <v>1200</v>
      </c>
      <c r="G501" s="270">
        <v>0.03</v>
      </c>
      <c r="H501" s="270">
        <v>3.0000000000000001E-3</v>
      </c>
      <c r="I501" s="270">
        <v>0.02</v>
      </c>
      <c r="J501" s="270">
        <v>1E-3</v>
      </c>
      <c r="K501" s="270">
        <v>5.0000000000000001E-3</v>
      </c>
      <c r="L501" s="270">
        <v>-1.0166666666666664E-2</v>
      </c>
      <c r="M501" s="271">
        <v>25</v>
      </c>
      <c r="N501" s="269">
        <v>1200</v>
      </c>
      <c r="O501" s="269">
        <v>1225</v>
      </c>
      <c r="P501" s="269">
        <v>1250</v>
      </c>
      <c r="Q501" s="269">
        <v>1275</v>
      </c>
      <c r="R501" s="269">
        <v>2000</v>
      </c>
      <c r="S501" s="269" t="s">
        <v>222</v>
      </c>
      <c r="T501" s="270">
        <v>2E-3</v>
      </c>
      <c r="U501" s="270">
        <v>2E-3</v>
      </c>
      <c r="V501" s="270">
        <v>3.0000000000000001E-3</v>
      </c>
      <c r="W501" s="270">
        <v>3.0000000000000001E-3</v>
      </c>
      <c r="X501" s="270">
        <v>4.0000000000000001E-3</v>
      </c>
      <c r="Y501" s="270">
        <v>5.0000000000000001E-3</v>
      </c>
      <c r="Z501" s="270">
        <v>5.0000000000000001E-3</v>
      </c>
      <c r="AA501" s="270">
        <v>6.0000000000000001E-3</v>
      </c>
      <c r="AB501" s="270">
        <v>6.0000000000000001E-3</v>
      </c>
      <c r="AC501" s="270">
        <v>7.0000000000000001E-3</v>
      </c>
      <c r="AD501" s="270">
        <v>5.0000000000000001E-3</v>
      </c>
      <c r="AE501" s="270">
        <v>5.0000000000000001E-3</v>
      </c>
      <c r="AF501" s="270">
        <v>5.0000000000000001E-3</v>
      </c>
      <c r="AG501" s="270">
        <v>6.0000000000000001E-3</v>
      </c>
      <c r="AH501" s="270">
        <v>6.0000000000000001E-3</v>
      </c>
      <c r="AI501" s="270">
        <v>0</v>
      </c>
      <c r="AJ501" s="270">
        <v>0</v>
      </c>
      <c r="AK501" s="270">
        <v>1E-3</v>
      </c>
      <c r="AL501" s="270">
        <v>1E-3</v>
      </c>
      <c r="AM501" s="270">
        <v>1E-3</v>
      </c>
      <c r="AN501" s="270">
        <v>0.01</v>
      </c>
      <c r="AO501" s="270">
        <v>0.01</v>
      </c>
      <c r="AP501" s="270">
        <v>1.2E-2</v>
      </c>
      <c r="AQ501" s="270">
        <v>1.2E-2</v>
      </c>
      <c r="AR501" s="270">
        <v>1.4999999999999999E-2</v>
      </c>
      <c r="AS501" s="270">
        <v>0.04</v>
      </c>
      <c r="AT501" s="270">
        <v>4.4999999999999998E-2</v>
      </c>
      <c r="AU501" s="270">
        <v>0.05</v>
      </c>
      <c r="AV501" s="270">
        <v>0.05</v>
      </c>
      <c r="AW501" s="270">
        <v>0.05</v>
      </c>
      <c r="AX501" s="270">
        <v>0</v>
      </c>
      <c r="AY501" s="270">
        <v>0</v>
      </c>
      <c r="AZ501" s="270">
        <v>0</v>
      </c>
      <c r="BA501" s="270">
        <v>0</v>
      </c>
      <c r="BB501" s="270">
        <v>0</v>
      </c>
      <c r="BC501" s="270">
        <v>0</v>
      </c>
      <c r="BD501" s="270">
        <v>0</v>
      </c>
      <c r="BE501" s="270">
        <v>0</v>
      </c>
      <c r="BF501" s="270">
        <v>0</v>
      </c>
      <c r="BG501" s="270">
        <v>0</v>
      </c>
    </row>
    <row r="502" spans="1:59">
      <c r="A502" s="267" t="s">
        <v>791</v>
      </c>
      <c r="B502" s="268">
        <v>5.3583333333333344E-2</v>
      </c>
      <c r="C502" s="268">
        <v>0.09</v>
      </c>
      <c r="D502" s="268">
        <v>0</v>
      </c>
      <c r="E502" s="268"/>
      <c r="F502" s="269">
        <v>735</v>
      </c>
      <c r="G502" s="270">
        <v>0.04</v>
      </c>
      <c r="H502" s="270">
        <v>5.0000000000000001E-3</v>
      </c>
      <c r="I502" s="270">
        <v>0</v>
      </c>
      <c r="J502" s="270">
        <v>0</v>
      </c>
      <c r="K502" s="270">
        <v>2E-3</v>
      </c>
      <c r="L502" s="270">
        <v>6.5833333333333438E-3</v>
      </c>
      <c r="M502" s="271">
        <v>54.42176870748299</v>
      </c>
      <c r="N502" s="269">
        <v>800</v>
      </c>
      <c r="O502" s="269">
        <v>825</v>
      </c>
      <c r="P502" s="269">
        <v>850</v>
      </c>
      <c r="Q502" s="269">
        <v>860</v>
      </c>
      <c r="R502" s="269">
        <v>870</v>
      </c>
      <c r="S502" s="269" t="s">
        <v>174</v>
      </c>
      <c r="T502" s="270">
        <v>2.7E-2</v>
      </c>
      <c r="U502" s="270">
        <v>2.8000000000000001E-2</v>
      </c>
      <c r="V502" s="270">
        <v>2.8000000000000001E-2</v>
      </c>
      <c r="W502" s="270">
        <v>2.9000000000000001E-2</v>
      </c>
      <c r="X502" s="270">
        <v>2.9000000000000001E-2</v>
      </c>
      <c r="Y502" s="270">
        <v>7.0000000000000001E-3</v>
      </c>
      <c r="Z502" s="270">
        <v>7.0000000000000001E-3</v>
      </c>
      <c r="AA502" s="270">
        <v>7.0000000000000001E-3</v>
      </c>
      <c r="AB502" s="270">
        <v>7.0000000000000001E-3</v>
      </c>
      <c r="AC502" s="270">
        <v>7.0000000000000001E-3</v>
      </c>
      <c r="AD502" s="270">
        <v>0</v>
      </c>
      <c r="AE502" s="270">
        <v>0</v>
      </c>
      <c r="AF502" s="270">
        <v>0</v>
      </c>
      <c r="AG502" s="270">
        <v>0</v>
      </c>
      <c r="AH502" s="270">
        <v>0</v>
      </c>
      <c r="AI502" s="270">
        <v>3.0000000000000001E-3</v>
      </c>
      <c r="AJ502" s="270">
        <v>3.0000000000000001E-3</v>
      </c>
      <c r="AK502" s="270">
        <v>3.0000000000000001E-3</v>
      </c>
      <c r="AL502" s="270">
        <v>3.0000000000000001E-3</v>
      </c>
      <c r="AM502" s="270">
        <v>3.0000000000000001E-3</v>
      </c>
      <c r="AN502" s="270">
        <v>1E-3</v>
      </c>
      <c r="AO502" s="270">
        <v>1E-3</v>
      </c>
      <c r="AP502" s="270">
        <v>1E-3</v>
      </c>
      <c r="AQ502" s="270">
        <v>1E-3</v>
      </c>
      <c r="AR502" s="270">
        <v>1E-3</v>
      </c>
      <c r="AS502" s="270">
        <v>6.0000000000000001E-3</v>
      </c>
      <c r="AT502" s="270">
        <v>6.0000000000000001E-3</v>
      </c>
      <c r="AU502" s="270">
        <v>6.0000000000000001E-3</v>
      </c>
      <c r="AV502" s="270">
        <v>6.0000000000000001E-3</v>
      </c>
      <c r="AW502" s="270">
        <v>6.0000000000000001E-3</v>
      </c>
      <c r="AX502" s="270">
        <v>0</v>
      </c>
      <c r="AY502" s="270">
        <v>0</v>
      </c>
      <c r="AZ502" s="270">
        <v>0</v>
      </c>
      <c r="BA502" s="270">
        <v>0</v>
      </c>
      <c r="BB502" s="270">
        <v>0</v>
      </c>
      <c r="BC502" s="270">
        <v>0</v>
      </c>
      <c r="BD502" s="270">
        <v>0</v>
      </c>
      <c r="BE502" s="270">
        <v>0</v>
      </c>
      <c r="BF502" s="270">
        <v>0</v>
      </c>
      <c r="BG502" s="270">
        <v>0</v>
      </c>
    </row>
    <row r="503" spans="1:59">
      <c r="A503" s="267" t="s">
        <v>792</v>
      </c>
      <c r="B503" s="268">
        <v>0</v>
      </c>
      <c r="C503" s="268">
        <v>4.2999999999999997E-2</v>
      </c>
      <c r="D503" s="268">
        <v>0</v>
      </c>
      <c r="E503" s="268"/>
      <c r="F503" s="269">
        <v>645</v>
      </c>
      <c r="G503" s="270">
        <v>4.8000000000000001E-2</v>
      </c>
      <c r="H503" s="270">
        <v>1E-3</v>
      </c>
      <c r="I503" s="270">
        <v>0</v>
      </c>
      <c r="J503" s="270">
        <v>5.0000000000000001E-3</v>
      </c>
      <c r="K503" s="270">
        <v>0</v>
      </c>
      <c r="L503" s="270">
        <v>-5.3999999999999999E-2</v>
      </c>
      <c r="M503" s="271">
        <v>74.418604651162795</v>
      </c>
      <c r="N503" s="269">
        <v>300</v>
      </c>
      <c r="O503" s="269">
        <v>315</v>
      </c>
      <c r="P503" s="269">
        <v>325</v>
      </c>
      <c r="Q503" s="269">
        <v>335</v>
      </c>
      <c r="R503" s="269">
        <v>350</v>
      </c>
      <c r="S503" s="269" t="s">
        <v>218</v>
      </c>
      <c r="T503" s="270">
        <v>2.8000000000000001E-2</v>
      </c>
      <c r="U503" s="270">
        <v>0.03</v>
      </c>
      <c r="V503" s="270">
        <v>3.2000000000000001E-2</v>
      </c>
      <c r="W503" s="270">
        <v>3.5000000000000003E-2</v>
      </c>
      <c r="X503" s="270">
        <v>0.04</v>
      </c>
      <c r="Y503" s="270">
        <v>1E-3</v>
      </c>
      <c r="Z503" s="270">
        <v>1E-3</v>
      </c>
      <c r="AA503" s="270">
        <v>1E-3</v>
      </c>
      <c r="AB503" s="270">
        <v>2E-3</v>
      </c>
      <c r="AC503" s="270">
        <v>3.0000000000000001E-3</v>
      </c>
      <c r="AD503" s="270">
        <v>0</v>
      </c>
      <c r="AE503" s="270">
        <v>0</v>
      </c>
      <c r="AF503" s="270">
        <v>0</v>
      </c>
      <c r="AG503" s="270">
        <v>0</v>
      </c>
      <c r="AH503" s="270">
        <v>0</v>
      </c>
      <c r="AI503" s="270">
        <v>2E-3</v>
      </c>
      <c r="AJ503" s="270">
        <v>2E-3</v>
      </c>
      <c r="AK503" s="270">
        <v>2E-3</v>
      </c>
      <c r="AL503" s="270">
        <v>3.0000000000000001E-3</v>
      </c>
      <c r="AM503" s="270">
        <v>3.0000000000000001E-3</v>
      </c>
      <c r="AN503" s="270">
        <v>0</v>
      </c>
      <c r="AO503" s="270">
        <v>0</v>
      </c>
      <c r="AP503" s="270">
        <v>0</v>
      </c>
      <c r="AQ503" s="270">
        <v>0</v>
      </c>
      <c r="AR503" s="270">
        <v>0</v>
      </c>
      <c r="AS503" s="270">
        <v>1.7999999999999999E-2</v>
      </c>
      <c r="AT503" s="270">
        <v>0.02</v>
      </c>
      <c r="AU503" s="270">
        <v>2.1000000000000001E-2</v>
      </c>
      <c r="AV503" s="270">
        <v>2.4E-2</v>
      </c>
      <c r="AW503" s="270">
        <v>2.7E-2</v>
      </c>
      <c r="AX503" s="270">
        <v>1000</v>
      </c>
      <c r="AY503" s="270">
        <v>0</v>
      </c>
      <c r="AZ503" s="270">
        <v>0</v>
      </c>
      <c r="BA503" s="270">
        <v>0</v>
      </c>
      <c r="BB503" s="270">
        <v>0</v>
      </c>
      <c r="BC503" s="270">
        <v>0</v>
      </c>
      <c r="BD503" s="270">
        <v>0</v>
      </c>
      <c r="BE503" s="270">
        <v>0</v>
      </c>
      <c r="BF503" s="270">
        <v>0</v>
      </c>
      <c r="BG503" s="270">
        <v>0</v>
      </c>
    </row>
    <row r="504" spans="1:59">
      <c r="A504" s="267" t="s">
        <v>1042</v>
      </c>
      <c r="B504" s="268" t="s">
        <v>395</v>
      </c>
      <c r="C504" s="268">
        <v>0</v>
      </c>
      <c r="D504" s="268">
        <v>0</v>
      </c>
      <c r="E504" s="268"/>
      <c r="F504" s="269" t="e">
        <v>#N/A</v>
      </c>
      <c r="G504" s="270">
        <v>0</v>
      </c>
      <c r="H504" s="270">
        <v>0</v>
      </c>
      <c r="I504" s="270">
        <v>0</v>
      </c>
      <c r="J504" s="270">
        <v>0</v>
      </c>
      <c r="K504" s="270">
        <v>0</v>
      </c>
      <c r="L504" s="270" t="e">
        <v>#VALUE!</v>
      </c>
      <c r="M504" s="271" t="s">
        <v>395</v>
      </c>
      <c r="N504" s="269">
        <v>0</v>
      </c>
      <c r="O504" s="269">
        <v>0</v>
      </c>
      <c r="P504" s="269">
        <v>0</v>
      </c>
      <c r="Q504" s="269">
        <v>0</v>
      </c>
      <c r="R504" s="269">
        <v>0</v>
      </c>
      <c r="S504" s="269" t="s">
        <v>161</v>
      </c>
      <c r="T504" s="270">
        <v>0</v>
      </c>
      <c r="U504" s="270">
        <v>0</v>
      </c>
      <c r="V504" s="270">
        <v>0</v>
      </c>
      <c r="W504" s="270">
        <v>0</v>
      </c>
      <c r="X504" s="270">
        <v>0</v>
      </c>
      <c r="Y504" s="270">
        <v>0</v>
      </c>
      <c r="Z504" s="270">
        <v>0</v>
      </c>
      <c r="AA504" s="270">
        <v>0</v>
      </c>
      <c r="AB504" s="270">
        <v>0</v>
      </c>
      <c r="AC504" s="270">
        <v>0</v>
      </c>
      <c r="AD504" s="270">
        <v>0</v>
      </c>
      <c r="AE504" s="270">
        <v>0</v>
      </c>
      <c r="AF504" s="270">
        <v>0</v>
      </c>
      <c r="AG504" s="270">
        <v>0</v>
      </c>
      <c r="AH504" s="270">
        <v>0</v>
      </c>
      <c r="AI504" s="270">
        <v>0</v>
      </c>
      <c r="AJ504" s="270">
        <v>0</v>
      </c>
      <c r="AK504" s="270">
        <v>0</v>
      </c>
      <c r="AL504" s="270">
        <v>0</v>
      </c>
      <c r="AM504" s="270">
        <v>0</v>
      </c>
      <c r="AN504" s="270">
        <v>0</v>
      </c>
      <c r="AO504" s="270">
        <v>0</v>
      </c>
      <c r="AP504" s="270">
        <v>0</v>
      </c>
      <c r="AQ504" s="270">
        <v>0</v>
      </c>
      <c r="AR504" s="270">
        <v>0</v>
      </c>
      <c r="AS504" s="270">
        <v>0</v>
      </c>
      <c r="AT504" s="270">
        <v>0</v>
      </c>
      <c r="AU504" s="270">
        <v>0</v>
      </c>
      <c r="AV504" s="270">
        <v>0</v>
      </c>
      <c r="AW504" s="270">
        <v>0</v>
      </c>
      <c r="AX504" s="270">
        <v>0</v>
      </c>
      <c r="AY504" s="270">
        <v>0</v>
      </c>
      <c r="AZ504" s="270">
        <v>0</v>
      </c>
      <c r="BA504" s="270">
        <v>0</v>
      </c>
      <c r="BB504" s="270">
        <v>0</v>
      </c>
      <c r="BC504" s="270">
        <v>0</v>
      </c>
      <c r="BD504" s="270">
        <v>0</v>
      </c>
      <c r="BE504" s="270">
        <v>0</v>
      </c>
      <c r="BF504" s="270">
        <v>0</v>
      </c>
      <c r="BG504" s="270">
        <v>0</v>
      </c>
    </row>
    <row r="505" spans="1:59">
      <c r="A505" s="267" t="s">
        <v>793</v>
      </c>
      <c r="B505" s="268">
        <v>0.12508333333333335</v>
      </c>
      <c r="C505" s="268">
        <v>0.127</v>
      </c>
      <c r="D505" s="268">
        <v>0</v>
      </c>
      <c r="E505" s="268"/>
      <c r="F505" s="269">
        <v>1203</v>
      </c>
      <c r="G505" s="270">
        <v>0.06</v>
      </c>
      <c r="H505" s="270">
        <v>0.04</v>
      </c>
      <c r="I505" s="270">
        <v>0</v>
      </c>
      <c r="J505" s="270">
        <v>0</v>
      </c>
      <c r="K505" s="270">
        <v>1.2E-2</v>
      </c>
      <c r="L505" s="270">
        <v>1.308333333333335E-2</v>
      </c>
      <c r="M505" s="271">
        <v>49.875311720698257</v>
      </c>
      <c r="N505" s="269">
        <v>1226</v>
      </c>
      <c r="O505" s="269">
        <v>1276</v>
      </c>
      <c r="P505" s="269">
        <v>1326</v>
      </c>
      <c r="Q505" s="269">
        <v>1376</v>
      </c>
      <c r="R505" s="269">
        <v>1416</v>
      </c>
      <c r="S505" s="269" t="s">
        <v>175</v>
      </c>
      <c r="T505" s="270">
        <v>6.0999999999999999E-2</v>
      </c>
      <c r="U505" s="270">
        <v>6.3E-2</v>
      </c>
      <c r="V505" s="270">
        <v>6.6000000000000003E-2</v>
      </c>
      <c r="W505" s="270">
        <v>6.8000000000000005E-2</v>
      </c>
      <c r="X505" s="270">
        <v>0.26</v>
      </c>
      <c r="Y505" s="270">
        <v>4.2000000000000003E-2</v>
      </c>
      <c r="Z505" s="270">
        <v>4.5999999999999999E-2</v>
      </c>
      <c r="AA505" s="270">
        <v>0.05</v>
      </c>
      <c r="AB505" s="270">
        <v>5.3999999999999999E-2</v>
      </c>
      <c r="AC505" s="270">
        <v>5.8000000000000003E-2</v>
      </c>
      <c r="AD505" s="270">
        <v>0</v>
      </c>
      <c r="AE505" s="270">
        <v>0</v>
      </c>
      <c r="AF505" s="270">
        <v>0</v>
      </c>
      <c r="AG505" s="270">
        <v>0</v>
      </c>
      <c r="AH505" s="270">
        <v>0</v>
      </c>
      <c r="AI505" s="270">
        <v>0</v>
      </c>
      <c r="AJ505" s="270">
        <v>0</v>
      </c>
      <c r="AK505" s="270">
        <v>0</v>
      </c>
      <c r="AL505" s="270">
        <v>0</v>
      </c>
      <c r="AM505" s="270">
        <v>0</v>
      </c>
      <c r="AN505" s="270">
        <v>0.01</v>
      </c>
      <c r="AO505" s="270">
        <v>1.0999999999999999E-2</v>
      </c>
      <c r="AP505" s="270">
        <v>1.2E-2</v>
      </c>
      <c r="AQ505" s="270">
        <v>1.2E-2</v>
      </c>
      <c r="AR505" s="270">
        <v>1.2999999999999999E-2</v>
      </c>
      <c r="AS505" s="270">
        <v>8.0000000000000002E-3</v>
      </c>
      <c r="AT505" s="270">
        <v>8.9999999999999993E-3</v>
      </c>
      <c r="AU505" s="270">
        <v>8.9999999999999993E-3</v>
      </c>
      <c r="AV505" s="270">
        <v>0.01</v>
      </c>
      <c r="AW505" s="270">
        <v>0.01</v>
      </c>
      <c r="AX505" s="270">
        <v>2.4E-2</v>
      </c>
      <c r="AY505" s="270">
        <v>0.01</v>
      </c>
      <c r="AZ505" s="270">
        <v>0</v>
      </c>
      <c r="BA505" s="270">
        <v>0</v>
      </c>
      <c r="BB505" s="270">
        <v>0</v>
      </c>
      <c r="BC505" s="270">
        <v>0</v>
      </c>
      <c r="BD505" s="270">
        <v>0</v>
      </c>
      <c r="BE505" s="270">
        <v>0</v>
      </c>
      <c r="BF505" s="270">
        <v>0</v>
      </c>
      <c r="BG505" s="270">
        <v>0</v>
      </c>
    </row>
    <row r="506" spans="1:59">
      <c r="A506" s="267" t="s">
        <v>794</v>
      </c>
      <c r="B506" s="268">
        <v>0.10441666666666667</v>
      </c>
      <c r="C506" s="268">
        <v>0</v>
      </c>
      <c r="D506" s="268">
        <v>0</v>
      </c>
      <c r="E506" s="268"/>
      <c r="F506" s="269">
        <v>1767</v>
      </c>
      <c r="G506" s="270">
        <v>7.1999999999999995E-2</v>
      </c>
      <c r="H506" s="270">
        <v>3.0000000000000001E-3</v>
      </c>
      <c r="I506" s="270">
        <v>0</v>
      </c>
      <c r="J506" s="270">
        <v>0</v>
      </c>
      <c r="K506" s="270">
        <v>1.4999999999999999E-2</v>
      </c>
      <c r="L506" s="270">
        <v>1.4416666666666675E-2</v>
      </c>
      <c r="M506" s="271">
        <v>40.747028862478778</v>
      </c>
      <c r="N506" s="269">
        <v>2842</v>
      </c>
      <c r="O506" s="269">
        <v>3410</v>
      </c>
      <c r="P506" s="269">
        <v>4092</v>
      </c>
      <c r="Q506" s="269">
        <v>4910</v>
      </c>
      <c r="R506" s="269">
        <v>5892</v>
      </c>
      <c r="S506" s="269" t="s">
        <v>193</v>
      </c>
      <c r="T506" s="270">
        <v>8.3000000000000004E-2</v>
      </c>
      <c r="U506" s="270">
        <v>0.1</v>
      </c>
      <c r="V506" s="270">
        <v>0.11899999999999999</v>
      </c>
      <c r="W506" s="270">
        <v>0.14299999999999999</v>
      </c>
      <c r="X506" s="270">
        <v>0.17199999999999999</v>
      </c>
      <c r="Y506" s="270">
        <v>4.0000000000000001E-3</v>
      </c>
      <c r="Z506" s="270">
        <v>5.0000000000000001E-3</v>
      </c>
      <c r="AA506" s="270">
        <v>6.0000000000000001E-3</v>
      </c>
      <c r="AB506" s="270">
        <v>8.0000000000000002E-3</v>
      </c>
      <c r="AC506" s="270">
        <v>8.9999999999999993E-3</v>
      </c>
      <c r="AD506" s="270">
        <v>0</v>
      </c>
      <c r="AE506" s="270">
        <v>0</v>
      </c>
      <c r="AF506" s="270">
        <v>0</v>
      </c>
      <c r="AG506" s="270">
        <v>0</v>
      </c>
      <c r="AH506" s="270">
        <v>0</v>
      </c>
      <c r="AI506" s="270">
        <v>1E-3</v>
      </c>
      <c r="AJ506" s="270">
        <v>1E-3</v>
      </c>
      <c r="AK506" s="270">
        <v>1E-3</v>
      </c>
      <c r="AL506" s="270">
        <v>1E-3</v>
      </c>
      <c r="AM506" s="270">
        <v>1E-3</v>
      </c>
      <c r="AN506" s="270">
        <v>0</v>
      </c>
      <c r="AO506" s="270">
        <v>0</v>
      </c>
      <c r="AP506" s="270">
        <v>0</v>
      </c>
      <c r="AQ506" s="270">
        <v>0</v>
      </c>
      <c r="AR506" s="270">
        <v>0</v>
      </c>
      <c r="AS506" s="270">
        <v>1.0999999999999999E-2</v>
      </c>
      <c r="AT506" s="270">
        <v>1.2999999999999999E-2</v>
      </c>
      <c r="AU506" s="270">
        <v>1.6E-2</v>
      </c>
      <c r="AV506" s="270">
        <v>1.9E-2</v>
      </c>
      <c r="AW506" s="270">
        <v>2.3E-2</v>
      </c>
      <c r="AX506" s="270">
        <v>0</v>
      </c>
      <c r="AY506" s="270">
        <v>0</v>
      </c>
      <c r="AZ506" s="270">
        <v>0</v>
      </c>
      <c r="BA506" s="270">
        <v>0</v>
      </c>
      <c r="BB506" s="270">
        <v>0</v>
      </c>
      <c r="BC506" s="270">
        <v>0</v>
      </c>
      <c r="BD506" s="270">
        <v>0</v>
      </c>
      <c r="BE506" s="270">
        <v>0</v>
      </c>
      <c r="BF506" s="270">
        <v>0</v>
      </c>
      <c r="BG506" s="270">
        <v>0</v>
      </c>
    </row>
    <row r="507" spans="1:59">
      <c r="A507" s="267" t="s">
        <v>795</v>
      </c>
      <c r="B507" s="268">
        <v>0.99333333333333351</v>
      </c>
      <c r="C507" s="268">
        <v>3.527000000000001</v>
      </c>
      <c r="D507" s="268">
        <v>0</v>
      </c>
      <c r="E507" s="268"/>
      <c r="F507" s="269">
        <v>4832</v>
      </c>
      <c r="G507" s="270">
        <v>0.26400000000000001</v>
      </c>
      <c r="H507" s="270">
        <v>0.13100000000000001</v>
      </c>
      <c r="I507" s="270">
        <v>0.36</v>
      </c>
      <c r="J507" s="270">
        <v>0.01</v>
      </c>
      <c r="K507" s="270">
        <v>0</v>
      </c>
      <c r="L507" s="270">
        <v>0.2283333333333335</v>
      </c>
      <c r="M507" s="271">
        <v>54.635761589403977</v>
      </c>
      <c r="N507" s="269">
        <v>4800</v>
      </c>
      <c r="O507" s="269">
        <v>5280</v>
      </c>
      <c r="P507" s="269">
        <v>5800</v>
      </c>
      <c r="Q507" s="269">
        <v>6300</v>
      </c>
      <c r="R507" s="269">
        <v>6800</v>
      </c>
      <c r="S507" s="269" t="s">
        <v>179</v>
      </c>
      <c r="T507" s="270">
        <v>0.28000000000000003</v>
      </c>
      <c r="U507" s="270">
        <v>0.31</v>
      </c>
      <c r="V507" s="270">
        <v>0.35</v>
      </c>
      <c r="W507" s="270">
        <v>0.4</v>
      </c>
      <c r="X507" s="270">
        <v>0.45</v>
      </c>
      <c r="Y507" s="270">
        <v>0.16</v>
      </c>
      <c r="Z507" s="270">
        <v>0.17</v>
      </c>
      <c r="AA507" s="270">
        <v>0.18</v>
      </c>
      <c r="AB507" s="270">
        <v>0.19</v>
      </c>
      <c r="AC507" s="270">
        <v>0.2</v>
      </c>
      <c r="AD507" s="270">
        <v>1.7</v>
      </c>
      <c r="AE507" s="270">
        <v>1.7</v>
      </c>
      <c r="AF507" s="270">
        <v>1.7</v>
      </c>
      <c r="AG507" s="270">
        <v>1.7</v>
      </c>
      <c r="AH507" s="270">
        <v>1.7</v>
      </c>
      <c r="AI507" s="270">
        <v>1.2999999999999999E-2</v>
      </c>
      <c r="AJ507" s="270">
        <v>1.4E-2</v>
      </c>
      <c r="AK507" s="270">
        <v>1.4999999999999999E-2</v>
      </c>
      <c r="AL507" s="270">
        <v>1.6E-2</v>
      </c>
      <c r="AM507" s="270">
        <v>1.7000000000000001E-2</v>
      </c>
      <c r="AN507" s="270">
        <v>0</v>
      </c>
      <c r="AO507" s="270">
        <v>0</v>
      </c>
      <c r="AP507" s="270">
        <v>0</v>
      </c>
      <c r="AQ507" s="270">
        <v>0</v>
      </c>
      <c r="AR507" s="270">
        <v>0</v>
      </c>
      <c r="AS507" s="270">
        <v>0.33500000000000002</v>
      </c>
      <c r="AT507" s="270">
        <v>0.34100000000000003</v>
      </c>
      <c r="AU507" s="270">
        <v>0.34899999999999998</v>
      </c>
      <c r="AV507" s="270">
        <v>0.35899999999999999</v>
      </c>
      <c r="AW507" s="270">
        <v>0.36799999999999999</v>
      </c>
      <c r="AX507" s="270">
        <v>0</v>
      </c>
      <c r="AY507" s="270">
        <v>0</v>
      </c>
      <c r="AZ507" s="270">
        <v>0</v>
      </c>
      <c r="BA507" s="270">
        <v>0</v>
      </c>
      <c r="BB507" s="270">
        <v>0</v>
      </c>
      <c r="BC507" s="270">
        <v>0</v>
      </c>
      <c r="BD507" s="270">
        <v>0</v>
      </c>
      <c r="BE507" s="270">
        <v>0</v>
      </c>
      <c r="BF507" s="270">
        <v>0</v>
      </c>
      <c r="BG507" s="270">
        <v>0</v>
      </c>
    </row>
    <row r="508" spans="1:59">
      <c r="A508" s="267" t="s">
        <v>796</v>
      </c>
      <c r="B508" s="268">
        <v>49.476666666666667</v>
      </c>
      <c r="C508" s="268">
        <v>77.3</v>
      </c>
      <c r="D508" s="268">
        <v>1E-3</v>
      </c>
      <c r="E508" s="268"/>
      <c r="F508" s="269">
        <v>535000</v>
      </c>
      <c r="G508" s="270">
        <v>27.49</v>
      </c>
      <c r="H508" s="270">
        <v>9.8800000000000008</v>
      </c>
      <c r="I508" s="270">
        <v>2.02</v>
      </c>
      <c r="J508" s="270">
        <v>3.57</v>
      </c>
      <c r="K508" s="270">
        <v>1.3</v>
      </c>
      <c r="L508" s="270">
        <v>5.2156666666666709</v>
      </c>
      <c r="M508" s="271">
        <v>51.383177570093459</v>
      </c>
      <c r="N508" s="269">
        <v>618975</v>
      </c>
      <c r="O508" s="269">
        <v>799271</v>
      </c>
      <c r="P508" s="269">
        <v>973797</v>
      </c>
      <c r="Q508" s="269">
        <v>1134200</v>
      </c>
      <c r="R508" s="269">
        <v>1316200</v>
      </c>
      <c r="S508" s="269" t="s">
        <v>134</v>
      </c>
      <c r="T508" s="270">
        <v>36.450000000000003</v>
      </c>
      <c r="U508" s="270">
        <v>44.26</v>
      </c>
      <c r="V508" s="270">
        <v>51.67</v>
      </c>
      <c r="W508" s="270">
        <v>58.12</v>
      </c>
      <c r="X508" s="270">
        <v>65.08</v>
      </c>
      <c r="Y508" s="270">
        <v>14.17</v>
      </c>
      <c r="Z508" s="270">
        <v>17.2</v>
      </c>
      <c r="AA508" s="270">
        <v>20.09</v>
      </c>
      <c r="AB508" s="270">
        <v>22.56</v>
      </c>
      <c r="AC508" s="270">
        <v>25.26</v>
      </c>
      <c r="AD508" s="270">
        <v>1.61</v>
      </c>
      <c r="AE508" s="270">
        <v>1.96</v>
      </c>
      <c r="AF508" s="270">
        <v>2.2799999999999998</v>
      </c>
      <c r="AG508" s="270">
        <v>2.57</v>
      </c>
      <c r="AH508" s="270">
        <v>2.88</v>
      </c>
      <c r="AI508" s="270">
        <v>4.1859999999999999</v>
      </c>
      <c r="AJ508" s="270">
        <v>5.08</v>
      </c>
      <c r="AK508" s="270">
        <v>5.93</v>
      </c>
      <c r="AL508" s="270">
        <v>6.72</v>
      </c>
      <c r="AM508" s="270">
        <v>7.52</v>
      </c>
      <c r="AN508" s="270">
        <v>2.29</v>
      </c>
      <c r="AO508" s="270">
        <v>3.47</v>
      </c>
      <c r="AP508" s="270">
        <v>4.0599999999999996</v>
      </c>
      <c r="AQ508" s="270">
        <v>4.5199999999999996</v>
      </c>
      <c r="AR508" s="270">
        <v>5.0599999999999996</v>
      </c>
      <c r="AS508" s="270">
        <v>6.9729999999999999</v>
      </c>
      <c r="AT508" s="270">
        <v>8.548</v>
      </c>
      <c r="AU508" s="270">
        <v>9.9809999999999999</v>
      </c>
      <c r="AV508" s="270">
        <v>11.223000000000001</v>
      </c>
      <c r="AW508" s="270">
        <v>12.566000000000001</v>
      </c>
      <c r="AX508" s="270">
        <v>14</v>
      </c>
      <c r="AY508" s="270">
        <v>13.7</v>
      </c>
      <c r="AZ508" s="270">
        <v>0</v>
      </c>
      <c r="BA508" s="270">
        <v>0</v>
      </c>
      <c r="BB508" s="270">
        <v>0</v>
      </c>
      <c r="BC508" s="270">
        <v>0</v>
      </c>
      <c r="BD508" s="270">
        <v>0</v>
      </c>
      <c r="BE508" s="270">
        <v>0</v>
      </c>
      <c r="BF508" s="270">
        <v>0</v>
      </c>
      <c r="BG508" s="270">
        <v>0</v>
      </c>
    </row>
    <row r="509" spans="1:59">
      <c r="A509" s="267" t="s">
        <v>797</v>
      </c>
      <c r="B509" s="268">
        <v>0.45849999999999996</v>
      </c>
      <c r="C509" s="268">
        <v>6.6</v>
      </c>
      <c r="D509" s="268">
        <v>0.112</v>
      </c>
      <c r="E509" s="268"/>
      <c r="F509" s="269">
        <v>3228</v>
      </c>
      <c r="G509" s="270">
        <v>9.4E-2</v>
      </c>
      <c r="H509" s="270">
        <v>0.113</v>
      </c>
      <c r="I509" s="270">
        <v>0</v>
      </c>
      <c r="J509" s="270">
        <v>0</v>
      </c>
      <c r="K509" s="270">
        <v>7.0999999999999994E-2</v>
      </c>
      <c r="L509" s="270">
        <v>6.849999999999995E-2</v>
      </c>
      <c r="M509" s="271">
        <v>29.120198265179678</v>
      </c>
      <c r="N509" s="269">
        <v>3517</v>
      </c>
      <c r="O509" s="269">
        <v>3780</v>
      </c>
      <c r="P509" s="269">
        <v>4064</v>
      </c>
      <c r="Q509" s="269">
        <v>4369</v>
      </c>
      <c r="R509" s="269">
        <v>4696</v>
      </c>
      <c r="S509" s="269" t="s">
        <v>150</v>
      </c>
      <c r="T509" s="270">
        <v>0.10199999999999999</v>
      </c>
      <c r="U509" s="270">
        <v>0.109</v>
      </c>
      <c r="V509" s="270">
        <v>0.11700000000000001</v>
      </c>
      <c r="W509" s="270">
        <v>0.125</v>
      </c>
      <c r="X509" s="270">
        <v>0.13400000000000001</v>
      </c>
      <c r="Y509" s="270">
        <v>0.11799999999999999</v>
      </c>
      <c r="Z509" s="270">
        <v>0.126</v>
      </c>
      <c r="AA509" s="270">
        <v>0.13600000000000001</v>
      </c>
      <c r="AB509" s="270">
        <v>0.14599999999999999</v>
      </c>
      <c r="AC509" s="270">
        <v>0.157</v>
      </c>
      <c r="AD509" s="270">
        <v>0</v>
      </c>
      <c r="AE509" s="270">
        <v>0</v>
      </c>
      <c r="AF509" s="270">
        <v>0</v>
      </c>
      <c r="AG509" s="270">
        <v>0</v>
      </c>
      <c r="AH509" s="270">
        <v>0</v>
      </c>
      <c r="AI509" s="270">
        <v>0</v>
      </c>
      <c r="AJ509" s="270">
        <v>0</v>
      </c>
      <c r="AK509" s="270">
        <v>0</v>
      </c>
      <c r="AL509" s="270">
        <v>0</v>
      </c>
      <c r="AM509" s="270">
        <v>0</v>
      </c>
      <c r="AN509" s="270">
        <v>7.3999999999999996E-2</v>
      </c>
      <c r="AO509" s="270">
        <v>0.08</v>
      </c>
      <c r="AP509" s="270">
        <v>8.5999999999999993E-2</v>
      </c>
      <c r="AQ509" s="270">
        <v>9.0999999999999998E-2</v>
      </c>
      <c r="AR509" s="270">
        <v>9.8000000000000004E-2</v>
      </c>
      <c r="AS509" s="270">
        <v>5.5E-2</v>
      </c>
      <c r="AT509" s="270">
        <v>0.06</v>
      </c>
      <c r="AU509" s="270">
        <v>6.5000000000000002E-2</v>
      </c>
      <c r="AV509" s="270">
        <v>7.0000000000000007E-2</v>
      </c>
      <c r="AW509" s="270">
        <v>7.1999999999999995E-2</v>
      </c>
      <c r="AX509" s="270">
        <v>0</v>
      </c>
      <c r="AY509" s="270">
        <v>0</v>
      </c>
      <c r="AZ509" s="270">
        <v>0</v>
      </c>
      <c r="BA509" s="270">
        <v>0</v>
      </c>
      <c r="BB509" s="270">
        <v>0</v>
      </c>
      <c r="BC509" s="270">
        <v>0</v>
      </c>
      <c r="BD509" s="270">
        <v>0</v>
      </c>
      <c r="BE509" s="270">
        <v>0</v>
      </c>
      <c r="BF509" s="270">
        <v>0</v>
      </c>
      <c r="BG509" s="270">
        <v>0</v>
      </c>
    </row>
    <row r="510" spans="1:59">
      <c r="A510" s="267" t="s">
        <v>799</v>
      </c>
      <c r="B510" s="268">
        <v>0.33</v>
      </c>
      <c r="C510" s="268">
        <v>0.5</v>
      </c>
      <c r="D510" s="268">
        <v>0</v>
      </c>
      <c r="E510" s="268"/>
      <c r="F510" s="269">
        <v>3369</v>
      </c>
      <c r="G510" s="270">
        <v>0.17699999999999999</v>
      </c>
      <c r="H510" s="270">
        <v>1.6E-2</v>
      </c>
      <c r="I510" s="270">
        <v>7.2999999999999995E-2</v>
      </c>
      <c r="J510" s="270">
        <v>0</v>
      </c>
      <c r="K510" s="270">
        <v>1.6E-2</v>
      </c>
      <c r="L510" s="270">
        <v>4.7999999999999987E-2</v>
      </c>
      <c r="M510" s="271">
        <v>52.537845057880673</v>
      </c>
      <c r="N510" s="269">
        <v>3453</v>
      </c>
      <c r="O510" s="269">
        <v>3626</v>
      </c>
      <c r="P510" s="269">
        <v>3807</v>
      </c>
      <c r="Q510" s="269">
        <v>3997</v>
      </c>
      <c r="R510" s="269">
        <v>4197</v>
      </c>
      <c r="S510" s="269" t="s">
        <v>190</v>
      </c>
      <c r="T510" s="270">
        <v>0.18099999999999999</v>
      </c>
      <c r="U510" s="270">
        <v>0.19</v>
      </c>
      <c r="V510" s="270">
        <v>0.19900000000000001</v>
      </c>
      <c r="W510" s="270">
        <v>0.20799999999999999</v>
      </c>
      <c r="X510" s="270">
        <v>0.218</v>
      </c>
      <c r="Y510" s="270">
        <v>1.7000000000000001E-2</v>
      </c>
      <c r="Z510" s="270">
        <v>1.7999999999999999E-2</v>
      </c>
      <c r="AA510" s="270">
        <v>1.9E-2</v>
      </c>
      <c r="AB510" s="270">
        <v>0.02</v>
      </c>
      <c r="AC510" s="270">
        <v>2.1999999999999999E-2</v>
      </c>
      <c r="AD510" s="270">
        <v>7.4999999999999997E-2</v>
      </c>
      <c r="AE510" s="270">
        <v>7.9000000000000001E-2</v>
      </c>
      <c r="AF510" s="270">
        <v>8.4000000000000005E-2</v>
      </c>
      <c r="AG510" s="270">
        <v>8.8999999999999996E-2</v>
      </c>
      <c r="AH510" s="270">
        <v>9.4E-2</v>
      </c>
      <c r="AI510" s="270">
        <v>0</v>
      </c>
      <c r="AJ510" s="270">
        <v>0</v>
      </c>
      <c r="AK510" s="270">
        <v>0</v>
      </c>
      <c r="AL510" s="270">
        <v>0</v>
      </c>
      <c r="AM510" s="270">
        <v>0</v>
      </c>
      <c r="AN510" s="270">
        <v>1.6E-2</v>
      </c>
      <c r="AO510" s="270">
        <v>1.6E-2</v>
      </c>
      <c r="AP510" s="270">
        <v>1.6E-2</v>
      </c>
      <c r="AQ510" s="270">
        <v>1.6E-2</v>
      </c>
      <c r="AR510" s="270">
        <v>1.6E-2</v>
      </c>
      <c r="AS510" s="270">
        <v>4.9000000000000002E-2</v>
      </c>
      <c r="AT510" s="270">
        <v>5.1999999999999998E-2</v>
      </c>
      <c r="AU510" s="270">
        <v>5.3999999999999999E-2</v>
      </c>
      <c r="AV510" s="270">
        <v>5.7000000000000002E-2</v>
      </c>
      <c r="AW510" s="270">
        <v>0.06</v>
      </c>
      <c r="AX510" s="270">
        <v>0</v>
      </c>
      <c r="AY510" s="270">
        <v>0</v>
      </c>
      <c r="AZ510" s="270">
        <v>0</v>
      </c>
      <c r="BA510" s="270">
        <v>0</v>
      </c>
      <c r="BB510" s="270">
        <v>0</v>
      </c>
      <c r="BC510" s="270">
        <v>0</v>
      </c>
      <c r="BD510" s="270">
        <v>0</v>
      </c>
      <c r="BE510" s="270">
        <v>0</v>
      </c>
      <c r="BF510" s="270">
        <v>0</v>
      </c>
      <c r="BG510" s="270">
        <v>0</v>
      </c>
    </row>
    <row r="511" spans="1:59">
      <c r="A511" s="267" t="s">
        <v>800</v>
      </c>
      <c r="B511" s="268">
        <v>0.41675000000000001</v>
      </c>
      <c r="C511" s="268">
        <v>0.89999999999999991</v>
      </c>
      <c r="D511" s="268">
        <v>3.1E-2</v>
      </c>
      <c r="E511" s="268"/>
      <c r="F511" s="269">
        <v>3452</v>
      </c>
      <c r="G511" s="270">
        <v>0.317</v>
      </c>
      <c r="H511" s="270">
        <v>7.5999999999999998E-2</v>
      </c>
      <c r="I511" s="270">
        <v>1E-3</v>
      </c>
      <c r="J511" s="270">
        <v>0</v>
      </c>
      <c r="K511" s="270">
        <v>4.8000000000000001E-2</v>
      </c>
      <c r="L511" s="270">
        <v>-5.6249999999999967E-2</v>
      </c>
      <c r="M511" s="271">
        <v>91.830822711471612</v>
      </c>
      <c r="N511" s="269">
        <v>3815</v>
      </c>
      <c r="O511" s="269">
        <v>4005</v>
      </c>
      <c r="P511" s="269">
        <v>4205</v>
      </c>
      <c r="Q511" s="269">
        <v>4415</v>
      </c>
      <c r="R511" s="269">
        <v>4460</v>
      </c>
      <c r="S511" s="269" t="s">
        <v>148</v>
      </c>
      <c r="T511" s="270">
        <v>0.35</v>
      </c>
      <c r="U511" s="270">
        <v>0.36799999999999999</v>
      </c>
      <c r="V511" s="270">
        <v>0.38600000000000001</v>
      </c>
      <c r="W511" s="270">
        <v>0.40500000000000003</v>
      </c>
      <c r="X511" s="270">
        <v>0.41</v>
      </c>
      <c r="Y511" s="270">
        <v>8.4000000000000005E-2</v>
      </c>
      <c r="Z511" s="270">
        <v>8.7999999999999995E-2</v>
      </c>
      <c r="AA511" s="270">
        <v>9.2999999999999999E-2</v>
      </c>
      <c r="AB511" s="270">
        <v>9.7000000000000003E-2</v>
      </c>
      <c r="AC511" s="270">
        <v>9.8000000000000004E-2</v>
      </c>
      <c r="AD511" s="270">
        <v>1E-3</v>
      </c>
      <c r="AE511" s="270">
        <v>1E-3</v>
      </c>
      <c r="AF511" s="270">
        <v>1E-3</v>
      </c>
      <c r="AG511" s="270">
        <v>1E-3</v>
      </c>
      <c r="AH511" s="270">
        <v>1E-3</v>
      </c>
      <c r="AI511" s="270">
        <v>0</v>
      </c>
      <c r="AJ511" s="270">
        <v>0</v>
      </c>
      <c r="AK511" s="270">
        <v>0</v>
      </c>
      <c r="AL511" s="270">
        <v>0</v>
      </c>
      <c r="AM511" s="270">
        <v>0</v>
      </c>
      <c r="AN511" s="270">
        <v>5.2999999999999999E-2</v>
      </c>
      <c r="AO511" s="270">
        <v>5.6000000000000001E-2</v>
      </c>
      <c r="AP511" s="270">
        <v>5.8000000000000003E-2</v>
      </c>
      <c r="AQ511" s="270">
        <v>6.0999999999999999E-2</v>
      </c>
      <c r="AR511" s="270">
        <v>0.62</v>
      </c>
      <c r="AS511" s="270">
        <v>8.5000000000000006E-2</v>
      </c>
      <c r="AT511" s="270">
        <v>8.8999999999999996E-2</v>
      </c>
      <c r="AU511" s="270">
        <v>9.4E-2</v>
      </c>
      <c r="AV511" s="270">
        <v>9.8000000000000004E-2</v>
      </c>
      <c r="AW511" s="270">
        <v>0.19700000000000001</v>
      </c>
      <c r="AX511" s="270">
        <v>2</v>
      </c>
      <c r="AY511" s="270">
        <v>0</v>
      </c>
      <c r="AZ511" s="270">
        <v>0</v>
      </c>
      <c r="BA511" s="270">
        <v>0</v>
      </c>
      <c r="BB511" s="270">
        <v>0</v>
      </c>
      <c r="BC511" s="270">
        <v>0</v>
      </c>
      <c r="BD511" s="270">
        <v>0</v>
      </c>
      <c r="BE511" s="270">
        <v>0</v>
      </c>
      <c r="BF511" s="270">
        <v>0</v>
      </c>
      <c r="BG511" s="270">
        <v>0</v>
      </c>
    </row>
    <row r="512" spans="1:59">
      <c r="A512" s="267" t="s">
        <v>801</v>
      </c>
      <c r="B512" s="268">
        <v>4.8174166666666665</v>
      </c>
      <c r="C512" s="268">
        <v>19</v>
      </c>
      <c r="D512" s="268">
        <v>1.24</v>
      </c>
      <c r="E512" s="268"/>
      <c r="F512" s="269">
        <v>14293</v>
      </c>
      <c r="G512" s="270">
        <v>0.62</v>
      </c>
      <c r="H512" s="270">
        <v>0.56999999999999995</v>
      </c>
      <c r="I512" s="270">
        <v>1.1599999999999999</v>
      </c>
      <c r="J512" s="270">
        <v>0.01</v>
      </c>
      <c r="K512" s="270">
        <v>0.25</v>
      </c>
      <c r="L512" s="270">
        <v>0.96741666666666681</v>
      </c>
      <c r="M512" s="271">
        <v>43.377877282585878</v>
      </c>
      <c r="N512" s="269">
        <v>16033</v>
      </c>
      <c r="O512" s="269">
        <v>16650</v>
      </c>
      <c r="P512" s="269">
        <v>17066</v>
      </c>
      <c r="Q512" s="269">
        <v>17492</v>
      </c>
      <c r="R512" s="269">
        <v>18399</v>
      </c>
      <c r="S512" s="269" t="s">
        <v>147</v>
      </c>
      <c r="T512" s="270">
        <v>0.64100000000000001</v>
      </c>
      <c r="U512" s="270">
        <v>0.66600000000000004</v>
      </c>
      <c r="V512" s="270">
        <v>0.68300000000000005</v>
      </c>
      <c r="W512" s="270">
        <v>0.7</v>
      </c>
      <c r="X512" s="270">
        <v>0.73599999999999999</v>
      </c>
      <c r="Y512" s="270">
        <v>3.5000000000000003E-2</v>
      </c>
      <c r="Z512" s="270">
        <v>3.7999999999999999E-2</v>
      </c>
      <c r="AA512" s="270">
        <v>0.04</v>
      </c>
      <c r="AB512" s="270">
        <v>4.2000000000000003E-2</v>
      </c>
      <c r="AC512" s="270">
        <v>4.8000000000000001E-2</v>
      </c>
      <c r="AD512" s="270">
        <v>1.274</v>
      </c>
      <c r="AE512" s="270">
        <v>1.323</v>
      </c>
      <c r="AF512" s="270">
        <v>1.365</v>
      </c>
      <c r="AG512" s="270">
        <v>1.4</v>
      </c>
      <c r="AH512" s="270">
        <v>1.4079999999999999</v>
      </c>
      <c r="AI512" s="270">
        <v>0.622</v>
      </c>
      <c r="AJ512" s="270">
        <v>0.64500000000000002</v>
      </c>
      <c r="AK512" s="270">
        <v>0.66</v>
      </c>
      <c r="AL512" s="270">
        <v>0.67500000000000004</v>
      </c>
      <c r="AM512" s="270">
        <v>0.71</v>
      </c>
      <c r="AN512" s="270">
        <v>0.123</v>
      </c>
      <c r="AO512" s="270">
        <v>0.128</v>
      </c>
      <c r="AP512" s="270">
        <v>0.13200000000000001</v>
      </c>
      <c r="AQ512" s="270">
        <v>0.13500000000000001</v>
      </c>
      <c r="AR512" s="270">
        <v>0.13900000000000001</v>
      </c>
      <c r="AS512" s="270">
        <v>0.85</v>
      </c>
      <c r="AT512" s="270">
        <v>0.88300000000000001</v>
      </c>
      <c r="AU512" s="270">
        <v>0.91200000000000003</v>
      </c>
      <c r="AV512" s="270">
        <v>0.93500000000000005</v>
      </c>
      <c r="AW512" s="270">
        <v>0.99099999999999999</v>
      </c>
      <c r="AX512" s="270">
        <v>0</v>
      </c>
      <c r="AY512" s="270">
        <v>0</v>
      </c>
      <c r="AZ512" s="270">
        <v>0</v>
      </c>
      <c r="BA512" s="270">
        <v>0</v>
      </c>
      <c r="BB512" s="270">
        <v>0</v>
      </c>
      <c r="BC512" s="270">
        <v>0</v>
      </c>
      <c r="BD512" s="270">
        <v>0</v>
      </c>
      <c r="BE512" s="270">
        <v>0</v>
      </c>
      <c r="BF512" s="270">
        <v>0</v>
      </c>
      <c r="BG512" s="270">
        <v>0</v>
      </c>
    </row>
    <row r="513" spans="1:59">
      <c r="A513" s="267" t="s">
        <v>802</v>
      </c>
      <c r="B513" s="268">
        <v>4.3916666666666659E-2</v>
      </c>
      <c r="C513" s="268">
        <v>0.15000000000000002</v>
      </c>
      <c r="D513" s="268">
        <v>0</v>
      </c>
      <c r="E513" s="268"/>
      <c r="F513" s="269">
        <v>1079</v>
      </c>
      <c r="G513" s="270">
        <v>3.4000000000000002E-2</v>
      </c>
      <c r="H513" s="270">
        <v>2E-3</v>
      </c>
      <c r="I513" s="270">
        <v>0</v>
      </c>
      <c r="J513" s="270">
        <v>0</v>
      </c>
      <c r="K513" s="270">
        <v>1E-3</v>
      </c>
      <c r="L513" s="270">
        <v>6.9166666666666543E-3</v>
      </c>
      <c r="M513" s="271">
        <v>31.510658016682115</v>
      </c>
      <c r="N513" s="269">
        <v>1092</v>
      </c>
      <c r="O513" s="269">
        <v>1113</v>
      </c>
      <c r="P513" s="269">
        <v>1136</v>
      </c>
      <c r="Q513" s="269">
        <v>1159</v>
      </c>
      <c r="R513" s="269">
        <v>1182</v>
      </c>
      <c r="S513" s="269" t="s">
        <v>212</v>
      </c>
      <c r="T513" s="270">
        <v>3.4000000000000002E-2</v>
      </c>
      <c r="U513" s="270">
        <v>3.4000000000000002E-2</v>
      </c>
      <c r="V513" s="270">
        <v>3.4000000000000002E-2</v>
      </c>
      <c r="W513" s="270">
        <v>3.4000000000000002E-2</v>
      </c>
      <c r="X513" s="270">
        <v>3.4000000000000002E-2</v>
      </c>
      <c r="Y513" s="270">
        <v>2E-3</v>
      </c>
      <c r="Z513" s="270">
        <v>2E-3</v>
      </c>
      <c r="AA513" s="270">
        <v>2E-3</v>
      </c>
      <c r="AB513" s="270">
        <v>2E-3</v>
      </c>
      <c r="AC513" s="270">
        <v>2E-3</v>
      </c>
      <c r="AD513" s="270">
        <v>0</v>
      </c>
      <c r="AE513" s="270">
        <v>0</v>
      </c>
      <c r="AF513" s="270">
        <v>0</v>
      </c>
      <c r="AG513" s="270">
        <v>0</v>
      </c>
      <c r="AH513" s="270">
        <v>0</v>
      </c>
      <c r="AI513" s="270">
        <v>0</v>
      </c>
      <c r="AJ513" s="270">
        <v>0</v>
      </c>
      <c r="AK513" s="270">
        <v>0</v>
      </c>
      <c r="AL513" s="270">
        <v>0</v>
      </c>
      <c r="AM513" s="270">
        <v>0</v>
      </c>
      <c r="AN513" s="270">
        <v>1E-3</v>
      </c>
      <c r="AO513" s="270">
        <v>1E-3</v>
      </c>
      <c r="AP513" s="270">
        <v>1E-3</v>
      </c>
      <c r="AQ513" s="270">
        <v>1E-3</v>
      </c>
      <c r="AR513" s="270">
        <v>1E-3</v>
      </c>
      <c r="AS513" s="270">
        <v>7.0000000000000001E-3</v>
      </c>
      <c r="AT513" s="270">
        <v>7.0000000000000001E-3</v>
      </c>
      <c r="AU513" s="270">
        <v>7.0000000000000001E-3</v>
      </c>
      <c r="AV513" s="270">
        <v>7.0000000000000001E-3</v>
      </c>
      <c r="AW513" s="270">
        <v>7.0000000000000001E-3</v>
      </c>
      <c r="AX513" s="270">
        <v>0</v>
      </c>
      <c r="AY513" s="270">
        <v>0</v>
      </c>
      <c r="AZ513" s="270">
        <v>0</v>
      </c>
      <c r="BA513" s="270">
        <v>0</v>
      </c>
      <c r="BB513" s="270">
        <v>0</v>
      </c>
      <c r="BC513" s="270">
        <v>0</v>
      </c>
      <c r="BD513" s="270">
        <v>0</v>
      </c>
      <c r="BE513" s="270">
        <v>0</v>
      </c>
      <c r="BF513" s="270">
        <v>0</v>
      </c>
      <c r="BG513" s="270">
        <v>0</v>
      </c>
    </row>
    <row r="514" spans="1:59">
      <c r="A514" s="267" t="s">
        <v>803</v>
      </c>
      <c r="B514" s="268">
        <v>3.7762500000000006</v>
      </c>
      <c r="C514" s="268">
        <v>0.3</v>
      </c>
      <c r="D514" s="268">
        <v>0</v>
      </c>
      <c r="E514" s="268"/>
      <c r="F514" s="269">
        <v>940</v>
      </c>
      <c r="G514" s="270">
        <v>4.2999999999999997E-2</v>
      </c>
      <c r="H514" s="270">
        <v>8.0000000000000002E-3</v>
      </c>
      <c r="I514" s="270">
        <v>0</v>
      </c>
      <c r="J514" s="270">
        <v>0.01</v>
      </c>
      <c r="K514" s="270">
        <v>0</v>
      </c>
      <c r="L514" s="270">
        <v>3.7152500000000006</v>
      </c>
      <c r="M514" s="271">
        <v>45.744680851063826</v>
      </c>
      <c r="N514" s="269">
        <v>910</v>
      </c>
      <c r="O514" s="269">
        <v>930</v>
      </c>
      <c r="P514" s="269">
        <v>950</v>
      </c>
      <c r="Q514" s="269">
        <v>950</v>
      </c>
      <c r="R514" s="269">
        <v>950</v>
      </c>
      <c r="S514" s="269" t="s">
        <v>160</v>
      </c>
      <c r="T514" s="270">
        <v>4.1000000000000002E-2</v>
      </c>
      <c r="U514" s="270">
        <v>4.2000000000000003E-2</v>
      </c>
      <c r="V514" s="270">
        <v>4.2999999999999997E-2</v>
      </c>
      <c r="W514" s="270">
        <v>4.2999999999999997E-2</v>
      </c>
      <c r="X514" s="270">
        <v>4.2999999999999997E-2</v>
      </c>
      <c r="Y514" s="270">
        <v>4.4999999999999998E-2</v>
      </c>
      <c r="Z514" s="270">
        <v>4.4999999999999998E-2</v>
      </c>
      <c r="AA514" s="270">
        <v>4.5999999999999999E-2</v>
      </c>
      <c r="AB514" s="270">
        <v>4.5999999999999999E-2</v>
      </c>
      <c r="AC514" s="270">
        <v>4.5999999999999999E-2</v>
      </c>
      <c r="AD514" s="270">
        <v>0</v>
      </c>
      <c r="AE514" s="270">
        <v>0</v>
      </c>
      <c r="AF514" s="270">
        <v>0</v>
      </c>
      <c r="AG514" s="270">
        <v>0</v>
      </c>
      <c r="AH514" s="270">
        <v>0</v>
      </c>
      <c r="AI514" s="270">
        <v>2.5000000000000001E-2</v>
      </c>
      <c r="AJ514" s="270">
        <v>2.5000000000000001E-2</v>
      </c>
      <c r="AK514" s="270">
        <v>2.5000000000000001E-2</v>
      </c>
      <c r="AL514" s="270">
        <v>2.5000000000000001E-2</v>
      </c>
      <c r="AM514" s="270">
        <v>2.5000000000000001E-2</v>
      </c>
      <c r="AN514" s="270">
        <v>0</v>
      </c>
      <c r="AO514" s="270">
        <v>0</v>
      </c>
      <c r="AP514" s="270">
        <v>0</v>
      </c>
      <c r="AQ514" s="270">
        <v>0</v>
      </c>
      <c r="AR514" s="270">
        <v>0</v>
      </c>
      <c r="AS514" s="270">
        <v>1.6E-2</v>
      </c>
      <c r="AT514" s="270">
        <v>1.6E-2</v>
      </c>
      <c r="AU514" s="270">
        <v>1.6E-2</v>
      </c>
      <c r="AV514" s="270">
        <v>1.6E-2</v>
      </c>
      <c r="AW514" s="270">
        <v>1.6E-2</v>
      </c>
      <c r="AX514" s="270">
        <v>0</v>
      </c>
      <c r="AY514" s="270">
        <v>0</v>
      </c>
      <c r="AZ514" s="270">
        <v>0</v>
      </c>
      <c r="BA514" s="270">
        <v>0</v>
      </c>
      <c r="BB514" s="270">
        <v>0</v>
      </c>
      <c r="BC514" s="270">
        <v>0</v>
      </c>
      <c r="BD514" s="270">
        <v>0</v>
      </c>
      <c r="BE514" s="270">
        <v>0</v>
      </c>
      <c r="BF514" s="270">
        <v>0</v>
      </c>
      <c r="BG514" s="270">
        <v>0</v>
      </c>
    </row>
    <row r="515" spans="1:59">
      <c r="A515" s="267" t="s">
        <v>1043</v>
      </c>
      <c r="B515" s="268" t="s">
        <v>395</v>
      </c>
      <c r="C515" s="268">
        <v>0</v>
      </c>
      <c r="D515" s="268">
        <v>0</v>
      </c>
      <c r="E515" s="268"/>
      <c r="F515" s="269" t="e">
        <v>#N/A</v>
      </c>
      <c r="G515" s="270">
        <v>0</v>
      </c>
      <c r="H515" s="270">
        <v>0</v>
      </c>
      <c r="I515" s="270">
        <v>0</v>
      </c>
      <c r="J515" s="270">
        <v>0</v>
      </c>
      <c r="K515" s="270">
        <v>0</v>
      </c>
      <c r="L515" s="270" t="e">
        <v>#VALUE!</v>
      </c>
      <c r="M515" s="271" t="s">
        <v>395</v>
      </c>
      <c r="N515" s="269">
        <v>0</v>
      </c>
      <c r="O515" s="269">
        <v>0</v>
      </c>
      <c r="P515" s="269">
        <v>0</v>
      </c>
      <c r="Q515" s="269">
        <v>0</v>
      </c>
      <c r="R515" s="269">
        <v>0</v>
      </c>
      <c r="S515" s="269" t="s">
        <v>159</v>
      </c>
      <c r="T515" s="270">
        <v>0</v>
      </c>
      <c r="U515" s="270">
        <v>0</v>
      </c>
      <c r="V515" s="270">
        <v>0</v>
      </c>
      <c r="W515" s="270">
        <v>0</v>
      </c>
      <c r="X515" s="270">
        <v>0</v>
      </c>
      <c r="Y515" s="270">
        <v>0</v>
      </c>
      <c r="Z515" s="270">
        <v>0</v>
      </c>
      <c r="AA515" s="270">
        <v>0</v>
      </c>
      <c r="AB515" s="270">
        <v>0</v>
      </c>
      <c r="AC515" s="270">
        <v>0</v>
      </c>
      <c r="AD515" s="270">
        <v>0</v>
      </c>
      <c r="AE515" s="270">
        <v>0</v>
      </c>
      <c r="AF515" s="270">
        <v>0</v>
      </c>
      <c r="AG515" s="270">
        <v>0</v>
      </c>
      <c r="AH515" s="270">
        <v>0</v>
      </c>
      <c r="AI515" s="270">
        <v>0</v>
      </c>
      <c r="AJ515" s="270">
        <v>0</v>
      </c>
      <c r="AK515" s="270">
        <v>0</v>
      </c>
      <c r="AL515" s="270">
        <v>0</v>
      </c>
      <c r="AM515" s="270">
        <v>0</v>
      </c>
      <c r="AN515" s="270">
        <v>0</v>
      </c>
      <c r="AO515" s="270">
        <v>0</v>
      </c>
      <c r="AP515" s="270">
        <v>0</v>
      </c>
      <c r="AQ515" s="270">
        <v>0</v>
      </c>
      <c r="AR515" s="270">
        <v>0</v>
      </c>
      <c r="AS515" s="270">
        <v>0</v>
      </c>
      <c r="AT515" s="270">
        <v>0</v>
      </c>
      <c r="AU515" s="270">
        <v>0</v>
      </c>
      <c r="AV515" s="270">
        <v>0</v>
      </c>
      <c r="AW515" s="270">
        <v>0</v>
      </c>
      <c r="AX515" s="270">
        <v>0</v>
      </c>
      <c r="AY515" s="270">
        <v>0</v>
      </c>
      <c r="AZ515" s="270">
        <v>0</v>
      </c>
      <c r="BA515" s="270">
        <v>0</v>
      </c>
      <c r="BB515" s="270">
        <v>0</v>
      </c>
      <c r="BC515" s="270">
        <v>0</v>
      </c>
      <c r="BD515" s="270">
        <v>0</v>
      </c>
      <c r="BE515" s="270">
        <v>0</v>
      </c>
      <c r="BF515" s="270">
        <v>0</v>
      </c>
      <c r="BG515" s="270">
        <v>0</v>
      </c>
    </row>
    <row r="516" spans="1:59">
      <c r="A516" s="267" t="s">
        <v>804</v>
      </c>
      <c r="B516" s="268">
        <v>4.8090000000000002</v>
      </c>
      <c r="C516" s="268">
        <v>28.8</v>
      </c>
      <c r="D516" s="268">
        <v>0.90520547945205498</v>
      </c>
      <c r="E516" s="268"/>
      <c r="F516" s="269">
        <v>27000</v>
      </c>
      <c r="G516" s="270">
        <v>1.7</v>
      </c>
      <c r="H516" s="270">
        <v>0.65</v>
      </c>
      <c r="I516" s="270">
        <v>0.45</v>
      </c>
      <c r="J516" s="270">
        <v>0</v>
      </c>
      <c r="K516" s="270">
        <v>0.25</v>
      </c>
      <c r="L516" s="270">
        <v>0.85379452054794491</v>
      </c>
      <c r="M516" s="271">
        <v>62.962962962962962</v>
      </c>
      <c r="N516" s="269">
        <v>29025</v>
      </c>
      <c r="O516" s="269">
        <v>33379</v>
      </c>
      <c r="P516" s="269">
        <v>38386</v>
      </c>
      <c r="Q516" s="269">
        <v>44143</v>
      </c>
      <c r="R516" s="269">
        <v>50765</v>
      </c>
      <c r="S516" s="269" t="s">
        <v>149</v>
      </c>
      <c r="T516" s="270">
        <v>1.8280000000000001</v>
      </c>
      <c r="U516" s="270">
        <v>2.1019999999999999</v>
      </c>
      <c r="V516" s="270">
        <v>2.4169999999999998</v>
      </c>
      <c r="W516" s="270">
        <v>2.7789999999999999</v>
      </c>
      <c r="X516" s="270">
        <v>3.1960000000000002</v>
      </c>
      <c r="Y516" s="270">
        <v>0.68300000000000005</v>
      </c>
      <c r="Z516" s="270">
        <v>0.755</v>
      </c>
      <c r="AA516" s="270">
        <v>0.83399999999999996</v>
      </c>
      <c r="AB516" s="270">
        <v>0.92100000000000004</v>
      </c>
      <c r="AC516" s="270">
        <v>1.0169999999999999</v>
      </c>
      <c r="AD516" s="270">
        <v>0.47299999999999998</v>
      </c>
      <c r="AE516" s="270">
        <v>0.52200000000000002</v>
      </c>
      <c r="AF516" s="270">
        <v>0.57699999999999996</v>
      </c>
      <c r="AG516" s="270">
        <v>0.63700000000000001</v>
      </c>
      <c r="AH516" s="270">
        <v>0.70399999999999996</v>
      </c>
      <c r="AI516" s="270">
        <v>1</v>
      </c>
      <c r="AJ516" s="270">
        <v>1</v>
      </c>
      <c r="AK516" s="270">
        <v>1</v>
      </c>
      <c r="AL516" s="270">
        <v>1</v>
      </c>
      <c r="AM516" s="270">
        <v>1</v>
      </c>
      <c r="AN516" s="270">
        <v>0.25600000000000001</v>
      </c>
      <c r="AO516" s="270">
        <v>0.26900000000000002</v>
      </c>
      <c r="AP516" s="270">
        <v>0.28299999999999997</v>
      </c>
      <c r="AQ516" s="270">
        <v>0.29799999999999999</v>
      </c>
      <c r="AR516" s="270">
        <v>0.313</v>
      </c>
      <c r="AS516" s="270">
        <v>1.08</v>
      </c>
      <c r="AT516" s="270">
        <v>1.1839999999999999</v>
      </c>
      <c r="AU516" s="270">
        <v>1.302</v>
      </c>
      <c r="AV516" s="270">
        <v>1.4359999999999999</v>
      </c>
      <c r="AW516" s="270">
        <v>1.587</v>
      </c>
      <c r="AX516" s="270">
        <v>0</v>
      </c>
      <c r="AY516" s="270">
        <v>0</v>
      </c>
      <c r="AZ516" s="270">
        <v>0</v>
      </c>
      <c r="BA516" s="270">
        <v>0</v>
      </c>
      <c r="BB516" s="270">
        <v>0</v>
      </c>
      <c r="BC516" s="270">
        <v>0</v>
      </c>
      <c r="BD516" s="270">
        <v>0</v>
      </c>
      <c r="BE516" s="270">
        <v>0</v>
      </c>
      <c r="BF516" s="270">
        <v>0</v>
      </c>
      <c r="BG516" s="270">
        <v>0</v>
      </c>
    </row>
    <row r="517" spans="1:59">
      <c r="A517" s="267" t="s">
        <v>805</v>
      </c>
      <c r="B517" s="268">
        <v>0.13358333333333336</v>
      </c>
      <c r="C517" s="268">
        <v>0</v>
      </c>
      <c r="D517" s="268">
        <v>0</v>
      </c>
      <c r="E517" s="268"/>
      <c r="F517" s="269">
        <v>447</v>
      </c>
      <c r="G517" s="270">
        <v>2.1999999999999999E-2</v>
      </c>
      <c r="H517" s="270">
        <v>4.0000000000000001E-3</v>
      </c>
      <c r="I517" s="270">
        <v>0.107</v>
      </c>
      <c r="J517" s="270">
        <v>0</v>
      </c>
      <c r="K517" s="270">
        <v>1E-3</v>
      </c>
      <c r="L517" s="270">
        <v>-4.1666666666664853E-4</v>
      </c>
      <c r="M517" s="271">
        <v>49.217002237136462</v>
      </c>
      <c r="N517" s="269">
        <v>451</v>
      </c>
      <c r="O517" s="269">
        <v>456</v>
      </c>
      <c r="P517" s="269">
        <v>461</v>
      </c>
      <c r="Q517" s="269">
        <v>465</v>
      </c>
      <c r="R517" s="269">
        <v>470</v>
      </c>
      <c r="S517" s="269" t="s">
        <v>202</v>
      </c>
      <c r="T517" s="270">
        <v>2.4E-2</v>
      </c>
      <c r="U517" s="270">
        <v>2.5000000000000001E-2</v>
      </c>
      <c r="V517" s="270">
        <v>2.5999999999999999E-2</v>
      </c>
      <c r="W517" s="270">
        <v>2.8000000000000001E-2</v>
      </c>
      <c r="X517" s="270">
        <v>2.9000000000000001E-2</v>
      </c>
      <c r="Y517" s="270">
        <v>4.0000000000000001E-3</v>
      </c>
      <c r="Z517" s="270">
        <v>4.0000000000000001E-3</v>
      </c>
      <c r="AA517" s="270">
        <v>4.0000000000000001E-3</v>
      </c>
      <c r="AB517" s="270">
        <v>4.0000000000000001E-3</v>
      </c>
      <c r="AC517" s="270">
        <v>4.0000000000000001E-3</v>
      </c>
      <c r="AD517" s="270">
        <v>0.107</v>
      </c>
      <c r="AE517" s="270">
        <v>0.113</v>
      </c>
      <c r="AF517" s="270">
        <v>0.11799999999999999</v>
      </c>
      <c r="AG517" s="270">
        <v>0.124</v>
      </c>
      <c r="AH517" s="270">
        <v>0.13</v>
      </c>
      <c r="AI517" s="270">
        <v>0</v>
      </c>
      <c r="AJ517" s="270">
        <v>0</v>
      </c>
      <c r="AK517" s="270">
        <v>0</v>
      </c>
      <c r="AL517" s="270">
        <v>0</v>
      </c>
      <c r="AM517" s="270">
        <v>0</v>
      </c>
      <c r="AN517" s="270">
        <v>1E-3</v>
      </c>
      <c r="AO517" s="270">
        <v>2E-3</v>
      </c>
      <c r="AP517" s="270">
        <v>2E-3</v>
      </c>
      <c r="AQ517" s="270">
        <v>2E-3</v>
      </c>
      <c r="AR517" s="270">
        <v>2E-3</v>
      </c>
      <c r="AS517" s="270">
        <v>0.13600000000000001</v>
      </c>
      <c r="AT517" s="270">
        <v>0.14399999999999999</v>
      </c>
      <c r="AU517" s="270">
        <v>0.15</v>
      </c>
      <c r="AV517" s="270">
        <v>0.158</v>
      </c>
      <c r="AW517" s="270">
        <v>0.16500000000000001</v>
      </c>
      <c r="AX517" s="270">
        <v>0</v>
      </c>
      <c r="AY517" s="270">
        <v>0</v>
      </c>
      <c r="AZ517" s="270">
        <v>0</v>
      </c>
      <c r="BA517" s="270">
        <v>0</v>
      </c>
      <c r="BB517" s="270">
        <v>0</v>
      </c>
      <c r="BC517" s="270">
        <v>0</v>
      </c>
      <c r="BD517" s="270">
        <v>0</v>
      </c>
      <c r="BE517" s="270">
        <v>0</v>
      </c>
      <c r="BF517" s="270">
        <v>0</v>
      </c>
      <c r="BG517" s="270">
        <v>0</v>
      </c>
    </row>
    <row r="518" spans="1:59">
      <c r="A518" s="267" t="s">
        <v>806</v>
      </c>
      <c r="B518" s="268">
        <v>0.23983333333333337</v>
      </c>
      <c r="C518" s="268">
        <v>0.78899999999999992</v>
      </c>
      <c r="D518" s="268">
        <v>0</v>
      </c>
      <c r="E518" s="268"/>
      <c r="F518" s="269">
        <v>1432</v>
      </c>
      <c r="G518" s="270">
        <v>0.13100000000000001</v>
      </c>
      <c r="H518" s="270">
        <v>1.0999999999999999E-2</v>
      </c>
      <c r="I518" s="270">
        <v>1.0999999999999999E-2</v>
      </c>
      <c r="J518" s="270">
        <v>0</v>
      </c>
      <c r="K518" s="270">
        <v>4.2000000000000003E-2</v>
      </c>
      <c r="L518" s="270">
        <v>4.4833333333333336E-2</v>
      </c>
      <c r="M518" s="271">
        <v>91.480446927374302</v>
      </c>
      <c r="N518" s="269">
        <v>1541</v>
      </c>
      <c r="O518" s="269">
        <v>1661</v>
      </c>
      <c r="P518" s="269">
        <v>1790</v>
      </c>
      <c r="Q518" s="269">
        <v>1929</v>
      </c>
      <c r="R518" s="269">
        <v>2079</v>
      </c>
      <c r="S518" s="269" t="s">
        <v>201</v>
      </c>
      <c r="T518" s="270">
        <v>0.26500000000000001</v>
      </c>
      <c r="U518" s="270">
        <v>0.32500000000000001</v>
      </c>
      <c r="V518" s="270">
        <v>0.35499999999999998</v>
      </c>
      <c r="W518" s="270">
        <v>0.38500000000000001</v>
      </c>
      <c r="X518" s="270">
        <v>0.4</v>
      </c>
      <c r="Y518" s="270">
        <v>3.5000000000000003E-2</v>
      </c>
      <c r="Z518" s="270">
        <v>0.04</v>
      </c>
      <c r="AA518" s="270">
        <v>0.05</v>
      </c>
      <c r="AB518" s="270">
        <v>5.5E-2</v>
      </c>
      <c r="AC518" s="270">
        <v>0.06</v>
      </c>
      <c r="AD518" s="270">
        <v>2.1999999999999999E-2</v>
      </c>
      <c r="AE518" s="270">
        <v>2.5999999999999999E-2</v>
      </c>
      <c r="AF518" s="270">
        <v>0.03</v>
      </c>
      <c r="AG518" s="270">
        <v>3.5000000000000003E-2</v>
      </c>
      <c r="AH518" s="270">
        <v>0.04</v>
      </c>
      <c r="AI518" s="270">
        <v>0</v>
      </c>
      <c r="AJ518" s="270">
        <v>0</v>
      </c>
      <c r="AK518" s="270">
        <v>0</v>
      </c>
      <c r="AL518" s="270">
        <v>0</v>
      </c>
      <c r="AM518" s="270">
        <v>0</v>
      </c>
      <c r="AN518" s="270">
        <v>4.2999999999999997E-2</v>
      </c>
      <c r="AO518" s="270">
        <v>0.05</v>
      </c>
      <c r="AP518" s="270">
        <v>5.5E-2</v>
      </c>
      <c r="AQ518" s="270">
        <v>0.06</v>
      </c>
      <c r="AR518" s="270">
        <v>6.5000000000000002E-2</v>
      </c>
      <c r="AS518" s="270">
        <v>9.9000000000000005E-2</v>
      </c>
      <c r="AT518" s="270">
        <v>0.11899999999999999</v>
      </c>
      <c r="AU518" s="270">
        <v>0.13300000000000001</v>
      </c>
      <c r="AV518" s="270">
        <v>0.14499999999999999</v>
      </c>
      <c r="AW518" s="270">
        <v>0.153</v>
      </c>
      <c r="AX518" s="270">
        <v>0</v>
      </c>
      <c r="AY518" s="270">
        <v>0</v>
      </c>
      <c r="AZ518" s="270">
        <v>0</v>
      </c>
      <c r="BA518" s="270">
        <v>0</v>
      </c>
      <c r="BB518" s="270">
        <v>0</v>
      </c>
      <c r="BC518" s="270">
        <v>0</v>
      </c>
      <c r="BD518" s="270">
        <v>0</v>
      </c>
      <c r="BE518" s="270">
        <v>0</v>
      </c>
      <c r="BF518" s="270">
        <v>0</v>
      </c>
      <c r="BG518" s="270">
        <v>0</v>
      </c>
    </row>
    <row r="519" spans="1:59">
      <c r="A519" s="267" t="s">
        <v>807</v>
      </c>
      <c r="B519" s="268">
        <v>5.043333333333333</v>
      </c>
      <c r="C519" s="268">
        <v>12.5</v>
      </c>
      <c r="D519" s="268">
        <v>2.1649999999999996</v>
      </c>
      <c r="E519" s="268"/>
      <c r="F519" s="269">
        <v>19378</v>
      </c>
      <c r="G519" s="270">
        <v>0.97299999999999998</v>
      </c>
      <c r="H519" s="270">
        <v>0.40799999999999997</v>
      </c>
      <c r="I519" s="270">
        <v>0.4</v>
      </c>
      <c r="J519" s="270">
        <v>4.9000000000000002E-2</v>
      </c>
      <c r="K519" s="270">
        <v>0.23499999999999999</v>
      </c>
      <c r="L519" s="270">
        <v>0.81333333333333346</v>
      </c>
      <c r="M519" s="271">
        <v>50.211580142429561</v>
      </c>
      <c r="N519" s="269">
        <v>22240</v>
      </c>
      <c r="O519" s="269">
        <v>21951</v>
      </c>
      <c r="P519" s="269">
        <v>21666</v>
      </c>
      <c r="Q519" s="269">
        <v>21384</v>
      </c>
      <c r="R519" s="269">
        <v>21104</v>
      </c>
      <c r="S519" s="269" t="s">
        <v>184</v>
      </c>
      <c r="T519" s="270">
        <v>1.4690000000000001</v>
      </c>
      <c r="U519" s="270">
        <v>1.45</v>
      </c>
      <c r="V519" s="270">
        <v>1.431</v>
      </c>
      <c r="W519" s="270">
        <v>1.4119999999999999</v>
      </c>
      <c r="X519" s="270">
        <v>1.4</v>
      </c>
      <c r="Y519" s="270">
        <v>0.53100000000000003</v>
      </c>
      <c r="Z519" s="270">
        <v>0.52400000000000002</v>
      </c>
      <c r="AA519" s="270">
        <v>0.51700000000000002</v>
      </c>
      <c r="AB519" s="270">
        <v>0.51</v>
      </c>
      <c r="AC519" s="270">
        <v>0.5</v>
      </c>
      <c r="AD519" s="270">
        <v>1.0109999999999999</v>
      </c>
      <c r="AE519" s="270">
        <v>0.998</v>
      </c>
      <c r="AF519" s="270">
        <v>0.98499999999999999</v>
      </c>
      <c r="AG519" s="270">
        <v>0.97199999999999998</v>
      </c>
      <c r="AH519" s="270">
        <v>0.95</v>
      </c>
      <c r="AI519" s="270">
        <v>9.2999999999999999E-2</v>
      </c>
      <c r="AJ519" s="270">
        <v>9.1999999999999998E-2</v>
      </c>
      <c r="AK519" s="270">
        <v>9.0999999999999998E-2</v>
      </c>
      <c r="AL519" s="270">
        <v>0.09</v>
      </c>
      <c r="AM519" s="270">
        <v>0.08</v>
      </c>
      <c r="AN519" s="270">
        <v>8.5000000000000006E-2</v>
      </c>
      <c r="AO519" s="270">
        <v>8.4000000000000005E-2</v>
      </c>
      <c r="AP519" s="270">
        <v>8.3000000000000004E-2</v>
      </c>
      <c r="AQ519" s="270">
        <v>8.2000000000000003E-2</v>
      </c>
      <c r="AR519" s="270">
        <v>7.4999999999999997E-2</v>
      </c>
      <c r="AS519" s="270">
        <v>1.585</v>
      </c>
      <c r="AT519" s="270">
        <v>1.5649999999999999</v>
      </c>
      <c r="AU519" s="270">
        <v>1.544</v>
      </c>
      <c r="AV519" s="270">
        <v>1.524</v>
      </c>
      <c r="AW519" s="270">
        <v>1.494</v>
      </c>
      <c r="AX519" s="270">
        <v>0</v>
      </c>
      <c r="AY519" s="270">
        <v>0</v>
      </c>
      <c r="AZ519" s="270">
        <v>0</v>
      </c>
      <c r="BA519" s="270">
        <v>0</v>
      </c>
      <c r="BB519" s="270">
        <v>0</v>
      </c>
      <c r="BC519" s="270">
        <v>0</v>
      </c>
      <c r="BD519" s="270">
        <v>0</v>
      </c>
      <c r="BE519" s="270">
        <v>0</v>
      </c>
      <c r="BF519" s="270">
        <v>0</v>
      </c>
      <c r="BG519" s="270">
        <v>0</v>
      </c>
    </row>
    <row r="520" spans="1:59">
      <c r="A520" s="267" t="s">
        <v>808</v>
      </c>
      <c r="B520" s="268">
        <v>0.12641666666666665</v>
      </c>
      <c r="C520" s="268">
        <v>0.25</v>
      </c>
      <c r="D520" s="268">
        <v>1.3000000000000001E-2</v>
      </c>
      <c r="E520" s="268"/>
      <c r="F520" s="269">
        <v>1108</v>
      </c>
      <c r="G520" s="270">
        <v>0.06</v>
      </c>
      <c r="H520" s="270">
        <v>1.2999999999999999E-2</v>
      </c>
      <c r="I520" s="270">
        <v>2E-3</v>
      </c>
      <c r="J520" s="270">
        <v>3.1E-2</v>
      </c>
      <c r="K520" s="270">
        <v>4.0000000000000001E-3</v>
      </c>
      <c r="L520" s="270">
        <v>3.4166666666666512E-3</v>
      </c>
      <c r="M520" s="271">
        <v>54.151624548736464</v>
      </c>
      <c r="N520" s="269">
        <v>2008</v>
      </c>
      <c r="O520" s="269">
        <v>2286</v>
      </c>
      <c r="P520" s="269">
        <v>2400</v>
      </c>
      <c r="Q520" s="269">
        <v>2500</v>
      </c>
      <c r="R520" s="269">
        <v>2600</v>
      </c>
      <c r="S520" s="269" t="s">
        <v>163</v>
      </c>
      <c r="T520" s="270">
        <v>0.128</v>
      </c>
      <c r="U520" s="270">
        <v>0.14599999999999999</v>
      </c>
      <c r="V520" s="270">
        <v>0.156</v>
      </c>
      <c r="W520" s="270">
        <v>0.16600000000000001</v>
      </c>
      <c r="X520" s="270">
        <v>0.17</v>
      </c>
      <c r="Y520" s="270">
        <v>4.2999999999999997E-2</v>
      </c>
      <c r="Z520" s="270">
        <v>4.2999999999999997E-2</v>
      </c>
      <c r="AA520" s="270">
        <v>4.4999999999999998E-2</v>
      </c>
      <c r="AB520" s="270">
        <v>4.5999999999999999E-2</v>
      </c>
      <c r="AC520" s="270">
        <v>0.05</v>
      </c>
      <c r="AD520" s="270">
        <v>2.8000000000000001E-2</v>
      </c>
      <c r="AE520" s="270">
        <v>2.8000000000000001E-2</v>
      </c>
      <c r="AF520" s="270">
        <v>2.8000000000000001E-2</v>
      </c>
      <c r="AG520" s="270">
        <v>2.8000000000000001E-2</v>
      </c>
      <c r="AH520" s="270">
        <v>0.03</v>
      </c>
      <c r="AI520" s="270">
        <v>6.0000000000000001E-3</v>
      </c>
      <c r="AJ520" s="270">
        <v>6.0000000000000001E-3</v>
      </c>
      <c r="AK520" s="270">
        <v>7.0000000000000001E-3</v>
      </c>
      <c r="AL520" s="270">
        <v>8.0000000000000002E-3</v>
      </c>
      <c r="AM520" s="270">
        <v>0.01</v>
      </c>
      <c r="AN520" s="270">
        <v>8.0000000000000002E-3</v>
      </c>
      <c r="AO520" s="270">
        <v>8.0000000000000002E-3</v>
      </c>
      <c r="AP520" s="270">
        <v>0</v>
      </c>
      <c r="AQ520" s="270">
        <v>0</v>
      </c>
      <c r="AR520" s="270">
        <v>1E-3</v>
      </c>
      <c r="AS520" s="270">
        <v>0</v>
      </c>
      <c r="AT520" s="270">
        <v>0</v>
      </c>
      <c r="AU520" s="270">
        <v>0</v>
      </c>
      <c r="AV520" s="270">
        <v>0</v>
      </c>
      <c r="AW520" s="270">
        <v>0</v>
      </c>
      <c r="AX520" s="270">
        <v>0</v>
      </c>
      <c r="AY520" s="270">
        <v>0</v>
      </c>
      <c r="AZ520" s="270">
        <v>0</v>
      </c>
      <c r="BA520" s="270">
        <v>0</v>
      </c>
      <c r="BB520" s="270">
        <v>0</v>
      </c>
      <c r="BC520" s="270">
        <v>0</v>
      </c>
      <c r="BD520" s="270">
        <v>0</v>
      </c>
      <c r="BE520" s="270">
        <v>0</v>
      </c>
      <c r="BF520" s="270">
        <v>0</v>
      </c>
      <c r="BG520" s="270">
        <v>0</v>
      </c>
    </row>
    <row r="521" spans="1:59">
      <c r="A521" s="267" t="s">
        <v>1044</v>
      </c>
      <c r="B521" s="268" t="s">
        <v>395</v>
      </c>
      <c r="C521" s="268">
        <v>0</v>
      </c>
      <c r="D521" s="268">
        <v>0</v>
      </c>
      <c r="E521" s="268"/>
      <c r="F521" s="269" t="e">
        <v>#N/A</v>
      </c>
      <c r="G521" s="270">
        <v>0</v>
      </c>
      <c r="H521" s="270">
        <v>0</v>
      </c>
      <c r="I521" s="270">
        <v>0</v>
      </c>
      <c r="J521" s="270">
        <v>0</v>
      </c>
      <c r="K521" s="270">
        <v>0</v>
      </c>
      <c r="L521" s="270" t="e">
        <v>#VALUE!</v>
      </c>
      <c r="M521" s="271" t="s">
        <v>395</v>
      </c>
      <c r="N521" s="269">
        <v>0</v>
      </c>
      <c r="O521" s="269">
        <v>0</v>
      </c>
      <c r="P521" s="269">
        <v>0</v>
      </c>
      <c r="Q521" s="269">
        <v>0</v>
      </c>
      <c r="R521" s="269">
        <v>0</v>
      </c>
      <c r="S521" s="269" t="s">
        <v>188</v>
      </c>
      <c r="T521" s="270">
        <v>0</v>
      </c>
      <c r="U521" s="270">
        <v>0</v>
      </c>
      <c r="V521" s="270">
        <v>0</v>
      </c>
      <c r="W521" s="270">
        <v>0</v>
      </c>
      <c r="X521" s="270">
        <v>0</v>
      </c>
      <c r="Y521" s="270">
        <v>0</v>
      </c>
      <c r="Z521" s="270">
        <v>0</v>
      </c>
      <c r="AA521" s="270">
        <v>0</v>
      </c>
      <c r="AB521" s="270">
        <v>0</v>
      </c>
      <c r="AC521" s="270">
        <v>0</v>
      </c>
      <c r="AD521" s="270">
        <v>0</v>
      </c>
      <c r="AE521" s="270">
        <v>0</v>
      </c>
      <c r="AF521" s="270">
        <v>0</v>
      </c>
      <c r="AG521" s="270">
        <v>0</v>
      </c>
      <c r="AH521" s="270">
        <v>0</v>
      </c>
      <c r="AI521" s="270">
        <v>0</v>
      </c>
      <c r="AJ521" s="270">
        <v>0</v>
      </c>
      <c r="AK521" s="270">
        <v>0</v>
      </c>
      <c r="AL521" s="270">
        <v>0</v>
      </c>
      <c r="AM521" s="270">
        <v>0</v>
      </c>
      <c r="AN521" s="270">
        <v>0</v>
      </c>
      <c r="AO521" s="270">
        <v>0</v>
      </c>
      <c r="AP521" s="270">
        <v>0</v>
      </c>
      <c r="AQ521" s="270">
        <v>0</v>
      </c>
      <c r="AR521" s="270">
        <v>0</v>
      </c>
      <c r="AS521" s="270">
        <v>0</v>
      </c>
      <c r="AT521" s="270">
        <v>0</v>
      </c>
      <c r="AU521" s="270">
        <v>0</v>
      </c>
      <c r="AV521" s="270">
        <v>0</v>
      </c>
      <c r="AW521" s="270">
        <v>0</v>
      </c>
      <c r="AX521" s="270">
        <v>0</v>
      </c>
      <c r="AY521" s="270">
        <v>0</v>
      </c>
      <c r="AZ521" s="270">
        <v>0</v>
      </c>
      <c r="BA521" s="270">
        <v>0</v>
      </c>
      <c r="BB521" s="270">
        <v>0</v>
      </c>
      <c r="BC521" s="270">
        <v>0</v>
      </c>
      <c r="BD521" s="270">
        <v>0</v>
      </c>
      <c r="BE521" s="270">
        <v>0</v>
      </c>
      <c r="BF521" s="270">
        <v>0</v>
      </c>
      <c r="BG521" s="270">
        <v>0</v>
      </c>
    </row>
    <row r="522" spans="1:59">
      <c r="A522" s="267" t="s">
        <v>809</v>
      </c>
      <c r="B522" s="268">
        <v>0.28791666666666665</v>
      </c>
      <c r="C522" s="268">
        <v>1.9079999999999999</v>
      </c>
      <c r="D522" s="268">
        <v>4.7E-2</v>
      </c>
      <c r="E522" s="268"/>
      <c r="F522" s="269">
        <v>1447</v>
      </c>
      <c r="G522" s="270">
        <v>0.11899999999999999</v>
      </c>
      <c r="H522" s="270">
        <v>1.6E-2</v>
      </c>
      <c r="I522" s="270">
        <v>1.6E-2</v>
      </c>
      <c r="J522" s="270">
        <v>1.9E-2</v>
      </c>
      <c r="K522" s="270">
        <v>5.0000000000000001E-3</v>
      </c>
      <c r="L522" s="270">
        <v>6.5916666666666623E-2</v>
      </c>
      <c r="M522" s="271">
        <v>82.23911541119557</v>
      </c>
      <c r="N522" s="269">
        <v>1500</v>
      </c>
      <c r="O522" s="269">
        <v>1525</v>
      </c>
      <c r="P522" s="269">
        <v>1530</v>
      </c>
      <c r="Q522" s="269">
        <v>1535</v>
      </c>
      <c r="R522" s="269">
        <v>1540</v>
      </c>
      <c r="S522" s="269" t="s">
        <v>168</v>
      </c>
      <c r="T522" s="270">
        <v>9.4E-2</v>
      </c>
      <c r="U522" s="270">
        <v>9.6000000000000002E-2</v>
      </c>
      <c r="V522" s="270">
        <v>9.8000000000000004E-2</v>
      </c>
      <c r="W522" s="270">
        <v>0.1</v>
      </c>
      <c r="X522" s="270">
        <v>0.10199999999999999</v>
      </c>
      <c r="Y522" s="270">
        <v>4.7E-2</v>
      </c>
      <c r="Z522" s="270">
        <v>4.9000000000000002E-2</v>
      </c>
      <c r="AA522" s="270">
        <v>5.0999999999999997E-2</v>
      </c>
      <c r="AB522" s="270">
        <v>5.2999999999999999E-2</v>
      </c>
      <c r="AC522" s="270">
        <v>5.5E-2</v>
      </c>
      <c r="AD522" s="270">
        <v>2.5999999999999999E-2</v>
      </c>
      <c r="AE522" s="270">
        <v>2.7E-2</v>
      </c>
      <c r="AF522" s="270">
        <v>2.8000000000000001E-2</v>
      </c>
      <c r="AG522" s="270">
        <v>2.9000000000000001E-2</v>
      </c>
      <c r="AH522" s="270">
        <v>0.03</v>
      </c>
      <c r="AI522" s="270">
        <v>3.5000000000000003E-2</v>
      </c>
      <c r="AJ522" s="270">
        <v>3.5999999999999997E-2</v>
      </c>
      <c r="AK522" s="270">
        <v>3.6999999999999998E-2</v>
      </c>
      <c r="AL522" s="270">
        <v>3.7999999999999999E-2</v>
      </c>
      <c r="AM522" s="270">
        <v>3.9E-2</v>
      </c>
      <c r="AN522" s="270">
        <v>5.0000000000000001E-3</v>
      </c>
      <c r="AO522" s="270">
        <v>5.0000000000000001E-3</v>
      </c>
      <c r="AP522" s="270">
        <v>5.0000000000000001E-3</v>
      </c>
      <c r="AQ522" s="270">
        <v>5.0000000000000001E-3</v>
      </c>
      <c r="AR522" s="270">
        <v>5.0000000000000001E-3</v>
      </c>
      <c r="AS522" s="270">
        <v>4.8000000000000001E-2</v>
      </c>
      <c r="AT522" s="270">
        <v>0.05</v>
      </c>
      <c r="AU522" s="270">
        <v>5.0999999999999997E-2</v>
      </c>
      <c r="AV522" s="270">
        <v>5.1999999999999998E-2</v>
      </c>
      <c r="AW522" s="270">
        <v>5.3999999999999999E-2</v>
      </c>
      <c r="AX522" s="270">
        <v>0</v>
      </c>
      <c r="AY522" s="270">
        <v>0</v>
      </c>
      <c r="AZ522" s="270">
        <v>0</v>
      </c>
      <c r="BA522" s="270">
        <v>0</v>
      </c>
      <c r="BB522" s="270">
        <v>0</v>
      </c>
      <c r="BC522" s="270">
        <v>0</v>
      </c>
      <c r="BD522" s="270">
        <v>0</v>
      </c>
      <c r="BE522" s="270">
        <v>0</v>
      </c>
      <c r="BF522" s="270">
        <v>0</v>
      </c>
      <c r="BG522" s="270">
        <v>0</v>
      </c>
    </row>
    <row r="523" spans="1:59">
      <c r="A523" s="267" t="s">
        <v>810</v>
      </c>
      <c r="B523" s="268">
        <v>12.833083333333335</v>
      </c>
      <c r="C523" s="268">
        <v>19.361999999999998</v>
      </c>
      <c r="D523" s="268">
        <v>3.7000000000000005E-2</v>
      </c>
      <c r="E523" s="268"/>
      <c r="F523" s="269">
        <v>84390</v>
      </c>
      <c r="G523" s="270">
        <v>4.2709999999999999</v>
      </c>
      <c r="H523" s="270">
        <v>0</v>
      </c>
      <c r="I523" s="270">
        <v>6.202</v>
      </c>
      <c r="J523" s="270">
        <v>0</v>
      </c>
      <c r="K523" s="270">
        <v>1.2</v>
      </c>
      <c r="L523" s="270">
        <v>1.1230833333333354</v>
      </c>
      <c r="M523" s="271">
        <v>50.610261879369595</v>
      </c>
      <c r="N523" s="269">
        <v>85100</v>
      </c>
      <c r="O523" s="269">
        <v>91600</v>
      </c>
      <c r="P523" s="269">
        <v>98100</v>
      </c>
      <c r="Q523" s="269">
        <v>104600</v>
      </c>
      <c r="R523" s="269">
        <v>111100</v>
      </c>
      <c r="S523" s="269" t="s">
        <v>148</v>
      </c>
      <c r="T523" s="270">
        <v>5.8940000000000001</v>
      </c>
      <c r="U523" s="270">
        <v>6.5170000000000003</v>
      </c>
      <c r="V523" s="270">
        <v>7.21</v>
      </c>
      <c r="W523" s="270">
        <v>7.98</v>
      </c>
      <c r="X523" s="270">
        <v>8.75</v>
      </c>
      <c r="Y523" s="270">
        <v>0</v>
      </c>
      <c r="Z523" s="270">
        <v>0</v>
      </c>
      <c r="AA523" s="270">
        <v>0</v>
      </c>
      <c r="AB523" s="270">
        <v>0</v>
      </c>
      <c r="AC523" s="270">
        <v>0</v>
      </c>
      <c r="AD523" s="270">
        <v>7.0730000000000004</v>
      </c>
      <c r="AE523" s="270">
        <v>7.82</v>
      </c>
      <c r="AF523" s="270">
        <v>8.6519999999999992</v>
      </c>
      <c r="AG523" s="270">
        <v>9.5760000000000005</v>
      </c>
      <c r="AH523" s="270">
        <v>10.5</v>
      </c>
      <c r="AI523" s="270">
        <v>0</v>
      </c>
      <c r="AJ523" s="270">
        <v>0</v>
      </c>
      <c r="AK523" s="270">
        <v>0</v>
      </c>
      <c r="AL523" s="270">
        <v>0</v>
      </c>
      <c r="AM523" s="270">
        <v>0</v>
      </c>
      <c r="AN523" s="270">
        <v>1.1140000000000001</v>
      </c>
      <c r="AO523" s="270">
        <v>1.21</v>
      </c>
      <c r="AP523" s="270">
        <v>1.3129999999999999</v>
      </c>
      <c r="AQ523" s="270">
        <v>1.4259999999999999</v>
      </c>
      <c r="AR523" s="270">
        <v>1.5</v>
      </c>
      <c r="AS523" s="270">
        <v>1.5580000000000001</v>
      </c>
      <c r="AT523" s="270">
        <v>1.72</v>
      </c>
      <c r="AU523" s="270">
        <v>1.9</v>
      </c>
      <c r="AV523" s="270">
        <v>2.1</v>
      </c>
      <c r="AW523" s="270">
        <v>2.2949999999999999</v>
      </c>
      <c r="AX523" s="270">
        <v>4.1219999999999999</v>
      </c>
      <c r="AY523" s="270">
        <v>2.52</v>
      </c>
      <c r="AZ523" s="270">
        <v>2.52</v>
      </c>
      <c r="BA523" s="270">
        <v>2.52</v>
      </c>
      <c r="BB523" s="270">
        <v>0</v>
      </c>
      <c r="BC523" s="270">
        <v>0</v>
      </c>
      <c r="BD523" s="270">
        <v>0</v>
      </c>
      <c r="BE523" s="270">
        <v>0</v>
      </c>
      <c r="BF523" s="270">
        <v>0</v>
      </c>
      <c r="BG523" s="270">
        <v>0</v>
      </c>
    </row>
    <row r="524" spans="1:59">
      <c r="A524" s="267" t="s">
        <v>147</v>
      </c>
      <c r="B524" s="268">
        <v>3.1739999999999999</v>
      </c>
      <c r="C524" s="268">
        <v>10.333</v>
      </c>
      <c r="D524" s="268">
        <v>0</v>
      </c>
      <c r="E524" s="268"/>
      <c r="F524" s="269">
        <v>9932</v>
      </c>
      <c r="G524" s="270">
        <v>0.64</v>
      </c>
      <c r="H524" s="270">
        <v>0.55299999999999994</v>
      </c>
      <c r="I524" s="270">
        <v>1.9770000000000001</v>
      </c>
      <c r="J524" s="270">
        <v>0</v>
      </c>
      <c r="K524" s="270">
        <v>0.125</v>
      </c>
      <c r="L524" s="270">
        <v>-0.121</v>
      </c>
      <c r="M524" s="271">
        <v>64.438179621425689</v>
      </c>
      <c r="N524" s="269">
        <v>9000</v>
      </c>
      <c r="O524" s="269">
        <v>9500</v>
      </c>
      <c r="P524" s="269">
        <v>10000</v>
      </c>
      <c r="Q524" s="269">
        <v>10500</v>
      </c>
      <c r="R524" s="269">
        <v>11000</v>
      </c>
      <c r="S524" s="269" t="s">
        <v>149</v>
      </c>
      <c r="T524" s="270">
        <v>0.7</v>
      </c>
      <c r="U524" s="270">
        <v>0.72499999999999998</v>
      </c>
      <c r="V524" s="270">
        <v>0.75</v>
      </c>
      <c r="W524" s="270">
        <v>0.77500000000000002</v>
      </c>
      <c r="X524" s="270">
        <v>0.8</v>
      </c>
      <c r="Y524" s="270">
        <v>0.6</v>
      </c>
      <c r="Z524" s="270">
        <v>0.65</v>
      </c>
      <c r="AA524" s="270">
        <v>0.7</v>
      </c>
      <c r="AB524" s="270">
        <v>0.75</v>
      </c>
      <c r="AC524" s="270">
        <v>0.8</v>
      </c>
      <c r="AD524" s="270">
        <v>1.9</v>
      </c>
      <c r="AE524" s="270">
        <v>2</v>
      </c>
      <c r="AF524" s="270">
        <v>2.1</v>
      </c>
      <c r="AG524" s="270">
        <v>2.2000000000000002</v>
      </c>
      <c r="AH524" s="270">
        <v>2.2999999999999998</v>
      </c>
      <c r="AI524" s="270">
        <v>0</v>
      </c>
      <c r="AJ524" s="270">
        <v>0</v>
      </c>
      <c r="AK524" s="270">
        <v>0</v>
      </c>
      <c r="AL524" s="270">
        <v>0</v>
      </c>
      <c r="AM524" s="270">
        <v>0</v>
      </c>
      <c r="AN524" s="270">
        <v>7.4999999999999997E-2</v>
      </c>
      <c r="AO524" s="270">
        <v>7.4999999999999997E-2</v>
      </c>
      <c r="AP524" s="270">
        <v>7.4999999999999997E-2</v>
      </c>
      <c r="AQ524" s="270">
        <v>7.4999999999999997E-2</v>
      </c>
      <c r="AR524" s="270">
        <v>7.4999999999999997E-2</v>
      </c>
      <c r="AS524" s="270">
        <v>0.377</v>
      </c>
      <c r="AT524" s="270">
        <v>0.4</v>
      </c>
      <c r="AU524" s="270">
        <v>0.42199999999999999</v>
      </c>
      <c r="AV524" s="270">
        <v>0.44400000000000001</v>
      </c>
      <c r="AW524" s="270">
        <v>0.46700000000000003</v>
      </c>
      <c r="AX524" s="270">
        <v>0</v>
      </c>
      <c r="AY524" s="270">
        <v>0</v>
      </c>
      <c r="AZ524" s="270">
        <v>0</v>
      </c>
      <c r="BA524" s="270">
        <v>0</v>
      </c>
      <c r="BB524" s="270">
        <v>0</v>
      </c>
      <c r="BC524" s="270">
        <v>0</v>
      </c>
      <c r="BD524" s="270">
        <v>0</v>
      </c>
      <c r="BE524" s="270">
        <v>0</v>
      </c>
      <c r="BF524" s="270">
        <v>0</v>
      </c>
      <c r="BG524" s="270">
        <v>0</v>
      </c>
    </row>
    <row r="525" spans="1:59">
      <c r="A525" s="267" t="s">
        <v>811</v>
      </c>
      <c r="B525" s="268">
        <v>9.7750000000000004E-2</v>
      </c>
      <c r="C525" s="268">
        <v>0.75</v>
      </c>
      <c r="D525" s="268">
        <v>0</v>
      </c>
      <c r="E525" s="268"/>
      <c r="F525" s="269">
        <v>913</v>
      </c>
      <c r="G525" s="270">
        <v>4.1000000000000002E-2</v>
      </c>
      <c r="H525" s="270">
        <v>0.02</v>
      </c>
      <c r="I525" s="270">
        <v>0</v>
      </c>
      <c r="J525" s="270">
        <v>8.9999999999999993E-3</v>
      </c>
      <c r="K525" s="270">
        <v>2.7E-2</v>
      </c>
      <c r="L525" s="270">
        <v>7.5000000000001454E-4</v>
      </c>
      <c r="M525" s="271">
        <v>44.906900328587078</v>
      </c>
      <c r="N525" s="269">
        <v>1300</v>
      </c>
      <c r="O525" s="269">
        <v>1500</v>
      </c>
      <c r="P525" s="269">
        <v>1700</v>
      </c>
      <c r="Q525" s="269">
        <v>1900</v>
      </c>
      <c r="R525" s="269">
        <v>2100</v>
      </c>
      <c r="S525" s="269" t="s">
        <v>147</v>
      </c>
      <c r="T525" s="270">
        <v>5.5E-2</v>
      </c>
      <c r="U525" s="270">
        <v>6.3E-2</v>
      </c>
      <c r="V525" s="270">
        <v>7.0999999999999994E-2</v>
      </c>
      <c r="W525" s="270">
        <v>7.9000000000000001E-2</v>
      </c>
      <c r="X525" s="270">
        <v>8.6999999999999994E-2</v>
      </c>
      <c r="Y525" s="270">
        <v>1.4999999999999999E-2</v>
      </c>
      <c r="Z525" s="270">
        <v>1.7000000000000001E-2</v>
      </c>
      <c r="AA525" s="270">
        <v>1.9E-2</v>
      </c>
      <c r="AB525" s="270">
        <v>2.1000000000000001E-2</v>
      </c>
      <c r="AC525" s="270">
        <v>2.3E-2</v>
      </c>
      <c r="AD525" s="270">
        <v>0</v>
      </c>
      <c r="AE525" s="270">
        <v>0</v>
      </c>
      <c r="AF525" s="270">
        <v>0</v>
      </c>
      <c r="AG525" s="270">
        <v>0</v>
      </c>
      <c r="AH525" s="270">
        <v>0</v>
      </c>
      <c r="AI525" s="270">
        <v>1.2999999999999999E-2</v>
      </c>
      <c r="AJ525" s="270">
        <v>1.4999999999999999E-2</v>
      </c>
      <c r="AK525" s="270">
        <v>1.7000000000000001E-2</v>
      </c>
      <c r="AL525" s="270">
        <v>1.9E-2</v>
      </c>
      <c r="AM525" s="270">
        <v>2.1000000000000001E-2</v>
      </c>
      <c r="AN525" s="270">
        <v>3.6999999999999998E-2</v>
      </c>
      <c r="AO525" s="270">
        <v>3.6999999999999998E-2</v>
      </c>
      <c r="AP525" s="270">
        <v>3.6999999999999998E-2</v>
      </c>
      <c r="AQ525" s="270">
        <v>3.6999999999999998E-2</v>
      </c>
      <c r="AR525" s="270">
        <v>3.6999999999999998E-2</v>
      </c>
      <c r="AS525" s="270">
        <v>3.3000000000000002E-2</v>
      </c>
      <c r="AT525" s="270">
        <v>3.5999999999999997E-2</v>
      </c>
      <c r="AU525" s="270">
        <v>3.9E-2</v>
      </c>
      <c r="AV525" s="270">
        <v>4.2999999999999997E-2</v>
      </c>
      <c r="AW525" s="270">
        <v>4.5999999999999999E-2</v>
      </c>
      <c r="AX525" s="270">
        <v>0</v>
      </c>
      <c r="AY525" s="270">
        <v>0</v>
      </c>
      <c r="AZ525" s="270">
        <v>0</v>
      </c>
      <c r="BA525" s="270">
        <v>0</v>
      </c>
      <c r="BB525" s="270">
        <v>0</v>
      </c>
      <c r="BC525" s="270">
        <v>0</v>
      </c>
      <c r="BD525" s="270">
        <v>0</v>
      </c>
      <c r="BE525" s="270">
        <v>0</v>
      </c>
      <c r="BF525" s="270">
        <v>0</v>
      </c>
      <c r="BG525" s="270">
        <v>0</v>
      </c>
    </row>
    <row r="526" spans="1:59">
      <c r="A526" s="267" t="s">
        <v>812</v>
      </c>
      <c r="B526" s="268">
        <v>268.77500000000003</v>
      </c>
      <c r="C526" s="268">
        <v>30.9</v>
      </c>
      <c r="D526" s="268">
        <v>1.4470000000000001</v>
      </c>
      <c r="E526" s="268"/>
      <c r="F526" s="269">
        <v>57158</v>
      </c>
      <c r="G526" s="270">
        <v>2.92</v>
      </c>
      <c r="H526" s="270">
        <v>1.75</v>
      </c>
      <c r="I526" s="270">
        <v>1.52</v>
      </c>
      <c r="J526" s="270">
        <v>0.27</v>
      </c>
      <c r="K526" s="270">
        <v>0.45</v>
      </c>
      <c r="L526" s="270">
        <v>260.41800000000001</v>
      </c>
      <c r="M526" s="271">
        <v>51.086462087546799</v>
      </c>
      <c r="N526" s="269">
        <v>58300</v>
      </c>
      <c r="O526" s="269">
        <v>61200</v>
      </c>
      <c r="P526" s="269">
        <v>64300</v>
      </c>
      <c r="Q526" s="269">
        <v>67500</v>
      </c>
      <c r="R526" s="269">
        <v>70900</v>
      </c>
      <c r="S526" s="269" t="s">
        <v>162</v>
      </c>
      <c r="T526" s="270">
        <v>3</v>
      </c>
      <c r="U526" s="270">
        <v>3.15</v>
      </c>
      <c r="V526" s="270">
        <v>3.3</v>
      </c>
      <c r="W526" s="270">
        <v>3.47</v>
      </c>
      <c r="X526" s="270">
        <v>3.65</v>
      </c>
      <c r="Y526" s="270">
        <v>1.8</v>
      </c>
      <c r="Z526" s="270">
        <v>1.89</v>
      </c>
      <c r="AA526" s="270">
        <v>1.98</v>
      </c>
      <c r="AB526" s="270">
        <v>2.98</v>
      </c>
      <c r="AC526" s="270">
        <v>3.13</v>
      </c>
      <c r="AD526" s="270">
        <v>1.56</v>
      </c>
      <c r="AE526" s="270">
        <v>1.64</v>
      </c>
      <c r="AF526" s="270">
        <v>1.72</v>
      </c>
      <c r="AG526" s="270">
        <v>1.81</v>
      </c>
      <c r="AH526" s="270">
        <v>1.9</v>
      </c>
      <c r="AI526" s="270">
        <v>0.28000000000000003</v>
      </c>
      <c r="AJ526" s="270">
        <v>0.29599999999999999</v>
      </c>
      <c r="AK526" s="270">
        <v>0.31</v>
      </c>
      <c r="AL526" s="270">
        <v>0.32600000000000001</v>
      </c>
      <c r="AM526" s="270">
        <v>0.34200000000000003</v>
      </c>
      <c r="AN526" s="270">
        <v>0.82</v>
      </c>
      <c r="AO526" s="270">
        <v>0.86</v>
      </c>
      <c r="AP526" s="270">
        <v>0.9</v>
      </c>
      <c r="AQ526" s="270">
        <v>0.94</v>
      </c>
      <c r="AR526" s="270">
        <v>0.99</v>
      </c>
      <c r="AS526" s="270">
        <v>0.58099999999999996</v>
      </c>
      <c r="AT526" s="270">
        <v>0.60799999999999998</v>
      </c>
      <c r="AU526" s="270">
        <v>0.63600000000000001</v>
      </c>
      <c r="AV526" s="270">
        <v>0.73899999999999999</v>
      </c>
      <c r="AW526" s="270">
        <v>0.77500000000000002</v>
      </c>
      <c r="AX526" s="270">
        <v>0</v>
      </c>
      <c r="AY526" s="270">
        <v>0</v>
      </c>
      <c r="AZ526" s="270">
        <v>0</v>
      </c>
      <c r="BA526" s="270">
        <v>0</v>
      </c>
      <c r="BB526" s="270">
        <v>0</v>
      </c>
      <c r="BC526" s="270">
        <v>0</v>
      </c>
      <c r="BD526" s="270">
        <v>0</v>
      </c>
      <c r="BE526" s="270">
        <v>0</v>
      </c>
      <c r="BF526" s="270">
        <v>0</v>
      </c>
      <c r="BG526" s="270">
        <v>0</v>
      </c>
    </row>
    <row r="527" spans="1:59">
      <c r="A527" s="267" t="s">
        <v>1045</v>
      </c>
      <c r="B527" s="268" t="s">
        <v>395</v>
      </c>
      <c r="C527" s="268">
        <v>0</v>
      </c>
      <c r="D527" s="268">
        <v>0</v>
      </c>
      <c r="E527" s="268"/>
      <c r="F527" s="269" t="e">
        <v>#N/A</v>
      </c>
      <c r="G527" s="270">
        <v>0</v>
      </c>
      <c r="H527" s="270">
        <v>0</v>
      </c>
      <c r="I527" s="270">
        <v>0</v>
      </c>
      <c r="J527" s="270">
        <v>0</v>
      </c>
      <c r="K527" s="270">
        <v>0</v>
      </c>
      <c r="L527" s="270" t="e">
        <v>#VALUE!</v>
      </c>
      <c r="M527" s="271" t="s">
        <v>395</v>
      </c>
      <c r="N527" s="269">
        <v>0</v>
      </c>
      <c r="O527" s="269">
        <v>0</v>
      </c>
      <c r="P527" s="269">
        <v>0</v>
      </c>
      <c r="Q527" s="269">
        <v>0</v>
      </c>
      <c r="R527" s="269">
        <v>0</v>
      </c>
      <c r="S527" s="269" t="s">
        <v>155</v>
      </c>
      <c r="T527" s="270">
        <v>0</v>
      </c>
      <c r="U527" s="270">
        <v>0</v>
      </c>
      <c r="V527" s="270">
        <v>0</v>
      </c>
      <c r="W527" s="270">
        <v>0</v>
      </c>
      <c r="X527" s="270">
        <v>0</v>
      </c>
      <c r="Y527" s="270">
        <v>0</v>
      </c>
      <c r="Z527" s="270">
        <v>0</v>
      </c>
      <c r="AA527" s="270">
        <v>0</v>
      </c>
      <c r="AB527" s="270">
        <v>0</v>
      </c>
      <c r="AC527" s="270">
        <v>0</v>
      </c>
      <c r="AD527" s="270">
        <v>0</v>
      </c>
      <c r="AE527" s="270">
        <v>0</v>
      </c>
      <c r="AF527" s="270">
        <v>0</v>
      </c>
      <c r="AG527" s="270">
        <v>0</v>
      </c>
      <c r="AH527" s="270">
        <v>0</v>
      </c>
      <c r="AI527" s="270">
        <v>0</v>
      </c>
      <c r="AJ527" s="270">
        <v>0</v>
      </c>
      <c r="AK527" s="270">
        <v>0</v>
      </c>
      <c r="AL527" s="270">
        <v>0</v>
      </c>
      <c r="AM527" s="270">
        <v>0</v>
      </c>
      <c r="AN527" s="270">
        <v>0</v>
      </c>
      <c r="AO527" s="270">
        <v>0</v>
      </c>
      <c r="AP527" s="270">
        <v>0</v>
      </c>
      <c r="AQ527" s="270">
        <v>0</v>
      </c>
      <c r="AR527" s="270">
        <v>0</v>
      </c>
      <c r="AS527" s="270">
        <v>0</v>
      </c>
      <c r="AT527" s="270">
        <v>0</v>
      </c>
      <c r="AU527" s="270">
        <v>0</v>
      </c>
      <c r="AV527" s="270">
        <v>0</v>
      </c>
      <c r="AW527" s="270">
        <v>0</v>
      </c>
      <c r="AX527" s="270">
        <v>0</v>
      </c>
      <c r="AY527" s="270">
        <v>0</v>
      </c>
      <c r="AZ527" s="270">
        <v>0</v>
      </c>
      <c r="BA527" s="270">
        <v>0</v>
      </c>
      <c r="BB527" s="270">
        <v>0</v>
      </c>
      <c r="BC527" s="270">
        <v>0</v>
      </c>
      <c r="BD527" s="270">
        <v>0</v>
      </c>
      <c r="BE527" s="270">
        <v>0</v>
      </c>
      <c r="BF527" s="270">
        <v>0</v>
      </c>
      <c r="BG527" s="270">
        <v>0</v>
      </c>
    </row>
    <row r="528" spans="1:59">
      <c r="A528" s="267" t="s">
        <v>1046</v>
      </c>
      <c r="B528" s="268" t="s">
        <v>395</v>
      </c>
      <c r="C528" s="268">
        <v>0</v>
      </c>
      <c r="D528" s="268">
        <v>0</v>
      </c>
      <c r="E528" s="268"/>
      <c r="F528" s="269" t="e">
        <v>#N/A</v>
      </c>
      <c r="G528" s="270">
        <v>0</v>
      </c>
      <c r="H528" s="270">
        <v>0</v>
      </c>
      <c r="I528" s="270">
        <v>0</v>
      </c>
      <c r="J528" s="270">
        <v>0</v>
      </c>
      <c r="K528" s="270">
        <v>0</v>
      </c>
      <c r="L528" s="270" t="e">
        <v>#VALUE!</v>
      </c>
      <c r="M528" s="271" t="s">
        <v>395</v>
      </c>
      <c r="N528" s="269">
        <v>0</v>
      </c>
      <c r="O528" s="269">
        <v>0</v>
      </c>
      <c r="P528" s="269">
        <v>0</v>
      </c>
      <c r="Q528" s="269">
        <v>0</v>
      </c>
      <c r="R528" s="269">
        <v>0</v>
      </c>
      <c r="S528" s="269" t="s">
        <v>134</v>
      </c>
      <c r="T528" s="270">
        <v>0</v>
      </c>
      <c r="U528" s="270">
        <v>0</v>
      </c>
      <c r="V528" s="270">
        <v>0</v>
      </c>
      <c r="W528" s="270">
        <v>0</v>
      </c>
      <c r="X528" s="270">
        <v>0</v>
      </c>
      <c r="Y528" s="270">
        <v>0</v>
      </c>
      <c r="Z528" s="270">
        <v>0</v>
      </c>
      <c r="AA528" s="270">
        <v>0</v>
      </c>
      <c r="AB528" s="270">
        <v>0</v>
      </c>
      <c r="AC528" s="270">
        <v>0</v>
      </c>
      <c r="AD528" s="270">
        <v>0</v>
      </c>
      <c r="AE528" s="270">
        <v>0</v>
      </c>
      <c r="AF528" s="270">
        <v>0</v>
      </c>
      <c r="AG528" s="270">
        <v>0</v>
      </c>
      <c r="AH528" s="270">
        <v>0</v>
      </c>
      <c r="AI528" s="270">
        <v>0</v>
      </c>
      <c r="AJ528" s="270">
        <v>0</v>
      </c>
      <c r="AK528" s="270">
        <v>0</v>
      </c>
      <c r="AL528" s="270">
        <v>0</v>
      </c>
      <c r="AM528" s="270">
        <v>0</v>
      </c>
      <c r="AN528" s="270">
        <v>0</v>
      </c>
      <c r="AO528" s="270">
        <v>0</v>
      </c>
      <c r="AP528" s="270">
        <v>0</v>
      </c>
      <c r="AQ528" s="270">
        <v>0</v>
      </c>
      <c r="AR528" s="270">
        <v>0</v>
      </c>
      <c r="AS528" s="270">
        <v>0</v>
      </c>
      <c r="AT528" s="270">
        <v>0</v>
      </c>
      <c r="AU528" s="270">
        <v>0</v>
      </c>
      <c r="AV528" s="270">
        <v>0</v>
      </c>
      <c r="AW528" s="270">
        <v>0</v>
      </c>
      <c r="AX528" s="270">
        <v>0</v>
      </c>
      <c r="AY528" s="270">
        <v>0</v>
      </c>
      <c r="AZ528" s="270">
        <v>0</v>
      </c>
      <c r="BA528" s="270">
        <v>0</v>
      </c>
      <c r="BB528" s="270">
        <v>0</v>
      </c>
      <c r="BC528" s="270">
        <v>0</v>
      </c>
      <c r="BD528" s="270">
        <v>0</v>
      </c>
      <c r="BE528" s="270">
        <v>0</v>
      </c>
      <c r="BF528" s="270">
        <v>0</v>
      </c>
      <c r="BG528" s="270">
        <v>0</v>
      </c>
    </row>
    <row r="529" spans="1:59">
      <c r="A529" s="267" t="s">
        <v>813</v>
      </c>
      <c r="B529" s="268">
        <v>7.8083333333333324E-2</v>
      </c>
      <c r="C529" s="268">
        <v>0.186</v>
      </c>
      <c r="D529" s="268">
        <v>0</v>
      </c>
      <c r="E529" s="268"/>
      <c r="F529" s="269">
        <v>884</v>
      </c>
      <c r="G529" s="270">
        <v>4.7E-2</v>
      </c>
      <c r="H529" s="270">
        <v>0</v>
      </c>
      <c r="I529" s="270">
        <v>0</v>
      </c>
      <c r="J529" s="270">
        <v>0</v>
      </c>
      <c r="K529" s="270">
        <v>1E-3</v>
      </c>
      <c r="L529" s="270">
        <v>3.0083333333333323E-2</v>
      </c>
      <c r="M529" s="271">
        <v>53.167420814479641</v>
      </c>
      <c r="N529" s="269">
        <v>897</v>
      </c>
      <c r="O529" s="269">
        <v>923</v>
      </c>
      <c r="P529" s="269">
        <v>951</v>
      </c>
      <c r="Q529" s="269">
        <v>979</v>
      </c>
      <c r="R529" s="269">
        <v>1008</v>
      </c>
      <c r="S529" s="269" t="s">
        <v>129</v>
      </c>
      <c r="T529" s="270">
        <v>4.7E-2</v>
      </c>
      <c r="U529" s="270">
        <v>4.8000000000000001E-2</v>
      </c>
      <c r="V529" s="270">
        <v>4.9000000000000002E-2</v>
      </c>
      <c r="W529" s="270">
        <v>0.05</v>
      </c>
      <c r="X529" s="270">
        <v>5.0999999999999997E-2</v>
      </c>
      <c r="Y529" s="270">
        <v>0</v>
      </c>
      <c r="Z529" s="270">
        <v>0</v>
      </c>
      <c r="AA529" s="270">
        <v>0</v>
      </c>
      <c r="AB529" s="270">
        <v>0</v>
      </c>
      <c r="AC529" s="270">
        <v>0</v>
      </c>
      <c r="AD529" s="270">
        <v>0</v>
      </c>
      <c r="AE529" s="270">
        <v>0</v>
      </c>
      <c r="AF529" s="270">
        <v>0</v>
      </c>
      <c r="AG529" s="270">
        <v>0</v>
      </c>
      <c r="AH529" s="270">
        <v>0</v>
      </c>
      <c r="AI529" s="270">
        <v>0</v>
      </c>
      <c r="AJ529" s="270">
        <v>0</v>
      </c>
      <c r="AK529" s="270">
        <v>0</v>
      </c>
      <c r="AL529" s="270">
        <v>0</v>
      </c>
      <c r="AM529" s="270">
        <v>0</v>
      </c>
      <c r="AN529" s="270">
        <v>0</v>
      </c>
      <c r="AO529" s="270">
        <v>0</v>
      </c>
      <c r="AP529" s="270">
        <v>0</v>
      </c>
      <c r="AQ529" s="270">
        <v>0</v>
      </c>
      <c r="AR529" s="270">
        <v>0</v>
      </c>
      <c r="AS529" s="270">
        <v>2.9000000000000001E-2</v>
      </c>
      <c r="AT529" s="270">
        <v>0.03</v>
      </c>
      <c r="AU529" s="270">
        <v>3.1E-2</v>
      </c>
      <c r="AV529" s="270">
        <v>3.1E-2</v>
      </c>
      <c r="AW529" s="270">
        <v>3.2000000000000001E-2</v>
      </c>
      <c r="AX529" s="270">
        <v>0</v>
      </c>
      <c r="AY529" s="270">
        <v>0</v>
      </c>
      <c r="AZ529" s="270">
        <v>0</v>
      </c>
      <c r="BA529" s="270">
        <v>0</v>
      </c>
      <c r="BB529" s="270">
        <v>0</v>
      </c>
      <c r="BC529" s="270">
        <v>0</v>
      </c>
      <c r="BD529" s="270">
        <v>0</v>
      </c>
      <c r="BE529" s="270">
        <v>0</v>
      </c>
      <c r="BF529" s="270">
        <v>0</v>
      </c>
      <c r="BG529" s="270">
        <v>0</v>
      </c>
    </row>
    <row r="530" spans="1:59">
      <c r="A530" s="267" t="s">
        <v>814</v>
      </c>
      <c r="B530" s="268" t="s">
        <v>395</v>
      </c>
      <c r="C530" s="268">
        <v>0</v>
      </c>
      <c r="D530" s="268">
        <v>0</v>
      </c>
      <c r="E530" s="268"/>
      <c r="F530" s="269" t="e">
        <v>#N/A</v>
      </c>
      <c r="G530" s="270">
        <v>0</v>
      </c>
      <c r="H530" s="270">
        <v>0</v>
      </c>
      <c r="I530" s="270">
        <v>0</v>
      </c>
      <c r="J530" s="270">
        <v>0</v>
      </c>
      <c r="K530" s="270">
        <v>0</v>
      </c>
      <c r="L530" s="270" t="e">
        <v>#VALUE!</v>
      </c>
      <c r="M530" s="271" t="s">
        <v>395</v>
      </c>
      <c r="N530" s="269">
        <v>0</v>
      </c>
      <c r="O530" s="269">
        <v>0</v>
      </c>
      <c r="P530" s="269">
        <v>0</v>
      </c>
      <c r="Q530" s="269">
        <v>0</v>
      </c>
      <c r="R530" s="269">
        <v>0</v>
      </c>
      <c r="S530" s="269" t="s">
        <v>132</v>
      </c>
      <c r="T530" s="270">
        <v>0</v>
      </c>
      <c r="U530" s="270">
        <v>0</v>
      </c>
      <c r="V530" s="270">
        <v>0</v>
      </c>
      <c r="W530" s="270">
        <v>0</v>
      </c>
      <c r="X530" s="270">
        <v>0</v>
      </c>
      <c r="Y530" s="270">
        <v>0</v>
      </c>
      <c r="Z530" s="270">
        <v>0</v>
      </c>
      <c r="AA530" s="270">
        <v>0</v>
      </c>
      <c r="AB530" s="270">
        <v>0</v>
      </c>
      <c r="AC530" s="270">
        <v>0</v>
      </c>
      <c r="AD530" s="270">
        <v>0</v>
      </c>
      <c r="AE530" s="270">
        <v>0</v>
      </c>
      <c r="AF530" s="270">
        <v>0</v>
      </c>
      <c r="AG530" s="270">
        <v>0</v>
      </c>
      <c r="AH530" s="270">
        <v>0</v>
      </c>
      <c r="AI530" s="270">
        <v>0</v>
      </c>
      <c r="AJ530" s="270">
        <v>0</v>
      </c>
      <c r="AK530" s="270">
        <v>0</v>
      </c>
      <c r="AL530" s="270">
        <v>0</v>
      </c>
      <c r="AM530" s="270">
        <v>0</v>
      </c>
      <c r="AN530" s="270">
        <v>0</v>
      </c>
      <c r="AO530" s="270">
        <v>0</v>
      </c>
      <c r="AP530" s="270">
        <v>0</v>
      </c>
      <c r="AQ530" s="270">
        <v>0</v>
      </c>
      <c r="AR530" s="270">
        <v>0</v>
      </c>
      <c r="AS530" s="270">
        <v>0</v>
      </c>
      <c r="AT530" s="270">
        <v>0</v>
      </c>
      <c r="AU530" s="270">
        <v>0</v>
      </c>
      <c r="AV530" s="270">
        <v>0</v>
      </c>
      <c r="AW530" s="270">
        <v>0</v>
      </c>
      <c r="AX530" s="270">
        <v>0</v>
      </c>
      <c r="AY530" s="270">
        <v>0</v>
      </c>
      <c r="AZ530" s="270">
        <v>0</v>
      </c>
      <c r="BA530" s="270">
        <v>0</v>
      </c>
      <c r="BB530" s="270">
        <v>0</v>
      </c>
      <c r="BC530" s="270">
        <v>0</v>
      </c>
      <c r="BD530" s="270">
        <v>0</v>
      </c>
      <c r="BE530" s="270">
        <v>0</v>
      </c>
      <c r="BF530" s="270">
        <v>0</v>
      </c>
      <c r="BG530" s="270">
        <v>0</v>
      </c>
    </row>
    <row r="531" spans="1:59">
      <c r="A531" s="267" t="s">
        <v>815</v>
      </c>
      <c r="B531" s="268">
        <v>0.29925000000000002</v>
      </c>
      <c r="C531" s="268">
        <v>1.1549999999999998</v>
      </c>
      <c r="D531" s="268">
        <v>0</v>
      </c>
      <c r="E531" s="268"/>
      <c r="F531" s="269">
        <v>1500</v>
      </c>
      <c r="G531" s="270">
        <v>6.6000000000000003E-2</v>
      </c>
      <c r="H531" s="270">
        <v>8.0000000000000002E-3</v>
      </c>
      <c r="I531" s="270">
        <v>0.16500000000000001</v>
      </c>
      <c r="J531" s="270">
        <v>1.9E-2</v>
      </c>
      <c r="K531" s="270">
        <v>2E-3</v>
      </c>
      <c r="L531" s="270">
        <v>3.9250000000000007E-2</v>
      </c>
      <c r="M531" s="271">
        <v>44</v>
      </c>
      <c r="N531" s="269">
        <v>1502</v>
      </c>
      <c r="O531" s="269">
        <v>1547</v>
      </c>
      <c r="P531" s="269">
        <v>1593</v>
      </c>
      <c r="Q531" s="269">
        <v>1641</v>
      </c>
      <c r="R531" s="269">
        <v>1692</v>
      </c>
      <c r="S531" s="269" t="s">
        <v>195</v>
      </c>
      <c r="T531" s="270">
        <v>6.8000000000000005E-2</v>
      </c>
      <c r="U531" s="270">
        <v>7.1999999999999995E-2</v>
      </c>
      <c r="V531" s="270">
        <v>7.8E-2</v>
      </c>
      <c r="W531" s="270">
        <v>8.5000000000000006E-2</v>
      </c>
      <c r="X531" s="270">
        <v>9.1999999999999998E-2</v>
      </c>
      <c r="Y531" s="270">
        <v>8.0000000000000002E-3</v>
      </c>
      <c r="Z531" s="270">
        <v>8.9999999999999993E-3</v>
      </c>
      <c r="AA531" s="270">
        <v>1.0999999999999999E-2</v>
      </c>
      <c r="AB531" s="270">
        <v>1.2999999999999999E-2</v>
      </c>
      <c r="AC531" s="270">
        <v>1.4999999999999999E-2</v>
      </c>
      <c r="AD531" s="270">
        <v>0.16600000000000001</v>
      </c>
      <c r="AE531" s="270">
        <v>0.16600000000000001</v>
      </c>
      <c r="AF531" s="270">
        <v>0.16700000000000001</v>
      </c>
      <c r="AG531" s="270">
        <v>0.16700000000000001</v>
      </c>
      <c r="AH531" s="270">
        <v>0.16800000000000001</v>
      </c>
      <c r="AI531" s="270">
        <v>2.1999999999999999E-2</v>
      </c>
      <c r="AJ531" s="270">
        <v>2.3E-2</v>
      </c>
      <c r="AK531" s="270">
        <v>2.5000000000000001E-2</v>
      </c>
      <c r="AL531" s="270">
        <v>2.7E-2</v>
      </c>
      <c r="AM531" s="270">
        <v>2.9000000000000001E-2</v>
      </c>
      <c r="AN531" s="270">
        <v>5.0000000000000001E-3</v>
      </c>
      <c r="AO531" s="270">
        <v>5.0000000000000001E-3</v>
      </c>
      <c r="AP531" s="270">
        <v>5.0000000000000001E-3</v>
      </c>
      <c r="AQ531" s="270">
        <v>5.0000000000000001E-3</v>
      </c>
      <c r="AR531" s="270">
        <v>5.0000000000000001E-3</v>
      </c>
      <c r="AS531" s="270">
        <v>1.2999999999999999E-2</v>
      </c>
      <c r="AT531" s="270">
        <v>1.4E-2</v>
      </c>
      <c r="AU531" s="270">
        <v>1.4E-2</v>
      </c>
      <c r="AV531" s="270">
        <v>1.4999999999999999E-2</v>
      </c>
      <c r="AW531" s="270">
        <v>1.4999999999999999E-2</v>
      </c>
      <c r="AX531" s="270">
        <v>0</v>
      </c>
      <c r="AY531" s="270">
        <v>0</v>
      </c>
      <c r="AZ531" s="270">
        <v>0</v>
      </c>
      <c r="BA531" s="270">
        <v>0</v>
      </c>
      <c r="BB531" s="270">
        <v>0</v>
      </c>
      <c r="BC531" s="270">
        <v>0</v>
      </c>
      <c r="BD531" s="270">
        <v>0</v>
      </c>
      <c r="BE531" s="270">
        <v>0</v>
      </c>
      <c r="BF531" s="270">
        <v>0</v>
      </c>
      <c r="BG531" s="270">
        <v>0</v>
      </c>
    </row>
    <row r="532" spans="1:59">
      <c r="A532" s="267" t="s">
        <v>816</v>
      </c>
      <c r="B532" s="268">
        <v>0.20875000000000002</v>
      </c>
      <c r="C532" s="268">
        <v>0.35099999999999998</v>
      </c>
      <c r="D532" s="268">
        <v>3.1E-2</v>
      </c>
      <c r="E532" s="268"/>
      <c r="F532" s="269">
        <v>1201</v>
      </c>
      <c r="G532" s="270">
        <v>8.6999999999999994E-2</v>
      </c>
      <c r="H532" s="270">
        <v>1.3000000000000001E-2</v>
      </c>
      <c r="I532" s="270">
        <v>1E-3</v>
      </c>
      <c r="J532" s="270">
        <v>4.0000000000000001E-3</v>
      </c>
      <c r="K532" s="270">
        <v>0.108</v>
      </c>
      <c r="L532" s="270">
        <v>-3.5249999999999976E-2</v>
      </c>
      <c r="M532" s="271">
        <v>72.439633638634476</v>
      </c>
      <c r="N532" s="269">
        <v>1205</v>
      </c>
      <c r="O532" s="269">
        <v>1210</v>
      </c>
      <c r="P532" s="269">
        <v>1215</v>
      </c>
      <c r="Q532" s="269">
        <v>1220</v>
      </c>
      <c r="R532" s="269">
        <v>1220</v>
      </c>
      <c r="S532" s="269" t="s">
        <v>144</v>
      </c>
      <c r="T532" s="270">
        <v>6.5000000000000002E-2</v>
      </c>
      <c r="U532" s="270">
        <v>6.5000000000000002E-2</v>
      </c>
      <c r="V532" s="270">
        <v>6.5000000000000002E-2</v>
      </c>
      <c r="W532" s="270">
        <v>6.5000000000000002E-2</v>
      </c>
      <c r="X532" s="270">
        <v>6.6000000000000003E-2</v>
      </c>
      <c r="Y532" s="270">
        <v>1.2999999999999999E-2</v>
      </c>
      <c r="Z532" s="270">
        <v>1.2999999999999999E-2</v>
      </c>
      <c r="AA532" s="270">
        <v>1.2999999999999999E-2</v>
      </c>
      <c r="AB532" s="270">
        <v>1.4E-2</v>
      </c>
      <c r="AC532" s="270">
        <v>1.4999999999999999E-2</v>
      </c>
      <c r="AD532" s="270">
        <v>1E-3</v>
      </c>
      <c r="AE532" s="270">
        <v>1E-3</v>
      </c>
      <c r="AF532" s="270">
        <v>1E-3</v>
      </c>
      <c r="AG532" s="270">
        <v>1E-3</v>
      </c>
      <c r="AH532" s="270">
        <v>1E-3</v>
      </c>
      <c r="AI532" s="270">
        <v>5.0000000000000001E-3</v>
      </c>
      <c r="AJ532" s="270">
        <v>5.0000000000000001E-3</v>
      </c>
      <c r="AK532" s="270">
        <v>5.0000000000000001E-3</v>
      </c>
      <c r="AL532" s="270">
        <v>6.0000000000000001E-3</v>
      </c>
      <c r="AM532" s="270">
        <v>6.0000000000000001E-3</v>
      </c>
      <c r="AN532" s="270">
        <v>1E-3</v>
      </c>
      <c r="AO532" s="270">
        <v>1E-3</v>
      </c>
      <c r="AP532" s="270">
        <v>1E-3</v>
      </c>
      <c r="AQ532" s="270">
        <v>1E-3</v>
      </c>
      <c r="AR532" s="270">
        <v>1E-3</v>
      </c>
      <c r="AS532" s="270">
        <v>2E-3</v>
      </c>
      <c r="AT532" s="270">
        <v>1E-3</v>
      </c>
      <c r="AU532" s="270">
        <v>1E-3</v>
      </c>
      <c r="AV532" s="270">
        <v>1E-3</v>
      </c>
      <c r="AW532" s="270">
        <v>1E-3</v>
      </c>
      <c r="AX532" s="270">
        <v>0</v>
      </c>
      <c r="AY532" s="270">
        <v>0</v>
      </c>
      <c r="AZ532" s="270">
        <v>0</v>
      </c>
      <c r="BA532" s="270">
        <v>0</v>
      </c>
      <c r="BB532" s="270">
        <v>0</v>
      </c>
      <c r="BC532" s="270">
        <v>0</v>
      </c>
      <c r="BD532" s="270">
        <v>0</v>
      </c>
      <c r="BE532" s="270">
        <v>0</v>
      </c>
      <c r="BF532" s="270">
        <v>0</v>
      </c>
      <c r="BG532" s="270">
        <v>0</v>
      </c>
    </row>
    <row r="533" spans="1:59">
      <c r="A533" s="267" t="s">
        <v>817</v>
      </c>
      <c r="B533" s="268">
        <v>8.7666666666666657E-2</v>
      </c>
      <c r="C533" s="268">
        <v>0.151</v>
      </c>
      <c r="D533" s="268">
        <v>0</v>
      </c>
      <c r="E533" s="268"/>
      <c r="F533" s="269">
        <v>580</v>
      </c>
      <c r="G533" s="270">
        <v>3.7999999999999999E-2</v>
      </c>
      <c r="H533" s="270">
        <v>5.0000000000000001E-3</v>
      </c>
      <c r="I533" s="270">
        <v>0</v>
      </c>
      <c r="J533" s="270">
        <v>0</v>
      </c>
      <c r="K533" s="270">
        <v>6.0000000000000001E-3</v>
      </c>
      <c r="L533" s="270">
        <v>3.8666666666666662E-2</v>
      </c>
      <c r="M533" s="271">
        <v>65.517241379310349</v>
      </c>
      <c r="N533" s="269">
        <v>625</v>
      </c>
      <c r="O533" s="269">
        <v>725</v>
      </c>
      <c r="P533" s="269">
        <v>825</v>
      </c>
      <c r="Q533" s="269">
        <v>925</v>
      </c>
      <c r="R533" s="269">
        <v>1125</v>
      </c>
      <c r="S533" s="269" t="s">
        <v>138</v>
      </c>
      <c r="T533" s="270">
        <v>4.1000000000000002E-2</v>
      </c>
      <c r="U533" s="270">
        <v>4.8000000000000001E-2</v>
      </c>
      <c r="V533" s="270">
        <v>5.3999999999999999E-2</v>
      </c>
      <c r="W533" s="270">
        <v>6.0999999999999999E-2</v>
      </c>
      <c r="X533" s="270">
        <v>7.3999999999999996E-2</v>
      </c>
      <c r="Y533" s="270">
        <v>6.0000000000000001E-3</v>
      </c>
      <c r="Z533" s="270">
        <v>7.0000000000000001E-3</v>
      </c>
      <c r="AA533" s="270">
        <v>8.0000000000000002E-3</v>
      </c>
      <c r="AB533" s="270">
        <v>8.9999999999999993E-3</v>
      </c>
      <c r="AC533" s="270">
        <v>0.01</v>
      </c>
      <c r="AD533" s="270">
        <v>1E-3</v>
      </c>
      <c r="AE533" s="270">
        <v>1E-3</v>
      </c>
      <c r="AF533" s="270">
        <v>2E-3</v>
      </c>
      <c r="AG533" s="270">
        <v>2E-3</v>
      </c>
      <c r="AH533" s="270">
        <v>2E-3</v>
      </c>
      <c r="AI533" s="270">
        <v>0</v>
      </c>
      <c r="AJ533" s="270">
        <v>0</v>
      </c>
      <c r="AK533" s="270">
        <v>0</v>
      </c>
      <c r="AL533" s="270">
        <v>0</v>
      </c>
      <c r="AM533" s="270">
        <v>0</v>
      </c>
      <c r="AN533" s="270">
        <v>6.0000000000000001E-3</v>
      </c>
      <c r="AO533" s="270">
        <v>7.0000000000000001E-3</v>
      </c>
      <c r="AP533" s="270">
        <v>8.0000000000000002E-3</v>
      </c>
      <c r="AQ533" s="270">
        <v>8.0000000000000002E-3</v>
      </c>
      <c r="AR533" s="270">
        <v>8.9999999999999993E-3</v>
      </c>
      <c r="AS533" s="270">
        <v>1.6E-2</v>
      </c>
      <c r="AT533" s="270">
        <v>0.02</v>
      </c>
      <c r="AU533" s="270">
        <v>2.1999999999999999E-2</v>
      </c>
      <c r="AV533" s="270">
        <v>2.4E-2</v>
      </c>
      <c r="AW533" s="270">
        <v>2.7E-2</v>
      </c>
      <c r="AX533" s="270">
        <v>0</v>
      </c>
      <c r="AY533" s="270">
        <v>0</v>
      </c>
      <c r="AZ533" s="270">
        <v>0</v>
      </c>
      <c r="BA533" s="270">
        <v>0</v>
      </c>
      <c r="BB533" s="270">
        <v>0</v>
      </c>
      <c r="BC533" s="270">
        <v>0</v>
      </c>
      <c r="BD533" s="270">
        <v>0</v>
      </c>
      <c r="BE533" s="270">
        <v>0</v>
      </c>
      <c r="BF533" s="270">
        <v>0</v>
      </c>
      <c r="BG533" s="270">
        <v>0</v>
      </c>
    </row>
    <row r="534" spans="1:59">
      <c r="A534" s="267" t="s">
        <v>1047</v>
      </c>
      <c r="B534" s="268" t="s">
        <v>395</v>
      </c>
      <c r="C534" s="268">
        <v>0</v>
      </c>
      <c r="D534" s="268">
        <v>0</v>
      </c>
      <c r="E534" s="268"/>
      <c r="F534" s="269" t="e">
        <v>#N/A</v>
      </c>
      <c r="G534" s="270">
        <v>0</v>
      </c>
      <c r="H534" s="270">
        <v>0</v>
      </c>
      <c r="I534" s="270">
        <v>0</v>
      </c>
      <c r="J534" s="270">
        <v>0</v>
      </c>
      <c r="K534" s="270">
        <v>0</v>
      </c>
      <c r="L534" s="270" t="e">
        <v>#VALUE!</v>
      </c>
      <c r="M534" s="271" t="s">
        <v>395</v>
      </c>
      <c r="N534" s="269">
        <v>0</v>
      </c>
      <c r="O534" s="269">
        <v>0</v>
      </c>
      <c r="P534" s="269">
        <v>0</v>
      </c>
      <c r="Q534" s="269">
        <v>0</v>
      </c>
      <c r="R534" s="269">
        <v>0</v>
      </c>
      <c r="S534" s="269" t="s">
        <v>146</v>
      </c>
      <c r="T534" s="270">
        <v>0</v>
      </c>
      <c r="U534" s="270">
        <v>0</v>
      </c>
      <c r="V534" s="270">
        <v>0</v>
      </c>
      <c r="W534" s="270">
        <v>0</v>
      </c>
      <c r="X534" s="270">
        <v>0</v>
      </c>
      <c r="Y534" s="270">
        <v>0</v>
      </c>
      <c r="Z534" s="270">
        <v>0</v>
      </c>
      <c r="AA534" s="270">
        <v>0</v>
      </c>
      <c r="AB534" s="270">
        <v>0</v>
      </c>
      <c r="AC534" s="270">
        <v>0</v>
      </c>
      <c r="AD534" s="270">
        <v>0</v>
      </c>
      <c r="AE534" s="270">
        <v>0</v>
      </c>
      <c r="AF534" s="270">
        <v>0</v>
      </c>
      <c r="AG534" s="270">
        <v>0</v>
      </c>
      <c r="AH534" s="270">
        <v>0</v>
      </c>
      <c r="AI534" s="270">
        <v>0</v>
      </c>
      <c r="AJ534" s="270">
        <v>0</v>
      </c>
      <c r="AK534" s="270">
        <v>0</v>
      </c>
      <c r="AL534" s="270">
        <v>0</v>
      </c>
      <c r="AM534" s="270">
        <v>0</v>
      </c>
      <c r="AN534" s="270">
        <v>0</v>
      </c>
      <c r="AO534" s="270">
        <v>0</v>
      </c>
      <c r="AP534" s="270">
        <v>0</v>
      </c>
      <c r="AQ534" s="270">
        <v>0</v>
      </c>
      <c r="AR534" s="270">
        <v>0</v>
      </c>
      <c r="AS534" s="270">
        <v>0</v>
      </c>
      <c r="AT534" s="270">
        <v>0</v>
      </c>
      <c r="AU534" s="270">
        <v>0</v>
      </c>
      <c r="AV534" s="270">
        <v>0</v>
      </c>
      <c r="AW534" s="270">
        <v>0</v>
      </c>
      <c r="AX534" s="270">
        <v>0</v>
      </c>
      <c r="AY534" s="270">
        <v>0</v>
      </c>
      <c r="AZ534" s="270">
        <v>0</v>
      </c>
      <c r="BA534" s="270">
        <v>0</v>
      </c>
      <c r="BB534" s="270">
        <v>0</v>
      </c>
      <c r="BC534" s="270">
        <v>0</v>
      </c>
      <c r="BD534" s="270">
        <v>0</v>
      </c>
      <c r="BE534" s="270">
        <v>0</v>
      </c>
      <c r="BF534" s="270">
        <v>0</v>
      </c>
      <c r="BG534" s="270">
        <v>0</v>
      </c>
    </row>
    <row r="535" spans="1:59">
      <c r="A535" s="267" t="s">
        <v>818</v>
      </c>
      <c r="B535" s="268">
        <v>0.13008333333333336</v>
      </c>
      <c r="C535" s="268">
        <v>0.86399999999999988</v>
      </c>
      <c r="D535" s="268">
        <v>0</v>
      </c>
      <c r="E535" s="268"/>
      <c r="F535" s="269">
        <v>1150</v>
      </c>
      <c r="G535" s="270">
        <v>8.7999999999999995E-2</v>
      </c>
      <c r="H535" s="270">
        <v>1.7999999999999999E-2</v>
      </c>
      <c r="I535" s="270">
        <v>0</v>
      </c>
      <c r="J535" s="270">
        <v>0.01</v>
      </c>
      <c r="K535" s="270">
        <v>2E-3</v>
      </c>
      <c r="L535" s="270">
        <v>1.2083333333333363E-2</v>
      </c>
      <c r="M535" s="271">
        <v>76.521739130434781</v>
      </c>
      <c r="N535" s="269">
        <v>1280</v>
      </c>
      <c r="O535" s="269">
        <v>1353</v>
      </c>
      <c r="P535" s="269">
        <v>1430</v>
      </c>
      <c r="Q535" s="269">
        <v>1511</v>
      </c>
      <c r="R535" s="269">
        <v>1511</v>
      </c>
      <c r="S535" s="269" t="s">
        <v>148</v>
      </c>
      <c r="T535" s="270">
        <v>8.7999999999999995E-2</v>
      </c>
      <c r="U535" s="270">
        <v>8.7999999999999995E-2</v>
      </c>
      <c r="V535" s="270">
        <v>0.09</v>
      </c>
      <c r="W535" s="270">
        <v>0.09</v>
      </c>
      <c r="X535" s="270">
        <v>9.1999999999999998E-2</v>
      </c>
      <c r="Y535" s="270">
        <v>1.7999999999999999E-2</v>
      </c>
      <c r="Z535" s="270">
        <v>1.7999999999999999E-2</v>
      </c>
      <c r="AA535" s="270">
        <v>0.02</v>
      </c>
      <c r="AB535" s="270">
        <v>0.02</v>
      </c>
      <c r="AC535" s="270">
        <v>2.1000000000000001E-2</v>
      </c>
      <c r="AD535" s="270">
        <v>0</v>
      </c>
      <c r="AE535" s="270">
        <v>0</v>
      </c>
      <c r="AF535" s="270">
        <v>0</v>
      </c>
      <c r="AG535" s="270">
        <v>0</v>
      </c>
      <c r="AH535" s="270">
        <v>0</v>
      </c>
      <c r="AI535" s="270">
        <v>0.01</v>
      </c>
      <c r="AJ535" s="270">
        <v>0.01</v>
      </c>
      <c r="AK535" s="270">
        <v>1.2E-2</v>
      </c>
      <c r="AL535" s="270">
        <v>1.2E-2</v>
      </c>
      <c r="AM535" s="270">
        <v>1.4E-2</v>
      </c>
      <c r="AN535" s="270">
        <v>2E-3</v>
      </c>
      <c r="AO535" s="270">
        <v>2E-3</v>
      </c>
      <c r="AP535" s="270">
        <v>2E-3</v>
      </c>
      <c r="AQ535" s="270">
        <v>3.0000000000000001E-3</v>
      </c>
      <c r="AR535" s="270">
        <v>3.0000000000000001E-3</v>
      </c>
      <c r="AS535" s="270">
        <v>1.2E-2</v>
      </c>
      <c r="AT535" s="270">
        <v>1.2E-2</v>
      </c>
      <c r="AU535" s="270">
        <v>1.2999999999999999E-2</v>
      </c>
      <c r="AV535" s="270">
        <v>1.2999999999999999E-2</v>
      </c>
      <c r="AW535" s="270">
        <v>1.2999999999999999E-2</v>
      </c>
      <c r="AX535" s="270">
        <v>0</v>
      </c>
      <c r="AY535" s="270">
        <v>0</v>
      </c>
      <c r="AZ535" s="270">
        <v>0</v>
      </c>
      <c r="BA535" s="270">
        <v>0</v>
      </c>
      <c r="BB535" s="270">
        <v>0</v>
      </c>
      <c r="BC535" s="270">
        <v>0</v>
      </c>
      <c r="BD535" s="270">
        <v>0</v>
      </c>
      <c r="BE535" s="270">
        <v>0</v>
      </c>
      <c r="BF535" s="270">
        <v>0</v>
      </c>
      <c r="BG535" s="270">
        <v>0</v>
      </c>
    </row>
    <row r="536" spans="1:59">
      <c r="A536" s="267" t="s">
        <v>819</v>
      </c>
      <c r="B536" s="268">
        <v>2.5118333333333336</v>
      </c>
      <c r="C536" s="268">
        <v>11</v>
      </c>
      <c r="D536" s="268">
        <v>0</v>
      </c>
      <c r="E536" s="268"/>
      <c r="F536" s="269">
        <v>11913</v>
      </c>
      <c r="G536" s="270">
        <v>0.47099999999999997</v>
      </c>
      <c r="H536" s="270">
        <v>0.32200000000000001</v>
      </c>
      <c r="I536" s="270">
        <v>0.67200000000000004</v>
      </c>
      <c r="J536" s="270">
        <v>4.8000000000000001E-2</v>
      </c>
      <c r="K536" s="270">
        <v>0.39800000000000002</v>
      </c>
      <c r="L536" s="270">
        <v>0.60083333333333355</v>
      </c>
      <c r="M536" s="271">
        <v>39.536640644673888</v>
      </c>
      <c r="N536" s="269">
        <v>11570</v>
      </c>
      <c r="O536" s="269">
        <v>11755</v>
      </c>
      <c r="P536" s="269">
        <v>11943</v>
      </c>
      <c r="Q536" s="269">
        <v>12134</v>
      </c>
      <c r="R536" s="269">
        <v>12465</v>
      </c>
      <c r="S536" s="269" t="s">
        <v>153</v>
      </c>
      <c r="T536" s="270">
        <v>0.86199999999999999</v>
      </c>
      <c r="U536" s="270">
        <v>0.90300000000000002</v>
      </c>
      <c r="V536" s="270">
        <v>0.94499999999999995</v>
      </c>
      <c r="W536" s="270">
        <v>0.98699999999999999</v>
      </c>
      <c r="X536" s="270">
        <v>1.01</v>
      </c>
      <c r="Y536" s="270">
        <v>0.69499999999999995</v>
      </c>
      <c r="Z536" s="270">
        <v>0.73699999999999999</v>
      </c>
      <c r="AA536" s="270">
        <v>0.77800000000000002</v>
      </c>
      <c r="AB536" s="270">
        <v>0.82</v>
      </c>
      <c r="AC536" s="270">
        <v>0.84199999999999997</v>
      </c>
      <c r="AD536" s="270">
        <v>1.9950000000000001</v>
      </c>
      <c r="AE536" s="270">
        <v>2.0369999999999999</v>
      </c>
      <c r="AF536" s="270">
        <v>2.0790000000000002</v>
      </c>
      <c r="AG536" s="270">
        <v>2.12</v>
      </c>
      <c r="AH536" s="270">
        <v>2.1779999999999999</v>
      </c>
      <c r="AI536" s="270">
        <v>0.16400000000000001</v>
      </c>
      <c r="AJ536" s="270">
        <v>0.20499999999999999</v>
      </c>
      <c r="AK536" s="270">
        <v>0.247</v>
      </c>
      <c r="AL536" s="270">
        <v>0.28899999999999998</v>
      </c>
      <c r="AM536" s="270">
        <v>0.29699999999999999</v>
      </c>
      <c r="AN536" s="270">
        <v>0.42599999999999999</v>
      </c>
      <c r="AO536" s="270">
        <v>0.46800000000000003</v>
      </c>
      <c r="AP536" s="270">
        <v>0.50900000000000001</v>
      </c>
      <c r="AQ536" s="270">
        <v>0.55100000000000005</v>
      </c>
      <c r="AR536" s="270">
        <v>0.56599999999999995</v>
      </c>
      <c r="AS536" s="270">
        <v>0.79600000000000004</v>
      </c>
      <c r="AT536" s="270">
        <v>0.83599999999999997</v>
      </c>
      <c r="AU536" s="270">
        <v>0.876</v>
      </c>
      <c r="AV536" s="270">
        <v>0.91600000000000004</v>
      </c>
      <c r="AW536" s="270">
        <v>0.94</v>
      </c>
      <c r="AX536" s="270">
        <v>0</v>
      </c>
      <c r="AY536" s="270">
        <v>5</v>
      </c>
      <c r="AZ536" s="270">
        <v>0</v>
      </c>
      <c r="BA536" s="270">
        <v>0</v>
      </c>
      <c r="BB536" s="270">
        <v>0</v>
      </c>
      <c r="BC536" s="270">
        <v>0</v>
      </c>
      <c r="BD536" s="270">
        <v>0</v>
      </c>
      <c r="BE536" s="270">
        <v>0</v>
      </c>
      <c r="BF536" s="270">
        <v>0</v>
      </c>
      <c r="BG536" s="270">
        <v>0</v>
      </c>
    </row>
    <row r="537" spans="1:59">
      <c r="A537" s="267" t="s">
        <v>820</v>
      </c>
      <c r="B537" s="268" t="s">
        <v>395</v>
      </c>
      <c r="C537" s="268">
        <v>0</v>
      </c>
      <c r="D537" s="268">
        <v>0</v>
      </c>
      <c r="E537" s="268"/>
      <c r="F537" s="269" t="e">
        <v>#N/A</v>
      </c>
      <c r="G537" s="270">
        <v>0</v>
      </c>
      <c r="H537" s="270">
        <v>0</v>
      </c>
      <c r="I537" s="270">
        <v>0</v>
      </c>
      <c r="J537" s="270">
        <v>0</v>
      </c>
      <c r="K537" s="270">
        <v>0</v>
      </c>
      <c r="L537" s="270" t="e">
        <v>#VALUE!</v>
      </c>
      <c r="M537" s="271" t="s">
        <v>395</v>
      </c>
      <c r="N537" s="269">
        <v>0</v>
      </c>
      <c r="O537" s="269">
        <v>0</v>
      </c>
      <c r="P537" s="269">
        <v>0</v>
      </c>
      <c r="Q537" s="269">
        <v>0</v>
      </c>
      <c r="R537" s="269">
        <v>0</v>
      </c>
      <c r="S537" s="269" t="s">
        <v>218</v>
      </c>
      <c r="T537" s="270">
        <v>0</v>
      </c>
      <c r="U537" s="270">
        <v>0</v>
      </c>
      <c r="V537" s="270">
        <v>0</v>
      </c>
      <c r="W537" s="270">
        <v>0</v>
      </c>
      <c r="X537" s="270">
        <v>0</v>
      </c>
      <c r="Y537" s="270">
        <v>0</v>
      </c>
      <c r="Z537" s="270">
        <v>0</v>
      </c>
      <c r="AA537" s="270">
        <v>0</v>
      </c>
      <c r="AB537" s="270">
        <v>0</v>
      </c>
      <c r="AC537" s="270">
        <v>0</v>
      </c>
      <c r="AD537" s="270">
        <v>0</v>
      </c>
      <c r="AE537" s="270">
        <v>0</v>
      </c>
      <c r="AF537" s="270">
        <v>0</v>
      </c>
      <c r="AG537" s="270">
        <v>0</v>
      </c>
      <c r="AH537" s="270">
        <v>0</v>
      </c>
      <c r="AI537" s="270">
        <v>0</v>
      </c>
      <c r="AJ537" s="270">
        <v>0</v>
      </c>
      <c r="AK537" s="270">
        <v>0</v>
      </c>
      <c r="AL537" s="270">
        <v>0</v>
      </c>
      <c r="AM537" s="270">
        <v>0</v>
      </c>
      <c r="AN537" s="270">
        <v>0</v>
      </c>
      <c r="AO537" s="270">
        <v>0</v>
      </c>
      <c r="AP537" s="270">
        <v>0</v>
      </c>
      <c r="AQ537" s="270">
        <v>0</v>
      </c>
      <c r="AR537" s="270">
        <v>0</v>
      </c>
      <c r="AS537" s="270">
        <v>0</v>
      </c>
      <c r="AT537" s="270">
        <v>0</v>
      </c>
      <c r="AU537" s="270">
        <v>0</v>
      </c>
      <c r="AV537" s="270">
        <v>0</v>
      </c>
      <c r="AW537" s="270">
        <v>0</v>
      </c>
      <c r="AX537" s="270">
        <v>0</v>
      </c>
      <c r="AY537" s="270">
        <v>0</v>
      </c>
      <c r="AZ537" s="270">
        <v>0</v>
      </c>
      <c r="BA537" s="270">
        <v>0</v>
      </c>
      <c r="BB537" s="270">
        <v>0</v>
      </c>
      <c r="BC537" s="270">
        <v>0</v>
      </c>
      <c r="BD537" s="270">
        <v>0</v>
      </c>
      <c r="BE537" s="270">
        <v>0</v>
      </c>
      <c r="BF537" s="270">
        <v>0</v>
      </c>
      <c r="BG537" s="270">
        <v>0</v>
      </c>
    </row>
    <row r="538" spans="1:59">
      <c r="A538" s="267" t="s">
        <v>1048</v>
      </c>
      <c r="B538" s="268" t="s">
        <v>395</v>
      </c>
      <c r="C538" s="268">
        <v>0</v>
      </c>
      <c r="D538" s="268">
        <v>0</v>
      </c>
      <c r="E538" s="268"/>
      <c r="F538" s="269" t="e">
        <v>#N/A</v>
      </c>
      <c r="G538" s="270">
        <v>0</v>
      </c>
      <c r="H538" s="270">
        <v>0</v>
      </c>
      <c r="I538" s="270">
        <v>0</v>
      </c>
      <c r="J538" s="270">
        <v>0</v>
      </c>
      <c r="K538" s="270">
        <v>0</v>
      </c>
      <c r="L538" s="270" t="e">
        <v>#VALUE!</v>
      </c>
      <c r="M538" s="271" t="s">
        <v>395</v>
      </c>
      <c r="N538" s="269">
        <v>0</v>
      </c>
      <c r="O538" s="269">
        <v>0</v>
      </c>
      <c r="P538" s="269">
        <v>0</v>
      </c>
      <c r="Q538" s="269">
        <v>0</v>
      </c>
      <c r="R538" s="269">
        <v>0</v>
      </c>
      <c r="S538" s="269" t="s">
        <v>161</v>
      </c>
      <c r="T538" s="270">
        <v>0</v>
      </c>
      <c r="U538" s="270">
        <v>0</v>
      </c>
      <c r="V538" s="270">
        <v>0</v>
      </c>
      <c r="W538" s="270">
        <v>0</v>
      </c>
      <c r="X538" s="270">
        <v>0</v>
      </c>
      <c r="Y538" s="270">
        <v>0</v>
      </c>
      <c r="Z538" s="270">
        <v>0</v>
      </c>
      <c r="AA538" s="270">
        <v>0</v>
      </c>
      <c r="AB538" s="270">
        <v>0</v>
      </c>
      <c r="AC538" s="270">
        <v>0</v>
      </c>
      <c r="AD538" s="270">
        <v>0</v>
      </c>
      <c r="AE538" s="270">
        <v>0</v>
      </c>
      <c r="AF538" s="270">
        <v>0</v>
      </c>
      <c r="AG538" s="270">
        <v>0</v>
      </c>
      <c r="AH538" s="270">
        <v>0</v>
      </c>
      <c r="AI538" s="270">
        <v>0</v>
      </c>
      <c r="AJ538" s="270">
        <v>0</v>
      </c>
      <c r="AK538" s="270">
        <v>0</v>
      </c>
      <c r="AL538" s="270">
        <v>0</v>
      </c>
      <c r="AM538" s="270">
        <v>0</v>
      </c>
      <c r="AN538" s="270">
        <v>0</v>
      </c>
      <c r="AO538" s="270">
        <v>0</v>
      </c>
      <c r="AP538" s="270">
        <v>0</v>
      </c>
      <c r="AQ538" s="270">
        <v>0</v>
      </c>
      <c r="AR538" s="270">
        <v>0</v>
      </c>
      <c r="AS538" s="270">
        <v>0</v>
      </c>
      <c r="AT538" s="270">
        <v>0</v>
      </c>
      <c r="AU538" s="270">
        <v>0</v>
      </c>
      <c r="AV538" s="270">
        <v>0</v>
      </c>
      <c r="AW538" s="270">
        <v>0</v>
      </c>
      <c r="AX538" s="270">
        <v>0</v>
      </c>
      <c r="AY538" s="270">
        <v>0</v>
      </c>
      <c r="AZ538" s="270">
        <v>0</v>
      </c>
      <c r="BA538" s="270">
        <v>0</v>
      </c>
      <c r="BB538" s="270">
        <v>0</v>
      </c>
      <c r="BC538" s="270">
        <v>0</v>
      </c>
      <c r="BD538" s="270">
        <v>0</v>
      </c>
      <c r="BE538" s="270">
        <v>0</v>
      </c>
      <c r="BF538" s="270">
        <v>0</v>
      </c>
      <c r="BG538" s="270">
        <v>0</v>
      </c>
    </row>
    <row r="539" spans="1:59">
      <c r="A539" s="267" t="s">
        <v>821</v>
      </c>
      <c r="B539" s="268">
        <v>0.13016666666666668</v>
      </c>
      <c r="C539" s="268">
        <v>0.23300000000000001</v>
      </c>
      <c r="D539" s="268">
        <v>0</v>
      </c>
      <c r="E539" s="268"/>
      <c r="F539" s="269">
        <v>1343</v>
      </c>
      <c r="G539" s="270">
        <v>7.4999999999999997E-2</v>
      </c>
      <c r="H539" s="270">
        <v>2.1999999999999999E-2</v>
      </c>
      <c r="I539" s="270">
        <v>0</v>
      </c>
      <c r="J539" s="270">
        <v>1.4E-2</v>
      </c>
      <c r="K539" s="270">
        <v>1.2999999999999999E-2</v>
      </c>
      <c r="L539" s="270">
        <v>6.1666666666666814E-3</v>
      </c>
      <c r="M539" s="271">
        <v>55.84512285927029</v>
      </c>
      <c r="N539" s="269">
        <v>1345</v>
      </c>
      <c r="O539" s="269">
        <v>1350</v>
      </c>
      <c r="P539" s="269">
        <v>1360</v>
      </c>
      <c r="Q539" s="269">
        <v>1370</v>
      </c>
      <c r="R539" s="269">
        <v>1400</v>
      </c>
      <c r="S539" s="269" t="s">
        <v>214</v>
      </c>
      <c r="T539" s="270">
        <v>7.3999999999999996E-2</v>
      </c>
      <c r="U539" s="270">
        <v>7.3999999999999996E-2</v>
      </c>
      <c r="V539" s="270">
        <v>7.3999999999999996E-2</v>
      </c>
      <c r="W539" s="270">
        <v>7.3999999999999996E-2</v>
      </c>
      <c r="X539" s="270">
        <v>7.3999999999999996E-2</v>
      </c>
      <c r="Y539" s="270">
        <v>1.7000000000000001E-2</v>
      </c>
      <c r="Z539" s="270">
        <v>1.7000000000000001E-2</v>
      </c>
      <c r="AA539" s="270">
        <v>1.7000000000000001E-2</v>
      </c>
      <c r="AB539" s="270">
        <v>1.7000000000000001E-2</v>
      </c>
      <c r="AC539" s="270">
        <v>1.7000000000000001E-2</v>
      </c>
      <c r="AD539" s="270">
        <v>0</v>
      </c>
      <c r="AE539" s="270">
        <v>0</v>
      </c>
      <c r="AF539" s="270">
        <v>0</v>
      </c>
      <c r="AG539" s="270">
        <v>0</v>
      </c>
      <c r="AH539" s="270">
        <v>0</v>
      </c>
      <c r="AI539" s="270">
        <v>0.01</v>
      </c>
      <c r="AJ539" s="270">
        <v>0.01</v>
      </c>
      <c r="AK539" s="270">
        <v>0.01</v>
      </c>
      <c r="AL539" s="270">
        <v>0.01</v>
      </c>
      <c r="AM539" s="270">
        <v>0.01</v>
      </c>
      <c r="AN539" s="270">
        <v>1.2E-2</v>
      </c>
      <c r="AO539" s="270">
        <v>1.2E-2</v>
      </c>
      <c r="AP539" s="270">
        <v>1.2E-2</v>
      </c>
      <c r="AQ539" s="270">
        <v>1.2E-2</v>
      </c>
      <c r="AR539" s="270">
        <v>1.2E-2</v>
      </c>
      <c r="AS539" s="270">
        <v>1.2999999999999999E-2</v>
      </c>
      <c r="AT539" s="270">
        <v>1.2999999999999999E-2</v>
      </c>
      <c r="AU539" s="270">
        <v>1.2999999999999999E-2</v>
      </c>
      <c r="AV539" s="270">
        <v>1.2999999999999999E-2</v>
      </c>
      <c r="AW539" s="270">
        <v>1.2999999999999999E-2</v>
      </c>
      <c r="AX539" s="270">
        <v>0</v>
      </c>
      <c r="AY539" s="270">
        <v>0</v>
      </c>
      <c r="AZ539" s="270">
        <v>0</v>
      </c>
      <c r="BA539" s="270">
        <v>0</v>
      </c>
      <c r="BB539" s="270">
        <v>0</v>
      </c>
      <c r="BC539" s="270">
        <v>0</v>
      </c>
      <c r="BD539" s="270">
        <v>0</v>
      </c>
      <c r="BE539" s="270">
        <v>0</v>
      </c>
      <c r="BF539" s="270">
        <v>0</v>
      </c>
      <c r="BG539" s="270">
        <v>0</v>
      </c>
    </row>
    <row r="540" spans="1:59">
      <c r="A540" s="267" t="s">
        <v>822</v>
      </c>
      <c r="B540" s="268">
        <v>9.166666666666666E-2</v>
      </c>
      <c r="C540" s="268">
        <v>0.22200000000000003</v>
      </c>
      <c r="D540" s="268">
        <v>0</v>
      </c>
      <c r="E540" s="268"/>
      <c r="F540" s="269">
        <v>0</v>
      </c>
      <c r="G540" s="270">
        <v>4.9000000000000002E-2</v>
      </c>
      <c r="H540" s="270">
        <v>8.0000000000000002E-3</v>
      </c>
      <c r="I540" s="270">
        <v>0</v>
      </c>
      <c r="J540" s="270">
        <v>1.7999999999999999E-2</v>
      </c>
      <c r="K540" s="270">
        <v>4.0000000000000001E-3</v>
      </c>
      <c r="L540" s="270">
        <v>1.2666666666666659E-2</v>
      </c>
      <c r="M540" s="271" t="s">
        <v>395</v>
      </c>
      <c r="N540" s="269">
        <v>819</v>
      </c>
      <c r="O540" s="269">
        <v>835</v>
      </c>
      <c r="P540" s="269">
        <v>870</v>
      </c>
      <c r="Q540" s="269">
        <v>886</v>
      </c>
      <c r="R540" s="269">
        <v>905</v>
      </c>
      <c r="S540" s="269" t="s">
        <v>144</v>
      </c>
      <c r="T540" s="270">
        <v>5.5E-2</v>
      </c>
      <c r="U540" s="270">
        <v>6.2E-2</v>
      </c>
      <c r="V540" s="270">
        <v>6.9000000000000006E-2</v>
      </c>
      <c r="W540" s="270">
        <v>7.4999999999999997E-2</v>
      </c>
      <c r="X540" s="270">
        <v>8.4000000000000005E-2</v>
      </c>
      <c r="Y540" s="270">
        <v>1.2E-2</v>
      </c>
      <c r="Z540" s="270">
        <v>1.4E-2</v>
      </c>
      <c r="AA540" s="270">
        <v>1.6E-2</v>
      </c>
      <c r="AB540" s="270">
        <v>1.7999999999999999E-2</v>
      </c>
      <c r="AC540" s="270">
        <v>0.02</v>
      </c>
      <c r="AD540" s="270">
        <v>0</v>
      </c>
      <c r="AE540" s="270">
        <v>0</v>
      </c>
      <c r="AF540" s="270">
        <v>0</v>
      </c>
      <c r="AG540" s="270">
        <v>0</v>
      </c>
      <c r="AH540" s="270">
        <v>0</v>
      </c>
      <c r="AI540" s="270">
        <v>2.3E-2</v>
      </c>
      <c r="AJ540" s="270">
        <v>2.8000000000000001E-2</v>
      </c>
      <c r="AK540" s="270">
        <v>3.3000000000000002E-2</v>
      </c>
      <c r="AL540" s="270">
        <v>3.7999999999999999E-2</v>
      </c>
      <c r="AM540" s="270">
        <v>4.2999999999999997E-2</v>
      </c>
      <c r="AN540" s="270">
        <v>5.0000000000000001E-3</v>
      </c>
      <c r="AO540" s="270">
        <v>7.0000000000000001E-3</v>
      </c>
      <c r="AP540" s="270">
        <v>8.9999999999999993E-3</v>
      </c>
      <c r="AQ540" s="270">
        <v>1.0999999999999999E-2</v>
      </c>
      <c r="AR540" s="270">
        <v>1.2999999999999999E-2</v>
      </c>
      <c r="AS540" s="270">
        <v>-0.01</v>
      </c>
      <c r="AT540" s="270">
        <v>-1.2E-2</v>
      </c>
      <c r="AU540" s="270">
        <v>-1.2999999999999999E-2</v>
      </c>
      <c r="AV540" s="270">
        <v>-1.4999999999999999E-2</v>
      </c>
      <c r="AW540" s="270">
        <v>-1.7000000000000001E-2</v>
      </c>
      <c r="AX540" s="270">
        <v>0</v>
      </c>
      <c r="AY540" s="270">
        <v>0</v>
      </c>
      <c r="AZ540" s="270">
        <v>0</v>
      </c>
      <c r="BA540" s="270">
        <v>0</v>
      </c>
      <c r="BB540" s="270">
        <v>0</v>
      </c>
      <c r="BC540" s="270">
        <v>0</v>
      </c>
      <c r="BD540" s="270">
        <v>0</v>
      </c>
      <c r="BE540" s="270">
        <v>0</v>
      </c>
      <c r="BF540" s="270">
        <v>0</v>
      </c>
      <c r="BG540" s="270">
        <v>0</v>
      </c>
    </row>
    <row r="541" spans="1:59">
      <c r="A541" s="267" t="s">
        <v>823</v>
      </c>
      <c r="B541" s="268">
        <v>9.2083333333333339</v>
      </c>
      <c r="C541" s="268">
        <v>108</v>
      </c>
      <c r="D541" s="268">
        <v>0.88200000000000001</v>
      </c>
      <c r="E541" s="268"/>
      <c r="F541" s="269">
        <v>43250</v>
      </c>
      <c r="G541" s="270">
        <v>3.11</v>
      </c>
      <c r="H541" s="270">
        <v>1.2</v>
      </c>
      <c r="I541" s="270">
        <v>1.85</v>
      </c>
      <c r="J541" s="270">
        <v>1.006</v>
      </c>
      <c r="K541" s="270">
        <v>0.62</v>
      </c>
      <c r="L541" s="270">
        <v>0.54033333333333289</v>
      </c>
      <c r="M541" s="271">
        <v>71.907514450867055</v>
      </c>
      <c r="N541" s="269">
        <v>48548</v>
      </c>
      <c r="O541" s="269">
        <v>69355</v>
      </c>
      <c r="P541" s="269">
        <v>70049</v>
      </c>
      <c r="Q541" s="269">
        <v>71457</v>
      </c>
      <c r="R541" s="269">
        <v>72893</v>
      </c>
      <c r="S541" s="269" t="s">
        <v>146</v>
      </c>
      <c r="T541" s="270">
        <v>3.4950000000000001</v>
      </c>
      <c r="U541" s="270">
        <v>5.4089999999999998</v>
      </c>
      <c r="V541" s="270">
        <v>5.4630000000000001</v>
      </c>
      <c r="W541" s="270">
        <v>5.5739999999999998</v>
      </c>
      <c r="X541" s="270">
        <v>6.6859999999999999</v>
      </c>
      <c r="Y541" s="270">
        <v>1.2490000000000001</v>
      </c>
      <c r="Z541" s="270">
        <v>1.623</v>
      </c>
      <c r="AA541" s="270">
        <v>1.639</v>
      </c>
      <c r="AB541" s="270">
        <v>1.6719999999999999</v>
      </c>
      <c r="AC541" s="270">
        <v>1.706</v>
      </c>
      <c r="AD541" s="270">
        <v>2.0350000000000001</v>
      </c>
      <c r="AE541" s="270">
        <v>2.2389999999999999</v>
      </c>
      <c r="AF541" s="270">
        <v>2.4620000000000002</v>
      </c>
      <c r="AG541" s="270">
        <v>2.7090000000000001</v>
      </c>
      <c r="AH541" s="270">
        <v>2.9790000000000001</v>
      </c>
      <c r="AI541" s="270">
        <v>1.1060000000000001</v>
      </c>
      <c r="AJ541" s="270">
        <v>1.2170000000000001</v>
      </c>
      <c r="AK541" s="270">
        <v>1.339</v>
      </c>
      <c r="AL541" s="270">
        <v>1.4730000000000001</v>
      </c>
      <c r="AM541" s="270">
        <v>1.62</v>
      </c>
      <c r="AN541" s="270">
        <v>0.69</v>
      </c>
      <c r="AO541" s="270">
        <v>0.94</v>
      </c>
      <c r="AP541" s="270">
        <v>0.98</v>
      </c>
      <c r="AQ541" s="270">
        <v>1.03</v>
      </c>
      <c r="AR541" s="270">
        <v>1.08</v>
      </c>
      <c r="AS541" s="270">
        <v>0.58299999999999996</v>
      </c>
      <c r="AT541" s="270">
        <v>0.79600000000000004</v>
      </c>
      <c r="AU541" s="270">
        <v>0.82699999999999996</v>
      </c>
      <c r="AV541" s="270">
        <v>0.86699999999999999</v>
      </c>
      <c r="AW541" s="270">
        <v>0.98</v>
      </c>
      <c r="AX541" s="270">
        <v>0</v>
      </c>
      <c r="AY541" s="270">
        <v>0</v>
      </c>
      <c r="AZ541" s="270">
        <v>0</v>
      </c>
      <c r="BA541" s="270">
        <v>0</v>
      </c>
      <c r="BB541" s="270">
        <v>0</v>
      </c>
      <c r="BC541" s="270">
        <v>0</v>
      </c>
      <c r="BD541" s="270">
        <v>0</v>
      </c>
      <c r="BE541" s="270">
        <v>0</v>
      </c>
      <c r="BF541" s="270">
        <v>0</v>
      </c>
      <c r="BG541" s="270">
        <v>0</v>
      </c>
    </row>
    <row r="542" spans="1:59">
      <c r="A542" s="267" t="s">
        <v>824</v>
      </c>
      <c r="B542" s="268">
        <v>0.13550000000000004</v>
      </c>
      <c r="C542" s="268">
        <v>0.2</v>
      </c>
      <c r="D542" s="268">
        <v>0</v>
      </c>
      <c r="E542" s="268"/>
      <c r="F542" s="269">
        <v>1400</v>
      </c>
      <c r="G542" s="270">
        <v>4.2999999999999997E-2</v>
      </c>
      <c r="H542" s="270">
        <v>1.2999999999999999E-2</v>
      </c>
      <c r="I542" s="270">
        <v>0</v>
      </c>
      <c r="J542" s="270">
        <v>0</v>
      </c>
      <c r="K542" s="270">
        <v>1E-3</v>
      </c>
      <c r="L542" s="270">
        <v>7.8500000000000042E-2</v>
      </c>
      <c r="M542" s="271">
        <v>30.714285714285715</v>
      </c>
      <c r="N542" s="269">
        <v>1400</v>
      </c>
      <c r="O542" s="269">
        <v>1400</v>
      </c>
      <c r="P542" s="269">
        <v>1400</v>
      </c>
      <c r="Q542" s="269">
        <v>1400</v>
      </c>
      <c r="R542" s="269">
        <v>1400</v>
      </c>
      <c r="S542" s="269" t="s">
        <v>151</v>
      </c>
      <c r="T542" s="270">
        <v>4.2999999999999997E-2</v>
      </c>
      <c r="U542" s="270">
        <v>4.2999999999999997E-2</v>
      </c>
      <c r="V542" s="270">
        <v>4.2999999999999997E-2</v>
      </c>
      <c r="W542" s="270">
        <v>4.2999999999999997E-2</v>
      </c>
      <c r="X542" s="270">
        <v>4.2999999999999997E-2</v>
      </c>
      <c r="Y542" s="270">
        <v>1.4E-2</v>
      </c>
      <c r="Z542" s="270">
        <v>1.4E-2</v>
      </c>
      <c r="AA542" s="270">
        <v>1.4E-2</v>
      </c>
      <c r="AB542" s="270">
        <v>1.4E-2</v>
      </c>
      <c r="AC542" s="270">
        <v>1.4E-2</v>
      </c>
      <c r="AD542" s="270">
        <v>0</v>
      </c>
      <c r="AE542" s="270">
        <v>0</v>
      </c>
      <c r="AF542" s="270">
        <v>0</v>
      </c>
      <c r="AG542" s="270">
        <v>0</v>
      </c>
      <c r="AH542" s="270">
        <v>0</v>
      </c>
      <c r="AI542" s="270">
        <v>0</v>
      </c>
      <c r="AJ542" s="270">
        <v>0</v>
      </c>
      <c r="AK542" s="270">
        <v>0</v>
      </c>
      <c r="AL542" s="270">
        <v>0</v>
      </c>
      <c r="AM542" s="270">
        <v>0</v>
      </c>
      <c r="AN542" s="270">
        <v>1E-3</v>
      </c>
      <c r="AO542" s="270">
        <v>1E-3</v>
      </c>
      <c r="AP542" s="270">
        <v>1E-3</v>
      </c>
      <c r="AQ542" s="270">
        <v>1E-3</v>
      </c>
      <c r="AR542" s="270">
        <v>1E-3</v>
      </c>
      <c r="AS542" s="270">
        <v>7.0000000000000007E-2</v>
      </c>
      <c r="AT542" s="270">
        <v>7.0000000000000007E-2</v>
      </c>
      <c r="AU542" s="270">
        <v>7.0000000000000007E-2</v>
      </c>
      <c r="AV542" s="270">
        <v>7.0000000000000007E-2</v>
      </c>
      <c r="AW542" s="270">
        <v>7.0000000000000007E-2</v>
      </c>
      <c r="AX542" s="270">
        <v>0</v>
      </c>
      <c r="AY542" s="270">
        <v>0</v>
      </c>
      <c r="AZ542" s="270">
        <v>0</v>
      </c>
      <c r="BA542" s="270">
        <v>0</v>
      </c>
      <c r="BB542" s="270">
        <v>0</v>
      </c>
      <c r="BC542" s="270">
        <v>0</v>
      </c>
      <c r="BD542" s="270">
        <v>0</v>
      </c>
      <c r="BE542" s="270">
        <v>0</v>
      </c>
      <c r="BF542" s="270">
        <v>0</v>
      </c>
      <c r="BG542" s="270">
        <v>0</v>
      </c>
    </row>
    <row r="543" spans="1:59">
      <c r="A543" s="267" t="s">
        <v>1049</v>
      </c>
      <c r="B543" s="268" t="s">
        <v>395</v>
      </c>
      <c r="C543" s="268">
        <v>0</v>
      </c>
      <c r="D543" s="268">
        <v>0</v>
      </c>
      <c r="E543" s="268"/>
      <c r="F543" s="269" t="e">
        <v>#N/A</v>
      </c>
      <c r="G543" s="270">
        <v>0</v>
      </c>
      <c r="H543" s="270">
        <v>0</v>
      </c>
      <c r="I543" s="270">
        <v>0</v>
      </c>
      <c r="J543" s="270">
        <v>0</v>
      </c>
      <c r="K543" s="270">
        <v>0</v>
      </c>
      <c r="L543" s="270" t="e">
        <v>#VALUE!</v>
      </c>
      <c r="M543" s="271" t="s">
        <v>395</v>
      </c>
      <c r="N543" s="269">
        <v>0</v>
      </c>
      <c r="O543" s="269">
        <v>0</v>
      </c>
      <c r="P543" s="269">
        <v>0</v>
      </c>
      <c r="Q543" s="269">
        <v>0</v>
      </c>
      <c r="R543" s="269">
        <v>0</v>
      </c>
      <c r="S543" s="269" t="s">
        <v>144</v>
      </c>
      <c r="T543" s="270">
        <v>0</v>
      </c>
      <c r="U543" s="270">
        <v>0</v>
      </c>
      <c r="V543" s="270">
        <v>0</v>
      </c>
      <c r="W543" s="270">
        <v>0</v>
      </c>
      <c r="X543" s="270">
        <v>0</v>
      </c>
      <c r="Y543" s="270">
        <v>0</v>
      </c>
      <c r="Z543" s="270">
        <v>0</v>
      </c>
      <c r="AA543" s="270">
        <v>0</v>
      </c>
      <c r="AB543" s="270">
        <v>0</v>
      </c>
      <c r="AC543" s="270">
        <v>0</v>
      </c>
      <c r="AD543" s="270">
        <v>0</v>
      </c>
      <c r="AE543" s="270">
        <v>0</v>
      </c>
      <c r="AF543" s="270">
        <v>0</v>
      </c>
      <c r="AG543" s="270">
        <v>0</v>
      </c>
      <c r="AH543" s="270">
        <v>0</v>
      </c>
      <c r="AI543" s="270">
        <v>0</v>
      </c>
      <c r="AJ543" s="270">
        <v>0</v>
      </c>
      <c r="AK543" s="270">
        <v>0</v>
      </c>
      <c r="AL543" s="270">
        <v>0</v>
      </c>
      <c r="AM543" s="270">
        <v>0</v>
      </c>
      <c r="AN543" s="270">
        <v>0</v>
      </c>
      <c r="AO543" s="270">
        <v>0</v>
      </c>
      <c r="AP543" s="270">
        <v>0</v>
      </c>
      <c r="AQ543" s="270">
        <v>0</v>
      </c>
      <c r="AR543" s="270">
        <v>0</v>
      </c>
      <c r="AS543" s="270">
        <v>0</v>
      </c>
      <c r="AT543" s="270">
        <v>0</v>
      </c>
      <c r="AU543" s="270">
        <v>0</v>
      </c>
      <c r="AV543" s="270">
        <v>0</v>
      </c>
      <c r="AW543" s="270">
        <v>0</v>
      </c>
      <c r="AX543" s="270">
        <v>0</v>
      </c>
      <c r="AY543" s="270">
        <v>0</v>
      </c>
      <c r="AZ543" s="270">
        <v>0</v>
      </c>
      <c r="BA543" s="270">
        <v>0</v>
      </c>
      <c r="BB543" s="270">
        <v>0</v>
      </c>
      <c r="BC543" s="270">
        <v>0</v>
      </c>
      <c r="BD543" s="270">
        <v>0</v>
      </c>
      <c r="BE543" s="270">
        <v>0</v>
      </c>
      <c r="BF543" s="270">
        <v>0</v>
      </c>
      <c r="BG543" s="270">
        <v>0</v>
      </c>
    </row>
    <row r="544" spans="1:59">
      <c r="A544" s="267" t="s">
        <v>825</v>
      </c>
      <c r="B544" s="268">
        <v>0.16791666666666669</v>
      </c>
      <c r="C544" s="268">
        <v>0.36999999999999994</v>
      </c>
      <c r="D544" s="268">
        <v>2.5000000000000001E-2</v>
      </c>
      <c r="E544" s="268"/>
      <c r="F544" s="269">
        <v>4575</v>
      </c>
      <c r="G544" s="270">
        <v>0.129</v>
      </c>
      <c r="H544" s="270">
        <v>1E-3</v>
      </c>
      <c r="I544" s="270">
        <v>4.0000000000000001E-3</v>
      </c>
      <c r="J544" s="270">
        <v>0</v>
      </c>
      <c r="K544" s="270">
        <v>5.0000000000000001E-3</v>
      </c>
      <c r="L544" s="270">
        <v>3.9166666666666794E-3</v>
      </c>
      <c r="M544" s="271">
        <v>28.196721311475411</v>
      </c>
      <c r="N544" s="269">
        <v>4804</v>
      </c>
      <c r="O544" s="269">
        <v>5284</v>
      </c>
      <c r="P544" s="269">
        <v>5813</v>
      </c>
      <c r="Q544" s="269">
        <v>6394</v>
      </c>
      <c r="R544" s="269">
        <v>7033</v>
      </c>
      <c r="S544" s="269" t="s">
        <v>144</v>
      </c>
      <c r="T544" s="270">
        <v>0.13500000000000001</v>
      </c>
      <c r="U544" s="270">
        <v>0.14899999999999999</v>
      </c>
      <c r="V544" s="270">
        <v>0.16400000000000001</v>
      </c>
      <c r="W544" s="270">
        <v>0.18</v>
      </c>
      <c r="X544" s="270">
        <v>0.19800000000000001</v>
      </c>
      <c r="Y544" s="270">
        <v>1E-3</v>
      </c>
      <c r="Z544" s="270">
        <v>1E-3</v>
      </c>
      <c r="AA544" s="270">
        <v>1E-3</v>
      </c>
      <c r="AB544" s="270">
        <v>1E-3</v>
      </c>
      <c r="AC544" s="270">
        <v>1E-3</v>
      </c>
      <c r="AD544" s="270">
        <v>4.0000000000000001E-3</v>
      </c>
      <c r="AE544" s="270">
        <v>5.0000000000000001E-3</v>
      </c>
      <c r="AF544" s="270">
        <v>5.0000000000000001E-3</v>
      </c>
      <c r="AG544" s="270">
        <v>6.0000000000000001E-3</v>
      </c>
      <c r="AH544" s="270">
        <v>6.0000000000000001E-3</v>
      </c>
      <c r="AI544" s="270">
        <v>0</v>
      </c>
      <c r="AJ544" s="270">
        <v>0</v>
      </c>
      <c r="AK544" s="270">
        <v>0</v>
      </c>
      <c r="AL544" s="270">
        <v>0</v>
      </c>
      <c r="AM544" s="270">
        <v>0</v>
      </c>
      <c r="AN544" s="270">
        <v>5.0000000000000001E-3</v>
      </c>
      <c r="AO544" s="270">
        <v>6.0000000000000001E-3</v>
      </c>
      <c r="AP544" s="270">
        <v>7.0000000000000001E-3</v>
      </c>
      <c r="AQ544" s="270">
        <v>8.0000000000000002E-3</v>
      </c>
      <c r="AR544" s="270">
        <v>8.9999999999999993E-3</v>
      </c>
      <c r="AS544" s="270">
        <v>1.4999999999999999E-2</v>
      </c>
      <c r="AT544" s="270">
        <v>1.6E-2</v>
      </c>
      <c r="AU544" s="270">
        <v>1.7999999999999999E-2</v>
      </c>
      <c r="AV544" s="270">
        <v>0.02</v>
      </c>
      <c r="AW544" s="270">
        <v>2.1999999999999999E-2</v>
      </c>
      <c r="AX544" s="270">
        <v>0.25</v>
      </c>
      <c r="AY544" s="270">
        <v>0</v>
      </c>
      <c r="AZ544" s="270">
        <v>0</v>
      </c>
      <c r="BA544" s="270">
        <v>0</v>
      </c>
      <c r="BB544" s="270">
        <v>0</v>
      </c>
      <c r="BC544" s="270">
        <v>0</v>
      </c>
      <c r="BD544" s="270">
        <v>0</v>
      </c>
      <c r="BE544" s="270">
        <v>0</v>
      </c>
      <c r="BF544" s="270">
        <v>0</v>
      </c>
      <c r="BG544" s="270">
        <v>0</v>
      </c>
    </row>
    <row r="545" spans="1:59">
      <c r="A545" s="267" t="s">
        <v>826</v>
      </c>
      <c r="B545" s="268" t="s">
        <v>395</v>
      </c>
      <c r="C545" s="268">
        <v>0</v>
      </c>
      <c r="D545" s="268">
        <v>0</v>
      </c>
      <c r="E545" s="268"/>
      <c r="F545" s="269" t="e">
        <v>#N/A</v>
      </c>
      <c r="G545" s="270">
        <v>0</v>
      </c>
      <c r="H545" s="270">
        <v>0</v>
      </c>
      <c r="I545" s="270">
        <v>0</v>
      </c>
      <c r="J545" s="270">
        <v>0</v>
      </c>
      <c r="K545" s="270">
        <v>0</v>
      </c>
      <c r="L545" s="270" t="e">
        <v>#VALUE!</v>
      </c>
      <c r="M545" s="271" t="s">
        <v>395</v>
      </c>
      <c r="N545" s="269">
        <v>0</v>
      </c>
      <c r="O545" s="269">
        <v>0</v>
      </c>
      <c r="P545" s="269">
        <v>0</v>
      </c>
      <c r="Q545" s="269">
        <v>0</v>
      </c>
      <c r="R545" s="269">
        <v>0</v>
      </c>
      <c r="S545" s="269" t="s">
        <v>144</v>
      </c>
      <c r="T545" s="270">
        <v>0</v>
      </c>
      <c r="U545" s="270">
        <v>0</v>
      </c>
      <c r="V545" s="270">
        <v>0</v>
      </c>
      <c r="W545" s="270">
        <v>0</v>
      </c>
      <c r="X545" s="270">
        <v>0</v>
      </c>
      <c r="Y545" s="270">
        <v>0</v>
      </c>
      <c r="Z545" s="270">
        <v>0</v>
      </c>
      <c r="AA545" s="270">
        <v>0</v>
      </c>
      <c r="AB545" s="270">
        <v>0</v>
      </c>
      <c r="AC545" s="270">
        <v>0</v>
      </c>
      <c r="AD545" s="270">
        <v>0</v>
      </c>
      <c r="AE545" s="270">
        <v>0</v>
      </c>
      <c r="AF545" s="270">
        <v>0</v>
      </c>
      <c r="AG545" s="270">
        <v>0</v>
      </c>
      <c r="AH545" s="270">
        <v>0</v>
      </c>
      <c r="AI545" s="270">
        <v>0</v>
      </c>
      <c r="AJ545" s="270">
        <v>0</v>
      </c>
      <c r="AK545" s="270">
        <v>0</v>
      </c>
      <c r="AL545" s="270">
        <v>0</v>
      </c>
      <c r="AM545" s="270">
        <v>0</v>
      </c>
      <c r="AN545" s="270">
        <v>0</v>
      </c>
      <c r="AO545" s="270">
        <v>0</v>
      </c>
      <c r="AP545" s="270">
        <v>0</v>
      </c>
      <c r="AQ545" s="270">
        <v>0</v>
      </c>
      <c r="AR545" s="270">
        <v>0</v>
      </c>
      <c r="AS545" s="270">
        <v>0</v>
      </c>
      <c r="AT545" s="270">
        <v>0</v>
      </c>
      <c r="AU545" s="270">
        <v>0</v>
      </c>
      <c r="AV545" s="270">
        <v>0</v>
      </c>
      <c r="AW545" s="270">
        <v>0</v>
      </c>
      <c r="AX545" s="270">
        <v>0</v>
      </c>
      <c r="AY545" s="270">
        <v>0</v>
      </c>
      <c r="AZ545" s="270">
        <v>0</v>
      </c>
      <c r="BA545" s="270">
        <v>0</v>
      </c>
      <c r="BB545" s="270">
        <v>0</v>
      </c>
      <c r="BC545" s="270">
        <v>0</v>
      </c>
      <c r="BD545" s="270">
        <v>0</v>
      </c>
      <c r="BE545" s="270">
        <v>0</v>
      </c>
      <c r="BF545" s="270">
        <v>0</v>
      </c>
      <c r="BG545" s="270">
        <v>0</v>
      </c>
    </row>
    <row r="546" spans="1:59">
      <c r="A546" s="267" t="s">
        <v>827</v>
      </c>
      <c r="B546" s="268" t="s">
        <v>395</v>
      </c>
      <c r="C546" s="268">
        <v>0</v>
      </c>
      <c r="D546" s="268">
        <v>0</v>
      </c>
      <c r="E546" s="268"/>
      <c r="F546" s="269" t="e">
        <v>#N/A</v>
      </c>
      <c r="G546" s="270">
        <v>0</v>
      </c>
      <c r="H546" s="270">
        <v>0</v>
      </c>
      <c r="I546" s="270">
        <v>0</v>
      </c>
      <c r="J546" s="270">
        <v>0</v>
      </c>
      <c r="K546" s="270">
        <v>0</v>
      </c>
      <c r="L546" s="270" t="e">
        <v>#VALUE!</v>
      </c>
      <c r="M546" s="271" t="s">
        <v>395</v>
      </c>
      <c r="N546" s="269">
        <v>0</v>
      </c>
      <c r="O546" s="269">
        <v>0</v>
      </c>
      <c r="P546" s="269">
        <v>0</v>
      </c>
      <c r="Q546" s="269">
        <v>0</v>
      </c>
      <c r="R546" s="269">
        <v>0</v>
      </c>
      <c r="S546" s="269" t="s">
        <v>144</v>
      </c>
      <c r="T546" s="270">
        <v>0</v>
      </c>
      <c r="U546" s="270">
        <v>0</v>
      </c>
      <c r="V546" s="270">
        <v>0</v>
      </c>
      <c r="W546" s="270">
        <v>0</v>
      </c>
      <c r="X546" s="270">
        <v>0</v>
      </c>
      <c r="Y546" s="270">
        <v>0</v>
      </c>
      <c r="Z546" s="270">
        <v>0</v>
      </c>
      <c r="AA546" s="270">
        <v>0</v>
      </c>
      <c r="AB546" s="270">
        <v>0</v>
      </c>
      <c r="AC546" s="270">
        <v>0</v>
      </c>
      <c r="AD546" s="270">
        <v>0</v>
      </c>
      <c r="AE546" s="270">
        <v>0</v>
      </c>
      <c r="AF546" s="270">
        <v>0</v>
      </c>
      <c r="AG546" s="270">
        <v>0</v>
      </c>
      <c r="AH546" s="270">
        <v>0</v>
      </c>
      <c r="AI546" s="270">
        <v>0</v>
      </c>
      <c r="AJ546" s="270">
        <v>0</v>
      </c>
      <c r="AK546" s="270">
        <v>0</v>
      </c>
      <c r="AL546" s="270">
        <v>0</v>
      </c>
      <c r="AM546" s="270">
        <v>0</v>
      </c>
      <c r="AN546" s="270">
        <v>0</v>
      </c>
      <c r="AO546" s="270">
        <v>0</v>
      </c>
      <c r="AP546" s="270">
        <v>0</v>
      </c>
      <c r="AQ546" s="270">
        <v>0</v>
      </c>
      <c r="AR546" s="270">
        <v>0</v>
      </c>
      <c r="AS546" s="270">
        <v>0</v>
      </c>
      <c r="AT546" s="270">
        <v>0</v>
      </c>
      <c r="AU546" s="270">
        <v>0</v>
      </c>
      <c r="AV546" s="270">
        <v>0</v>
      </c>
      <c r="AW546" s="270">
        <v>0</v>
      </c>
      <c r="AX546" s="270">
        <v>0</v>
      </c>
      <c r="AY546" s="270">
        <v>0</v>
      </c>
      <c r="AZ546" s="270">
        <v>0</v>
      </c>
      <c r="BA546" s="270">
        <v>0</v>
      </c>
      <c r="BB546" s="270">
        <v>0</v>
      </c>
      <c r="BC546" s="270">
        <v>0</v>
      </c>
      <c r="BD546" s="270">
        <v>0</v>
      </c>
      <c r="BE546" s="270">
        <v>0</v>
      </c>
      <c r="BF546" s="270">
        <v>0</v>
      </c>
      <c r="BG546" s="270">
        <v>0</v>
      </c>
    </row>
    <row r="547" spans="1:59">
      <c r="A547" s="267" t="s">
        <v>828</v>
      </c>
      <c r="B547" s="268">
        <v>1.1008333333333331</v>
      </c>
      <c r="C547" s="268">
        <v>1.9809999999999999</v>
      </c>
      <c r="D547" s="268">
        <v>0.04</v>
      </c>
      <c r="E547" s="268"/>
      <c r="F547" s="269">
        <v>7875</v>
      </c>
      <c r="G547" s="270">
        <v>0.51200000000000001</v>
      </c>
      <c r="H547" s="270">
        <v>1E-3</v>
      </c>
      <c r="I547" s="270">
        <v>0.04</v>
      </c>
      <c r="J547" s="270">
        <v>7.6999999999999999E-2</v>
      </c>
      <c r="K547" s="270">
        <v>0.35299999999999998</v>
      </c>
      <c r="L547" s="270">
        <v>7.7833333333333199E-2</v>
      </c>
      <c r="M547" s="271">
        <v>65.015873015873012</v>
      </c>
      <c r="N547" s="269">
        <v>8269</v>
      </c>
      <c r="O547" s="269">
        <v>9096</v>
      </c>
      <c r="P547" s="269">
        <v>10005</v>
      </c>
      <c r="Q547" s="269">
        <v>11006</v>
      </c>
      <c r="R547" s="269">
        <v>12106</v>
      </c>
      <c r="S547" s="269" t="s">
        <v>144</v>
      </c>
      <c r="T547" s="270">
        <v>0.53800000000000003</v>
      </c>
      <c r="U547" s="270">
        <v>0.59099999999999997</v>
      </c>
      <c r="V547" s="270">
        <v>0.65</v>
      </c>
      <c r="W547" s="270">
        <v>0.71599999999999997</v>
      </c>
      <c r="X547" s="270">
        <v>0.78700000000000003</v>
      </c>
      <c r="Y547" s="270">
        <v>1E-3</v>
      </c>
      <c r="Z547" s="270">
        <v>1E-3</v>
      </c>
      <c r="AA547" s="270">
        <v>1E-3</v>
      </c>
      <c r="AB547" s="270">
        <v>1E-3</v>
      </c>
      <c r="AC547" s="270">
        <v>2E-3</v>
      </c>
      <c r="AD547" s="270">
        <v>4.2000000000000003E-2</v>
      </c>
      <c r="AE547" s="270">
        <v>4.5999999999999999E-2</v>
      </c>
      <c r="AF547" s="270">
        <v>5.0999999999999997E-2</v>
      </c>
      <c r="AG547" s="270">
        <v>5.6000000000000001E-2</v>
      </c>
      <c r="AH547" s="270">
        <v>6.0999999999999999E-2</v>
      </c>
      <c r="AI547" s="270">
        <v>8.1000000000000003E-2</v>
      </c>
      <c r="AJ547" s="270">
        <v>8.8999999999999996E-2</v>
      </c>
      <c r="AK547" s="270">
        <v>9.8000000000000004E-2</v>
      </c>
      <c r="AL547" s="270">
        <v>0.108</v>
      </c>
      <c r="AM547" s="270">
        <v>0.11799999999999999</v>
      </c>
      <c r="AN547" s="270">
        <v>0.05</v>
      </c>
      <c r="AO547" s="270">
        <v>0.06</v>
      </c>
      <c r="AP547" s="270">
        <v>7.0000000000000007E-2</v>
      </c>
      <c r="AQ547" s="270">
        <v>0.08</v>
      </c>
      <c r="AR547" s="270">
        <v>0.09</v>
      </c>
      <c r="AS547" s="270">
        <v>0.02</v>
      </c>
      <c r="AT547" s="270">
        <v>2.5000000000000001E-2</v>
      </c>
      <c r="AU547" s="270">
        <v>0.03</v>
      </c>
      <c r="AV547" s="270">
        <v>3.5000000000000003E-2</v>
      </c>
      <c r="AW547" s="270">
        <v>0.04</v>
      </c>
      <c r="AX547" s="270">
        <v>0.61199999999999999</v>
      </c>
      <c r="AY547" s="270">
        <v>0</v>
      </c>
      <c r="AZ547" s="270">
        <v>0</v>
      </c>
      <c r="BA547" s="270">
        <v>0</v>
      </c>
      <c r="BB547" s="270">
        <v>0</v>
      </c>
      <c r="BC547" s="270">
        <v>0.15</v>
      </c>
      <c r="BD547" s="270">
        <v>0</v>
      </c>
      <c r="BE547" s="270">
        <v>0</v>
      </c>
      <c r="BF547" s="270">
        <v>-0.15</v>
      </c>
      <c r="BG547" s="270">
        <v>0</v>
      </c>
    </row>
    <row r="548" spans="1:59">
      <c r="A548" s="267" t="s">
        <v>1050</v>
      </c>
      <c r="B548" s="268" t="s">
        <v>395</v>
      </c>
      <c r="C548" s="268">
        <v>0</v>
      </c>
      <c r="D548" s="268">
        <v>0</v>
      </c>
      <c r="E548" s="268"/>
      <c r="F548" s="269" t="e">
        <v>#N/A</v>
      </c>
      <c r="G548" s="270">
        <v>0</v>
      </c>
      <c r="H548" s="270">
        <v>0</v>
      </c>
      <c r="I548" s="270">
        <v>0</v>
      </c>
      <c r="J548" s="270">
        <v>0</v>
      </c>
      <c r="K548" s="270">
        <v>0</v>
      </c>
      <c r="L548" s="270" t="e">
        <v>#VALUE!</v>
      </c>
      <c r="M548" s="271" t="s">
        <v>395</v>
      </c>
      <c r="N548" s="269">
        <v>0</v>
      </c>
      <c r="O548" s="269">
        <v>0</v>
      </c>
      <c r="P548" s="269">
        <v>0</v>
      </c>
      <c r="Q548" s="269">
        <v>0</v>
      </c>
      <c r="R548" s="269">
        <v>0</v>
      </c>
      <c r="S548" s="269" t="s">
        <v>144</v>
      </c>
      <c r="T548" s="270">
        <v>0</v>
      </c>
      <c r="U548" s="270">
        <v>0</v>
      </c>
      <c r="V548" s="270">
        <v>0</v>
      </c>
      <c r="W548" s="270">
        <v>0</v>
      </c>
      <c r="X548" s="270">
        <v>0</v>
      </c>
      <c r="Y548" s="270">
        <v>0</v>
      </c>
      <c r="Z548" s="270">
        <v>0</v>
      </c>
      <c r="AA548" s="270">
        <v>0</v>
      </c>
      <c r="AB548" s="270">
        <v>0</v>
      </c>
      <c r="AC548" s="270">
        <v>0</v>
      </c>
      <c r="AD548" s="270">
        <v>0</v>
      </c>
      <c r="AE548" s="270">
        <v>0</v>
      </c>
      <c r="AF548" s="270">
        <v>0</v>
      </c>
      <c r="AG548" s="270">
        <v>0</v>
      </c>
      <c r="AH548" s="270">
        <v>0</v>
      </c>
      <c r="AI548" s="270">
        <v>0</v>
      </c>
      <c r="AJ548" s="270">
        <v>0</v>
      </c>
      <c r="AK548" s="270">
        <v>0</v>
      </c>
      <c r="AL548" s="270">
        <v>0</v>
      </c>
      <c r="AM548" s="270">
        <v>0</v>
      </c>
      <c r="AN548" s="270">
        <v>0</v>
      </c>
      <c r="AO548" s="270">
        <v>0</v>
      </c>
      <c r="AP548" s="270">
        <v>0</v>
      </c>
      <c r="AQ548" s="270">
        <v>0</v>
      </c>
      <c r="AR548" s="270">
        <v>0</v>
      </c>
      <c r="AS548" s="270">
        <v>0</v>
      </c>
      <c r="AT548" s="270">
        <v>0</v>
      </c>
      <c r="AU548" s="270">
        <v>0</v>
      </c>
      <c r="AV548" s="270">
        <v>0</v>
      </c>
      <c r="AW548" s="270">
        <v>0</v>
      </c>
      <c r="AX548" s="270">
        <v>0</v>
      </c>
      <c r="AY548" s="270">
        <v>0</v>
      </c>
      <c r="AZ548" s="270">
        <v>0</v>
      </c>
      <c r="BA548" s="270">
        <v>0</v>
      </c>
      <c r="BB548" s="270">
        <v>0</v>
      </c>
      <c r="BC548" s="270">
        <v>0</v>
      </c>
      <c r="BD548" s="270">
        <v>0</v>
      </c>
      <c r="BE548" s="270">
        <v>0</v>
      </c>
      <c r="BF548" s="270">
        <v>0</v>
      </c>
      <c r="BG548" s="270">
        <v>0</v>
      </c>
    </row>
    <row r="549" spans="1:59">
      <c r="A549" s="267" t="s">
        <v>1051</v>
      </c>
      <c r="B549" s="268" t="s">
        <v>395</v>
      </c>
      <c r="C549" s="268">
        <v>0</v>
      </c>
      <c r="D549" s="268">
        <v>0</v>
      </c>
      <c r="E549" s="268"/>
      <c r="F549" s="269" t="e">
        <v>#N/A</v>
      </c>
      <c r="G549" s="270">
        <v>0</v>
      </c>
      <c r="H549" s="270">
        <v>0</v>
      </c>
      <c r="I549" s="270">
        <v>0</v>
      </c>
      <c r="J549" s="270">
        <v>0</v>
      </c>
      <c r="K549" s="270">
        <v>0</v>
      </c>
      <c r="L549" s="270" t="e">
        <v>#VALUE!</v>
      </c>
      <c r="M549" s="271" t="s">
        <v>395</v>
      </c>
      <c r="N549" s="269">
        <v>0</v>
      </c>
      <c r="O549" s="269">
        <v>0</v>
      </c>
      <c r="P549" s="269">
        <v>0</v>
      </c>
      <c r="Q549" s="269">
        <v>0</v>
      </c>
      <c r="R549" s="269">
        <v>0</v>
      </c>
      <c r="S549" s="269" t="s">
        <v>144</v>
      </c>
      <c r="T549" s="270">
        <v>0</v>
      </c>
      <c r="U549" s="270">
        <v>0</v>
      </c>
      <c r="V549" s="270">
        <v>0</v>
      </c>
      <c r="W549" s="270">
        <v>0</v>
      </c>
      <c r="X549" s="270">
        <v>0</v>
      </c>
      <c r="Y549" s="270">
        <v>0</v>
      </c>
      <c r="Z549" s="270">
        <v>0</v>
      </c>
      <c r="AA549" s="270">
        <v>0</v>
      </c>
      <c r="AB549" s="270">
        <v>0</v>
      </c>
      <c r="AC549" s="270">
        <v>0</v>
      </c>
      <c r="AD549" s="270">
        <v>0</v>
      </c>
      <c r="AE549" s="270">
        <v>0</v>
      </c>
      <c r="AF549" s="270">
        <v>0</v>
      </c>
      <c r="AG549" s="270">
        <v>0</v>
      </c>
      <c r="AH549" s="270">
        <v>0</v>
      </c>
      <c r="AI549" s="270">
        <v>0</v>
      </c>
      <c r="AJ549" s="270">
        <v>0</v>
      </c>
      <c r="AK549" s="270">
        <v>0</v>
      </c>
      <c r="AL549" s="270">
        <v>0</v>
      </c>
      <c r="AM549" s="270">
        <v>0</v>
      </c>
      <c r="AN549" s="270">
        <v>0</v>
      </c>
      <c r="AO549" s="270">
        <v>0</v>
      </c>
      <c r="AP549" s="270">
        <v>0</v>
      </c>
      <c r="AQ549" s="270">
        <v>0</v>
      </c>
      <c r="AR549" s="270">
        <v>0</v>
      </c>
      <c r="AS549" s="270">
        <v>0</v>
      </c>
      <c r="AT549" s="270">
        <v>0</v>
      </c>
      <c r="AU549" s="270">
        <v>0</v>
      </c>
      <c r="AV549" s="270">
        <v>0</v>
      </c>
      <c r="AW549" s="270">
        <v>0</v>
      </c>
      <c r="AX549" s="270">
        <v>0</v>
      </c>
      <c r="AY549" s="270">
        <v>0</v>
      </c>
      <c r="AZ549" s="270">
        <v>0</v>
      </c>
      <c r="BA549" s="270">
        <v>0</v>
      </c>
      <c r="BB549" s="270">
        <v>0</v>
      </c>
      <c r="BC549" s="270">
        <v>0</v>
      </c>
      <c r="BD549" s="270">
        <v>0</v>
      </c>
      <c r="BE549" s="270">
        <v>0</v>
      </c>
      <c r="BF549" s="270">
        <v>0</v>
      </c>
      <c r="BG549" s="270">
        <v>0</v>
      </c>
    </row>
    <row r="550" spans="1:59">
      <c r="A550" s="267" t="s">
        <v>829</v>
      </c>
      <c r="B550" s="268" t="s">
        <v>395</v>
      </c>
      <c r="C550" s="268">
        <v>0</v>
      </c>
      <c r="D550" s="268">
        <v>0</v>
      </c>
      <c r="E550" s="268"/>
      <c r="F550" s="269" t="e">
        <v>#N/A</v>
      </c>
      <c r="G550" s="270">
        <v>0</v>
      </c>
      <c r="H550" s="270">
        <v>0</v>
      </c>
      <c r="I550" s="270">
        <v>0</v>
      </c>
      <c r="J550" s="270">
        <v>0</v>
      </c>
      <c r="K550" s="270">
        <v>0</v>
      </c>
      <c r="L550" s="270" t="e">
        <v>#VALUE!</v>
      </c>
      <c r="M550" s="271" t="s">
        <v>395</v>
      </c>
      <c r="N550" s="269">
        <v>0</v>
      </c>
      <c r="O550" s="269">
        <v>0</v>
      </c>
      <c r="P550" s="269">
        <v>0</v>
      </c>
      <c r="Q550" s="269">
        <v>0</v>
      </c>
      <c r="R550" s="269">
        <v>0</v>
      </c>
      <c r="S550" s="269" t="s">
        <v>216</v>
      </c>
      <c r="T550" s="270">
        <v>0</v>
      </c>
      <c r="U550" s="270">
        <v>0</v>
      </c>
      <c r="V550" s="270">
        <v>0</v>
      </c>
      <c r="W550" s="270">
        <v>0</v>
      </c>
      <c r="X550" s="270">
        <v>0</v>
      </c>
      <c r="Y550" s="270">
        <v>0</v>
      </c>
      <c r="Z550" s="270">
        <v>0</v>
      </c>
      <c r="AA550" s="270">
        <v>0</v>
      </c>
      <c r="AB550" s="270">
        <v>0</v>
      </c>
      <c r="AC550" s="270">
        <v>0</v>
      </c>
      <c r="AD550" s="270">
        <v>0</v>
      </c>
      <c r="AE550" s="270">
        <v>0</v>
      </c>
      <c r="AF550" s="270">
        <v>0</v>
      </c>
      <c r="AG550" s="270">
        <v>0</v>
      </c>
      <c r="AH550" s="270">
        <v>0</v>
      </c>
      <c r="AI550" s="270">
        <v>0</v>
      </c>
      <c r="AJ550" s="270">
        <v>0</v>
      </c>
      <c r="AK550" s="270">
        <v>0</v>
      </c>
      <c r="AL550" s="270">
        <v>0</v>
      </c>
      <c r="AM550" s="270">
        <v>0</v>
      </c>
      <c r="AN550" s="270">
        <v>0</v>
      </c>
      <c r="AO550" s="270">
        <v>0</v>
      </c>
      <c r="AP550" s="270">
        <v>0</v>
      </c>
      <c r="AQ550" s="270">
        <v>0</v>
      </c>
      <c r="AR550" s="270">
        <v>0</v>
      </c>
      <c r="AS550" s="270">
        <v>0</v>
      </c>
      <c r="AT550" s="270">
        <v>0</v>
      </c>
      <c r="AU550" s="270">
        <v>0</v>
      </c>
      <c r="AV550" s="270">
        <v>0</v>
      </c>
      <c r="AW550" s="270">
        <v>0</v>
      </c>
      <c r="AX550" s="270">
        <v>0</v>
      </c>
      <c r="AY550" s="270">
        <v>0</v>
      </c>
      <c r="AZ550" s="270">
        <v>0</v>
      </c>
      <c r="BA550" s="270">
        <v>0</v>
      </c>
      <c r="BB550" s="270">
        <v>0</v>
      </c>
      <c r="BC550" s="270">
        <v>0</v>
      </c>
      <c r="BD550" s="270">
        <v>0</v>
      </c>
      <c r="BE550" s="270">
        <v>0</v>
      </c>
      <c r="BF550" s="270">
        <v>0</v>
      </c>
      <c r="BG550" s="270">
        <v>0</v>
      </c>
    </row>
    <row r="551" spans="1:59">
      <c r="A551" s="267" t="s">
        <v>830</v>
      </c>
      <c r="B551" s="268">
        <v>1.4750000000000004E-2</v>
      </c>
      <c r="C551" s="268">
        <v>0.03</v>
      </c>
      <c r="D551" s="268">
        <v>0</v>
      </c>
      <c r="E551" s="268"/>
      <c r="F551" s="269">
        <v>445</v>
      </c>
      <c r="G551" s="270">
        <v>1.4E-2</v>
      </c>
      <c r="H551" s="270">
        <v>0</v>
      </c>
      <c r="I551" s="270">
        <v>0</v>
      </c>
      <c r="J551" s="270">
        <v>0</v>
      </c>
      <c r="K551" s="270">
        <v>0</v>
      </c>
      <c r="L551" s="270">
        <v>7.5000000000000414E-4</v>
      </c>
      <c r="M551" s="271">
        <v>31.460674157303369</v>
      </c>
      <c r="N551" s="269">
        <v>450</v>
      </c>
      <c r="O551" s="269">
        <v>455</v>
      </c>
      <c r="P551" s="269">
        <v>460</v>
      </c>
      <c r="Q551" s="269">
        <v>465</v>
      </c>
      <c r="R551" s="269">
        <v>470</v>
      </c>
      <c r="S551" s="269" t="s">
        <v>202</v>
      </c>
      <c r="T551" s="270">
        <v>1.2999999999999999E-2</v>
      </c>
      <c r="U551" s="270">
        <v>1.2999999999999999E-2</v>
      </c>
      <c r="V551" s="270">
        <v>1.4E-2</v>
      </c>
      <c r="W551" s="270">
        <v>1.4E-2</v>
      </c>
      <c r="X551" s="270">
        <v>1.4999999999999999E-2</v>
      </c>
      <c r="Y551" s="270">
        <v>0</v>
      </c>
      <c r="Z551" s="270">
        <v>0</v>
      </c>
      <c r="AA551" s="270">
        <v>0</v>
      </c>
      <c r="AB551" s="270">
        <v>0</v>
      </c>
      <c r="AC551" s="270">
        <v>0</v>
      </c>
      <c r="AD551" s="270">
        <v>0</v>
      </c>
      <c r="AE551" s="270">
        <v>0</v>
      </c>
      <c r="AF551" s="270">
        <v>0</v>
      </c>
      <c r="AG551" s="270">
        <v>0</v>
      </c>
      <c r="AH551" s="270">
        <v>0</v>
      </c>
      <c r="AI551" s="270">
        <v>0</v>
      </c>
      <c r="AJ551" s="270">
        <v>0</v>
      </c>
      <c r="AK551" s="270">
        <v>0</v>
      </c>
      <c r="AL551" s="270">
        <v>0</v>
      </c>
      <c r="AM551" s="270">
        <v>0</v>
      </c>
      <c r="AN551" s="270">
        <v>1E-3</v>
      </c>
      <c r="AO551" s="270">
        <v>1E-3</v>
      </c>
      <c r="AP551" s="270">
        <v>1E-3</v>
      </c>
      <c r="AQ551" s="270">
        <v>1E-3</v>
      </c>
      <c r="AR551" s="270">
        <v>1E-3</v>
      </c>
      <c r="AS551" s="270">
        <v>1E-3</v>
      </c>
      <c r="AT551" s="270">
        <v>1E-3</v>
      </c>
      <c r="AU551" s="270">
        <v>1E-3</v>
      </c>
      <c r="AV551" s="270">
        <v>1E-3</v>
      </c>
      <c r="AW551" s="270">
        <v>1E-3</v>
      </c>
      <c r="AX551" s="270">
        <v>0</v>
      </c>
      <c r="AY551" s="270">
        <v>0</v>
      </c>
      <c r="AZ551" s="270">
        <v>0</v>
      </c>
      <c r="BA551" s="270">
        <v>0</v>
      </c>
      <c r="BB551" s="270">
        <v>0</v>
      </c>
      <c r="BC551" s="270">
        <v>0</v>
      </c>
      <c r="BD551" s="270">
        <v>0</v>
      </c>
      <c r="BE551" s="270">
        <v>0</v>
      </c>
      <c r="BF551" s="270">
        <v>0</v>
      </c>
      <c r="BG551" s="270">
        <v>0</v>
      </c>
    </row>
    <row r="552" spans="1:59">
      <c r="A552" s="267" t="s">
        <v>831</v>
      </c>
      <c r="B552" s="268">
        <v>7.0462499999999997</v>
      </c>
      <c r="C552" s="268">
        <v>12.6</v>
      </c>
      <c r="D552" s="268">
        <v>0.51500000000000001</v>
      </c>
      <c r="E552" s="268"/>
      <c r="F552" s="269">
        <v>42288</v>
      </c>
      <c r="G552" s="270">
        <v>1.96</v>
      </c>
      <c r="H552" s="270">
        <v>1.41</v>
      </c>
      <c r="I552" s="270">
        <v>0.53</v>
      </c>
      <c r="J552" s="270">
        <v>0.96000000000000008</v>
      </c>
      <c r="K552" s="270">
        <v>1.0369999999999999</v>
      </c>
      <c r="L552" s="270">
        <v>0.63424999999999976</v>
      </c>
      <c r="M552" s="271">
        <v>46.348846008323875</v>
      </c>
      <c r="N552" s="269">
        <v>56600</v>
      </c>
      <c r="O552" s="269">
        <v>76000</v>
      </c>
      <c r="P552" s="269">
        <v>92200</v>
      </c>
      <c r="Q552" s="269">
        <v>111800</v>
      </c>
      <c r="R552" s="269">
        <v>135700</v>
      </c>
      <c r="S552" s="269" t="s">
        <v>173</v>
      </c>
      <c r="T552" s="270">
        <v>2.88</v>
      </c>
      <c r="U552" s="270">
        <v>3.99</v>
      </c>
      <c r="V552" s="270">
        <v>4.84</v>
      </c>
      <c r="W552" s="270">
        <v>5.87</v>
      </c>
      <c r="X552" s="270">
        <v>7.12</v>
      </c>
      <c r="Y552" s="270">
        <v>2.74</v>
      </c>
      <c r="Z552" s="270">
        <v>4.05</v>
      </c>
      <c r="AA552" s="270">
        <v>6</v>
      </c>
      <c r="AB552" s="270">
        <v>8.8800000000000008</v>
      </c>
      <c r="AC552" s="270">
        <v>10.82</v>
      </c>
      <c r="AD552" s="270">
        <v>0</v>
      </c>
      <c r="AE552" s="270">
        <v>0</v>
      </c>
      <c r="AF552" s="270">
        <v>0</v>
      </c>
      <c r="AG552" s="270">
        <v>0</v>
      </c>
      <c r="AH552" s="270">
        <v>0</v>
      </c>
      <c r="AI552" s="270">
        <v>0.28000000000000003</v>
      </c>
      <c r="AJ552" s="270">
        <v>0.41</v>
      </c>
      <c r="AK552" s="270">
        <v>0.57999999999999996</v>
      </c>
      <c r="AL552" s="270">
        <v>0.82</v>
      </c>
      <c r="AM552" s="270">
        <v>1</v>
      </c>
      <c r="AN552" s="270">
        <v>0.61</v>
      </c>
      <c r="AO552" s="270">
        <v>0.77</v>
      </c>
      <c r="AP552" s="270">
        <v>0.96</v>
      </c>
      <c r="AQ552" s="270">
        <v>1.22</v>
      </c>
      <c r="AR552" s="270">
        <v>1.44</v>
      </c>
      <c r="AS552" s="270">
        <v>0.94799999999999995</v>
      </c>
      <c r="AT552" s="270">
        <v>1.343</v>
      </c>
      <c r="AU552" s="270">
        <v>1.804</v>
      </c>
      <c r="AV552" s="270">
        <v>2.4460000000000002</v>
      </c>
      <c r="AW552" s="270">
        <v>2.9689999999999999</v>
      </c>
      <c r="AX552" s="270">
        <v>0</v>
      </c>
      <c r="AY552" s="270">
        <v>8</v>
      </c>
      <c r="AZ552" s="270">
        <v>0</v>
      </c>
      <c r="BA552" s="270">
        <v>0</v>
      </c>
      <c r="BB552" s="270">
        <v>0</v>
      </c>
      <c r="BC552" s="270">
        <v>0</v>
      </c>
      <c r="BD552" s="270">
        <v>0</v>
      </c>
      <c r="BE552" s="270">
        <v>0</v>
      </c>
      <c r="BF552" s="270">
        <v>0</v>
      </c>
      <c r="BG552" s="270">
        <v>0</v>
      </c>
    </row>
    <row r="553" spans="1:59">
      <c r="A553" s="267" t="s">
        <v>832</v>
      </c>
      <c r="B553" s="268">
        <v>4.0250000000000001E-2</v>
      </c>
      <c r="C553" s="268">
        <v>0.14500000000000002</v>
      </c>
      <c r="D553" s="268">
        <v>0</v>
      </c>
      <c r="E553" s="268"/>
      <c r="F553" s="269">
        <v>436</v>
      </c>
      <c r="G553" s="270">
        <v>2.1999999999999999E-2</v>
      </c>
      <c r="H553" s="270">
        <v>0.01</v>
      </c>
      <c r="I553" s="270">
        <v>0</v>
      </c>
      <c r="J553" s="270">
        <v>0</v>
      </c>
      <c r="K553" s="270">
        <v>8.0000000000000002E-3</v>
      </c>
      <c r="L553" s="270">
        <v>2.5000000000000022E-4</v>
      </c>
      <c r="M553" s="271">
        <v>50.458715596330272</v>
      </c>
      <c r="N553" s="269">
        <v>436</v>
      </c>
      <c r="O553" s="269">
        <v>436</v>
      </c>
      <c r="P553" s="269">
        <v>436</v>
      </c>
      <c r="Q553" s="269">
        <v>436</v>
      </c>
      <c r="R553" s="269">
        <v>436</v>
      </c>
      <c r="S553" s="269" t="s">
        <v>128</v>
      </c>
      <c r="T553" s="270">
        <v>2.1999999999999999E-2</v>
      </c>
      <c r="U553" s="270">
        <v>2.1999999999999999E-2</v>
      </c>
      <c r="V553" s="270">
        <v>2.1999999999999999E-2</v>
      </c>
      <c r="W553" s="270">
        <v>2.1999999999999999E-2</v>
      </c>
      <c r="X553" s="270">
        <v>2.1999999999999999E-2</v>
      </c>
      <c r="Y553" s="270">
        <v>0.01</v>
      </c>
      <c r="Z553" s="270">
        <v>0.01</v>
      </c>
      <c r="AA553" s="270">
        <v>0.01</v>
      </c>
      <c r="AB553" s="270">
        <v>0.01</v>
      </c>
      <c r="AC553" s="270">
        <v>0.01</v>
      </c>
      <c r="AD553" s="270">
        <v>0</v>
      </c>
      <c r="AE553" s="270">
        <v>0</v>
      </c>
      <c r="AF553" s="270">
        <v>0</v>
      </c>
      <c r="AG553" s="270">
        <v>0</v>
      </c>
      <c r="AH553" s="270">
        <v>0</v>
      </c>
      <c r="AI553" s="270">
        <v>0</v>
      </c>
      <c r="AJ553" s="270">
        <v>0</v>
      </c>
      <c r="AK553" s="270">
        <v>0</v>
      </c>
      <c r="AL553" s="270">
        <v>0</v>
      </c>
      <c r="AM553" s="270">
        <v>0</v>
      </c>
      <c r="AN553" s="270">
        <v>0.01</v>
      </c>
      <c r="AO553" s="270">
        <v>0.01</v>
      </c>
      <c r="AP553" s="270">
        <v>0.01</v>
      </c>
      <c r="AQ553" s="270">
        <v>0.01</v>
      </c>
      <c r="AR553" s="270">
        <v>0.01</v>
      </c>
      <c r="AS553" s="270">
        <v>1E-3</v>
      </c>
      <c r="AT553" s="270">
        <v>3.0000000000000001E-3</v>
      </c>
      <c r="AU553" s="270">
        <v>3.0000000000000001E-3</v>
      </c>
      <c r="AV553" s="270">
        <v>3.0000000000000001E-3</v>
      </c>
      <c r="AW553" s="270">
        <v>3.0000000000000001E-3</v>
      </c>
      <c r="AX553" s="270">
        <v>0</v>
      </c>
      <c r="AY553" s="270">
        <v>0</v>
      </c>
      <c r="AZ553" s="270">
        <v>0</v>
      </c>
      <c r="BA553" s="270">
        <v>0</v>
      </c>
      <c r="BB553" s="270">
        <v>0</v>
      </c>
      <c r="BC553" s="270">
        <v>0</v>
      </c>
      <c r="BD553" s="270">
        <v>0</v>
      </c>
      <c r="BE553" s="270">
        <v>0</v>
      </c>
      <c r="BF553" s="270">
        <v>0</v>
      </c>
      <c r="BG553" s="270">
        <v>0</v>
      </c>
    </row>
    <row r="554" spans="1:59">
      <c r="A554" s="267" t="s">
        <v>833</v>
      </c>
      <c r="B554" s="268">
        <v>0.27541666666666664</v>
      </c>
      <c r="C554" s="268">
        <v>2.5000000000000001E-2</v>
      </c>
      <c r="D554" s="268">
        <v>0</v>
      </c>
      <c r="E554" s="268"/>
      <c r="F554" s="269">
        <v>5162</v>
      </c>
      <c r="G554" s="270">
        <v>0.23400000000000001</v>
      </c>
      <c r="H554" s="270">
        <v>1.7000000000000001E-2</v>
      </c>
      <c r="I554" s="270">
        <v>2E-3</v>
      </c>
      <c r="J554" s="270">
        <v>2E-3</v>
      </c>
      <c r="K554" s="270">
        <v>6.0000000000000001E-3</v>
      </c>
      <c r="L554" s="270">
        <v>1.4416666666666633E-2</v>
      </c>
      <c r="M554" s="271">
        <v>45.331266950794266</v>
      </c>
      <c r="N554" s="269">
        <v>5162</v>
      </c>
      <c r="O554" s="269">
        <v>5162</v>
      </c>
      <c r="P554" s="269">
        <v>5162</v>
      </c>
      <c r="Q554" s="269">
        <v>5162</v>
      </c>
      <c r="R554" s="269">
        <v>5162</v>
      </c>
      <c r="S554" s="269" t="s">
        <v>212</v>
      </c>
      <c r="T554" s="270">
        <v>0.23400000000000001</v>
      </c>
      <c r="U554" s="270">
        <v>0.23400000000000001</v>
      </c>
      <c r="V554" s="270">
        <v>0.23400000000000001</v>
      </c>
      <c r="W554" s="270">
        <v>0.23400000000000001</v>
      </c>
      <c r="X554" s="270">
        <v>0.23400000000000001</v>
      </c>
      <c r="Y554" s="270">
        <v>1.7000000000000001E-2</v>
      </c>
      <c r="Z554" s="270">
        <v>1.7000000000000001E-2</v>
      </c>
      <c r="AA554" s="270">
        <v>1.7000000000000001E-2</v>
      </c>
      <c r="AB554" s="270">
        <v>1.7000000000000001E-2</v>
      </c>
      <c r="AC554" s="270">
        <v>1.7000000000000001E-2</v>
      </c>
      <c r="AD554" s="270">
        <v>2E-3</v>
      </c>
      <c r="AE554" s="270">
        <v>2E-3</v>
      </c>
      <c r="AF554" s="270">
        <v>2E-3</v>
      </c>
      <c r="AG554" s="270">
        <v>2E-3</v>
      </c>
      <c r="AH554" s="270">
        <v>2E-3</v>
      </c>
      <c r="AI554" s="270">
        <v>2E-3</v>
      </c>
      <c r="AJ554" s="270">
        <v>2E-3</v>
      </c>
      <c r="AK554" s="270">
        <v>2E-3</v>
      </c>
      <c r="AL554" s="270">
        <v>2E-3</v>
      </c>
      <c r="AM554" s="270">
        <v>2E-3</v>
      </c>
      <c r="AN554" s="270">
        <v>6.0000000000000001E-3</v>
      </c>
      <c r="AO554" s="270">
        <v>6.0000000000000001E-3</v>
      </c>
      <c r="AP554" s="270">
        <v>6.0000000000000001E-3</v>
      </c>
      <c r="AQ554" s="270">
        <v>6.0000000000000001E-3</v>
      </c>
      <c r="AR554" s="270">
        <v>6.0000000000000001E-3</v>
      </c>
      <c r="AS554" s="270">
        <v>1.4E-2</v>
      </c>
      <c r="AT554" s="270">
        <v>1.4E-2</v>
      </c>
      <c r="AU554" s="270">
        <v>1.4E-2</v>
      </c>
      <c r="AV554" s="270">
        <v>1.4E-2</v>
      </c>
      <c r="AW554" s="270">
        <v>1.4E-2</v>
      </c>
      <c r="AX554" s="270">
        <v>6.2E-2</v>
      </c>
      <c r="AY554" s="270">
        <v>0</v>
      </c>
      <c r="AZ554" s="270">
        <v>0</v>
      </c>
      <c r="BA554" s="270">
        <v>0</v>
      </c>
      <c r="BB554" s="270">
        <v>0</v>
      </c>
      <c r="BC554" s="270">
        <v>0</v>
      </c>
      <c r="BD554" s="270">
        <v>0</v>
      </c>
      <c r="BE554" s="270">
        <v>0</v>
      </c>
      <c r="BF554" s="270">
        <v>0</v>
      </c>
      <c r="BG554" s="270">
        <v>0</v>
      </c>
    </row>
    <row r="555" spans="1:59">
      <c r="A555" s="267" t="s">
        <v>834</v>
      </c>
      <c r="B555" s="268">
        <v>0.33574999999999999</v>
      </c>
      <c r="C555" s="268">
        <v>0.7</v>
      </c>
      <c r="D555" s="268">
        <v>0</v>
      </c>
      <c r="E555" s="268"/>
      <c r="F555" s="269">
        <v>2566</v>
      </c>
      <c r="G555" s="270">
        <v>0.13700000000000001</v>
      </c>
      <c r="H555" s="270">
        <v>0.17399999999999999</v>
      </c>
      <c r="I555" s="270">
        <v>0</v>
      </c>
      <c r="J555" s="270">
        <v>0</v>
      </c>
      <c r="K555" s="270">
        <v>2.4E-2</v>
      </c>
      <c r="L555" s="270">
        <v>7.4999999999997291E-4</v>
      </c>
      <c r="M555" s="271">
        <v>53.390491036632895</v>
      </c>
      <c r="N555" s="269">
        <v>3086</v>
      </c>
      <c r="O555" s="269">
        <v>3073</v>
      </c>
      <c r="P555" s="269">
        <v>3060</v>
      </c>
      <c r="Q555" s="269">
        <v>3048</v>
      </c>
      <c r="R555" s="269">
        <v>3048</v>
      </c>
      <c r="S555" s="269" t="s">
        <v>143</v>
      </c>
      <c r="T555" s="270">
        <v>0.188</v>
      </c>
      <c r="U555" s="270">
        <v>0.186</v>
      </c>
      <c r="V555" s="270">
        <v>0.186</v>
      </c>
      <c r="W555" s="270">
        <v>0.186</v>
      </c>
      <c r="X555" s="270">
        <v>0.186</v>
      </c>
      <c r="Y555" s="270">
        <v>0</v>
      </c>
      <c r="Z555" s="270">
        <v>0</v>
      </c>
      <c r="AA555" s="270">
        <v>0</v>
      </c>
      <c r="AB555" s="270">
        <v>0</v>
      </c>
      <c r="AC555" s="270">
        <v>0</v>
      </c>
      <c r="AD555" s="270">
        <v>0</v>
      </c>
      <c r="AE555" s="270">
        <v>0</v>
      </c>
      <c r="AF555" s="270">
        <v>0</v>
      </c>
      <c r="AG555" s="270">
        <v>0</v>
      </c>
      <c r="AH555" s="270">
        <v>0</v>
      </c>
      <c r="AI555" s="270">
        <v>0.02</v>
      </c>
      <c r="AJ555" s="270">
        <v>0.02</v>
      </c>
      <c r="AK555" s="270">
        <v>0.02</v>
      </c>
      <c r="AL555" s="270">
        <v>0.02</v>
      </c>
      <c r="AM555" s="270">
        <v>0.02</v>
      </c>
      <c r="AN555" s="270">
        <v>1.2E-2</v>
      </c>
      <c r="AO555" s="270">
        <v>1.2E-2</v>
      </c>
      <c r="AP555" s="270">
        <v>1.2E-2</v>
      </c>
      <c r="AQ555" s="270">
        <v>1.2E-2</v>
      </c>
      <c r="AR555" s="270">
        <v>1.2E-2</v>
      </c>
      <c r="AS555" s="270">
        <v>7.0000000000000001E-3</v>
      </c>
      <c r="AT555" s="270">
        <v>7.0000000000000001E-3</v>
      </c>
      <c r="AU555" s="270">
        <v>7.0000000000000001E-3</v>
      </c>
      <c r="AV555" s="270">
        <v>7.0000000000000001E-3</v>
      </c>
      <c r="AW555" s="270">
        <v>7.0000000000000001E-3</v>
      </c>
      <c r="AX555" s="270">
        <v>0</v>
      </c>
      <c r="AY555" s="270">
        <v>0</v>
      </c>
      <c r="AZ555" s="270">
        <v>0</v>
      </c>
      <c r="BA555" s="270">
        <v>0</v>
      </c>
      <c r="BB555" s="270">
        <v>0</v>
      </c>
      <c r="BC555" s="270">
        <v>0</v>
      </c>
      <c r="BD555" s="270">
        <v>0</v>
      </c>
      <c r="BE555" s="270">
        <v>0</v>
      </c>
      <c r="BF555" s="270">
        <v>0</v>
      </c>
      <c r="BG555" s="270">
        <v>0</v>
      </c>
    </row>
    <row r="556" spans="1:59">
      <c r="A556" s="267" t="s">
        <v>835</v>
      </c>
      <c r="B556" s="268">
        <v>0.18383333333333332</v>
      </c>
      <c r="C556" s="268">
        <v>0.4</v>
      </c>
      <c r="D556" s="268">
        <v>3.3000000000000002E-2</v>
      </c>
      <c r="E556" s="268"/>
      <c r="F556" s="269">
        <v>3424</v>
      </c>
      <c r="G556" s="270">
        <v>0.123</v>
      </c>
      <c r="H556" s="270">
        <v>3.0000000000000001E-3</v>
      </c>
      <c r="I556" s="270">
        <v>0</v>
      </c>
      <c r="J556" s="270">
        <v>0</v>
      </c>
      <c r="K556" s="270">
        <v>2.3E-2</v>
      </c>
      <c r="L556" s="270">
        <v>1.8333333333333257E-3</v>
      </c>
      <c r="M556" s="271">
        <v>35.92289719626168</v>
      </c>
      <c r="N556" s="269">
        <v>3462</v>
      </c>
      <c r="O556" s="269">
        <v>3436</v>
      </c>
      <c r="P556" s="269">
        <v>3412</v>
      </c>
      <c r="Q556" s="269">
        <v>3388</v>
      </c>
      <c r="R556" s="269">
        <v>3388</v>
      </c>
      <c r="S556" s="269" t="s">
        <v>143</v>
      </c>
      <c r="T556" s="270">
        <v>0.22</v>
      </c>
      <c r="U556" s="270">
        <v>0.22</v>
      </c>
      <c r="V556" s="270">
        <v>0.21</v>
      </c>
      <c r="W556" s="270">
        <v>0.22</v>
      </c>
      <c r="X556" s="270">
        <v>0.21</v>
      </c>
      <c r="Y556" s="270">
        <v>0</v>
      </c>
      <c r="Z556" s="270">
        <v>0</v>
      </c>
      <c r="AA556" s="270">
        <v>0</v>
      </c>
      <c r="AB556" s="270">
        <v>0</v>
      </c>
      <c r="AC556" s="270">
        <v>0</v>
      </c>
      <c r="AD556" s="270">
        <v>0</v>
      </c>
      <c r="AE556" s="270">
        <v>0</v>
      </c>
      <c r="AF556" s="270">
        <v>0</v>
      </c>
      <c r="AG556" s="270">
        <v>0</v>
      </c>
      <c r="AH556" s="270">
        <v>0</v>
      </c>
      <c r="AI556" s="270">
        <v>0</v>
      </c>
      <c r="AJ556" s="270">
        <v>0</v>
      </c>
      <c r="AK556" s="270">
        <v>0</v>
      </c>
      <c r="AL556" s="270">
        <v>0</v>
      </c>
      <c r="AM556" s="270">
        <v>0</v>
      </c>
      <c r="AN556" s="270">
        <v>2.5000000000000001E-2</v>
      </c>
      <c r="AO556" s="270">
        <v>2.5000000000000001E-2</v>
      </c>
      <c r="AP556" s="270">
        <v>2.5000000000000001E-2</v>
      </c>
      <c r="AQ556" s="270">
        <v>2.5000000000000001E-2</v>
      </c>
      <c r="AR556" s="270">
        <v>2.5000000000000001E-2</v>
      </c>
      <c r="AS556" s="270">
        <v>-4.4999999999999998E-2</v>
      </c>
      <c r="AT556" s="270">
        <v>-4.4999999999999998E-2</v>
      </c>
      <c r="AU556" s="270">
        <v>-4.2999999999999997E-2</v>
      </c>
      <c r="AV556" s="270">
        <v>-4.4999999999999998E-2</v>
      </c>
      <c r="AW556" s="270">
        <v>-4.2999999999999997E-2</v>
      </c>
      <c r="AX556" s="270">
        <v>0</v>
      </c>
      <c r="AY556" s="270">
        <v>0</v>
      </c>
      <c r="AZ556" s="270">
        <v>0</v>
      </c>
      <c r="BA556" s="270">
        <v>0</v>
      </c>
      <c r="BB556" s="270">
        <v>0</v>
      </c>
      <c r="BC556" s="270">
        <v>0</v>
      </c>
      <c r="BD556" s="270">
        <v>0</v>
      </c>
      <c r="BE556" s="270">
        <v>0</v>
      </c>
      <c r="BF556" s="270">
        <v>0</v>
      </c>
      <c r="BG556" s="270">
        <v>0</v>
      </c>
    </row>
    <row r="557" spans="1:59">
      <c r="A557" s="267" t="s">
        <v>1052</v>
      </c>
      <c r="B557" s="268" t="s">
        <v>395</v>
      </c>
      <c r="C557" s="268">
        <v>0</v>
      </c>
      <c r="D557" s="268">
        <v>0</v>
      </c>
      <c r="E557" s="268"/>
      <c r="F557" s="269" t="e">
        <v>#N/A</v>
      </c>
      <c r="G557" s="270">
        <v>0</v>
      </c>
      <c r="H557" s="270">
        <v>0</v>
      </c>
      <c r="I557" s="270">
        <v>0</v>
      </c>
      <c r="J557" s="270">
        <v>0</v>
      </c>
      <c r="K557" s="270">
        <v>0</v>
      </c>
      <c r="L557" s="270" t="e">
        <v>#VALUE!</v>
      </c>
      <c r="M557" s="271" t="s">
        <v>395</v>
      </c>
      <c r="N557" s="269">
        <v>0</v>
      </c>
      <c r="O557" s="269">
        <v>0</v>
      </c>
      <c r="P557" s="269">
        <v>0</v>
      </c>
      <c r="Q557" s="269">
        <v>0</v>
      </c>
      <c r="R557" s="269">
        <v>0</v>
      </c>
      <c r="S557" s="269" t="s">
        <v>143</v>
      </c>
      <c r="T557" s="270">
        <v>0</v>
      </c>
      <c r="U557" s="270">
        <v>0</v>
      </c>
      <c r="V557" s="270">
        <v>0</v>
      </c>
      <c r="W557" s="270">
        <v>0</v>
      </c>
      <c r="X557" s="270">
        <v>0</v>
      </c>
      <c r="Y557" s="270">
        <v>0</v>
      </c>
      <c r="Z557" s="270">
        <v>0</v>
      </c>
      <c r="AA557" s="270">
        <v>0</v>
      </c>
      <c r="AB557" s="270">
        <v>0</v>
      </c>
      <c r="AC557" s="270">
        <v>0</v>
      </c>
      <c r="AD557" s="270">
        <v>0</v>
      </c>
      <c r="AE557" s="270">
        <v>0</v>
      </c>
      <c r="AF557" s="270">
        <v>0</v>
      </c>
      <c r="AG557" s="270">
        <v>0</v>
      </c>
      <c r="AH557" s="270">
        <v>0</v>
      </c>
      <c r="AI557" s="270">
        <v>0</v>
      </c>
      <c r="AJ557" s="270">
        <v>0</v>
      </c>
      <c r="AK557" s="270">
        <v>0</v>
      </c>
      <c r="AL557" s="270">
        <v>0</v>
      </c>
      <c r="AM557" s="270">
        <v>0</v>
      </c>
      <c r="AN557" s="270">
        <v>0</v>
      </c>
      <c r="AO557" s="270">
        <v>0</v>
      </c>
      <c r="AP557" s="270">
        <v>0</v>
      </c>
      <c r="AQ557" s="270">
        <v>0</v>
      </c>
      <c r="AR557" s="270">
        <v>0</v>
      </c>
      <c r="AS557" s="270">
        <v>0</v>
      </c>
      <c r="AT557" s="270">
        <v>0</v>
      </c>
      <c r="AU557" s="270">
        <v>0</v>
      </c>
      <c r="AV557" s="270">
        <v>0</v>
      </c>
      <c r="AW557" s="270">
        <v>0</v>
      </c>
      <c r="AX557" s="270">
        <v>0</v>
      </c>
      <c r="AY557" s="270">
        <v>0</v>
      </c>
      <c r="AZ557" s="270">
        <v>0</v>
      </c>
      <c r="BA557" s="270">
        <v>0</v>
      </c>
      <c r="BB557" s="270">
        <v>0</v>
      </c>
      <c r="BC557" s="270">
        <v>0</v>
      </c>
      <c r="BD557" s="270">
        <v>0</v>
      </c>
      <c r="BE557" s="270">
        <v>0</v>
      </c>
      <c r="BF557" s="270">
        <v>0</v>
      </c>
      <c r="BG557" s="270">
        <v>0</v>
      </c>
    </row>
    <row r="558" spans="1:59">
      <c r="A558" s="267" t="s">
        <v>1053</v>
      </c>
      <c r="B558" s="268" t="s">
        <v>395</v>
      </c>
      <c r="C558" s="268">
        <v>0</v>
      </c>
      <c r="D558" s="268">
        <v>0</v>
      </c>
      <c r="E558" s="268"/>
      <c r="F558" s="269" t="e">
        <v>#N/A</v>
      </c>
      <c r="G558" s="270">
        <v>0</v>
      </c>
      <c r="H558" s="270">
        <v>0</v>
      </c>
      <c r="I558" s="270">
        <v>0</v>
      </c>
      <c r="J558" s="270">
        <v>0</v>
      </c>
      <c r="K558" s="270">
        <v>0</v>
      </c>
      <c r="L558" s="270" t="e">
        <v>#VALUE!</v>
      </c>
      <c r="M558" s="271" t="s">
        <v>395</v>
      </c>
      <c r="N558" s="269">
        <v>0</v>
      </c>
      <c r="O558" s="269">
        <v>0</v>
      </c>
      <c r="P558" s="269">
        <v>0</v>
      </c>
      <c r="Q558" s="269">
        <v>0</v>
      </c>
      <c r="R558" s="269">
        <v>0</v>
      </c>
      <c r="S558" s="269" t="s">
        <v>143</v>
      </c>
      <c r="T558" s="270">
        <v>0</v>
      </c>
      <c r="U558" s="270">
        <v>0</v>
      </c>
      <c r="V558" s="270">
        <v>0</v>
      </c>
      <c r="W558" s="270">
        <v>0</v>
      </c>
      <c r="X558" s="270">
        <v>0</v>
      </c>
      <c r="Y558" s="270">
        <v>0</v>
      </c>
      <c r="Z558" s="270">
        <v>0</v>
      </c>
      <c r="AA558" s="270">
        <v>0</v>
      </c>
      <c r="AB558" s="270">
        <v>0</v>
      </c>
      <c r="AC558" s="270">
        <v>0</v>
      </c>
      <c r="AD558" s="270">
        <v>0</v>
      </c>
      <c r="AE558" s="270">
        <v>0</v>
      </c>
      <c r="AF558" s="270">
        <v>0</v>
      </c>
      <c r="AG558" s="270">
        <v>0</v>
      </c>
      <c r="AH558" s="270">
        <v>0</v>
      </c>
      <c r="AI558" s="270">
        <v>0</v>
      </c>
      <c r="AJ558" s="270">
        <v>0</v>
      </c>
      <c r="AK558" s="270">
        <v>0</v>
      </c>
      <c r="AL558" s="270">
        <v>0</v>
      </c>
      <c r="AM558" s="270">
        <v>0</v>
      </c>
      <c r="AN558" s="270">
        <v>0</v>
      </c>
      <c r="AO558" s="270">
        <v>0</v>
      </c>
      <c r="AP558" s="270">
        <v>0</v>
      </c>
      <c r="AQ558" s="270">
        <v>0</v>
      </c>
      <c r="AR558" s="270">
        <v>0</v>
      </c>
      <c r="AS558" s="270">
        <v>0</v>
      </c>
      <c r="AT558" s="270">
        <v>0</v>
      </c>
      <c r="AU558" s="270">
        <v>0</v>
      </c>
      <c r="AV558" s="270">
        <v>0</v>
      </c>
      <c r="AW558" s="270">
        <v>0</v>
      </c>
      <c r="AX558" s="270">
        <v>0</v>
      </c>
      <c r="AY558" s="270">
        <v>0</v>
      </c>
      <c r="AZ558" s="270">
        <v>0</v>
      </c>
      <c r="BA558" s="270">
        <v>0</v>
      </c>
      <c r="BB558" s="270">
        <v>0</v>
      </c>
      <c r="BC558" s="270">
        <v>0</v>
      </c>
      <c r="BD558" s="270">
        <v>0</v>
      </c>
      <c r="BE558" s="270">
        <v>0</v>
      </c>
      <c r="BF558" s="270">
        <v>0</v>
      </c>
      <c r="BG558" s="270">
        <v>0</v>
      </c>
    </row>
    <row r="559" spans="1:59">
      <c r="A559" s="267" t="s">
        <v>1054</v>
      </c>
      <c r="B559" s="268" t="s">
        <v>395</v>
      </c>
      <c r="C559" s="268">
        <v>0</v>
      </c>
      <c r="D559" s="268">
        <v>0</v>
      </c>
      <c r="E559" s="268"/>
      <c r="F559" s="269" t="e">
        <v>#N/A</v>
      </c>
      <c r="G559" s="270">
        <v>0</v>
      </c>
      <c r="H559" s="270">
        <v>0</v>
      </c>
      <c r="I559" s="270">
        <v>0</v>
      </c>
      <c r="J559" s="270">
        <v>0</v>
      </c>
      <c r="K559" s="270">
        <v>0</v>
      </c>
      <c r="L559" s="270" t="e">
        <v>#VALUE!</v>
      </c>
      <c r="M559" s="271" t="s">
        <v>395</v>
      </c>
      <c r="N559" s="269">
        <v>0</v>
      </c>
      <c r="O559" s="269">
        <v>0</v>
      </c>
      <c r="P559" s="269">
        <v>0</v>
      </c>
      <c r="Q559" s="269">
        <v>0</v>
      </c>
      <c r="R559" s="269">
        <v>0</v>
      </c>
      <c r="S559" s="269" t="s">
        <v>143</v>
      </c>
      <c r="T559" s="270">
        <v>0</v>
      </c>
      <c r="U559" s="270">
        <v>0</v>
      </c>
      <c r="V559" s="270">
        <v>0</v>
      </c>
      <c r="W559" s="270">
        <v>0</v>
      </c>
      <c r="X559" s="270">
        <v>0</v>
      </c>
      <c r="Y559" s="270">
        <v>0</v>
      </c>
      <c r="Z559" s="270">
        <v>0</v>
      </c>
      <c r="AA559" s="270">
        <v>0</v>
      </c>
      <c r="AB559" s="270">
        <v>0</v>
      </c>
      <c r="AC559" s="270">
        <v>0</v>
      </c>
      <c r="AD559" s="270">
        <v>0</v>
      </c>
      <c r="AE559" s="270">
        <v>0</v>
      </c>
      <c r="AF559" s="270">
        <v>0</v>
      </c>
      <c r="AG559" s="270">
        <v>0</v>
      </c>
      <c r="AH559" s="270">
        <v>0</v>
      </c>
      <c r="AI559" s="270">
        <v>0</v>
      </c>
      <c r="AJ559" s="270">
        <v>0</v>
      </c>
      <c r="AK559" s="270">
        <v>0</v>
      </c>
      <c r="AL559" s="270">
        <v>0</v>
      </c>
      <c r="AM559" s="270">
        <v>0</v>
      </c>
      <c r="AN559" s="270">
        <v>0</v>
      </c>
      <c r="AO559" s="270">
        <v>0</v>
      </c>
      <c r="AP559" s="270">
        <v>0</v>
      </c>
      <c r="AQ559" s="270">
        <v>0</v>
      </c>
      <c r="AR559" s="270">
        <v>0</v>
      </c>
      <c r="AS559" s="270">
        <v>0</v>
      </c>
      <c r="AT559" s="270">
        <v>0</v>
      </c>
      <c r="AU559" s="270">
        <v>0</v>
      </c>
      <c r="AV559" s="270">
        <v>0</v>
      </c>
      <c r="AW559" s="270">
        <v>0</v>
      </c>
      <c r="AX559" s="270">
        <v>0</v>
      </c>
      <c r="AY559" s="270">
        <v>0</v>
      </c>
      <c r="AZ559" s="270">
        <v>0</v>
      </c>
      <c r="BA559" s="270">
        <v>0</v>
      </c>
      <c r="BB559" s="270">
        <v>0</v>
      </c>
      <c r="BC559" s="270">
        <v>0</v>
      </c>
      <c r="BD559" s="270">
        <v>0</v>
      </c>
      <c r="BE559" s="270">
        <v>0</v>
      </c>
      <c r="BF559" s="270">
        <v>0</v>
      </c>
      <c r="BG559" s="270">
        <v>0</v>
      </c>
    </row>
    <row r="560" spans="1:59">
      <c r="A560" s="267" t="s">
        <v>1055</v>
      </c>
      <c r="B560" s="268" t="s">
        <v>395</v>
      </c>
      <c r="C560" s="268">
        <v>0</v>
      </c>
      <c r="D560" s="268">
        <v>0</v>
      </c>
      <c r="E560" s="268"/>
      <c r="F560" s="269" t="e">
        <v>#N/A</v>
      </c>
      <c r="G560" s="270">
        <v>0</v>
      </c>
      <c r="H560" s="270">
        <v>0</v>
      </c>
      <c r="I560" s="270">
        <v>0</v>
      </c>
      <c r="J560" s="270">
        <v>0</v>
      </c>
      <c r="K560" s="270">
        <v>0</v>
      </c>
      <c r="L560" s="270" t="e">
        <v>#VALUE!</v>
      </c>
      <c r="M560" s="271" t="s">
        <v>395</v>
      </c>
      <c r="N560" s="269">
        <v>0</v>
      </c>
      <c r="O560" s="269">
        <v>0</v>
      </c>
      <c r="P560" s="269">
        <v>0</v>
      </c>
      <c r="Q560" s="269">
        <v>0</v>
      </c>
      <c r="R560" s="269">
        <v>0</v>
      </c>
      <c r="S560" s="269" t="s">
        <v>143</v>
      </c>
      <c r="T560" s="270">
        <v>0</v>
      </c>
      <c r="U560" s="270">
        <v>0</v>
      </c>
      <c r="V560" s="270">
        <v>0</v>
      </c>
      <c r="W560" s="270">
        <v>0</v>
      </c>
      <c r="X560" s="270">
        <v>0</v>
      </c>
      <c r="Y560" s="270">
        <v>0</v>
      </c>
      <c r="Z560" s="270">
        <v>0</v>
      </c>
      <c r="AA560" s="270">
        <v>0</v>
      </c>
      <c r="AB560" s="270">
        <v>0</v>
      </c>
      <c r="AC560" s="270">
        <v>0</v>
      </c>
      <c r="AD560" s="270">
        <v>0</v>
      </c>
      <c r="AE560" s="270">
        <v>0</v>
      </c>
      <c r="AF560" s="270">
        <v>0</v>
      </c>
      <c r="AG560" s="270">
        <v>0</v>
      </c>
      <c r="AH560" s="270">
        <v>0</v>
      </c>
      <c r="AI560" s="270">
        <v>0</v>
      </c>
      <c r="AJ560" s="270">
        <v>0</v>
      </c>
      <c r="AK560" s="270">
        <v>0</v>
      </c>
      <c r="AL560" s="270">
        <v>0</v>
      </c>
      <c r="AM560" s="270">
        <v>0</v>
      </c>
      <c r="AN560" s="270">
        <v>0</v>
      </c>
      <c r="AO560" s="270">
        <v>0</v>
      </c>
      <c r="AP560" s="270">
        <v>0</v>
      </c>
      <c r="AQ560" s="270">
        <v>0</v>
      </c>
      <c r="AR560" s="270">
        <v>0</v>
      </c>
      <c r="AS560" s="270">
        <v>0</v>
      </c>
      <c r="AT560" s="270">
        <v>0</v>
      </c>
      <c r="AU560" s="270">
        <v>0</v>
      </c>
      <c r="AV560" s="270">
        <v>0</v>
      </c>
      <c r="AW560" s="270">
        <v>0</v>
      </c>
      <c r="AX560" s="270">
        <v>0</v>
      </c>
      <c r="AY560" s="270">
        <v>0</v>
      </c>
      <c r="AZ560" s="270">
        <v>0</v>
      </c>
      <c r="BA560" s="270">
        <v>0</v>
      </c>
      <c r="BB560" s="270">
        <v>0</v>
      </c>
      <c r="BC560" s="270">
        <v>0</v>
      </c>
      <c r="BD560" s="270">
        <v>0</v>
      </c>
      <c r="BE560" s="270">
        <v>0</v>
      </c>
      <c r="BF560" s="270">
        <v>0</v>
      </c>
      <c r="BG560" s="270">
        <v>0</v>
      </c>
    </row>
    <row r="561" spans="1:59">
      <c r="A561" s="267" t="s">
        <v>1056</v>
      </c>
      <c r="B561" s="268" t="s">
        <v>395</v>
      </c>
      <c r="C561" s="268">
        <v>0</v>
      </c>
      <c r="D561" s="268">
        <v>0</v>
      </c>
      <c r="E561" s="268"/>
      <c r="F561" s="269" t="e">
        <v>#N/A</v>
      </c>
      <c r="G561" s="270">
        <v>0</v>
      </c>
      <c r="H561" s="270">
        <v>0</v>
      </c>
      <c r="I561" s="270">
        <v>0</v>
      </c>
      <c r="J561" s="270">
        <v>0</v>
      </c>
      <c r="K561" s="270">
        <v>0</v>
      </c>
      <c r="L561" s="270" t="e">
        <v>#VALUE!</v>
      </c>
      <c r="M561" s="271" t="s">
        <v>395</v>
      </c>
      <c r="N561" s="269">
        <v>0</v>
      </c>
      <c r="O561" s="269">
        <v>0</v>
      </c>
      <c r="P561" s="269">
        <v>0</v>
      </c>
      <c r="Q561" s="269">
        <v>0</v>
      </c>
      <c r="R561" s="269">
        <v>0</v>
      </c>
      <c r="S561" s="269" t="s">
        <v>143</v>
      </c>
      <c r="T561" s="270">
        <v>0</v>
      </c>
      <c r="U561" s="270">
        <v>0</v>
      </c>
      <c r="V561" s="270">
        <v>0</v>
      </c>
      <c r="W561" s="270">
        <v>0</v>
      </c>
      <c r="X561" s="270">
        <v>0</v>
      </c>
      <c r="Y561" s="270">
        <v>0</v>
      </c>
      <c r="Z561" s="270">
        <v>0</v>
      </c>
      <c r="AA561" s="270">
        <v>0</v>
      </c>
      <c r="AB561" s="270">
        <v>0</v>
      </c>
      <c r="AC561" s="270">
        <v>0</v>
      </c>
      <c r="AD561" s="270">
        <v>0</v>
      </c>
      <c r="AE561" s="270">
        <v>0</v>
      </c>
      <c r="AF561" s="270">
        <v>0</v>
      </c>
      <c r="AG561" s="270">
        <v>0</v>
      </c>
      <c r="AH561" s="270">
        <v>0</v>
      </c>
      <c r="AI561" s="270">
        <v>0</v>
      </c>
      <c r="AJ561" s="270">
        <v>0</v>
      </c>
      <c r="AK561" s="270">
        <v>0</v>
      </c>
      <c r="AL561" s="270">
        <v>0</v>
      </c>
      <c r="AM561" s="270">
        <v>0</v>
      </c>
      <c r="AN561" s="270">
        <v>0</v>
      </c>
      <c r="AO561" s="270">
        <v>0</v>
      </c>
      <c r="AP561" s="270">
        <v>0</v>
      </c>
      <c r="AQ561" s="270">
        <v>0</v>
      </c>
      <c r="AR561" s="270">
        <v>0</v>
      </c>
      <c r="AS561" s="270">
        <v>0</v>
      </c>
      <c r="AT561" s="270">
        <v>0</v>
      </c>
      <c r="AU561" s="270">
        <v>0</v>
      </c>
      <c r="AV561" s="270">
        <v>0</v>
      </c>
      <c r="AW561" s="270">
        <v>0</v>
      </c>
      <c r="AX561" s="270">
        <v>0</v>
      </c>
      <c r="AY561" s="270">
        <v>0</v>
      </c>
      <c r="AZ561" s="270">
        <v>0</v>
      </c>
      <c r="BA561" s="270">
        <v>0</v>
      </c>
      <c r="BB561" s="270">
        <v>0</v>
      </c>
      <c r="BC561" s="270">
        <v>0</v>
      </c>
      <c r="BD561" s="270">
        <v>0</v>
      </c>
      <c r="BE561" s="270">
        <v>0</v>
      </c>
      <c r="BF561" s="270">
        <v>0</v>
      </c>
      <c r="BG561" s="270">
        <v>0</v>
      </c>
    </row>
    <row r="562" spans="1:59">
      <c r="A562" s="267" t="s">
        <v>836</v>
      </c>
      <c r="B562" s="268">
        <v>0.26074999999999998</v>
      </c>
      <c r="C562" s="268">
        <v>0.875</v>
      </c>
      <c r="D562" s="268">
        <v>0</v>
      </c>
      <c r="E562" s="268"/>
      <c r="F562" s="269">
        <v>2712</v>
      </c>
      <c r="G562" s="270">
        <v>0.126</v>
      </c>
      <c r="H562" s="270">
        <v>4.8000000000000001E-2</v>
      </c>
      <c r="I562" s="270">
        <v>0</v>
      </c>
      <c r="J562" s="270">
        <v>0</v>
      </c>
      <c r="K562" s="270">
        <v>4.7E-2</v>
      </c>
      <c r="L562" s="270">
        <v>3.9750000000000008E-2</v>
      </c>
      <c r="M562" s="271">
        <v>46.460176991150441</v>
      </c>
      <c r="N562" s="269">
        <v>2800</v>
      </c>
      <c r="O562" s="269">
        <v>2850</v>
      </c>
      <c r="P562" s="269">
        <v>3000</v>
      </c>
      <c r="Q562" s="269">
        <v>3050</v>
      </c>
      <c r="R562" s="269">
        <v>3100</v>
      </c>
      <c r="S562" s="269" t="s">
        <v>184</v>
      </c>
      <c r="T562" s="270">
        <v>0.13400000000000001</v>
      </c>
      <c r="U562" s="270">
        <v>0.13600000000000001</v>
      </c>
      <c r="V562" s="270">
        <v>0.13800000000000001</v>
      </c>
      <c r="W562" s="270">
        <v>0.14000000000000001</v>
      </c>
      <c r="X562" s="270">
        <v>0.14199999999999999</v>
      </c>
      <c r="Y562" s="270">
        <v>5.1999999999999998E-2</v>
      </c>
      <c r="Z562" s="270">
        <v>5.2999999999999999E-2</v>
      </c>
      <c r="AA562" s="270">
        <v>5.3999999999999999E-2</v>
      </c>
      <c r="AB562" s="270">
        <v>5.5E-2</v>
      </c>
      <c r="AC562" s="270">
        <v>5.6000000000000001E-2</v>
      </c>
      <c r="AD562" s="270">
        <v>0</v>
      </c>
      <c r="AE562" s="270">
        <v>0</v>
      </c>
      <c r="AF562" s="270">
        <v>0</v>
      </c>
      <c r="AG562" s="270">
        <v>0</v>
      </c>
      <c r="AH562" s="270">
        <v>0</v>
      </c>
      <c r="AI562" s="270">
        <v>0</v>
      </c>
      <c r="AJ562" s="270">
        <v>0</v>
      </c>
      <c r="AK562" s="270">
        <v>0</v>
      </c>
      <c r="AL562" s="270">
        <v>0</v>
      </c>
      <c r="AM562" s="270">
        <v>0</v>
      </c>
      <c r="AN562" s="270">
        <v>4.2999999999999997E-2</v>
      </c>
      <c r="AO562" s="270">
        <v>4.2999999999999997E-2</v>
      </c>
      <c r="AP562" s="270">
        <v>4.2999999999999997E-2</v>
      </c>
      <c r="AQ562" s="270">
        <v>4.2999999999999997E-2</v>
      </c>
      <c r="AR562" s="270">
        <v>4.2999999999999997E-2</v>
      </c>
      <c r="AS562" s="270">
        <v>4.2999999999999997E-2</v>
      </c>
      <c r="AT562" s="270">
        <v>4.2999999999999997E-2</v>
      </c>
      <c r="AU562" s="270">
        <v>4.3999999999999997E-2</v>
      </c>
      <c r="AV562" s="270">
        <v>4.4999999999999998E-2</v>
      </c>
      <c r="AW562" s="270">
        <v>4.4999999999999998E-2</v>
      </c>
      <c r="AX562" s="270">
        <v>0</v>
      </c>
      <c r="AY562" s="270">
        <v>0</v>
      </c>
      <c r="AZ562" s="270">
        <v>0</v>
      </c>
      <c r="BA562" s="270">
        <v>0</v>
      </c>
      <c r="BB562" s="270">
        <v>0</v>
      </c>
      <c r="BC562" s="270">
        <v>0</v>
      </c>
      <c r="BD562" s="270">
        <v>0</v>
      </c>
      <c r="BE562" s="270">
        <v>0</v>
      </c>
      <c r="BF562" s="270">
        <v>0</v>
      </c>
      <c r="BG562" s="270">
        <v>0</v>
      </c>
    </row>
    <row r="563" spans="1:59">
      <c r="A563" s="267" t="s">
        <v>837</v>
      </c>
      <c r="B563" s="268">
        <v>0.10308333333333332</v>
      </c>
      <c r="C563" s="268">
        <v>0.216</v>
      </c>
      <c r="D563" s="268">
        <v>0</v>
      </c>
      <c r="E563" s="268"/>
      <c r="F563" s="269">
        <v>623</v>
      </c>
      <c r="G563" s="270">
        <v>4.4999999999999998E-2</v>
      </c>
      <c r="H563" s="270">
        <v>0.01</v>
      </c>
      <c r="I563" s="270">
        <v>0.04</v>
      </c>
      <c r="J563" s="270">
        <v>0</v>
      </c>
      <c r="K563" s="270">
        <v>2E-3</v>
      </c>
      <c r="L563" s="270">
        <v>6.0833333333333156E-3</v>
      </c>
      <c r="M563" s="271">
        <v>72.231139646869977</v>
      </c>
      <c r="N563" s="269">
        <v>665</v>
      </c>
      <c r="O563" s="269">
        <v>675</v>
      </c>
      <c r="P563" s="269">
        <v>690</v>
      </c>
      <c r="Q563" s="269">
        <v>720</v>
      </c>
      <c r="R563" s="269">
        <v>720</v>
      </c>
      <c r="S563" s="269" t="s">
        <v>160</v>
      </c>
      <c r="T563" s="270">
        <v>4.4999999999999998E-2</v>
      </c>
      <c r="U563" s="270">
        <v>4.5999999999999999E-2</v>
      </c>
      <c r="V563" s="270">
        <v>4.9000000000000002E-2</v>
      </c>
      <c r="W563" s="270">
        <v>0.05</v>
      </c>
      <c r="X563" s="270">
        <v>0.05</v>
      </c>
      <c r="Y563" s="270">
        <v>2E-3</v>
      </c>
      <c r="Z563" s="270">
        <v>3.0000000000000001E-3</v>
      </c>
      <c r="AA563" s="270">
        <v>3.0000000000000001E-3</v>
      </c>
      <c r="AB563" s="270">
        <v>3.0000000000000001E-3</v>
      </c>
      <c r="AC563" s="270">
        <v>3.0000000000000001E-3</v>
      </c>
      <c r="AD563" s="270">
        <v>3.5000000000000003E-2</v>
      </c>
      <c r="AE563" s="270">
        <v>3.5999999999999997E-2</v>
      </c>
      <c r="AF563" s="270">
        <v>3.5999999999999997E-2</v>
      </c>
      <c r="AG563" s="270">
        <v>3.5999999999999997E-2</v>
      </c>
      <c r="AH563" s="270">
        <v>3.5999999999999997E-2</v>
      </c>
      <c r="AI563" s="270">
        <v>3.0000000000000001E-3</v>
      </c>
      <c r="AJ563" s="270">
        <v>3.0000000000000001E-3</v>
      </c>
      <c r="AK563" s="270">
        <v>3.0000000000000001E-3</v>
      </c>
      <c r="AL563" s="270">
        <v>3.0000000000000001E-3</v>
      </c>
      <c r="AM563" s="270">
        <v>3.0000000000000001E-3</v>
      </c>
      <c r="AN563" s="270">
        <v>4.0000000000000001E-3</v>
      </c>
      <c r="AO563" s="270">
        <v>4.0000000000000001E-3</v>
      </c>
      <c r="AP563" s="270">
        <v>4.0000000000000001E-3</v>
      </c>
      <c r="AQ563" s="270">
        <v>4.0000000000000001E-3</v>
      </c>
      <c r="AR563" s="270">
        <v>4.0000000000000001E-3</v>
      </c>
      <c r="AS563" s="270">
        <v>7.0000000000000001E-3</v>
      </c>
      <c r="AT563" s="270">
        <v>7.0000000000000001E-3</v>
      </c>
      <c r="AU563" s="270">
        <v>7.0000000000000001E-3</v>
      </c>
      <c r="AV563" s="270">
        <v>7.0000000000000001E-3</v>
      </c>
      <c r="AW563" s="270">
        <v>7.0000000000000001E-3</v>
      </c>
      <c r="AX563" s="270">
        <v>0</v>
      </c>
      <c r="AY563" s="270">
        <v>0</v>
      </c>
      <c r="AZ563" s="270">
        <v>0</v>
      </c>
      <c r="BA563" s="270">
        <v>0</v>
      </c>
      <c r="BB563" s="270">
        <v>0</v>
      </c>
      <c r="BC563" s="270">
        <v>0</v>
      </c>
      <c r="BD563" s="270">
        <v>0</v>
      </c>
      <c r="BE563" s="270">
        <v>0</v>
      </c>
      <c r="BF563" s="270">
        <v>0</v>
      </c>
      <c r="BG563" s="270">
        <v>0</v>
      </c>
    </row>
    <row r="564" spans="1:59">
      <c r="A564" s="267" t="s">
        <v>838</v>
      </c>
      <c r="B564" s="268">
        <v>0.10549999999999998</v>
      </c>
      <c r="C564" s="268">
        <v>0.5</v>
      </c>
      <c r="D564" s="268">
        <v>0</v>
      </c>
      <c r="E564" s="268"/>
      <c r="F564" s="269">
        <v>2250</v>
      </c>
      <c r="G564" s="270">
        <v>6.2E-2</v>
      </c>
      <c r="H564" s="270">
        <v>1.0999999999999999E-2</v>
      </c>
      <c r="I564" s="270">
        <v>8.9999999999999993E-3</v>
      </c>
      <c r="J564" s="270">
        <v>6.0000000000000001E-3</v>
      </c>
      <c r="K564" s="270">
        <v>5.0000000000000001E-3</v>
      </c>
      <c r="L564" s="270">
        <v>1.2499999999999983E-2</v>
      </c>
      <c r="M564" s="271">
        <v>27.555555555555557</v>
      </c>
      <c r="N564" s="269">
        <v>2350</v>
      </c>
      <c r="O564" s="269">
        <v>2400</v>
      </c>
      <c r="P564" s="269">
        <v>2450</v>
      </c>
      <c r="Q564" s="269">
        <v>2500</v>
      </c>
      <c r="R564" s="269">
        <v>2550</v>
      </c>
      <c r="S564" s="269" t="s">
        <v>150</v>
      </c>
      <c r="T564" s="270">
        <v>0.108</v>
      </c>
      <c r="U564" s="270">
        <v>0.11</v>
      </c>
      <c r="V564" s="270">
        <v>0.113</v>
      </c>
      <c r="W564" s="270">
        <v>0.115</v>
      </c>
      <c r="X564" s="270">
        <v>0.11700000000000001</v>
      </c>
      <c r="Y564" s="270">
        <v>8.0000000000000002E-3</v>
      </c>
      <c r="Z564" s="270">
        <v>8.9999999999999993E-3</v>
      </c>
      <c r="AA564" s="270">
        <v>8.9999999999999993E-3</v>
      </c>
      <c r="AB564" s="270">
        <v>0.01</v>
      </c>
      <c r="AC564" s="270">
        <v>0.01</v>
      </c>
      <c r="AD564" s="270">
        <v>7.0000000000000001E-3</v>
      </c>
      <c r="AE564" s="270">
        <v>7.0000000000000001E-3</v>
      </c>
      <c r="AF564" s="270">
        <v>8.0000000000000002E-3</v>
      </c>
      <c r="AG564" s="270">
        <v>8.0000000000000002E-3</v>
      </c>
      <c r="AH564" s="270">
        <v>8.9999999999999993E-3</v>
      </c>
      <c r="AI564" s="270">
        <v>0.03</v>
      </c>
      <c r="AJ564" s="270">
        <v>3.2000000000000001E-2</v>
      </c>
      <c r="AK564" s="270">
        <v>3.4000000000000002E-2</v>
      </c>
      <c r="AL564" s="270">
        <v>3.5999999999999997E-2</v>
      </c>
      <c r="AM564" s="270">
        <v>3.7999999999999999E-2</v>
      </c>
      <c r="AN564" s="270">
        <v>0.01</v>
      </c>
      <c r="AO564" s="270">
        <v>0.01</v>
      </c>
      <c r="AP564" s="270">
        <v>0.01</v>
      </c>
      <c r="AQ564" s="270">
        <v>0.01</v>
      </c>
      <c r="AR564" s="270">
        <v>0.01</v>
      </c>
      <c r="AS564" s="270">
        <v>0.05</v>
      </c>
      <c r="AT564" s="270">
        <v>5.1999999999999998E-2</v>
      </c>
      <c r="AU564" s="270">
        <v>5.3999999999999999E-2</v>
      </c>
      <c r="AV564" s="270">
        <v>5.6000000000000001E-2</v>
      </c>
      <c r="AW564" s="270">
        <v>5.8000000000000003E-2</v>
      </c>
      <c r="AX564" s="270">
        <v>0</v>
      </c>
      <c r="AY564" s="270">
        <v>0</v>
      </c>
      <c r="AZ564" s="270">
        <v>0</v>
      </c>
      <c r="BA564" s="270">
        <v>0</v>
      </c>
      <c r="BB564" s="270">
        <v>0</v>
      </c>
      <c r="BC564" s="270">
        <v>0</v>
      </c>
      <c r="BD564" s="270">
        <v>0</v>
      </c>
      <c r="BE564" s="270">
        <v>0</v>
      </c>
      <c r="BF564" s="270">
        <v>0</v>
      </c>
      <c r="BG564" s="270">
        <v>0</v>
      </c>
    </row>
    <row r="565" spans="1:59">
      <c r="A565" s="267" t="s">
        <v>1057</v>
      </c>
      <c r="B565" s="268">
        <v>0.55591666666666673</v>
      </c>
      <c r="C565" s="268">
        <v>1.5499999999999998</v>
      </c>
      <c r="D565" s="268">
        <v>0</v>
      </c>
      <c r="E565" s="268"/>
      <c r="F565" s="269">
        <v>6159</v>
      </c>
      <c r="G565" s="270">
        <v>0.25600000000000001</v>
      </c>
      <c r="H565" s="270">
        <v>0.20900000000000002</v>
      </c>
      <c r="I565" s="270">
        <v>0</v>
      </c>
      <c r="J565" s="270">
        <v>0</v>
      </c>
      <c r="K565" s="270">
        <v>6.6000000000000003E-2</v>
      </c>
      <c r="L565" s="270">
        <v>2.4916666666666698E-2</v>
      </c>
      <c r="M565" s="271">
        <v>41.565189154083455</v>
      </c>
      <c r="N565" s="269">
        <v>6640</v>
      </c>
      <c r="O565" s="269">
        <v>6972</v>
      </c>
      <c r="P565" s="269">
        <v>7320</v>
      </c>
      <c r="Q565" s="269">
        <v>7686</v>
      </c>
      <c r="R565" s="269">
        <v>7686</v>
      </c>
      <c r="S565" s="269" t="s">
        <v>175</v>
      </c>
      <c r="T565" s="270">
        <v>0.312</v>
      </c>
      <c r="U565" s="270">
        <v>0.32800000000000001</v>
      </c>
      <c r="V565" s="270">
        <v>0.34399999999999997</v>
      </c>
      <c r="W565" s="270">
        <v>0.36099999999999999</v>
      </c>
      <c r="X565" s="270">
        <v>0.36099999999999999</v>
      </c>
      <c r="Y565" s="270">
        <v>0.314</v>
      </c>
      <c r="Z565" s="270">
        <v>0.33</v>
      </c>
      <c r="AA565" s="270">
        <v>0.34699999999999998</v>
      </c>
      <c r="AB565" s="270">
        <v>0.36399999999999999</v>
      </c>
      <c r="AC565" s="270">
        <v>0.36399999999999999</v>
      </c>
      <c r="AD565" s="270">
        <v>0</v>
      </c>
      <c r="AE565" s="270">
        <v>0</v>
      </c>
      <c r="AF565" s="270">
        <v>0</v>
      </c>
      <c r="AG565" s="270">
        <v>0</v>
      </c>
      <c r="AH565" s="270">
        <v>0</v>
      </c>
      <c r="AI565" s="270">
        <v>0</v>
      </c>
      <c r="AJ565" s="270">
        <v>0</v>
      </c>
      <c r="AK565" s="270">
        <v>0</v>
      </c>
      <c r="AL565" s="270">
        <v>0</v>
      </c>
      <c r="AM565" s="270">
        <v>0</v>
      </c>
      <c r="AN565" s="270">
        <v>0.112</v>
      </c>
      <c r="AO565" s="270">
        <v>0.112</v>
      </c>
      <c r="AP565" s="270">
        <v>0.112</v>
      </c>
      <c r="AQ565" s="270">
        <v>0.112</v>
      </c>
      <c r="AR565" s="270">
        <v>0.112</v>
      </c>
      <c r="AS565" s="270">
        <v>0.17199999999999999</v>
      </c>
      <c r="AT565" s="270">
        <v>0.17199999999999999</v>
      </c>
      <c r="AU565" s="270">
        <v>0.17199999999999999</v>
      </c>
      <c r="AV565" s="270">
        <v>0.17199999999999999</v>
      </c>
      <c r="AW565" s="270">
        <v>0.17199999999999999</v>
      </c>
      <c r="AX565" s="270">
        <v>0</v>
      </c>
      <c r="AY565" s="270">
        <v>0</v>
      </c>
      <c r="AZ565" s="270">
        <v>0</v>
      </c>
      <c r="BA565" s="270">
        <v>0</v>
      </c>
      <c r="BB565" s="270">
        <v>0</v>
      </c>
      <c r="BC565" s="270">
        <v>0</v>
      </c>
      <c r="BD565" s="270">
        <v>0</v>
      </c>
      <c r="BE565" s="270">
        <v>0</v>
      </c>
      <c r="BF565" s="270">
        <v>0</v>
      </c>
      <c r="BG565" s="270">
        <v>0</v>
      </c>
    </row>
    <row r="566" spans="1:59">
      <c r="A566" s="267" t="s">
        <v>1058</v>
      </c>
      <c r="B566" s="268" t="s">
        <v>395</v>
      </c>
      <c r="C566" s="268">
        <v>0</v>
      </c>
      <c r="D566" s="268">
        <v>0</v>
      </c>
      <c r="E566" s="268"/>
      <c r="F566" s="269" t="e">
        <v>#N/A</v>
      </c>
      <c r="G566" s="270">
        <v>0</v>
      </c>
      <c r="H566" s="270">
        <v>0</v>
      </c>
      <c r="I566" s="270">
        <v>0</v>
      </c>
      <c r="J566" s="270">
        <v>0</v>
      </c>
      <c r="K566" s="270">
        <v>0</v>
      </c>
      <c r="L566" s="270" t="e">
        <v>#VALUE!</v>
      </c>
      <c r="M566" s="271" t="s">
        <v>395</v>
      </c>
      <c r="N566" s="269">
        <v>0</v>
      </c>
      <c r="O566" s="269">
        <v>0</v>
      </c>
      <c r="P566" s="269">
        <v>0</v>
      </c>
      <c r="Q566" s="269">
        <v>0</v>
      </c>
      <c r="R566" s="269">
        <v>0</v>
      </c>
      <c r="S566" s="269" t="s">
        <v>175</v>
      </c>
      <c r="T566" s="270">
        <v>0</v>
      </c>
      <c r="U566" s="270">
        <v>0</v>
      </c>
      <c r="V566" s="270">
        <v>0</v>
      </c>
      <c r="W566" s="270">
        <v>0</v>
      </c>
      <c r="X566" s="270">
        <v>0</v>
      </c>
      <c r="Y566" s="270">
        <v>0</v>
      </c>
      <c r="Z566" s="270">
        <v>0</v>
      </c>
      <c r="AA566" s="270">
        <v>0</v>
      </c>
      <c r="AB566" s="270">
        <v>0</v>
      </c>
      <c r="AC566" s="270">
        <v>0</v>
      </c>
      <c r="AD566" s="270">
        <v>0</v>
      </c>
      <c r="AE566" s="270">
        <v>0</v>
      </c>
      <c r="AF566" s="270">
        <v>0</v>
      </c>
      <c r="AG566" s="270">
        <v>0</v>
      </c>
      <c r="AH566" s="270">
        <v>0</v>
      </c>
      <c r="AI566" s="270">
        <v>0</v>
      </c>
      <c r="AJ566" s="270">
        <v>0</v>
      </c>
      <c r="AK566" s="270">
        <v>0</v>
      </c>
      <c r="AL566" s="270">
        <v>0</v>
      </c>
      <c r="AM566" s="270">
        <v>0</v>
      </c>
      <c r="AN566" s="270">
        <v>0</v>
      </c>
      <c r="AO566" s="270">
        <v>0</v>
      </c>
      <c r="AP566" s="270">
        <v>0</v>
      </c>
      <c r="AQ566" s="270">
        <v>0</v>
      </c>
      <c r="AR566" s="270">
        <v>0</v>
      </c>
      <c r="AS566" s="270">
        <v>0</v>
      </c>
      <c r="AT566" s="270">
        <v>0</v>
      </c>
      <c r="AU566" s="270">
        <v>0</v>
      </c>
      <c r="AV566" s="270">
        <v>0</v>
      </c>
      <c r="AW566" s="270">
        <v>0</v>
      </c>
      <c r="AX566" s="270">
        <v>0</v>
      </c>
      <c r="AY566" s="270">
        <v>0</v>
      </c>
      <c r="AZ566" s="270">
        <v>0</v>
      </c>
      <c r="BA566" s="270">
        <v>0</v>
      </c>
      <c r="BB566" s="270">
        <v>0</v>
      </c>
      <c r="BC566" s="270">
        <v>0</v>
      </c>
      <c r="BD566" s="270">
        <v>0</v>
      </c>
      <c r="BE566" s="270">
        <v>0</v>
      </c>
      <c r="BF566" s="270">
        <v>0</v>
      </c>
      <c r="BG566" s="270">
        <v>0</v>
      </c>
    </row>
    <row r="567" spans="1:59">
      <c r="A567" s="267" t="s">
        <v>840</v>
      </c>
      <c r="B567" s="268">
        <v>3.9499999999999993E-2</v>
      </c>
      <c r="C567" s="268">
        <v>0.19500000000000001</v>
      </c>
      <c r="D567" s="268">
        <v>0</v>
      </c>
      <c r="E567" s="268"/>
      <c r="F567" s="269">
        <v>209</v>
      </c>
      <c r="G567" s="270">
        <v>2.5000000000000001E-2</v>
      </c>
      <c r="H567" s="270">
        <v>1E-3</v>
      </c>
      <c r="I567" s="270">
        <v>0</v>
      </c>
      <c r="J567" s="270">
        <v>1E-3</v>
      </c>
      <c r="K567" s="270">
        <v>8.0000000000000002E-3</v>
      </c>
      <c r="L567" s="270">
        <v>4.4999999999999901E-3</v>
      </c>
      <c r="M567" s="271">
        <v>119.61722488038278</v>
      </c>
      <c r="N567" s="269">
        <v>220</v>
      </c>
      <c r="O567" s="269">
        <v>240</v>
      </c>
      <c r="P567" s="269">
        <v>262</v>
      </c>
      <c r="Q567" s="269">
        <v>295</v>
      </c>
      <c r="R567" s="269">
        <v>321</v>
      </c>
      <c r="S567" s="269" t="s">
        <v>131</v>
      </c>
      <c r="T567" s="270">
        <v>2.3E-2</v>
      </c>
      <c r="U567" s="270">
        <v>2.3E-2</v>
      </c>
      <c r="V567" s="270">
        <v>2.3E-2</v>
      </c>
      <c r="W567" s="270">
        <v>2.3E-2</v>
      </c>
      <c r="X567" s="270">
        <v>2.3E-2</v>
      </c>
      <c r="Y567" s="270">
        <v>1E-3</v>
      </c>
      <c r="Z567" s="270">
        <v>1E-3</v>
      </c>
      <c r="AA567" s="270">
        <v>1E-3</v>
      </c>
      <c r="AB567" s="270">
        <v>1E-3</v>
      </c>
      <c r="AC567" s="270">
        <v>1E-3</v>
      </c>
      <c r="AD567" s="270">
        <v>0</v>
      </c>
      <c r="AE567" s="270">
        <v>0</v>
      </c>
      <c r="AF567" s="270">
        <v>0</v>
      </c>
      <c r="AG567" s="270">
        <v>0</v>
      </c>
      <c r="AH567" s="270">
        <v>0</v>
      </c>
      <c r="AI567" s="270">
        <v>1E-3</v>
      </c>
      <c r="AJ567" s="270">
        <v>1E-3</v>
      </c>
      <c r="AK567" s="270">
        <v>1E-3</v>
      </c>
      <c r="AL567" s="270">
        <v>1E-3</v>
      </c>
      <c r="AM567" s="270">
        <v>1E-3</v>
      </c>
      <c r="AN567" s="270">
        <v>2E-3</v>
      </c>
      <c r="AO567" s="270">
        <v>2E-3</v>
      </c>
      <c r="AP567" s="270">
        <v>3.0000000000000001E-3</v>
      </c>
      <c r="AQ567" s="270">
        <v>3.0000000000000001E-3</v>
      </c>
      <c r="AR567" s="270">
        <v>4.0000000000000001E-3</v>
      </c>
      <c r="AS567" s="270">
        <v>3.0000000000000001E-3</v>
      </c>
      <c r="AT567" s="270">
        <v>3.0000000000000001E-3</v>
      </c>
      <c r="AU567" s="270">
        <v>3.0000000000000001E-3</v>
      </c>
      <c r="AV567" s="270">
        <v>3.0000000000000001E-3</v>
      </c>
      <c r="AW567" s="270">
        <v>3.0000000000000001E-3</v>
      </c>
      <c r="AX567" s="270">
        <v>0</v>
      </c>
      <c r="AY567" s="270">
        <v>0</v>
      </c>
      <c r="AZ567" s="270">
        <v>0</v>
      </c>
      <c r="BA567" s="270">
        <v>0</v>
      </c>
      <c r="BB567" s="270">
        <v>0</v>
      </c>
      <c r="BC567" s="270">
        <v>0</v>
      </c>
      <c r="BD567" s="270">
        <v>0</v>
      </c>
      <c r="BE567" s="270">
        <v>0</v>
      </c>
      <c r="BF567" s="270">
        <v>0</v>
      </c>
      <c r="BG567" s="270">
        <v>0</v>
      </c>
    </row>
    <row r="568" spans="1:59">
      <c r="A568" s="267" t="s">
        <v>841</v>
      </c>
      <c r="B568" s="268">
        <v>2.9166666666666674E-2</v>
      </c>
      <c r="C568" s="268">
        <v>0.28799999999999998</v>
      </c>
      <c r="D568" s="268">
        <v>0</v>
      </c>
      <c r="E568" s="268"/>
      <c r="F568" s="269">
        <v>350</v>
      </c>
      <c r="G568" s="270">
        <v>1.2999999999999999E-2</v>
      </c>
      <c r="H568" s="270">
        <v>0</v>
      </c>
      <c r="I568" s="270">
        <v>1.2999999999999999E-2</v>
      </c>
      <c r="J568" s="270">
        <v>0</v>
      </c>
      <c r="K568" s="270">
        <v>0</v>
      </c>
      <c r="L568" s="270">
        <v>3.1666666666666753E-3</v>
      </c>
      <c r="M568" s="271">
        <v>37.142857142857146</v>
      </c>
      <c r="N568" s="269">
        <v>315</v>
      </c>
      <c r="O568" s="269">
        <v>325</v>
      </c>
      <c r="P568" s="269">
        <v>340</v>
      </c>
      <c r="Q568" s="269">
        <v>350</v>
      </c>
      <c r="R568" s="269">
        <v>350</v>
      </c>
      <c r="S568" s="269" t="s">
        <v>160</v>
      </c>
      <c r="T568" s="270">
        <v>1.6E-2</v>
      </c>
      <c r="U568" s="270">
        <v>1.7000000000000001E-2</v>
      </c>
      <c r="V568" s="270">
        <v>1.7000000000000001E-2</v>
      </c>
      <c r="W568" s="270">
        <v>1.7999999999999999E-2</v>
      </c>
      <c r="X568" s="270">
        <v>1.7999999999999999E-2</v>
      </c>
      <c r="Y568" s="270">
        <v>1E-3</v>
      </c>
      <c r="Z568" s="270">
        <v>1E-3</v>
      </c>
      <c r="AA568" s="270">
        <v>1E-3</v>
      </c>
      <c r="AB568" s="270">
        <v>1E-3</v>
      </c>
      <c r="AC568" s="270">
        <v>1E-3</v>
      </c>
      <c r="AD568" s="270">
        <v>1.9E-2</v>
      </c>
      <c r="AE568" s="270">
        <v>2.1000000000000001E-2</v>
      </c>
      <c r="AF568" s="270">
        <v>2.1999999999999999E-2</v>
      </c>
      <c r="AG568" s="270">
        <v>2.3E-2</v>
      </c>
      <c r="AH568" s="270">
        <v>2.3E-2</v>
      </c>
      <c r="AI568" s="270">
        <v>0</v>
      </c>
      <c r="AJ568" s="270">
        <v>0</v>
      </c>
      <c r="AK568" s="270">
        <v>0</v>
      </c>
      <c r="AL568" s="270">
        <v>0</v>
      </c>
      <c r="AM568" s="270">
        <v>0</v>
      </c>
      <c r="AN568" s="270">
        <v>0</v>
      </c>
      <c r="AO568" s="270">
        <v>0</v>
      </c>
      <c r="AP568" s="270">
        <v>0</v>
      </c>
      <c r="AQ568" s="270">
        <v>0</v>
      </c>
      <c r="AR568" s="270">
        <v>0</v>
      </c>
      <c r="AS568" s="270">
        <v>3.0000000000000001E-3</v>
      </c>
      <c r="AT568" s="270">
        <v>3.0000000000000001E-3</v>
      </c>
      <c r="AU568" s="270">
        <v>3.0000000000000001E-3</v>
      </c>
      <c r="AV568" s="270">
        <v>3.0000000000000001E-3</v>
      </c>
      <c r="AW568" s="270">
        <v>3.0000000000000001E-3</v>
      </c>
      <c r="AX568" s="270">
        <v>0</v>
      </c>
      <c r="AY568" s="270">
        <v>0</v>
      </c>
      <c r="AZ568" s="270">
        <v>0</v>
      </c>
      <c r="BA568" s="270">
        <v>0</v>
      </c>
      <c r="BB568" s="270">
        <v>0</v>
      </c>
      <c r="BC568" s="270">
        <v>0</v>
      </c>
      <c r="BD568" s="270">
        <v>0</v>
      </c>
      <c r="BE568" s="270">
        <v>0</v>
      </c>
      <c r="BF568" s="270">
        <v>0</v>
      </c>
      <c r="BG568" s="270">
        <v>0</v>
      </c>
    </row>
    <row r="569" spans="1:59">
      <c r="A569" s="267" t="s">
        <v>842</v>
      </c>
      <c r="B569" s="268" t="s">
        <v>395</v>
      </c>
      <c r="C569" s="268">
        <v>0</v>
      </c>
      <c r="D569" s="268">
        <v>0</v>
      </c>
      <c r="E569" s="268"/>
      <c r="F569" s="269" t="e">
        <v>#N/A</v>
      </c>
      <c r="G569" s="270">
        <v>0</v>
      </c>
      <c r="H569" s="270">
        <v>0</v>
      </c>
      <c r="I569" s="270">
        <v>0</v>
      </c>
      <c r="J569" s="270">
        <v>0</v>
      </c>
      <c r="K569" s="270">
        <v>0</v>
      </c>
      <c r="L569" s="270" t="e">
        <v>#VALUE!</v>
      </c>
      <c r="M569" s="271" t="s">
        <v>395</v>
      </c>
      <c r="N569" s="269">
        <v>0</v>
      </c>
      <c r="O569" s="269">
        <v>0</v>
      </c>
      <c r="P569" s="269">
        <v>0</v>
      </c>
      <c r="Q569" s="269">
        <v>0</v>
      </c>
      <c r="R569" s="269">
        <v>0</v>
      </c>
      <c r="S569" s="269" t="s">
        <v>130</v>
      </c>
      <c r="T569" s="270">
        <v>0</v>
      </c>
      <c r="U569" s="270">
        <v>0</v>
      </c>
      <c r="V569" s="270">
        <v>0</v>
      </c>
      <c r="W569" s="270">
        <v>0</v>
      </c>
      <c r="X569" s="270">
        <v>0</v>
      </c>
      <c r="Y569" s="270">
        <v>0</v>
      </c>
      <c r="Z569" s="270">
        <v>0</v>
      </c>
      <c r="AA569" s="270">
        <v>0</v>
      </c>
      <c r="AB569" s="270">
        <v>0</v>
      </c>
      <c r="AC569" s="270">
        <v>0</v>
      </c>
      <c r="AD569" s="270">
        <v>0</v>
      </c>
      <c r="AE569" s="270">
        <v>0</v>
      </c>
      <c r="AF569" s="270">
        <v>0</v>
      </c>
      <c r="AG569" s="270">
        <v>0</v>
      </c>
      <c r="AH569" s="270">
        <v>0</v>
      </c>
      <c r="AI569" s="270">
        <v>0</v>
      </c>
      <c r="AJ569" s="270">
        <v>0</v>
      </c>
      <c r="AK569" s="270">
        <v>0</v>
      </c>
      <c r="AL569" s="270">
        <v>0</v>
      </c>
      <c r="AM569" s="270">
        <v>0</v>
      </c>
      <c r="AN569" s="270">
        <v>0</v>
      </c>
      <c r="AO569" s="270">
        <v>0</v>
      </c>
      <c r="AP569" s="270">
        <v>0</v>
      </c>
      <c r="AQ569" s="270">
        <v>0</v>
      </c>
      <c r="AR569" s="270">
        <v>0</v>
      </c>
      <c r="AS569" s="270">
        <v>0</v>
      </c>
      <c r="AT569" s="270">
        <v>0</v>
      </c>
      <c r="AU569" s="270">
        <v>0</v>
      </c>
      <c r="AV569" s="270">
        <v>0</v>
      </c>
      <c r="AW569" s="270">
        <v>0</v>
      </c>
      <c r="AX569" s="270">
        <v>0</v>
      </c>
      <c r="AY569" s="270">
        <v>0</v>
      </c>
      <c r="AZ569" s="270">
        <v>0</v>
      </c>
      <c r="BA569" s="270">
        <v>0</v>
      </c>
      <c r="BB569" s="270">
        <v>0</v>
      </c>
      <c r="BC569" s="270">
        <v>0</v>
      </c>
      <c r="BD569" s="270">
        <v>0</v>
      </c>
      <c r="BE569" s="270">
        <v>0</v>
      </c>
      <c r="BF569" s="270">
        <v>0</v>
      </c>
      <c r="BG569" s="270">
        <v>0</v>
      </c>
    </row>
    <row r="570" spans="1:59">
      <c r="A570" s="267" t="s">
        <v>843</v>
      </c>
      <c r="B570" s="268">
        <v>0.30616666666666664</v>
      </c>
      <c r="C570" s="268">
        <v>0.75</v>
      </c>
      <c r="D570" s="268">
        <v>0</v>
      </c>
      <c r="E570" s="268"/>
      <c r="F570" s="269">
        <v>4090</v>
      </c>
      <c r="G570" s="270">
        <v>0.23599999999999999</v>
      </c>
      <c r="H570" s="270">
        <v>5.1999999999999998E-2</v>
      </c>
      <c r="I570" s="270">
        <v>1E-3</v>
      </c>
      <c r="J570" s="270">
        <v>0</v>
      </c>
      <c r="K570" s="270">
        <v>1E-3</v>
      </c>
      <c r="L570" s="270">
        <v>1.6166666666666663E-2</v>
      </c>
      <c r="M570" s="271">
        <v>57.701711491442545</v>
      </c>
      <c r="N570" s="269">
        <v>4000</v>
      </c>
      <c r="O570" s="269">
        <v>4078</v>
      </c>
      <c r="P570" s="269">
        <v>4282</v>
      </c>
      <c r="Q570" s="269">
        <v>4496</v>
      </c>
      <c r="R570" s="269">
        <v>4721</v>
      </c>
      <c r="S570" s="269" t="s">
        <v>216</v>
      </c>
      <c r="T570" s="270">
        <v>0.312</v>
      </c>
      <c r="U570" s="270">
        <v>0.32700000000000001</v>
      </c>
      <c r="V570" s="270">
        <v>0.34399999999999997</v>
      </c>
      <c r="W570" s="270">
        <v>0.36099999999999999</v>
      </c>
      <c r="X570" s="270">
        <v>0.379</v>
      </c>
      <c r="Y570" s="270">
        <v>7.8E-2</v>
      </c>
      <c r="Z570" s="270">
        <v>8.2000000000000003E-2</v>
      </c>
      <c r="AA570" s="270">
        <v>8.5999999999999993E-2</v>
      </c>
      <c r="AB570" s="270">
        <v>0.09</v>
      </c>
      <c r="AC570" s="270">
        <v>9.5000000000000001E-2</v>
      </c>
      <c r="AD570" s="270">
        <v>2E-3</v>
      </c>
      <c r="AE570" s="270">
        <v>2E-3</v>
      </c>
      <c r="AF570" s="270">
        <v>2E-3</v>
      </c>
      <c r="AG570" s="270">
        <v>2E-3</v>
      </c>
      <c r="AH570" s="270">
        <v>2E-3</v>
      </c>
      <c r="AI570" s="270">
        <v>0</v>
      </c>
      <c r="AJ570" s="270">
        <v>0</v>
      </c>
      <c r="AK570" s="270">
        <v>0</v>
      </c>
      <c r="AL570" s="270">
        <v>0</v>
      </c>
      <c r="AM570" s="270">
        <v>0</v>
      </c>
      <c r="AN570" s="270">
        <v>1E-3</v>
      </c>
      <c r="AO570" s="270">
        <v>1E-3</v>
      </c>
      <c r="AP570" s="270">
        <v>1E-3</v>
      </c>
      <c r="AQ570" s="270">
        <v>1E-3</v>
      </c>
      <c r="AR570" s="270">
        <v>1E-3</v>
      </c>
      <c r="AS570" s="270">
        <v>3.0000000000000001E-3</v>
      </c>
      <c r="AT570" s="270">
        <v>4.0000000000000001E-3</v>
      </c>
      <c r="AU570" s="270">
        <v>5.0000000000000001E-3</v>
      </c>
      <c r="AV570" s="270">
        <v>6.0000000000000001E-3</v>
      </c>
      <c r="AW570" s="270">
        <v>7.0000000000000001E-3</v>
      </c>
      <c r="AX570" s="270">
        <v>0</v>
      </c>
      <c r="AY570" s="270">
        <v>0</v>
      </c>
      <c r="AZ570" s="270">
        <v>0</v>
      </c>
      <c r="BA570" s="270">
        <v>0</v>
      </c>
      <c r="BB570" s="270">
        <v>0</v>
      </c>
      <c r="BC570" s="270">
        <v>0</v>
      </c>
      <c r="BD570" s="270">
        <v>0</v>
      </c>
      <c r="BE570" s="270">
        <v>0</v>
      </c>
      <c r="BF570" s="270">
        <v>0</v>
      </c>
      <c r="BG570" s="270">
        <v>0</v>
      </c>
    </row>
    <row r="571" spans="1:59">
      <c r="A571" s="267" t="s">
        <v>844</v>
      </c>
      <c r="B571" s="268">
        <v>4.5000000000000005E-3</v>
      </c>
      <c r="C571" s="268">
        <v>3.2000000000000001E-2</v>
      </c>
      <c r="D571" s="268">
        <v>0</v>
      </c>
      <c r="E571" s="268"/>
      <c r="F571" s="269">
        <v>180</v>
      </c>
      <c r="G571" s="270">
        <v>4.0000000000000001E-3</v>
      </c>
      <c r="H571" s="270">
        <v>0</v>
      </c>
      <c r="I571" s="270">
        <v>0</v>
      </c>
      <c r="J571" s="270">
        <v>0</v>
      </c>
      <c r="K571" s="270">
        <v>1E-3</v>
      </c>
      <c r="L571" s="270">
        <v>-4.9999999999999958E-4</v>
      </c>
      <c r="M571" s="271">
        <v>22.222222222222221</v>
      </c>
      <c r="N571" s="269">
        <v>186</v>
      </c>
      <c r="O571" s="269">
        <v>191</v>
      </c>
      <c r="P571" s="269">
        <v>196</v>
      </c>
      <c r="Q571" s="269">
        <v>201</v>
      </c>
      <c r="R571" s="269">
        <v>204</v>
      </c>
      <c r="S571" s="269" t="s">
        <v>208</v>
      </c>
      <c r="T571" s="270">
        <v>5.0000000000000001E-3</v>
      </c>
      <c r="U571" s="270">
        <v>5.0000000000000001E-3</v>
      </c>
      <c r="V571" s="270">
        <v>6.0000000000000001E-3</v>
      </c>
      <c r="W571" s="270">
        <v>6.0000000000000001E-3</v>
      </c>
      <c r="X571" s="270">
        <v>6.0000000000000001E-3</v>
      </c>
      <c r="Y571" s="270">
        <v>0</v>
      </c>
      <c r="Z571" s="270">
        <v>0</v>
      </c>
      <c r="AA571" s="270">
        <v>0</v>
      </c>
      <c r="AB571" s="270">
        <v>0</v>
      </c>
      <c r="AC571" s="270">
        <v>0</v>
      </c>
      <c r="AD571" s="270">
        <v>0</v>
      </c>
      <c r="AE571" s="270">
        <v>0</v>
      </c>
      <c r="AF571" s="270">
        <v>0</v>
      </c>
      <c r="AG571" s="270">
        <v>0</v>
      </c>
      <c r="AH571" s="270">
        <v>0</v>
      </c>
      <c r="AI571" s="270">
        <v>0</v>
      </c>
      <c r="AJ571" s="270">
        <v>0</v>
      </c>
      <c r="AK571" s="270">
        <v>0</v>
      </c>
      <c r="AL571" s="270">
        <v>0</v>
      </c>
      <c r="AM571" s="270">
        <v>0</v>
      </c>
      <c r="AN571" s="270">
        <v>1E-3</v>
      </c>
      <c r="AO571" s="270">
        <v>1E-3</v>
      </c>
      <c r="AP571" s="270">
        <v>1E-3</v>
      </c>
      <c r="AQ571" s="270">
        <v>1E-3</v>
      </c>
      <c r="AR571" s="270">
        <v>1E-3</v>
      </c>
      <c r="AS571" s="270">
        <v>0</v>
      </c>
      <c r="AT571" s="270">
        <v>0</v>
      </c>
      <c r="AU571" s="270">
        <v>0</v>
      </c>
      <c r="AV571" s="270">
        <v>0</v>
      </c>
      <c r="AW571" s="270">
        <v>0</v>
      </c>
      <c r="AX571" s="270">
        <v>0</v>
      </c>
      <c r="AY571" s="270">
        <v>0</v>
      </c>
      <c r="AZ571" s="270">
        <v>0</v>
      </c>
      <c r="BA571" s="270">
        <v>0</v>
      </c>
      <c r="BB571" s="270">
        <v>0</v>
      </c>
      <c r="BC571" s="270">
        <v>0</v>
      </c>
      <c r="BD571" s="270">
        <v>0</v>
      </c>
      <c r="BE571" s="270">
        <v>0</v>
      </c>
      <c r="BF571" s="270">
        <v>0</v>
      </c>
      <c r="BG571" s="270">
        <v>0</v>
      </c>
    </row>
  </sheetData>
  <pageMargins left="0.7" right="0.7" top="0.75" bottom="0.75" header="0.3" footer="0.3"/>
  <pageSetup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BG575"/>
  <sheetViews>
    <sheetView topLeftCell="G1" workbookViewId="0">
      <pane ySplit="2" topLeftCell="A3" activePane="bottomLeft" state="frozen"/>
      <selection pane="bottomLeft" activeCell="M17" sqref="M17"/>
    </sheetView>
  </sheetViews>
  <sheetFormatPr defaultRowHeight="15"/>
  <cols>
    <col min="1" max="1" width="44.140625" style="264" customWidth="1"/>
    <col min="2" max="2" width="33.7109375" style="264" customWidth="1"/>
    <col min="3" max="3" width="36.28515625" style="264" customWidth="1"/>
    <col min="4" max="4" width="12.85546875" style="264" customWidth="1"/>
    <col min="5" max="5" width="21.85546875" style="264" customWidth="1"/>
    <col min="6" max="6" width="15.7109375" style="264" customWidth="1"/>
    <col min="7" max="7" width="17" style="264" customWidth="1"/>
    <col min="8" max="12" width="18.7109375" style="264" customWidth="1"/>
    <col min="13" max="13" width="10.7109375" style="264" customWidth="1"/>
    <col min="14" max="88" width="20.7109375" style="264" customWidth="1"/>
    <col min="89" max="16384" width="9.140625" style="264"/>
  </cols>
  <sheetData>
    <row r="1" spans="1:59">
      <c r="A1" s="261" t="s">
        <v>232</v>
      </c>
      <c r="B1" s="262">
        <v>2020</v>
      </c>
      <c r="C1" s="261" t="s">
        <v>256</v>
      </c>
      <c r="D1" s="262">
        <v>2014</v>
      </c>
      <c r="E1" s="261" t="s">
        <v>257</v>
      </c>
      <c r="F1" s="263">
        <f>D1-5</f>
        <v>2009</v>
      </c>
    </row>
    <row r="2" spans="1:59">
      <c r="A2" s="265" t="s">
        <v>234</v>
      </c>
      <c r="B2" s="266" t="s">
        <v>235</v>
      </c>
      <c r="C2" s="266" t="s">
        <v>236</v>
      </c>
      <c r="D2" s="266" t="s">
        <v>237</v>
      </c>
      <c r="E2" s="266" t="s">
        <v>238</v>
      </c>
      <c r="F2" s="266" t="s">
        <v>239</v>
      </c>
      <c r="G2" s="266" t="s">
        <v>240</v>
      </c>
      <c r="H2" s="266" t="s">
        <v>241</v>
      </c>
      <c r="I2" s="266" t="s">
        <v>242</v>
      </c>
      <c r="J2" s="266" t="s">
        <v>243</v>
      </c>
      <c r="K2" s="266" t="s">
        <v>244</v>
      </c>
      <c r="L2" s="266" t="s">
        <v>245</v>
      </c>
      <c r="M2" s="266" t="s">
        <v>246</v>
      </c>
      <c r="N2" s="266" t="s">
        <v>346</v>
      </c>
      <c r="O2" s="266" t="s">
        <v>347</v>
      </c>
      <c r="P2" s="266" t="s">
        <v>348</v>
      </c>
      <c r="Q2" s="266" t="s">
        <v>349</v>
      </c>
      <c r="R2" s="266" t="s">
        <v>350</v>
      </c>
      <c r="S2" s="266" t="s">
        <v>24</v>
      </c>
      <c r="T2" s="266" t="s">
        <v>351</v>
      </c>
      <c r="U2" s="266" t="s">
        <v>352</v>
      </c>
      <c r="V2" s="266" t="s">
        <v>353</v>
      </c>
      <c r="W2" s="266" t="s">
        <v>354</v>
      </c>
      <c r="X2" s="266" t="s">
        <v>355</v>
      </c>
      <c r="Y2" s="266" t="s">
        <v>356</v>
      </c>
      <c r="Z2" s="266" t="s">
        <v>357</v>
      </c>
      <c r="AA2" s="266" t="s">
        <v>358</v>
      </c>
      <c r="AB2" s="266" t="s">
        <v>359</v>
      </c>
      <c r="AC2" s="266" t="s">
        <v>360</v>
      </c>
      <c r="AD2" s="266" t="s">
        <v>361</v>
      </c>
      <c r="AE2" s="266" t="s">
        <v>362</v>
      </c>
      <c r="AF2" s="266" t="s">
        <v>363</v>
      </c>
      <c r="AG2" s="266" t="s">
        <v>364</v>
      </c>
      <c r="AH2" s="266" t="s">
        <v>365</v>
      </c>
      <c r="AI2" s="266" t="s">
        <v>366</v>
      </c>
      <c r="AJ2" s="266" t="s">
        <v>367</v>
      </c>
      <c r="AK2" s="266" t="s">
        <v>368</v>
      </c>
      <c r="AL2" s="266" t="s">
        <v>369</v>
      </c>
      <c r="AM2" s="266" t="s">
        <v>370</v>
      </c>
      <c r="AN2" s="266" t="s">
        <v>371</v>
      </c>
      <c r="AO2" s="266" t="s">
        <v>372</v>
      </c>
      <c r="AP2" s="266" t="s">
        <v>373</v>
      </c>
      <c r="AQ2" s="266" t="s">
        <v>374</v>
      </c>
      <c r="AR2" s="266" t="s">
        <v>375</v>
      </c>
      <c r="AS2" s="266" t="s">
        <v>376</v>
      </c>
      <c r="AT2" s="266" t="s">
        <v>377</v>
      </c>
      <c r="AU2" s="266" t="s">
        <v>378</v>
      </c>
      <c r="AV2" s="266" t="s">
        <v>379</v>
      </c>
      <c r="AW2" s="266" t="s">
        <v>380</v>
      </c>
      <c r="AX2" s="266" t="s">
        <v>381</v>
      </c>
      <c r="AY2" s="266" t="s">
        <v>382</v>
      </c>
      <c r="AZ2" s="266" t="s">
        <v>383</v>
      </c>
      <c r="BA2" s="266" t="s">
        <v>384</v>
      </c>
      <c r="BB2" s="266" t="s">
        <v>385</v>
      </c>
      <c r="BC2" s="266" t="s">
        <v>386</v>
      </c>
      <c r="BD2" s="266" t="s">
        <v>387</v>
      </c>
      <c r="BE2" s="266" t="s">
        <v>388</v>
      </c>
      <c r="BF2" s="266" t="s">
        <v>389</v>
      </c>
      <c r="BG2" s="266" t="s">
        <v>390</v>
      </c>
    </row>
    <row r="3" spans="1:59">
      <c r="A3" s="267" t="s">
        <v>391</v>
      </c>
      <c r="B3" s="268">
        <v>1.2823333333333333</v>
      </c>
      <c r="C3" s="268">
        <v>1.8370000000000002</v>
      </c>
      <c r="D3" s="268">
        <v>0.44700000000000006</v>
      </c>
      <c r="E3" s="268"/>
      <c r="F3" s="269">
        <v>7200</v>
      </c>
      <c r="G3" s="270">
        <v>0.49299999999999999</v>
      </c>
      <c r="H3" s="270">
        <v>0.16900000000000001</v>
      </c>
      <c r="I3" s="270">
        <v>2.8000000000000001E-2</v>
      </c>
      <c r="J3" s="270">
        <v>3.5999999999999997E-2</v>
      </c>
      <c r="K3" s="270">
        <v>0</v>
      </c>
      <c r="L3" s="270">
        <v>0.10933333333333328</v>
      </c>
      <c r="M3" s="271">
        <v>68.472222222222229</v>
      </c>
      <c r="N3" s="269">
        <v>7467</v>
      </c>
      <c r="O3" s="269">
        <v>8364</v>
      </c>
      <c r="P3" s="269">
        <v>9367</v>
      </c>
      <c r="Q3" s="269">
        <v>10491</v>
      </c>
      <c r="R3" s="269">
        <v>12590</v>
      </c>
      <c r="S3" s="269" t="s">
        <v>163</v>
      </c>
      <c r="T3" s="270">
        <v>0.55700000000000005</v>
      </c>
      <c r="U3" s="270">
        <v>0.624</v>
      </c>
      <c r="V3" s="270">
        <v>0.69799999999999995</v>
      </c>
      <c r="W3" s="270">
        <v>0.78200000000000003</v>
      </c>
      <c r="X3" s="270">
        <v>0.86</v>
      </c>
      <c r="Y3" s="270">
        <v>0.219</v>
      </c>
      <c r="Z3" s="270">
        <v>0.32800000000000001</v>
      </c>
      <c r="AA3" s="270">
        <v>0.52</v>
      </c>
      <c r="AB3" s="270">
        <v>0.77900000000000003</v>
      </c>
      <c r="AC3" s="270">
        <v>1.169</v>
      </c>
      <c r="AD3" s="270">
        <v>0.14699999999999999</v>
      </c>
      <c r="AE3" s="270">
        <v>0.189</v>
      </c>
      <c r="AF3" s="270">
        <v>0.252</v>
      </c>
      <c r="AG3" s="270">
        <v>0.315</v>
      </c>
      <c r="AH3" s="270">
        <v>0.315</v>
      </c>
      <c r="AI3" s="270">
        <v>5.8000000000000003E-2</v>
      </c>
      <c r="AJ3" s="270">
        <v>6.3E-2</v>
      </c>
      <c r="AK3" s="270">
        <v>6.8000000000000005E-2</v>
      </c>
      <c r="AL3" s="270">
        <v>7.3999999999999996E-2</v>
      </c>
      <c r="AM3" s="270">
        <v>7.9000000000000001E-2</v>
      </c>
      <c r="AN3" s="270">
        <v>2.1999999999999999E-2</v>
      </c>
      <c r="AO3" s="270">
        <v>0.03</v>
      </c>
      <c r="AP3" s="270">
        <v>3.6999999999999998E-2</v>
      </c>
      <c r="AQ3" s="270">
        <v>4.4999999999999998E-2</v>
      </c>
      <c r="AR3" s="270">
        <v>5.1999999999999998E-2</v>
      </c>
      <c r="AS3" s="270">
        <v>0.14000000000000001</v>
      </c>
      <c r="AT3" s="270">
        <v>0.17100000000000001</v>
      </c>
      <c r="AU3" s="270">
        <v>0.218</v>
      </c>
      <c r="AV3" s="270">
        <v>0.27700000000000002</v>
      </c>
      <c r="AW3" s="270">
        <v>0.34399999999999997</v>
      </c>
      <c r="AX3" s="270">
        <v>0.64800000000000002</v>
      </c>
      <c r="AY3" s="270">
        <v>0.32400000000000001</v>
      </c>
      <c r="AZ3" s="270">
        <v>0</v>
      </c>
      <c r="BA3" s="270">
        <v>0</v>
      </c>
      <c r="BB3" s="270">
        <v>0</v>
      </c>
      <c r="BC3" s="270">
        <v>0</v>
      </c>
      <c r="BD3" s="270">
        <v>0</v>
      </c>
      <c r="BE3" s="270">
        <v>0</v>
      </c>
      <c r="BF3" s="270">
        <v>0</v>
      </c>
      <c r="BG3" s="270">
        <v>0</v>
      </c>
    </row>
    <row r="4" spans="1:59">
      <c r="A4" s="267" t="s">
        <v>392</v>
      </c>
      <c r="B4" s="268">
        <v>0.64324999999999999</v>
      </c>
      <c r="C4" s="268">
        <v>2.2650000000000001</v>
      </c>
      <c r="D4" s="268">
        <v>0</v>
      </c>
      <c r="E4" s="268"/>
      <c r="F4" s="269">
        <v>5000</v>
      </c>
      <c r="G4" s="270">
        <v>0.3</v>
      </c>
      <c r="H4" s="270">
        <v>0.4</v>
      </c>
      <c r="I4" s="270">
        <v>0.2</v>
      </c>
      <c r="J4" s="270">
        <v>0.1</v>
      </c>
      <c r="K4" s="270">
        <v>0.06</v>
      </c>
      <c r="L4" s="270">
        <v>-0.41674999999999984</v>
      </c>
      <c r="M4" s="271">
        <v>60</v>
      </c>
      <c r="N4" s="269">
        <v>5150</v>
      </c>
      <c r="O4" s="269">
        <v>5300</v>
      </c>
      <c r="P4" s="269">
        <v>5500</v>
      </c>
      <c r="Q4" s="269">
        <v>5700</v>
      </c>
      <c r="R4" s="269">
        <v>5900</v>
      </c>
      <c r="S4" s="269" t="s">
        <v>180</v>
      </c>
      <c r="T4" s="270">
        <v>0.47</v>
      </c>
      <c r="U4" s="270">
        <v>0.47899999999999998</v>
      </c>
      <c r="V4" s="270">
        <v>0.53</v>
      </c>
      <c r="W4" s="270">
        <v>0.58899999999999997</v>
      </c>
      <c r="X4" s="270">
        <v>0.7</v>
      </c>
      <c r="Y4" s="270">
        <v>7.0999999999999994E-2</v>
      </c>
      <c r="Z4" s="270">
        <v>7.1999999999999995E-2</v>
      </c>
      <c r="AA4" s="270">
        <v>7.3999999999999996E-2</v>
      </c>
      <c r="AB4" s="270">
        <v>8.1000000000000003E-2</v>
      </c>
      <c r="AC4" s="270">
        <v>1</v>
      </c>
      <c r="AD4" s="270">
        <v>2.3E-2</v>
      </c>
      <c r="AE4" s="270">
        <v>2.3E-2</v>
      </c>
      <c r="AF4" s="270">
        <v>0.03</v>
      </c>
      <c r="AG4" s="270">
        <v>0.04</v>
      </c>
      <c r="AH4" s="270">
        <v>0.05</v>
      </c>
      <c r="AI4" s="270">
        <v>4.5999999999999999E-2</v>
      </c>
      <c r="AJ4" s="270">
        <v>4.7E-2</v>
      </c>
      <c r="AK4" s="270">
        <v>4.9000000000000002E-2</v>
      </c>
      <c r="AL4" s="270">
        <v>4.1000000000000002E-2</v>
      </c>
      <c r="AM4" s="270">
        <v>0.05</v>
      </c>
      <c r="AN4" s="270">
        <v>0.03</v>
      </c>
      <c r="AO4" s="270">
        <v>0.03</v>
      </c>
      <c r="AP4" s="270">
        <v>0.03</v>
      </c>
      <c r="AQ4" s="270">
        <v>0.03</v>
      </c>
      <c r="AR4" s="270">
        <v>0.03</v>
      </c>
      <c r="AS4" s="270">
        <v>2.4E-2</v>
      </c>
      <c r="AT4" s="270">
        <v>2.5000000000000001E-2</v>
      </c>
      <c r="AU4" s="270">
        <v>2.7E-2</v>
      </c>
      <c r="AV4" s="270">
        <v>2.9000000000000001E-2</v>
      </c>
      <c r="AW4" s="270">
        <v>4.9000000000000002E-2</v>
      </c>
      <c r="AX4" s="270">
        <v>0</v>
      </c>
      <c r="AY4" s="270">
        <v>0</v>
      </c>
      <c r="AZ4" s="270">
        <v>0</v>
      </c>
      <c r="BA4" s="270">
        <v>0</v>
      </c>
      <c r="BB4" s="270">
        <v>0</v>
      </c>
      <c r="BC4" s="270">
        <v>0</v>
      </c>
      <c r="BD4" s="270">
        <v>0</v>
      </c>
      <c r="BE4" s="270">
        <v>0</v>
      </c>
      <c r="BF4" s="270">
        <v>0</v>
      </c>
      <c r="BG4" s="270">
        <v>0</v>
      </c>
    </row>
    <row r="5" spans="1:59">
      <c r="A5" s="267" t="s">
        <v>225</v>
      </c>
      <c r="B5" s="268">
        <v>5.6916666666666671E-2</v>
      </c>
      <c r="C5" s="268">
        <v>0.5</v>
      </c>
      <c r="D5" s="268">
        <v>0</v>
      </c>
      <c r="E5" s="268"/>
      <c r="F5" s="269">
        <v>955</v>
      </c>
      <c r="G5" s="270">
        <v>4.7E-2</v>
      </c>
      <c r="H5" s="270">
        <v>2E-3</v>
      </c>
      <c r="I5" s="270">
        <v>1E-3</v>
      </c>
      <c r="J5" s="270">
        <v>4.0000000000000001E-3</v>
      </c>
      <c r="K5" s="270">
        <v>0</v>
      </c>
      <c r="L5" s="270">
        <v>2.9166666666666646E-3</v>
      </c>
      <c r="M5" s="271">
        <v>49.214659685863872</v>
      </c>
      <c r="N5" s="269">
        <v>1100</v>
      </c>
      <c r="O5" s="269">
        <v>1200</v>
      </c>
      <c r="P5" s="269">
        <v>1320</v>
      </c>
      <c r="Q5" s="269">
        <v>1450</v>
      </c>
      <c r="R5" s="269">
        <v>1600</v>
      </c>
      <c r="S5" s="269" t="s">
        <v>225</v>
      </c>
      <c r="T5" s="270">
        <v>6.3E-2</v>
      </c>
      <c r="U5" s="270">
        <v>6.8000000000000005E-2</v>
      </c>
      <c r="V5" s="270">
        <v>7.4999999999999997E-2</v>
      </c>
      <c r="W5" s="270">
        <v>8.3000000000000004E-2</v>
      </c>
      <c r="X5" s="270">
        <v>9.0999999999999998E-2</v>
      </c>
      <c r="Y5" s="270">
        <v>3.0000000000000001E-3</v>
      </c>
      <c r="Z5" s="270">
        <v>4.0000000000000001E-3</v>
      </c>
      <c r="AA5" s="270">
        <v>4.0000000000000001E-3</v>
      </c>
      <c r="AB5" s="270">
        <v>5.0000000000000001E-3</v>
      </c>
      <c r="AC5" s="270">
        <v>5.0000000000000001E-3</v>
      </c>
      <c r="AD5" s="270">
        <v>3.0000000000000001E-3</v>
      </c>
      <c r="AE5" s="270">
        <v>3.0000000000000001E-3</v>
      </c>
      <c r="AF5" s="270">
        <v>3.0000000000000001E-3</v>
      </c>
      <c r="AG5" s="270">
        <v>4.0000000000000001E-3</v>
      </c>
      <c r="AH5" s="270">
        <v>4.0000000000000001E-3</v>
      </c>
      <c r="AI5" s="270">
        <v>5.0000000000000001E-3</v>
      </c>
      <c r="AJ5" s="270">
        <v>5.0000000000000001E-3</v>
      </c>
      <c r="AK5" s="270">
        <v>6.0000000000000001E-3</v>
      </c>
      <c r="AL5" s="270">
        <v>6.0000000000000001E-3</v>
      </c>
      <c r="AM5" s="270">
        <v>6.0000000000000001E-3</v>
      </c>
      <c r="AN5" s="270">
        <v>0</v>
      </c>
      <c r="AO5" s="270">
        <v>0</v>
      </c>
      <c r="AP5" s="270">
        <v>0</v>
      </c>
      <c r="AQ5" s="270">
        <v>0</v>
      </c>
      <c r="AR5" s="270">
        <v>0</v>
      </c>
      <c r="AS5" s="270">
        <v>3.0000000000000001E-3</v>
      </c>
      <c r="AT5" s="270">
        <v>3.0000000000000001E-3</v>
      </c>
      <c r="AU5" s="270">
        <v>4.0000000000000001E-3</v>
      </c>
      <c r="AV5" s="270">
        <v>4.0000000000000001E-3</v>
      </c>
      <c r="AW5" s="270">
        <v>4.0000000000000001E-3</v>
      </c>
      <c r="AX5" s="270">
        <v>0</v>
      </c>
      <c r="AY5" s="270">
        <v>0</v>
      </c>
      <c r="AZ5" s="270">
        <v>0</v>
      </c>
      <c r="BA5" s="270">
        <v>0</v>
      </c>
      <c r="BB5" s="270">
        <v>0</v>
      </c>
      <c r="BC5" s="270">
        <v>0</v>
      </c>
      <c r="BD5" s="270">
        <v>0</v>
      </c>
      <c r="BE5" s="270">
        <v>0</v>
      </c>
      <c r="BF5" s="270">
        <v>0</v>
      </c>
      <c r="BG5" s="270">
        <v>0</v>
      </c>
    </row>
    <row r="6" spans="1:59">
      <c r="A6" s="267" t="s">
        <v>393</v>
      </c>
      <c r="B6" s="268">
        <v>5.9866666666666672</v>
      </c>
      <c r="C6" s="268">
        <v>18</v>
      </c>
      <c r="D6" s="268">
        <v>1.9280000000000004</v>
      </c>
      <c r="E6" s="268"/>
      <c r="F6" s="269">
        <v>16000</v>
      </c>
      <c r="G6" s="270">
        <v>0.84299999999999997</v>
      </c>
      <c r="H6" s="270">
        <v>0.92800000000000005</v>
      </c>
      <c r="I6" s="270">
        <v>1.2809999999999999</v>
      </c>
      <c r="J6" s="270">
        <v>5.1999999999999998E-2</v>
      </c>
      <c r="K6" s="270">
        <v>0.03</v>
      </c>
      <c r="L6" s="270">
        <v>0.92466666666666786</v>
      </c>
      <c r="M6" s="271">
        <v>52.6875</v>
      </c>
      <c r="N6" s="269">
        <v>17000</v>
      </c>
      <c r="O6" s="269">
        <v>19000</v>
      </c>
      <c r="P6" s="269">
        <v>21000</v>
      </c>
      <c r="Q6" s="269">
        <v>23000</v>
      </c>
      <c r="R6" s="269">
        <v>25000</v>
      </c>
      <c r="S6" s="269" t="s">
        <v>142</v>
      </c>
      <c r="T6" s="270">
        <v>0.9</v>
      </c>
      <c r="U6" s="270">
        <v>1</v>
      </c>
      <c r="V6" s="270">
        <v>1.1000000000000001</v>
      </c>
      <c r="W6" s="270">
        <v>1.2</v>
      </c>
      <c r="X6" s="270">
        <v>1.4</v>
      </c>
      <c r="Y6" s="270">
        <v>0.99</v>
      </c>
      <c r="Z6" s="270">
        <v>1.1000000000000001</v>
      </c>
      <c r="AA6" s="270">
        <v>1.2</v>
      </c>
      <c r="AB6" s="270">
        <v>1.4</v>
      </c>
      <c r="AC6" s="270">
        <v>1.5</v>
      </c>
      <c r="AD6" s="270">
        <v>1.36</v>
      </c>
      <c r="AE6" s="270">
        <v>1.5</v>
      </c>
      <c r="AF6" s="270">
        <v>1.7</v>
      </c>
      <c r="AG6" s="270">
        <v>1.9</v>
      </c>
      <c r="AH6" s="270">
        <v>2.1</v>
      </c>
      <c r="AI6" s="270">
        <v>0.06</v>
      </c>
      <c r="AJ6" s="270">
        <v>7.0000000000000007E-2</v>
      </c>
      <c r="AK6" s="270">
        <v>0.08</v>
      </c>
      <c r="AL6" s="270">
        <v>0.09</v>
      </c>
      <c r="AM6" s="270">
        <v>0.1</v>
      </c>
      <c r="AN6" s="270">
        <v>0.36</v>
      </c>
      <c r="AO6" s="270">
        <v>0.39</v>
      </c>
      <c r="AP6" s="270">
        <v>0.43</v>
      </c>
      <c r="AQ6" s="270">
        <v>0.47</v>
      </c>
      <c r="AR6" s="270">
        <v>0.51</v>
      </c>
      <c r="AS6" s="270">
        <v>1.087</v>
      </c>
      <c r="AT6" s="270">
        <v>1.202</v>
      </c>
      <c r="AU6" s="270">
        <v>1.335</v>
      </c>
      <c r="AV6" s="270">
        <v>1.498</v>
      </c>
      <c r="AW6" s="270">
        <v>1.661</v>
      </c>
      <c r="AX6" s="270">
        <v>0</v>
      </c>
      <c r="AY6" s="270">
        <v>0</v>
      </c>
      <c r="AZ6" s="270">
        <v>0</v>
      </c>
      <c r="BA6" s="270">
        <v>0</v>
      </c>
      <c r="BB6" s="270">
        <v>0</v>
      </c>
      <c r="BC6" s="270">
        <v>5</v>
      </c>
      <c r="BD6" s="270">
        <v>0</v>
      </c>
      <c r="BE6" s="270">
        <v>-5</v>
      </c>
      <c r="BF6" s="270">
        <v>0</v>
      </c>
      <c r="BG6" s="270">
        <v>0</v>
      </c>
    </row>
    <row r="7" spans="1:59">
      <c r="A7" s="267" t="s">
        <v>394</v>
      </c>
      <c r="B7" s="268" t="s">
        <v>395</v>
      </c>
      <c r="C7" s="268">
        <v>0</v>
      </c>
      <c r="D7" s="268">
        <v>0</v>
      </c>
      <c r="E7" s="268"/>
      <c r="F7" s="269" t="e">
        <v>#N/A</v>
      </c>
      <c r="G7" s="270">
        <v>0</v>
      </c>
      <c r="H7" s="270">
        <v>0</v>
      </c>
      <c r="I7" s="270">
        <v>0</v>
      </c>
      <c r="J7" s="270">
        <v>0</v>
      </c>
      <c r="K7" s="270">
        <v>0</v>
      </c>
      <c r="L7" s="270" t="e">
        <v>#VALUE!</v>
      </c>
      <c r="M7" s="271" t="s">
        <v>395</v>
      </c>
      <c r="N7" s="269">
        <v>0</v>
      </c>
      <c r="O7" s="269">
        <v>0</v>
      </c>
      <c r="P7" s="269">
        <v>0</v>
      </c>
      <c r="Q7" s="269">
        <v>0</v>
      </c>
      <c r="R7" s="269">
        <v>0</v>
      </c>
      <c r="S7" s="269" t="s">
        <v>195</v>
      </c>
      <c r="T7" s="270">
        <v>0</v>
      </c>
      <c r="U7" s="270">
        <v>0</v>
      </c>
      <c r="V7" s="270">
        <v>0</v>
      </c>
      <c r="W7" s="270">
        <v>0</v>
      </c>
      <c r="X7" s="270">
        <v>0</v>
      </c>
      <c r="Y7" s="270">
        <v>0</v>
      </c>
      <c r="Z7" s="270">
        <v>0</v>
      </c>
      <c r="AA7" s="270">
        <v>0</v>
      </c>
      <c r="AB7" s="270">
        <v>0</v>
      </c>
      <c r="AC7" s="270">
        <v>0</v>
      </c>
      <c r="AD7" s="270">
        <v>0</v>
      </c>
      <c r="AE7" s="270">
        <v>0</v>
      </c>
      <c r="AF7" s="270">
        <v>0</v>
      </c>
      <c r="AG7" s="270">
        <v>0</v>
      </c>
      <c r="AH7" s="270">
        <v>0</v>
      </c>
      <c r="AI7" s="270">
        <v>0</v>
      </c>
      <c r="AJ7" s="270">
        <v>0</v>
      </c>
      <c r="AK7" s="270">
        <v>0</v>
      </c>
      <c r="AL7" s="270">
        <v>0</v>
      </c>
      <c r="AM7" s="270">
        <v>0</v>
      </c>
      <c r="AN7" s="270">
        <v>0</v>
      </c>
      <c r="AO7" s="270">
        <v>0</v>
      </c>
      <c r="AP7" s="270">
        <v>0</v>
      </c>
      <c r="AQ7" s="270">
        <v>0</v>
      </c>
      <c r="AR7" s="270">
        <v>0</v>
      </c>
      <c r="AS7" s="270">
        <v>0</v>
      </c>
      <c r="AT7" s="270">
        <v>0</v>
      </c>
      <c r="AU7" s="270">
        <v>0</v>
      </c>
      <c r="AV7" s="270">
        <v>0</v>
      </c>
      <c r="AW7" s="270">
        <v>0</v>
      </c>
      <c r="AX7" s="270">
        <v>0</v>
      </c>
      <c r="AY7" s="270">
        <v>0</v>
      </c>
      <c r="AZ7" s="270">
        <v>0</v>
      </c>
      <c r="BA7" s="270">
        <v>0</v>
      </c>
      <c r="BB7" s="270">
        <v>0</v>
      </c>
      <c r="BC7" s="270">
        <v>0</v>
      </c>
      <c r="BD7" s="270">
        <v>0</v>
      </c>
      <c r="BE7" s="270">
        <v>0</v>
      </c>
      <c r="BF7" s="270">
        <v>0</v>
      </c>
      <c r="BG7" s="270">
        <v>0</v>
      </c>
    </row>
    <row r="8" spans="1:59">
      <c r="A8" s="267" t="s">
        <v>396</v>
      </c>
      <c r="B8" s="268">
        <v>0.84608333333333319</v>
      </c>
      <c r="C8" s="268">
        <v>2</v>
      </c>
      <c r="D8" s="268">
        <v>1E-3</v>
      </c>
      <c r="E8" s="268"/>
      <c r="F8" s="269">
        <v>11780</v>
      </c>
      <c r="G8" s="270">
        <v>0.60499999999999998</v>
      </c>
      <c r="H8" s="270">
        <v>0.22900000000000001</v>
      </c>
      <c r="I8" s="270">
        <v>0</v>
      </c>
      <c r="J8" s="270">
        <v>0</v>
      </c>
      <c r="K8" s="270">
        <v>8.3000000000000004E-2</v>
      </c>
      <c r="L8" s="270">
        <v>-7.191666666666674E-2</v>
      </c>
      <c r="M8" s="271">
        <v>51.358234295415961</v>
      </c>
      <c r="N8" s="269">
        <v>11957</v>
      </c>
      <c r="O8" s="269">
        <v>12315</v>
      </c>
      <c r="P8" s="269">
        <v>12684</v>
      </c>
      <c r="Q8" s="269">
        <v>13064</v>
      </c>
      <c r="R8" s="269">
        <v>13455</v>
      </c>
      <c r="S8" s="269" t="s">
        <v>224</v>
      </c>
      <c r="T8" s="270">
        <v>0.61</v>
      </c>
      <c r="U8" s="270">
        <v>0.628</v>
      </c>
      <c r="V8" s="270">
        <v>0.64700000000000002</v>
      </c>
      <c r="W8" s="270">
        <v>0.66700000000000004</v>
      </c>
      <c r="X8" s="270">
        <v>0.68600000000000005</v>
      </c>
      <c r="Y8" s="270">
        <v>0.23100000000000001</v>
      </c>
      <c r="Z8" s="270">
        <v>0.23799999999999999</v>
      </c>
      <c r="AA8" s="270">
        <v>0.245</v>
      </c>
      <c r="AB8" s="270">
        <v>0.253</v>
      </c>
      <c r="AC8" s="270">
        <v>0.26</v>
      </c>
      <c r="AD8" s="270">
        <v>0</v>
      </c>
      <c r="AE8" s="270">
        <v>0</v>
      </c>
      <c r="AF8" s="270">
        <v>0</v>
      </c>
      <c r="AG8" s="270">
        <v>0</v>
      </c>
      <c r="AH8" s="270">
        <v>0</v>
      </c>
      <c r="AI8" s="270">
        <v>0</v>
      </c>
      <c r="AJ8" s="270">
        <v>0</v>
      </c>
      <c r="AK8" s="270">
        <v>0</v>
      </c>
      <c r="AL8" s="270">
        <v>0</v>
      </c>
      <c r="AM8" s="270">
        <v>0</v>
      </c>
      <c r="AN8" s="270">
        <v>8.4000000000000005E-2</v>
      </c>
      <c r="AO8" s="270">
        <v>8.6999999999999994E-2</v>
      </c>
      <c r="AP8" s="270">
        <v>8.8999999999999996E-2</v>
      </c>
      <c r="AQ8" s="270">
        <v>9.1999999999999998E-2</v>
      </c>
      <c r="AR8" s="270">
        <v>9.5000000000000001E-2</v>
      </c>
      <c r="AS8" s="270">
        <v>0.10299999999999999</v>
      </c>
      <c r="AT8" s="270">
        <v>0.106</v>
      </c>
      <c r="AU8" s="270">
        <v>0.109</v>
      </c>
      <c r="AV8" s="270">
        <v>0.113</v>
      </c>
      <c r="AW8" s="270">
        <v>0.11600000000000001</v>
      </c>
      <c r="AX8" s="270">
        <v>0</v>
      </c>
      <c r="AY8" s="270">
        <v>0</v>
      </c>
      <c r="AZ8" s="270">
        <v>0</v>
      </c>
      <c r="BA8" s="270">
        <v>0</v>
      </c>
      <c r="BB8" s="270">
        <v>0</v>
      </c>
      <c r="BC8" s="270">
        <v>0</v>
      </c>
      <c r="BD8" s="270">
        <v>0</v>
      </c>
      <c r="BE8" s="270">
        <v>0</v>
      </c>
      <c r="BF8" s="270">
        <v>0</v>
      </c>
      <c r="BG8" s="270">
        <v>0</v>
      </c>
    </row>
    <row r="9" spans="1:59">
      <c r="A9" s="267" t="s">
        <v>397</v>
      </c>
      <c r="B9" s="268">
        <v>0.69075000000000009</v>
      </c>
      <c r="C9" s="268">
        <v>1.6</v>
      </c>
      <c r="D9" s="268">
        <v>0</v>
      </c>
      <c r="E9" s="268"/>
      <c r="F9" s="269">
        <v>3275</v>
      </c>
      <c r="G9" s="270">
        <v>0.35</v>
      </c>
      <c r="H9" s="270">
        <v>0.11</v>
      </c>
      <c r="I9" s="270">
        <v>7.0000000000000007E-2</v>
      </c>
      <c r="J9" s="270">
        <v>8.0000000000000002E-3</v>
      </c>
      <c r="K9" s="270">
        <v>0.06</v>
      </c>
      <c r="L9" s="270">
        <v>9.2749999999999999E-2</v>
      </c>
      <c r="M9" s="271">
        <v>106.87022900763358</v>
      </c>
      <c r="N9" s="269">
        <v>4533</v>
      </c>
      <c r="O9" s="269">
        <v>4902</v>
      </c>
      <c r="P9" s="269">
        <v>5328</v>
      </c>
      <c r="Q9" s="269">
        <v>5791</v>
      </c>
      <c r="R9" s="269">
        <v>6210</v>
      </c>
      <c r="S9" s="269" t="s">
        <v>206</v>
      </c>
      <c r="T9" s="270">
        <v>0.45</v>
      </c>
      <c r="U9" s="270">
        <v>0.49</v>
      </c>
      <c r="V9" s="270">
        <v>0.53</v>
      </c>
      <c r="W9" s="270">
        <v>0.57999999999999996</v>
      </c>
      <c r="X9" s="270">
        <v>0.62</v>
      </c>
      <c r="Y9" s="270">
        <v>0.13500000000000001</v>
      </c>
      <c r="Z9" s="270">
        <v>0.15</v>
      </c>
      <c r="AA9" s="270">
        <v>0.16500000000000001</v>
      </c>
      <c r="AB9" s="270">
        <v>0.18</v>
      </c>
      <c r="AC9" s="270">
        <v>0.19500000000000001</v>
      </c>
      <c r="AD9" s="270">
        <v>3.6999999999999998E-2</v>
      </c>
      <c r="AE9" s="270">
        <v>0.04</v>
      </c>
      <c r="AF9" s="270">
        <v>4.4999999999999998E-2</v>
      </c>
      <c r="AG9" s="270">
        <v>4.9000000000000002E-2</v>
      </c>
      <c r="AH9" s="270">
        <v>5.5E-2</v>
      </c>
      <c r="AI9" s="270">
        <v>4.0000000000000001E-3</v>
      </c>
      <c r="AJ9" s="270">
        <v>4.0000000000000001E-3</v>
      </c>
      <c r="AK9" s="270">
        <v>4.0000000000000001E-3</v>
      </c>
      <c r="AL9" s="270">
        <v>5.0000000000000001E-3</v>
      </c>
      <c r="AM9" s="270">
        <v>5.0000000000000001E-3</v>
      </c>
      <c r="AN9" s="270">
        <v>9.5000000000000001E-2</v>
      </c>
      <c r="AO9" s="270">
        <v>0.1</v>
      </c>
      <c r="AP9" s="270">
        <v>0.1</v>
      </c>
      <c r="AQ9" s="270">
        <v>0.1</v>
      </c>
      <c r="AR9" s="270">
        <v>0.1</v>
      </c>
      <c r="AS9" s="270">
        <v>0.127</v>
      </c>
      <c r="AT9" s="270">
        <v>0.13800000000000001</v>
      </c>
      <c r="AU9" s="270">
        <v>0.14899999999999999</v>
      </c>
      <c r="AV9" s="270">
        <v>0.161</v>
      </c>
      <c r="AW9" s="270">
        <v>0.17199999999999999</v>
      </c>
      <c r="AX9" s="270">
        <v>0</v>
      </c>
      <c r="AY9" s="270">
        <v>0</v>
      </c>
      <c r="AZ9" s="270">
        <v>0</v>
      </c>
      <c r="BA9" s="270">
        <v>0</v>
      </c>
      <c r="BB9" s="270">
        <v>0</v>
      </c>
      <c r="BC9" s="270">
        <v>0</v>
      </c>
      <c r="BD9" s="270">
        <v>0</v>
      </c>
      <c r="BE9" s="270">
        <v>0</v>
      </c>
      <c r="BF9" s="270">
        <v>0</v>
      </c>
      <c r="BG9" s="270">
        <v>0</v>
      </c>
    </row>
    <row r="10" spans="1:59">
      <c r="A10" s="267" t="s">
        <v>398</v>
      </c>
      <c r="B10" s="268">
        <v>0.39591666666666669</v>
      </c>
      <c r="C10" s="268">
        <v>2.02</v>
      </c>
      <c r="D10" s="268">
        <v>0</v>
      </c>
      <c r="E10" s="268"/>
      <c r="F10" s="269">
        <v>6075</v>
      </c>
      <c r="G10" s="270">
        <v>0.28000000000000003</v>
      </c>
      <c r="H10" s="270">
        <v>4.4999999999999998E-2</v>
      </c>
      <c r="I10" s="270">
        <v>4.0000000000000001E-3</v>
      </c>
      <c r="J10" s="270">
        <v>4.0000000000000001E-3</v>
      </c>
      <c r="K10" s="270">
        <v>1.7000000000000001E-2</v>
      </c>
      <c r="L10" s="270">
        <v>4.5916666666666661E-2</v>
      </c>
      <c r="M10" s="271">
        <v>46.090534979423872</v>
      </c>
      <c r="N10" s="269">
        <v>8000</v>
      </c>
      <c r="O10" s="269">
        <v>10000</v>
      </c>
      <c r="P10" s="269">
        <v>15000</v>
      </c>
      <c r="Q10" s="269">
        <v>20000</v>
      </c>
      <c r="R10" s="269">
        <v>25000</v>
      </c>
      <c r="S10" s="269" t="s">
        <v>183</v>
      </c>
      <c r="T10" s="270">
        <v>0.4</v>
      </c>
      <c r="U10" s="270">
        <v>0.48699999999999999</v>
      </c>
      <c r="V10" s="270">
        <v>0.73099999999999998</v>
      </c>
      <c r="W10" s="270">
        <v>0.97399999999999998</v>
      </c>
      <c r="X10" s="270">
        <v>1.2</v>
      </c>
      <c r="Y10" s="270">
        <v>6.0999999999999999E-2</v>
      </c>
      <c r="Z10" s="270">
        <v>8.5000000000000006E-2</v>
      </c>
      <c r="AA10" s="270">
        <v>0.1</v>
      </c>
      <c r="AB10" s="270">
        <v>0.125</v>
      </c>
      <c r="AC10" s="270">
        <v>0.15</v>
      </c>
      <c r="AD10" s="270">
        <v>6.0000000000000001E-3</v>
      </c>
      <c r="AE10" s="270">
        <v>0.01</v>
      </c>
      <c r="AF10" s="270">
        <v>1.2999999999999999E-2</v>
      </c>
      <c r="AG10" s="270">
        <v>1.6E-2</v>
      </c>
      <c r="AH10" s="270">
        <v>1.9E-2</v>
      </c>
      <c r="AI10" s="270">
        <v>6.0000000000000001E-3</v>
      </c>
      <c r="AJ10" s="270">
        <v>0.01</v>
      </c>
      <c r="AK10" s="270">
        <v>1.2E-2</v>
      </c>
      <c r="AL10" s="270">
        <v>1.4999999999999999E-2</v>
      </c>
      <c r="AM10" s="270">
        <v>1.7999999999999999E-2</v>
      </c>
      <c r="AN10" s="270">
        <v>6.0000000000000001E-3</v>
      </c>
      <c r="AO10" s="270">
        <v>8.0000000000000002E-3</v>
      </c>
      <c r="AP10" s="270">
        <v>8.9999999999999993E-3</v>
      </c>
      <c r="AQ10" s="270">
        <v>0.01</v>
      </c>
      <c r="AR10" s="270">
        <v>1.0999999999999999E-2</v>
      </c>
      <c r="AS10" s="270">
        <v>7.6999999999999999E-2</v>
      </c>
      <c r="AT10" s="270">
        <v>0.12</v>
      </c>
      <c r="AU10" s="270">
        <v>0.14799999999999999</v>
      </c>
      <c r="AV10" s="270">
        <v>0.23</v>
      </c>
      <c r="AW10" s="270">
        <v>0.24</v>
      </c>
      <c r="AX10" s="270">
        <v>0</v>
      </c>
      <c r="AY10" s="270">
        <v>0</v>
      </c>
      <c r="AZ10" s="270">
        <v>0</v>
      </c>
      <c r="BA10" s="270">
        <v>0</v>
      </c>
      <c r="BB10" s="270">
        <v>0</v>
      </c>
      <c r="BC10" s="270">
        <v>0</v>
      </c>
      <c r="BD10" s="270">
        <v>0</v>
      </c>
      <c r="BE10" s="270">
        <v>0</v>
      </c>
      <c r="BF10" s="270">
        <v>0</v>
      </c>
      <c r="BG10" s="270">
        <v>0</v>
      </c>
    </row>
    <row r="11" spans="1:59">
      <c r="A11" s="267" t="s">
        <v>399</v>
      </c>
      <c r="B11" s="268">
        <v>7.3189166666666665</v>
      </c>
      <c r="C11" s="268">
        <v>16</v>
      </c>
      <c r="D11" s="268">
        <v>4.1189999999999998</v>
      </c>
      <c r="E11" s="268"/>
      <c r="F11" s="269">
        <v>26161</v>
      </c>
      <c r="G11" s="270">
        <v>0.73099999999999998</v>
      </c>
      <c r="H11" s="270">
        <v>0.35499999999999998</v>
      </c>
      <c r="I11" s="270">
        <v>0.45700000000000002</v>
      </c>
      <c r="J11" s="270">
        <v>0.29599999999999999</v>
      </c>
      <c r="K11" s="270">
        <v>0.57499999999999996</v>
      </c>
      <c r="L11" s="270">
        <v>0.78591666666666704</v>
      </c>
      <c r="M11" s="271">
        <v>27.942356943541913</v>
      </c>
      <c r="N11" s="269">
        <v>24909</v>
      </c>
      <c r="O11" s="269">
        <v>24094</v>
      </c>
      <c r="P11" s="269">
        <v>24500</v>
      </c>
      <c r="Q11" s="269">
        <v>25000</v>
      </c>
      <c r="R11" s="269">
        <v>25500</v>
      </c>
      <c r="S11" s="269" t="s">
        <v>222</v>
      </c>
      <c r="T11" s="270">
        <v>0.8</v>
      </c>
      <c r="U11" s="270">
        <v>0.83</v>
      </c>
      <c r="V11" s="270">
        <v>0.86</v>
      </c>
      <c r="W11" s="270">
        <v>0.93</v>
      </c>
      <c r="X11" s="270">
        <v>0.97</v>
      </c>
      <c r="Y11" s="270">
        <v>0.42</v>
      </c>
      <c r="Z11" s="270">
        <v>0.51</v>
      </c>
      <c r="AA11" s="270">
        <v>0.62</v>
      </c>
      <c r="AB11" s="270">
        <v>0.75</v>
      </c>
      <c r="AC11" s="270">
        <v>0.8</v>
      </c>
      <c r="AD11" s="270">
        <v>0.42099999999999999</v>
      </c>
      <c r="AE11" s="270">
        <v>0.42399999999999999</v>
      </c>
      <c r="AF11" s="270">
        <v>0.42699999999999999</v>
      </c>
      <c r="AG11" s="270">
        <v>0.43</v>
      </c>
      <c r="AH11" s="270">
        <v>0.433</v>
      </c>
      <c r="AI11" s="270">
        <v>0.23</v>
      </c>
      <c r="AJ11" s="270">
        <v>0.28999999999999998</v>
      </c>
      <c r="AK11" s="270">
        <v>0.37</v>
      </c>
      <c r="AL11" s="270">
        <v>0.47</v>
      </c>
      <c r="AM11" s="270">
        <v>0.47499999999999998</v>
      </c>
      <c r="AN11" s="270">
        <v>0.72</v>
      </c>
      <c r="AO11" s="270">
        <v>0.79</v>
      </c>
      <c r="AP11" s="270">
        <v>0.86</v>
      </c>
      <c r="AQ11" s="270">
        <v>0.94</v>
      </c>
      <c r="AR11" s="270">
        <v>0.95</v>
      </c>
      <c r="AS11" s="270">
        <v>0.67400000000000004</v>
      </c>
      <c r="AT11" s="270">
        <v>0.74</v>
      </c>
      <c r="AU11" s="270">
        <v>0.81599999999999995</v>
      </c>
      <c r="AV11" s="270">
        <v>0.91600000000000004</v>
      </c>
      <c r="AW11" s="270">
        <v>0.94399999999999995</v>
      </c>
      <c r="AX11" s="270">
        <v>0</v>
      </c>
      <c r="AY11" s="270">
        <v>0</v>
      </c>
      <c r="AZ11" s="270">
        <v>0</v>
      </c>
      <c r="BA11" s="270">
        <v>0</v>
      </c>
      <c r="BB11" s="270">
        <v>0</v>
      </c>
      <c r="BC11" s="270">
        <v>0</v>
      </c>
      <c r="BD11" s="270">
        <v>0</v>
      </c>
      <c r="BE11" s="270">
        <v>0</v>
      </c>
      <c r="BF11" s="270">
        <v>0</v>
      </c>
      <c r="BG11" s="270">
        <v>0</v>
      </c>
    </row>
    <row r="12" spans="1:59">
      <c r="A12" s="267" t="s">
        <v>400</v>
      </c>
      <c r="B12" s="268">
        <v>0.10641666666666666</v>
      </c>
      <c r="C12" s="268">
        <v>0.17</v>
      </c>
      <c r="D12" s="268">
        <v>0</v>
      </c>
      <c r="E12" s="268"/>
      <c r="F12" s="269">
        <v>1132</v>
      </c>
      <c r="G12" s="270">
        <v>5.0999999999999997E-2</v>
      </c>
      <c r="H12" s="270">
        <v>4.5999999999999999E-2</v>
      </c>
      <c r="I12" s="270">
        <v>0</v>
      </c>
      <c r="J12" s="270">
        <v>0</v>
      </c>
      <c r="K12" s="270">
        <v>5.0000000000000001E-3</v>
      </c>
      <c r="L12" s="270">
        <v>4.4166666666666521E-3</v>
      </c>
      <c r="M12" s="271">
        <v>45.053003533568905</v>
      </c>
      <c r="N12" s="269">
        <v>1164</v>
      </c>
      <c r="O12" s="269">
        <v>1222</v>
      </c>
      <c r="P12" s="269">
        <v>1283</v>
      </c>
      <c r="Q12" s="269">
        <v>1347</v>
      </c>
      <c r="R12" s="269">
        <v>1414</v>
      </c>
      <c r="S12" s="269" t="s">
        <v>222</v>
      </c>
      <c r="T12" s="270">
        <v>5.5E-2</v>
      </c>
      <c r="U12" s="270">
        <v>5.8000000000000003E-2</v>
      </c>
      <c r="V12" s="270">
        <v>6.0999999999999999E-2</v>
      </c>
      <c r="W12" s="270">
        <v>6.4000000000000001E-2</v>
      </c>
      <c r="X12" s="270">
        <v>6.7000000000000004E-2</v>
      </c>
      <c r="Y12" s="270">
        <v>4.4999999999999998E-2</v>
      </c>
      <c r="Z12" s="270">
        <v>4.7E-2</v>
      </c>
      <c r="AA12" s="270">
        <v>4.9000000000000002E-2</v>
      </c>
      <c r="AB12" s="270">
        <v>5.1999999999999998E-2</v>
      </c>
      <c r="AC12" s="270">
        <v>5.5E-2</v>
      </c>
      <c r="AD12" s="270">
        <v>0</v>
      </c>
      <c r="AE12" s="270">
        <v>0</v>
      </c>
      <c r="AF12" s="270">
        <v>0</v>
      </c>
      <c r="AG12" s="270">
        <v>0</v>
      </c>
      <c r="AH12" s="270">
        <v>0</v>
      </c>
      <c r="AI12" s="270">
        <v>0</v>
      </c>
      <c r="AJ12" s="270">
        <v>0</v>
      </c>
      <c r="AK12" s="270">
        <v>0</v>
      </c>
      <c r="AL12" s="270">
        <v>0</v>
      </c>
      <c r="AM12" s="270">
        <v>0</v>
      </c>
      <c r="AN12" s="270">
        <v>5.0000000000000001E-3</v>
      </c>
      <c r="AO12" s="270">
        <v>5.0000000000000001E-3</v>
      </c>
      <c r="AP12" s="270">
        <v>5.0000000000000001E-3</v>
      </c>
      <c r="AQ12" s="270">
        <v>6.0000000000000001E-3</v>
      </c>
      <c r="AR12" s="270">
        <v>6.0000000000000001E-3</v>
      </c>
      <c r="AS12" s="270">
        <v>5.0000000000000001E-3</v>
      </c>
      <c r="AT12" s="270">
        <v>5.0000000000000001E-3</v>
      </c>
      <c r="AU12" s="270">
        <v>6.0000000000000001E-3</v>
      </c>
      <c r="AV12" s="270">
        <v>6.0000000000000001E-3</v>
      </c>
      <c r="AW12" s="270">
        <v>7.0000000000000001E-3</v>
      </c>
      <c r="AX12" s="270">
        <v>0</v>
      </c>
      <c r="AY12" s="270">
        <v>0</v>
      </c>
      <c r="AZ12" s="270">
        <v>0</v>
      </c>
      <c r="BA12" s="270">
        <v>0</v>
      </c>
      <c r="BB12" s="270">
        <v>0</v>
      </c>
      <c r="BC12" s="270">
        <v>0</v>
      </c>
      <c r="BD12" s="270">
        <v>0</v>
      </c>
      <c r="BE12" s="270">
        <v>0</v>
      </c>
      <c r="BF12" s="270">
        <v>0</v>
      </c>
      <c r="BG12" s="270">
        <v>0</v>
      </c>
    </row>
    <row r="13" spans="1:59">
      <c r="A13" s="267" t="s">
        <v>401</v>
      </c>
      <c r="B13" s="268">
        <v>3.5849999999999995</v>
      </c>
      <c r="C13" s="268">
        <v>8.5</v>
      </c>
      <c r="D13" s="268">
        <v>8.9999999999999993E-3</v>
      </c>
      <c r="E13" s="268"/>
      <c r="F13" s="269">
        <v>44348</v>
      </c>
      <c r="G13" s="270">
        <v>2.0310000000000001</v>
      </c>
      <c r="H13" s="270">
        <v>0.76800000000000002</v>
      </c>
      <c r="I13" s="270">
        <v>0</v>
      </c>
      <c r="J13" s="270">
        <v>0</v>
      </c>
      <c r="K13" s="270">
        <v>0.56000000000000005</v>
      </c>
      <c r="L13" s="270">
        <v>0.21699999999999919</v>
      </c>
      <c r="M13" s="271">
        <v>45.796879227924599</v>
      </c>
      <c r="N13" s="269">
        <v>51960</v>
      </c>
      <c r="O13" s="269">
        <v>73100</v>
      </c>
      <c r="P13" s="269">
        <v>100470</v>
      </c>
      <c r="Q13" s="269">
        <v>109190</v>
      </c>
      <c r="R13" s="269">
        <v>112240</v>
      </c>
      <c r="S13" s="269" t="s">
        <v>134</v>
      </c>
      <c r="T13" s="270">
        <v>3.1</v>
      </c>
      <c r="U13" s="270">
        <v>4.4000000000000004</v>
      </c>
      <c r="V13" s="270">
        <v>6</v>
      </c>
      <c r="W13" s="270">
        <v>6.5</v>
      </c>
      <c r="X13" s="270">
        <v>6.7</v>
      </c>
      <c r="Y13" s="270">
        <v>0.8</v>
      </c>
      <c r="Z13" s="270">
        <v>1.2</v>
      </c>
      <c r="AA13" s="270">
        <v>1.6</v>
      </c>
      <c r="AB13" s="270">
        <v>1.8</v>
      </c>
      <c r="AC13" s="270">
        <v>1.8</v>
      </c>
      <c r="AD13" s="270">
        <v>0</v>
      </c>
      <c r="AE13" s="270">
        <v>0</v>
      </c>
      <c r="AF13" s="270">
        <v>0</v>
      </c>
      <c r="AG13" s="270">
        <v>0</v>
      </c>
      <c r="AH13" s="270">
        <v>0</v>
      </c>
      <c r="AI13" s="270">
        <v>0</v>
      </c>
      <c r="AJ13" s="270">
        <v>0</v>
      </c>
      <c r="AK13" s="270">
        <v>0</v>
      </c>
      <c r="AL13" s="270">
        <v>0</v>
      </c>
      <c r="AM13" s="270">
        <v>0</v>
      </c>
      <c r="AN13" s="270">
        <v>0.6</v>
      </c>
      <c r="AO13" s="270">
        <v>0.9</v>
      </c>
      <c r="AP13" s="270">
        <v>1.2</v>
      </c>
      <c r="AQ13" s="270">
        <v>1.4</v>
      </c>
      <c r="AR13" s="270">
        <v>1.4</v>
      </c>
      <c r="AS13" s="270">
        <v>0.29099999999999998</v>
      </c>
      <c r="AT13" s="270">
        <v>0.42</v>
      </c>
      <c r="AU13" s="270">
        <v>0.56899999999999995</v>
      </c>
      <c r="AV13" s="270">
        <v>0.627</v>
      </c>
      <c r="AW13" s="270">
        <v>0.64</v>
      </c>
      <c r="AX13" s="270">
        <v>2.13</v>
      </c>
      <c r="AY13" s="270">
        <v>0</v>
      </c>
      <c r="AZ13" s="270">
        <v>0</v>
      </c>
      <c r="BA13" s="270">
        <v>0</v>
      </c>
      <c r="BB13" s="270">
        <v>0</v>
      </c>
      <c r="BC13" s="270">
        <v>0</v>
      </c>
      <c r="BD13" s="270">
        <v>0</v>
      </c>
      <c r="BE13" s="270">
        <v>0</v>
      </c>
      <c r="BF13" s="270">
        <v>0</v>
      </c>
      <c r="BG13" s="270">
        <v>0</v>
      </c>
    </row>
    <row r="14" spans="1:59">
      <c r="A14" s="267" t="s">
        <v>402</v>
      </c>
      <c r="B14" s="268">
        <v>0.30483333333333335</v>
      </c>
      <c r="C14" s="268">
        <v>2</v>
      </c>
      <c r="D14" s="268">
        <v>0</v>
      </c>
      <c r="E14" s="268"/>
      <c r="F14" s="269">
        <v>11500</v>
      </c>
      <c r="G14" s="270">
        <v>0</v>
      </c>
      <c r="H14" s="270">
        <v>0</v>
      </c>
      <c r="I14" s="270">
        <v>0</v>
      </c>
      <c r="J14" s="270">
        <v>0.28000000000000003</v>
      </c>
      <c r="K14" s="270">
        <v>1E-3</v>
      </c>
      <c r="L14" s="270">
        <v>2.3833333333333317E-2</v>
      </c>
      <c r="M14" s="271">
        <v>0</v>
      </c>
      <c r="N14" s="269">
        <v>15000</v>
      </c>
      <c r="O14" s="269">
        <v>17000</v>
      </c>
      <c r="P14" s="269">
        <v>19000</v>
      </c>
      <c r="Q14" s="269">
        <v>20000</v>
      </c>
      <c r="R14" s="269">
        <v>20000</v>
      </c>
      <c r="S14" s="269" t="s">
        <v>131</v>
      </c>
      <c r="T14" s="270">
        <v>0</v>
      </c>
      <c r="U14" s="270">
        <v>0</v>
      </c>
      <c r="V14" s="270">
        <v>0</v>
      </c>
      <c r="W14" s="270">
        <v>0</v>
      </c>
      <c r="X14" s="270">
        <v>0</v>
      </c>
      <c r="Y14" s="270">
        <v>0</v>
      </c>
      <c r="Z14" s="270">
        <v>0</v>
      </c>
      <c r="AA14" s="270">
        <v>0</v>
      </c>
      <c r="AB14" s="270">
        <v>0</v>
      </c>
      <c r="AC14" s="270">
        <v>0</v>
      </c>
      <c r="AD14" s="270">
        <v>0</v>
      </c>
      <c r="AE14" s="270">
        <v>0</v>
      </c>
      <c r="AF14" s="270">
        <v>0</v>
      </c>
      <c r="AG14" s="270">
        <v>0</v>
      </c>
      <c r="AH14" s="270">
        <v>0</v>
      </c>
      <c r="AI14" s="270">
        <v>0.4</v>
      </c>
      <c r="AJ14" s="270">
        <v>0.5</v>
      </c>
      <c r="AK14" s="270">
        <v>0.6</v>
      </c>
      <c r="AL14" s="270">
        <v>0.7</v>
      </c>
      <c r="AM14" s="270">
        <v>0.8</v>
      </c>
      <c r="AN14" s="270">
        <v>0.01</v>
      </c>
      <c r="AO14" s="270">
        <v>0.01</v>
      </c>
      <c r="AP14" s="270">
        <v>0.01</v>
      </c>
      <c r="AQ14" s="270">
        <v>0.01</v>
      </c>
      <c r="AR14" s="270">
        <v>0.01</v>
      </c>
      <c r="AS14" s="270">
        <v>0.01</v>
      </c>
      <c r="AT14" s="270">
        <v>0.08</v>
      </c>
      <c r="AU14" s="270">
        <v>0.08</v>
      </c>
      <c r="AV14" s="270">
        <v>0.08</v>
      </c>
      <c r="AW14" s="270">
        <v>0.08</v>
      </c>
      <c r="AX14" s="270">
        <v>0</v>
      </c>
      <c r="AY14" s="270">
        <v>0</v>
      </c>
      <c r="AZ14" s="270">
        <v>0</v>
      </c>
      <c r="BA14" s="270">
        <v>0</v>
      </c>
      <c r="BB14" s="270">
        <v>0</v>
      </c>
      <c r="BC14" s="270">
        <v>0</v>
      </c>
      <c r="BD14" s="270">
        <v>0</v>
      </c>
      <c r="BE14" s="270">
        <v>0</v>
      </c>
      <c r="BF14" s="270">
        <v>0</v>
      </c>
      <c r="BG14" s="270">
        <v>0</v>
      </c>
    </row>
    <row r="15" spans="1:59">
      <c r="A15" s="267" t="s">
        <v>403</v>
      </c>
      <c r="B15" s="268">
        <v>0.86191666666666666</v>
      </c>
      <c r="C15" s="268">
        <v>1.45</v>
      </c>
      <c r="D15" s="268">
        <v>6.8493150684931507E-4</v>
      </c>
      <c r="E15" s="268"/>
      <c r="F15" s="269">
        <v>11415</v>
      </c>
      <c r="G15" s="270">
        <v>0.54500000000000004</v>
      </c>
      <c r="H15" s="270">
        <v>0.09</v>
      </c>
      <c r="I15" s="270">
        <v>0.06</v>
      </c>
      <c r="J15" s="270">
        <v>2.9000000000000001E-2</v>
      </c>
      <c r="K15" s="270">
        <v>2E-3</v>
      </c>
      <c r="L15" s="270">
        <v>0.13523173515981723</v>
      </c>
      <c r="M15" s="271">
        <v>47.74419623302672</v>
      </c>
      <c r="N15" s="269">
        <v>13000</v>
      </c>
      <c r="O15" s="269">
        <v>14000</v>
      </c>
      <c r="P15" s="269">
        <v>15000</v>
      </c>
      <c r="Q15" s="269">
        <v>16000</v>
      </c>
      <c r="R15" s="269">
        <v>17000</v>
      </c>
      <c r="S15" s="269" t="s">
        <v>150</v>
      </c>
      <c r="T15" s="270">
        <v>0.69</v>
      </c>
      <c r="U15" s="270">
        <v>0.7</v>
      </c>
      <c r="V15" s="270">
        <v>0.70499999999999996</v>
      </c>
      <c r="W15" s="270">
        <v>0.71499999999999997</v>
      </c>
      <c r="X15" s="270">
        <v>0.72</v>
      </c>
      <c r="Y15" s="270">
        <v>0.155</v>
      </c>
      <c r="Z15" s="270">
        <v>0.16</v>
      </c>
      <c r="AA15" s="270">
        <v>0.16500000000000001</v>
      </c>
      <c r="AB15" s="270">
        <v>0.17</v>
      </c>
      <c r="AC15" s="270">
        <v>0.17499999999999999</v>
      </c>
      <c r="AD15" s="270">
        <v>3.5000000000000003E-2</v>
      </c>
      <c r="AE15" s="270">
        <v>3.5000000000000003E-2</v>
      </c>
      <c r="AF15" s="270">
        <v>3.5000000000000003E-2</v>
      </c>
      <c r="AG15" s="270">
        <v>3.5000000000000003E-2</v>
      </c>
      <c r="AH15" s="270">
        <v>3.5000000000000003E-2</v>
      </c>
      <c r="AI15" s="270">
        <v>0.04</v>
      </c>
      <c r="AJ15" s="270">
        <v>4.2000000000000003E-2</v>
      </c>
      <c r="AK15" s="270">
        <v>4.3999999999999997E-2</v>
      </c>
      <c r="AL15" s="270">
        <v>4.4999999999999998E-2</v>
      </c>
      <c r="AM15" s="270">
        <v>4.4999999999999998E-2</v>
      </c>
      <c r="AN15" s="270">
        <v>7.0000000000000001E-3</v>
      </c>
      <c r="AO15" s="270">
        <v>7.0000000000000001E-3</v>
      </c>
      <c r="AP15" s="270">
        <v>7.0000000000000001E-3</v>
      </c>
      <c r="AQ15" s="270">
        <v>7.0000000000000001E-3</v>
      </c>
      <c r="AR15" s="270">
        <v>7.0000000000000001E-3</v>
      </c>
      <c r="AS15" s="270">
        <v>0.18</v>
      </c>
      <c r="AT15" s="270">
        <v>0.184</v>
      </c>
      <c r="AU15" s="270">
        <v>0.19</v>
      </c>
      <c r="AV15" s="270">
        <v>0.19500000000000001</v>
      </c>
      <c r="AW15" s="270">
        <v>0.2</v>
      </c>
      <c r="AX15" s="270">
        <v>0</v>
      </c>
      <c r="AY15" s="270">
        <v>0</v>
      </c>
      <c r="AZ15" s="270">
        <v>0</v>
      </c>
      <c r="BA15" s="270">
        <v>0</v>
      </c>
      <c r="BB15" s="270">
        <v>0</v>
      </c>
      <c r="BC15" s="270">
        <v>0</v>
      </c>
      <c r="BD15" s="270">
        <v>0</v>
      </c>
      <c r="BE15" s="270">
        <v>0</v>
      </c>
      <c r="BF15" s="270">
        <v>0</v>
      </c>
      <c r="BG15" s="270">
        <v>0</v>
      </c>
    </row>
    <row r="16" spans="1:59">
      <c r="A16" s="267" t="s">
        <v>404</v>
      </c>
      <c r="B16" s="268">
        <v>4.2166666666666659</v>
      </c>
      <c r="C16" s="268">
        <v>19.5</v>
      </c>
      <c r="D16" s="268">
        <v>0.13899999999999998</v>
      </c>
      <c r="E16" s="268"/>
      <c r="F16" s="269">
        <v>25381</v>
      </c>
      <c r="G16" s="270">
        <v>1.373</v>
      </c>
      <c r="H16" s="270">
        <v>0.21</v>
      </c>
      <c r="I16" s="270">
        <v>1.5009999999999999</v>
      </c>
      <c r="J16" s="270">
        <v>0.13400000000000001</v>
      </c>
      <c r="K16" s="270">
        <v>0.61</v>
      </c>
      <c r="L16" s="270">
        <v>0.2496666666666667</v>
      </c>
      <c r="M16" s="271">
        <v>54.095583310350264</v>
      </c>
      <c r="N16" s="269">
        <v>30689</v>
      </c>
      <c r="O16" s="269">
        <v>34128</v>
      </c>
      <c r="P16" s="269">
        <v>37878</v>
      </c>
      <c r="Q16" s="269">
        <v>41627</v>
      </c>
      <c r="R16" s="269">
        <v>45000</v>
      </c>
      <c r="S16" s="269" t="s">
        <v>150</v>
      </c>
      <c r="T16" s="270">
        <v>2.5470000000000002</v>
      </c>
      <c r="U16" s="270">
        <v>2.8330000000000002</v>
      </c>
      <c r="V16" s="270">
        <v>3.1440000000000001</v>
      </c>
      <c r="W16" s="270">
        <v>3.4550000000000001</v>
      </c>
      <c r="X16" s="270">
        <v>3.7</v>
      </c>
      <c r="Y16" s="270">
        <v>1.865</v>
      </c>
      <c r="Z16" s="270">
        <v>2.1440000000000001</v>
      </c>
      <c r="AA16" s="270">
        <v>2.4660000000000002</v>
      </c>
      <c r="AB16" s="270">
        <v>2.8359999999999999</v>
      </c>
      <c r="AC16" s="270">
        <v>3.2</v>
      </c>
      <c r="AD16" s="270">
        <v>1.8720000000000001</v>
      </c>
      <c r="AE16" s="270">
        <v>2.2469999999999999</v>
      </c>
      <c r="AF16" s="270">
        <v>2.6970000000000001</v>
      </c>
      <c r="AG16" s="270">
        <v>3.2349999999999999</v>
      </c>
      <c r="AH16" s="270">
        <v>3.5</v>
      </c>
      <c r="AI16" s="270">
        <v>0.317</v>
      </c>
      <c r="AJ16" s="270">
        <v>0.34899999999999998</v>
      </c>
      <c r="AK16" s="270">
        <v>0.38400000000000001</v>
      </c>
      <c r="AL16" s="270">
        <v>0.42199999999999999</v>
      </c>
      <c r="AM16" s="270">
        <v>0.5</v>
      </c>
      <c r="AN16" s="270">
        <v>0.18</v>
      </c>
      <c r="AO16" s="270">
        <v>0.19</v>
      </c>
      <c r="AP16" s="270">
        <v>0.2</v>
      </c>
      <c r="AQ16" s="270">
        <v>0.21</v>
      </c>
      <c r="AR16" s="270">
        <v>0.22</v>
      </c>
      <c r="AS16" s="270">
        <v>0.40600000000000003</v>
      </c>
      <c r="AT16" s="270">
        <v>0.46400000000000002</v>
      </c>
      <c r="AU16" s="270">
        <v>0.53200000000000003</v>
      </c>
      <c r="AV16" s="270">
        <v>0.60799999999999998</v>
      </c>
      <c r="AW16" s="270">
        <v>0.66500000000000004</v>
      </c>
      <c r="AX16" s="270">
        <v>0</v>
      </c>
      <c r="AY16" s="270">
        <v>0</v>
      </c>
      <c r="AZ16" s="270">
        <v>0</v>
      </c>
      <c r="BA16" s="270">
        <v>0</v>
      </c>
      <c r="BB16" s="270">
        <v>0</v>
      </c>
      <c r="BC16" s="270">
        <v>0</v>
      </c>
      <c r="BD16" s="270">
        <v>0</v>
      </c>
      <c r="BE16" s="270">
        <v>0</v>
      </c>
      <c r="BF16" s="270">
        <v>0</v>
      </c>
      <c r="BG16" s="270">
        <v>0</v>
      </c>
    </row>
    <row r="17" spans="1:59">
      <c r="A17" s="267" t="s">
        <v>405</v>
      </c>
      <c r="B17" s="268">
        <v>19.831666666666667</v>
      </c>
      <c r="C17" s="268">
        <v>61.2</v>
      </c>
      <c r="D17" s="268">
        <v>0.55299999999999994</v>
      </c>
      <c r="E17" s="268"/>
      <c r="F17" s="269">
        <v>125000</v>
      </c>
      <c r="G17" s="270">
        <v>7.875</v>
      </c>
      <c r="H17" s="270">
        <v>3.4609999999999999</v>
      </c>
      <c r="I17" s="270">
        <v>1.627</v>
      </c>
      <c r="J17" s="270">
        <v>0.48799999999999999</v>
      </c>
      <c r="K17" s="270">
        <v>0.74</v>
      </c>
      <c r="L17" s="270">
        <v>5.0876666666666672</v>
      </c>
      <c r="M17" s="271">
        <v>63</v>
      </c>
      <c r="N17" s="269">
        <v>135357</v>
      </c>
      <c r="O17" s="269">
        <v>149518</v>
      </c>
      <c r="P17" s="269">
        <v>165161</v>
      </c>
      <c r="Q17" s="269">
        <v>182441</v>
      </c>
      <c r="R17" s="269">
        <v>201528</v>
      </c>
      <c r="S17" s="269" t="s">
        <v>215</v>
      </c>
      <c r="T17" s="270">
        <v>8.5269999999999992</v>
      </c>
      <c r="U17" s="270">
        <v>9.42</v>
      </c>
      <c r="V17" s="270">
        <v>10.404999999999999</v>
      </c>
      <c r="W17" s="270">
        <v>11.494</v>
      </c>
      <c r="X17" s="270">
        <v>12.696</v>
      </c>
      <c r="Y17" s="270">
        <v>3.7480000000000002</v>
      </c>
      <c r="Z17" s="270">
        <v>4.1399999999999997</v>
      </c>
      <c r="AA17" s="270">
        <v>4.5730000000000004</v>
      </c>
      <c r="AB17" s="270">
        <v>5.0510000000000002</v>
      </c>
      <c r="AC17" s="270">
        <v>5.58</v>
      </c>
      <c r="AD17" s="270">
        <v>1.6930000000000001</v>
      </c>
      <c r="AE17" s="270">
        <v>1.78</v>
      </c>
      <c r="AF17" s="270">
        <v>1.871</v>
      </c>
      <c r="AG17" s="270">
        <v>1.9670000000000001</v>
      </c>
      <c r="AH17" s="270">
        <v>2.0670000000000002</v>
      </c>
      <c r="AI17" s="270">
        <v>0.52800000000000002</v>
      </c>
      <c r="AJ17" s="270">
        <v>0.58399999999999996</v>
      </c>
      <c r="AK17" s="270">
        <v>0.64500000000000002</v>
      </c>
      <c r="AL17" s="270">
        <v>0.71199999999999997</v>
      </c>
      <c r="AM17" s="270">
        <v>0.78700000000000003</v>
      </c>
      <c r="AN17" s="270">
        <v>0.80100000000000005</v>
      </c>
      <c r="AO17" s="270">
        <v>0.88500000000000001</v>
      </c>
      <c r="AP17" s="270">
        <v>0.97799999999999998</v>
      </c>
      <c r="AQ17" s="270">
        <v>1.08</v>
      </c>
      <c r="AR17" s="270">
        <v>1.1930000000000001</v>
      </c>
      <c r="AS17" s="270">
        <v>6.7080000000000002</v>
      </c>
      <c r="AT17" s="270">
        <v>7.0510000000000002</v>
      </c>
      <c r="AU17" s="270">
        <v>7.4119999999999999</v>
      </c>
      <c r="AV17" s="270">
        <v>7.7910000000000004</v>
      </c>
      <c r="AW17" s="270">
        <v>8.19</v>
      </c>
      <c r="AX17" s="270">
        <v>0</v>
      </c>
      <c r="AY17" s="270">
        <v>0</v>
      </c>
      <c r="AZ17" s="270">
        <v>0</v>
      </c>
      <c r="BA17" s="270">
        <v>0</v>
      </c>
      <c r="BB17" s="270">
        <v>0</v>
      </c>
      <c r="BC17" s="270">
        <v>0</v>
      </c>
      <c r="BD17" s="270">
        <v>0</v>
      </c>
      <c r="BE17" s="270">
        <v>0</v>
      </c>
      <c r="BF17" s="270">
        <v>0</v>
      </c>
      <c r="BG17" s="270">
        <v>0</v>
      </c>
    </row>
    <row r="18" spans="1:59">
      <c r="A18" s="267" t="s">
        <v>406</v>
      </c>
      <c r="B18" s="268">
        <v>0.63275000000000003</v>
      </c>
      <c r="C18" s="268">
        <v>1.74</v>
      </c>
      <c r="D18" s="268">
        <v>0</v>
      </c>
      <c r="E18" s="268"/>
      <c r="F18" s="269">
        <v>6380</v>
      </c>
      <c r="G18" s="270">
        <v>0.45300000000000001</v>
      </c>
      <c r="H18" s="270">
        <v>9.4E-2</v>
      </c>
      <c r="I18" s="270">
        <v>0</v>
      </c>
      <c r="J18" s="270">
        <v>7.0000000000000001E-3</v>
      </c>
      <c r="K18" s="270">
        <v>0.05</v>
      </c>
      <c r="L18" s="270">
        <v>2.8749999999999942E-2</v>
      </c>
      <c r="M18" s="271">
        <v>71.003134796238243</v>
      </c>
      <c r="N18" s="269">
        <v>6444</v>
      </c>
      <c r="O18" s="269">
        <v>6540</v>
      </c>
      <c r="P18" s="269">
        <v>6670</v>
      </c>
      <c r="Q18" s="269">
        <v>6736</v>
      </c>
      <c r="R18" s="269">
        <v>6940</v>
      </c>
      <c r="S18" s="269" t="s">
        <v>210</v>
      </c>
      <c r="T18" s="270">
        <v>0.503</v>
      </c>
      <c r="U18" s="270">
        <v>0.56999999999999995</v>
      </c>
      <c r="V18" s="270">
        <v>0.58699999999999997</v>
      </c>
      <c r="W18" s="270">
        <v>0.60499999999999998</v>
      </c>
      <c r="X18" s="270">
        <v>0.623</v>
      </c>
      <c r="Y18" s="270">
        <v>9.4E-2</v>
      </c>
      <c r="Z18" s="270">
        <v>9.5000000000000001E-2</v>
      </c>
      <c r="AA18" s="270">
        <v>9.6000000000000002E-2</v>
      </c>
      <c r="AB18" s="270">
        <v>9.9000000000000005E-2</v>
      </c>
      <c r="AC18" s="270">
        <v>0.10199999999999999</v>
      </c>
      <c r="AD18" s="270">
        <v>0</v>
      </c>
      <c r="AE18" s="270">
        <v>0</v>
      </c>
      <c r="AF18" s="270">
        <v>0</v>
      </c>
      <c r="AG18" s="270">
        <v>0</v>
      </c>
      <c r="AH18" s="270">
        <v>0</v>
      </c>
      <c r="AI18" s="270">
        <v>7.0000000000000001E-3</v>
      </c>
      <c r="AJ18" s="270">
        <v>7.0000000000000001E-3</v>
      </c>
      <c r="AK18" s="270">
        <v>7.0000000000000001E-3</v>
      </c>
      <c r="AL18" s="270">
        <v>0.01</v>
      </c>
      <c r="AM18" s="270">
        <v>1.2E-2</v>
      </c>
      <c r="AN18" s="270">
        <v>2.5000000000000001E-2</v>
      </c>
      <c r="AO18" s="270">
        <v>2.5000000000000001E-2</v>
      </c>
      <c r="AP18" s="270">
        <v>2.5000000000000001E-2</v>
      </c>
      <c r="AQ18" s="270">
        <v>2.5000000000000001E-2</v>
      </c>
      <c r="AR18" s="270">
        <v>2.8000000000000001E-2</v>
      </c>
      <c r="AS18" s="270">
        <v>0.16400000000000001</v>
      </c>
      <c r="AT18" s="270">
        <v>0.16900000000000001</v>
      </c>
      <c r="AU18" s="270">
        <v>0.17299999999999999</v>
      </c>
      <c r="AV18" s="270">
        <v>0.17899999999999999</v>
      </c>
      <c r="AW18" s="270">
        <v>0.185</v>
      </c>
      <c r="AX18" s="270">
        <v>0</v>
      </c>
      <c r="AY18" s="270">
        <v>0</v>
      </c>
      <c r="AZ18" s="270">
        <v>0</v>
      </c>
      <c r="BA18" s="270">
        <v>0</v>
      </c>
      <c r="BB18" s="270">
        <v>0</v>
      </c>
      <c r="BC18" s="270">
        <v>0</v>
      </c>
      <c r="BD18" s="270">
        <v>0</v>
      </c>
      <c r="BE18" s="270">
        <v>0</v>
      </c>
      <c r="BF18" s="270">
        <v>0</v>
      </c>
      <c r="BG18" s="270">
        <v>0</v>
      </c>
    </row>
    <row r="19" spans="1:59">
      <c r="A19" s="267" t="s">
        <v>407</v>
      </c>
      <c r="B19" s="268">
        <v>0.12425000000000003</v>
      </c>
      <c r="C19" s="268">
        <v>0.504</v>
      </c>
      <c r="D19" s="268">
        <v>0</v>
      </c>
      <c r="E19" s="268"/>
      <c r="F19" s="269">
        <v>1438</v>
      </c>
      <c r="G19" s="270">
        <v>0.1</v>
      </c>
      <c r="H19" s="270">
        <v>0.01</v>
      </c>
      <c r="I19" s="270">
        <v>4.0000000000000001E-3</v>
      </c>
      <c r="J19" s="270">
        <v>3.0000000000000001E-3</v>
      </c>
      <c r="K19" s="270">
        <v>5.0000000000000001E-3</v>
      </c>
      <c r="L19" s="270">
        <v>2.2500000000000159E-3</v>
      </c>
      <c r="M19" s="271">
        <v>69.54102920723227</v>
      </c>
      <c r="N19" s="269">
        <v>1375</v>
      </c>
      <c r="O19" s="269">
        <v>1325</v>
      </c>
      <c r="P19" s="269">
        <v>1250</v>
      </c>
      <c r="Q19" s="269">
        <v>1200</v>
      </c>
      <c r="R19" s="269">
        <v>1150</v>
      </c>
      <c r="S19" s="269" t="s">
        <v>218</v>
      </c>
      <c r="T19" s="270">
        <v>8.3000000000000004E-2</v>
      </c>
      <c r="U19" s="270">
        <v>0.08</v>
      </c>
      <c r="V19" s="270">
        <v>7.4999999999999997E-2</v>
      </c>
      <c r="W19" s="270">
        <v>7.1999999999999995E-2</v>
      </c>
      <c r="X19" s="270">
        <v>7.0000000000000007E-2</v>
      </c>
      <c r="Y19" s="270">
        <v>4.0000000000000001E-3</v>
      </c>
      <c r="Z19" s="270">
        <v>4.0000000000000001E-3</v>
      </c>
      <c r="AA19" s="270">
        <v>4.0000000000000001E-3</v>
      </c>
      <c r="AB19" s="270">
        <v>4.0000000000000001E-3</v>
      </c>
      <c r="AC19" s="270">
        <v>4.0000000000000001E-3</v>
      </c>
      <c r="AD19" s="270">
        <v>4.0000000000000001E-3</v>
      </c>
      <c r="AE19" s="270">
        <v>4.0000000000000001E-3</v>
      </c>
      <c r="AF19" s="270">
        <v>4.0000000000000001E-3</v>
      </c>
      <c r="AG19" s="270">
        <v>4.0000000000000001E-3</v>
      </c>
      <c r="AH19" s="270">
        <v>4.0000000000000001E-3</v>
      </c>
      <c r="AI19" s="270">
        <v>2E-3</v>
      </c>
      <c r="AJ19" s="270">
        <v>2E-3</v>
      </c>
      <c r="AK19" s="270">
        <v>2E-3</v>
      </c>
      <c r="AL19" s="270">
        <v>2E-3</v>
      </c>
      <c r="AM19" s="270">
        <v>2E-3</v>
      </c>
      <c r="AN19" s="270">
        <v>0</v>
      </c>
      <c r="AO19" s="270">
        <v>0</v>
      </c>
      <c r="AP19" s="270">
        <v>0</v>
      </c>
      <c r="AQ19" s="270">
        <v>0</v>
      </c>
      <c r="AR19" s="270">
        <v>0</v>
      </c>
      <c r="AS19" s="270">
        <v>2.3E-2</v>
      </c>
      <c r="AT19" s="270">
        <v>2.1999999999999999E-2</v>
      </c>
      <c r="AU19" s="270">
        <v>2.1000000000000001E-2</v>
      </c>
      <c r="AV19" s="270">
        <v>0.02</v>
      </c>
      <c r="AW19" s="270">
        <v>1.9E-2</v>
      </c>
      <c r="AX19" s="270">
        <v>0</v>
      </c>
      <c r="AY19" s="270">
        <v>0</v>
      </c>
      <c r="AZ19" s="270">
        <v>0</v>
      </c>
      <c r="BA19" s="270">
        <v>0</v>
      </c>
      <c r="BB19" s="270">
        <v>0</v>
      </c>
      <c r="BC19" s="270">
        <v>0</v>
      </c>
      <c r="BD19" s="270">
        <v>0</v>
      </c>
      <c r="BE19" s="270">
        <v>0</v>
      </c>
      <c r="BF19" s="270">
        <v>0</v>
      </c>
      <c r="BG19" s="270">
        <v>0</v>
      </c>
    </row>
    <row r="20" spans="1:59">
      <c r="A20" s="267" t="s">
        <v>408</v>
      </c>
      <c r="B20" s="268">
        <v>5.2416666666666674E-2</v>
      </c>
      <c r="C20" s="268">
        <v>0.36</v>
      </c>
      <c r="D20" s="268">
        <v>0</v>
      </c>
      <c r="E20" s="268"/>
      <c r="F20" s="269">
        <v>518</v>
      </c>
      <c r="G20" s="270">
        <v>1.9E-2</v>
      </c>
      <c r="H20" s="270">
        <v>0.01</v>
      </c>
      <c r="I20" s="270">
        <v>0</v>
      </c>
      <c r="J20" s="270">
        <v>3.0000000000000001E-3</v>
      </c>
      <c r="K20" s="270">
        <v>0</v>
      </c>
      <c r="L20" s="270">
        <v>2.0416666666666673E-2</v>
      </c>
      <c r="M20" s="271">
        <v>36.679536679536682</v>
      </c>
      <c r="N20" s="269">
        <v>610</v>
      </c>
      <c r="O20" s="269">
        <v>625</v>
      </c>
      <c r="P20" s="269">
        <v>640</v>
      </c>
      <c r="Q20" s="269">
        <v>650</v>
      </c>
      <c r="R20" s="269">
        <v>650</v>
      </c>
      <c r="S20" s="269" t="s">
        <v>219</v>
      </c>
      <c r="T20" s="270">
        <v>3.2000000000000001E-2</v>
      </c>
      <c r="U20" s="270">
        <v>3.2000000000000001E-2</v>
      </c>
      <c r="V20" s="270">
        <v>3.5000000000000003E-2</v>
      </c>
      <c r="W20" s="270">
        <v>3.6999999999999998E-2</v>
      </c>
      <c r="X20" s="270">
        <v>3.6999999999999998E-2</v>
      </c>
      <c r="Y20" s="270">
        <v>1.0999999999999999E-2</v>
      </c>
      <c r="Z20" s="270">
        <v>1.2999999999999999E-2</v>
      </c>
      <c r="AA20" s="270">
        <v>1.4E-2</v>
      </c>
      <c r="AB20" s="270">
        <v>1.4999999999999999E-2</v>
      </c>
      <c r="AC20" s="270">
        <v>1.7000000000000001E-2</v>
      </c>
      <c r="AD20" s="270">
        <v>0</v>
      </c>
      <c r="AE20" s="270">
        <v>0</v>
      </c>
      <c r="AF20" s="270">
        <v>0</v>
      </c>
      <c r="AG20" s="270">
        <v>0</v>
      </c>
      <c r="AH20" s="270">
        <v>0</v>
      </c>
      <c r="AI20" s="270">
        <v>3.0000000000000001E-3</v>
      </c>
      <c r="AJ20" s="270">
        <v>3.0000000000000001E-3</v>
      </c>
      <c r="AK20" s="270">
        <v>3.0000000000000001E-3</v>
      </c>
      <c r="AL20" s="270">
        <v>3.0000000000000001E-3</v>
      </c>
      <c r="AM20" s="270">
        <v>3.0000000000000001E-3</v>
      </c>
      <c r="AN20" s="270">
        <v>4.0000000000000001E-3</v>
      </c>
      <c r="AO20" s="270">
        <v>4.0000000000000001E-3</v>
      </c>
      <c r="AP20" s="270">
        <v>4.0000000000000001E-3</v>
      </c>
      <c r="AQ20" s="270">
        <v>4.0000000000000001E-3</v>
      </c>
      <c r="AR20" s="270">
        <v>4.0000000000000001E-3</v>
      </c>
      <c r="AS20" s="270">
        <v>-6.0000000000000001E-3</v>
      </c>
      <c r="AT20" s="270">
        <v>-7.0000000000000001E-3</v>
      </c>
      <c r="AU20" s="270">
        <v>-7.0000000000000001E-3</v>
      </c>
      <c r="AV20" s="270">
        <v>-8.0000000000000002E-3</v>
      </c>
      <c r="AW20" s="270">
        <v>-8.0000000000000002E-3</v>
      </c>
      <c r="AX20" s="270">
        <v>0</v>
      </c>
      <c r="AY20" s="270">
        <v>0</v>
      </c>
      <c r="AZ20" s="270">
        <v>0</v>
      </c>
      <c r="BA20" s="270">
        <v>0</v>
      </c>
      <c r="BB20" s="270">
        <v>0</v>
      </c>
      <c r="BC20" s="270">
        <v>0</v>
      </c>
      <c r="BD20" s="270">
        <v>0</v>
      </c>
      <c r="BE20" s="270">
        <v>0</v>
      </c>
      <c r="BF20" s="270">
        <v>0</v>
      </c>
      <c r="BG20" s="270">
        <v>0</v>
      </c>
    </row>
    <row r="21" spans="1:59">
      <c r="A21" s="267" t="s">
        <v>409</v>
      </c>
      <c r="B21" s="268">
        <v>2.5916666666666671E-2</v>
      </c>
      <c r="C21" s="268">
        <v>0.05</v>
      </c>
      <c r="D21" s="268">
        <v>4.0000000000000001E-3</v>
      </c>
      <c r="E21" s="268"/>
      <c r="F21" s="269">
        <v>200</v>
      </c>
      <c r="G21" s="270">
        <v>7.0000000000000001E-3</v>
      </c>
      <c r="H21" s="270">
        <v>5.0000000000000001E-3</v>
      </c>
      <c r="I21" s="270">
        <v>0</v>
      </c>
      <c r="J21" s="270">
        <v>0</v>
      </c>
      <c r="K21" s="270">
        <v>0</v>
      </c>
      <c r="L21" s="270">
        <v>9.9166666666666708E-3</v>
      </c>
      <c r="M21" s="271">
        <v>35</v>
      </c>
      <c r="N21" s="269">
        <v>466</v>
      </c>
      <c r="O21" s="269">
        <v>480</v>
      </c>
      <c r="P21" s="269">
        <v>490</v>
      </c>
      <c r="Q21" s="269">
        <v>500</v>
      </c>
      <c r="R21" s="269">
        <v>520</v>
      </c>
      <c r="S21" s="269" t="s">
        <v>144</v>
      </c>
      <c r="T21" s="270">
        <v>2.5000000000000001E-2</v>
      </c>
      <c r="U21" s="270">
        <v>2.7E-2</v>
      </c>
      <c r="V21" s="270">
        <v>2.7E-2</v>
      </c>
      <c r="W21" s="270">
        <v>2.8000000000000001E-2</v>
      </c>
      <c r="X21" s="270">
        <v>2.9000000000000001E-2</v>
      </c>
      <c r="Y21" s="270">
        <v>4.0000000000000001E-3</v>
      </c>
      <c r="Z21" s="270">
        <v>4.0000000000000001E-3</v>
      </c>
      <c r="AA21" s="270">
        <v>5.0000000000000001E-3</v>
      </c>
      <c r="AB21" s="270">
        <v>6.0000000000000001E-3</v>
      </c>
      <c r="AC21" s="270">
        <v>7.0000000000000001E-3</v>
      </c>
      <c r="AD21" s="270">
        <v>0</v>
      </c>
      <c r="AE21" s="270">
        <v>0</v>
      </c>
      <c r="AF21" s="270">
        <v>0</v>
      </c>
      <c r="AG21" s="270">
        <v>0</v>
      </c>
      <c r="AH21" s="270">
        <v>0</v>
      </c>
      <c r="AI21" s="270">
        <v>1E-3</v>
      </c>
      <c r="AJ21" s="270">
        <v>1E-3</v>
      </c>
      <c r="AK21" s="270">
        <v>2E-3</v>
      </c>
      <c r="AL21" s="270">
        <v>2E-3</v>
      </c>
      <c r="AM21" s="270">
        <v>2E-3</v>
      </c>
      <c r="AN21" s="270">
        <v>1E-3</v>
      </c>
      <c r="AO21" s="270">
        <v>1E-3</v>
      </c>
      <c r="AP21" s="270">
        <v>1E-3</v>
      </c>
      <c r="AQ21" s="270">
        <v>1E-3</v>
      </c>
      <c r="AR21" s="270">
        <v>1E-3</v>
      </c>
      <c r="AS21" s="270">
        <v>2.1000000000000001E-2</v>
      </c>
      <c r="AT21" s="270">
        <v>2.1999999999999999E-2</v>
      </c>
      <c r="AU21" s="270">
        <v>2.3E-2</v>
      </c>
      <c r="AV21" s="270">
        <v>2.5000000000000001E-2</v>
      </c>
      <c r="AW21" s="270">
        <v>2.5999999999999999E-2</v>
      </c>
      <c r="AX21" s="270">
        <v>0</v>
      </c>
      <c r="AY21" s="270">
        <v>0</v>
      </c>
      <c r="AZ21" s="270">
        <v>0</v>
      </c>
      <c r="BA21" s="270">
        <v>0</v>
      </c>
      <c r="BB21" s="270">
        <v>0</v>
      </c>
      <c r="BC21" s="270">
        <v>0</v>
      </c>
      <c r="BD21" s="270">
        <v>0</v>
      </c>
      <c r="BE21" s="270">
        <v>0</v>
      </c>
      <c r="BF21" s="270">
        <v>0</v>
      </c>
      <c r="BG21" s="270">
        <v>0</v>
      </c>
    </row>
    <row r="22" spans="1:59">
      <c r="A22" s="267" t="s">
        <v>410</v>
      </c>
      <c r="B22" s="268">
        <v>0.4553333333333332</v>
      </c>
      <c r="C22" s="268">
        <v>1.1709999999999998</v>
      </c>
      <c r="D22" s="268">
        <v>0</v>
      </c>
      <c r="E22" s="268"/>
      <c r="F22" s="269">
        <v>5022</v>
      </c>
      <c r="G22" s="270">
        <v>0.26100000000000001</v>
      </c>
      <c r="H22" s="270">
        <v>6.2E-2</v>
      </c>
      <c r="I22" s="270">
        <v>0.02</v>
      </c>
      <c r="J22" s="270">
        <v>0.02</v>
      </c>
      <c r="K22" s="270">
        <v>3.0000000000000001E-3</v>
      </c>
      <c r="L22" s="270">
        <v>8.9333333333333154E-2</v>
      </c>
      <c r="M22" s="271">
        <v>51.971326164874554</v>
      </c>
      <c r="N22" s="269">
        <v>5302</v>
      </c>
      <c r="O22" s="269">
        <v>5773</v>
      </c>
      <c r="P22" s="269">
        <v>6100</v>
      </c>
      <c r="Q22" s="269">
        <v>6590</v>
      </c>
      <c r="R22" s="269">
        <v>7090</v>
      </c>
      <c r="S22" s="269" t="s">
        <v>152</v>
      </c>
      <c r="T22" s="270">
        <v>0.26500000000000001</v>
      </c>
      <c r="U22" s="270">
        <v>0.27</v>
      </c>
      <c r="V22" s="270">
        <v>0.28399999999999997</v>
      </c>
      <c r="W22" s="270">
        <v>0.311</v>
      </c>
      <c r="X22" s="270">
        <v>0.32100000000000001</v>
      </c>
      <c r="Y22" s="270">
        <v>6.8000000000000005E-2</v>
      </c>
      <c r="Z22" s="270">
        <v>7.1999999999999995E-2</v>
      </c>
      <c r="AA22" s="270">
        <v>7.8E-2</v>
      </c>
      <c r="AB22" s="270">
        <v>8.2000000000000003E-2</v>
      </c>
      <c r="AC22" s="270">
        <v>8.6999999999999994E-2</v>
      </c>
      <c r="AD22" s="270">
        <v>0.02</v>
      </c>
      <c r="AE22" s="270">
        <v>2.4E-2</v>
      </c>
      <c r="AF22" s="270">
        <v>2.7E-2</v>
      </c>
      <c r="AG22" s="270">
        <v>3.1E-2</v>
      </c>
      <c r="AH22" s="270">
        <v>3.5000000000000003E-2</v>
      </c>
      <c r="AI22" s="270">
        <v>2.1000000000000001E-2</v>
      </c>
      <c r="AJ22" s="270">
        <v>2.5000000000000001E-2</v>
      </c>
      <c r="AK22" s="270">
        <v>2.9000000000000001E-2</v>
      </c>
      <c r="AL22" s="270">
        <v>3.2000000000000001E-2</v>
      </c>
      <c r="AM22" s="270">
        <v>3.7999999999999999E-2</v>
      </c>
      <c r="AN22" s="270">
        <v>4.0000000000000001E-3</v>
      </c>
      <c r="AO22" s="270">
        <v>4.0000000000000001E-3</v>
      </c>
      <c r="AP22" s="270">
        <v>4.0000000000000001E-3</v>
      </c>
      <c r="AQ22" s="270">
        <v>5.0000000000000001E-3</v>
      </c>
      <c r="AR22" s="270">
        <v>6.0000000000000001E-3</v>
      </c>
      <c r="AS22" s="270">
        <v>0.11700000000000001</v>
      </c>
      <c r="AT22" s="270">
        <v>0.122</v>
      </c>
      <c r="AU22" s="270">
        <v>0.13</v>
      </c>
      <c r="AV22" s="270">
        <v>0.14199999999999999</v>
      </c>
      <c r="AW22" s="270">
        <v>0.15</v>
      </c>
      <c r="AX22" s="270">
        <v>0</v>
      </c>
      <c r="AY22" s="270">
        <v>0</v>
      </c>
      <c r="AZ22" s="270">
        <v>0</v>
      </c>
      <c r="BA22" s="270">
        <v>0</v>
      </c>
      <c r="BB22" s="270">
        <v>0</v>
      </c>
      <c r="BC22" s="270">
        <v>0</v>
      </c>
      <c r="BD22" s="270">
        <v>0</v>
      </c>
      <c r="BE22" s="270">
        <v>0</v>
      </c>
      <c r="BF22" s="270">
        <v>0</v>
      </c>
      <c r="BG22" s="270">
        <v>0</v>
      </c>
    </row>
    <row r="23" spans="1:59">
      <c r="A23" s="267" t="s">
        <v>411</v>
      </c>
      <c r="B23" s="268">
        <v>5.0833333333333341E-2</v>
      </c>
      <c r="C23" s="268">
        <v>6.8000000000000005E-2</v>
      </c>
      <c r="D23" s="268">
        <v>0</v>
      </c>
      <c r="E23" s="268"/>
      <c r="F23" s="269">
        <v>250</v>
      </c>
      <c r="G23" s="270">
        <v>0.05</v>
      </c>
      <c r="H23" s="270">
        <v>0</v>
      </c>
      <c r="I23" s="270">
        <v>0</v>
      </c>
      <c r="J23" s="270">
        <v>0</v>
      </c>
      <c r="K23" s="270">
        <v>0</v>
      </c>
      <c r="L23" s="270">
        <v>8.333333333333387E-4</v>
      </c>
      <c r="M23" s="271">
        <v>200</v>
      </c>
      <c r="N23" s="269">
        <v>500</v>
      </c>
      <c r="O23" s="269">
        <v>525</v>
      </c>
      <c r="P23" s="269">
        <v>550</v>
      </c>
      <c r="Q23" s="269">
        <v>600</v>
      </c>
      <c r="R23" s="269">
        <v>600</v>
      </c>
      <c r="S23" s="269" t="s">
        <v>164</v>
      </c>
      <c r="T23" s="270">
        <v>4.8000000000000001E-2</v>
      </c>
      <c r="U23" s="270">
        <v>4.8000000000000001E-2</v>
      </c>
      <c r="V23" s="270">
        <v>4.8000000000000001E-2</v>
      </c>
      <c r="W23" s="270">
        <v>4.8000000000000001E-2</v>
      </c>
      <c r="X23" s="270">
        <v>4.8000000000000001E-2</v>
      </c>
      <c r="Y23" s="270">
        <v>0</v>
      </c>
      <c r="Z23" s="270">
        <v>0</v>
      </c>
      <c r="AA23" s="270">
        <v>0</v>
      </c>
      <c r="AB23" s="270">
        <v>0</v>
      </c>
      <c r="AC23" s="270">
        <v>0</v>
      </c>
      <c r="AD23" s="270">
        <v>0</v>
      </c>
      <c r="AE23" s="270">
        <v>0</v>
      </c>
      <c r="AF23" s="270">
        <v>0</v>
      </c>
      <c r="AG23" s="270">
        <v>0</v>
      </c>
      <c r="AH23" s="270">
        <v>0</v>
      </c>
      <c r="AI23" s="270">
        <v>0</v>
      </c>
      <c r="AJ23" s="270">
        <v>0</v>
      </c>
      <c r="AK23" s="270">
        <v>0</v>
      </c>
      <c r="AL23" s="270">
        <v>0</v>
      </c>
      <c r="AM23" s="270">
        <v>0</v>
      </c>
      <c r="AN23" s="270">
        <v>0</v>
      </c>
      <c r="AO23" s="270">
        <v>0</v>
      </c>
      <c r="AP23" s="270">
        <v>0</v>
      </c>
      <c r="AQ23" s="270">
        <v>0</v>
      </c>
      <c r="AR23" s="270">
        <v>0</v>
      </c>
      <c r="AS23" s="270">
        <v>6.0000000000000001E-3</v>
      </c>
      <c r="AT23" s="270">
        <v>6.0000000000000001E-3</v>
      </c>
      <c r="AU23" s="270">
        <v>6.0000000000000001E-3</v>
      </c>
      <c r="AV23" s="270">
        <v>6.0000000000000001E-3</v>
      </c>
      <c r="AW23" s="270">
        <v>6.0000000000000001E-3</v>
      </c>
      <c r="AX23" s="270">
        <v>0</v>
      </c>
      <c r="AY23" s="270">
        <v>0</v>
      </c>
      <c r="AZ23" s="270">
        <v>0</v>
      </c>
      <c r="BA23" s="270">
        <v>0</v>
      </c>
      <c r="BB23" s="270">
        <v>0</v>
      </c>
      <c r="BC23" s="270">
        <v>0</v>
      </c>
      <c r="BD23" s="270">
        <v>0</v>
      </c>
      <c r="BE23" s="270">
        <v>0</v>
      </c>
      <c r="BF23" s="270">
        <v>0</v>
      </c>
      <c r="BG23" s="270">
        <v>0</v>
      </c>
    </row>
    <row r="24" spans="1:59">
      <c r="A24" s="267" t="s">
        <v>412</v>
      </c>
      <c r="B24" s="268">
        <v>4.9999999999999996E-2</v>
      </c>
      <c r="C24" s="268">
        <v>0.29499999999999998</v>
      </c>
      <c r="D24" s="268">
        <v>0</v>
      </c>
      <c r="E24" s="268"/>
      <c r="F24" s="269">
        <v>567</v>
      </c>
      <c r="G24" s="270">
        <v>2.7E-2</v>
      </c>
      <c r="H24" s="270">
        <v>7.0000000000000001E-3</v>
      </c>
      <c r="I24" s="270">
        <v>0</v>
      </c>
      <c r="J24" s="270">
        <v>3.0000000000000001E-3</v>
      </c>
      <c r="K24" s="270">
        <v>8.0000000000000002E-3</v>
      </c>
      <c r="L24" s="270">
        <v>4.9999999999999906E-3</v>
      </c>
      <c r="M24" s="271">
        <v>47.61904761904762</v>
      </c>
      <c r="N24" s="269">
        <v>600</v>
      </c>
      <c r="O24" s="269">
        <v>600</v>
      </c>
      <c r="P24" s="269">
        <v>600</v>
      </c>
      <c r="Q24" s="269">
        <v>600</v>
      </c>
      <c r="R24" s="269">
        <v>600</v>
      </c>
      <c r="S24" s="269" t="s">
        <v>162</v>
      </c>
      <c r="T24" s="270">
        <v>2.9000000000000001E-2</v>
      </c>
      <c r="U24" s="270">
        <v>3.1E-2</v>
      </c>
      <c r="V24" s="270">
        <v>3.3000000000000002E-2</v>
      </c>
      <c r="W24" s="270">
        <v>3.5000000000000003E-2</v>
      </c>
      <c r="X24" s="270">
        <v>3.6999999999999998E-2</v>
      </c>
      <c r="Y24" s="270">
        <v>8.0000000000000002E-3</v>
      </c>
      <c r="Z24" s="270">
        <v>0.01</v>
      </c>
      <c r="AA24" s="270">
        <v>1.2E-2</v>
      </c>
      <c r="AB24" s="270">
        <v>1.4E-2</v>
      </c>
      <c r="AC24" s="270">
        <v>1.6E-2</v>
      </c>
      <c r="AD24" s="270">
        <v>0</v>
      </c>
      <c r="AE24" s="270">
        <v>0</v>
      </c>
      <c r="AF24" s="270">
        <v>0</v>
      </c>
      <c r="AG24" s="270">
        <v>0</v>
      </c>
      <c r="AH24" s="270">
        <v>0</v>
      </c>
      <c r="AI24" s="270">
        <v>4.0000000000000001E-3</v>
      </c>
      <c r="AJ24" s="270">
        <v>4.0000000000000001E-3</v>
      </c>
      <c r="AK24" s="270">
        <v>4.0000000000000001E-3</v>
      </c>
      <c r="AL24" s="270">
        <v>4.0000000000000001E-3</v>
      </c>
      <c r="AM24" s="270">
        <v>4.0000000000000001E-3</v>
      </c>
      <c r="AN24" s="270">
        <v>8.9999999999999993E-3</v>
      </c>
      <c r="AO24" s="270">
        <v>8.9999999999999993E-3</v>
      </c>
      <c r="AP24" s="270">
        <v>8.9999999999999993E-3</v>
      </c>
      <c r="AQ24" s="270">
        <v>8.9999999999999993E-3</v>
      </c>
      <c r="AR24" s="270">
        <v>8.9999999999999993E-3</v>
      </c>
      <c r="AS24" s="270">
        <v>6.0000000000000001E-3</v>
      </c>
      <c r="AT24" s="270">
        <v>6.0000000000000001E-3</v>
      </c>
      <c r="AU24" s="270">
        <v>6.0000000000000001E-3</v>
      </c>
      <c r="AV24" s="270">
        <v>7.0000000000000001E-3</v>
      </c>
      <c r="AW24" s="270">
        <v>7.0000000000000001E-3</v>
      </c>
      <c r="AX24" s="270">
        <v>0</v>
      </c>
      <c r="AY24" s="270">
        <v>0</v>
      </c>
      <c r="AZ24" s="270">
        <v>0</v>
      </c>
      <c r="BA24" s="270">
        <v>0</v>
      </c>
      <c r="BB24" s="270">
        <v>0</v>
      </c>
      <c r="BC24" s="270">
        <v>0</v>
      </c>
      <c r="BD24" s="270">
        <v>0</v>
      </c>
      <c r="BE24" s="270">
        <v>0</v>
      </c>
      <c r="BF24" s="270">
        <v>0</v>
      </c>
      <c r="BG24" s="270">
        <v>0</v>
      </c>
    </row>
    <row r="25" spans="1:59">
      <c r="A25" s="267" t="s">
        <v>413</v>
      </c>
      <c r="B25" s="268">
        <v>6.7999999999999991E-2</v>
      </c>
      <c r="C25" s="268">
        <v>7.1999999999999995E-2</v>
      </c>
      <c r="D25" s="268">
        <v>0</v>
      </c>
      <c r="E25" s="268"/>
      <c r="F25" s="269">
        <v>464</v>
      </c>
      <c r="G25" s="270">
        <v>2.8000000000000001E-2</v>
      </c>
      <c r="H25" s="270">
        <v>1.4999999999999999E-2</v>
      </c>
      <c r="I25" s="270">
        <v>0</v>
      </c>
      <c r="J25" s="270">
        <v>5.0000000000000001E-3</v>
      </c>
      <c r="K25" s="270">
        <v>1E-3</v>
      </c>
      <c r="L25" s="270">
        <v>1.8999999999999996E-2</v>
      </c>
      <c r="M25" s="271">
        <v>60.344827586206897</v>
      </c>
      <c r="N25" s="269">
        <v>484</v>
      </c>
      <c r="O25" s="269">
        <v>504</v>
      </c>
      <c r="P25" s="269">
        <v>524</v>
      </c>
      <c r="Q25" s="269">
        <v>544</v>
      </c>
      <c r="R25" s="269">
        <v>564</v>
      </c>
      <c r="S25" s="269" t="s">
        <v>165</v>
      </c>
      <c r="T25" s="270">
        <v>2.7E-2</v>
      </c>
      <c r="U25" s="270">
        <v>2.9000000000000001E-2</v>
      </c>
      <c r="V25" s="270">
        <v>3.1E-2</v>
      </c>
      <c r="W25" s="270">
        <v>3.3000000000000002E-2</v>
      </c>
      <c r="X25" s="270">
        <v>3.5000000000000003E-2</v>
      </c>
      <c r="Y25" s="270">
        <v>1.0999999999999999E-2</v>
      </c>
      <c r="Z25" s="270">
        <v>1.2E-2</v>
      </c>
      <c r="AA25" s="270">
        <v>1.2999999999999999E-2</v>
      </c>
      <c r="AB25" s="270">
        <v>1.4E-2</v>
      </c>
      <c r="AC25" s="270">
        <v>1.4999999999999999E-2</v>
      </c>
      <c r="AD25" s="270">
        <v>0</v>
      </c>
      <c r="AE25" s="270">
        <v>0</v>
      </c>
      <c r="AF25" s="270">
        <v>0</v>
      </c>
      <c r="AG25" s="270">
        <v>0</v>
      </c>
      <c r="AH25" s="270">
        <v>0</v>
      </c>
      <c r="AI25" s="270">
        <v>5.0000000000000001E-3</v>
      </c>
      <c r="AJ25" s="270">
        <v>6.0000000000000001E-3</v>
      </c>
      <c r="AK25" s="270">
        <v>7.0000000000000001E-3</v>
      </c>
      <c r="AL25" s="270">
        <v>8.0000000000000002E-3</v>
      </c>
      <c r="AM25" s="270">
        <v>8.9999999999999993E-3</v>
      </c>
      <c r="AN25" s="270">
        <v>0</v>
      </c>
      <c r="AO25" s="270">
        <v>0</v>
      </c>
      <c r="AP25" s="270">
        <v>0</v>
      </c>
      <c r="AQ25" s="270">
        <v>0</v>
      </c>
      <c r="AR25" s="270">
        <v>0</v>
      </c>
      <c r="AS25" s="270">
        <v>1.6E-2</v>
      </c>
      <c r="AT25" s="270">
        <v>1.7000000000000001E-2</v>
      </c>
      <c r="AU25" s="270">
        <v>1.9E-2</v>
      </c>
      <c r="AV25" s="270">
        <v>0.02</v>
      </c>
      <c r="AW25" s="270">
        <v>2.1999999999999999E-2</v>
      </c>
      <c r="AX25" s="270">
        <v>2.9000000000000001E-2</v>
      </c>
      <c r="AY25" s="270">
        <v>0</v>
      </c>
      <c r="AZ25" s="270">
        <v>0</v>
      </c>
      <c r="BA25" s="270">
        <v>0</v>
      </c>
      <c r="BB25" s="270">
        <v>0</v>
      </c>
      <c r="BC25" s="270">
        <v>0</v>
      </c>
      <c r="BD25" s="270">
        <v>0</v>
      </c>
      <c r="BE25" s="270">
        <v>0</v>
      </c>
      <c r="BF25" s="270">
        <v>0</v>
      </c>
      <c r="BG25" s="270">
        <v>0</v>
      </c>
    </row>
    <row r="26" spans="1:59">
      <c r="A26" s="267" t="s">
        <v>414</v>
      </c>
      <c r="B26" s="268">
        <v>0.2116666666666667</v>
      </c>
      <c r="C26" s="268">
        <v>0.36599999999999999</v>
      </c>
      <c r="D26" s="268">
        <v>2.1999999999999999E-2</v>
      </c>
      <c r="E26" s="268"/>
      <c r="F26" s="269">
        <v>1075</v>
      </c>
      <c r="G26" s="270">
        <v>0.04</v>
      </c>
      <c r="H26" s="270">
        <v>2.5999999999999999E-2</v>
      </c>
      <c r="I26" s="270">
        <v>0</v>
      </c>
      <c r="J26" s="270">
        <v>1E-3</v>
      </c>
      <c r="K26" s="270">
        <v>1E-3</v>
      </c>
      <c r="L26" s="270">
        <v>0.1216666666666667</v>
      </c>
      <c r="M26" s="271">
        <v>37.209302325581397</v>
      </c>
      <c r="N26" s="269">
        <v>1082</v>
      </c>
      <c r="O26" s="269">
        <v>1121</v>
      </c>
      <c r="P26" s="269">
        <v>1160</v>
      </c>
      <c r="Q26" s="269">
        <v>1202</v>
      </c>
      <c r="R26" s="269">
        <v>1244</v>
      </c>
      <c r="S26" s="269" t="s">
        <v>220</v>
      </c>
      <c r="T26" s="270">
        <v>4.7E-2</v>
      </c>
      <c r="U26" s="270">
        <v>4.8000000000000001E-2</v>
      </c>
      <c r="V26" s="270">
        <v>0.05</v>
      </c>
      <c r="W26" s="270">
        <v>5.1999999999999998E-2</v>
      </c>
      <c r="X26" s="270">
        <v>5.3999999999999999E-2</v>
      </c>
      <c r="Y26" s="270">
        <v>2.5999999999999999E-2</v>
      </c>
      <c r="Z26" s="270">
        <v>2.7E-2</v>
      </c>
      <c r="AA26" s="270">
        <v>2.8000000000000001E-2</v>
      </c>
      <c r="AB26" s="270">
        <v>2.9000000000000001E-2</v>
      </c>
      <c r="AC26" s="270">
        <v>0.03</v>
      </c>
      <c r="AD26" s="270">
        <v>0</v>
      </c>
      <c r="AE26" s="270">
        <v>0</v>
      </c>
      <c r="AF26" s="270">
        <v>0</v>
      </c>
      <c r="AG26" s="270">
        <v>0</v>
      </c>
      <c r="AH26" s="270">
        <v>0</v>
      </c>
      <c r="AI26" s="270">
        <v>2E-3</v>
      </c>
      <c r="AJ26" s="270">
        <v>2E-3</v>
      </c>
      <c r="AK26" s="270">
        <v>2E-3</v>
      </c>
      <c r="AL26" s="270">
        <v>2E-3</v>
      </c>
      <c r="AM26" s="270">
        <v>2E-3</v>
      </c>
      <c r="AN26" s="270">
        <v>2E-3</v>
      </c>
      <c r="AO26" s="270">
        <v>2E-3</v>
      </c>
      <c r="AP26" s="270">
        <v>2E-3</v>
      </c>
      <c r="AQ26" s="270">
        <v>2E-3</v>
      </c>
      <c r="AR26" s="270">
        <v>2E-3</v>
      </c>
      <c r="AS26" s="270">
        <v>0.13600000000000001</v>
      </c>
      <c r="AT26" s="270">
        <v>0.13900000000000001</v>
      </c>
      <c r="AU26" s="270">
        <v>0.14499999999999999</v>
      </c>
      <c r="AV26" s="270">
        <v>0.15</v>
      </c>
      <c r="AW26" s="270">
        <v>0.155</v>
      </c>
      <c r="AX26" s="270">
        <v>0</v>
      </c>
      <c r="AY26" s="270">
        <v>0</v>
      </c>
      <c r="AZ26" s="270">
        <v>0</v>
      </c>
      <c r="BA26" s="270">
        <v>0</v>
      </c>
      <c r="BB26" s="270">
        <v>0</v>
      </c>
      <c r="BC26" s="270">
        <v>0</v>
      </c>
      <c r="BD26" s="270">
        <v>0</v>
      </c>
      <c r="BE26" s="270">
        <v>0</v>
      </c>
      <c r="BF26" s="270">
        <v>0</v>
      </c>
      <c r="BG26" s="270">
        <v>0</v>
      </c>
    </row>
    <row r="27" spans="1:59">
      <c r="A27" s="267" t="s">
        <v>415</v>
      </c>
      <c r="B27" s="268">
        <v>2.0583333333333328E-2</v>
      </c>
      <c r="C27" s="268">
        <v>0.16600000000000001</v>
      </c>
      <c r="D27" s="268">
        <v>0</v>
      </c>
      <c r="E27" s="268"/>
      <c r="F27" s="269">
        <v>290</v>
      </c>
      <c r="G27" s="270">
        <v>1.0999999999999999E-2</v>
      </c>
      <c r="H27" s="270">
        <v>2E-3</v>
      </c>
      <c r="I27" s="270">
        <v>0</v>
      </c>
      <c r="J27" s="270">
        <v>4.0000000000000001E-3</v>
      </c>
      <c r="K27" s="270">
        <v>1E-3</v>
      </c>
      <c r="L27" s="270">
        <v>2.5833333333333264E-3</v>
      </c>
      <c r="M27" s="271">
        <v>37.931034482758619</v>
      </c>
      <c r="N27" s="269">
        <v>320</v>
      </c>
      <c r="O27" s="269">
        <v>330</v>
      </c>
      <c r="P27" s="269">
        <v>340</v>
      </c>
      <c r="Q27" s="269">
        <v>350</v>
      </c>
      <c r="R27" s="269">
        <v>360</v>
      </c>
      <c r="S27" s="269" t="s">
        <v>219</v>
      </c>
      <c r="T27" s="270">
        <v>1.4999999999999999E-2</v>
      </c>
      <c r="U27" s="270">
        <v>1.6E-2</v>
      </c>
      <c r="V27" s="270">
        <v>1.7999999999999999E-2</v>
      </c>
      <c r="W27" s="270">
        <v>0.02</v>
      </c>
      <c r="X27" s="270">
        <v>2.1999999999999999E-2</v>
      </c>
      <c r="Y27" s="270">
        <v>3.0000000000000001E-3</v>
      </c>
      <c r="Z27" s="270">
        <v>4.0000000000000001E-3</v>
      </c>
      <c r="AA27" s="270">
        <v>5.0000000000000001E-3</v>
      </c>
      <c r="AB27" s="270">
        <v>6.0000000000000001E-3</v>
      </c>
      <c r="AC27" s="270">
        <v>7.0000000000000001E-3</v>
      </c>
      <c r="AD27" s="270">
        <v>0</v>
      </c>
      <c r="AE27" s="270">
        <v>0</v>
      </c>
      <c r="AF27" s="270">
        <v>0</v>
      </c>
      <c r="AG27" s="270">
        <v>0</v>
      </c>
      <c r="AH27" s="270">
        <v>0</v>
      </c>
      <c r="AI27" s="270">
        <v>4.0000000000000001E-3</v>
      </c>
      <c r="AJ27" s="270">
        <v>4.0000000000000001E-3</v>
      </c>
      <c r="AK27" s="270">
        <v>4.0000000000000001E-3</v>
      </c>
      <c r="AL27" s="270">
        <v>5.0000000000000001E-3</v>
      </c>
      <c r="AM27" s="270">
        <v>5.0000000000000001E-3</v>
      </c>
      <c r="AN27" s="270">
        <v>1E-3</v>
      </c>
      <c r="AO27" s="270">
        <v>1E-3</v>
      </c>
      <c r="AP27" s="270">
        <v>1E-3</v>
      </c>
      <c r="AQ27" s="270">
        <v>1E-3</v>
      </c>
      <c r="AR27" s="270">
        <v>1E-3</v>
      </c>
      <c r="AS27" s="270">
        <v>2E-3</v>
      </c>
      <c r="AT27" s="270">
        <v>2E-3</v>
      </c>
      <c r="AU27" s="270">
        <v>2E-3</v>
      </c>
      <c r="AV27" s="270">
        <v>2E-3</v>
      </c>
      <c r="AW27" s="270">
        <v>2E-3</v>
      </c>
      <c r="AX27" s="270">
        <v>0</v>
      </c>
      <c r="AY27" s="270">
        <v>0</v>
      </c>
      <c r="AZ27" s="270">
        <v>0</v>
      </c>
      <c r="BA27" s="270">
        <v>0</v>
      </c>
      <c r="BB27" s="270">
        <v>0</v>
      </c>
      <c r="BC27" s="270">
        <v>0</v>
      </c>
      <c r="BD27" s="270">
        <v>0</v>
      </c>
      <c r="BE27" s="270">
        <v>0</v>
      </c>
      <c r="BF27" s="270">
        <v>0</v>
      </c>
      <c r="BG27" s="270">
        <v>0</v>
      </c>
    </row>
    <row r="28" spans="1:59">
      <c r="A28" s="267" t="s">
        <v>416</v>
      </c>
      <c r="B28" s="268">
        <v>0.39783333333333332</v>
      </c>
      <c r="C28" s="268">
        <v>0.33300000000000002</v>
      </c>
      <c r="D28" s="268">
        <v>1.6E-2</v>
      </c>
      <c r="E28" s="268"/>
      <c r="F28" s="269">
        <v>7208</v>
      </c>
      <c r="G28" s="270">
        <v>0.371</v>
      </c>
      <c r="H28" s="270">
        <v>1.6E-2</v>
      </c>
      <c r="I28" s="270">
        <v>1E-3</v>
      </c>
      <c r="J28" s="270">
        <v>1.4999999999999999E-2</v>
      </c>
      <c r="K28" s="270">
        <v>0</v>
      </c>
      <c r="L28" s="270">
        <v>-2.1166666666666722E-2</v>
      </c>
      <c r="M28" s="271">
        <v>51.470588235294116</v>
      </c>
      <c r="N28" s="269">
        <v>7295</v>
      </c>
      <c r="O28" s="269">
        <v>7441</v>
      </c>
      <c r="P28" s="269">
        <v>7590</v>
      </c>
      <c r="Q28" s="269">
        <v>7742</v>
      </c>
      <c r="R28" s="269">
        <v>7897</v>
      </c>
      <c r="S28" s="269" t="s">
        <v>212</v>
      </c>
      <c r="T28" s="270">
        <v>0.375</v>
      </c>
      <c r="U28" s="270">
        <v>0.38200000000000001</v>
      </c>
      <c r="V28" s="270">
        <v>0.38900000000000001</v>
      </c>
      <c r="W28" s="270">
        <v>0.39600000000000002</v>
      </c>
      <c r="X28" s="270">
        <v>0.40300000000000002</v>
      </c>
      <c r="Y28" s="270">
        <v>2.3E-2</v>
      </c>
      <c r="Z28" s="270">
        <v>2.4E-2</v>
      </c>
      <c r="AA28" s="270">
        <v>2.5000000000000001E-2</v>
      </c>
      <c r="AB28" s="270">
        <v>2.5999999999999999E-2</v>
      </c>
      <c r="AC28" s="270">
        <v>2.7E-2</v>
      </c>
      <c r="AD28" s="270">
        <v>2E-3</v>
      </c>
      <c r="AE28" s="270">
        <v>2E-3</v>
      </c>
      <c r="AF28" s="270">
        <v>2E-3</v>
      </c>
      <c r="AG28" s="270">
        <v>2E-3</v>
      </c>
      <c r="AH28" s="270">
        <v>3.0000000000000001E-3</v>
      </c>
      <c r="AI28" s="270">
        <v>2.1999999999999999E-2</v>
      </c>
      <c r="AJ28" s="270">
        <v>2.3E-2</v>
      </c>
      <c r="AK28" s="270">
        <v>2.4E-2</v>
      </c>
      <c r="AL28" s="270">
        <v>2.5000000000000001E-2</v>
      </c>
      <c r="AM28" s="270">
        <v>2.5999999999999999E-2</v>
      </c>
      <c r="AN28" s="270">
        <v>0</v>
      </c>
      <c r="AO28" s="270">
        <v>0</v>
      </c>
      <c r="AP28" s="270">
        <v>0</v>
      </c>
      <c r="AQ28" s="270">
        <v>0</v>
      </c>
      <c r="AR28" s="270">
        <v>0</v>
      </c>
      <c r="AS28" s="270">
        <v>8.4000000000000005E-2</v>
      </c>
      <c r="AT28" s="270">
        <v>8.5999999999999993E-2</v>
      </c>
      <c r="AU28" s="270">
        <v>8.6999999999999994E-2</v>
      </c>
      <c r="AV28" s="270">
        <v>8.8999999999999996E-2</v>
      </c>
      <c r="AW28" s="270">
        <v>9.0999999999999998E-2</v>
      </c>
      <c r="AX28" s="270">
        <v>0</v>
      </c>
      <c r="AY28" s="270">
        <v>0</v>
      </c>
      <c r="AZ28" s="270">
        <v>0</v>
      </c>
      <c r="BA28" s="270">
        <v>0</v>
      </c>
      <c r="BB28" s="270">
        <v>0</v>
      </c>
      <c r="BC28" s="270">
        <v>0</v>
      </c>
      <c r="BD28" s="270">
        <v>0</v>
      </c>
      <c r="BE28" s="270">
        <v>0</v>
      </c>
      <c r="BF28" s="270">
        <v>0</v>
      </c>
      <c r="BG28" s="270">
        <v>0</v>
      </c>
    </row>
    <row r="29" spans="1:59">
      <c r="A29" s="267" t="s">
        <v>417</v>
      </c>
      <c r="B29" s="268">
        <v>1.6844999999999999</v>
      </c>
      <c r="C29" s="268">
        <v>3.867999999999999</v>
      </c>
      <c r="D29" s="268">
        <v>0</v>
      </c>
      <c r="E29" s="268"/>
      <c r="F29" s="269">
        <v>15155</v>
      </c>
      <c r="G29" s="270">
        <v>1.2869999999999999</v>
      </c>
      <c r="H29" s="270">
        <v>5.2999999999999999E-2</v>
      </c>
      <c r="I29" s="270">
        <v>0</v>
      </c>
      <c r="J29" s="270">
        <v>0</v>
      </c>
      <c r="K29" s="270">
        <v>2.9000000000000001E-2</v>
      </c>
      <c r="L29" s="270">
        <v>0.31550000000000011</v>
      </c>
      <c r="M29" s="271">
        <v>84.922467832398553</v>
      </c>
      <c r="N29" s="269">
        <v>15458</v>
      </c>
      <c r="O29" s="269">
        <v>15858</v>
      </c>
      <c r="P29" s="269">
        <v>16175</v>
      </c>
      <c r="Q29" s="269">
        <v>16498</v>
      </c>
      <c r="R29" s="269">
        <v>16828</v>
      </c>
      <c r="S29" s="269" t="s">
        <v>134</v>
      </c>
      <c r="T29" s="270">
        <v>1.3140000000000001</v>
      </c>
      <c r="U29" s="270">
        <v>1.349</v>
      </c>
      <c r="V29" s="270">
        <v>1.377</v>
      </c>
      <c r="W29" s="270">
        <v>1.415</v>
      </c>
      <c r="X29" s="270">
        <v>1.444</v>
      </c>
      <c r="Y29" s="270">
        <v>5.5E-2</v>
      </c>
      <c r="Z29" s="270">
        <v>0.06</v>
      </c>
      <c r="AA29" s="270">
        <v>6.5000000000000002E-2</v>
      </c>
      <c r="AB29" s="270">
        <v>7.0000000000000007E-2</v>
      </c>
      <c r="AC29" s="270">
        <v>0.08</v>
      </c>
      <c r="AD29" s="270">
        <v>0</v>
      </c>
      <c r="AE29" s="270">
        <v>0</v>
      </c>
      <c r="AF29" s="270">
        <v>0</v>
      </c>
      <c r="AG29" s="270">
        <v>0</v>
      </c>
      <c r="AH29" s="270">
        <v>0</v>
      </c>
      <c r="AI29" s="270">
        <v>0</v>
      </c>
      <c r="AJ29" s="270">
        <v>0</v>
      </c>
      <c r="AK29" s="270">
        <v>0</v>
      </c>
      <c r="AL29" s="270">
        <v>0</v>
      </c>
      <c r="AM29" s="270">
        <v>0</v>
      </c>
      <c r="AN29" s="270">
        <v>0</v>
      </c>
      <c r="AO29" s="270">
        <v>0</v>
      </c>
      <c r="AP29" s="270">
        <v>0</v>
      </c>
      <c r="AQ29" s="270">
        <v>0</v>
      </c>
      <c r="AR29" s="270">
        <v>0</v>
      </c>
      <c r="AS29" s="270">
        <v>0.14799999999999999</v>
      </c>
      <c r="AT29" s="270">
        <v>0.152</v>
      </c>
      <c r="AU29" s="270">
        <v>0.156</v>
      </c>
      <c r="AV29" s="270">
        <v>0.161</v>
      </c>
      <c r="AW29" s="270">
        <v>0.16500000000000001</v>
      </c>
      <c r="AX29" s="270">
        <v>0.498</v>
      </c>
      <c r="AY29" s="270">
        <v>0</v>
      </c>
      <c r="AZ29" s="270">
        <v>0</v>
      </c>
      <c r="BA29" s="270">
        <v>0</v>
      </c>
      <c r="BB29" s="270">
        <v>0</v>
      </c>
      <c r="BC29" s="270">
        <v>0</v>
      </c>
      <c r="BD29" s="270">
        <v>0</v>
      </c>
      <c r="BE29" s="270">
        <v>0</v>
      </c>
      <c r="BF29" s="270">
        <v>0</v>
      </c>
      <c r="BG29" s="270">
        <v>0</v>
      </c>
    </row>
    <row r="30" spans="1:59">
      <c r="A30" s="267" t="s">
        <v>219</v>
      </c>
      <c r="B30" s="268">
        <v>0.41041666666666665</v>
      </c>
      <c r="C30" s="268">
        <v>1.4939999999999998</v>
      </c>
      <c r="D30" s="268">
        <v>0</v>
      </c>
      <c r="E30" s="268"/>
      <c r="F30" s="269">
        <v>4539</v>
      </c>
      <c r="G30" s="270">
        <v>0.255</v>
      </c>
      <c r="H30" s="270">
        <v>6.6000000000000003E-2</v>
      </c>
      <c r="I30" s="270">
        <v>1.2999999999999999E-2</v>
      </c>
      <c r="J30" s="270">
        <v>6.0000000000000001E-3</v>
      </c>
      <c r="K30" s="270">
        <v>0.03</v>
      </c>
      <c r="L30" s="270">
        <v>4.0416666666666656E-2</v>
      </c>
      <c r="M30" s="271">
        <v>56.179775280898873</v>
      </c>
      <c r="N30" s="269">
        <v>4500</v>
      </c>
      <c r="O30" s="269">
        <v>4815</v>
      </c>
      <c r="P30" s="269">
        <v>5152</v>
      </c>
      <c r="Q30" s="269">
        <v>5515</v>
      </c>
      <c r="R30" s="269">
        <v>5900</v>
      </c>
      <c r="S30" s="269" t="s">
        <v>210</v>
      </c>
      <c r="T30" s="270">
        <v>0.28899999999999998</v>
      </c>
      <c r="U30" s="270">
        <v>0.31</v>
      </c>
      <c r="V30" s="270">
        <v>0.33</v>
      </c>
      <c r="W30" s="270">
        <v>0.35399999999999998</v>
      </c>
      <c r="X30" s="270">
        <v>0.38</v>
      </c>
      <c r="Y30" s="270">
        <v>7.4999999999999997E-2</v>
      </c>
      <c r="Z30" s="270">
        <v>0.08</v>
      </c>
      <c r="AA30" s="270">
        <v>0.09</v>
      </c>
      <c r="AB30" s="270">
        <v>0.1</v>
      </c>
      <c r="AC30" s="270">
        <v>0.11</v>
      </c>
      <c r="AD30" s="270">
        <v>0</v>
      </c>
      <c r="AE30" s="270">
        <v>0</v>
      </c>
      <c r="AF30" s="270">
        <v>0</v>
      </c>
      <c r="AG30" s="270">
        <v>0</v>
      </c>
      <c r="AH30" s="270">
        <v>0</v>
      </c>
      <c r="AI30" s="270">
        <v>0.02</v>
      </c>
      <c r="AJ30" s="270">
        <v>2.3E-2</v>
      </c>
      <c r="AK30" s="270">
        <v>2.5000000000000001E-2</v>
      </c>
      <c r="AL30" s="270">
        <v>0.03</v>
      </c>
      <c r="AM30" s="270">
        <v>3.2000000000000001E-2</v>
      </c>
      <c r="AN30" s="270">
        <v>0.04</v>
      </c>
      <c r="AO30" s="270">
        <v>4.1000000000000002E-2</v>
      </c>
      <c r="AP30" s="270">
        <v>5.3999999999999999E-2</v>
      </c>
      <c r="AQ30" s="270">
        <v>6.7000000000000004E-2</v>
      </c>
      <c r="AR30" s="270">
        <v>0.08</v>
      </c>
      <c r="AS30" s="270">
        <v>3.7999999999999999E-2</v>
      </c>
      <c r="AT30" s="270">
        <v>4.1000000000000002E-2</v>
      </c>
      <c r="AU30" s="270">
        <v>5.3999999999999999E-2</v>
      </c>
      <c r="AV30" s="270">
        <v>6.7000000000000004E-2</v>
      </c>
      <c r="AW30" s="270">
        <v>0.08</v>
      </c>
      <c r="AX30" s="270">
        <v>0</v>
      </c>
      <c r="AY30" s="270">
        <v>0</v>
      </c>
      <c r="AZ30" s="270">
        <v>0</v>
      </c>
      <c r="BA30" s="270">
        <v>0</v>
      </c>
      <c r="BB30" s="270">
        <v>0</v>
      </c>
      <c r="BC30" s="270">
        <v>0</v>
      </c>
      <c r="BD30" s="270">
        <v>0</v>
      </c>
      <c r="BE30" s="270">
        <v>0</v>
      </c>
      <c r="BF30" s="270">
        <v>0</v>
      </c>
      <c r="BG30" s="270">
        <v>0</v>
      </c>
    </row>
    <row r="31" spans="1:59">
      <c r="A31" s="267" t="s">
        <v>418</v>
      </c>
      <c r="B31" s="268">
        <v>1.3258333333333332</v>
      </c>
      <c r="C31" s="268">
        <v>1.647</v>
      </c>
      <c r="D31" s="268">
        <v>4.2739726027397262E-3</v>
      </c>
      <c r="E31" s="268"/>
      <c r="F31" s="269">
        <v>21487</v>
      </c>
      <c r="G31" s="270">
        <v>0.98699999999999999</v>
      </c>
      <c r="H31" s="270">
        <v>0.04</v>
      </c>
      <c r="I31" s="270">
        <v>0</v>
      </c>
      <c r="J31" s="270">
        <v>0</v>
      </c>
      <c r="K31" s="270">
        <v>0.13500000000000001</v>
      </c>
      <c r="L31" s="270">
        <v>0.15955936073059362</v>
      </c>
      <c r="M31" s="271">
        <v>45.934751244938802</v>
      </c>
      <c r="N31" s="269">
        <v>21200</v>
      </c>
      <c r="O31" s="269">
        <v>21500</v>
      </c>
      <c r="P31" s="269">
        <v>22000</v>
      </c>
      <c r="Q31" s="269">
        <v>22500</v>
      </c>
      <c r="R31" s="269">
        <v>23000</v>
      </c>
      <c r="S31" s="269" t="s">
        <v>219</v>
      </c>
      <c r="T31" s="270">
        <v>1.165</v>
      </c>
      <c r="U31" s="270">
        <v>1.2010000000000001</v>
      </c>
      <c r="V31" s="270">
        <v>1.2370000000000001</v>
      </c>
      <c r="W31" s="270">
        <v>1.2729999999999999</v>
      </c>
      <c r="X31" s="270">
        <v>1.3089999999999999</v>
      </c>
      <c r="Y31" s="270">
        <v>5.7000000000000002E-2</v>
      </c>
      <c r="Z31" s="270">
        <v>5.8000000000000003E-2</v>
      </c>
      <c r="AA31" s="270">
        <v>5.8999999999999997E-2</v>
      </c>
      <c r="AB31" s="270">
        <v>0.06</v>
      </c>
      <c r="AC31" s="270">
        <v>6.0999999999999999E-2</v>
      </c>
      <c r="AD31" s="270">
        <v>0</v>
      </c>
      <c r="AE31" s="270">
        <v>0</v>
      </c>
      <c r="AF31" s="270">
        <v>0</v>
      </c>
      <c r="AG31" s="270">
        <v>0</v>
      </c>
      <c r="AH31" s="270">
        <v>0</v>
      </c>
      <c r="AI31" s="270">
        <v>0</v>
      </c>
      <c r="AJ31" s="270">
        <v>0</v>
      </c>
      <c r="AK31" s="270">
        <v>0</v>
      </c>
      <c r="AL31" s="270">
        <v>0</v>
      </c>
      <c r="AM31" s="270">
        <v>0</v>
      </c>
      <c r="AN31" s="270">
        <v>0.16</v>
      </c>
      <c r="AO31" s="270">
        <v>0.16200000000000001</v>
      </c>
      <c r="AP31" s="270">
        <v>0.16400000000000001</v>
      </c>
      <c r="AQ31" s="270">
        <v>0.16600000000000001</v>
      </c>
      <c r="AR31" s="270">
        <v>0.16800000000000001</v>
      </c>
      <c r="AS31" s="270">
        <v>0.191</v>
      </c>
      <c r="AT31" s="270">
        <v>0.19700000000000001</v>
      </c>
      <c r="AU31" s="270">
        <v>0.20200000000000001</v>
      </c>
      <c r="AV31" s="270">
        <v>0.20799999999999999</v>
      </c>
      <c r="AW31" s="270">
        <v>0.21299999999999999</v>
      </c>
      <c r="AX31" s="270">
        <v>0.6</v>
      </c>
      <c r="AY31" s="270">
        <v>0</v>
      </c>
      <c r="AZ31" s="270">
        <v>0</v>
      </c>
      <c r="BA31" s="270">
        <v>0</v>
      </c>
      <c r="BB31" s="270">
        <v>0</v>
      </c>
      <c r="BC31" s="270">
        <v>0.6</v>
      </c>
      <c r="BD31" s="270">
        <v>0</v>
      </c>
      <c r="BE31" s="270">
        <v>0</v>
      </c>
      <c r="BF31" s="270">
        <v>0</v>
      </c>
      <c r="BG31" s="270">
        <v>0</v>
      </c>
    </row>
    <row r="32" spans="1:59">
      <c r="A32" s="267" t="s">
        <v>419</v>
      </c>
      <c r="B32" s="268">
        <v>0.73249999999999993</v>
      </c>
      <c r="C32" s="268">
        <v>2.52</v>
      </c>
      <c r="D32" s="268">
        <v>0</v>
      </c>
      <c r="E32" s="268"/>
      <c r="F32" s="269">
        <v>8869</v>
      </c>
      <c r="G32" s="270">
        <v>0.39100000000000001</v>
      </c>
      <c r="H32" s="270">
        <v>8.9999999999999993E-3</v>
      </c>
      <c r="I32" s="270">
        <v>3.9E-2</v>
      </c>
      <c r="J32" s="270">
        <v>0</v>
      </c>
      <c r="K32" s="270">
        <v>0.192</v>
      </c>
      <c r="L32" s="270">
        <v>0.10149999999999992</v>
      </c>
      <c r="M32" s="271">
        <v>44.086142744390571</v>
      </c>
      <c r="N32" s="269">
        <v>10000</v>
      </c>
      <c r="O32" s="269">
        <v>10100</v>
      </c>
      <c r="P32" s="269">
        <v>10200</v>
      </c>
      <c r="Q32" s="269">
        <v>10300</v>
      </c>
      <c r="R32" s="269">
        <v>10400</v>
      </c>
      <c r="S32" s="269" t="s">
        <v>219</v>
      </c>
      <c r="T32" s="270">
        <v>0.45</v>
      </c>
      <c r="U32" s="270">
        <v>0.45500000000000002</v>
      </c>
      <c r="V32" s="270">
        <v>0.46</v>
      </c>
      <c r="W32" s="270">
        <v>0.46500000000000002</v>
      </c>
      <c r="X32" s="270">
        <v>0.47</v>
      </c>
      <c r="Y32" s="270">
        <v>0.01</v>
      </c>
      <c r="Z32" s="270">
        <v>0.01</v>
      </c>
      <c r="AA32" s="270">
        <v>0.01</v>
      </c>
      <c r="AB32" s="270">
        <v>0.01</v>
      </c>
      <c r="AC32" s="270">
        <v>0.01</v>
      </c>
      <c r="AD32" s="270">
        <v>4.4999999999999998E-2</v>
      </c>
      <c r="AE32" s="270">
        <v>4.5999999999999999E-2</v>
      </c>
      <c r="AF32" s="270">
        <v>4.7E-2</v>
      </c>
      <c r="AG32" s="270">
        <v>4.8000000000000001E-2</v>
      </c>
      <c r="AH32" s="270">
        <v>4.9000000000000002E-2</v>
      </c>
      <c r="AI32" s="270">
        <v>0</v>
      </c>
      <c r="AJ32" s="270">
        <v>0</v>
      </c>
      <c r="AK32" s="270">
        <v>0</v>
      </c>
      <c r="AL32" s="270">
        <v>0</v>
      </c>
      <c r="AM32" s="270">
        <v>0</v>
      </c>
      <c r="AN32" s="270">
        <v>0.19400000000000001</v>
      </c>
      <c r="AO32" s="270">
        <v>0.19600000000000001</v>
      </c>
      <c r="AP32" s="270">
        <v>0.19800000000000001</v>
      </c>
      <c r="AQ32" s="270">
        <v>0.2</v>
      </c>
      <c r="AR32" s="270">
        <v>0.20200000000000001</v>
      </c>
      <c r="AS32" s="270">
        <v>0.112</v>
      </c>
      <c r="AT32" s="270">
        <v>0.113</v>
      </c>
      <c r="AU32" s="270">
        <v>0.114</v>
      </c>
      <c r="AV32" s="270">
        <v>0.11600000000000001</v>
      </c>
      <c r="AW32" s="270">
        <v>0.11700000000000001</v>
      </c>
      <c r="AX32" s="270">
        <v>0.6</v>
      </c>
      <c r="AY32" s="270">
        <v>0</v>
      </c>
      <c r="AZ32" s="270">
        <v>0</v>
      </c>
      <c r="BA32" s="270">
        <v>0</v>
      </c>
      <c r="BB32" s="270">
        <v>0</v>
      </c>
      <c r="BC32" s="270">
        <v>0.6</v>
      </c>
      <c r="BD32" s="270">
        <v>0</v>
      </c>
      <c r="BE32" s="270">
        <v>0</v>
      </c>
      <c r="BF32" s="270">
        <v>0</v>
      </c>
      <c r="BG32" s="270">
        <v>0</v>
      </c>
    </row>
    <row r="33" spans="1:59">
      <c r="A33" s="267" t="s">
        <v>420</v>
      </c>
      <c r="B33" s="268">
        <v>0.36408333333333337</v>
      </c>
      <c r="C33" s="268">
        <v>0.3</v>
      </c>
      <c r="D33" s="268">
        <v>0</v>
      </c>
      <c r="E33" s="268"/>
      <c r="F33" s="269">
        <v>340</v>
      </c>
      <c r="G33" s="270">
        <v>0.1</v>
      </c>
      <c r="H33" s="270">
        <v>1.4999999999999999E-2</v>
      </c>
      <c r="I33" s="270">
        <v>0</v>
      </c>
      <c r="J33" s="270">
        <v>0</v>
      </c>
      <c r="K33" s="270">
        <v>0.05</v>
      </c>
      <c r="L33" s="270">
        <v>0.19908333333333336</v>
      </c>
      <c r="M33" s="271">
        <v>294.11764705882354</v>
      </c>
      <c r="N33" s="269">
        <v>402</v>
      </c>
      <c r="O33" s="269">
        <v>505</v>
      </c>
      <c r="P33" s="269">
        <v>608</v>
      </c>
      <c r="Q33" s="269">
        <v>711</v>
      </c>
      <c r="R33" s="269">
        <v>815</v>
      </c>
      <c r="S33" s="269" t="s">
        <v>131</v>
      </c>
      <c r="T33" s="270">
        <v>0.121</v>
      </c>
      <c r="U33" s="270">
        <v>0.151</v>
      </c>
      <c r="V33" s="270">
        <v>0.182</v>
      </c>
      <c r="W33" s="270">
        <v>0.21199999999999999</v>
      </c>
      <c r="X33" s="270">
        <v>0.24299999999999999</v>
      </c>
      <c r="Y33" s="270">
        <v>1.7999999999999999E-2</v>
      </c>
      <c r="Z33" s="270">
        <v>2.3E-2</v>
      </c>
      <c r="AA33" s="270">
        <v>2.7E-2</v>
      </c>
      <c r="AB33" s="270">
        <v>3.2000000000000001E-2</v>
      </c>
      <c r="AC33" s="270">
        <v>3.5999999999999997E-2</v>
      </c>
      <c r="AD33" s="270">
        <v>0</v>
      </c>
      <c r="AE33" s="270">
        <v>0</v>
      </c>
      <c r="AF33" s="270">
        <v>0</v>
      </c>
      <c r="AG33" s="270">
        <v>0</v>
      </c>
      <c r="AH33" s="270">
        <v>0</v>
      </c>
      <c r="AI33" s="270">
        <v>2E-3</v>
      </c>
      <c r="AJ33" s="270">
        <v>2E-3</v>
      </c>
      <c r="AK33" s="270">
        <v>2E-3</v>
      </c>
      <c r="AL33" s="270">
        <v>2E-3</v>
      </c>
      <c r="AM33" s="270">
        <v>2E-3</v>
      </c>
      <c r="AN33" s="270">
        <v>0.03</v>
      </c>
      <c r="AO33" s="270">
        <v>0.03</v>
      </c>
      <c r="AP33" s="270">
        <v>0.03</v>
      </c>
      <c r="AQ33" s="270">
        <v>0.03</v>
      </c>
      <c r="AR33" s="270">
        <v>0.03</v>
      </c>
      <c r="AS33" s="270">
        <v>0.17</v>
      </c>
      <c r="AT33" s="270">
        <v>0.16</v>
      </c>
      <c r="AU33" s="270">
        <v>0.16</v>
      </c>
      <c r="AV33" s="270">
        <v>0.16</v>
      </c>
      <c r="AW33" s="270">
        <v>0.16</v>
      </c>
      <c r="AX33" s="270">
        <v>2</v>
      </c>
      <c r="AY33" s="270">
        <v>0</v>
      </c>
      <c r="AZ33" s="270">
        <v>0</v>
      </c>
      <c r="BA33" s="270">
        <v>0</v>
      </c>
      <c r="BB33" s="270">
        <v>0</v>
      </c>
      <c r="BC33" s="270">
        <v>1.8</v>
      </c>
      <c r="BD33" s="270">
        <v>0</v>
      </c>
      <c r="BE33" s="270">
        <v>0</v>
      </c>
      <c r="BF33" s="270">
        <v>0</v>
      </c>
      <c r="BG33" s="270">
        <v>0</v>
      </c>
    </row>
    <row r="34" spans="1:59">
      <c r="A34" s="267" t="s">
        <v>421</v>
      </c>
      <c r="B34" s="268">
        <v>0.17025000000000001</v>
      </c>
      <c r="C34" s="268">
        <v>0.44799999999999995</v>
      </c>
      <c r="D34" s="268">
        <v>0</v>
      </c>
      <c r="E34" s="268"/>
      <c r="F34" s="269">
        <v>1960</v>
      </c>
      <c r="G34" s="270">
        <v>9.0999999999999998E-2</v>
      </c>
      <c r="H34" s="270">
        <v>3.1E-2</v>
      </c>
      <c r="I34" s="270">
        <v>6.0000000000000001E-3</v>
      </c>
      <c r="J34" s="270">
        <v>0.01</v>
      </c>
      <c r="K34" s="270">
        <v>0.01</v>
      </c>
      <c r="L34" s="270">
        <v>2.2249999999999992E-2</v>
      </c>
      <c r="M34" s="271">
        <v>46.428571428571431</v>
      </c>
      <c r="N34" s="269">
        <v>1800</v>
      </c>
      <c r="O34" s="269">
        <v>1836</v>
      </c>
      <c r="P34" s="269">
        <v>1891</v>
      </c>
      <c r="Q34" s="269">
        <v>1985</v>
      </c>
      <c r="R34" s="269">
        <v>2144</v>
      </c>
      <c r="S34" s="269" t="s">
        <v>219</v>
      </c>
      <c r="T34" s="270">
        <v>0.08</v>
      </c>
      <c r="U34" s="270">
        <v>8.5000000000000006E-2</v>
      </c>
      <c r="V34" s="270">
        <v>8.8999999999999996E-2</v>
      </c>
      <c r="W34" s="270">
        <v>9.2999999999999999E-2</v>
      </c>
      <c r="X34" s="270">
        <v>9.5000000000000001E-2</v>
      </c>
      <c r="Y34" s="270">
        <v>3.1E-2</v>
      </c>
      <c r="Z34" s="270">
        <v>3.2000000000000001E-2</v>
      </c>
      <c r="AA34" s="270">
        <v>3.4000000000000002E-2</v>
      </c>
      <c r="AB34" s="270">
        <v>3.5000000000000003E-2</v>
      </c>
      <c r="AC34" s="270">
        <v>3.5999999999999997E-2</v>
      </c>
      <c r="AD34" s="270">
        <v>6.0000000000000001E-3</v>
      </c>
      <c r="AE34" s="270">
        <v>7.0000000000000001E-3</v>
      </c>
      <c r="AF34" s="270">
        <v>8.0000000000000002E-3</v>
      </c>
      <c r="AG34" s="270">
        <v>8.0000000000000002E-3</v>
      </c>
      <c r="AH34" s="270">
        <v>8.0000000000000002E-3</v>
      </c>
      <c r="AI34" s="270">
        <v>1.0999999999999999E-2</v>
      </c>
      <c r="AJ34" s="270">
        <v>1.0999999999999999E-2</v>
      </c>
      <c r="AK34" s="270">
        <v>1.2E-2</v>
      </c>
      <c r="AL34" s="270">
        <v>1.2999999999999999E-2</v>
      </c>
      <c r="AM34" s="270">
        <v>1.4E-2</v>
      </c>
      <c r="AN34" s="270">
        <v>5.0000000000000001E-3</v>
      </c>
      <c r="AO34" s="270">
        <v>6.0000000000000001E-3</v>
      </c>
      <c r="AP34" s="270">
        <v>6.0000000000000001E-3</v>
      </c>
      <c r="AQ34" s="270">
        <v>7.0000000000000001E-3</v>
      </c>
      <c r="AR34" s="270">
        <v>8.0000000000000002E-3</v>
      </c>
      <c r="AS34" s="270">
        <v>7.8E-2</v>
      </c>
      <c r="AT34" s="270">
        <v>8.2000000000000003E-2</v>
      </c>
      <c r="AU34" s="270">
        <v>8.7999999999999995E-2</v>
      </c>
      <c r="AV34" s="270">
        <v>9.2999999999999999E-2</v>
      </c>
      <c r="AW34" s="270">
        <v>0.10100000000000001</v>
      </c>
      <c r="AX34" s="270">
        <v>0</v>
      </c>
      <c r="AY34" s="270">
        <v>0</v>
      </c>
      <c r="AZ34" s="270">
        <v>0</v>
      </c>
      <c r="BA34" s="270">
        <v>0</v>
      </c>
      <c r="BB34" s="270">
        <v>0</v>
      </c>
      <c r="BC34" s="270">
        <v>0</v>
      </c>
      <c r="BD34" s="270">
        <v>0</v>
      </c>
      <c r="BE34" s="270">
        <v>0</v>
      </c>
      <c r="BF34" s="270">
        <v>0</v>
      </c>
      <c r="BG34" s="270">
        <v>0</v>
      </c>
    </row>
    <row r="35" spans="1:59">
      <c r="A35" s="267" t="s">
        <v>422</v>
      </c>
      <c r="B35" s="268">
        <v>0.59724999999999995</v>
      </c>
      <c r="C35" s="268">
        <v>2.2090000000000001</v>
      </c>
      <c r="D35" s="268">
        <v>0</v>
      </c>
      <c r="E35" s="268"/>
      <c r="F35" s="269">
        <v>9649</v>
      </c>
      <c r="G35" s="270">
        <v>0.52900000000000003</v>
      </c>
      <c r="H35" s="270">
        <v>2E-3</v>
      </c>
      <c r="I35" s="270">
        <v>0</v>
      </c>
      <c r="J35" s="270">
        <v>1E-3</v>
      </c>
      <c r="K35" s="270">
        <v>3.5999999999999997E-2</v>
      </c>
      <c r="L35" s="270">
        <v>2.9249999999999887E-2</v>
      </c>
      <c r="M35" s="271">
        <v>54.824334127888903</v>
      </c>
      <c r="N35" s="269">
        <v>9800</v>
      </c>
      <c r="O35" s="269">
        <v>9900</v>
      </c>
      <c r="P35" s="269">
        <v>10000</v>
      </c>
      <c r="Q35" s="269">
        <v>10500</v>
      </c>
      <c r="R35" s="269">
        <v>10550</v>
      </c>
      <c r="S35" s="269" t="s">
        <v>152</v>
      </c>
      <c r="T35" s="270">
        <v>0.625</v>
      </c>
      <c r="U35" s="270">
        <v>0.65</v>
      </c>
      <c r="V35" s="270">
        <v>0.75</v>
      </c>
      <c r="W35" s="270">
        <v>0.9</v>
      </c>
      <c r="X35" s="270">
        <v>0.95</v>
      </c>
      <c r="Y35" s="270">
        <v>2E-3</v>
      </c>
      <c r="Z35" s="270">
        <v>2.3E-2</v>
      </c>
      <c r="AA35" s="270">
        <v>2.5000000000000001E-2</v>
      </c>
      <c r="AB35" s="270">
        <v>3.3000000000000002E-2</v>
      </c>
      <c r="AC35" s="270">
        <v>3.5000000000000003E-2</v>
      </c>
      <c r="AD35" s="270">
        <v>0</v>
      </c>
      <c r="AE35" s="270">
        <v>0</v>
      </c>
      <c r="AF35" s="270">
        <v>0</v>
      </c>
      <c r="AG35" s="270">
        <v>0</v>
      </c>
      <c r="AH35" s="270">
        <v>0</v>
      </c>
      <c r="AI35" s="270">
        <v>1E-3</v>
      </c>
      <c r="AJ35" s="270">
        <v>2E-3</v>
      </c>
      <c r="AK35" s="270">
        <v>2E-3</v>
      </c>
      <c r="AL35" s="270">
        <v>3.0000000000000001E-3</v>
      </c>
      <c r="AM35" s="270">
        <v>3.0000000000000001E-3</v>
      </c>
      <c r="AN35" s="270">
        <v>0.04</v>
      </c>
      <c r="AO35" s="270">
        <v>4.4999999999999998E-2</v>
      </c>
      <c r="AP35" s="270">
        <v>0.05</v>
      </c>
      <c r="AQ35" s="270">
        <v>5.5E-2</v>
      </c>
      <c r="AR35" s="270">
        <v>0.06</v>
      </c>
      <c r="AS35" s="270">
        <v>3.5000000000000003E-2</v>
      </c>
      <c r="AT35" s="270">
        <v>3.6999999999999998E-2</v>
      </c>
      <c r="AU35" s="270">
        <v>4.2000000000000003E-2</v>
      </c>
      <c r="AV35" s="270">
        <v>0.05</v>
      </c>
      <c r="AW35" s="270">
        <v>5.2999999999999999E-2</v>
      </c>
      <c r="AX35" s="270">
        <v>0</v>
      </c>
      <c r="AY35" s="270">
        <v>0</v>
      </c>
      <c r="AZ35" s="270">
        <v>0</v>
      </c>
      <c r="BA35" s="270">
        <v>0</v>
      </c>
      <c r="BB35" s="270">
        <v>0</v>
      </c>
      <c r="BC35" s="270">
        <v>0</v>
      </c>
      <c r="BD35" s="270">
        <v>0</v>
      </c>
      <c r="BE35" s="270">
        <v>0</v>
      </c>
      <c r="BF35" s="270">
        <v>0</v>
      </c>
      <c r="BG35" s="270">
        <v>0</v>
      </c>
    </row>
    <row r="36" spans="1:59">
      <c r="A36" s="267" t="s">
        <v>423</v>
      </c>
      <c r="B36" s="268">
        <v>1.752</v>
      </c>
      <c r="C36" s="268">
        <v>10</v>
      </c>
      <c r="D36" s="268">
        <v>0</v>
      </c>
      <c r="E36" s="268"/>
      <c r="F36" s="269">
        <v>10076</v>
      </c>
      <c r="G36" s="270">
        <v>0.60199999999999998</v>
      </c>
      <c r="H36" s="270">
        <v>0.17299999999999999</v>
      </c>
      <c r="I36" s="270">
        <v>0.34399999999999997</v>
      </c>
      <c r="J36" s="270">
        <v>0.19900000000000001</v>
      </c>
      <c r="K36" s="270">
        <v>0.152</v>
      </c>
      <c r="L36" s="270">
        <v>0.28200000000000025</v>
      </c>
      <c r="M36" s="271">
        <v>59.745930924970224</v>
      </c>
      <c r="N36" s="269">
        <v>11819</v>
      </c>
      <c r="O36" s="269">
        <v>13717</v>
      </c>
      <c r="P36" s="269">
        <v>15919</v>
      </c>
      <c r="Q36" s="269">
        <v>18474</v>
      </c>
      <c r="R36" s="269">
        <v>21440</v>
      </c>
      <c r="S36" s="269" t="s">
        <v>190</v>
      </c>
      <c r="T36" s="270">
        <v>0.745</v>
      </c>
      <c r="U36" s="270">
        <v>0.90800000000000003</v>
      </c>
      <c r="V36" s="270">
        <v>1.107</v>
      </c>
      <c r="W36" s="270">
        <v>1.35</v>
      </c>
      <c r="X36" s="270">
        <v>1.645</v>
      </c>
      <c r="Y36" s="270">
        <v>0.214</v>
      </c>
      <c r="Z36" s="270">
        <v>0.26100000000000001</v>
      </c>
      <c r="AA36" s="270">
        <v>0.31900000000000001</v>
      </c>
      <c r="AB36" s="270">
        <v>0.38800000000000001</v>
      </c>
      <c r="AC36" s="270">
        <v>0.47299999999999998</v>
      </c>
      <c r="AD36" s="270">
        <v>0.38300000000000001</v>
      </c>
      <c r="AE36" s="270">
        <v>0.46700000000000003</v>
      </c>
      <c r="AF36" s="270">
        <v>0.56899999999999995</v>
      </c>
      <c r="AG36" s="270">
        <v>0.69399999999999995</v>
      </c>
      <c r="AH36" s="270">
        <v>0.84599999999999997</v>
      </c>
      <c r="AI36" s="270">
        <v>0.17799999999999999</v>
      </c>
      <c r="AJ36" s="270">
        <v>0.217</v>
      </c>
      <c r="AK36" s="270">
        <v>0.26500000000000001</v>
      </c>
      <c r="AL36" s="270">
        <v>0.32300000000000001</v>
      </c>
      <c r="AM36" s="270">
        <v>0.39300000000000002</v>
      </c>
      <c r="AN36" s="270">
        <v>0.191</v>
      </c>
      <c r="AO36" s="270">
        <v>0.23300000000000001</v>
      </c>
      <c r="AP36" s="270">
        <v>0.28399999999999997</v>
      </c>
      <c r="AQ36" s="270">
        <v>0.34599999999999997</v>
      </c>
      <c r="AR36" s="270">
        <v>0.34599999999999997</v>
      </c>
      <c r="AS36" s="270">
        <v>0.30499999999999999</v>
      </c>
      <c r="AT36" s="270">
        <v>0.372</v>
      </c>
      <c r="AU36" s="270">
        <v>0.45400000000000001</v>
      </c>
      <c r="AV36" s="270">
        <v>0.55400000000000005</v>
      </c>
      <c r="AW36" s="270">
        <v>0.66100000000000003</v>
      </c>
      <c r="AX36" s="270">
        <v>0</v>
      </c>
      <c r="AY36" s="270">
        <v>0</v>
      </c>
      <c r="AZ36" s="270">
        <v>0</v>
      </c>
      <c r="BA36" s="270">
        <v>0</v>
      </c>
      <c r="BB36" s="270">
        <v>0</v>
      </c>
      <c r="BC36" s="270">
        <v>0</v>
      </c>
      <c r="BD36" s="270">
        <v>0</v>
      </c>
      <c r="BE36" s="270">
        <v>0</v>
      </c>
      <c r="BF36" s="270">
        <v>0</v>
      </c>
      <c r="BG36" s="270">
        <v>0</v>
      </c>
    </row>
    <row r="37" spans="1:59">
      <c r="A37" s="267" t="s">
        <v>424</v>
      </c>
      <c r="B37" s="268">
        <v>0.18174999999999997</v>
      </c>
      <c r="C37" s="268">
        <v>0.33500000000000002</v>
      </c>
      <c r="D37" s="268">
        <v>0</v>
      </c>
      <c r="E37" s="268"/>
      <c r="F37" s="269">
        <v>2978</v>
      </c>
      <c r="G37" s="270">
        <v>0.186</v>
      </c>
      <c r="H37" s="270">
        <v>2E-3</v>
      </c>
      <c r="I37" s="270">
        <v>0</v>
      </c>
      <c r="J37" s="270">
        <v>0</v>
      </c>
      <c r="K37" s="270">
        <v>8.9999999999999993E-3</v>
      </c>
      <c r="L37" s="270">
        <v>-1.5250000000000041E-2</v>
      </c>
      <c r="M37" s="271">
        <v>62.458025520483545</v>
      </c>
      <c r="N37" s="269">
        <v>3200</v>
      </c>
      <c r="O37" s="269">
        <v>3200</v>
      </c>
      <c r="P37" s="269">
        <v>3200</v>
      </c>
      <c r="Q37" s="269">
        <v>3200</v>
      </c>
      <c r="R37" s="269">
        <v>3200</v>
      </c>
      <c r="S37" s="269" t="s">
        <v>155</v>
      </c>
      <c r="T37" s="270">
        <v>0.30099999999999999</v>
      </c>
      <c r="U37" s="270">
        <v>0.30099999999999999</v>
      </c>
      <c r="V37" s="270">
        <v>0.30099999999999999</v>
      </c>
      <c r="W37" s="270">
        <v>0.30099999999999999</v>
      </c>
      <c r="X37" s="270">
        <v>0.30099999999999999</v>
      </c>
      <c r="Y37" s="270">
        <v>2E-3</v>
      </c>
      <c r="Z37" s="270">
        <v>2E-3</v>
      </c>
      <c r="AA37" s="270">
        <v>2E-3</v>
      </c>
      <c r="AB37" s="270">
        <v>2E-3</v>
      </c>
      <c r="AC37" s="270">
        <v>2E-3</v>
      </c>
      <c r="AD37" s="270">
        <v>0</v>
      </c>
      <c r="AE37" s="270">
        <v>0</v>
      </c>
      <c r="AF37" s="270">
        <v>0</v>
      </c>
      <c r="AG37" s="270">
        <v>0</v>
      </c>
      <c r="AH37" s="270">
        <v>0</v>
      </c>
      <c r="AI37" s="270">
        <v>0</v>
      </c>
      <c r="AJ37" s="270">
        <v>0</v>
      </c>
      <c r="AK37" s="270">
        <v>0</v>
      </c>
      <c r="AL37" s="270">
        <v>0</v>
      </c>
      <c r="AM37" s="270">
        <v>0</v>
      </c>
      <c r="AN37" s="270">
        <v>8.9999999999999993E-3</v>
      </c>
      <c r="AO37" s="270">
        <v>8.9999999999999993E-3</v>
      </c>
      <c r="AP37" s="270">
        <v>8.9999999999999993E-3</v>
      </c>
      <c r="AQ37" s="270">
        <v>8.9999999999999993E-3</v>
      </c>
      <c r="AR37" s="270">
        <v>8.9999999999999993E-3</v>
      </c>
      <c r="AS37" s="270">
        <v>1.6E-2</v>
      </c>
      <c r="AT37" s="270">
        <v>1.6E-2</v>
      </c>
      <c r="AU37" s="270">
        <v>1.6E-2</v>
      </c>
      <c r="AV37" s="270">
        <v>1.6E-2</v>
      </c>
      <c r="AW37" s="270">
        <v>1.6E-2</v>
      </c>
      <c r="AX37" s="270">
        <v>0.14399999999999999</v>
      </c>
      <c r="AY37" s="270">
        <v>0</v>
      </c>
      <c r="AZ37" s="270">
        <v>0</v>
      </c>
      <c r="BA37" s="270">
        <v>0</v>
      </c>
      <c r="BB37" s="270">
        <v>0</v>
      </c>
      <c r="BC37" s="270">
        <v>0</v>
      </c>
      <c r="BD37" s="270">
        <v>0</v>
      </c>
      <c r="BE37" s="270">
        <v>0</v>
      </c>
      <c r="BF37" s="270">
        <v>0</v>
      </c>
      <c r="BG37" s="270">
        <v>0</v>
      </c>
    </row>
    <row r="38" spans="1:59">
      <c r="A38" s="267" t="s">
        <v>425</v>
      </c>
      <c r="B38" s="268">
        <v>0.74299999999999988</v>
      </c>
      <c r="C38" s="268">
        <v>1.04</v>
      </c>
      <c r="D38" s="268">
        <v>0.01</v>
      </c>
      <c r="E38" s="268"/>
      <c r="F38" s="269">
        <v>3311</v>
      </c>
      <c r="G38" s="270">
        <v>0.32500000000000001</v>
      </c>
      <c r="H38" s="270">
        <v>0.107</v>
      </c>
      <c r="I38" s="270">
        <v>0.13600000000000001</v>
      </c>
      <c r="J38" s="270">
        <v>0.05</v>
      </c>
      <c r="K38" s="270">
        <v>0.05</v>
      </c>
      <c r="L38" s="270">
        <v>6.4999999999999725E-2</v>
      </c>
      <c r="M38" s="271">
        <v>98.157656297191181</v>
      </c>
      <c r="N38" s="269">
        <v>3375</v>
      </c>
      <c r="O38" s="269">
        <v>3440</v>
      </c>
      <c r="P38" s="269">
        <v>3510</v>
      </c>
      <c r="Q38" s="269">
        <v>3590</v>
      </c>
      <c r="R38" s="269">
        <v>3700</v>
      </c>
      <c r="S38" s="269" t="s">
        <v>175</v>
      </c>
      <c r="T38" s="270">
        <v>0.35099999999999998</v>
      </c>
      <c r="U38" s="270">
        <v>0.35699999999999998</v>
      </c>
      <c r="V38" s="270">
        <v>0.36299999999999999</v>
      </c>
      <c r="W38" s="270">
        <v>0.373</v>
      </c>
      <c r="X38" s="270">
        <v>0.38</v>
      </c>
      <c r="Y38" s="270">
        <v>0.108</v>
      </c>
      <c r="Z38" s="270">
        <v>0.108</v>
      </c>
      <c r="AA38" s="270">
        <v>0.108</v>
      </c>
      <c r="AB38" s="270">
        <v>0.108</v>
      </c>
      <c r="AC38" s="270">
        <v>0.108</v>
      </c>
      <c r="AD38" s="270">
        <v>0.155</v>
      </c>
      <c r="AE38" s="270">
        <v>0.157</v>
      </c>
      <c r="AF38" s="270">
        <v>0.159</v>
      </c>
      <c r="AG38" s="270">
        <v>0.16500000000000001</v>
      </c>
      <c r="AH38" s="270">
        <v>0.17499999999999999</v>
      </c>
      <c r="AI38" s="270">
        <v>0.05</v>
      </c>
      <c r="AJ38" s="270">
        <v>0.06</v>
      </c>
      <c r="AK38" s="270">
        <v>0.06</v>
      </c>
      <c r="AL38" s="270">
        <v>7.0000000000000007E-2</v>
      </c>
      <c r="AM38" s="270">
        <v>7.0000000000000007E-2</v>
      </c>
      <c r="AN38" s="270">
        <v>5.0000000000000001E-3</v>
      </c>
      <c r="AO38" s="270">
        <v>4.0000000000000001E-3</v>
      </c>
      <c r="AP38" s="270">
        <v>4.0000000000000001E-3</v>
      </c>
      <c r="AQ38" s="270">
        <v>3.0000000000000001E-3</v>
      </c>
      <c r="AR38" s="270">
        <v>3.0000000000000001E-3</v>
      </c>
      <c r="AS38" s="270">
        <v>0.185</v>
      </c>
      <c r="AT38" s="270">
        <v>0.189</v>
      </c>
      <c r="AU38" s="270">
        <v>0.192</v>
      </c>
      <c r="AV38" s="270">
        <v>0.19900000000000001</v>
      </c>
      <c r="AW38" s="270">
        <v>0.20300000000000001</v>
      </c>
      <c r="AX38" s="270">
        <v>0</v>
      </c>
      <c r="AY38" s="270">
        <v>0</v>
      </c>
      <c r="AZ38" s="270">
        <v>0</v>
      </c>
      <c r="BA38" s="270">
        <v>0</v>
      </c>
      <c r="BB38" s="270">
        <v>0</v>
      </c>
      <c r="BC38" s="270">
        <v>0</v>
      </c>
      <c r="BD38" s="270">
        <v>0</v>
      </c>
      <c r="BE38" s="270">
        <v>0</v>
      </c>
      <c r="BF38" s="270">
        <v>0</v>
      </c>
      <c r="BG38" s="270">
        <v>0</v>
      </c>
    </row>
    <row r="39" spans="1:59">
      <c r="A39" s="267" t="s">
        <v>426</v>
      </c>
      <c r="B39" s="268">
        <v>1.1992499999999999</v>
      </c>
      <c r="C39" s="268">
        <v>2.5630000000000006</v>
      </c>
      <c r="D39" s="268">
        <v>5.3000000000000005E-2</v>
      </c>
      <c r="E39" s="268"/>
      <c r="F39" s="269">
        <v>10750</v>
      </c>
      <c r="G39" s="270">
        <v>0.55200000000000005</v>
      </c>
      <c r="H39" s="270">
        <v>7.0000000000000007E-2</v>
      </c>
      <c r="I39" s="270">
        <v>0.17899999999999999</v>
      </c>
      <c r="J39" s="270">
        <v>0.13500000000000001</v>
      </c>
      <c r="K39" s="270">
        <v>1E-3</v>
      </c>
      <c r="L39" s="270">
        <v>0.20924999999999971</v>
      </c>
      <c r="M39" s="271">
        <v>51.348837209302324</v>
      </c>
      <c r="N39" s="269">
        <v>11362</v>
      </c>
      <c r="O39" s="269">
        <v>11476</v>
      </c>
      <c r="P39" s="269">
        <v>11706</v>
      </c>
      <c r="Q39" s="269">
        <v>11823</v>
      </c>
      <c r="R39" s="269">
        <v>11942</v>
      </c>
      <c r="S39" s="269" t="s">
        <v>218</v>
      </c>
      <c r="T39" s="270">
        <v>0.41699999999999998</v>
      </c>
      <c r="U39" s="270">
        <v>0.42099999999999999</v>
      </c>
      <c r="V39" s="270">
        <v>0.42599999999999999</v>
      </c>
      <c r="W39" s="270">
        <v>0.43</v>
      </c>
      <c r="X39" s="270">
        <v>0.434</v>
      </c>
      <c r="Y39" s="270">
        <v>2.3E-2</v>
      </c>
      <c r="Z39" s="270">
        <v>2.4E-2</v>
      </c>
      <c r="AA39" s="270">
        <v>2.5000000000000001E-2</v>
      </c>
      <c r="AB39" s="270">
        <v>2.5999999999999999E-2</v>
      </c>
      <c r="AC39" s="270">
        <v>2.7E-2</v>
      </c>
      <c r="AD39" s="270">
        <v>0.20300000000000001</v>
      </c>
      <c r="AE39" s="270">
        <v>0.20499999999999999</v>
      </c>
      <c r="AF39" s="270">
        <v>0.20699999999999999</v>
      </c>
      <c r="AG39" s="270">
        <v>0.20899999999999999</v>
      </c>
      <c r="AH39" s="270">
        <v>0.21099999999999999</v>
      </c>
      <c r="AI39" s="270">
        <v>0.09</v>
      </c>
      <c r="AJ39" s="270">
        <v>0.09</v>
      </c>
      <c r="AK39" s="270">
        <v>0.09</v>
      </c>
      <c r="AL39" s="270">
        <v>0.09</v>
      </c>
      <c r="AM39" s="270">
        <v>0.09</v>
      </c>
      <c r="AN39" s="270">
        <v>1E-3</v>
      </c>
      <c r="AO39" s="270">
        <v>1E-3</v>
      </c>
      <c r="AP39" s="270">
        <v>1E-3</v>
      </c>
      <c r="AQ39" s="270">
        <v>1E-3</v>
      </c>
      <c r="AR39" s="270">
        <v>1E-3</v>
      </c>
      <c r="AS39" s="270">
        <v>0.1</v>
      </c>
      <c r="AT39" s="270">
        <v>0.1</v>
      </c>
      <c r="AU39" s="270">
        <v>0.115</v>
      </c>
      <c r="AV39" s="270">
        <v>0.12</v>
      </c>
      <c r="AW39" s="270">
        <v>0.125</v>
      </c>
      <c r="AX39" s="270">
        <v>0</v>
      </c>
      <c r="AY39" s="270">
        <v>0</v>
      </c>
      <c r="AZ39" s="270">
        <v>0</v>
      </c>
      <c r="BA39" s="270">
        <v>0</v>
      </c>
      <c r="BB39" s="270">
        <v>0</v>
      </c>
      <c r="BC39" s="270">
        <v>0</v>
      </c>
      <c r="BD39" s="270">
        <v>0</v>
      </c>
      <c r="BE39" s="270">
        <v>0</v>
      </c>
      <c r="BF39" s="270">
        <v>0</v>
      </c>
      <c r="BG39" s="270">
        <v>0</v>
      </c>
    </row>
    <row r="40" spans="1:59">
      <c r="A40" s="267" t="s">
        <v>427</v>
      </c>
      <c r="B40" s="268">
        <v>1.2126666666666666</v>
      </c>
      <c r="C40" s="268">
        <v>2.2000000000000002</v>
      </c>
      <c r="D40" s="268">
        <v>0</v>
      </c>
      <c r="E40" s="268"/>
      <c r="F40" s="269">
        <v>5441</v>
      </c>
      <c r="G40" s="270">
        <v>0.26500000000000001</v>
      </c>
      <c r="H40" s="270">
        <v>2.5000000000000001E-2</v>
      </c>
      <c r="I40" s="270">
        <v>0.61899999999999999</v>
      </c>
      <c r="J40" s="270">
        <v>1.7000000000000001E-2</v>
      </c>
      <c r="K40" s="270">
        <v>9.5000000000000001E-2</v>
      </c>
      <c r="L40" s="270">
        <v>0.19166666666666643</v>
      </c>
      <c r="M40" s="271">
        <v>48.704282301047598</v>
      </c>
      <c r="N40" s="269">
        <v>5600</v>
      </c>
      <c r="O40" s="269">
        <v>5800</v>
      </c>
      <c r="P40" s="269">
        <v>6000</v>
      </c>
      <c r="Q40" s="269">
        <v>6200</v>
      </c>
      <c r="R40" s="269">
        <v>6400</v>
      </c>
      <c r="S40" s="269" t="s">
        <v>190</v>
      </c>
      <c r="T40" s="270">
        <v>0.28999999999999998</v>
      </c>
      <c r="U40" s="270">
        <v>0.31</v>
      </c>
      <c r="V40" s="270">
        <v>0.32500000000000001</v>
      </c>
      <c r="W40" s="270">
        <v>0.35</v>
      </c>
      <c r="X40" s="270">
        <v>0.375</v>
      </c>
      <c r="Y40" s="270">
        <v>5.5E-2</v>
      </c>
      <c r="Z40" s="270">
        <v>5.8000000000000003E-2</v>
      </c>
      <c r="AA40" s="270">
        <v>6.0999999999999999E-2</v>
      </c>
      <c r="AB40" s="270">
        <v>6.4000000000000001E-2</v>
      </c>
      <c r="AC40" s="270">
        <v>6.7000000000000004E-2</v>
      </c>
      <c r="AD40" s="270">
        <v>0.82</v>
      </c>
      <c r="AE40" s="270">
        <v>0.83</v>
      </c>
      <c r="AF40" s="270">
        <v>0.84</v>
      </c>
      <c r="AG40" s="270">
        <v>0.85</v>
      </c>
      <c r="AH40" s="270">
        <v>0.86</v>
      </c>
      <c r="AI40" s="270">
        <v>2.1000000000000001E-2</v>
      </c>
      <c r="AJ40" s="270">
        <v>2.3E-2</v>
      </c>
      <c r="AK40" s="270">
        <v>2.5000000000000001E-2</v>
      </c>
      <c r="AL40" s="270">
        <v>2.8000000000000001E-2</v>
      </c>
      <c r="AM40" s="270">
        <v>0.03</v>
      </c>
      <c r="AN40" s="270">
        <v>0.44</v>
      </c>
      <c r="AO40" s="270">
        <v>0.45</v>
      </c>
      <c r="AP40" s="270">
        <v>0.46</v>
      </c>
      <c r="AQ40" s="270">
        <v>0.47</v>
      </c>
      <c r="AR40" s="270">
        <v>0.48</v>
      </c>
      <c r="AS40" s="270">
        <v>-0.65</v>
      </c>
      <c r="AT40" s="270">
        <v>-0.66800000000000004</v>
      </c>
      <c r="AU40" s="270">
        <v>-0.68400000000000005</v>
      </c>
      <c r="AV40" s="270">
        <v>-0.70399999999999996</v>
      </c>
      <c r="AW40" s="270">
        <v>-0.72399999999999998</v>
      </c>
      <c r="AX40" s="270">
        <v>0</v>
      </c>
      <c r="AY40" s="270">
        <v>0</v>
      </c>
      <c r="AZ40" s="270">
        <v>0</v>
      </c>
      <c r="BA40" s="270">
        <v>0</v>
      </c>
      <c r="BB40" s="270">
        <v>0</v>
      </c>
      <c r="BC40" s="270">
        <v>0</v>
      </c>
      <c r="BD40" s="270">
        <v>0</v>
      </c>
      <c r="BE40" s="270">
        <v>0</v>
      </c>
      <c r="BF40" s="270">
        <v>0</v>
      </c>
      <c r="BG40" s="270">
        <v>0</v>
      </c>
    </row>
    <row r="41" spans="1:59">
      <c r="A41" s="267" t="s">
        <v>428</v>
      </c>
      <c r="B41" s="268">
        <v>9.3749999999999986E-2</v>
      </c>
      <c r="C41" s="268">
        <v>0.48599999999999999</v>
      </c>
      <c r="D41" s="268">
        <v>0</v>
      </c>
      <c r="E41" s="268"/>
      <c r="F41" s="269">
        <v>1640</v>
      </c>
      <c r="G41" s="270">
        <v>4.3999999999999997E-2</v>
      </c>
      <c r="H41" s="270">
        <v>8.9999999999999993E-3</v>
      </c>
      <c r="I41" s="270">
        <v>4.0000000000000001E-3</v>
      </c>
      <c r="J41" s="270">
        <v>1.4E-2</v>
      </c>
      <c r="K41" s="270">
        <v>7.0000000000000001E-3</v>
      </c>
      <c r="L41" s="270">
        <v>1.5749999999999986E-2</v>
      </c>
      <c r="M41" s="271">
        <v>26.829268292682926</v>
      </c>
      <c r="N41" s="269">
        <v>1825</v>
      </c>
      <c r="O41" s="269">
        <v>1930</v>
      </c>
      <c r="P41" s="269">
        <v>2020</v>
      </c>
      <c r="Q41" s="269">
        <v>2200</v>
      </c>
      <c r="R41" s="269">
        <v>2300</v>
      </c>
      <c r="S41" s="269" t="s">
        <v>152</v>
      </c>
      <c r="T41" s="270">
        <v>4.5999999999999999E-2</v>
      </c>
      <c r="U41" s="270">
        <v>4.8000000000000001E-2</v>
      </c>
      <c r="V41" s="270">
        <v>5.1999999999999998E-2</v>
      </c>
      <c r="W41" s="270">
        <v>5.5E-2</v>
      </c>
      <c r="X41" s="270">
        <v>0.06</v>
      </c>
      <c r="Y41" s="270">
        <v>8.9999999999999993E-3</v>
      </c>
      <c r="Z41" s="270">
        <v>0.01</v>
      </c>
      <c r="AA41" s="270">
        <v>1.2E-2</v>
      </c>
      <c r="AB41" s="270">
        <v>1.2E-2</v>
      </c>
      <c r="AC41" s="270">
        <v>1.4E-2</v>
      </c>
      <c r="AD41" s="270">
        <v>8.0000000000000002E-3</v>
      </c>
      <c r="AE41" s="270">
        <v>8.0000000000000002E-3</v>
      </c>
      <c r="AF41" s="270">
        <v>8.0000000000000002E-3</v>
      </c>
      <c r="AG41" s="270">
        <v>8.0000000000000002E-3</v>
      </c>
      <c r="AH41" s="270">
        <v>8.0000000000000002E-3</v>
      </c>
      <c r="AI41" s="270">
        <v>1.2E-2</v>
      </c>
      <c r="AJ41" s="270">
        <v>1.6E-2</v>
      </c>
      <c r="AK41" s="270">
        <v>1.4999999999999999E-2</v>
      </c>
      <c r="AL41" s="270">
        <v>1.6E-2</v>
      </c>
      <c r="AM41" s="270">
        <v>1.7999999999999999E-2</v>
      </c>
      <c r="AN41" s="270">
        <v>5.0000000000000001E-3</v>
      </c>
      <c r="AO41" s="270">
        <v>5.0000000000000001E-3</v>
      </c>
      <c r="AP41" s="270">
        <v>5.0000000000000001E-3</v>
      </c>
      <c r="AQ41" s="270">
        <v>5.0000000000000001E-3</v>
      </c>
      <c r="AR41" s="270">
        <v>5.0000000000000001E-3</v>
      </c>
      <c r="AS41" s="270">
        <v>1.9E-2</v>
      </c>
      <c r="AT41" s="270">
        <v>0.02</v>
      </c>
      <c r="AU41" s="270">
        <v>2.1000000000000001E-2</v>
      </c>
      <c r="AV41" s="270">
        <v>2.1999999999999999E-2</v>
      </c>
      <c r="AW41" s="270">
        <v>2.4E-2</v>
      </c>
      <c r="AX41" s="270">
        <v>0</v>
      </c>
      <c r="AY41" s="270">
        <v>0</v>
      </c>
      <c r="AZ41" s="270">
        <v>0</v>
      </c>
      <c r="BA41" s="270">
        <v>0</v>
      </c>
      <c r="BB41" s="270">
        <v>0</v>
      </c>
      <c r="BC41" s="270">
        <v>0</v>
      </c>
      <c r="BD41" s="270">
        <v>0</v>
      </c>
      <c r="BE41" s="270">
        <v>0</v>
      </c>
      <c r="BF41" s="270">
        <v>0</v>
      </c>
      <c r="BG41" s="270">
        <v>0</v>
      </c>
    </row>
    <row r="42" spans="1:59">
      <c r="A42" s="267" t="s">
        <v>429</v>
      </c>
      <c r="B42" s="268">
        <v>0.13641666666666666</v>
      </c>
      <c r="C42" s="268">
        <v>0.36</v>
      </c>
      <c r="D42" s="268">
        <v>0</v>
      </c>
      <c r="E42" s="268"/>
      <c r="F42" s="269">
        <v>1342</v>
      </c>
      <c r="G42" s="270">
        <v>0.06</v>
      </c>
      <c r="H42" s="270">
        <v>2.9000000000000001E-2</v>
      </c>
      <c r="I42" s="270">
        <v>1.0999999999999999E-2</v>
      </c>
      <c r="J42" s="270">
        <v>4.0000000000000001E-3</v>
      </c>
      <c r="K42" s="270">
        <v>1.4999999999999999E-2</v>
      </c>
      <c r="L42" s="270">
        <v>1.7416666666666664E-2</v>
      </c>
      <c r="M42" s="271">
        <v>44.709388971684056</v>
      </c>
      <c r="N42" s="269">
        <v>1425</v>
      </c>
      <c r="O42" s="269">
        <v>1513</v>
      </c>
      <c r="P42" s="269">
        <v>1607</v>
      </c>
      <c r="Q42" s="269">
        <v>1707</v>
      </c>
      <c r="R42" s="269">
        <v>1813</v>
      </c>
      <c r="S42" s="269" t="s">
        <v>195</v>
      </c>
      <c r="T42" s="270">
        <v>6.5000000000000002E-2</v>
      </c>
      <c r="U42" s="270">
        <v>7.0000000000000007E-2</v>
      </c>
      <c r="V42" s="270">
        <v>7.4999999999999997E-2</v>
      </c>
      <c r="W42" s="270">
        <v>7.4999999999999997E-2</v>
      </c>
      <c r="X42" s="270">
        <v>0.08</v>
      </c>
      <c r="Y42" s="270">
        <v>0.03</v>
      </c>
      <c r="Z42" s="270">
        <v>3.5000000000000003E-2</v>
      </c>
      <c r="AA42" s="270">
        <v>3.5000000000000003E-2</v>
      </c>
      <c r="AB42" s="270">
        <v>3.9E-2</v>
      </c>
      <c r="AC42" s="270">
        <v>3.9E-2</v>
      </c>
      <c r="AD42" s="270">
        <v>1.4999999999999999E-2</v>
      </c>
      <c r="AE42" s="270">
        <v>1.7000000000000001E-2</v>
      </c>
      <c r="AF42" s="270">
        <v>1.9E-2</v>
      </c>
      <c r="AG42" s="270">
        <v>2.1000000000000001E-2</v>
      </c>
      <c r="AH42" s="270">
        <v>2.1999999999999999E-2</v>
      </c>
      <c r="AI42" s="270">
        <v>4.0000000000000001E-3</v>
      </c>
      <c r="AJ42" s="270">
        <v>5.0000000000000001E-3</v>
      </c>
      <c r="AK42" s="270">
        <v>5.0000000000000001E-3</v>
      </c>
      <c r="AL42" s="270">
        <v>6.0000000000000001E-3</v>
      </c>
      <c r="AM42" s="270">
        <v>6.0000000000000001E-3</v>
      </c>
      <c r="AN42" s="270">
        <v>1.4999999999999999E-2</v>
      </c>
      <c r="AO42" s="270">
        <v>1.4999999999999999E-2</v>
      </c>
      <c r="AP42" s="270">
        <v>1.4999999999999999E-2</v>
      </c>
      <c r="AQ42" s="270">
        <v>1.4999999999999999E-2</v>
      </c>
      <c r="AR42" s="270">
        <v>1.4999999999999999E-2</v>
      </c>
      <c r="AS42" s="270">
        <v>1.7999999999999999E-2</v>
      </c>
      <c r="AT42" s="270">
        <v>0.02</v>
      </c>
      <c r="AU42" s="270">
        <v>2.1000000000000001E-2</v>
      </c>
      <c r="AV42" s="270">
        <v>2.1999999999999999E-2</v>
      </c>
      <c r="AW42" s="270">
        <v>2.3E-2</v>
      </c>
      <c r="AX42" s="270">
        <v>0</v>
      </c>
      <c r="AY42" s="270">
        <v>0</v>
      </c>
      <c r="AZ42" s="270">
        <v>0</v>
      </c>
      <c r="BA42" s="270">
        <v>0</v>
      </c>
      <c r="BB42" s="270">
        <v>0</v>
      </c>
      <c r="BC42" s="270">
        <v>0</v>
      </c>
      <c r="BD42" s="270">
        <v>0</v>
      </c>
      <c r="BE42" s="270">
        <v>0</v>
      </c>
      <c r="BF42" s="270">
        <v>0</v>
      </c>
      <c r="BG42" s="270">
        <v>0</v>
      </c>
    </row>
    <row r="43" spans="1:59">
      <c r="A43" s="267" t="s">
        <v>430</v>
      </c>
      <c r="B43" s="268">
        <v>1.5666666666666669E-2</v>
      </c>
      <c r="C43" s="268">
        <v>5.5E-2</v>
      </c>
      <c r="D43" s="268">
        <v>0</v>
      </c>
      <c r="E43" s="268"/>
      <c r="F43" s="269">
        <v>255</v>
      </c>
      <c r="G43" s="270">
        <v>1.2E-2</v>
      </c>
      <c r="H43" s="270">
        <v>2E-3</v>
      </c>
      <c r="I43" s="270">
        <v>0</v>
      </c>
      <c r="J43" s="270">
        <v>0</v>
      </c>
      <c r="K43" s="270">
        <v>3.0000000000000001E-3</v>
      </c>
      <c r="L43" s="270">
        <v>-1.3333333333333322E-3</v>
      </c>
      <c r="M43" s="271">
        <v>47.058823529411768</v>
      </c>
      <c r="N43" s="269">
        <v>357</v>
      </c>
      <c r="O43" s="269">
        <v>410</v>
      </c>
      <c r="P43" s="269">
        <v>410</v>
      </c>
      <c r="Q43" s="269">
        <v>410</v>
      </c>
      <c r="R43" s="269">
        <v>410</v>
      </c>
      <c r="S43" s="269" t="s">
        <v>142</v>
      </c>
      <c r="T43" s="270">
        <v>1.4E-2</v>
      </c>
      <c r="U43" s="270">
        <v>1.6E-2</v>
      </c>
      <c r="V43" s="270">
        <v>1.6E-2</v>
      </c>
      <c r="W43" s="270">
        <v>1.6E-2</v>
      </c>
      <c r="X43" s="270">
        <v>1.6E-2</v>
      </c>
      <c r="Y43" s="270">
        <v>3.0000000000000001E-3</v>
      </c>
      <c r="Z43" s="270">
        <v>3.0000000000000001E-3</v>
      </c>
      <c r="AA43" s="270">
        <v>3.0000000000000001E-3</v>
      </c>
      <c r="AB43" s="270">
        <v>3.0000000000000001E-3</v>
      </c>
      <c r="AC43" s="270">
        <v>3.0000000000000001E-3</v>
      </c>
      <c r="AD43" s="270">
        <v>0</v>
      </c>
      <c r="AE43" s="270">
        <v>0</v>
      </c>
      <c r="AF43" s="270">
        <v>0</v>
      </c>
      <c r="AG43" s="270">
        <v>0</v>
      </c>
      <c r="AH43" s="270">
        <v>0</v>
      </c>
      <c r="AI43" s="270">
        <v>0</v>
      </c>
      <c r="AJ43" s="270">
        <v>0</v>
      </c>
      <c r="AK43" s="270">
        <v>0</v>
      </c>
      <c r="AL43" s="270">
        <v>0</v>
      </c>
      <c r="AM43" s="270">
        <v>0</v>
      </c>
      <c r="AN43" s="270">
        <v>1E-3</v>
      </c>
      <c r="AO43" s="270">
        <v>1E-3</v>
      </c>
      <c r="AP43" s="270">
        <v>1E-3</v>
      </c>
      <c r="AQ43" s="270">
        <v>1E-3</v>
      </c>
      <c r="AR43" s="270">
        <v>1E-3</v>
      </c>
      <c r="AS43" s="270">
        <v>2E-3</v>
      </c>
      <c r="AT43" s="270">
        <v>2E-3</v>
      </c>
      <c r="AU43" s="270">
        <v>2E-3</v>
      </c>
      <c r="AV43" s="270">
        <v>2E-3</v>
      </c>
      <c r="AW43" s="270">
        <v>2E-3</v>
      </c>
      <c r="AX43" s="270">
        <v>0</v>
      </c>
      <c r="AY43" s="270">
        <v>0</v>
      </c>
      <c r="AZ43" s="270">
        <v>0</v>
      </c>
      <c r="BA43" s="270">
        <v>0</v>
      </c>
      <c r="BB43" s="270">
        <v>0</v>
      </c>
      <c r="BC43" s="270">
        <v>0</v>
      </c>
      <c r="BD43" s="270">
        <v>0</v>
      </c>
      <c r="BE43" s="270">
        <v>0</v>
      </c>
      <c r="BF43" s="270">
        <v>0</v>
      </c>
      <c r="BG43" s="270">
        <v>0</v>
      </c>
    </row>
    <row r="44" spans="1:59">
      <c r="A44" s="267" t="s">
        <v>431</v>
      </c>
      <c r="B44" s="268">
        <v>0.16216666666666665</v>
      </c>
      <c r="C44" s="268">
        <v>0.35</v>
      </c>
      <c r="D44" s="268">
        <v>0</v>
      </c>
      <c r="E44" s="268"/>
      <c r="F44" s="269">
        <v>1526</v>
      </c>
      <c r="G44" s="270">
        <v>0.13200000000000001</v>
      </c>
      <c r="H44" s="270">
        <v>1.4999999999999999E-2</v>
      </c>
      <c r="I44" s="270">
        <v>0</v>
      </c>
      <c r="J44" s="270">
        <v>5.0000000000000001E-3</v>
      </c>
      <c r="K44" s="270">
        <v>0</v>
      </c>
      <c r="L44" s="270">
        <v>1.0166666666666629E-2</v>
      </c>
      <c r="M44" s="271">
        <v>86.500655307994762</v>
      </c>
      <c r="N44" s="269">
        <v>1610</v>
      </c>
      <c r="O44" s="269">
        <v>1650</v>
      </c>
      <c r="P44" s="269">
        <v>1710</v>
      </c>
      <c r="Q44" s="269">
        <v>1760</v>
      </c>
      <c r="R44" s="269">
        <v>1810</v>
      </c>
      <c r="S44" s="269" t="s">
        <v>215</v>
      </c>
      <c r="T44" s="270">
        <v>0.19</v>
      </c>
      <c r="U44" s="270">
        <v>0.19800000000000001</v>
      </c>
      <c r="V44" s="270">
        <v>0.2</v>
      </c>
      <c r="W44" s="270">
        <v>0.21</v>
      </c>
      <c r="X44" s="270">
        <v>0.22</v>
      </c>
      <c r="Y44" s="270">
        <v>1.7999999999999999E-2</v>
      </c>
      <c r="Z44" s="270">
        <v>2.1000000000000001E-2</v>
      </c>
      <c r="AA44" s="270">
        <v>2.4E-2</v>
      </c>
      <c r="AB44" s="270">
        <v>2.7E-2</v>
      </c>
      <c r="AC44" s="270">
        <v>0.03</v>
      </c>
      <c r="AD44" s="270">
        <v>0</v>
      </c>
      <c r="AE44" s="270">
        <v>0</v>
      </c>
      <c r="AF44" s="270">
        <v>0</v>
      </c>
      <c r="AG44" s="270">
        <v>0</v>
      </c>
      <c r="AH44" s="270">
        <v>0</v>
      </c>
      <c r="AI44" s="270">
        <v>7.0000000000000001E-3</v>
      </c>
      <c r="AJ44" s="270">
        <v>8.0000000000000002E-3</v>
      </c>
      <c r="AK44" s="270">
        <v>0.01</v>
      </c>
      <c r="AL44" s="270">
        <v>1.2E-2</v>
      </c>
      <c r="AM44" s="270">
        <v>1.4E-2</v>
      </c>
      <c r="AN44" s="270">
        <v>0</v>
      </c>
      <c r="AO44" s="270">
        <v>0</v>
      </c>
      <c r="AP44" s="270">
        <v>0</v>
      </c>
      <c r="AQ44" s="270">
        <v>0</v>
      </c>
      <c r="AR44" s="270">
        <v>0</v>
      </c>
      <c r="AS44" s="270">
        <v>1.4999999999999999E-2</v>
      </c>
      <c r="AT44" s="270">
        <v>1.4999999999999999E-2</v>
      </c>
      <c r="AU44" s="270">
        <v>1.6E-2</v>
      </c>
      <c r="AV44" s="270">
        <v>1.7000000000000001E-2</v>
      </c>
      <c r="AW44" s="270">
        <v>1.7999999999999999E-2</v>
      </c>
      <c r="AX44" s="270">
        <v>0</v>
      </c>
      <c r="AY44" s="270">
        <v>0</v>
      </c>
      <c r="AZ44" s="270">
        <v>0</v>
      </c>
      <c r="BA44" s="270">
        <v>0</v>
      </c>
      <c r="BB44" s="270">
        <v>0</v>
      </c>
      <c r="BC44" s="270">
        <v>0</v>
      </c>
      <c r="BD44" s="270">
        <v>0</v>
      </c>
      <c r="BE44" s="270">
        <v>0</v>
      </c>
      <c r="BF44" s="270">
        <v>0</v>
      </c>
      <c r="BG44" s="270">
        <v>0</v>
      </c>
    </row>
    <row r="45" spans="1:59">
      <c r="A45" s="267" t="s">
        <v>432</v>
      </c>
      <c r="B45" s="268">
        <v>0.2466666666666667</v>
      </c>
      <c r="C45" s="268">
        <v>0.8</v>
      </c>
      <c r="D45" s="268">
        <v>0</v>
      </c>
      <c r="E45" s="268"/>
      <c r="F45" s="269">
        <v>1035</v>
      </c>
      <c r="G45" s="270">
        <v>0.11</v>
      </c>
      <c r="H45" s="270">
        <v>0.04</v>
      </c>
      <c r="I45" s="270">
        <v>7.0000000000000007E-2</v>
      </c>
      <c r="J45" s="270">
        <v>0.01</v>
      </c>
      <c r="K45" s="270">
        <v>0</v>
      </c>
      <c r="L45" s="270">
        <v>1.6666666666666691E-2</v>
      </c>
      <c r="M45" s="271">
        <v>106.28019323671498</v>
      </c>
      <c r="N45" s="269">
        <v>2104</v>
      </c>
      <c r="O45" s="269">
        <v>2336</v>
      </c>
      <c r="P45" s="269">
        <v>2617</v>
      </c>
      <c r="Q45" s="269">
        <v>2930</v>
      </c>
      <c r="R45" s="269">
        <v>3230</v>
      </c>
      <c r="S45" s="269" t="s">
        <v>164</v>
      </c>
      <c r="T45" s="270">
        <v>0.11</v>
      </c>
      <c r="U45" s="270">
        <v>0.12</v>
      </c>
      <c r="V45" s="270">
        <v>0.16</v>
      </c>
      <c r="W45" s="270">
        <v>0.17899999999999999</v>
      </c>
      <c r="X45" s="270">
        <v>0.19700000000000001</v>
      </c>
      <c r="Y45" s="270">
        <v>0.04</v>
      </c>
      <c r="Z45" s="270">
        <v>6.9000000000000006E-2</v>
      </c>
      <c r="AA45" s="270">
        <v>8.5000000000000006E-2</v>
      </c>
      <c r="AB45" s="270">
        <v>0.104</v>
      </c>
      <c r="AC45" s="270">
        <v>0.12</v>
      </c>
      <c r="AD45" s="270">
        <v>5.6000000000000001E-2</v>
      </c>
      <c r="AE45" s="270">
        <v>0.26300000000000001</v>
      </c>
      <c r="AF45" s="270">
        <v>0.29399999999999998</v>
      </c>
      <c r="AG45" s="270">
        <v>0.32800000000000001</v>
      </c>
      <c r="AH45" s="270">
        <v>0.36099999999999999</v>
      </c>
      <c r="AI45" s="270">
        <v>0.02</v>
      </c>
      <c r="AJ45" s="270">
        <v>6.0000000000000001E-3</v>
      </c>
      <c r="AK45" s="270">
        <v>6.0000000000000001E-3</v>
      </c>
      <c r="AL45" s="270">
        <v>6.0000000000000001E-3</v>
      </c>
      <c r="AM45" s="270">
        <v>6.0000000000000001E-3</v>
      </c>
      <c r="AN45" s="270">
        <v>0</v>
      </c>
      <c r="AO45" s="270">
        <v>0</v>
      </c>
      <c r="AP45" s="270">
        <v>0</v>
      </c>
      <c r="AQ45" s="270">
        <v>0</v>
      </c>
      <c r="AR45" s="270">
        <v>0</v>
      </c>
      <c r="AS45" s="270">
        <v>3.4000000000000002E-2</v>
      </c>
      <c r="AT45" s="270">
        <v>7.0000000000000007E-2</v>
      </c>
      <c r="AU45" s="270">
        <v>8.3000000000000004E-2</v>
      </c>
      <c r="AV45" s="270">
        <v>9.4E-2</v>
      </c>
      <c r="AW45" s="270">
        <v>0.104</v>
      </c>
      <c r="AX45" s="270">
        <v>0</v>
      </c>
      <c r="AY45" s="270">
        <v>0</v>
      </c>
      <c r="AZ45" s="270">
        <v>0</v>
      </c>
      <c r="BA45" s="270">
        <v>0</v>
      </c>
      <c r="BB45" s="270">
        <v>0</v>
      </c>
      <c r="BC45" s="270">
        <v>0</v>
      </c>
      <c r="BD45" s="270">
        <v>0</v>
      </c>
      <c r="BE45" s="270">
        <v>0</v>
      </c>
      <c r="BF45" s="270">
        <v>0</v>
      </c>
      <c r="BG45" s="270">
        <v>0</v>
      </c>
    </row>
    <row r="46" spans="1:59">
      <c r="A46" s="267" t="s">
        <v>433</v>
      </c>
      <c r="B46" s="268">
        <v>0.47033333333333327</v>
      </c>
      <c r="C46" s="268">
        <v>0.64799999999999991</v>
      </c>
      <c r="D46" s="268">
        <v>0.34799999999999998</v>
      </c>
      <c r="E46" s="268"/>
      <c r="F46" s="269">
        <v>1795</v>
      </c>
      <c r="G46" s="270">
        <v>0.123</v>
      </c>
      <c r="H46" s="270">
        <v>2.5000000000000001E-2</v>
      </c>
      <c r="I46" s="270">
        <v>0</v>
      </c>
      <c r="J46" s="270">
        <v>0</v>
      </c>
      <c r="K46" s="270">
        <v>7.0000000000000001E-3</v>
      </c>
      <c r="L46" s="270">
        <v>-3.2666666666666733E-2</v>
      </c>
      <c r="M46" s="271">
        <v>68.523676880222837</v>
      </c>
      <c r="N46" s="269">
        <v>1800</v>
      </c>
      <c r="O46" s="269">
        <v>1810</v>
      </c>
      <c r="P46" s="269">
        <v>1830</v>
      </c>
      <c r="Q46" s="269">
        <v>1845</v>
      </c>
      <c r="R46" s="269">
        <v>1855</v>
      </c>
      <c r="S46" s="269" t="s">
        <v>128</v>
      </c>
      <c r="T46" s="270">
        <v>0.48</v>
      </c>
      <c r="U46" s="270">
        <v>0.48099999999999998</v>
      </c>
      <c r="V46" s="270">
        <v>0.48699999999999999</v>
      </c>
      <c r="W46" s="270">
        <v>0.49099999999999999</v>
      </c>
      <c r="X46" s="270">
        <v>0.49299999999999999</v>
      </c>
      <c r="Y46" s="270">
        <v>0.03</v>
      </c>
      <c r="Z46" s="270">
        <v>0.03</v>
      </c>
      <c r="AA46" s="270">
        <v>0.03</v>
      </c>
      <c r="AB46" s="270">
        <v>0.03</v>
      </c>
      <c r="AC46" s="270">
        <v>0.03</v>
      </c>
      <c r="AD46" s="270">
        <v>0</v>
      </c>
      <c r="AE46" s="270">
        <v>0</v>
      </c>
      <c r="AF46" s="270">
        <v>0</v>
      </c>
      <c r="AG46" s="270">
        <v>0</v>
      </c>
      <c r="AH46" s="270">
        <v>0</v>
      </c>
      <c r="AI46" s="270">
        <v>0</v>
      </c>
      <c r="AJ46" s="270">
        <v>0</v>
      </c>
      <c r="AK46" s="270">
        <v>0</v>
      </c>
      <c r="AL46" s="270">
        <v>0</v>
      </c>
      <c r="AM46" s="270">
        <v>0</v>
      </c>
      <c r="AN46" s="270">
        <v>7.0000000000000001E-3</v>
      </c>
      <c r="AO46" s="270">
        <v>7.0000000000000001E-3</v>
      </c>
      <c r="AP46" s="270">
        <v>7.0000000000000001E-3</v>
      </c>
      <c r="AQ46" s="270">
        <v>7.0000000000000001E-3</v>
      </c>
      <c r="AR46" s="270">
        <v>7.0000000000000001E-3</v>
      </c>
      <c r="AS46" s="270">
        <v>-0.35599999999999998</v>
      </c>
      <c r="AT46" s="270">
        <v>-0.35699999999999998</v>
      </c>
      <c r="AU46" s="270">
        <v>-0.36099999999999999</v>
      </c>
      <c r="AV46" s="270">
        <v>-0.36399999999999999</v>
      </c>
      <c r="AW46" s="270">
        <v>-0.36499999999999999</v>
      </c>
      <c r="AX46" s="270">
        <v>0.36</v>
      </c>
      <c r="AY46" s="270">
        <v>0</v>
      </c>
      <c r="AZ46" s="270">
        <v>0</v>
      </c>
      <c r="BA46" s="270">
        <v>0</v>
      </c>
      <c r="BB46" s="270">
        <v>0</v>
      </c>
      <c r="BC46" s="270">
        <v>0</v>
      </c>
      <c r="BD46" s="270">
        <v>0</v>
      </c>
      <c r="BE46" s="270">
        <v>0</v>
      </c>
      <c r="BF46" s="270">
        <v>0</v>
      </c>
      <c r="BG46" s="270">
        <v>0</v>
      </c>
    </row>
    <row r="47" spans="1:59">
      <c r="A47" s="267" t="s">
        <v>434</v>
      </c>
      <c r="B47" s="268">
        <v>0.69433333333333336</v>
      </c>
      <c r="C47" s="268">
        <v>1.345</v>
      </c>
      <c r="D47" s="268">
        <v>0</v>
      </c>
      <c r="E47" s="268"/>
      <c r="F47" s="269">
        <v>8160</v>
      </c>
      <c r="G47" s="270">
        <v>0.53</v>
      </c>
      <c r="H47" s="270">
        <v>0.06</v>
      </c>
      <c r="I47" s="270">
        <v>0</v>
      </c>
      <c r="J47" s="270">
        <v>0</v>
      </c>
      <c r="K47" s="270">
        <v>2E-3</v>
      </c>
      <c r="L47" s="270">
        <v>0.10233333333333328</v>
      </c>
      <c r="M47" s="271">
        <v>64.950980392156865</v>
      </c>
      <c r="N47" s="269">
        <v>10239</v>
      </c>
      <c r="O47" s="269">
        <v>11480</v>
      </c>
      <c r="P47" s="269">
        <v>12871</v>
      </c>
      <c r="Q47" s="269">
        <v>14430</v>
      </c>
      <c r="R47" s="269">
        <v>15005</v>
      </c>
      <c r="S47" s="269" t="s">
        <v>215</v>
      </c>
      <c r="T47" s="270">
        <v>0.626</v>
      </c>
      <c r="U47" s="270">
        <v>0.70099999999999996</v>
      </c>
      <c r="V47" s="270">
        <v>0.78600000000000003</v>
      </c>
      <c r="W47" s="270">
        <v>0.88800000000000001</v>
      </c>
      <c r="X47" s="270">
        <v>0.996</v>
      </c>
      <c r="Y47" s="270">
        <v>0.157</v>
      </c>
      <c r="Z47" s="270">
        <v>0.17699999999999999</v>
      </c>
      <c r="AA47" s="270">
        <v>0.19800000000000001</v>
      </c>
      <c r="AB47" s="270">
        <v>0.222</v>
      </c>
      <c r="AC47" s="270">
        <v>0.246</v>
      </c>
      <c r="AD47" s="270">
        <v>0</v>
      </c>
      <c r="AE47" s="270">
        <v>0</v>
      </c>
      <c r="AF47" s="270">
        <v>0</v>
      </c>
      <c r="AG47" s="270">
        <v>0</v>
      </c>
      <c r="AH47" s="270">
        <v>0</v>
      </c>
      <c r="AI47" s="270">
        <v>0</v>
      </c>
      <c r="AJ47" s="270">
        <v>0</v>
      </c>
      <c r="AK47" s="270">
        <v>0</v>
      </c>
      <c r="AL47" s="270">
        <v>0</v>
      </c>
      <c r="AM47" s="270">
        <v>0</v>
      </c>
      <c r="AN47" s="270">
        <v>0</v>
      </c>
      <c r="AO47" s="270">
        <v>0</v>
      </c>
      <c r="AP47" s="270">
        <v>0</v>
      </c>
      <c r="AQ47" s="270">
        <v>0</v>
      </c>
      <c r="AR47" s="270">
        <v>0</v>
      </c>
      <c r="AS47" s="270">
        <v>5.8999999999999997E-2</v>
      </c>
      <c r="AT47" s="270">
        <v>6.6000000000000003E-2</v>
      </c>
      <c r="AU47" s="270">
        <v>7.3999999999999996E-2</v>
      </c>
      <c r="AV47" s="270">
        <v>8.3000000000000004E-2</v>
      </c>
      <c r="AW47" s="270">
        <v>9.2999999999999999E-2</v>
      </c>
      <c r="AX47" s="270">
        <v>0</v>
      </c>
      <c r="AY47" s="270">
        <v>0</v>
      </c>
      <c r="AZ47" s="270">
        <v>0</v>
      </c>
      <c r="BA47" s="270">
        <v>0</v>
      </c>
      <c r="BB47" s="270">
        <v>0</v>
      </c>
      <c r="BC47" s="270">
        <v>0</v>
      </c>
      <c r="BD47" s="270">
        <v>0</v>
      </c>
      <c r="BE47" s="270">
        <v>0</v>
      </c>
      <c r="BF47" s="270">
        <v>0</v>
      </c>
      <c r="BG47" s="270">
        <v>0</v>
      </c>
    </row>
    <row r="48" spans="1:59">
      <c r="A48" s="267" t="s">
        <v>435</v>
      </c>
      <c r="B48" s="268">
        <v>1.405833333333333</v>
      </c>
      <c r="C48" s="268">
        <v>6</v>
      </c>
      <c r="D48" s="268">
        <v>1.3120000000000001</v>
      </c>
      <c r="E48" s="268"/>
      <c r="F48" s="269">
        <v>0</v>
      </c>
      <c r="G48" s="270">
        <v>0</v>
      </c>
      <c r="H48" s="270">
        <v>0</v>
      </c>
      <c r="I48" s="270">
        <v>0</v>
      </c>
      <c r="J48" s="270">
        <v>0</v>
      </c>
      <c r="K48" s="270">
        <v>0.04</v>
      </c>
      <c r="L48" s="270">
        <v>5.3833333333332956E-2</v>
      </c>
      <c r="M48" s="271" t="s">
        <v>395</v>
      </c>
      <c r="N48" s="269">
        <v>0</v>
      </c>
      <c r="O48" s="269">
        <v>0</v>
      </c>
      <c r="P48" s="269">
        <v>0</v>
      </c>
      <c r="Q48" s="269">
        <v>0</v>
      </c>
      <c r="R48" s="269">
        <v>0</v>
      </c>
      <c r="S48" s="269" t="s">
        <v>217</v>
      </c>
      <c r="T48" s="270">
        <v>0</v>
      </c>
      <c r="U48" s="270">
        <v>0</v>
      </c>
      <c r="V48" s="270">
        <v>0</v>
      </c>
      <c r="W48" s="270">
        <v>0</v>
      </c>
      <c r="X48" s="270">
        <v>0</v>
      </c>
      <c r="Y48" s="270">
        <v>0</v>
      </c>
      <c r="Z48" s="270">
        <v>0</v>
      </c>
      <c r="AA48" s="270">
        <v>0</v>
      </c>
      <c r="AB48" s="270">
        <v>0</v>
      </c>
      <c r="AC48" s="270">
        <v>0</v>
      </c>
      <c r="AD48" s="270">
        <v>0</v>
      </c>
      <c r="AE48" s="270">
        <v>0</v>
      </c>
      <c r="AF48" s="270">
        <v>0</v>
      </c>
      <c r="AG48" s="270">
        <v>0</v>
      </c>
      <c r="AH48" s="270">
        <v>0</v>
      </c>
      <c r="AI48" s="270">
        <v>0</v>
      </c>
      <c r="AJ48" s="270">
        <v>0</v>
      </c>
      <c r="AK48" s="270">
        <v>0</v>
      </c>
      <c r="AL48" s="270">
        <v>0</v>
      </c>
      <c r="AM48" s="270">
        <v>0</v>
      </c>
      <c r="AN48" s="270">
        <v>3.9E-2</v>
      </c>
      <c r="AO48" s="270">
        <v>3.9E-2</v>
      </c>
      <c r="AP48" s="270">
        <v>3.9E-2</v>
      </c>
      <c r="AQ48" s="270">
        <v>3.9E-2</v>
      </c>
      <c r="AR48" s="270">
        <v>3.9E-2</v>
      </c>
      <c r="AS48" s="270">
        <v>0.09</v>
      </c>
      <c r="AT48" s="270">
        <v>0.09</v>
      </c>
      <c r="AU48" s="270">
        <v>0.09</v>
      </c>
      <c r="AV48" s="270">
        <v>0.09</v>
      </c>
      <c r="AW48" s="270">
        <v>0.09</v>
      </c>
      <c r="AX48" s="270">
        <v>0</v>
      </c>
      <c r="AY48" s="270">
        <v>0</v>
      </c>
      <c r="AZ48" s="270">
        <v>0</v>
      </c>
      <c r="BA48" s="270">
        <v>0</v>
      </c>
      <c r="BB48" s="270">
        <v>0</v>
      </c>
      <c r="BC48" s="270">
        <v>0</v>
      </c>
      <c r="BD48" s="270">
        <v>0</v>
      </c>
      <c r="BE48" s="270">
        <v>0</v>
      </c>
      <c r="BF48" s="270">
        <v>0</v>
      </c>
      <c r="BG48" s="270">
        <v>0</v>
      </c>
    </row>
    <row r="49" spans="1:59">
      <c r="A49" s="267" t="s">
        <v>436</v>
      </c>
      <c r="B49" s="268">
        <v>0.22558333333333336</v>
      </c>
      <c r="C49" s="268">
        <v>0.60699999999999998</v>
      </c>
      <c r="D49" s="268">
        <v>0</v>
      </c>
      <c r="E49" s="268"/>
      <c r="F49" s="269">
        <v>1500</v>
      </c>
      <c r="G49" s="270">
        <v>0.16500000000000001</v>
      </c>
      <c r="H49" s="270">
        <v>5.3999999999999999E-2</v>
      </c>
      <c r="I49" s="270">
        <v>0</v>
      </c>
      <c r="J49" s="270">
        <v>0</v>
      </c>
      <c r="K49" s="270">
        <v>0</v>
      </c>
      <c r="L49" s="270">
        <v>6.5833333333333577E-3</v>
      </c>
      <c r="M49" s="271">
        <v>110</v>
      </c>
      <c r="N49" s="269">
        <v>800</v>
      </c>
      <c r="O49" s="269">
        <v>850</v>
      </c>
      <c r="P49" s="269">
        <v>900</v>
      </c>
      <c r="Q49" s="269">
        <v>950</v>
      </c>
      <c r="R49" s="269">
        <v>1000</v>
      </c>
      <c r="S49" s="269" t="s">
        <v>217</v>
      </c>
      <c r="T49" s="270">
        <v>0.15</v>
      </c>
      <c r="U49" s="270">
        <v>0.15</v>
      </c>
      <c r="V49" s="270">
        <v>0.15</v>
      </c>
      <c r="W49" s="270">
        <v>0.15</v>
      </c>
      <c r="X49" s="270">
        <v>0.15</v>
      </c>
      <c r="Y49" s="270">
        <v>0.02</v>
      </c>
      <c r="Z49" s="270">
        <v>0.02</v>
      </c>
      <c r="AA49" s="270">
        <v>0.02</v>
      </c>
      <c r="AB49" s="270">
        <v>0.02</v>
      </c>
      <c r="AC49" s="270">
        <v>0.02</v>
      </c>
      <c r="AD49" s="270">
        <v>0</v>
      </c>
      <c r="AE49" s="270">
        <v>0</v>
      </c>
      <c r="AF49" s="270">
        <v>0</v>
      </c>
      <c r="AG49" s="270">
        <v>0</v>
      </c>
      <c r="AH49" s="270">
        <v>0</v>
      </c>
      <c r="AI49" s="270">
        <v>0</v>
      </c>
      <c r="AJ49" s="270">
        <v>0</v>
      </c>
      <c r="AK49" s="270">
        <v>0</v>
      </c>
      <c r="AL49" s="270">
        <v>0</v>
      </c>
      <c r="AM49" s="270">
        <v>0</v>
      </c>
      <c r="AN49" s="270">
        <v>0</v>
      </c>
      <c r="AO49" s="270">
        <v>0</v>
      </c>
      <c r="AP49" s="270">
        <v>0</v>
      </c>
      <c r="AQ49" s="270">
        <v>0</v>
      </c>
      <c r="AR49" s="270">
        <v>0</v>
      </c>
      <c r="AS49" s="270">
        <v>2.5000000000000001E-2</v>
      </c>
      <c r="AT49" s="270">
        <v>2.5999999999999999E-2</v>
      </c>
      <c r="AU49" s="270">
        <v>2.8000000000000001E-2</v>
      </c>
      <c r="AV49" s="270">
        <v>2.9000000000000001E-2</v>
      </c>
      <c r="AW49" s="270">
        <v>2.9000000000000001E-2</v>
      </c>
      <c r="AX49" s="270">
        <v>0</v>
      </c>
      <c r="AY49" s="270">
        <v>0</v>
      </c>
      <c r="AZ49" s="270">
        <v>0</v>
      </c>
      <c r="BA49" s="270">
        <v>0</v>
      </c>
      <c r="BB49" s="270">
        <v>0</v>
      </c>
      <c r="BC49" s="270">
        <v>0</v>
      </c>
      <c r="BD49" s="270">
        <v>0</v>
      </c>
      <c r="BE49" s="270">
        <v>0</v>
      </c>
      <c r="BF49" s="270">
        <v>0</v>
      </c>
      <c r="BG49" s="270">
        <v>0</v>
      </c>
    </row>
    <row r="50" spans="1:59">
      <c r="A50" s="267" t="s">
        <v>437</v>
      </c>
      <c r="B50" s="268">
        <v>1.3665833333333335</v>
      </c>
      <c r="C50" s="268">
        <v>1.744</v>
      </c>
      <c r="D50" s="268">
        <v>0</v>
      </c>
      <c r="E50" s="268"/>
      <c r="F50" s="269">
        <v>6012</v>
      </c>
      <c r="G50" s="270">
        <v>0.79200000000000004</v>
      </c>
      <c r="H50" s="270">
        <v>0.624</v>
      </c>
      <c r="I50" s="270">
        <v>0.1</v>
      </c>
      <c r="J50" s="270">
        <v>0</v>
      </c>
      <c r="K50" s="270">
        <v>0</v>
      </c>
      <c r="L50" s="270">
        <v>-0.14941666666666653</v>
      </c>
      <c r="M50" s="271">
        <v>131.73652694610777</v>
      </c>
      <c r="N50" s="269">
        <v>4800</v>
      </c>
      <c r="O50" s="269">
        <v>5000</v>
      </c>
      <c r="P50" s="269">
        <v>5300</v>
      </c>
      <c r="Q50" s="269">
        <v>5500</v>
      </c>
      <c r="R50" s="269">
        <v>5600</v>
      </c>
      <c r="S50" s="269" t="s">
        <v>217</v>
      </c>
      <c r="T50" s="270">
        <v>0.15</v>
      </c>
      <c r="U50" s="270">
        <v>0.15</v>
      </c>
      <c r="V50" s="270">
        <v>0.15</v>
      </c>
      <c r="W50" s="270">
        <v>0.15</v>
      </c>
      <c r="X50" s="270">
        <v>0.15</v>
      </c>
      <c r="Y50" s="270">
        <v>0.02</v>
      </c>
      <c r="Z50" s="270">
        <v>0.02</v>
      </c>
      <c r="AA50" s="270">
        <v>0.02</v>
      </c>
      <c r="AB50" s="270">
        <v>0.02</v>
      </c>
      <c r="AC50" s="270">
        <v>0.02</v>
      </c>
      <c r="AD50" s="270">
        <v>0</v>
      </c>
      <c r="AE50" s="270">
        <v>0</v>
      </c>
      <c r="AF50" s="270">
        <v>0</v>
      </c>
      <c r="AG50" s="270">
        <v>0</v>
      </c>
      <c r="AH50" s="270">
        <v>0</v>
      </c>
      <c r="AI50" s="270">
        <v>0</v>
      </c>
      <c r="AJ50" s="270">
        <v>0</v>
      </c>
      <c r="AK50" s="270">
        <v>0</v>
      </c>
      <c r="AL50" s="270">
        <v>0</v>
      </c>
      <c r="AM50" s="270">
        <v>0</v>
      </c>
      <c r="AN50" s="270">
        <v>0</v>
      </c>
      <c r="AO50" s="270">
        <v>0</v>
      </c>
      <c r="AP50" s="270">
        <v>0</v>
      </c>
      <c r="AQ50" s="270">
        <v>0</v>
      </c>
      <c r="AR50" s="270">
        <v>0</v>
      </c>
      <c r="AS50" s="270">
        <v>4.2999999999999997E-2</v>
      </c>
      <c r="AT50" s="270">
        <v>4.4999999999999998E-2</v>
      </c>
      <c r="AU50" s="270">
        <v>4.8000000000000001E-2</v>
      </c>
      <c r="AV50" s="270">
        <v>0.05</v>
      </c>
      <c r="AW50" s="270">
        <v>5.1999999999999998E-2</v>
      </c>
      <c r="AX50" s="270">
        <v>0</v>
      </c>
      <c r="AY50" s="270">
        <v>0</v>
      </c>
      <c r="AZ50" s="270">
        <v>0</v>
      </c>
      <c r="BA50" s="270">
        <v>0</v>
      </c>
      <c r="BB50" s="270">
        <v>0</v>
      </c>
      <c r="BC50" s="270">
        <v>0</v>
      </c>
      <c r="BD50" s="270">
        <v>0</v>
      </c>
      <c r="BE50" s="270">
        <v>0</v>
      </c>
      <c r="BF50" s="270">
        <v>0</v>
      </c>
      <c r="BG50" s="270">
        <v>0</v>
      </c>
    </row>
    <row r="51" spans="1:59">
      <c r="A51" s="267" t="s">
        <v>438</v>
      </c>
      <c r="B51" s="268">
        <v>0.19250000000000003</v>
      </c>
      <c r="C51" s="268">
        <v>0.73599999999999999</v>
      </c>
      <c r="D51" s="268">
        <v>0</v>
      </c>
      <c r="E51" s="268"/>
      <c r="F51" s="269">
        <v>1780</v>
      </c>
      <c r="G51" s="270">
        <v>0.128</v>
      </c>
      <c r="H51" s="270">
        <v>0.01</v>
      </c>
      <c r="I51" s="270">
        <v>6.0000000000000001E-3</v>
      </c>
      <c r="J51" s="270">
        <v>4.0000000000000001E-3</v>
      </c>
      <c r="K51" s="270">
        <v>3.0000000000000001E-3</v>
      </c>
      <c r="L51" s="270">
        <v>4.1500000000000009E-2</v>
      </c>
      <c r="M51" s="271">
        <v>71.910112359550567</v>
      </c>
      <c r="N51" s="269">
        <v>1800</v>
      </c>
      <c r="O51" s="269">
        <v>1850</v>
      </c>
      <c r="P51" s="269">
        <v>1900</v>
      </c>
      <c r="Q51" s="269">
        <v>1950</v>
      </c>
      <c r="R51" s="269">
        <v>2000</v>
      </c>
      <c r="S51" s="269" t="s">
        <v>217</v>
      </c>
      <c r="T51" s="270">
        <v>0.13200000000000001</v>
      </c>
      <c r="U51" s="270">
        <v>0.13300000000000001</v>
      </c>
      <c r="V51" s="270">
        <v>0.13400000000000001</v>
      </c>
      <c r="W51" s="270">
        <v>0.13500000000000001</v>
      </c>
      <c r="X51" s="270">
        <v>0.13600000000000001</v>
      </c>
      <c r="Y51" s="270">
        <v>1.2E-2</v>
      </c>
      <c r="Z51" s="270">
        <v>1.2E-2</v>
      </c>
      <c r="AA51" s="270">
        <v>1.2999999999999999E-2</v>
      </c>
      <c r="AB51" s="270">
        <v>1.4E-2</v>
      </c>
      <c r="AC51" s="270">
        <v>1.4E-2</v>
      </c>
      <c r="AD51" s="270">
        <v>6.0000000000000001E-3</v>
      </c>
      <c r="AE51" s="270">
        <v>6.0000000000000001E-3</v>
      </c>
      <c r="AF51" s="270">
        <v>7.0000000000000001E-3</v>
      </c>
      <c r="AG51" s="270">
        <v>7.0000000000000001E-3</v>
      </c>
      <c r="AH51" s="270">
        <v>8.0000000000000002E-3</v>
      </c>
      <c r="AI51" s="270">
        <v>4.0000000000000001E-3</v>
      </c>
      <c r="AJ51" s="270">
        <v>5.0000000000000001E-3</v>
      </c>
      <c r="AK51" s="270">
        <v>5.0000000000000001E-3</v>
      </c>
      <c r="AL51" s="270">
        <v>6.0000000000000001E-3</v>
      </c>
      <c r="AM51" s="270">
        <v>6.0000000000000001E-3</v>
      </c>
      <c r="AN51" s="270">
        <v>4.0000000000000001E-3</v>
      </c>
      <c r="AO51" s="270">
        <v>4.0000000000000001E-3</v>
      </c>
      <c r="AP51" s="270">
        <v>5.0000000000000001E-3</v>
      </c>
      <c r="AQ51" s="270">
        <v>5.0000000000000001E-3</v>
      </c>
      <c r="AR51" s="270">
        <v>6.0000000000000001E-3</v>
      </c>
      <c r="AS51" s="270">
        <v>1.2999999999999999E-2</v>
      </c>
      <c r="AT51" s="270">
        <v>1.2999999999999999E-2</v>
      </c>
      <c r="AU51" s="270">
        <v>1.2999999999999999E-2</v>
      </c>
      <c r="AV51" s="270">
        <v>1.2999999999999999E-2</v>
      </c>
      <c r="AW51" s="270">
        <v>1.4E-2</v>
      </c>
      <c r="AX51" s="270">
        <v>0</v>
      </c>
      <c r="AY51" s="270">
        <v>0</v>
      </c>
      <c r="AZ51" s="270">
        <v>0</v>
      </c>
      <c r="BA51" s="270">
        <v>0</v>
      </c>
      <c r="BB51" s="270">
        <v>0</v>
      </c>
      <c r="BC51" s="270">
        <v>0</v>
      </c>
      <c r="BD51" s="270">
        <v>0</v>
      </c>
      <c r="BE51" s="270">
        <v>0</v>
      </c>
      <c r="BF51" s="270">
        <v>0</v>
      </c>
      <c r="BG51" s="270">
        <v>0</v>
      </c>
    </row>
    <row r="52" spans="1:59">
      <c r="A52" s="267" t="s">
        <v>439</v>
      </c>
      <c r="B52" s="268">
        <v>0.6166666666666667</v>
      </c>
      <c r="C52" s="268">
        <v>0.4</v>
      </c>
      <c r="D52" s="268">
        <v>0</v>
      </c>
      <c r="E52" s="268"/>
      <c r="F52" s="269">
        <v>1277</v>
      </c>
      <c r="G52" s="270">
        <v>0.128</v>
      </c>
      <c r="H52" s="270">
        <v>0.17</v>
      </c>
      <c r="I52" s="270">
        <v>0</v>
      </c>
      <c r="J52" s="270">
        <v>0</v>
      </c>
      <c r="K52" s="270">
        <v>1.2999999999999999E-2</v>
      </c>
      <c r="L52" s="270">
        <v>0.30566666666666664</v>
      </c>
      <c r="M52" s="271">
        <v>100.23492560689115</v>
      </c>
      <c r="N52" s="269">
        <v>1303</v>
      </c>
      <c r="O52" s="269">
        <v>1368</v>
      </c>
      <c r="P52" s="269">
        <v>1436</v>
      </c>
      <c r="Q52" s="269">
        <v>1508</v>
      </c>
      <c r="R52" s="269">
        <v>1583</v>
      </c>
      <c r="S52" s="269" t="s">
        <v>131</v>
      </c>
      <c r="T52" s="270">
        <v>0.13800000000000001</v>
      </c>
      <c r="U52" s="270">
        <v>0.14499999999999999</v>
      </c>
      <c r="V52" s="270">
        <v>0.152</v>
      </c>
      <c r="W52" s="270">
        <v>0.16</v>
      </c>
      <c r="X52" s="270">
        <v>0.16800000000000001</v>
      </c>
      <c r="Y52" s="270">
        <v>0.11700000000000001</v>
      </c>
      <c r="Z52" s="270">
        <v>0.123</v>
      </c>
      <c r="AA52" s="270">
        <v>0.129</v>
      </c>
      <c r="AB52" s="270">
        <v>0.13600000000000001</v>
      </c>
      <c r="AC52" s="270">
        <v>0.14199999999999999</v>
      </c>
      <c r="AD52" s="270">
        <v>0</v>
      </c>
      <c r="AE52" s="270">
        <v>0</v>
      </c>
      <c r="AF52" s="270">
        <v>0</v>
      </c>
      <c r="AG52" s="270">
        <v>0</v>
      </c>
      <c r="AH52" s="270">
        <v>0</v>
      </c>
      <c r="AI52" s="270">
        <v>0</v>
      </c>
      <c r="AJ52" s="270">
        <v>0</v>
      </c>
      <c r="AK52" s="270">
        <v>0</v>
      </c>
      <c r="AL52" s="270">
        <v>0</v>
      </c>
      <c r="AM52" s="270">
        <v>0</v>
      </c>
      <c r="AN52" s="270">
        <v>1.4999999999999999E-2</v>
      </c>
      <c r="AO52" s="270">
        <v>1.6E-2</v>
      </c>
      <c r="AP52" s="270">
        <v>1.7000000000000001E-2</v>
      </c>
      <c r="AQ52" s="270">
        <v>1.7999999999999999E-2</v>
      </c>
      <c r="AR52" s="270">
        <v>1.9E-2</v>
      </c>
      <c r="AS52" s="270">
        <v>0.113</v>
      </c>
      <c r="AT52" s="270">
        <v>0.11899999999999999</v>
      </c>
      <c r="AU52" s="270">
        <v>0.125</v>
      </c>
      <c r="AV52" s="270">
        <v>0.13100000000000001</v>
      </c>
      <c r="AW52" s="270">
        <v>0.13800000000000001</v>
      </c>
      <c r="AX52" s="270">
        <v>0</v>
      </c>
      <c r="AY52" s="270">
        <v>0</v>
      </c>
      <c r="AZ52" s="270">
        <v>0</v>
      </c>
      <c r="BA52" s="270">
        <v>0</v>
      </c>
      <c r="BB52" s="270">
        <v>0</v>
      </c>
      <c r="BC52" s="270">
        <v>0</v>
      </c>
      <c r="BD52" s="270">
        <v>0</v>
      </c>
      <c r="BE52" s="270">
        <v>0</v>
      </c>
      <c r="BF52" s="270">
        <v>0</v>
      </c>
      <c r="BG52" s="270">
        <v>0</v>
      </c>
    </row>
    <row r="53" spans="1:59">
      <c r="A53" s="267" t="s">
        <v>440</v>
      </c>
      <c r="B53" s="268">
        <v>0.66066666666666674</v>
      </c>
      <c r="C53" s="268">
        <v>1</v>
      </c>
      <c r="D53" s="268">
        <v>0</v>
      </c>
      <c r="E53" s="268"/>
      <c r="F53" s="269">
        <v>7825</v>
      </c>
      <c r="G53" s="270">
        <v>0.40600000000000003</v>
      </c>
      <c r="H53" s="270">
        <v>0.127</v>
      </c>
      <c r="I53" s="270">
        <v>0.05</v>
      </c>
      <c r="J53" s="270">
        <v>0</v>
      </c>
      <c r="K53" s="270">
        <v>1E-3</v>
      </c>
      <c r="L53" s="270">
        <v>7.6666666666666661E-2</v>
      </c>
      <c r="M53" s="271">
        <v>51.884984025559106</v>
      </c>
      <c r="N53" s="269">
        <v>7883</v>
      </c>
      <c r="O53" s="269">
        <v>8466</v>
      </c>
      <c r="P53" s="269">
        <v>9093</v>
      </c>
      <c r="Q53" s="269">
        <v>9766</v>
      </c>
      <c r="R53" s="269">
        <v>10488</v>
      </c>
      <c r="S53" s="269" t="s">
        <v>129</v>
      </c>
      <c r="T53" s="270">
        <v>0.40899999999999997</v>
      </c>
      <c r="U53" s="270">
        <v>0.439</v>
      </c>
      <c r="V53" s="270">
        <v>0.47099999999999997</v>
      </c>
      <c r="W53" s="270">
        <v>0.505</v>
      </c>
      <c r="X53" s="270">
        <v>0.54200000000000004</v>
      </c>
      <c r="Y53" s="270">
        <v>0.128</v>
      </c>
      <c r="Z53" s="270">
        <v>0.129</v>
      </c>
      <c r="AA53" s="270">
        <v>0.13</v>
      </c>
      <c r="AB53" s="270">
        <v>0.13100000000000001</v>
      </c>
      <c r="AC53" s="270">
        <v>0.13200000000000001</v>
      </c>
      <c r="AD53" s="270">
        <v>0.05</v>
      </c>
      <c r="AE53" s="270">
        <v>5.0999999999999997E-2</v>
      </c>
      <c r="AF53" s="270">
        <v>5.0999999999999997E-2</v>
      </c>
      <c r="AG53" s="270">
        <v>5.1999999999999998E-2</v>
      </c>
      <c r="AH53" s="270">
        <v>5.1999999999999998E-2</v>
      </c>
      <c r="AI53" s="270">
        <v>0</v>
      </c>
      <c r="AJ53" s="270">
        <v>0</v>
      </c>
      <c r="AK53" s="270">
        <v>0</v>
      </c>
      <c r="AL53" s="270">
        <v>0</v>
      </c>
      <c r="AM53" s="270">
        <v>0</v>
      </c>
      <c r="AN53" s="270">
        <v>1E-3</v>
      </c>
      <c r="AO53" s="270">
        <v>1E-3</v>
      </c>
      <c r="AP53" s="270">
        <v>1E-3</v>
      </c>
      <c r="AQ53" s="270">
        <v>1E-3</v>
      </c>
      <c r="AR53" s="270">
        <v>1E-3</v>
      </c>
      <c r="AS53" s="270">
        <v>7.8E-2</v>
      </c>
      <c r="AT53" s="270">
        <v>8.2000000000000003E-2</v>
      </c>
      <c r="AU53" s="270">
        <v>8.5999999999999993E-2</v>
      </c>
      <c r="AV53" s="270">
        <v>9.0999999999999998E-2</v>
      </c>
      <c r="AW53" s="270">
        <v>9.6000000000000002E-2</v>
      </c>
      <c r="AX53" s="270">
        <v>0.25</v>
      </c>
      <c r="AY53" s="270">
        <v>0</v>
      </c>
      <c r="AZ53" s="270">
        <v>0</v>
      </c>
      <c r="BA53" s="270">
        <v>0</v>
      </c>
      <c r="BB53" s="270">
        <v>0</v>
      </c>
      <c r="BC53" s="270">
        <v>0</v>
      </c>
      <c r="BD53" s="270">
        <v>0</v>
      </c>
      <c r="BE53" s="270">
        <v>0</v>
      </c>
      <c r="BF53" s="270">
        <v>0</v>
      </c>
      <c r="BG53" s="270">
        <v>0</v>
      </c>
    </row>
    <row r="54" spans="1:59">
      <c r="A54" s="267" t="s">
        <v>441</v>
      </c>
      <c r="B54" s="268">
        <v>8.3333333333333332E-3</v>
      </c>
      <c r="C54" s="268">
        <v>1.4999999999999999E-2</v>
      </c>
      <c r="D54" s="268">
        <v>0</v>
      </c>
      <c r="E54" s="268"/>
      <c r="F54" s="269">
        <v>200</v>
      </c>
      <c r="G54" s="270">
        <v>8.0000000000000002E-3</v>
      </c>
      <c r="H54" s="270">
        <v>0</v>
      </c>
      <c r="I54" s="270">
        <v>0</v>
      </c>
      <c r="J54" s="270">
        <v>0</v>
      </c>
      <c r="K54" s="270">
        <v>0</v>
      </c>
      <c r="L54" s="270">
        <v>3.3333333333333305E-4</v>
      </c>
      <c r="M54" s="271">
        <v>40</v>
      </c>
      <c r="N54" s="269">
        <v>200</v>
      </c>
      <c r="O54" s="269">
        <v>200</v>
      </c>
      <c r="P54" s="269">
        <v>200</v>
      </c>
      <c r="Q54" s="269">
        <v>200</v>
      </c>
      <c r="R54" s="269">
        <v>200</v>
      </c>
      <c r="S54" s="269" t="s">
        <v>202</v>
      </c>
      <c r="T54" s="270">
        <v>8.0000000000000002E-3</v>
      </c>
      <c r="U54" s="270">
        <v>8.0000000000000002E-3</v>
      </c>
      <c r="V54" s="270">
        <v>8.0000000000000002E-3</v>
      </c>
      <c r="W54" s="270">
        <v>8.0000000000000002E-3</v>
      </c>
      <c r="X54" s="270">
        <v>8.0000000000000002E-3</v>
      </c>
      <c r="Y54" s="270">
        <v>1E-3</v>
      </c>
      <c r="Z54" s="270">
        <v>1E-3</v>
      </c>
      <c r="AA54" s="270">
        <v>1E-3</v>
      </c>
      <c r="AB54" s="270">
        <v>1E-3</v>
      </c>
      <c r="AC54" s="270">
        <v>1E-3</v>
      </c>
      <c r="AD54" s="270">
        <v>0</v>
      </c>
      <c r="AE54" s="270">
        <v>0</v>
      </c>
      <c r="AF54" s="270">
        <v>0</v>
      </c>
      <c r="AG54" s="270">
        <v>0</v>
      </c>
      <c r="AH54" s="270">
        <v>0</v>
      </c>
      <c r="AI54" s="270">
        <v>0</v>
      </c>
      <c r="AJ54" s="270">
        <v>0</v>
      </c>
      <c r="AK54" s="270">
        <v>0</v>
      </c>
      <c r="AL54" s="270">
        <v>0</v>
      </c>
      <c r="AM54" s="270">
        <v>0</v>
      </c>
      <c r="AN54" s="270">
        <v>0</v>
      </c>
      <c r="AO54" s="270">
        <v>0</v>
      </c>
      <c r="AP54" s="270">
        <v>0</v>
      </c>
      <c r="AQ54" s="270">
        <v>0</v>
      </c>
      <c r="AR54" s="270">
        <v>0</v>
      </c>
      <c r="AS54" s="270">
        <v>0</v>
      </c>
      <c r="AT54" s="270">
        <v>1E-3</v>
      </c>
      <c r="AU54" s="270">
        <v>1E-3</v>
      </c>
      <c r="AV54" s="270">
        <v>1E-3</v>
      </c>
      <c r="AW54" s="270">
        <v>1E-3</v>
      </c>
      <c r="AX54" s="270">
        <v>0</v>
      </c>
      <c r="AY54" s="270">
        <v>0</v>
      </c>
      <c r="AZ54" s="270">
        <v>0</v>
      </c>
      <c r="BA54" s="270">
        <v>0</v>
      </c>
      <c r="BB54" s="270">
        <v>0</v>
      </c>
      <c r="BC54" s="270">
        <v>0</v>
      </c>
      <c r="BD54" s="270">
        <v>0</v>
      </c>
      <c r="BE54" s="270">
        <v>0</v>
      </c>
      <c r="BF54" s="270">
        <v>0</v>
      </c>
      <c r="BG54" s="270">
        <v>0</v>
      </c>
    </row>
    <row r="55" spans="1:59">
      <c r="A55" s="267" t="s">
        <v>442</v>
      </c>
      <c r="B55" s="268">
        <v>1.7348333333333334</v>
      </c>
      <c r="C55" s="268">
        <v>5.2430000000000003</v>
      </c>
      <c r="D55" s="268">
        <v>0</v>
      </c>
      <c r="E55" s="268"/>
      <c r="F55" s="269">
        <v>4995</v>
      </c>
      <c r="G55" s="270">
        <v>1.0009999999999999</v>
      </c>
      <c r="H55" s="270">
        <v>0.16700000000000001</v>
      </c>
      <c r="I55" s="270">
        <v>0</v>
      </c>
      <c r="J55" s="270">
        <v>0</v>
      </c>
      <c r="K55" s="270">
        <v>0.379</v>
      </c>
      <c r="L55" s="270">
        <v>0.18783333333333352</v>
      </c>
      <c r="M55" s="271">
        <v>200.40040040040037</v>
      </c>
      <c r="N55" s="269">
        <v>5100</v>
      </c>
      <c r="O55" s="269">
        <v>5200</v>
      </c>
      <c r="P55" s="269">
        <v>5300</v>
      </c>
      <c r="Q55" s="269">
        <v>5400</v>
      </c>
      <c r="R55" s="269">
        <v>5500</v>
      </c>
      <c r="S55" s="269" t="s">
        <v>210</v>
      </c>
      <c r="T55" s="270">
        <v>1.05</v>
      </c>
      <c r="U55" s="270">
        <v>1.1000000000000001</v>
      </c>
      <c r="V55" s="270">
        <v>1.1499999999999999</v>
      </c>
      <c r="W55" s="270">
        <v>1.2</v>
      </c>
      <c r="X55" s="270">
        <v>1.25</v>
      </c>
      <c r="Y55" s="270">
        <v>0.17499999999999999</v>
      </c>
      <c r="Z55" s="270">
        <v>0.18</v>
      </c>
      <c r="AA55" s="270">
        <v>0.185</v>
      </c>
      <c r="AB55" s="270">
        <v>0.19</v>
      </c>
      <c r="AC55" s="270">
        <v>0.2</v>
      </c>
      <c r="AD55" s="270">
        <v>0</v>
      </c>
      <c r="AE55" s="270">
        <v>0</v>
      </c>
      <c r="AF55" s="270">
        <v>0</v>
      </c>
      <c r="AG55" s="270">
        <v>0</v>
      </c>
      <c r="AH55" s="270">
        <v>0</v>
      </c>
      <c r="AI55" s="270">
        <v>0</v>
      </c>
      <c r="AJ55" s="270">
        <v>0</v>
      </c>
      <c r="AK55" s="270">
        <v>0</v>
      </c>
      <c r="AL55" s="270">
        <v>0</v>
      </c>
      <c r="AM55" s="270">
        <v>0</v>
      </c>
      <c r="AN55" s="270">
        <v>0.2</v>
      </c>
      <c r="AO55" s="270">
        <v>0.2</v>
      </c>
      <c r="AP55" s="270">
        <v>0.2</v>
      </c>
      <c r="AQ55" s="270">
        <v>0.2</v>
      </c>
      <c r="AR55" s="270">
        <v>0.2</v>
      </c>
      <c r="AS55" s="270">
        <v>0.314</v>
      </c>
      <c r="AT55" s="270">
        <v>0.32600000000000001</v>
      </c>
      <c r="AU55" s="270">
        <v>0.33800000000000002</v>
      </c>
      <c r="AV55" s="270">
        <v>0.35099999999999998</v>
      </c>
      <c r="AW55" s="270">
        <v>0.36399999999999999</v>
      </c>
      <c r="AX55" s="270">
        <v>0</v>
      </c>
      <c r="AY55" s="270">
        <v>0</v>
      </c>
      <c r="AZ55" s="270">
        <v>0</v>
      </c>
      <c r="BA55" s="270">
        <v>0</v>
      </c>
      <c r="BB55" s="270">
        <v>0</v>
      </c>
      <c r="BC55" s="270">
        <v>0</v>
      </c>
      <c r="BD55" s="270">
        <v>0</v>
      </c>
      <c r="BE55" s="270">
        <v>0</v>
      </c>
      <c r="BF55" s="270">
        <v>0</v>
      </c>
      <c r="BG55" s="270">
        <v>0</v>
      </c>
    </row>
    <row r="56" spans="1:59">
      <c r="A56" s="267" t="s">
        <v>443</v>
      </c>
      <c r="B56" s="268">
        <v>0.35699999999999998</v>
      </c>
      <c r="C56" s="268">
        <v>1</v>
      </c>
      <c r="D56" s="268">
        <v>0</v>
      </c>
      <c r="E56" s="268"/>
      <c r="F56" s="269">
        <v>4626</v>
      </c>
      <c r="G56" s="270">
        <v>0.16</v>
      </c>
      <c r="H56" s="270">
        <v>4.4999999999999998E-2</v>
      </c>
      <c r="I56" s="270">
        <v>0.01</v>
      </c>
      <c r="J56" s="270">
        <v>0.11</v>
      </c>
      <c r="K56" s="270">
        <v>0.01</v>
      </c>
      <c r="L56" s="270">
        <v>2.1999999999999964E-2</v>
      </c>
      <c r="M56" s="271">
        <v>34.587116299178554</v>
      </c>
      <c r="N56" s="269">
        <v>4700</v>
      </c>
      <c r="O56" s="269">
        <v>5000</v>
      </c>
      <c r="P56" s="269">
        <v>5300</v>
      </c>
      <c r="Q56" s="269">
        <v>5600</v>
      </c>
      <c r="R56" s="269">
        <v>5900</v>
      </c>
      <c r="S56" s="269" t="s">
        <v>203</v>
      </c>
      <c r="T56" s="270">
        <v>0.16500000000000001</v>
      </c>
      <c r="U56" s="270">
        <v>0.17499999999999999</v>
      </c>
      <c r="V56" s="270">
        <v>0.185</v>
      </c>
      <c r="W56" s="270">
        <v>0.19500000000000001</v>
      </c>
      <c r="X56" s="270">
        <v>0.20499999999999999</v>
      </c>
      <c r="Y56" s="270">
        <v>4.5999999999999999E-2</v>
      </c>
      <c r="Z56" s="270">
        <v>0.05</v>
      </c>
      <c r="AA56" s="270">
        <v>5.3999999999999999E-2</v>
      </c>
      <c r="AB56" s="270">
        <v>5.8000000000000003E-2</v>
      </c>
      <c r="AC56" s="270">
        <v>6.2E-2</v>
      </c>
      <c r="AD56" s="270">
        <v>1.0999999999999999E-2</v>
      </c>
      <c r="AE56" s="270">
        <v>1.2E-2</v>
      </c>
      <c r="AF56" s="270">
        <v>1.2999999999999999E-2</v>
      </c>
      <c r="AG56" s="270">
        <v>1.4E-2</v>
      </c>
      <c r="AH56" s="270">
        <v>1.4999999999999999E-2</v>
      </c>
      <c r="AI56" s="270">
        <v>0.112</v>
      </c>
      <c r="AJ56" s="270">
        <v>0.11600000000000001</v>
      </c>
      <c r="AK56" s="270">
        <v>0.12</v>
      </c>
      <c r="AL56" s="270">
        <v>0.124</v>
      </c>
      <c r="AM56" s="270">
        <v>0.128</v>
      </c>
      <c r="AN56" s="270">
        <v>0.01</v>
      </c>
      <c r="AO56" s="270">
        <v>0.01</v>
      </c>
      <c r="AP56" s="270">
        <v>0.01</v>
      </c>
      <c r="AQ56" s="270">
        <v>0.01</v>
      </c>
      <c r="AR56" s="270">
        <v>0.01</v>
      </c>
      <c r="AS56" s="270">
        <v>2.3E-2</v>
      </c>
      <c r="AT56" s="270">
        <v>2.4E-2</v>
      </c>
      <c r="AU56" s="270">
        <v>2.5000000000000001E-2</v>
      </c>
      <c r="AV56" s="270">
        <v>2.5999999999999999E-2</v>
      </c>
      <c r="AW56" s="270">
        <v>2.8000000000000001E-2</v>
      </c>
      <c r="AX56" s="270">
        <v>0</v>
      </c>
      <c r="AY56" s="270">
        <v>0</v>
      </c>
      <c r="AZ56" s="270">
        <v>0</v>
      </c>
      <c r="BA56" s="270">
        <v>0</v>
      </c>
      <c r="BB56" s="270">
        <v>0</v>
      </c>
      <c r="BC56" s="270">
        <v>0</v>
      </c>
      <c r="BD56" s="270">
        <v>0</v>
      </c>
      <c r="BE56" s="270">
        <v>0</v>
      </c>
      <c r="BF56" s="270">
        <v>0</v>
      </c>
      <c r="BG56" s="270">
        <v>0</v>
      </c>
    </row>
    <row r="57" spans="1:59">
      <c r="A57" s="267" t="s">
        <v>444</v>
      </c>
      <c r="B57" s="268">
        <v>0.12083333333333331</v>
      </c>
      <c r="C57" s="268">
        <v>0.4</v>
      </c>
      <c r="D57" s="268">
        <v>0</v>
      </c>
      <c r="E57" s="268"/>
      <c r="F57" s="269">
        <v>690</v>
      </c>
      <c r="G57" s="270">
        <v>3.5999999999999997E-2</v>
      </c>
      <c r="H57" s="270">
        <v>0</v>
      </c>
      <c r="I57" s="270">
        <v>0</v>
      </c>
      <c r="J57" s="270">
        <v>0</v>
      </c>
      <c r="K57" s="270">
        <v>2E-3</v>
      </c>
      <c r="L57" s="270">
        <v>8.2833333333333314E-2</v>
      </c>
      <c r="M57" s="271">
        <v>52.173913043478258</v>
      </c>
      <c r="N57" s="269">
        <v>708</v>
      </c>
      <c r="O57" s="269">
        <v>722</v>
      </c>
      <c r="P57" s="269">
        <v>736</v>
      </c>
      <c r="Q57" s="269">
        <v>751</v>
      </c>
      <c r="R57" s="269">
        <v>766</v>
      </c>
      <c r="S57" s="269" t="s">
        <v>202</v>
      </c>
      <c r="T57" s="270">
        <v>2.5999999999999999E-2</v>
      </c>
      <c r="U57" s="270">
        <v>2.5999999999999999E-2</v>
      </c>
      <c r="V57" s="270">
        <v>2.5999999999999999E-2</v>
      </c>
      <c r="W57" s="270">
        <v>2.5999999999999999E-2</v>
      </c>
      <c r="X57" s="270">
        <v>2.5999999999999999E-2</v>
      </c>
      <c r="Y57" s="270">
        <v>0</v>
      </c>
      <c r="Z57" s="270">
        <v>0</v>
      </c>
      <c r="AA57" s="270">
        <v>0</v>
      </c>
      <c r="AB57" s="270">
        <v>0</v>
      </c>
      <c r="AC57" s="270">
        <v>0</v>
      </c>
      <c r="AD57" s="270">
        <v>0</v>
      </c>
      <c r="AE57" s="270">
        <v>0</v>
      </c>
      <c r="AF57" s="270">
        <v>0</v>
      </c>
      <c r="AG57" s="270">
        <v>0</v>
      </c>
      <c r="AH57" s="270">
        <v>0</v>
      </c>
      <c r="AI57" s="270">
        <v>0</v>
      </c>
      <c r="AJ57" s="270">
        <v>0</v>
      </c>
      <c r="AK57" s="270">
        <v>0</v>
      </c>
      <c r="AL57" s="270">
        <v>0</v>
      </c>
      <c r="AM57" s="270">
        <v>0</v>
      </c>
      <c r="AN57" s="270">
        <v>0</v>
      </c>
      <c r="AO57" s="270">
        <v>0</v>
      </c>
      <c r="AP57" s="270">
        <v>0</v>
      </c>
      <c r="AQ57" s="270">
        <v>0</v>
      </c>
      <c r="AR57" s="270">
        <v>0</v>
      </c>
      <c r="AS57" s="270">
        <v>7.8E-2</v>
      </c>
      <c r="AT57" s="270">
        <v>7.8E-2</v>
      </c>
      <c r="AU57" s="270">
        <v>7.8E-2</v>
      </c>
      <c r="AV57" s="270">
        <v>7.8E-2</v>
      </c>
      <c r="AW57" s="270">
        <v>7.8E-2</v>
      </c>
      <c r="AX57" s="270">
        <v>0</v>
      </c>
      <c r="AY57" s="270">
        <v>0</v>
      </c>
      <c r="AZ57" s="270">
        <v>0</v>
      </c>
      <c r="BA57" s="270">
        <v>0</v>
      </c>
      <c r="BB57" s="270">
        <v>0</v>
      </c>
      <c r="BC57" s="270">
        <v>0</v>
      </c>
      <c r="BD57" s="270">
        <v>0</v>
      </c>
      <c r="BE57" s="270">
        <v>0</v>
      </c>
      <c r="BF57" s="270">
        <v>0</v>
      </c>
      <c r="BG57" s="270">
        <v>0</v>
      </c>
    </row>
    <row r="58" spans="1:59">
      <c r="A58" s="267" t="s">
        <v>445</v>
      </c>
      <c r="B58" s="268">
        <v>1.5947500000000001</v>
      </c>
      <c r="C58" s="268">
        <v>3</v>
      </c>
      <c r="D58" s="268">
        <v>0</v>
      </c>
      <c r="E58" s="268"/>
      <c r="F58" s="269">
        <v>18280</v>
      </c>
      <c r="G58" s="270">
        <v>0.39400000000000002</v>
      </c>
      <c r="H58" s="270">
        <v>0.628</v>
      </c>
      <c r="I58" s="270">
        <v>4.4999999999999998E-2</v>
      </c>
      <c r="J58" s="270">
        <v>8.1000000000000003E-2</v>
      </c>
      <c r="K58" s="270">
        <v>0.15</v>
      </c>
      <c r="L58" s="270">
        <v>0.29675000000000029</v>
      </c>
      <c r="M58" s="271">
        <v>21.553610503282275</v>
      </c>
      <c r="N58" s="269">
        <v>18875</v>
      </c>
      <c r="O58" s="269">
        <v>20483</v>
      </c>
      <c r="P58" s="269">
        <v>23146</v>
      </c>
      <c r="Q58" s="269">
        <v>26155</v>
      </c>
      <c r="R58" s="269">
        <v>28247</v>
      </c>
      <c r="S58" s="269" t="s">
        <v>131</v>
      </c>
      <c r="T58" s="270">
        <v>1.0169999999999999</v>
      </c>
      <c r="U58" s="270">
        <v>1.05</v>
      </c>
      <c r="V58" s="270">
        <v>1.165</v>
      </c>
      <c r="W58" s="270">
        <v>1.294</v>
      </c>
      <c r="X58" s="270">
        <v>1.4</v>
      </c>
      <c r="Y58" s="270">
        <v>0.91700000000000004</v>
      </c>
      <c r="Z58" s="270">
        <v>1</v>
      </c>
      <c r="AA58" s="270">
        <v>1.08</v>
      </c>
      <c r="AB58" s="270">
        <v>1.1399999999999999</v>
      </c>
      <c r="AC58" s="270">
        <v>1.23</v>
      </c>
      <c r="AD58" s="270">
        <v>7.4999999999999997E-2</v>
      </c>
      <c r="AE58" s="270">
        <v>0.08</v>
      </c>
      <c r="AF58" s="270">
        <v>8.5000000000000006E-2</v>
      </c>
      <c r="AG58" s="270">
        <v>0.09</v>
      </c>
      <c r="AH58" s="270">
        <v>9.7000000000000003E-2</v>
      </c>
      <c r="AI58" s="270">
        <v>0.25</v>
      </c>
      <c r="AJ58" s="270">
        <v>0.33</v>
      </c>
      <c r="AK58" s="270">
        <v>0.04</v>
      </c>
      <c r="AL58" s="270">
        <v>4.4999999999999998E-2</v>
      </c>
      <c r="AM58" s="270">
        <v>0.05</v>
      </c>
      <c r="AN58" s="270">
        <v>4.1000000000000002E-2</v>
      </c>
      <c r="AO58" s="270">
        <v>0.05</v>
      </c>
      <c r="AP58" s="270">
        <v>0.06</v>
      </c>
      <c r="AQ58" s="270">
        <v>7.4999999999999997E-2</v>
      </c>
      <c r="AR58" s="270">
        <v>8.1000000000000003E-2</v>
      </c>
      <c r="AS58" s="270">
        <v>0.60199999999999998</v>
      </c>
      <c r="AT58" s="270">
        <v>0.65700000000000003</v>
      </c>
      <c r="AU58" s="270">
        <v>0.63600000000000001</v>
      </c>
      <c r="AV58" s="270">
        <v>0.69199999999999995</v>
      </c>
      <c r="AW58" s="270">
        <v>0.75</v>
      </c>
      <c r="AX58" s="270">
        <v>4.5</v>
      </c>
      <c r="AY58" s="270">
        <v>0</v>
      </c>
      <c r="AZ58" s="270">
        <v>0</v>
      </c>
      <c r="BA58" s="270">
        <v>0</v>
      </c>
      <c r="BB58" s="270">
        <v>0</v>
      </c>
      <c r="BC58" s="270">
        <v>0</v>
      </c>
      <c r="BD58" s="270">
        <v>0</v>
      </c>
      <c r="BE58" s="270">
        <v>0</v>
      </c>
      <c r="BF58" s="270">
        <v>0</v>
      </c>
      <c r="BG58" s="270">
        <v>0</v>
      </c>
    </row>
    <row r="59" spans="1:59">
      <c r="A59" s="267" t="s">
        <v>446</v>
      </c>
      <c r="B59" s="268">
        <v>0.16674999999999998</v>
      </c>
      <c r="C59" s="268">
        <v>0.35299999999999998</v>
      </c>
      <c r="D59" s="268">
        <v>0</v>
      </c>
      <c r="E59" s="268"/>
      <c r="F59" s="269">
        <v>1228</v>
      </c>
      <c r="G59" s="270">
        <v>6.8000000000000005E-2</v>
      </c>
      <c r="H59" s="270">
        <v>4.3999999999999997E-2</v>
      </c>
      <c r="I59" s="270">
        <v>0</v>
      </c>
      <c r="J59" s="270">
        <v>2.5000000000000001E-2</v>
      </c>
      <c r="K59" s="270">
        <v>3.0000000000000001E-3</v>
      </c>
      <c r="L59" s="270">
        <v>2.6749999999999968E-2</v>
      </c>
      <c r="M59" s="271">
        <v>55.374592833876221</v>
      </c>
      <c r="N59" s="269">
        <v>1239</v>
      </c>
      <c r="O59" s="269">
        <v>1264</v>
      </c>
      <c r="P59" s="269">
        <v>1289</v>
      </c>
      <c r="Q59" s="269">
        <v>1315</v>
      </c>
      <c r="R59" s="269">
        <v>1341</v>
      </c>
      <c r="S59" s="269" t="s">
        <v>127</v>
      </c>
      <c r="T59" s="270">
        <v>7.6999999999999999E-2</v>
      </c>
      <c r="U59" s="270">
        <v>7.9000000000000001E-2</v>
      </c>
      <c r="V59" s="270">
        <v>8.2000000000000003E-2</v>
      </c>
      <c r="W59" s="270">
        <v>8.4000000000000005E-2</v>
      </c>
      <c r="X59" s="270">
        <v>8.6999999999999994E-2</v>
      </c>
      <c r="Y59" s="270">
        <v>4.3999999999999997E-2</v>
      </c>
      <c r="Z59" s="270">
        <v>4.5999999999999999E-2</v>
      </c>
      <c r="AA59" s="270">
        <v>4.8000000000000001E-2</v>
      </c>
      <c r="AB59" s="270">
        <v>5.0999999999999997E-2</v>
      </c>
      <c r="AC59" s="270">
        <v>5.3999999999999999E-2</v>
      </c>
      <c r="AD59" s="270">
        <v>0</v>
      </c>
      <c r="AE59" s="270">
        <v>0</v>
      </c>
      <c r="AF59" s="270">
        <v>0</v>
      </c>
      <c r="AG59" s="270">
        <v>0</v>
      </c>
      <c r="AH59" s="270">
        <v>0</v>
      </c>
      <c r="AI59" s="270">
        <v>2.5999999999999999E-2</v>
      </c>
      <c r="AJ59" s="270">
        <v>2.8000000000000001E-2</v>
      </c>
      <c r="AK59" s="270">
        <v>0.03</v>
      </c>
      <c r="AL59" s="270">
        <v>3.5000000000000003E-2</v>
      </c>
      <c r="AM59" s="270">
        <v>3.7999999999999999E-2</v>
      </c>
      <c r="AN59" s="270">
        <v>4.0000000000000001E-3</v>
      </c>
      <c r="AO59" s="270">
        <v>5.0000000000000001E-3</v>
      </c>
      <c r="AP59" s="270">
        <v>6.0000000000000001E-3</v>
      </c>
      <c r="AQ59" s="270">
        <v>7.0000000000000001E-3</v>
      </c>
      <c r="AR59" s="270">
        <v>7.0000000000000001E-3</v>
      </c>
      <c r="AS59" s="270">
        <v>2.4E-2</v>
      </c>
      <c r="AT59" s="270">
        <v>2.5000000000000001E-2</v>
      </c>
      <c r="AU59" s="270">
        <v>2.5999999999999999E-2</v>
      </c>
      <c r="AV59" s="270">
        <v>2.7E-2</v>
      </c>
      <c r="AW59" s="270">
        <v>2.8000000000000001E-2</v>
      </c>
      <c r="AX59" s="270">
        <v>0</v>
      </c>
      <c r="AY59" s="270">
        <v>0</v>
      </c>
      <c r="AZ59" s="270">
        <v>0</v>
      </c>
      <c r="BA59" s="270">
        <v>0</v>
      </c>
      <c r="BB59" s="270">
        <v>0</v>
      </c>
      <c r="BC59" s="270">
        <v>0</v>
      </c>
      <c r="BD59" s="270">
        <v>0</v>
      </c>
      <c r="BE59" s="270">
        <v>0</v>
      </c>
      <c r="BF59" s="270">
        <v>0</v>
      </c>
      <c r="BG59" s="270">
        <v>0</v>
      </c>
    </row>
    <row r="60" spans="1:59">
      <c r="A60" s="267" t="s">
        <v>447</v>
      </c>
      <c r="B60" s="268">
        <v>5.3166666666666675E-2</v>
      </c>
      <c r="C60" s="268">
        <v>0.33</v>
      </c>
      <c r="D60" s="268">
        <v>4.0000000000000001E-3</v>
      </c>
      <c r="E60" s="268"/>
      <c r="F60" s="269">
        <v>837</v>
      </c>
      <c r="G60" s="270">
        <v>4.2999999999999997E-2</v>
      </c>
      <c r="H60" s="270">
        <v>0</v>
      </c>
      <c r="I60" s="270">
        <v>0</v>
      </c>
      <c r="J60" s="270">
        <v>0</v>
      </c>
      <c r="K60" s="270">
        <v>3.0000000000000001E-3</v>
      </c>
      <c r="L60" s="270">
        <v>3.1666666666666718E-3</v>
      </c>
      <c r="M60" s="271">
        <v>51.373954599761049</v>
      </c>
      <c r="N60" s="269">
        <v>916</v>
      </c>
      <c r="O60" s="269">
        <v>1064</v>
      </c>
      <c r="P60" s="269">
        <v>1230</v>
      </c>
      <c r="Q60" s="269">
        <v>1430</v>
      </c>
      <c r="R60" s="269">
        <v>1660</v>
      </c>
      <c r="S60" s="269" t="s">
        <v>145</v>
      </c>
      <c r="T60" s="270">
        <v>4.7E-2</v>
      </c>
      <c r="U60" s="270">
        <v>5.5E-2</v>
      </c>
      <c r="V60" s="270">
        <v>6.3E-2</v>
      </c>
      <c r="W60" s="270">
        <v>7.3999999999999996E-2</v>
      </c>
      <c r="X60" s="270">
        <v>8.5000000000000006E-2</v>
      </c>
      <c r="Y60" s="270">
        <v>0</v>
      </c>
      <c r="Z60" s="270">
        <v>0</v>
      </c>
      <c r="AA60" s="270">
        <v>0</v>
      </c>
      <c r="AB60" s="270">
        <v>0</v>
      </c>
      <c r="AC60" s="270">
        <v>0</v>
      </c>
      <c r="AD60" s="270">
        <v>0</v>
      </c>
      <c r="AE60" s="270">
        <v>0</v>
      </c>
      <c r="AF60" s="270">
        <v>0</v>
      </c>
      <c r="AG60" s="270">
        <v>0</v>
      </c>
      <c r="AH60" s="270">
        <v>0</v>
      </c>
      <c r="AI60" s="270">
        <v>0</v>
      </c>
      <c r="AJ60" s="270">
        <v>0</v>
      </c>
      <c r="AK60" s="270">
        <v>0</v>
      </c>
      <c r="AL60" s="270">
        <v>0</v>
      </c>
      <c r="AM60" s="270">
        <v>0</v>
      </c>
      <c r="AN60" s="270">
        <v>1E-3</v>
      </c>
      <c r="AO60" s="270">
        <v>2E-3</v>
      </c>
      <c r="AP60" s="270">
        <v>2E-3</v>
      </c>
      <c r="AQ60" s="270">
        <v>3.0000000000000001E-3</v>
      </c>
      <c r="AR60" s="270">
        <v>3.0000000000000001E-3</v>
      </c>
      <c r="AS60" s="270">
        <v>2E-3</v>
      </c>
      <c r="AT60" s="270">
        <v>3.0000000000000001E-3</v>
      </c>
      <c r="AU60" s="270">
        <v>3.0000000000000001E-3</v>
      </c>
      <c r="AV60" s="270">
        <v>4.0000000000000001E-3</v>
      </c>
      <c r="AW60" s="270">
        <v>4.2999999999999997E-2</v>
      </c>
      <c r="AX60" s="270">
        <v>0</v>
      </c>
      <c r="AY60" s="270">
        <v>0</v>
      </c>
      <c r="AZ60" s="270">
        <v>0</v>
      </c>
      <c r="BA60" s="270">
        <v>0</v>
      </c>
      <c r="BB60" s="270">
        <v>0</v>
      </c>
      <c r="BC60" s="270">
        <v>0</v>
      </c>
      <c r="BD60" s="270">
        <v>0</v>
      </c>
      <c r="BE60" s="270">
        <v>0</v>
      </c>
      <c r="BF60" s="270">
        <v>0</v>
      </c>
      <c r="BG60" s="270">
        <v>0</v>
      </c>
    </row>
    <row r="61" spans="1:59">
      <c r="A61" s="267" t="s">
        <v>448</v>
      </c>
      <c r="B61" s="268" t="s">
        <v>395</v>
      </c>
      <c r="C61" s="268">
        <v>0</v>
      </c>
      <c r="D61" s="268">
        <v>0</v>
      </c>
      <c r="E61" s="268"/>
      <c r="F61" s="269" t="e">
        <v>#N/A</v>
      </c>
      <c r="G61" s="270">
        <v>0</v>
      </c>
      <c r="H61" s="270">
        <v>0</v>
      </c>
      <c r="I61" s="270">
        <v>0</v>
      </c>
      <c r="J61" s="270">
        <v>0</v>
      </c>
      <c r="K61" s="270">
        <v>0</v>
      </c>
      <c r="L61" s="270" t="e">
        <v>#VALUE!</v>
      </c>
      <c r="M61" s="271" t="s">
        <v>395</v>
      </c>
      <c r="N61" s="269">
        <v>0</v>
      </c>
      <c r="O61" s="269">
        <v>0</v>
      </c>
      <c r="P61" s="269">
        <v>0</v>
      </c>
      <c r="Q61" s="269">
        <v>0</v>
      </c>
      <c r="R61" s="269">
        <v>0</v>
      </c>
      <c r="S61" s="269" t="s">
        <v>183</v>
      </c>
      <c r="T61" s="270">
        <v>0</v>
      </c>
      <c r="U61" s="270">
        <v>0</v>
      </c>
      <c r="V61" s="270">
        <v>0</v>
      </c>
      <c r="W61" s="270">
        <v>0</v>
      </c>
      <c r="X61" s="270">
        <v>0</v>
      </c>
      <c r="Y61" s="270">
        <v>0</v>
      </c>
      <c r="Z61" s="270">
        <v>0</v>
      </c>
      <c r="AA61" s="270">
        <v>0</v>
      </c>
      <c r="AB61" s="270">
        <v>0</v>
      </c>
      <c r="AC61" s="270">
        <v>0</v>
      </c>
      <c r="AD61" s="270">
        <v>0</v>
      </c>
      <c r="AE61" s="270">
        <v>0</v>
      </c>
      <c r="AF61" s="270">
        <v>0</v>
      </c>
      <c r="AG61" s="270">
        <v>0</v>
      </c>
      <c r="AH61" s="270">
        <v>0</v>
      </c>
      <c r="AI61" s="270">
        <v>0</v>
      </c>
      <c r="AJ61" s="270">
        <v>0</v>
      </c>
      <c r="AK61" s="270">
        <v>0</v>
      </c>
      <c r="AL61" s="270">
        <v>0</v>
      </c>
      <c r="AM61" s="270">
        <v>0</v>
      </c>
      <c r="AN61" s="270">
        <v>0</v>
      </c>
      <c r="AO61" s="270">
        <v>0</v>
      </c>
      <c r="AP61" s="270">
        <v>0</v>
      </c>
      <c r="AQ61" s="270">
        <v>0</v>
      </c>
      <c r="AR61" s="270">
        <v>0</v>
      </c>
      <c r="AS61" s="270">
        <v>0</v>
      </c>
      <c r="AT61" s="270">
        <v>0</v>
      </c>
      <c r="AU61" s="270">
        <v>0</v>
      </c>
      <c r="AV61" s="270">
        <v>0</v>
      </c>
      <c r="AW61" s="270">
        <v>0</v>
      </c>
      <c r="AX61" s="270">
        <v>0</v>
      </c>
      <c r="AY61" s="270">
        <v>0</v>
      </c>
      <c r="AZ61" s="270">
        <v>0</v>
      </c>
      <c r="BA61" s="270">
        <v>0</v>
      </c>
      <c r="BB61" s="270">
        <v>0</v>
      </c>
      <c r="BC61" s="270">
        <v>0</v>
      </c>
      <c r="BD61" s="270">
        <v>0</v>
      </c>
      <c r="BE61" s="270">
        <v>0</v>
      </c>
      <c r="BF61" s="270">
        <v>0</v>
      </c>
      <c r="BG61" s="270">
        <v>0</v>
      </c>
    </row>
    <row r="62" spans="1:59">
      <c r="A62" s="267" t="s">
        <v>449</v>
      </c>
      <c r="B62" s="268">
        <v>0.39533333333333331</v>
      </c>
      <c r="C62" s="268">
        <v>0.5</v>
      </c>
      <c r="D62" s="268">
        <v>0</v>
      </c>
      <c r="E62" s="268"/>
      <c r="F62" s="269">
        <v>5360</v>
      </c>
      <c r="G62" s="270">
        <v>0.29299999999999998</v>
      </c>
      <c r="H62" s="270">
        <v>7.0000000000000001E-3</v>
      </c>
      <c r="I62" s="270">
        <v>4.0000000000000001E-3</v>
      </c>
      <c r="J62" s="270">
        <v>2E-3</v>
      </c>
      <c r="K62" s="270">
        <v>2.9000000000000001E-2</v>
      </c>
      <c r="L62" s="270">
        <v>6.0333333333333294E-2</v>
      </c>
      <c r="M62" s="271">
        <v>54.664179104477611</v>
      </c>
      <c r="N62" s="269">
        <v>5360</v>
      </c>
      <c r="O62" s="269">
        <v>5360</v>
      </c>
      <c r="P62" s="269">
        <v>5360</v>
      </c>
      <c r="Q62" s="269">
        <v>5360</v>
      </c>
      <c r="R62" s="269">
        <v>5360</v>
      </c>
      <c r="S62" s="269" t="s">
        <v>214</v>
      </c>
      <c r="T62" s="270">
        <v>0.29299999999999998</v>
      </c>
      <c r="U62" s="270">
        <v>0.29299999999999998</v>
      </c>
      <c r="V62" s="270">
        <v>0.29299999999999998</v>
      </c>
      <c r="W62" s="270">
        <v>0.29299999999999998</v>
      </c>
      <c r="X62" s="270">
        <v>0.29299999999999998</v>
      </c>
      <c r="Y62" s="270">
        <v>7.0000000000000001E-3</v>
      </c>
      <c r="Z62" s="270">
        <v>7.0000000000000001E-3</v>
      </c>
      <c r="AA62" s="270">
        <v>7.0000000000000001E-3</v>
      </c>
      <c r="AB62" s="270">
        <v>7.0000000000000001E-3</v>
      </c>
      <c r="AC62" s="270">
        <v>7.0000000000000001E-3</v>
      </c>
      <c r="AD62" s="270">
        <v>4.0000000000000001E-3</v>
      </c>
      <c r="AE62" s="270">
        <v>4.0000000000000001E-3</v>
      </c>
      <c r="AF62" s="270">
        <v>4.0000000000000001E-3</v>
      </c>
      <c r="AG62" s="270">
        <v>4.0000000000000001E-3</v>
      </c>
      <c r="AH62" s="270">
        <v>4.0000000000000001E-3</v>
      </c>
      <c r="AI62" s="270">
        <v>2E-3</v>
      </c>
      <c r="AJ62" s="270">
        <v>2E-3</v>
      </c>
      <c r="AK62" s="270">
        <v>2E-3</v>
      </c>
      <c r="AL62" s="270">
        <v>2E-3</v>
      </c>
      <c r="AM62" s="270">
        <v>2E-3</v>
      </c>
      <c r="AN62" s="270">
        <v>2.9000000000000001E-2</v>
      </c>
      <c r="AO62" s="270">
        <v>2.9000000000000001E-2</v>
      </c>
      <c r="AP62" s="270">
        <v>2.9000000000000001E-2</v>
      </c>
      <c r="AQ62" s="270">
        <v>2.9000000000000001E-2</v>
      </c>
      <c r="AR62" s="270">
        <v>2.9000000000000001E-2</v>
      </c>
      <c r="AS62" s="270">
        <v>0.06</v>
      </c>
      <c r="AT62" s="270">
        <v>0.06</v>
      </c>
      <c r="AU62" s="270">
        <v>0.06</v>
      </c>
      <c r="AV62" s="270">
        <v>0.06</v>
      </c>
      <c r="AW62" s="270">
        <v>0.06</v>
      </c>
      <c r="AX62" s="270">
        <v>0.12</v>
      </c>
      <c r="AY62" s="270">
        <v>0</v>
      </c>
      <c r="AZ62" s="270">
        <v>0</v>
      </c>
      <c r="BA62" s="270">
        <v>0</v>
      </c>
      <c r="BB62" s="270">
        <v>0</v>
      </c>
      <c r="BC62" s="270">
        <v>0</v>
      </c>
      <c r="BD62" s="270">
        <v>0</v>
      </c>
      <c r="BE62" s="270">
        <v>0</v>
      </c>
      <c r="BF62" s="270">
        <v>0</v>
      </c>
      <c r="BG62" s="270">
        <v>0</v>
      </c>
    </row>
    <row r="63" spans="1:59">
      <c r="A63" s="267" t="s">
        <v>450</v>
      </c>
      <c r="B63" s="268">
        <v>0.3979166666666667</v>
      </c>
      <c r="C63" s="268">
        <v>0.5</v>
      </c>
      <c r="D63" s="268">
        <v>0</v>
      </c>
      <c r="E63" s="268"/>
      <c r="F63" s="269">
        <v>5360</v>
      </c>
      <c r="G63" s="270">
        <v>0.29299999999999998</v>
      </c>
      <c r="H63" s="270">
        <v>7.0000000000000001E-3</v>
      </c>
      <c r="I63" s="270">
        <v>4.0000000000000001E-3</v>
      </c>
      <c r="J63" s="270">
        <v>2E-3</v>
      </c>
      <c r="K63" s="270">
        <v>2.9000000000000001E-2</v>
      </c>
      <c r="L63" s="270">
        <v>6.2916666666666676E-2</v>
      </c>
      <c r="M63" s="271">
        <v>54.664179104477611</v>
      </c>
      <c r="N63" s="269">
        <v>5080</v>
      </c>
      <c r="O63" s="269">
        <v>5080</v>
      </c>
      <c r="P63" s="269">
        <v>5080</v>
      </c>
      <c r="Q63" s="269">
        <v>5081</v>
      </c>
      <c r="R63" s="269">
        <v>5081</v>
      </c>
      <c r="S63" s="269" t="s">
        <v>214</v>
      </c>
      <c r="T63" s="270">
        <v>0.29299999999999998</v>
      </c>
      <c r="U63" s="270">
        <v>0.29299999999999998</v>
      </c>
      <c r="V63" s="270">
        <v>0.29299999999999998</v>
      </c>
      <c r="W63" s="270">
        <v>0.29299999999999998</v>
      </c>
      <c r="X63" s="270">
        <v>0.29299999999999998</v>
      </c>
      <c r="Y63" s="270">
        <v>7.0000000000000001E-3</v>
      </c>
      <c r="Z63" s="270">
        <v>7.0000000000000001E-3</v>
      </c>
      <c r="AA63" s="270">
        <v>7.0000000000000001E-3</v>
      </c>
      <c r="AB63" s="270">
        <v>7.0000000000000001E-3</v>
      </c>
      <c r="AC63" s="270">
        <v>7.0000000000000001E-3</v>
      </c>
      <c r="AD63" s="270">
        <v>4.0000000000000001E-3</v>
      </c>
      <c r="AE63" s="270">
        <v>4.0000000000000001E-3</v>
      </c>
      <c r="AF63" s="270">
        <v>4.0000000000000001E-3</v>
      </c>
      <c r="AG63" s="270">
        <v>4.0000000000000001E-3</v>
      </c>
      <c r="AH63" s="270">
        <v>4.0000000000000001E-3</v>
      </c>
      <c r="AI63" s="270">
        <v>2E-3</v>
      </c>
      <c r="AJ63" s="270">
        <v>2E-3</v>
      </c>
      <c r="AK63" s="270">
        <v>2E-3</v>
      </c>
      <c r="AL63" s="270">
        <v>2E-3</v>
      </c>
      <c r="AM63" s="270">
        <v>2E-3</v>
      </c>
      <c r="AN63" s="270">
        <v>2.9000000000000001E-2</v>
      </c>
      <c r="AO63" s="270">
        <v>2.9000000000000001E-2</v>
      </c>
      <c r="AP63" s="270">
        <v>2.9000000000000001E-2</v>
      </c>
      <c r="AQ63" s="270">
        <v>2.9000000000000001E-2</v>
      </c>
      <c r="AR63" s="270">
        <v>2.9000000000000001E-2</v>
      </c>
      <c r="AS63" s="270">
        <v>0.06</v>
      </c>
      <c r="AT63" s="270">
        <v>0.06</v>
      </c>
      <c r="AU63" s="270">
        <v>0.06</v>
      </c>
      <c r="AV63" s="270">
        <v>0.06</v>
      </c>
      <c r="AW63" s="270">
        <v>0.06</v>
      </c>
      <c r="AX63" s="270">
        <v>0.12</v>
      </c>
      <c r="AY63" s="270">
        <v>0</v>
      </c>
      <c r="AZ63" s="270">
        <v>0</v>
      </c>
      <c r="BA63" s="270">
        <v>0</v>
      </c>
      <c r="BB63" s="270">
        <v>0</v>
      </c>
      <c r="BC63" s="270">
        <v>0</v>
      </c>
      <c r="BD63" s="270">
        <v>0</v>
      </c>
      <c r="BE63" s="270">
        <v>0</v>
      </c>
      <c r="BF63" s="270">
        <v>0</v>
      </c>
      <c r="BG63" s="270">
        <v>0</v>
      </c>
    </row>
    <row r="64" spans="1:59">
      <c r="A64" s="267" t="s">
        <v>451</v>
      </c>
      <c r="B64" s="268">
        <v>1.1020833333333335</v>
      </c>
      <c r="C64" s="268">
        <v>2.6</v>
      </c>
      <c r="D64" s="268">
        <v>0</v>
      </c>
      <c r="E64" s="268"/>
      <c r="F64" s="269">
        <v>8700</v>
      </c>
      <c r="G64" s="270">
        <v>0.34799999999999998</v>
      </c>
      <c r="H64" s="270">
        <v>0.20100000000000001</v>
      </c>
      <c r="I64" s="270">
        <v>1.7999999999999999E-2</v>
      </c>
      <c r="J64" s="270">
        <v>0.122</v>
      </c>
      <c r="K64" s="270">
        <v>4.3999999999999997E-2</v>
      </c>
      <c r="L64" s="270">
        <v>0.36908333333333354</v>
      </c>
      <c r="M64" s="271">
        <v>40</v>
      </c>
      <c r="N64" s="269">
        <v>11000</v>
      </c>
      <c r="O64" s="269">
        <v>22000</v>
      </c>
      <c r="P64" s="269">
        <v>26000</v>
      </c>
      <c r="Q64" s="269">
        <v>29000</v>
      </c>
      <c r="R64" s="269">
        <v>34000</v>
      </c>
      <c r="S64" s="269" t="s">
        <v>138</v>
      </c>
      <c r="T64" s="270">
        <v>0.5</v>
      </c>
      <c r="U64" s="270">
        <v>1.1499999999999999</v>
      </c>
      <c r="V64" s="270">
        <v>1.45</v>
      </c>
      <c r="W64" s="270">
        <v>1.67</v>
      </c>
      <c r="X64" s="270">
        <v>1.97</v>
      </c>
      <c r="Y64" s="270">
        <v>0.3</v>
      </c>
      <c r="Z64" s="270">
        <v>0.57999999999999996</v>
      </c>
      <c r="AA64" s="270">
        <v>0.73</v>
      </c>
      <c r="AB64" s="270">
        <v>0.83</v>
      </c>
      <c r="AC64" s="270">
        <v>0.99</v>
      </c>
      <c r="AD64" s="270">
        <v>5.5E-2</v>
      </c>
      <c r="AE64" s="270">
        <v>0.1</v>
      </c>
      <c r="AF64" s="270">
        <v>0.13</v>
      </c>
      <c r="AG64" s="270">
        <v>0.15</v>
      </c>
      <c r="AH64" s="270">
        <v>0.17</v>
      </c>
      <c r="AI64" s="270">
        <v>0.2</v>
      </c>
      <c r="AJ64" s="270">
        <v>0.36</v>
      </c>
      <c r="AK64" s="270">
        <v>0.45</v>
      </c>
      <c r="AL64" s="270">
        <v>0.52</v>
      </c>
      <c r="AM64" s="270">
        <v>0.62</v>
      </c>
      <c r="AN64" s="270">
        <v>0.08</v>
      </c>
      <c r="AO64" s="270">
        <v>0.17</v>
      </c>
      <c r="AP64" s="270">
        <v>0.22</v>
      </c>
      <c r="AQ64" s="270">
        <v>0.25</v>
      </c>
      <c r="AR64" s="270">
        <v>0.28999999999999998</v>
      </c>
      <c r="AS64" s="270">
        <v>0.25</v>
      </c>
      <c r="AT64" s="270">
        <v>0.35</v>
      </c>
      <c r="AU64" s="270">
        <v>0.45</v>
      </c>
      <c r="AV64" s="270">
        <v>0.51</v>
      </c>
      <c r="AW64" s="270">
        <v>0.6</v>
      </c>
      <c r="AX64" s="270">
        <v>0</v>
      </c>
      <c r="AY64" s="270">
        <v>5</v>
      </c>
      <c r="AZ64" s="270">
        <v>0</v>
      </c>
      <c r="BA64" s="270">
        <v>0</v>
      </c>
      <c r="BB64" s="270">
        <v>0</v>
      </c>
      <c r="BC64" s="270">
        <v>0</v>
      </c>
      <c r="BD64" s="270">
        <v>0</v>
      </c>
      <c r="BE64" s="270">
        <v>0</v>
      </c>
      <c r="BF64" s="270">
        <v>0</v>
      </c>
      <c r="BG64" s="270">
        <v>0</v>
      </c>
    </row>
    <row r="65" spans="1:59">
      <c r="A65" s="267" t="s">
        <v>452</v>
      </c>
      <c r="B65" s="268">
        <v>5.5315000000000003</v>
      </c>
      <c r="C65" s="268">
        <v>13</v>
      </c>
      <c r="D65" s="268">
        <v>3.9169999999999998</v>
      </c>
      <c r="E65" s="268"/>
      <c r="F65" s="269">
        <v>16050</v>
      </c>
      <c r="G65" s="270">
        <v>0.754</v>
      </c>
      <c r="H65" s="270">
        <v>0.13500000000000001</v>
      </c>
      <c r="I65" s="270">
        <v>0.19700000000000001</v>
      </c>
      <c r="J65" s="270">
        <v>0.124</v>
      </c>
      <c r="K65" s="270">
        <v>0.15</v>
      </c>
      <c r="L65" s="270">
        <v>0.25450000000000106</v>
      </c>
      <c r="M65" s="271">
        <v>46.978193146417446</v>
      </c>
      <c r="N65" s="269">
        <v>16840</v>
      </c>
      <c r="O65" s="269">
        <v>18170</v>
      </c>
      <c r="P65" s="269">
        <v>19490</v>
      </c>
      <c r="Q65" s="269">
        <v>20820</v>
      </c>
      <c r="R65" s="269">
        <v>22140</v>
      </c>
      <c r="S65" s="269" t="s">
        <v>145</v>
      </c>
      <c r="T65" s="270">
        <v>0.76700000000000002</v>
      </c>
      <c r="U65" s="270">
        <v>0.78500000000000003</v>
      </c>
      <c r="V65" s="270">
        <v>0.8</v>
      </c>
      <c r="W65" s="270">
        <v>0.81100000000000005</v>
      </c>
      <c r="X65" s="270">
        <v>0.81899999999999995</v>
      </c>
      <c r="Y65" s="270">
        <v>0.124</v>
      </c>
      <c r="Z65" s="270">
        <v>0.113</v>
      </c>
      <c r="AA65" s="270">
        <v>0.10199999999999999</v>
      </c>
      <c r="AB65" s="270">
        <v>9.5000000000000001E-2</v>
      </c>
      <c r="AC65" s="270">
        <v>8.7999999999999995E-2</v>
      </c>
      <c r="AD65" s="270">
        <v>0.17699999999999999</v>
      </c>
      <c r="AE65" s="270">
        <v>0.157</v>
      </c>
      <c r="AF65" s="270">
        <v>0.13800000000000001</v>
      </c>
      <c r="AG65" s="270">
        <v>0.125</v>
      </c>
      <c r="AH65" s="270">
        <v>0.113</v>
      </c>
      <c r="AI65" s="270">
        <v>0.11</v>
      </c>
      <c r="AJ65" s="270">
        <v>9.9000000000000005E-2</v>
      </c>
      <c r="AK65" s="270">
        <v>0.09</v>
      </c>
      <c r="AL65" s="270">
        <v>8.5000000000000006E-2</v>
      </c>
      <c r="AM65" s="270">
        <v>8.1000000000000003E-2</v>
      </c>
      <c r="AN65" s="270">
        <v>0.158</v>
      </c>
      <c r="AO65" s="270">
        <v>0.16900000000000001</v>
      </c>
      <c r="AP65" s="270">
        <v>0.17399999999999999</v>
      </c>
      <c r="AQ65" s="270">
        <v>0.18</v>
      </c>
      <c r="AR65" s="270">
        <v>0.186</v>
      </c>
      <c r="AS65" s="270">
        <v>0.37</v>
      </c>
      <c r="AT65" s="270">
        <v>0.39</v>
      </c>
      <c r="AU65" s="270">
        <v>0.41</v>
      </c>
      <c r="AV65" s="270">
        <v>0.42</v>
      </c>
      <c r="AW65" s="270">
        <v>0.43</v>
      </c>
      <c r="AX65" s="270">
        <v>0</v>
      </c>
      <c r="AY65" s="270">
        <v>0</v>
      </c>
      <c r="AZ65" s="270">
        <v>0</v>
      </c>
      <c r="BA65" s="270">
        <v>0</v>
      </c>
      <c r="BB65" s="270">
        <v>0</v>
      </c>
      <c r="BC65" s="270">
        <v>0</v>
      </c>
      <c r="BD65" s="270">
        <v>0</v>
      </c>
      <c r="BE65" s="270">
        <v>0</v>
      </c>
      <c r="BF65" s="270">
        <v>0</v>
      </c>
      <c r="BG65" s="270">
        <v>0</v>
      </c>
    </row>
    <row r="66" spans="1:59">
      <c r="A66" s="267" t="s">
        <v>453</v>
      </c>
      <c r="B66" s="268">
        <v>9.0416666666666659E-2</v>
      </c>
      <c r="C66" s="268">
        <v>0.3</v>
      </c>
      <c r="D66" s="268">
        <v>0</v>
      </c>
      <c r="E66" s="268"/>
      <c r="F66" s="269">
        <v>1654</v>
      </c>
      <c r="G66" s="270">
        <v>6.9000000000000006E-2</v>
      </c>
      <c r="H66" s="270">
        <v>8.9999999999999993E-3</v>
      </c>
      <c r="I66" s="270">
        <v>0</v>
      </c>
      <c r="J66" s="270">
        <v>5.0000000000000001E-3</v>
      </c>
      <c r="K66" s="270">
        <v>0</v>
      </c>
      <c r="L66" s="270">
        <v>7.4166666666666548E-3</v>
      </c>
      <c r="M66" s="271">
        <v>41.717049576783552</v>
      </c>
      <c r="N66" s="269">
        <v>1848</v>
      </c>
      <c r="O66" s="269">
        <v>2113</v>
      </c>
      <c r="P66" s="269">
        <v>2430</v>
      </c>
      <c r="Q66" s="269">
        <v>2795</v>
      </c>
      <c r="R66" s="269">
        <v>3186</v>
      </c>
      <c r="S66" s="269" t="s">
        <v>173</v>
      </c>
      <c r="T66" s="270">
        <v>8.5999999999999993E-2</v>
      </c>
      <c r="U66" s="270">
        <v>9.9000000000000005E-2</v>
      </c>
      <c r="V66" s="270">
        <v>0.114</v>
      </c>
      <c r="W66" s="270">
        <v>0.13100000000000001</v>
      </c>
      <c r="X66" s="270">
        <v>0.152</v>
      </c>
      <c r="Y66" s="270">
        <v>1.4999999999999999E-2</v>
      </c>
      <c r="Z66" s="270">
        <v>2.4E-2</v>
      </c>
      <c r="AA66" s="270">
        <v>2.8000000000000001E-2</v>
      </c>
      <c r="AB66" s="270">
        <v>3.2000000000000001E-2</v>
      </c>
      <c r="AC66" s="270">
        <v>3.5000000000000003E-2</v>
      </c>
      <c r="AD66" s="270">
        <v>0</v>
      </c>
      <c r="AE66" s="270">
        <v>0</v>
      </c>
      <c r="AF66" s="270">
        <v>0</v>
      </c>
      <c r="AG66" s="270">
        <v>0</v>
      </c>
      <c r="AH66" s="270">
        <v>1E-3</v>
      </c>
      <c r="AI66" s="270">
        <v>6.0000000000000001E-3</v>
      </c>
      <c r="AJ66" s="270">
        <v>7.0000000000000001E-3</v>
      </c>
      <c r="AK66" s="270">
        <v>8.0000000000000002E-3</v>
      </c>
      <c r="AL66" s="270">
        <v>8.9999999999999993E-3</v>
      </c>
      <c r="AM66" s="270">
        <v>0.01</v>
      </c>
      <c r="AN66" s="270">
        <v>0</v>
      </c>
      <c r="AO66" s="270">
        <v>0</v>
      </c>
      <c r="AP66" s="270">
        <v>0</v>
      </c>
      <c r="AQ66" s="270">
        <v>0</v>
      </c>
      <c r="AR66" s="270">
        <v>0</v>
      </c>
      <c r="AS66" s="270">
        <v>1.0999999999999999E-2</v>
      </c>
      <c r="AT66" s="270">
        <v>1.0999999999999999E-2</v>
      </c>
      <c r="AU66" s="270">
        <v>1.0999999999999999E-2</v>
      </c>
      <c r="AV66" s="270">
        <v>1.0999999999999999E-2</v>
      </c>
      <c r="AW66" s="270">
        <v>1.0999999999999999E-2</v>
      </c>
      <c r="AX66" s="270">
        <v>0</v>
      </c>
      <c r="AY66" s="270">
        <v>0</v>
      </c>
      <c r="AZ66" s="270">
        <v>0</v>
      </c>
      <c r="BA66" s="270">
        <v>0</v>
      </c>
      <c r="BB66" s="270">
        <v>0</v>
      </c>
      <c r="BC66" s="270">
        <v>0</v>
      </c>
      <c r="BD66" s="270">
        <v>0</v>
      </c>
      <c r="BE66" s="270">
        <v>0</v>
      </c>
      <c r="BF66" s="270">
        <v>0</v>
      </c>
      <c r="BG66" s="270">
        <v>0</v>
      </c>
    </row>
    <row r="67" spans="1:59">
      <c r="A67" s="267" t="s">
        <v>454</v>
      </c>
      <c r="B67" s="268">
        <v>0.19616666666666668</v>
      </c>
      <c r="C67" s="268">
        <v>0</v>
      </c>
      <c r="D67" s="268">
        <v>0</v>
      </c>
      <c r="E67" s="268"/>
      <c r="F67" s="269">
        <v>3566</v>
      </c>
      <c r="G67" s="270">
        <v>0.15</v>
      </c>
      <c r="H67" s="270">
        <v>0.03</v>
      </c>
      <c r="I67" s="270">
        <v>0</v>
      </c>
      <c r="J67" s="270">
        <v>0.01</v>
      </c>
      <c r="K67" s="270">
        <v>0</v>
      </c>
      <c r="L67" s="270">
        <v>6.1666666666666814E-3</v>
      </c>
      <c r="M67" s="271">
        <v>42.063937184520469</v>
      </c>
      <c r="N67" s="269">
        <v>3600</v>
      </c>
      <c r="O67" s="269">
        <v>3700</v>
      </c>
      <c r="P67" s="269">
        <v>3800</v>
      </c>
      <c r="Q67" s="269">
        <v>3900</v>
      </c>
      <c r="R67" s="269">
        <v>4000</v>
      </c>
      <c r="S67" s="269" t="s">
        <v>129</v>
      </c>
      <c r="T67" s="270">
        <v>0.155</v>
      </c>
      <c r="U67" s="270">
        <v>0.16</v>
      </c>
      <c r="V67" s="270">
        <v>0.16500000000000001</v>
      </c>
      <c r="W67" s="270">
        <v>0.16900000000000001</v>
      </c>
      <c r="X67" s="270">
        <v>0.17399999999999999</v>
      </c>
      <c r="Y67" s="270">
        <v>0.02</v>
      </c>
      <c r="Z67" s="270">
        <v>0.02</v>
      </c>
      <c r="AA67" s="270">
        <v>0.02</v>
      </c>
      <c r="AB67" s="270">
        <v>0.02</v>
      </c>
      <c r="AC67" s="270">
        <v>0.02</v>
      </c>
      <c r="AD67" s="270">
        <v>0</v>
      </c>
      <c r="AE67" s="270">
        <v>0</v>
      </c>
      <c r="AF67" s="270">
        <v>0</v>
      </c>
      <c r="AG67" s="270">
        <v>0</v>
      </c>
      <c r="AH67" s="270">
        <v>0</v>
      </c>
      <c r="AI67" s="270">
        <v>0.02</v>
      </c>
      <c r="AJ67" s="270">
        <v>0.02</v>
      </c>
      <c r="AK67" s="270">
        <v>0.02</v>
      </c>
      <c r="AL67" s="270">
        <v>0.02</v>
      </c>
      <c r="AM67" s="270">
        <v>0.02</v>
      </c>
      <c r="AN67" s="270">
        <v>0</v>
      </c>
      <c r="AO67" s="270">
        <v>0</v>
      </c>
      <c r="AP67" s="270">
        <v>0</v>
      </c>
      <c r="AQ67" s="270">
        <v>0</v>
      </c>
      <c r="AR67" s="270">
        <v>0</v>
      </c>
      <c r="AS67" s="270">
        <v>2.9000000000000001E-2</v>
      </c>
      <c r="AT67" s="270">
        <v>0.03</v>
      </c>
      <c r="AU67" s="270">
        <v>3.1E-2</v>
      </c>
      <c r="AV67" s="270">
        <v>3.1E-2</v>
      </c>
      <c r="AW67" s="270">
        <v>3.2000000000000001E-2</v>
      </c>
      <c r="AX67" s="270">
        <v>0.11</v>
      </c>
      <c r="AY67" s="270">
        <v>0</v>
      </c>
      <c r="AZ67" s="270">
        <v>0</v>
      </c>
      <c r="BA67" s="270">
        <v>0</v>
      </c>
      <c r="BB67" s="270">
        <v>0</v>
      </c>
      <c r="BC67" s="270">
        <v>0</v>
      </c>
      <c r="BD67" s="270">
        <v>0</v>
      </c>
      <c r="BE67" s="270">
        <v>0</v>
      </c>
      <c r="BF67" s="270">
        <v>0</v>
      </c>
      <c r="BG67" s="270">
        <v>0</v>
      </c>
    </row>
    <row r="68" spans="1:59">
      <c r="A68" s="267" t="s">
        <v>455</v>
      </c>
      <c r="B68" s="268">
        <v>1.2973333333333332</v>
      </c>
      <c r="C68" s="268">
        <v>1.1919999999999999</v>
      </c>
      <c r="D68" s="268">
        <v>0</v>
      </c>
      <c r="E68" s="268"/>
      <c r="F68" s="269">
        <v>17147</v>
      </c>
      <c r="G68" s="270">
        <v>1.194</v>
      </c>
      <c r="H68" s="270">
        <v>8.7999999999999995E-2</v>
      </c>
      <c r="I68" s="270">
        <v>0</v>
      </c>
      <c r="J68" s="270">
        <v>0</v>
      </c>
      <c r="K68" s="270">
        <v>0</v>
      </c>
      <c r="L68" s="270">
        <v>1.5333333333333199E-2</v>
      </c>
      <c r="M68" s="271">
        <v>69.633171983437336</v>
      </c>
      <c r="N68" s="269">
        <v>17000</v>
      </c>
      <c r="O68" s="269">
        <v>16900</v>
      </c>
      <c r="P68" s="269">
        <v>16800</v>
      </c>
      <c r="Q68" s="269">
        <v>16700</v>
      </c>
      <c r="R68" s="269">
        <v>16600</v>
      </c>
      <c r="S68" s="269" t="s">
        <v>200</v>
      </c>
      <c r="T68" s="270">
        <v>1.18</v>
      </c>
      <c r="U68" s="270">
        <v>1.17</v>
      </c>
      <c r="V68" s="270">
        <v>1.1599999999999999</v>
      </c>
      <c r="W68" s="270">
        <v>1.1499999999999999</v>
      </c>
      <c r="X68" s="270">
        <v>1.1399999999999999</v>
      </c>
      <c r="Y68" s="270">
        <v>8.6999999999999994E-2</v>
      </c>
      <c r="Z68" s="270">
        <v>8.6999999999999994E-2</v>
      </c>
      <c r="AA68" s="270">
        <v>8.6999999999999994E-2</v>
      </c>
      <c r="AB68" s="270">
        <v>8.6999999999999994E-2</v>
      </c>
      <c r="AC68" s="270">
        <v>8.6999999999999994E-2</v>
      </c>
      <c r="AD68" s="270">
        <v>0</v>
      </c>
      <c r="AE68" s="270">
        <v>0</v>
      </c>
      <c r="AF68" s="270">
        <v>0</v>
      </c>
      <c r="AG68" s="270">
        <v>0</v>
      </c>
      <c r="AH68" s="270">
        <v>0</v>
      </c>
      <c r="AI68" s="270">
        <v>0</v>
      </c>
      <c r="AJ68" s="270">
        <v>0</v>
      </c>
      <c r="AK68" s="270">
        <v>0</v>
      </c>
      <c r="AL68" s="270">
        <v>0</v>
      </c>
      <c r="AM68" s="270">
        <v>0</v>
      </c>
      <c r="AN68" s="270">
        <v>0</v>
      </c>
      <c r="AO68" s="270">
        <v>0</v>
      </c>
      <c r="AP68" s="270">
        <v>0</v>
      </c>
      <c r="AQ68" s="270">
        <v>0</v>
      </c>
      <c r="AR68" s="270">
        <v>0</v>
      </c>
      <c r="AS68" s="270">
        <v>-2.1999999999999999E-2</v>
      </c>
      <c r="AT68" s="270">
        <v>-2.1999999999999999E-2</v>
      </c>
      <c r="AU68" s="270">
        <v>-2.1000000000000001E-2</v>
      </c>
      <c r="AV68" s="270">
        <v>-2.1000000000000001E-2</v>
      </c>
      <c r="AW68" s="270">
        <v>-2.1000000000000001E-2</v>
      </c>
      <c r="AX68" s="270">
        <v>0</v>
      </c>
      <c r="AY68" s="270">
        <v>0</v>
      </c>
      <c r="AZ68" s="270">
        <v>0</v>
      </c>
      <c r="BA68" s="270">
        <v>0</v>
      </c>
      <c r="BB68" s="270">
        <v>0</v>
      </c>
      <c r="BC68" s="270">
        <v>0</v>
      </c>
      <c r="BD68" s="270">
        <v>0</v>
      </c>
      <c r="BE68" s="270">
        <v>0</v>
      </c>
      <c r="BF68" s="270">
        <v>0</v>
      </c>
      <c r="BG68" s="270">
        <v>0</v>
      </c>
    </row>
    <row r="69" spans="1:59">
      <c r="A69" s="267" t="s">
        <v>216</v>
      </c>
      <c r="B69" s="268">
        <v>3.808333333333333E-2</v>
      </c>
      <c r="C69" s="268">
        <v>0.21400000000000002</v>
      </c>
      <c r="D69" s="268">
        <v>0</v>
      </c>
      <c r="E69" s="268"/>
      <c r="F69" s="269">
        <v>415</v>
      </c>
      <c r="G69" s="270">
        <v>3.1E-2</v>
      </c>
      <c r="H69" s="270">
        <v>3.0000000000000001E-3</v>
      </c>
      <c r="I69" s="270">
        <v>0</v>
      </c>
      <c r="J69" s="270">
        <v>0</v>
      </c>
      <c r="K69" s="270">
        <v>2E-3</v>
      </c>
      <c r="L69" s="270">
        <v>2.0833333333333259E-3</v>
      </c>
      <c r="M69" s="271">
        <v>74.698795180722897</v>
      </c>
      <c r="N69" s="269">
        <v>450</v>
      </c>
      <c r="O69" s="269">
        <v>500</v>
      </c>
      <c r="P69" s="269">
        <v>550</v>
      </c>
      <c r="Q69" s="269">
        <v>600</v>
      </c>
      <c r="R69" s="269">
        <v>650</v>
      </c>
      <c r="S69" s="269" t="s">
        <v>202</v>
      </c>
      <c r="T69" s="270">
        <v>2.5999999999999999E-2</v>
      </c>
      <c r="U69" s="270">
        <v>2.5999999999999999E-2</v>
      </c>
      <c r="V69" s="270">
        <v>2.5999999999999999E-2</v>
      </c>
      <c r="W69" s="270">
        <v>2.7E-2</v>
      </c>
      <c r="X69" s="270">
        <v>2.7E-2</v>
      </c>
      <c r="Y69" s="270">
        <v>5.0000000000000001E-3</v>
      </c>
      <c r="Z69" s="270">
        <v>6.0000000000000001E-3</v>
      </c>
      <c r="AA69" s="270">
        <v>6.0000000000000001E-3</v>
      </c>
      <c r="AB69" s="270">
        <v>6.0000000000000001E-3</v>
      </c>
      <c r="AC69" s="270">
        <v>6.0000000000000001E-3</v>
      </c>
      <c r="AD69" s="270">
        <v>0</v>
      </c>
      <c r="AE69" s="270">
        <v>0</v>
      </c>
      <c r="AF69" s="270">
        <v>0</v>
      </c>
      <c r="AG69" s="270">
        <v>0</v>
      </c>
      <c r="AH69" s="270">
        <v>0</v>
      </c>
      <c r="AI69" s="270">
        <v>0</v>
      </c>
      <c r="AJ69" s="270">
        <v>0</v>
      </c>
      <c r="AK69" s="270">
        <v>0</v>
      </c>
      <c r="AL69" s="270">
        <v>0</v>
      </c>
      <c r="AM69" s="270">
        <v>0</v>
      </c>
      <c r="AN69" s="270">
        <v>2E-3</v>
      </c>
      <c r="AO69" s="270">
        <v>2E-3</v>
      </c>
      <c r="AP69" s="270">
        <v>2E-3</v>
      </c>
      <c r="AQ69" s="270">
        <v>2E-3</v>
      </c>
      <c r="AR69" s="270">
        <v>2E-3</v>
      </c>
      <c r="AS69" s="270">
        <v>0</v>
      </c>
      <c r="AT69" s="270">
        <v>0</v>
      </c>
      <c r="AU69" s="270">
        <v>0</v>
      </c>
      <c r="AV69" s="270">
        <v>0</v>
      </c>
      <c r="AW69" s="270">
        <v>0</v>
      </c>
      <c r="AX69" s="270">
        <v>0</v>
      </c>
      <c r="AY69" s="270">
        <v>0</v>
      </c>
      <c r="AZ69" s="270">
        <v>0</v>
      </c>
      <c r="BA69" s="270">
        <v>0</v>
      </c>
      <c r="BB69" s="270">
        <v>0</v>
      </c>
      <c r="BC69" s="270">
        <v>0</v>
      </c>
      <c r="BD69" s="270">
        <v>0</v>
      </c>
      <c r="BE69" s="270">
        <v>0</v>
      </c>
      <c r="BF69" s="270">
        <v>0</v>
      </c>
      <c r="BG69" s="270">
        <v>0</v>
      </c>
    </row>
    <row r="70" spans="1:59">
      <c r="A70" s="267" t="s">
        <v>456</v>
      </c>
      <c r="B70" s="268">
        <v>14.232083333333334</v>
      </c>
      <c r="C70" s="268">
        <v>32.875</v>
      </c>
      <c r="D70" s="268">
        <v>4.6305342465753423</v>
      </c>
      <c r="E70" s="268"/>
      <c r="F70" s="269">
        <v>84474</v>
      </c>
      <c r="G70" s="270">
        <v>5.43</v>
      </c>
      <c r="H70" s="270">
        <v>0</v>
      </c>
      <c r="I70" s="270">
        <v>2.3439999999999999</v>
      </c>
      <c r="J70" s="270">
        <v>0</v>
      </c>
      <c r="K70" s="270">
        <v>0.92</v>
      </c>
      <c r="L70" s="270">
        <v>0.90754908675799228</v>
      </c>
      <c r="M70" s="271">
        <v>64.280133532211096</v>
      </c>
      <c r="N70" s="269">
        <v>96374</v>
      </c>
      <c r="O70" s="269">
        <v>117025</v>
      </c>
      <c r="P70" s="269">
        <v>138790</v>
      </c>
      <c r="Q70" s="269">
        <v>158803</v>
      </c>
      <c r="R70" s="269">
        <v>182622</v>
      </c>
      <c r="S70" s="269" t="s">
        <v>216</v>
      </c>
      <c r="T70" s="270">
        <v>6</v>
      </c>
      <c r="U70" s="270">
        <v>7</v>
      </c>
      <c r="V70" s="270">
        <v>8</v>
      </c>
      <c r="W70" s="270">
        <v>9</v>
      </c>
      <c r="X70" s="270">
        <v>10</v>
      </c>
      <c r="Y70" s="270">
        <v>0</v>
      </c>
      <c r="Z70" s="270">
        <v>0</v>
      </c>
      <c r="AA70" s="270">
        <v>0</v>
      </c>
      <c r="AB70" s="270">
        <v>0</v>
      </c>
      <c r="AC70" s="270">
        <v>0</v>
      </c>
      <c r="AD70" s="270">
        <v>2.19</v>
      </c>
      <c r="AE70" s="270">
        <v>2.1930000000000001</v>
      </c>
      <c r="AF70" s="270">
        <v>2.1930000000000001</v>
      </c>
      <c r="AG70" s="270">
        <v>2.1930000000000001</v>
      </c>
      <c r="AH70" s="270">
        <v>2.1930000000000001</v>
      </c>
      <c r="AI70" s="270">
        <v>0</v>
      </c>
      <c r="AJ70" s="270">
        <v>0</v>
      </c>
      <c r="AK70" s="270">
        <v>0</v>
      </c>
      <c r="AL70" s="270">
        <v>0</v>
      </c>
      <c r="AM70" s="270">
        <v>0</v>
      </c>
      <c r="AN70" s="270">
        <v>1.1200000000000001</v>
      </c>
      <c r="AO70" s="270">
        <v>1.5</v>
      </c>
      <c r="AP70" s="270">
        <v>1.75</v>
      </c>
      <c r="AQ70" s="270">
        <v>1.75</v>
      </c>
      <c r="AR70" s="270">
        <v>2</v>
      </c>
      <c r="AS70" s="270">
        <v>1.538</v>
      </c>
      <c r="AT70" s="270">
        <v>1.7669999999999999</v>
      </c>
      <c r="AU70" s="270">
        <v>1.9730000000000001</v>
      </c>
      <c r="AV70" s="270">
        <v>2.1389999999999998</v>
      </c>
      <c r="AW70" s="270">
        <v>2.3450000000000002</v>
      </c>
      <c r="AX70" s="270">
        <v>14.3</v>
      </c>
      <c r="AY70" s="270">
        <v>0</v>
      </c>
      <c r="AZ70" s="270">
        <v>0</v>
      </c>
      <c r="BA70" s="270">
        <v>0</v>
      </c>
      <c r="BB70" s="270">
        <v>0</v>
      </c>
      <c r="BC70" s="270">
        <v>0</v>
      </c>
      <c r="BD70" s="270">
        <v>0</v>
      </c>
      <c r="BE70" s="270">
        <v>0</v>
      </c>
      <c r="BF70" s="270">
        <v>0</v>
      </c>
      <c r="BG70" s="270">
        <v>0</v>
      </c>
    </row>
    <row r="71" spans="1:59">
      <c r="A71" s="267" t="s">
        <v>457</v>
      </c>
      <c r="B71" s="268">
        <v>1.5614166666666665</v>
      </c>
      <c r="C71" s="268">
        <v>6</v>
      </c>
      <c r="D71" s="268">
        <v>0</v>
      </c>
      <c r="E71" s="268"/>
      <c r="F71" s="269">
        <v>21260</v>
      </c>
      <c r="G71" s="270">
        <v>1.0269999999999999</v>
      </c>
      <c r="H71" s="270">
        <v>0.13100000000000001</v>
      </c>
      <c r="I71" s="270">
        <v>0</v>
      </c>
      <c r="J71" s="270">
        <v>3.9E-2</v>
      </c>
      <c r="K71" s="270">
        <v>0.2</v>
      </c>
      <c r="L71" s="270">
        <v>0.16441666666666666</v>
      </c>
      <c r="M71" s="271">
        <v>48.306679209783624</v>
      </c>
      <c r="N71" s="269">
        <v>22718</v>
      </c>
      <c r="O71" s="269">
        <v>27585</v>
      </c>
      <c r="P71" s="269">
        <v>31998</v>
      </c>
      <c r="Q71" s="269">
        <v>37117</v>
      </c>
      <c r="R71" s="269">
        <v>44540</v>
      </c>
      <c r="S71" s="269" t="s">
        <v>216</v>
      </c>
      <c r="T71" s="270">
        <v>1.3919999999999999</v>
      </c>
      <c r="U71" s="270">
        <v>1.694</v>
      </c>
      <c r="V71" s="270">
        <v>2.0219999999999998</v>
      </c>
      <c r="W71" s="270">
        <v>2.0619999999999998</v>
      </c>
      <c r="X71" s="270">
        <v>2.1030000000000002</v>
      </c>
      <c r="Y71" s="270">
        <v>0.17699999999999999</v>
      </c>
      <c r="Z71" s="270">
        <v>0.215</v>
      </c>
      <c r="AA71" s="270">
        <v>0.25600000000000001</v>
      </c>
      <c r="AB71" s="270">
        <v>0.26100000000000001</v>
      </c>
      <c r="AC71" s="270">
        <v>0.313</v>
      </c>
      <c r="AD71" s="270">
        <v>0</v>
      </c>
      <c r="AE71" s="270">
        <v>0</v>
      </c>
      <c r="AF71" s="270">
        <v>0</v>
      </c>
      <c r="AG71" s="270">
        <v>0</v>
      </c>
      <c r="AH71" s="270">
        <v>0</v>
      </c>
      <c r="AI71" s="270">
        <v>6.8000000000000005E-2</v>
      </c>
      <c r="AJ71" s="270">
        <v>0.06</v>
      </c>
      <c r="AK71" s="270">
        <v>7.1999999999999995E-2</v>
      </c>
      <c r="AL71" s="270">
        <v>7.2999999999999995E-2</v>
      </c>
      <c r="AM71" s="270">
        <v>8.6999999999999994E-2</v>
      </c>
      <c r="AN71" s="270">
        <v>0.3</v>
      </c>
      <c r="AO71" s="270">
        <v>0.3</v>
      </c>
      <c r="AP71" s="270">
        <v>0.3</v>
      </c>
      <c r="AQ71" s="270">
        <v>0.3</v>
      </c>
      <c r="AR71" s="270">
        <v>0.3</v>
      </c>
      <c r="AS71" s="270">
        <v>0.183</v>
      </c>
      <c r="AT71" s="270">
        <v>0.311</v>
      </c>
      <c r="AU71" s="270">
        <v>0.54300000000000004</v>
      </c>
      <c r="AV71" s="270">
        <v>0.65100000000000002</v>
      </c>
      <c r="AW71" s="270">
        <v>0.78100000000000003</v>
      </c>
      <c r="AX71" s="270">
        <v>0</v>
      </c>
      <c r="AY71" s="270">
        <v>0</v>
      </c>
      <c r="AZ71" s="270">
        <v>0</v>
      </c>
      <c r="BA71" s="270">
        <v>0</v>
      </c>
      <c r="BB71" s="270">
        <v>0</v>
      </c>
      <c r="BC71" s="270">
        <v>0</v>
      </c>
      <c r="BD71" s="270">
        <v>0</v>
      </c>
      <c r="BE71" s="270">
        <v>0</v>
      </c>
      <c r="BF71" s="270">
        <v>0</v>
      </c>
      <c r="BG71" s="270">
        <v>0</v>
      </c>
    </row>
    <row r="72" spans="1:59">
      <c r="A72" s="267" t="s">
        <v>458</v>
      </c>
      <c r="B72" s="268">
        <v>0.49916666666666676</v>
      </c>
      <c r="C72" s="268">
        <v>2</v>
      </c>
      <c r="D72" s="268">
        <v>0</v>
      </c>
      <c r="E72" s="268"/>
      <c r="F72" s="269">
        <v>4007</v>
      </c>
      <c r="G72" s="270">
        <v>0.16</v>
      </c>
      <c r="H72" s="270">
        <v>0.127</v>
      </c>
      <c r="I72" s="270">
        <v>1.4E-2</v>
      </c>
      <c r="J72" s="270">
        <v>0</v>
      </c>
      <c r="K72" s="270">
        <v>5.0000000000000001E-3</v>
      </c>
      <c r="L72" s="270">
        <v>0.19316666666666671</v>
      </c>
      <c r="M72" s="271">
        <v>39.930122285999502</v>
      </c>
      <c r="N72" s="269">
        <v>4207</v>
      </c>
      <c r="O72" s="269">
        <v>4417</v>
      </c>
      <c r="P72" s="269">
        <v>4637</v>
      </c>
      <c r="Q72" s="269">
        <v>4868</v>
      </c>
      <c r="R72" s="269">
        <v>5111</v>
      </c>
      <c r="S72" s="269" t="s">
        <v>139</v>
      </c>
      <c r="T72" s="270">
        <v>0.16300000000000001</v>
      </c>
      <c r="U72" s="270">
        <v>0.16600000000000001</v>
      </c>
      <c r="V72" s="270">
        <v>0.16900000000000001</v>
      </c>
      <c r="W72" s="270">
        <v>0.17199999999999999</v>
      </c>
      <c r="X72" s="270">
        <v>0.17499999999999999</v>
      </c>
      <c r="Y72" s="270">
        <v>0.13</v>
      </c>
      <c r="Z72" s="270">
        <v>0.13300000000000001</v>
      </c>
      <c r="AA72" s="270">
        <v>0.13600000000000001</v>
      </c>
      <c r="AB72" s="270">
        <v>0.13900000000000001</v>
      </c>
      <c r="AC72" s="270">
        <v>0.14199999999999999</v>
      </c>
      <c r="AD72" s="270">
        <v>1.4999999999999999E-2</v>
      </c>
      <c r="AE72" s="270">
        <v>1.6E-2</v>
      </c>
      <c r="AF72" s="270">
        <v>1.7000000000000001E-2</v>
      </c>
      <c r="AG72" s="270">
        <v>1.7999999999999999E-2</v>
      </c>
      <c r="AH72" s="270">
        <v>1.9E-2</v>
      </c>
      <c r="AI72" s="270">
        <v>0</v>
      </c>
      <c r="AJ72" s="270">
        <v>0</v>
      </c>
      <c r="AK72" s="270">
        <v>0</v>
      </c>
      <c r="AL72" s="270">
        <v>0</v>
      </c>
      <c r="AM72" s="270">
        <v>0</v>
      </c>
      <c r="AN72" s="270">
        <v>5.0000000000000001E-3</v>
      </c>
      <c r="AO72" s="270">
        <v>6.0000000000000001E-3</v>
      </c>
      <c r="AP72" s="270">
        <v>6.0000000000000001E-3</v>
      </c>
      <c r="AQ72" s="270">
        <v>6.0000000000000001E-3</v>
      </c>
      <c r="AR72" s="270">
        <v>7.0000000000000001E-3</v>
      </c>
      <c r="AS72" s="270">
        <v>0.19700000000000001</v>
      </c>
      <c r="AT72" s="270">
        <v>0.20200000000000001</v>
      </c>
      <c r="AU72" s="270">
        <v>0.20699999999999999</v>
      </c>
      <c r="AV72" s="270">
        <v>0.21099999999999999</v>
      </c>
      <c r="AW72" s="270">
        <v>0.216</v>
      </c>
      <c r="AX72" s="270">
        <v>0</v>
      </c>
      <c r="AY72" s="270">
        <v>0</v>
      </c>
      <c r="AZ72" s="270">
        <v>0</v>
      </c>
      <c r="BA72" s="270">
        <v>0</v>
      </c>
      <c r="BB72" s="270">
        <v>0</v>
      </c>
      <c r="BC72" s="270">
        <v>0</v>
      </c>
      <c r="BD72" s="270">
        <v>0</v>
      </c>
      <c r="BE72" s="270">
        <v>0</v>
      </c>
      <c r="BF72" s="270">
        <v>0</v>
      </c>
      <c r="BG72" s="270">
        <v>0</v>
      </c>
    </row>
    <row r="73" spans="1:59">
      <c r="A73" s="267" t="s">
        <v>459</v>
      </c>
      <c r="B73" s="268">
        <v>0.11333333333333333</v>
      </c>
      <c r="C73" s="268">
        <v>0.5</v>
      </c>
      <c r="D73" s="268">
        <v>0</v>
      </c>
      <c r="E73" s="268"/>
      <c r="F73" s="269">
        <v>346</v>
      </c>
      <c r="G73" s="270">
        <v>3.1E-2</v>
      </c>
      <c r="H73" s="270">
        <v>8.4000000000000005E-2</v>
      </c>
      <c r="I73" s="270">
        <v>3.0000000000000001E-3</v>
      </c>
      <c r="J73" s="270">
        <v>7.0000000000000007E-2</v>
      </c>
      <c r="K73" s="270">
        <v>0</v>
      </c>
      <c r="L73" s="270">
        <v>-7.4666666666666673E-2</v>
      </c>
      <c r="M73" s="271">
        <v>89.595375722543352</v>
      </c>
      <c r="N73" s="269">
        <v>1224</v>
      </c>
      <c r="O73" s="269">
        <v>1724</v>
      </c>
      <c r="P73" s="269">
        <v>2224</v>
      </c>
      <c r="Q73" s="269">
        <v>2724</v>
      </c>
      <c r="R73" s="269">
        <v>3224</v>
      </c>
      <c r="S73" s="269" t="s">
        <v>191</v>
      </c>
      <c r="T73" s="270">
        <v>0.05</v>
      </c>
      <c r="U73" s="270">
        <v>7.0000000000000007E-2</v>
      </c>
      <c r="V73" s="270">
        <v>0.09</v>
      </c>
      <c r="W73" s="270">
        <v>0.1</v>
      </c>
      <c r="X73" s="270">
        <v>0.12</v>
      </c>
      <c r="Y73" s="270">
        <v>0.05</v>
      </c>
      <c r="Z73" s="270">
        <v>7.0000000000000007E-2</v>
      </c>
      <c r="AA73" s="270">
        <v>0.09</v>
      </c>
      <c r="AB73" s="270">
        <v>0.1</v>
      </c>
      <c r="AC73" s="270">
        <v>0.12</v>
      </c>
      <c r="AD73" s="270">
        <v>0.05</v>
      </c>
      <c r="AE73" s="270">
        <v>7.0000000000000007E-2</v>
      </c>
      <c r="AF73" s="270">
        <v>0.09</v>
      </c>
      <c r="AG73" s="270">
        <v>0.1</v>
      </c>
      <c r="AH73" s="270">
        <v>0.12</v>
      </c>
      <c r="AI73" s="270">
        <v>6.0000000000000001E-3</v>
      </c>
      <c r="AJ73" s="270">
        <v>8.9999999999999993E-3</v>
      </c>
      <c r="AK73" s="270">
        <v>1.2E-2</v>
      </c>
      <c r="AL73" s="270">
        <v>1.4999999999999999E-2</v>
      </c>
      <c r="AM73" s="270">
        <v>1.7999999999999999E-2</v>
      </c>
      <c r="AN73" s="270">
        <v>0</v>
      </c>
      <c r="AO73" s="270">
        <v>0</v>
      </c>
      <c r="AP73" s="270">
        <v>0</v>
      </c>
      <c r="AQ73" s="270">
        <v>0</v>
      </c>
      <c r="AR73" s="270">
        <v>0</v>
      </c>
      <c r="AS73" s="270">
        <v>-0.153</v>
      </c>
      <c r="AT73" s="270">
        <v>-0.214</v>
      </c>
      <c r="AU73" s="270">
        <v>-0.27600000000000002</v>
      </c>
      <c r="AV73" s="270">
        <v>-0.308</v>
      </c>
      <c r="AW73" s="270">
        <v>-0.37</v>
      </c>
      <c r="AX73" s="270">
        <v>0</v>
      </c>
      <c r="AY73" s="270">
        <v>0</v>
      </c>
      <c r="AZ73" s="270">
        <v>0</v>
      </c>
      <c r="BA73" s="270">
        <v>0</v>
      </c>
      <c r="BB73" s="270">
        <v>0</v>
      </c>
      <c r="BC73" s="270">
        <v>0</v>
      </c>
      <c r="BD73" s="270">
        <v>0</v>
      </c>
      <c r="BE73" s="270">
        <v>0</v>
      </c>
      <c r="BF73" s="270">
        <v>0</v>
      </c>
      <c r="BG73" s="270">
        <v>0</v>
      </c>
    </row>
    <row r="74" spans="1:59">
      <c r="A74" s="267" t="s">
        <v>460</v>
      </c>
      <c r="B74" s="268">
        <v>0.36450000000000005</v>
      </c>
      <c r="C74" s="268">
        <v>1.0129999999999999</v>
      </c>
      <c r="D74" s="268">
        <v>0</v>
      </c>
      <c r="E74" s="268"/>
      <c r="F74" s="269">
        <v>4049</v>
      </c>
      <c r="G74" s="270">
        <v>0.24199999999999999</v>
      </c>
      <c r="H74" s="270">
        <v>2.5000000000000001E-2</v>
      </c>
      <c r="I74" s="270">
        <v>0.01</v>
      </c>
      <c r="J74" s="270">
        <v>1.7000000000000001E-2</v>
      </c>
      <c r="K74" s="270">
        <v>0.05</v>
      </c>
      <c r="L74" s="270">
        <v>2.0500000000000018E-2</v>
      </c>
      <c r="M74" s="271">
        <v>59.767843912077055</v>
      </c>
      <c r="N74" s="269">
        <v>6760</v>
      </c>
      <c r="O74" s="269">
        <v>8788</v>
      </c>
      <c r="P74" s="269">
        <v>11424</v>
      </c>
      <c r="Q74" s="269">
        <v>14851</v>
      </c>
      <c r="R74" s="269">
        <v>15000</v>
      </c>
      <c r="S74" s="269" t="s">
        <v>155</v>
      </c>
      <c r="T74" s="270">
        <v>0.48</v>
      </c>
      <c r="U74" s="270">
        <v>0.86499999999999999</v>
      </c>
      <c r="V74" s="270">
        <v>1.1200000000000001</v>
      </c>
      <c r="W74" s="270">
        <v>1.46</v>
      </c>
      <c r="X74" s="270">
        <v>1.6</v>
      </c>
      <c r="Y74" s="270">
        <v>6.4000000000000001E-2</v>
      </c>
      <c r="Z74" s="270">
        <v>7.0000000000000007E-2</v>
      </c>
      <c r="AA74" s="270">
        <v>0.77</v>
      </c>
      <c r="AB74" s="270">
        <v>8.4000000000000005E-2</v>
      </c>
      <c r="AC74" s="270">
        <v>8.7999999999999995E-2</v>
      </c>
      <c r="AD74" s="270">
        <v>2.4E-2</v>
      </c>
      <c r="AE74" s="270">
        <v>2.7E-2</v>
      </c>
      <c r="AF74" s="270">
        <v>2.9000000000000001E-2</v>
      </c>
      <c r="AG74" s="270">
        <v>3.2000000000000001E-2</v>
      </c>
      <c r="AH74" s="270">
        <v>3.2000000000000001E-2</v>
      </c>
      <c r="AI74" s="270">
        <v>8.4000000000000005E-2</v>
      </c>
      <c r="AJ74" s="270">
        <v>0.104</v>
      </c>
      <c r="AK74" s="270">
        <v>0.114</v>
      </c>
      <c r="AL74" s="270">
        <v>0.125</v>
      </c>
      <c r="AM74" s="270">
        <v>0.125</v>
      </c>
      <c r="AN74" s="270">
        <v>1E-3</v>
      </c>
      <c r="AO74" s="270">
        <v>0</v>
      </c>
      <c r="AP74" s="270">
        <v>0</v>
      </c>
      <c r="AQ74" s="270">
        <v>0</v>
      </c>
      <c r="AR74" s="270">
        <v>0</v>
      </c>
      <c r="AS74" s="270">
        <v>0.06</v>
      </c>
      <c r="AT74" s="270">
        <v>0.08</v>
      </c>
      <c r="AU74" s="270">
        <v>0.09</v>
      </c>
      <c r="AV74" s="270">
        <v>0.11</v>
      </c>
      <c r="AW74" s="270">
        <v>0.11</v>
      </c>
      <c r="AX74" s="270">
        <v>0</v>
      </c>
      <c r="AY74" s="270">
        <v>0</v>
      </c>
      <c r="AZ74" s="270">
        <v>0</v>
      </c>
      <c r="BA74" s="270">
        <v>0</v>
      </c>
      <c r="BB74" s="270">
        <v>0</v>
      </c>
      <c r="BC74" s="270">
        <v>0</v>
      </c>
      <c r="BD74" s="270">
        <v>0</v>
      </c>
      <c r="BE74" s="270">
        <v>0</v>
      </c>
      <c r="BF74" s="270">
        <v>0</v>
      </c>
      <c r="BG74" s="270">
        <v>0</v>
      </c>
    </row>
    <row r="75" spans="1:59">
      <c r="A75" s="267" t="s">
        <v>461</v>
      </c>
      <c r="B75" s="268">
        <v>0.42</v>
      </c>
      <c r="C75" s="268">
        <v>1.23</v>
      </c>
      <c r="D75" s="268">
        <v>4.0000000000000001E-3</v>
      </c>
      <c r="E75" s="268"/>
      <c r="F75" s="269">
        <v>4708</v>
      </c>
      <c r="G75" s="270">
        <v>0.19700000000000001</v>
      </c>
      <c r="H75" s="270">
        <v>0.08</v>
      </c>
      <c r="I75" s="270">
        <v>8.6999999999999994E-2</v>
      </c>
      <c r="J75" s="270">
        <v>6.0000000000000001E-3</v>
      </c>
      <c r="K75" s="270">
        <v>1.0999999999999999E-2</v>
      </c>
      <c r="L75" s="270">
        <v>3.4999999999999976E-2</v>
      </c>
      <c r="M75" s="271">
        <v>41.843670348343245</v>
      </c>
      <c r="N75" s="269">
        <v>4850</v>
      </c>
      <c r="O75" s="269">
        <v>4950</v>
      </c>
      <c r="P75" s="269">
        <v>5100</v>
      </c>
      <c r="Q75" s="269">
        <v>5360</v>
      </c>
      <c r="R75" s="269">
        <v>5628</v>
      </c>
      <c r="S75" s="269" t="s">
        <v>214</v>
      </c>
      <c r="T75" s="270">
        <v>0.28199999999999997</v>
      </c>
      <c r="U75" s="270">
        <v>0.30599999999999999</v>
      </c>
      <c r="V75" s="270">
        <v>0.33200000000000002</v>
      </c>
      <c r="W75" s="270">
        <v>0.35399999999999998</v>
      </c>
      <c r="X75" s="270">
        <v>0.372</v>
      </c>
      <c r="Y75" s="270">
        <v>2.7E-2</v>
      </c>
      <c r="Z75" s="270">
        <v>2.9000000000000001E-2</v>
      </c>
      <c r="AA75" s="270">
        <v>0.03</v>
      </c>
      <c r="AB75" s="270">
        <v>3.2000000000000001E-2</v>
      </c>
      <c r="AC75" s="270">
        <v>0.33600000000000002</v>
      </c>
      <c r="AD75" s="270">
        <v>4.7E-2</v>
      </c>
      <c r="AE75" s="270">
        <v>0.05</v>
      </c>
      <c r="AF75" s="270">
        <v>5.1999999999999998E-2</v>
      </c>
      <c r="AG75" s="270">
        <v>5.5E-2</v>
      </c>
      <c r="AH75" s="270">
        <v>0.57799999999999996</v>
      </c>
      <c r="AI75" s="270">
        <v>2.7E-2</v>
      </c>
      <c r="AJ75" s="270">
        <v>2.9000000000000001E-2</v>
      </c>
      <c r="AK75" s="270">
        <v>0.03</v>
      </c>
      <c r="AL75" s="270">
        <v>3.2000000000000001E-2</v>
      </c>
      <c r="AM75" s="270">
        <v>3.4000000000000002E-2</v>
      </c>
      <c r="AN75" s="270">
        <v>1.2E-2</v>
      </c>
      <c r="AO75" s="270">
        <v>1.2999999999999999E-2</v>
      </c>
      <c r="AP75" s="270">
        <v>1.4E-2</v>
      </c>
      <c r="AQ75" s="270">
        <v>1.4999999999999999E-2</v>
      </c>
      <c r="AR75" s="270">
        <v>1.6E-2</v>
      </c>
      <c r="AS75" s="270">
        <v>0.16400000000000001</v>
      </c>
      <c r="AT75" s="270">
        <v>0.17699999999999999</v>
      </c>
      <c r="AU75" s="270">
        <v>0.19</v>
      </c>
      <c r="AV75" s="270">
        <v>0.20200000000000001</v>
      </c>
      <c r="AW75" s="270">
        <v>0.55300000000000005</v>
      </c>
      <c r="AX75" s="270">
        <v>0</v>
      </c>
      <c r="AY75" s="270">
        <v>0</v>
      </c>
      <c r="AZ75" s="270">
        <v>0</v>
      </c>
      <c r="BA75" s="270">
        <v>0</v>
      </c>
      <c r="BB75" s="270">
        <v>0</v>
      </c>
      <c r="BC75" s="270">
        <v>0</v>
      </c>
      <c r="BD75" s="270">
        <v>0</v>
      </c>
      <c r="BE75" s="270">
        <v>0</v>
      </c>
      <c r="BF75" s="270">
        <v>0</v>
      </c>
      <c r="BG75" s="270">
        <v>0</v>
      </c>
    </row>
    <row r="76" spans="1:59">
      <c r="A76" s="267" t="s">
        <v>462</v>
      </c>
      <c r="B76" s="268">
        <v>10.762583333333334</v>
      </c>
      <c r="C76" s="268">
        <v>55.2</v>
      </c>
      <c r="D76" s="268">
        <v>3.7010000000000001</v>
      </c>
      <c r="E76" s="268"/>
      <c r="F76" s="269">
        <v>53000</v>
      </c>
      <c r="G76" s="270">
        <v>2.0379999999999998</v>
      </c>
      <c r="H76" s="270">
        <v>4.6840000000000002</v>
      </c>
      <c r="I76" s="270">
        <v>0</v>
      </c>
      <c r="J76" s="270">
        <v>0</v>
      </c>
      <c r="K76" s="270">
        <v>0.32500000000000001</v>
      </c>
      <c r="L76" s="270">
        <v>1.4583333333334281E-2</v>
      </c>
      <c r="M76" s="271">
        <v>38.452830188679243</v>
      </c>
      <c r="N76" s="269">
        <v>56100</v>
      </c>
      <c r="O76" s="269">
        <v>62896</v>
      </c>
      <c r="P76" s="269">
        <v>70500</v>
      </c>
      <c r="Q76" s="269">
        <v>79000</v>
      </c>
      <c r="R76" s="269">
        <v>88600</v>
      </c>
      <c r="S76" s="269" t="s">
        <v>225</v>
      </c>
      <c r="T76" s="270">
        <v>2.9</v>
      </c>
      <c r="U76" s="270">
        <v>3.2509999999999999</v>
      </c>
      <c r="V76" s="270">
        <v>3.645</v>
      </c>
      <c r="W76" s="270">
        <v>4.0860000000000003</v>
      </c>
      <c r="X76" s="270">
        <v>4.5810000000000004</v>
      </c>
      <c r="Y76" s="270">
        <v>3.7280000000000002</v>
      </c>
      <c r="Z76" s="270">
        <v>4.1790000000000003</v>
      </c>
      <c r="AA76" s="270">
        <v>4.6859999999999999</v>
      </c>
      <c r="AB76" s="270">
        <v>5.2530000000000001</v>
      </c>
      <c r="AC76" s="270">
        <v>5.89</v>
      </c>
      <c r="AD76" s="270">
        <v>0</v>
      </c>
      <c r="AE76" s="270">
        <v>0</v>
      </c>
      <c r="AF76" s="270">
        <v>0</v>
      </c>
      <c r="AG76" s="270">
        <v>0</v>
      </c>
      <c r="AH76" s="270">
        <v>0</v>
      </c>
      <c r="AI76" s="270">
        <v>0</v>
      </c>
      <c r="AJ76" s="270">
        <v>0</v>
      </c>
      <c r="AK76" s="270">
        <v>0</v>
      </c>
      <c r="AL76" s="270">
        <v>0</v>
      </c>
      <c r="AM76" s="270">
        <v>0</v>
      </c>
      <c r="AN76" s="270">
        <v>0.379</v>
      </c>
      <c r="AO76" s="270">
        <v>0.42499999999999999</v>
      </c>
      <c r="AP76" s="270">
        <v>0.47599999999999998</v>
      </c>
      <c r="AQ76" s="270">
        <v>0.53400000000000003</v>
      </c>
      <c r="AR76" s="270">
        <v>0.59899999999999998</v>
      </c>
      <c r="AS76" s="270">
        <v>-2.1240000000000001</v>
      </c>
      <c r="AT76" s="270">
        <v>-2.3809999999999998</v>
      </c>
      <c r="AU76" s="270">
        <v>-2.669</v>
      </c>
      <c r="AV76" s="270">
        <v>-2.992</v>
      </c>
      <c r="AW76" s="270">
        <v>-3.355</v>
      </c>
      <c r="AX76" s="270">
        <v>0</v>
      </c>
      <c r="AY76" s="270">
        <v>0</v>
      </c>
      <c r="AZ76" s="270">
        <v>0</v>
      </c>
      <c r="BA76" s="270">
        <v>0</v>
      </c>
      <c r="BB76" s="270">
        <v>0</v>
      </c>
      <c r="BC76" s="270">
        <v>0.1</v>
      </c>
      <c r="BD76" s="270">
        <v>0</v>
      </c>
      <c r="BE76" s="270">
        <v>0</v>
      </c>
      <c r="BF76" s="270">
        <v>0</v>
      </c>
      <c r="BG76" s="270">
        <v>0</v>
      </c>
    </row>
    <row r="77" spans="1:59">
      <c r="A77" s="267" t="s">
        <v>463</v>
      </c>
      <c r="B77" s="268">
        <v>0.60033333333333339</v>
      </c>
      <c r="C77" s="268">
        <v>1.48</v>
      </c>
      <c r="D77" s="268">
        <v>0</v>
      </c>
      <c r="E77" s="268"/>
      <c r="F77" s="269">
        <v>3802</v>
      </c>
      <c r="G77" s="270">
        <v>0.192</v>
      </c>
      <c r="H77" s="270">
        <v>0.115</v>
      </c>
      <c r="I77" s="270">
        <v>0.124</v>
      </c>
      <c r="J77" s="270">
        <v>4.7E-2</v>
      </c>
      <c r="K77" s="270">
        <v>3.5000000000000003E-2</v>
      </c>
      <c r="L77" s="270">
        <v>8.7333333333333374E-2</v>
      </c>
      <c r="M77" s="271">
        <v>50.499736980536561</v>
      </c>
      <c r="N77" s="269">
        <v>3989</v>
      </c>
      <c r="O77" s="269">
        <v>4054</v>
      </c>
      <c r="P77" s="269">
        <v>4069</v>
      </c>
      <c r="Q77" s="269">
        <v>4150</v>
      </c>
      <c r="R77" s="269">
        <v>4200</v>
      </c>
      <c r="S77" s="269" t="s">
        <v>126</v>
      </c>
      <c r="T77" s="270">
        <v>0.17299999999999999</v>
      </c>
      <c r="U77" s="270">
        <v>0.17499999999999999</v>
      </c>
      <c r="V77" s="270">
        <v>0.17699999999999999</v>
      </c>
      <c r="W77" s="270">
        <v>0.17899999999999999</v>
      </c>
      <c r="X77" s="270">
        <v>0.18099999999999999</v>
      </c>
      <c r="Y77" s="270">
        <v>0.108</v>
      </c>
      <c r="Z77" s="270">
        <v>0.112</v>
      </c>
      <c r="AA77" s="270">
        <v>0.11600000000000001</v>
      </c>
      <c r="AB77" s="270">
        <v>0.12</v>
      </c>
      <c r="AC77" s="270">
        <v>0.122</v>
      </c>
      <c r="AD77" s="270">
        <v>0.09</v>
      </c>
      <c r="AE77" s="270">
        <v>9.1999999999999998E-2</v>
      </c>
      <c r="AF77" s="270">
        <v>9.4E-2</v>
      </c>
      <c r="AG77" s="270">
        <v>9.6000000000000002E-2</v>
      </c>
      <c r="AH77" s="270">
        <v>9.8000000000000004E-2</v>
      </c>
      <c r="AI77" s="270">
        <v>3.5999999999999997E-2</v>
      </c>
      <c r="AJ77" s="270">
        <v>3.6999999999999998E-2</v>
      </c>
      <c r="AK77" s="270">
        <v>3.7999999999999999E-2</v>
      </c>
      <c r="AL77" s="270">
        <v>3.9E-2</v>
      </c>
      <c r="AM77" s="270">
        <v>0.04</v>
      </c>
      <c r="AN77" s="270">
        <v>4.4999999999999998E-2</v>
      </c>
      <c r="AO77" s="270">
        <v>4.4999999999999998E-2</v>
      </c>
      <c r="AP77" s="270">
        <v>4.4999999999999998E-2</v>
      </c>
      <c r="AQ77" s="270">
        <v>4.4999999999999998E-2</v>
      </c>
      <c r="AR77" s="270">
        <v>4.4999999999999998E-2</v>
      </c>
      <c r="AS77" s="270">
        <v>7.6999999999999999E-2</v>
      </c>
      <c r="AT77" s="270">
        <v>7.8E-2</v>
      </c>
      <c r="AU77" s="270">
        <v>0.08</v>
      </c>
      <c r="AV77" s="270">
        <v>8.1000000000000003E-2</v>
      </c>
      <c r="AW77" s="270">
        <v>8.2000000000000003E-2</v>
      </c>
      <c r="AX77" s="270">
        <v>0</v>
      </c>
      <c r="AY77" s="270">
        <v>0</v>
      </c>
      <c r="AZ77" s="270">
        <v>0</v>
      </c>
      <c r="BA77" s="270">
        <v>0</v>
      </c>
      <c r="BB77" s="270">
        <v>0</v>
      </c>
      <c r="BC77" s="270">
        <v>0</v>
      </c>
      <c r="BD77" s="270">
        <v>0</v>
      </c>
      <c r="BE77" s="270">
        <v>0</v>
      </c>
      <c r="BF77" s="270">
        <v>0</v>
      </c>
      <c r="BG77" s="270">
        <v>0</v>
      </c>
    </row>
    <row r="78" spans="1:59">
      <c r="A78" s="267" t="s">
        <v>464</v>
      </c>
      <c r="B78" s="268">
        <v>6.7500000000000017E-3</v>
      </c>
      <c r="C78" s="268">
        <v>0.1</v>
      </c>
      <c r="D78" s="268">
        <v>0</v>
      </c>
      <c r="E78" s="268"/>
      <c r="F78" s="269">
        <v>127</v>
      </c>
      <c r="G78" s="270">
        <v>6.0000000000000001E-3</v>
      </c>
      <c r="H78" s="270">
        <v>0</v>
      </c>
      <c r="I78" s="270">
        <v>0</v>
      </c>
      <c r="J78" s="270">
        <v>0</v>
      </c>
      <c r="K78" s="270">
        <v>0</v>
      </c>
      <c r="L78" s="270">
        <v>7.5000000000000153E-4</v>
      </c>
      <c r="M78" s="271">
        <v>47.244094488188978</v>
      </c>
      <c r="N78" s="269">
        <v>154</v>
      </c>
      <c r="O78" s="269">
        <v>182</v>
      </c>
      <c r="P78" s="269">
        <v>210</v>
      </c>
      <c r="Q78" s="269">
        <v>235</v>
      </c>
      <c r="R78" s="269">
        <v>269</v>
      </c>
      <c r="S78" s="269" t="s">
        <v>212</v>
      </c>
      <c r="T78" s="270">
        <v>7.0000000000000001E-3</v>
      </c>
      <c r="U78" s="270">
        <v>8.0000000000000002E-3</v>
      </c>
      <c r="V78" s="270">
        <v>8.9999999999999993E-3</v>
      </c>
      <c r="W78" s="270">
        <v>0.01</v>
      </c>
      <c r="X78" s="270">
        <v>1.0999999999999999E-2</v>
      </c>
      <c r="Y78" s="270">
        <v>0</v>
      </c>
      <c r="Z78" s="270">
        <v>0</v>
      </c>
      <c r="AA78" s="270">
        <v>0</v>
      </c>
      <c r="AB78" s="270">
        <v>0</v>
      </c>
      <c r="AC78" s="270">
        <v>0</v>
      </c>
      <c r="AD78" s="270">
        <v>0</v>
      </c>
      <c r="AE78" s="270">
        <v>0</v>
      </c>
      <c r="AF78" s="270">
        <v>0</v>
      </c>
      <c r="AG78" s="270">
        <v>0</v>
      </c>
      <c r="AH78" s="270">
        <v>0</v>
      </c>
      <c r="AI78" s="270">
        <v>0</v>
      </c>
      <c r="AJ78" s="270">
        <v>0</v>
      </c>
      <c r="AK78" s="270">
        <v>0</v>
      </c>
      <c r="AL78" s="270">
        <v>0</v>
      </c>
      <c r="AM78" s="270">
        <v>0</v>
      </c>
      <c r="AN78" s="270">
        <v>0</v>
      </c>
      <c r="AO78" s="270">
        <v>0</v>
      </c>
      <c r="AP78" s="270">
        <v>0</v>
      </c>
      <c r="AQ78" s="270">
        <v>0</v>
      </c>
      <c r="AR78" s="270">
        <v>0</v>
      </c>
      <c r="AS78" s="270">
        <v>0</v>
      </c>
      <c r="AT78" s="270">
        <v>0</v>
      </c>
      <c r="AU78" s="270">
        <v>0</v>
      </c>
      <c r="AV78" s="270">
        <v>0</v>
      </c>
      <c r="AW78" s="270">
        <v>0</v>
      </c>
      <c r="AX78" s="270">
        <v>0</v>
      </c>
      <c r="AY78" s="270">
        <v>0</v>
      </c>
      <c r="AZ78" s="270">
        <v>0</v>
      </c>
      <c r="BA78" s="270">
        <v>0</v>
      </c>
      <c r="BB78" s="270">
        <v>0</v>
      </c>
      <c r="BC78" s="270">
        <v>0</v>
      </c>
      <c r="BD78" s="270">
        <v>0</v>
      </c>
      <c r="BE78" s="270">
        <v>0</v>
      </c>
      <c r="BF78" s="270">
        <v>0</v>
      </c>
      <c r="BG78" s="270">
        <v>0</v>
      </c>
    </row>
    <row r="79" spans="1:59">
      <c r="A79" s="267" t="s">
        <v>465</v>
      </c>
      <c r="B79" s="268">
        <v>2.6250000000000006E-2</v>
      </c>
      <c r="C79" s="268">
        <v>0</v>
      </c>
      <c r="D79" s="268">
        <v>0</v>
      </c>
      <c r="E79" s="268"/>
      <c r="F79" s="269">
        <v>228</v>
      </c>
      <c r="G79" s="270">
        <v>7.0000000000000001E-3</v>
      </c>
      <c r="H79" s="270">
        <v>1E-3</v>
      </c>
      <c r="I79" s="270">
        <v>1.7999999999999999E-2</v>
      </c>
      <c r="J79" s="270">
        <v>1E-3</v>
      </c>
      <c r="K79" s="270">
        <v>0</v>
      </c>
      <c r="L79" s="270">
        <v>-7.4999999999999373E-4</v>
      </c>
      <c r="M79" s="271">
        <v>30.701754385964911</v>
      </c>
      <c r="N79" s="269">
        <v>235</v>
      </c>
      <c r="O79" s="269">
        <v>240</v>
      </c>
      <c r="P79" s="269">
        <v>245</v>
      </c>
      <c r="Q79" s="269">
        <v>250</v>
      </c>
      <c r="R79" s="269">
        <v>255</v>
      </c>
      <c r="S79" s="269" t="s">
        <v>212</v>
      </c>
      <c r="T79" s="270">
        <v>7.0000000000000001E-3</v>
      </c>
      <c r="U79" s="270">
        <v>7.0000000000000001E-3</v>
      </c>
      <c r="V79" s="270">
        <v>7.0000000000000001E-3</v>
      </c>
      <c r="W79" s="270">
        <v>7.0000000000000001E-3</v>
      </c>
      <c r="X79" s="270">
        <v>6.0000000000000001E-3</v>
      </c>
      <c r="Y79" s="270">
        <v>1E-3</v>
      </c>
      <c r="Z79" s="270">
        <v>1E-3</v>
      </c>
      <c r="AA79" s="270">
        <v>1E-3</v>
      </c>
      <c r="AB79" s="270">
        <v>1E-3</v>
      </c>
      <c r="AC79" s="270">
        <v>1E-3</v>
      </c>
      <c r="AD79" s="270">
        <v>1.7999999999999999E-2</v>
      </c>
      <c r="AE79" s="270">
        <v>1.7999999999999999E-2</v>
      </c>
      <c r="AF79" s="270">
        <v>1.7999999999999999E-2</v>
      </c>
      <c r="AG79" s="270">
        <v>1.7999999999999999E-2</v>
      </c>
      <c r="AH79" s="270">
        <v>1.7000000000000001E-2</v>
      </c>
      <c r="AI79" s="270">
        <v>1E-3</v>
      </c>
      <c r="AJ79" s="270">
        <v>1E-3</v>
      </c>
      <c r="AK79" s="270">
        <v>1E-3</v>
      </c>
      <c r="AL79" s="270">
        <v>1E-3</v>
      </c>
      <c r="AM79" s="270">
        <v>1E-3</v>
      </c>
      <c r="AN79" s="270">
        <v>0</v>
      </c>
      <c r="AO79" s="270">
        <v>0</v>
      </c>
      <c r="AP79" s="270">
        <v>0</v>
      </c>
      <c r="AQ79" s="270">
        <v>0</v>
      </c>
      <c r="AR79" s="270">
        <v>0</v>
      </c>
      <c r="AS79" s="270">
        <v>0</v>
      </c>
      <c r="AT79" s="270">
        <v>0</v>
      </c>
      <c r="AU79" s="270">
        <v>0</v>
      </c>
      <c r="AV79" s="270">
        <v>0</v>
      </c>
      <c r="AW79" s="270">
        <v>0</v>
      </c>
      <c r="AX79" s="270">
        <v>0</v>
      </c>
      <c r="AY79" s="270">
        <v>0</v>
      </c>
      <c r="AZ79" s="270">
        <v>0</v>
      </c>
      <c r="BA79" s="270">
        <v>0</v>
      </c>
      <c r="BB79" s="270">
        <v>0</v>
      </c>
      <c r="BC79" s="270">
        <v>0</v>
      </c>
      <c r="BD79" s="270">
        <v>0</v>
      </c>
      <c r="BE79" s="270">
        <v>0</v>
      </c>
      <c r="BF79" s="270">
        <v>0</v>
      </c>
      <c r="BG79" s="270">
        <v>0</v>
      </c>
    </row>
    <row r="80" spans="1:59">
      <c r="A80" s="267" t="s">
        <v>466</v>
      </c>
      <c r="B80" s="268">
        <v>0.94950000000000001</v>
      </c>
      <c r="C80" s="268">
        <v>1.9350000000000001</v>
      </c>
      <c r="D80" s="268">
        <v>5.5E-2</v>
      </c>
      <c r="E80" s="268"/>
      <c r="F80" s="269">
        <v>14185</v>
      </c>
      <c r="G80" s="270">
        <v>0.72</v>
      </c>
      <c r="H80" s="270">
        <v>3.6999999999999998E-2</v>
      </c>
      <c r="I80" s="270">
        <v>7.6999999999999999E-2</v>
      </c>
      <c r="J80" s="270">
        <v>1.0999999999999999E-2</v>
      </c>
      <c r="K80" s="270">
        <v>1E-3</v>
      </c>
      <c r="L80" s="270">
        <v>4.8499999999999988E-2</v>
      </c>
      <c r="M80" s="271">
        <v>50.757842791681355</v>
      </c>
      <c r="N80" s="269">
        <v>13915</v>
      </c>
      <c r="O80" s="269">
        <v>14030</v>
      </c>
      <c r="P80" s="269">
        <v>14130</v>
      </c>
      <c r="Q80" s="269">
        <v>14230</v>
      </c>
      <c r="R80" s="269">
        <v>14330</v>
      </c>
      <c r="S80" s="269" t="s">
        <v>212</v>
      </c>
      <c r="T80" s="270">
        <v>0.72099999999999997</v>
      </c>
      <c r="U80" s="270">
        <v>0.72099999999999997</v>
      </c>
      <c r="V80" s="270">
        <v>0.72</v>
      </c>
      <c r="W80" s="270">
        <v>0.72</v>
      </c>
      <c r="X80" s="270">
        <v>0.71899999999999997</v>
      </c>
      <c r="Y80" s="270">
        <v>0.04</v>
      </c>
      <c r="Z80" s="270">
        <v>0.04</v>
      </c>
      <c r="AA80" s="270">
        <v>0.04</v>
      </c>
      <c r="AB80" s="270">
        <v>3.9E-2</v>
      </c>
      <c r="AC80" s="270">
        <v>3.9E-2</v>
      </c>
      <c r="AD80" s="270">
        <v>7.5999999999999998E-2</v>
      </c>
      <c r="AE80" s="270">
        <v>7.5999999999999998E-2</v>
      </c>
      <c r="AF80" s="270">
        <v>7.5999999999999998E-2</v>
      </c>
      <c r="AG80" s="270">
        <v>7.5999999999999998E-2</v>
      </c>
      <c r="AH80" s="270">
        <v>7.4999999999999997E-2</v>
      </c>
      <c r="AI80" s="270">
        <v>0.01</v>
      </c>
      <c r="AJ80" s="270">
        <v>0.01</v>
      </c>
      <c r="AK80" s="270">
        <v>0.01</v>
      </c>
      <c r="AL80" s="270">
        <v>0.01</v>
      </c>
      <c r="AM80" s="270">
        <v>8.9999999999999993E-3</v>
      </c>
      <c r="AN80" s="270">
        <v>1E-3</v>
      </c>
      <c r="AO80" s="270">
        <v>1E-3</v>
      </c>
      <c r="AP80" s="270">
        <v>1E-3</v>
      </c>
      <c r="AQ80" s="270">
        <v>1E-3</v>
      </c>
      <c r="AR80" s="270">
        <v>1E-3</v>
      </c>
      <c r="AS80" s="270">
        <v>0.10100000000000001</v>
      </c>
      <c r="AT80" s="270">
        <v>0.10100000000000001</v>
      </c>
      <c r="AU80" s="270">
        <v>0.1</v>
      </c>
      <c r="AV80" s="270">
        <v>0.1</v>
      </c>
      <c r="AW80" s="270">
        <v>0.1</v>
      </c>
      <c r="AX80" s="270">
        <v>0</v>
      </c>
      <c r="AY80" s="270">
        <v>0</v>
      </c>
      <c r="AZ80" s="270">
        <v>0</v>
      </c>
      <c r="BA80" s="270">
        <v>0</v>
      </c>
      <c r="BB80" s="270">
        <v>0</v>
      </c>
      <c r="BC80" s="270">
        <v>0</v>
      </c>
      <c r="BD80" s="270">
        <v>0</v>
      </c>
      <c r="BE80" s="270">
        <v>0</v>
      </c>
      <c r="BF80" s="270">
        <v>0</v>
      </c>
      <c r="BG80" s="270">
        <v>0</v>
      </c>
    </row>
    <row r="81" spans="1:59">
      <c r="A81" s="267" t="s">
        <v>467</v>
      </c>
      <c r="B81" s="268">
        <v>0.60241666666666671</v>
      </c>
      <c r="C81" s="268">
        <v>0</v>
      </c>
      <c r="D81" s="268">
        <v>0</v>
      </c>
      <c r="E81" s="268"/>
      <c r="F81" s="269">
        <v>8120</v>
      </c>
      <c r="G81" s="270">
        <v>0.38700000000000001</v>
      </c>
      <c r="H81" s="270">
        <v>4.2999999999999997E-2</v>
      </c>
      <c r="I81" s="270">
        <v>3.1E-2</v>
      </c>
      <c r="J81" s="270">
        <v>4.9000000000000002E-2</v>
      </c>
      <c r="K81" s="270">
        <v>1E-3</v>
      </c>
      <c r="L81" s="270">
        <v>9.1416666666666702E-2</v>
      </c>
      <c r="M81" s="271">
        <v>47.660098522167488</v>
      </c>
      <c r="N81" s="269">
        <v>8200</v>
      </c>
      <c r="O81" s="269">
        <v>8250</v>
      </c>
      <c r="P81" s="269">
        <v>8300</v>
      </c>
      <c r="Q81" s="269">
        <v>8350</v>
      </c>
      <c r="R81" s="269">
        <v>8400</v>
      </c>
      <c r="S81" s="269" t="s">
        <v>212</v>
      </c>
      <c r="T81" s="270">
        <v>0.38700000000000001</v>
      </c>
      <c r="U81" s="270">
        <v>0.38700000000000001</v>
      </c>
      <c r="V81" s="270">
        <v>0.38700000000000001</v>
      </c>
      <c r="W81" s="270">
        <v>0.38600000000000001</v>
      </c>
      <c r="X81" s="270">
        <v>0.38500000000000001</v>
      </c>
      <c r="Y81" s="270">
        <v>4.2999999999999997E-2</v>
      </c>
      <c r="Z81" s="270">
        <v>4.2999999999999997E-2</v>
      </c>
      <c r="AA81" s="270">
        <v>4.2999999999999997E-2</v>
      </c>
      <c r="AB81" s="270">
        <v>4.2000000000000003E-2</v>
      </c>
      <c r="AC81" s="270">
        <v>4.1000000000000002E-2</v>
      </c>
      <c r="AD81" s="270">
        <v>3.1E-2</v>
      </c>
      <c r="AE81" s="270">
        <v>3.1E-2</v>
      </c>
      <c r="AF81" s="270">
        <v>0.03</v>
      </c>
      <c r="AG81" s="270">
        <v>0.03</v>
      </c>
      <c r="AH81" s="270">
        <v>2.9000000000000001E-2</v>
      </c>
      <c r="AI81" s="270">
        <v>4.9000000000000002E-2</v>
      </c>
      <c r="AJ81" s="270">
        <v>4.9000000000000002E-2</v>
      </c>
      <c r="AK81" s="270">
        <v>4.8000000000000001E-2</v>
      </c>
      <c r="AL81" s="270">
        <v>4.8000000000000001E-2</v>
      </c>
      <c r="AM81" s="270">
        <v>4.7E-2</v>
      </c>
      <c r="AN81" s="270">
        <v>1E-3</v>
      </c>
      <c r="AO81" s="270">
        <v>1E-3</v>
      </c>
      <c r="AP81" s="270">
        <v>1E-3</v>
      </c>
      <c r="AQ81" s="270">
        <v>1E-3</v>
      </c>
      <c r="AR81" s="270">
        <v>1E-3</v>
      </c>
      <c r="AS81" s="270">
        <v>0.09</v>
      </c>
      <c r="AT81" s="270">
        <v>0.09</v>
      </c>
      <c r="AU81" s="270">
        <v>8.8999999999999996E-2</v>
      </c>
      <c r="AV81" s="270">
        <v>8.8999999999999996E-2</v>
      </c>
      <c r="AW81" s="270">
        <v>8.8999999999999996E-2</v>
      </c>
      <c r="AX81" s="270">
        <v>0</v>
      </c>
      <c r="AY81" s="270">
        <v>0</v>
      </c>
      <c r="AZ81" s="270">
        <v>0</v>
      </c>
      <c r="BA81" s="270">
        <v>0</v>
      </c>
      <c r="BB81" s="270">
        <v>0</v>
      </c>
      <c r="BC81" s="270">
        <v>0</v>
      </c>
      <c r="BD81" s="270">
        <v>0</v>
      </c>
      <c r="BE81" s="270">
        <v>0</v>
      </c>
      <c r="BF81" s="270">
        <v>0</v>
      </c>
      <c r="BG81" s="270">
        <v>0</v>
      </c>
    </row>
    <row r="82" spans="1:59">
      <c r="A82" s="267" t="s">
        <v>468</v>
      </c>
      <c r="B82" s="268">
        <v>0.11991666666666667</v>
      </c>
      <c r="C82" s="268">
        <v>0.42499999999999999</v>
      </c>
      <c r="D82" s="268">
        <v>8.0000000000000002E-3</v>
      </c>
      <c r="E82" s="268"/>
      <c r="F82" s="269">
        <v>683</v>
      </c>
      <c r="G82" s="270">
        <v>0.03</v>
      </c>
      <c r="H82" s="270">
        <v>5.0000000000000001E-3</v>
      </c>
      <c r="I82" s="270">
        <v>0.04</v>
      </c>
      <c r="J82" s="270">
        <v>0.01</v>
      </c>
      <c r="K82" s="270">
        <v>3.0000000000000001E-3</v>
      </c>
      <c r="L82" s="270">
        <v>2.3916666666666669E-2</v>
      </c>
      <c r="M82" s="271">
        <v>43.92386530014641</v>
      </c>
      <c r="N82" s="269">
        <v>662</v>
      </c>
      <c r="O82" s="269">
        <v>754</v>
      </c>
      <c r="P82" s="269">
        <v>765</v>
      </c>
      <c r="Q82" s="269">
        <v>845</v>
      </c>
      <c r="R82" s="269">
        <v>845</v>
      </c>
      <c r="S82" s="269" t="s">
        <v>195</v>
      </c>
      <c r="T82" s="270">
        <v>8.1000000000000003E-2</v>
      </c>
      <c r="U82" s="270">
        <v>8.6999999999999994E-2</v>
      </c>
      <c r="V82" s="270">
        <v>8.7999999999999995E-2</v>
      </c>
      <c r="W82" s="270">
        <v>9.4E-2</v>
      </c>
      <c r="X82" s="270">
        <v>9.4E-2</v>
      </c>
      <c r="Y82" s="270">
        <v>1.4E-2</v>
      </c>
      <c r="Z82" s="270">
        <v>1.7000000000000001E-2</v>
      </c>
      <c r="AA82" s="270">
        <v>1.7000000000000001E-2</v>
      </c>
      <c r="AB82" s="270">
        <v>0.02</v>
      </c>
      <c r="AC82" s="270">
        <v>0.02</v>
      </c>
      <c r="AD82" s="270">
        <v>0.05</v>
      </c>
      <c r="AE82" s="270">
        <v>0.05</v>
      </c>
      <c r="AF82" s="270">
        <v>0.05</v>
      </c>
      <c r="AG82" s="270">
        <v>0.05</v>
      </c>
      <c r="AH82" s="270">
        <v>0.05</v>
      </c>
      <c r="AI82" s="270">
        <v>5.0000000000000001E-3</v>
      </c>
      <c r="AJ82" s="270">
        <v>6.0000000000000001E-3</v>
      </c>
      <c r="AK82" s="270">
        <v>6.0000000000000001E-3</v>
      </c>
      <c r="AL82" s="270">
        <v>7.0000000000000001E-3</v>
      </c>
      <c r="AM82" s="270">
        <v>7.0000000000000001E-3</v>
      </c>
      <c r="AN82" s="270">
        <v>2E-3</v>
      </c>
      <c r="AO82" s="270">
        <v>2E-3</v>
      </c>
      <c r="AP82" s="270">
        <v>2E-3</v>
      </c>
      <c r="AQ82" s="270">
        <v>2E-3</v>
      </c>
      <c r="AR82" s="270">
        <v>2E-3</v>
      </c>
      <c r="AS82" s="270">
        <v>7.0000000000000001E-3</v>
      </c>
      <c r="AT82" s="270">
        <v>8.0000000000000002E-3</v>
      </c>
      <c r="AU82" s="270">
        <v>8.0000000000000002E-3</v>
      </c>
      <c r="AV82" s="270">
        <v>8.9999999999999993E-3</v>
      </c>
      <c r="AW82" s="270">
        <v>8.9999999999999993E-3</v>
      </c>
      <c r="AX82" s="270">
        <v>0</v>
      </c>
      <c r="AY82" s="270">
        <v>0</v>
      </c>
      <c r="AZ82" s="270">
        <v>0</v>
      </c>
      <c r="BA82" s="270">
        <v>0</v>
      </c>
      <c r="BB82" s="270">
        <v>0</v>
      </c>
      <c r="BC82" s="270">
        <v>0</v>
      </c>
      <c r="BD82" s="270">
        <v>0</v>
      </c>
      <c r="BE82" s="270">
        <v>0</v>
      </c>
      <c r="BF82" s="270">
        <v>0</v>
      </c>
      <c r="BG82" s="270">
        <v>0</v>
      </c>
    </row>
    <row r="83" spans="1:59">
      <c r="A83" s="267" t="s">
        <v>469</v>
      </c>
      <c r="B83" s="268">
        <v>4.1749999999999989E-2</v>
      </c>
      <c r="C83" s="268">
        <v>8.299999999999999E-2</v>
      </c>
      <c r="D83" s="268">
        <v>0</v>
      </c>
      <c r="E83" s="268"/>
      <c r="F83" s="269">
        <v>490</v>
      </c>
      <c r="G83" s="270">
        <v>2E-3</v>
      </c>
      <c r="H83" s="270">
        <v>2E-3</v>
      </c>
      <c r="I83" s="270">
        <v>0</v>
      </c>
      <c r="J83" s="270">
        <v>2E-3</v>
      </c>
      <c r="K83" s="270">
        <v>1.7999999999999999E-2</v>
      </c>
      <c r="L83" s="270">
        <v>1.7749999999999988E-2</v>
      </c>
      <c r="M83" s="271">
        <v>4.0816326530612246</v>
      </c>
      <c r="N83" s="269">
        <v>573</v>
      </c>
      <c r="O83" s="269">
        <v>630</v>
      </c>
      <c r="P83" s="269">
        <v>693</v>
      </c>
      <c r="Q83" s="269">
        <v>762</v>
      </c>
      <c r="R83" s="269">
        <v>831</v>
      </c>
      <c r="S83" s="269" t="s">
        <v>163</v>
      </c>
      <c r="T83" s="270">
        <v>2.9000000000000001E-2</v>
      </c>
      <c r="U83" s="270">
        <v>3.1E-2</v>
      </c>
      <c r="V83" s="270">
        <v>3.3000000000000002E-2</v>
      </c>
      <c r="W83" s="270">
        <v>3.5000000000000003E-2</v>
      </c>
      <c r="X83" s="270">
        <v>3.6999999999999998E-2</v>
      </c>
      <c r="Y83" s="270">
        <v>2E-3</v>
      </c>
      <c r="Z83" s="270">
        <v>2E-3</v>
      </c>
      <c r="AA83" s="270">
        <v>2E-3</v>
      </c>
      <c r="AB83" s="270">
        <v>2E-3</v>
      </c>
      <c r="AC83" s="270">
        <v>2E-3</v>
      </c>
      <c r="AD83" s="270">
        <v>0</v>
      </c>
      <c r="AE83" s="270">
        <v>0</v>
      </c>
      <c r="AF83" s="270">
        <v>0</v>
      </c>
      <c r="AG83" s="270">
        <v>0</v>
      </c>
      <c r="AH83" s="270">
        <v>0</v>
      </c>
      <c r="AI83" s="270">
        <v>2E-3</v>
      </c>
      <c r="AJ83" s="270">
        <v>2E-3</v>
      </c>
      <c r="AK83" s="270">
        <v>2E-3</v>
      </c>
      <c r="AL83" s="270">
        <v>2E-3</v>
      </c>
      <c r="AM83" s="270">
        <v>2E-3</v>
      </c>
      <c r="AN83" s="270">
        <v>0</v>
      </c>
      <c r="AO83" s="270">
        <v>0</v>
      </c>
      <c r="AP83" s="270">
        <v>0</v>
      </c>
      <c r="AQ83" s="270">
        <v>0</v>
      </c>
      <c r="AR83" s="270">
        <v>0</v>
      </c>
      <c r="AS83" s="270">
        <v>-0.03</v>
      </c>
      <c r="AT83" s="270">
        <v>-3.2000000000000001E-2</v>
      </c>
      <c r="AU83" s="270">
        <v>-3.3000000000000002E-2</v>
      </c>
      <c r="AV83" s="270">
        <v>-3.5000000000000003E-2</v>
      </c>
      <c r="AW83" s="270">
        <v>-3.6999999999999998E-2</v>
      </c>
      <c r="AX83" s="270">
        <v>0</v>
      </c>
      <c r="AY83" s="270">
        <v>0</v>
      </c>
      <c r="AZ83" s="270">
        <v>0</v>
      </c>
      <c r="BA83" s="270">
        <v>0</v>
      </c>
      <c r="BB83" s="270">
        <v>0</v>
      </c>
      <c r="BC83" s="270">
        <v>0</v>
      </c>
      <c r="BD83" s="270">
        <v>0</v>
      </c>
      <c r="BE83" s="270">
        <v>0</v>
      </c>
      <c r="BF83" s="270">
        <v>0</v>
      </c>
      <c r="BG83" s="270">
        <v>0</v>
      </c>
    </row>
    <row r="84" spans="1:59">
      <c r="A84" s="267" t="s">
        <v>470</v>
      </c>
      <c r="B84" s="268">
        <v>3.4753333333333334</v>
      </c>
      <c r="C84" s="268">
        <v>3.9590000000000005</v>
      </c>
      <c r="D84" s="268">
        <v>0.52794520547945201</v>
      </c>
      <c r="E84" s="268"/>
      <c r="F84" s="269">
        <v>37500</v>
      </c>
      <c r="G84" s="270">
        <v>0</v>
      </c>
      <c r="H84" s="270">
        <v>0</v>
      </c>
      <c r="I84" s="270">
        <v>2.633</v>
      </c>
      <c r="J84" s="270">
        <v>0</v>
      </c>
      <c r="K84" s="270">
        <v>0.14299999999999999</v>
      </c>
      <c r="L84" s="270">
        <v>0.17138812785388158</v>
      </c>
      <c r="M84" s="271">
        <v>0</v>
      </c>
      <c r="N84" s="269">
        <v>37500</v>
      </c>
      <c r="O84" s="269">
        <v>37500</v>
      </c>
      <c r="P84" s="269">
        <v>37500</v>
      </c>
      <c r="Q84" s="269">
        <v>37500</v>
      </c>
      <c r="R84" s="269">
        <v>37500</v>
      </c>
      <c r="S84" s="269" t="s">
        <v>159</v>
      </c>
      <c r="T84" s="270">
        <v>0</v>
      </c>
      <c r="U84" s="270">
        <v>0</v>
      </c>
      <c r="V84" s="270">
        <v>0</v>
      </c>
      <c r="W84" s="270">
        <v>0</v>
      </c>
      <c r="X84" s="270">
        <v>0</v>
      </c>
      <c r="Y84" s="270">
        <v>0</v>
      </c>
      <c r="Z84" s="270">
        <v>0</v>
      </c>
      <c r="AA84" s="270">
        <v>0</v>
      </c>
      <c r="AB84" s="270">
        <v>0</v>
      </c>
      <c r="AC84" s="270">
        <v>0</v>
      </c>
      <c r="AD84" s="270">
        <v>1.762</v>
      </c>
      <c r="AE84" s="270">
        <v>1.762</v>
      </c>
      <c r="AF84" s="270">
        <v>1.762</v>
      </c>
      <c r="AG84" s="270">
        <v>1.762</v>
      </c>
      <c r="AH84" s="270">
        <v>1.762</v>
      </c>
      <c r="AI84" s="270">
        <v>0</v>
      </c>
      <c r="AJ84" s="270">
        <v>0</v>
      </c>
      <c r="AK84" s="270">
        <v>0</v>
      </c>
      <c r="AL84" s="270">
        <v>0</v>
      </c>
      <c r="AM84" s="270">
        <v>0</v>
      </c>
      <c r="AN84" s="270">
        <v>0.1</v>
      </c>
      <c r="AO84" s="270">
        <v>0.1</v>
      </c>
      <c r="AP84" s="270">
        <v>0.1</v>
      </c>
      <c r="AQ84" s="270">
        <v>0.1</v>
      </c>
      <c r="AR84" s="270">
        <v>0.1</v>
      </c>
      <c r="AS84" s="270">
        <v>0.105</v>
      </c>
      <c r="AT84" s="270">
        <v>0.105</v>
      </c>
      <c r="AU84" s="270">
        <v>0.105</v>
      </c>
      <c r="AV84" s="270">
        <v>0.105</v>
      </c>
      <c r="AW84" s="270">
        <v>0.105</v>
      </c>
      <c r="AX84" s="270">
        <v>0.43199999999999994</v>
      </c>
      <c r="AY84" s="270">
        <v>0</v>
      </c>
      <c r="AZ84" s="270">
        <v>0</v>
      </c>
      <c r="BA84" s="270">
        <v>0</v>
      </c>
      <c r="BB84" s="270">
        <v>0</v>
      </c>
      <c r="BC84" s="270">
        <v>0</v>
      </c>
      <c r="BD84" s="270">
        <v>0</v>
      </c>
      <c r="BE84" s="270">
        <v>0</v>
      </c>
      <c r="BF84" s="270">
        <v>0</v>
      </c>
      <c r="BG84" s="270">
        <v>0</v>
      </c>
    </row>
    <row r="85" spans="1:59">
      <c r="A85" s="267" t="s">
        <v>471</v>
      </c>
      <c r="B85" s="268">
        <v>1.5306666666666662</v>
      </c>
      <c r="C85" s="268">
        <v>3.3119999999999998</v>
      </c>
      <c r="D85" s="268">
        <v>5.6219178082191783E-2</v>
      </c>
      <c r="E85" s="268"/>
      <c r="F85" s="269">
        <v>17000</v>
      </c>
      <c r="G85" s="270">
        <v>0</v>
      </c>
      <c r="H85" s="270">
        <v>0</v>
      </c>
      <c r="I85" s="270">
        <v>0.77800000000000002</v>
      </c>
      <c r="J85" s="270">
        <v>0</v>
      </c>
      <c r="K85" s="270">
        <v>4.5999999999999999E-2</v>
      </c>
      <c r="L85" s="270">
        <v>0.65044748858447432</v>
      </c>
      <c r="M85" s="271">
        <v>0</v>
      </c>
      <c r="N85" s="269">
        <v>17000</v>
      </c>
      <c r="O85" s="269">
        <v>17000</v>
      </c>
      <c r="P85" s="269">
        <v>17000</v>
      </c>
      <c r="Q85" s="269">
        <v>17000</v>
      </c>
      <c r="R85" s="269">
        <v>17000</v>
      </c>
      <c r="S85" s="269" t="s">
        <v>159</v>
      </c>
      <c r="T85" s="270">
        <v>0</v>
      </c>
      <c r="U85" s="270">
        <v>0</v>
      </c>
      <c r="V85" s="270">
        <v>0</v>
      </c>
      <c r="W85" s="270">
        <v>0</v>
      </c>
      <c r="X85" s="270">
        <v>0</v>
      </c>
      <c r="Y85" s="270">
        <v>0</v>
      </c>
      <c r="Z85" s="270">
        <v>0</v>
      </c>
      <c r="AA85" s="270">
        <v>0</v>
      </c>
      <c r="AB85" s="270">
        <v>0</v>
      </c>
      <c r="AC85" s="270">
        <v>0</v>
      </c>
      <c r="AD85" s="270">
        <v>1.1060000000000001</v>
      </c>
      <c r="AE85" s="270">
        <v>1.1060000000000001</v>
      </c>
      <c r="AF85" s="270">
        <v>1.1060000000000001</v>
      </c>
      <c r="AG85" s="270">
        <v>1.1060000000000001</v>
      </c>
      <c r="AH85" s="270">
        <v>1.1060000000000001</v>
      </c>
      <c r="AI85" s="270">
        <v>0</v>
      </c>
      <c r="AJ85" s="270">
        <v>0</v>
      </c>
      <c r="AK85" s="270">
        <v>0</v>
      </c>
      <c r="AL85" s="270">
        <v>0</v>
      </c>
      <c r="AM85" s="270">
        <v>0</v>
      </c>
      <c r="AN85" s="270">
        <v>7.4999999999999997E-2</v>
      </c>
      <c r="AO85" s="270">
        <v>7.4999999999999997E-2</v>
      </c>
      <c r="AP85" s="270">
        <v>7.4999999999999997E-2</v>
      </c>
      <c r="AQ85" s="270">
        <v>7.4999999999999997E-2</v>
      </c>
      <c r="AR85" s="270">
        <v>7.4999999999999997E-2</v>
      </c>
      <c r="AS85" s="270">
        <v>0.94499999999999995</v>
      </c>
      <c r="AT85" s="270">
        <v>0.94499999999999995</v>
      </c>
      <c r="AU85" s="270">
        <v>0.94499999999999995</v>
      </c>
      <c r="AV85" s="270">
        <v>0.94499999999999995</v>
      </c>
      <c r="AW85" s="270">
        <v>0.94499999999999995</v>
      </c>
      <c r="AX85" s="270">
        <v>0</v>
      </c>
      <c r="AY85" s="270">
        <v>0</v>
      </c>
      <c r="AZ85" s="270">
        <v>0</v>
      </c>
      <c r="BA85" s="270">
        <v>0</v>
      </c>
      <c r="BB85" s="270">
        <v>0</v>
      </c>
      <c r="BC85" s="270">
        <v>0</v>
      </c>
      <c r="BD85" s="270">
        <v>0</v>
      </c>
      <c r="BE85" s="270">
        <v>0</v>
      </c>
      <c r="BF85" s="270">
        <v>0</v>
      </c>
      <c r="BG85" s="270">
        <v>0</v>
      </c>
    </row>
    <row r="86" spans="1:59">
      <c r="A86" s="267" t="s">
        <v>472</v>
      </c>
      <c r="B86" s="268">
        <v>0.73091666666666677</v>
      </c>
      <c r="C86" s="268">
        <v>3.4380000000000002</v>
      </c>
      <c r="D86" s="268">
        <v>0</v>
      </c>
      <c r="E86" s="268"/>
      <c r="F86" s="269">
        <v>11500</v>
      </c>
      <c r="G86" s="270">
        <v>0</v>
      </c>
      <c r="H86" s="270">
        <v>0</v>
      </c>
      <c r="I86" s="270">
        <v>0.60499999999999998</v>
      </c>
      <c r="J86" s="270">
        <v>0</v>
      </c>
      <c r="K86" s="270">
        <v>1E-3</v>
      </c>
      <c r="L86" s="270">
        <v>0.12491666666666679</v>
      </c>
      <c r="M86" s="271">
        <v>0</v>
      </c>
      <c r="N86" s="269">
        <v>11500</v>
      </c>
      <c r="O86" s="269">
        <v>11500</v>
      </c>
      <c r="P86" s="269">
        <v>11500</v>
      </c>
      <c r="Q86" s="269">
        <v>11500</v>
      </c>
      <c r="R86" s="269">
        <v>11500</v>
      </c>
      <c r="S86" s="269" t="s">
        <v>159</v>
      </c>
      <c r="T86" s="270">
        <v>0</v>
      </c>
      <c r="U86" s="270">
        <v>0</v>
      </c>
      <c r="V86" s="270">
        <v>0</v>
      </c>
      <c r="W86" s="270">
        <v>0</v>
      </c>
      <c r="X86" s="270">
        <v>0</v>
      </c>
      <c r="Y86" s="270">
        <v>0</v>
      </c>
      <c r="Z86" s="270">
        <v>0</v>
      </c>
      <c r="AA86" s="270">
        <v>0</v>
      </c>
      <c r="AB86" s="270">
        <v>0</v>
      </c>
      <c r="AC86" s="270">
        <v>0</v>
      </c>
      <c r="AD86" s="270">
        <v>0.503</v>
      </c>
      <c r="AE86" s="270">
        <v>0.503</v>
      </c>
      <c r="AF86" s="270">
        <v>0.503</v>
      </c>
      <c r="AG86" s="270">
        <v>0.503</v>
      </c>
      <c r="AH86" s="270">
        <v>0.503</v>
      </c>
      <c r="AI86" s="270">
        <v>0</v>
      </c>
      <c r="AJ86" s="270">
        <v>0</v>
      </c>
      <c r="AK86" s="270">
        <v>0</v>
      </c>
      <c r="AL86" s="270">
        <v>0</v>
      </c>
      <c r="AM86" s="270">
        <v>0</v>
      </c>
      <c r="AN86" s="270">
        <v>1.6E-2</v>
      </c>
      <c r="AO86" s="270">
        <v>1.6E-2</v>
      </c>
      <c r="AP86" s="270">
        <v>1.6E-2</v>
      </c>
      <c r="AQ86" s="270">
        <v>1.6E-2</v>
      </c>
      <c r="AR86" s="270">
        <v>1.6E-2</v>
      </c>
      <c r="AS86" s="270">
        <v>0.107</v>
      </c>
      <c r="AT86" s="270">
        <v>0.107</v>
      </c>
      <c r="AU86" s="270">
        <v>0.107</v>
      </c>
      <c r="AV86" s="270">
        <v>0.107</v>
      </c>
      <c r="AW86" s="270">
        <v>0.107</v>
      </c>
      <c r="AX86" s="270">
        <v>0</v>
      </c>
      <c r="AY86" s="270">
        <v>0</v>
      </c>
      <c r="AZ86" s="270">
        <v>0</v>
      </c>
      <c r="BA86" s="270">
        <v>0</v>
      </c>
      <c r="BB86" s="270">
        <v>0</v>
      </c>
      <c r="BC86" s="270">
        <v>0</v>
      </c>
      <c r="BD86" s="270">
        <v>0</v>
      </c>
      <c r="BE86" s="270">
        <v>0</v>
      </c>
      <c r="BF86" s="270">
        <v>0</v>
      </c>
      <c r="BG86" s="270">
        <v>0</v>
      </c>
    </row>
    <row r="87" spans="1:59">
      <c r="A87" s="267" t="s">
        <v>473</v>
      </c>
      <c r="B87" s="268">
        <v>2.6416666666666672E-2</v>
      </c>
      <c r="C87" s="268">
        <v>0.39700000000000002</v>
      </c>
      <c r="D87" s="268">
        <v>0</v>
      </c>
      <c r="E87" s="268"/>
      <c r="F87" s="269">
        <v>320</v>
      </c>
      <c r="G87" s="270">
        <v>2.3E-2</v>
      </c>
      <c r="H87" s="270">
        <v>0</v>
      </c>
      <c r="I87" s="270">
        <v>0</v>
      </c>
      <c r="J87" s="270">
        <v>0</v>
      </c>
      <c r="K87" s="270">
        <v>1E-3</v>
      </c>
      <c r="L87" s="270">
        <v>2.4166666666666711E-3</v>
      </c>
      <c r="M87" s="271">
        <v>71.875</v>
      </c>
      <c r="N87" s="269">
        <v>320</v>
      </c>
      <c r="O87" s="269">
        <v>320</v>
      </c>
      <c r="P87" s="269">
        <v>320</v>
      </c>
      <c r="Q87" s="269">
        <v>320</v>
      </c>
      <c r="R87" s="269">
        <v>320</v>
      </c>
      <c r="S87" s="269" t="s">
        <v>159</v>
      </c>
      <c r="T87" s="270">
        <v>0.03</v>
      </c>
      <c r="U87" s="270">
        <v>0.03</v>
      </c>
      <c r="V87" s="270">
        <v>0.03</v>
      </c>
      <c r="W87" s="270">
        <v>0.03</v>
      </c>
      <c r="X87" s="270">
        <v>0.03</v>
      </c>
      <c r="Y87" s="270">
        <v>0</v>
      </c>
      <c r="Z87" s="270">
        <v>0</v>
      </c>
      <c r="AA87" s="270">
        <v>0</v>
      </c>
      <c r="AB87" s="270">
        <v>0</v>
      </c>
      <c r="AC87" s="270">
        <v>0</v>
      </c>
      <c r="AD87" s="270">
        <v>0</v>
      </c>
      <c r="AE87" s="270">
        <v>0</v>
      </c>
      <c r="AF87" s="270">
        <v>0</v>
      </c>
      <c r="AG87" s="270">
        <v>0</v>
      </c>
      <c r="AH87" s="270">
        <v>0</v>
      </c>
      <c r="AI87" s="270">
        <v>0</v>
      </c>
      <c r="AJ87" s="270">
        <v>0</v>
      </c>
      <c r="AK87" s="270">
        <v>0</v>
      </c>
      <c r="AL87" s="270">
        <v>0</v>
      </c>
      <c r="AM87" s="270">
        <v>0</v>
      </c>
      <c r="AN87" s="270">
        <v>1E-3</v>
      </c>
      <c r="AO87" s="270">
        <v>1E-3</v>
      </c>
      <c r="AP87" s="270">
        <v>1E-3</v>
      </c>
      <c r="AQ87" s="270">
        <v>1E-3</v>
      </c>
      <c r="AR87" s="270">
        <v>1E-3</v>
      </c>
      <c r="AS87" s="270">
        <v>3.0000000000000001E-3</v>
      </c>
      <c r="AT87" s="270">
        <v>3.0000000000000001E-3</v>
      </c>
      <c r="AU87" s="270">
        <v>3.0000000000000001E-3</v>
      </c>
      <c r="AV87" s="270">
        <v>3.0000000000000001E-3</v>
      </c>
      <c r="AW87" s="270">
        <v>3.0000000000000001E-3</v>
      </c>
      <c r="AX87" s="270">
        <v>0</v>
      </c>
      <c r="AY87" s="270">
        <v>0</v>
      </c>
      <c r="AZ87" s="270">
        <v>0</v>
      </c>
      <c r="BA87" s="270">
        <v>0</v>
      </c>
      <c r="BB87" s="270">
        <v>0</v>
      </c>
      <c r="BC87" s="270">
        <v>0</v>
      </c>
      <c r="BD87" s="270">
        <v>0</v>
      </c>
      <c r="BE87" s="270">
        <v>0</v>
      </c>
      <c r="BF87" s="270">
        <v>0</v>
      </c>
      <c r="BG87" s="270">
        <v>0</v>
      </c>
    </row>
    <row r="88" spans="1:59">
      <c r="A88" s="267" t="s">
        <v>474</v>
      </c>
      <c r="B88" s="268">
        <v>0</v>
      </c>
      <c r="C88" s="268">
        <v>0.183</v>
      </c>
      <c r="D88" s="268">
        <v>0</v>
      </c>
      <c r="E88" s="268"/>
      <c r="F88" s="269">
        <v>750</v>
      </c>
      <c r="G88" s="270">
        <v>0</v>
      </c>
      <c r="H88" s="270">
        <v>0</v>
      </c>
      <c r="I88" s="270">
        <v>0.16</v>
      </c>
      <c r="J88" s="270">
        <v>0</v>
      </c>
      <c r="K88" s="270">
        <v>0</v>
      </c>
      <c r="L88" s="270">
        <v>-0.16</v>
      </c>
      <c r="M88" s="271">
        <v>0</v>
      </c>
      <c r="N88" s="269">
        <v>750</v>
      </c>
      <c r="O88" s="269">
        <v>750</v>
      </c>
      <c r="P88" s="269">
        <v>750</v>
      </c>
      <c r="Q88" s="269">
        <v>750</v>
      </c>
      <c r="R88" s="269">
        <v>750</v>
      </c>
      <c r="S88" s="269" t="s">
        <v>159</v>
      </c>
      <c r="T88" s="270">
        <v>0</v>
      </c>
      <c r="U88" s="270">
        <v>0</v>
      </c>
      <c r="V88" s="270">
        <v>0</v>
      </c>
      <c r="W88" s="270">
        <v>0</v>
      </c>
      <c r="X88" s="270">
        <v>0</v>
      </c>
      <c r="Y88" s="270">
        <v>0</v>
      </c>
      <c r="Z88" s="270">
        <v>0</v>
      </c>
      <c r="AA88" s="270">
        <v>0</v>
      </c>
      <c r="AB88" s="270">
        <v>0</v>
      </c>
      <c r="AC88" s="270">
        <v>0</v>
      </c>
      <c r="AD88" s="270">
        <v>0.14499999999999999</v>
      </c>
      <c r="AE88" s="270">
        <v>0.14499999999999999</v>
      </c>
      <c r="AF88" s="270">
        <v>0.14499999999999999</v>
      </c>
      <c r="AG88" s="270">
        <v>0.14499999999999999</v>
      </c>
      <c r="AH88" s="270">
        <v>0.14499999999999999</v>
      </c>
      <c r="AI88" s="270">
        <v>0</v>
      </c>
      <c r="AJ88" s="270">
        <v>0</v>
      </c>
      <c r="AK88" s="270">
        <v>0</v>
      </c>
      <c r="AL88" s="270">
        <v>0</v>
      </c>
      <c r="AM88" s="270">
        <v>0</v>
      </c>
      <c r="AN88" s="270">
        <v>0</v>
      </c>
      <c r="AO88" s="270">
        <v>0</v>
      </c>
      <c r="AP88" s="270">
        <v>0</v>
      </c>
      <c r="AQ88" s="270">
        <v>0</v>
      </c>
      <c r="AR88" s="270">
        <v>0</v>
      </c>
      <c r="AS88" s="270">
        <v>0</v>
      </c>
      <c r="AT88" s="270">
        <v>0</v>
      </c>
      <c r="AU88" s="270">
        <v>0</v>
      </c>
      <c r="AV88" s="270">
        <v>0</v>
      </c>
      <c r="AW88" s="270">
        <v>0</v>
      </c>
      <c r="AX88" s="270">
        <v>0</v>
      </c>
      <c r="AY88" s="270">
        <v>0</v>
      </c>
      <c r="AZ88" s="270">
        <v>0</v>
      </c>
      <c r="BA88" s="270">
        <v>0</v>
      </c>
      <c r="BB88" s="270">
        <v>0</v>
      </c>
      <c r="BC88" s="270">
        <v>0</v>
      </c>
      <c r="BD88" s="270">
        <v>0</v>
      </c>
      <c r="BE88" s="270">
        <v>0</v>
      </c>
      <c r="BF88" s="270">
        <v>0</v>
      </c>
      <c r="BG88" s="270">
        <v>0</v>
      </c>
    </row>
    <row r="89" spans="1:59">
      <c r="A89" s="267" t="s">
        <v>475</v>
      </c>
      <c r="B89" s="268" t="s">
        <v>395</v>
      </c>
      <c r="C89" s="268">
        <v>0</v>
      </c>
      <c r="D89" s="268">
        <v>0</v>
      </c>
      <c r="E89" s="268"/>
      <c r="F89" s="269" t="e">
        <v>#N/A</v>
      </c>
      <c r="G89" s="270">
        <v>0</v>
      </c>
      <c r="H89" s="270">
        <v>0</v>
      </c>
      <c r="I89" s="270">
        <v>0</v>
      </c>
      <c r="J89" s="270">
        <v>0</v>
      </c>
      <c r="K89" s="270">
        <v>0</v>
      </c>
      <c r="L89" s="270" t="e">
        <v>#VALUE!</v>
      </c>
      <c r="M89" s="271" t="s">
        <v>395</v>
      </c>
      <c r="N89" s="269">
        <v>0</v>
      </c>
      <c r="O89" s="269">
        <v>0</v>
      </c>
      <c r="P89" s="269">
        <v>0</v>
      </c>
      <c r="Q89" s="269">
        <v>0</v>
      </c>
      <c r="R89" s="269">
        <v>0</v>
      </c>
      <c r="S89" s="269" t="s">
        <v>183</v>
      </c>
      <c r="T89" s="270">
        <v>0</v>
      </c>
      <c r="U89" s="270">
        <v>0</v>
      </c>
      <c r="V89" s="270">
        <v>0</v>
      </c>
      <c r="W89" s="270">
        <v>0</v>
      </c>
      <c r="X89" s="270">
        <v>0</v>
      </c>
      <c r="Y89" s="270">
        <v>0</v>
      </c>
      <c r="Z89" s="270">
        <v>0</v>
      </c>
      <c r="AA89" s="270">
        <v>0</v>
      </c>
      <c r="AB89" s="270">
        <v>0</v>
      </c>
      <c r="AC89" s="270">
        <v>0</v>
      </c>
      <c r="AD89" s="270">
        <v>0</v>
      </c>
      <c r="AE89" s="270">
        <v>0</v>
      </c>
      <c r="AF89" s="270">
        <v>0</v>
      </c>
      <c r="AG89" s="270">
        <v>0</v>
      </c>
      <c r="AH89" s="270">
        <v>0</v>
      </c>
      <c r="AI89" s="270">
        <v>0</v>
      </c>
      <c r="AJ89" s="270">
        <v>0</v>
      </c>
      <c r="AK89" s="270">
        <v>0</v>
      </c>
      <c r="AL89" s="270">
        <v>0</v>
      </c>
      <c r="AM89" s="270">
        <v>0</v>
      </c>
      <c r="AN89" s="270">
        <v>0</v>
      </c>
      <c r="AO89" s="270">
        <v>0</v>
      </c>
      <c r="AP89" s="270">
        <v>0</v>
      </c>
      <c r="AQ89" s="270">
        <v>0</v>
      </c>
      <c r="AR89" s="270">
        <v>0</v>
      </c>
      <c r="AS89" s="270">
        <v>0</v>
      </c>
      <c r="AT89" s="270">
        <v>0</v>
      </c>
      <c r="AU89" s="270">
        <v>0</v>
      </c>
      <c r="AV89" s="270">
        <v>0</v>
      </c>
      <c r="AW89" s="270">
        <v>0</v>
      </c>
      <c r="AX89" s="270">
        <v>0</v>
      </c>
      <c r="AY89" s="270">
        <v>0</v>
      </c>
      <c r="AZ89" s="270">
        <v>0</v>
      </c>
      <c r="BA89" s="270">
        <v>0</v>
      </c>
      <c r="BB89" s="270">
        <v>0</v>
      </c>
      <c r="BC89" s="270">
        <v>0</v>
      </c>
      <c r="BD89" s="270">
        <v>0</v>
      </c>
      <c r="BE89" s="270">
        <v>0</v>
      </c>
      <c r="BF89" s="270">
        <v>0</v>
      </c>
      <c r="BG89" s="270">
        <v>0</v>
      </c>
    </row>
    <row r="90" spans="1:59">
      <c r="A90" s="267" t="s">
        <v>476</v>
      </c>
      <c r="B90" s="268">
        <v>0.13375000000000001</v>
      </c>
      <c r="C90" s="268">
        <v>0.14699999999999999</v>
      </c>
      <c r="D90" s="268">
        <v>0</v>
      </c>
      <c r="E90" s="268"/>
      <c r="F90" s="269">
        <v>843</v>
      </c>
      <c r="G90" s="270">
        <v>0.04</v>
      </c>
      <c r="H90" s="270">
        <v>1.9E-2</v>
      </c>
      <c r="I90" s="270">
        <v>4.9000000000000002E-2</v>
      </c>
      <c r="J90" s="270">
        <v>3.0000000000000001E-3</v>
      </c>
      <c r="K90" s="270">
        <v>0</v>
      </c>
      <c r="L90" s="270">
        <v>2.2750000000000006E-2</v>
      </c>
      <c r="M90" s="271">
        <v>47.449584816132862</v>
      </c>
      <c r="N90" s="269">
        <v>850</v>
      </c>
      <c r="O90" s="269">
        <v>850</v>
      </c>
      <c r="P90" s="269">
        <v>850</v>
      </c>
      <c r="Q90" s="269">
        <v>850</v>
      </c>
      <c r="R90" s="269">
        <v>850</v>
      </c>
      <c r="S90" s="269" t="s">
        <v>164</v>
      </c>
      <c r="T90" s="270">
        <v>0.04</v>
      </c>
      <c r="U90" s="270">
        <v>0.04</v>
      </c>
      <c r="V90" s="270">
        <v>0.04</v>
      </c>
      <c r="W90" s="270">
        <v>0.04</v>
      </c>
      <c r="X90" s="270">
        <v>0.04</v>
      </c>
      <c r="Y90" s="270">
        <v>0.02</v>
      </c>
      <c r="Z90" s="270">
        <v>0.02</v>
      </c>
      <c r="AA90" s="270">
        <v>0.02</v>
      </c>
      <c r="AB90" s="270">
        <v>0.02</v>
      </c>
      <c r="AC90" s="270">
        <v>0.02</v>
      </c>
      <c r="AD90" s="270">
        <v>4.4999999999999998E-2</v>
      </c>
      <c r="AE90" s="270">
        <v>4.4999999999999998E-2</v>
      </c>
      <c r="AF90" s="270">
        <v>4.4999999999999998E-2</v>
      </c>
      <c r="AG90" s="270">
        <v>4.4999999999999998E-2</v>
      </c>
      <c r="AH90" s="270">
        <v>4.4999999999999998E-2</v>
      </c>
      <c r="AI90" s="270">
        <v>3.0000000000000001E-3</v>
      </c>
      <c r="AJ90" s="270">
        <v>3.0000000000000001E-3</v>
      </c>
      <c r="AK90" s="270">
        <v>3.0000000000000001E-3</v>
      </c>
      <c r="AL90" s="270">
        <v>3.0000000000000001E-3</v>
      </c>
      <c r="AM90" s="270">
        <v>3.0000000000000001E-3</v>
      </c>
      <c r="AN90" s="270">
        <v>0</v>
      </c>
      <c r="AO90" s="270">
        <v>0</v>
      </c>
      <c r="AP90" s="270">
        <v>0</v>
      </c>
      <c r="AQ90" s="270">
        <v>0</v>
      </c>
      <c r="AR90" s="270">
        <v>0</v>
      </c>
      <c r="AS90" s="270">
        <v>0.01</v>
      </c>
      <c r="AT90" s="270">
        <v>0.01</v>
      </c>
      <c r="AU90" s="270">
        <v>0.01</v>
      </c>
      <c r="AV90" s="270">
        <v>0.01</v>
      </c>
      <c r="AW90" s="270">
        <v>0.01</v>
      </c>
      <c r="AX90" s="270">
        <v>0</v>
      </c>
      <c r="AY90" s="270">
        <v>0</v>
      </c>
      <c r="AZ90" s="270">
        <v>0</v>
      </c>
      <c r="BA90" s="270">
        <v>0</v>
      </c>
      <c r="BB90" s="270">
        <v>0</v>
      </c>
      <c r="BC90" s="270">
        <v>0</v>
      </c>
      <c r="BD90" s="270">
        <v>0</v>
      </c>
      <c r="BE90" s="270">
        <v>0</v>
      </c>
      <c r="BF90" s="270">
        <v>0</v>
      </c>
      <c r="BG90" s="270">
        <v>0</v>
      </c>
    </row>
    <row r="91" spans="1:59">
      <c r="A91" s="267" t="s">
        <v>477</v>
      </c>
      <c r="B91" s="268">
        <v>1.2733333333333334</v>
      </c>
      <c r="C91" s="268">
        <v>6.8</v>
      </c>
      <c r="D91" s="268">
        <v>1.9</v>
      </c>
      <c r="E91" s="268"/>
      <c r="F91" s="269">
        <v>4210</v>
      </c>
      <c r="G91" s="270">
        <v>0.33</v>
      </c>
      <c r="H91" s="270">
        <v>0.14000000000000001</v>
      </c>
      <c r="I91" s="270">
        <v>0.15</v>
      </c>
      <c r="J91" s="270">
        <v>1.2999999999999999E-2</v>
      </c>
      <c r="K91" s="270">
        <v>0.3</v>
      </c>
      <c r="L91" s="270">
        <v>-1.5596666666666668</v>
      </c>
      <c r="M91" s="271">
        <v>78.384798099762477</v>
      </c>
      <c r="N91" s="269">
        <v>4814</v>
      </c>
      <c r="O91" s="269">
        <v>5189</v>
      </c>
      <c r="P91" s="269">
        <v>5594</v>
      </c>
      <c r="Q91" s="269">
        <v>6030</v>
      </c>
      <c r="R91" s="269">
        <v>6050</v>
      </c>
      <c r="S91" s="269" t="s">
        <v>182</v>
      </c>
      <c r="T91" s="270">
        <v>0.38500000000000001</v>
      </c>
      <c r="U91" s="270">
        <v>0.41499999999999998</v>
      </c>
      <c r="V91" s="270">
        <v>0.44700000000000001</v>
      </c>
      <c r="W91" s="270">
        <v>0.48199999999999998</v>
      </c>
      <c r="X91" s="270">
        <v>0.5</v>
      </c>
      <c r="Y91" s="270">
        <v>0.17599999999999999</v>
      </c>
      <c r="Z91" s="270">
        <v>0.19900000000000001</v>
      </c>
      <c r="AA91" s="270">
        <v>0.20399999999999999</v>
      </c>
      <c r="AB91" s="270">
        <v>0.22</v>
      </c>
      <c r="AC91" s="270">
        <v>0.22500000000000001</v>
      </c>
      <c r="AD91" s="270">
        <v>0.154</v>
      </c>
      <c r="AE91" s="270">
        <v>0.16600000000000001</v>
      </c>
      <c r="AF91" s="270">
        <v>0.17899999999999999</v>
      </c>
      <c r="AG91" s="270">
        <v>0.193</v>
      </c>
      <c r="AH91" s="270">
        <v>0.2</v>
      </c>
      <c r="AI91" s="270">
        <v>1.2E-2</v>
      </c>
      <c r="AJ91" s="270">
        <v>1.2999999999999999E-2</v>
      </c>
      <c r="AK91" s="270">
        <v>1.4E-2</v>
      </c>
      <c r="AL91" s="270">
        <v>1.4999999999999999E-2</v>
      </c>
      <c r="AM91" s="270">
        <v>1.6E-2</v>
      </c>
      <c r="AN91" s="270">
        <v>3.6999999999999998E-2</v>
      </c>
      <c r="AO91" s="270">
        <v>4.2000000000000003E-2</v>
      </c>
      <c r="AP91" s="270">
        <v>4.4999999999999998E-2</v>
      </c>
      <c r="AQ91" s="270">
        <v>4.5999999999999999E-2</v>
      </c>
      <c r="AR91" s="270">
        <v>4.7E-2</v>
      </c>
      <c r="AS91" s="270">
        <v>0.32700000000000001</v>
      </c>
      <c r="AT91" s="270">
        <v>0.35699999999999998</v>
      </c>
      <c r="AU91" s="270">
        <v>0.38</v>
      </c>
      <c r="AV91" s="270">
        <v>0.40899999999999997</v>
      </c>
      <c r="AW91" s="270">
        <v>0.4</v>
      </c>
      <c r="AX91" s="270">
        <v>0</v>
      </c>
      <c r="AY91" s="270">
        <v>0</v>
      </c>
      <c r="AZ91" s="270">
        <v>0</v>
      </c>
      <c r="BA91" s="270">
        <v>0</v>
      </c>
      <c r="BB91" s="270">
        <v>0</v>
      </c>
      <c r="BC91" s="270">
        <v>0</v>
      </c>
      <c r="BD91" s="270">
        <v>0</v>
      </c>
      <c r="BE91" s="270">
        <v>0</v>
      </c>
      <c r="BF91" s="270">
        <v>0</v>
      </c>
      <c r="BG91" s="270">
        <v>0</v>
      </c>
    </row>
    <row r="92" spans="1:59">
      <c r="A92" s="267" t="s">
        <v>478</v>
      </c>
      <c r="B92" s="268">
        <v>17.795749999999998</v>
      </c>
      <c r="C92" s="268">
        <v>61.892000000000003</v>
      </c>
      <c r="D92" s="268">
        <v>0</v>
      </c>
      <c r="E92" s="268"/>
      <c r="F92" s="269">
        <v>188000</v>
      </c>
      <c r="G92" s="270">
        <v>9.6959999999999997</v>
      </c>
      <c r="H92" s="270">
        <v>2.8620000000000001</v>
      </c>
      <c r="I92" s="270">
        <v>0.18</v>
      </c>
      <c r="J92" s="270">
        <v>1.1910000000000001</v>
      </c>
      <c r="K92" s="270">
        <v>2.488</v>
      </c>
      <c r="L92" s="270">
        <v>1.3787499999999966</v>
      </c>
      <c r="M92" s="271">
        <v>51.574468085106382</v>
      </c>
      <c r="N92" s="269">
        <v>200000</v>
      </c>
      <c r="O92" s="269">
        <v>233526</v>
      </c>
      <c r="P92" s="269">
        <v>298636</v>
      </c>
      <c r="Q92" s="269">
        <v>363570</v>
      </c>
      <c r="R92" s="269">
        <v>380500</v>
      </c>
      <c r="S92" s="269" t="s">
        <v>161</v>
      </c>
      <c r="T92" s="270">
        <v>12.07</v>
      </c>
      <c r="U92" s="270">
        <v>13.88</v>
      </c>
      <c r="V92" s="270">
        <v>15.962</v>
      </c>
      <c r="W92" s="270">
        <v>18.356000000000002</v>
      </c>
      <c r="X92" s="270">
        <v>20.7</v>
      </c>
      <c r="Y92" s="270">
        <v>3.2570000000000001</v>
      </c>
      <c r="Z92" s="270">
        <v>3.7450000000000001</v>
      </c>
      <c r="AA92" s="270">
        <v>4.306</v>
      </c>
      <c r="AB92" s="270">
        <v>4.9509999999999996</v>
      </c>
      <c r="AC92" s="270">
        <v>6.8</v>
      </c>
      <c r="AD92" s="270">
        <v>0.35499999999999998</v>
      </c>
      <c r="AE92" s="270">
        <v>0.40799999999999997</v>
      </c>
      <c r="AF92" s="270">
        <v>0.46899999999999997</v>
      </c>
      <c r="AG92" s="270">
        <v>0.53900000000000003</v>
      </c>
      <c r="AH92" s="270">
        <v>0.8</v>
      </c>
      <c r="AI92" s="270">
        <v>0.75800000000000001</v>
      </c>
      <c r="AJ92" s="270">
        <v>0.871</v>
      </c>
      <c r="AK92" s="270">
        <v>1.002</v>
      </c>
      <c r="AL92" s="270">
        <v>1.1519999999999999</v>
      </c>
      <c r="AM92" s="270">
        <v>1.6</v>
      </c>
      <c r="AN92" s="270">
        <v>1.5</v>
      </c>
      <c r="AO92" s="270">
        <v>1.6</v>
      </c>
      <c r="AP92" s="270">
        <v>1.7</v>
      </c>
      <c r="AQ92" s="270">
        <v>1.8</v>
      </c>
      <c r="AR92" s="270">
        <v>2</v>
      </c>
      <c r="AS92" s="270">
        <v>3.569</v>
      </c>
      <c r="AT92" s="270">
        <v>4.0789999999999997</v>
      </c>
      <c r="AU92" s="270">
        <v>4.6630000000000003</v>
      </c>
      <c r="AV92" s="270">
        <v>5.3319999999999999</v>
      </c>
      <c r="AW92" s="270">
        <v>6.3470000000000004</v>
      </c>
      <c r="AX92" s="270">
        <v>1</v>
      </c>
      <c r="AY92" s="270">
        <v>0</v>
      </c>
      <c r="AZ92" s="270">
        <v>0</v>
      </c>
      <c r="BA92" s="270">
        <v>0</v>
      </c>
      <c r="BB92" s="270">
        <v>0</v>
      </c>
      <c r="BC92" s="270">
        <v>0.5</v>
      </c>
      <c r="BD92" s="270">
        <v>0</v>
      </c>
      <c r="BE92" s="270">
        <v>0</v>
      </c>
      <c r="BF92" s="270">
        <v>0</v>
      </c>
      <c r="BG92" s="270">
        <v>0</v>
      </c>
    </row>
    <row r="93" spans="1:59">
      <c r="A93" s="267" t="s">
        <v>479</v>
      </c>
      <c r="B93" s="268">
        <v>0.8796666666666666</v>
      </c>
      <c r="C93" s="268">
        <v>2.012</v>
      </c>
      <c r="D93" s="268">
        <v>0</v>
      </c>
      <c r="E93" s="268"/>
      <c r="F93" s="269">
        <v>4300</v>
      </c>
      <c r="G93" s="270">
        <v>0.92100000000000004</v>
      </c>
      <c r="H93" s="270">
        <v>0.187</v>
      </c>
      <c r="I93" s="270">
        <v>0</v>
      </c>
      <c r="J93" s="270">
        <v>3.9E-2</v>
      </c>
      <c r="K93" s="270">
        <v>4.0000000000000001E-3</v>
      </c>
      <c r="L93" s="270">
        <v>-0.27133333333333343</v>
      </c>
      <c r="M93" s="271">
        <v>214.18604651162789</v>
      </c>
      <c r="N93" s="269">
        <v>13800</v>
      </c>
      <c r="O93" s="269">
        <v>0</v>
      </c>
      <c r="P93" s="269">
        <v>0</v>
      </c>
      <c r="Q93" s="269">
        <v>0</v>
      </c>
      <c r="R93" s="269">
        <v>0</v>
      </c>
      <c r="S93" s="269" t="s">
        <v>161</v>
      </c>
      <c r="T93" s="270">
        <v>0.81599999999999995</v>
      </c>
      <c r="U93" s="270">
        <v>1.224</v>
      </c>
      <c r="V93" s="270">
        <v>0</v>
      </c>
      <c r="W93" s="270">
        <v>0</v>
      </c>
      <c r="X93" s="270">
        <v>0</v>
      </c>
      <c r="Y93" s="270">
        <v>0.28499999999999998</v>
      </c>
      <c r="Z93" s="270">
        <v>0.35599999999999998</v>
      </c>
      <c r="AA93" s="270">
        <v>0</v>
      </c>
      <c r="AB93" s="270">
        <v>0</v>
      </c>
      <c r="AC93" s="270">
        <v>0</v>
      </c>
      <c r="AD93" s="270">
        <v>0</v>
      </c>
      <c r="AE93" s="270">
        <v>0</v>
      </c>
      <c r="AF93" s="270">
        <v>0</v>
      </c>
      <c r="AG93" s="270">
        <v>0</v>
      </c>
      <c r="AH93" s="270">
        <v>0</v>
      </c>
      <c r="AI93" s="270">
        <v>2.4E-2</v>
      </c>
      <c r="AJ93" s="270">
        <v>0.04</v>
      </c>
      <c r="AK93" s="270">
        <v>0</v>
      </c>
      <c r="AL93" s="270">
        <v>0</v>
      </c>
      <c r="AM93" s="270">
        <v>0</v>
      </c>
      <c r="AN93" s="270">
        <v>0.01</v>
      </c>
      <c r="AO93" s="270">
        <v>0.01</v>
      </c>
      <c r="AP93" s="270">
        <v>0</v>
      </c>
      <c r="AQ93" s="270">
        <v>0</v>
      </c>
      <c r="AR93" s="270">
        <v>0</v>
      </c>
      <c r="AS93" s="270">
        <v>1.7989999999999999</v>
      </c>
      <c r="AT93" s="270">
        <v>2.5840000000000001</v>
      </c>
      <c r="AU93" s="270">
        <v>0</v>
      </c>
      <c r="AV93" s="270">
        <v>0</v>
      </c>
      <c r="AW93" s="270">
        <v>0</v>
      </c>
      <c r="AX93" s="270">
        <v>0</v>
      </c>
      <c r="AY93" s="270">
        <v>0</v>
      </c>
      <c r="AZ93" s="270">
        <v>0</v>
      </c>
      <c r="BA93" s="270">
        <v>0</v>
      </c>
      <c r="BB93" s="270">
        <v>0</v>
      </c>
      <c r="BC93" s="270">
        <v>0</v>
      </c>
      <c r="BD93" s="270">
        <v>0</v>
      </c>
      <c r="BE93" s="270">
        <v>0</v>
      </c>
      <c r="BF93" s="270">
        <v>0</v>
      </c>
      <c r="BG93" s="270">
        <v>0</v>
      </c>
    </row>
    <row r="94" spans="1:59">
      <c r="A94" s="267" t="s">
        <v>480</v>
      </c>
      <c r="B94" s="268">
        <v>0.18174999999999997</v>
      </c>
      <c r="C94" s="268">
        <v>0.28899999999999998</v>
      </c>
      <c r="D94" s="268">
        <v>0</v>
      </c>
      <c r="E94" s="268"/>
      <c r="F94" s="269">
        <v>4406</v>
      </c>
      <c r="G94" s="270">
        <v>0.16200000000000001</v>
      </c>
      <c r="H94" s="270">
        <v>4.0000000000000001E-3</v>
      </c>
      <c r="I94" s="270">
        <v>0</v>
      </c>
      <c r="J94" s="270">
        <v>0</v>
      </c>
      <c r="K94" s="270">
        <v>3.0000000000000001E-3</v>
      </c>
      <c r="L94" s="270">
        <v>1.2749999999999956E-2</v>
      </c>
      <c r="M94" s="271">
        <v>36.768043576940535</v>
      </c>
      <c r="N94" s="269">
        <v>5220</v>
      </c>
      <c r="O94" s="269">
        <v>5220</v>
      </c>
      <c r="P94" s="269">
        <v>5220</v>
      </c>
      <c r="Q94" s="269">
        <v>5220</v>
      </c>
      <c r="R94" s="269">
        <v>5220</v>
      </c>
      <c r="S94" s="269" t="s">
        <v>173</v>
      </c>
      <c r="T94" s="270">
        <v>0.2</v>
      </c>
      <c r="U94" s="270">
        <v>0.2</v>
      </c>
      <c r="V94" s="270">
        <v>0.2</v>
      </c>
      <c r="W94" s="270">
        <v>0.2</v>
      </c>
      <c r="X94" s="270">
        <v>0.2</v>
      </c>
      <c r="Y94" s="270">
        <v>4.0000000000000001E-3</v>
      </c>
      <c r="Z94" s="270">
        <v>4.0000000000000001E-3</v>
      </c>
      <c r="AA94" s="270">
        <v>4.0000000000000001E-3</v>
      </c>
      <c r="AB94" s="270">
        <v>4.0000000000000001E-3</v>
      </c>
      <c r="AC94" s="270">
        <v>4.0000000000000001E-3</v>
      </c>
      <c r="AD94" s="270">
        <v>0</v>
      </c>
      <c r="AE94" s="270">
        <v>0</v>
      </c>
      <c r="AF94" s="270">
        <v>0</v>
      </c>
      <c r="AG94" s="270">
        <v>0</v>
      </c>
      <c r="AH94" s="270">
        <v>0</v>
      </c>
      <c r="AI94" s="270">
        <v>0</v>
      </c>
      <c r="AJ94" s="270">
        <v>0</v>
      </c>
      <c r="AK94" s="270">
        <v>0</v>
      </c>
      <c r="AL94" s="270">
        <v>0</v>
      </c>
      <c r="AM94" s="270">
        <v>0</v>
      </c>
      <c r="AN94" s="270">
        <v>8.9999999999999993E-3</v>
      </c>
      <c r="AO94" s="270">
        <v>8.9999999999999993E-3</v>
      </c>
      <c r="AP94" s="270">
        <v>8.9999999999999993E-3</v>
      </c>
      <c r="AQ94" s="270">
        <v>8.9999999999999993E-3</v>
      </c>
      <c r="AR94" s="270">
        <v>8.9999999999999993E-3</v>
      </c>
      <c r="AS94" s="270">
        <v>1.7999999999999999E-2</v>
      </c>
      <c r="AT94" s="270">
        <v>1.7999999999999999E-2</v>
      </c>
      <c r="AU94" s="270">
        <v>1.7999999999999999E-2</v>
      </c>
      <c r="AV94" s="270">
        <v>1.7999999999999999E-2</v>
      </c>
      <c r="AW94" s="270">
        <v>1.7999999999999999E-2</v>
      </c>
      <c r="AX94" s="270">
        <v>0</v>
      </c>
      <c r="AY94" s="270">
        <v>0</v>
      </c>
      <c r="AZ94" s="270">
        <v>0</v>
      </c>
      <c r="BA94" s="270">
        <v>0</v>
      </c>
      <c r="BB94" s="270">
        <v>0</v>
      </c>
      <c r="BC94" s="270">
        <v>0</v>
      </c>
      <c r="BD94" s="270">
        <v>0</v>
      </c>
      <c r="BE94" s="270">
        <v>0</v>
      </c>
      <c r="BF94" s="270">
        <v>0</v>
      </c>
      <c r="BG94" s="270">
        <v>0</v>
      </c>
    </row>
    <row r="95" spans="1:59">
      <c r="A95" s="267" t="s">
        <v>481</v>
      </c>
      <c r="B95" s="268">
        <v>0.27233333333333337</v>
      </c>
      <c r="C95" s="268">
        <v>1</v>
      </c>
      <c r="D95" s="268">
        <v>0</v>
      </c>
      <c r="E95" s="268"/>
      <c r="F95" s="269">
        <v>2250</v>
      </c>
      <c r="G95" s="270">
        <v>0.26500000000000001</v>
      </c>
      <c r="H95" s="270">
        <v>2.5000000000000001E-2</v>
      </c>
      <c r="I95" s="270">
        <v>0</v>
      </c>
      <c r="J95" s="270">
        <v>0.02</v>
      </c>
      <c r="K95" s="270">
        <v>2.1999999999999999E-2</v>
      </c>
      <c r="L95" s="270">
        <v>-5.9666666666666701E-2</v>
      </c>
      <c r="M95" s="271">
        <v>117.77777777777777</v>
      </c>
      <c r="N95" s="269">
        <v>2600</v>
      </c>
      <c r="O95" s="269">
        <v>2800</v>
      </c>
      <c r="P95" s="269">
        <v>3000</v>
      </c>
      <c r="Q95" s="269">
        <v>3200</v>
      </c>
      <c r="R95" s="269">
        <v>3300</v>
      </c>
      <c r="S95" s="269" t="s">
        <v>163</v>
      </c>
      <c r="T95" s="270">
        <v>0.188</v>
      </c>
      <c r="U95" s="270">
        <v>0.191</v>
      </c>
      <c r="V95" s="270">
        <v>0.2</v>
      </c>
      <c r="W95" s="270">
        <v>0.182</v>
      </c>
      <c r="X95" s="270">
        <v>0.183</v>
      </c>
      <c r="Y95" s="270">
        <v>6.9000000000000006E-2</v>
      </c>
      <c r="Z95" s="270">
        <v>7.4999999999999997E-2</v>
      </c>
      <c r="AA95" s="270">
        <v>7.4999999999999997E-2</v>
      </c>
      <c r="AB95" s="270">
        <v>7.8E-2</v>
      </c>
      <c r="AC95" s="270">
        <v>0.79</v>
      </c>
      <c r="AD95" s="270">
        <v>1.6E-2</v>
      </c>
      <c r="AE95" s="270">
        <v>1.7000000000000001E-2</v>
      </c>
      <c r="AF95" s="270">
        <v>1.7999999999999999E-2</v>
      </c>
      <c r="AG95" s="270">
        <v>1.7999999999999999E-2</v>
      </c>
      <c r="AH95" s="270">
        <v>0.02</v>
      </c>
      <c r="AI95" s="270">
        <v>0.1</v>
      </c>
      <c r="AJ95" s="270">
        <v>0.11</v>
      </c>
      <c r="AK95" s="270">
        <v>0.11</v>
      </c>
      <c r="AL95" s="270">
        <v>0.111</v>
      </c>
      <c r="AM95" s="270">
        <v>0.112</v>
      </c>
      <c r="AN95" s="270">
        <v>0.126</v>
      </c>
      <c r="AO95" s="270">
        <v>0.14000000000000001</v>
      </c>
      <c r="AP95" s="270">
        <v>0.15</v>
      </c>
      <c r="AQ95" s="270">
        <v>0.16500000000000001</v>
      </c>
      <c r="AR95" s="270">
        <v>0.16700000000000001</v>
      </c>
      <c r="AS95" s="270">
        <v>3.2000000000000001E-2</v>
      </c>
      <c r="AT95" s="270">
        <v>3.4000000000000002E-2</v>
      </c>
      <c r="AU95" s="270">
        <v>3.5000000000000003E-2</v>
      </c>
      <c r="AV95" s="270">
        <v>3.5000000000000003E-2</v>
      </c>
      <c r="AW95" s="270">
        <v>8.1000000000000003E-2</v>
      </c>
      <c r="AX95" s="270">
        <v>0</v>
      </c>
      <c r="AY95" s="270">
        <v>0</v>
      </c>
      <c r="AZ95" s="270">
        <v>0</v>
      </c>
      <c r="BA95" s="270">
        <v>0</v>
      </c>
      <c r="BB95" s="270">
        <v>0</v>
      </c>
      <c r="BC95" s="270">
        <v>0</v>
      </c>
      <c r="BD95" s="270">
        <v>0</v>
      </c>
      <c r="BE95" s="270">
        <v>0</v>
      </c>
      <c r="BF95" s="270">
        <v>0</v>
      </c>
      <c r="BG95" s="270">
        <v>0</v>
      </c>
    </row>
    <row r="96" spans="1:59">
      <c r="A96" s="267" t="s">
        <v>482</v>
      </c>
      <c r="B96" s="268">
        <v>15.669166666666669</v>
      </c>
      <c r="C96" s="268">
        <v>30.5</v>
      </c>
      <c r="D96" s="268">
        <v>0.24029315068493148</v>
      </c>
      <c r="E96" s="268"/>
      <c r="F96" s="269">
        <v>172821</v>
      </c>
      <c r="G96" s="270">
        <v>9.0419999999999998</v>
      </c>
      <c r="H96" s="270">
        <v>3.0019999999999998</v>
      </c>
      <c r="I96" s="270">
        <v>0.30599999999999999</v>
      </c>
      <c r="J96" s="270">
        <v>0.26100000000000001</v>
      </c>
      <c r="K96" s="270">
        <v>1.97</v>
      </c>
      <c r="L96" s="270">
        <v>0.84787351598173899</v>
      </c>
      <c r="M96" s="271">
        <v>52.320030551842656</v>
      </c>
      <c r="N96" s="269">
        <v>176400</v>
      </c>
      <c r="O96" s="269">
        <v>208100</v>
      </c>
      <c r="P96" s="269">
        <v>230700</v>
      </c>
      <c r="Q96" s="269">
        <v>247900</v>
      </c>
      <c r="R96" s="269">
        <v>248400</v>
      </c>
      <c r="S96" s="269" t="s">
        <v>134</v>
      </c>
      <c r="T96" s="270">
        <v>12</v>
      </c>
      <c r="U96" s="270">
        <v>14.5</v>
      </c>
      <c r="V96" s="270">
        <v>16.2</v>
      </c>
      <c r="W96" s="270">
        <v>17.7</v>
      </c>
      <c r="X96" s="270">
        <v>17.8</v>
      </c>
      <c r="Y96" s="270">
        <v>5.6</v>
      </c>
      <c r="Z96" s="270">
        <v>7.6</v>
      </c>
      <c r="AA96" s="270">
        <v>9</v>
      </c>
      <c r="AB96" s="270">
        <v>9.4</v>
      </c>
      <c r="AC96" s="270">
        <v>9.5</v>
      </c>
      <c r="AD96" s="270">
        <v>0.4</v>
      </c>
      <c r="AE96" s="270">
        <v>0.7</v>
      </c>
      <c r="AF96" s="270">
        <v>1</v>
      </c>
      <c r="AG96" s="270">
        <v>1.1000000000000001</v>
      </c>
      <c r="AH96" s="270">
        <v>1.1000000000000001</v>
      </c>
      <c r="AI96" s="270">
        <v>0.3</v>
      </c>
      <c r="AJ96" s="270">
        <v>0.4</v>
      </c>
      <c r="AK96" s="270">
        <v>0.4</v>
      </c>
      <c r="AL96" s="270">
        <v>0.4</v>
      </c>
      <c r="AM96" s="270">
        <v>0.4</v>
      </c>
      <c r="AN96" s="270">
        <v>3.8</v>
      </c>
      <c r="AO96" s="270">
        <v>4.8</v>
      </c>
      <c r="AP96" s="270">
        <v>5.4</v>
      </c>
      <c r="AQ96" s="270">
        <v>5.9</v>
      </c>
      <c r="AR96" s="270">
        <v>5.9</v>
      </c>
      <c r="AS96" s="270">
        <v>0.9</v>
      </c>
      <c r="AT96" s="270">
        <v>1.2</v>
      </c>
      <c r="AU96" s="270">
        <v>1.4</v>
      </c>
      <c r="AV96" s="270">
        <v>1.5</v>
      </c>
      <c r="AW96" s="270">
        <v>1.5</v>
      </c>
      <c r="AX96" s="270">
        <v>7</v>
      </c>
      <c r="AY96" s="270">
        <v>0</v>
      </c>
      <c r="AZ96" s="270">
        <v>0</v>
      </c>
      <c r="BA96" s="270">
        <v>0</v>
      </c>
      <c r="BB96" s="270">
        <v>0</v>
      </c>
      <c r="BC96" s="270">
        <v>0</v>
      </c>
      <c r="BD96" s="270">
        <v>0</v>
      </c>
      <c r="BE96" s="270">
        <v>0</v>
      </c>
      <c r="BF96" s="270">
        <v>0</v>
      </c>
      <c r="BG96" s="270">
        <v>0</v>
      </c>
    </row>
    <row r="97" spans="1:59">
      <c r="A97" s="267" t="s">
        <v>483</v>
      </c>
      <c r="B97" s="268" t="s">
        <v>395</v>
      </c>
      <c r="C97" s="268">
        <v>0</v>
      </c>
      <c r="D97" s="268">
        <v>0</v>
      </c>
      <c r="E97" s="268"/>
      <c r="F97" s="269" t="e">
        <v>#N/A</v>
      </c>
      <c r="G97" s="270">
        <v>0</v>
      </c>
      <c r="H97" s="270">
        <v>0</v>
      </c>
      <c r="I97" s="270">
        <v>0</v>
      </c>
      <c r="J97" s="270">
        <v>0</v>
      </c>
      <c r="K97" s="270">
        <v>0</v>
      </c>
      <c r="L97" s="270" t="e">
        <v>#VALUE!</v>
      </c>
      <c r="M97" s="271" t="s">
        <v>395</v>
      </c>
      <c r="N97" s="269">
        <v>0</v>
      </c>
      <c r="O97" s="269">
        <v>0</v>
      </c>
      <c r="P97" s="269">
        <v>0</v>
      </c>
      <c r="Q97" s="269">
        <v>0</v>
      </c>
      <c r="R97" s="269">
        <v>0</v>
      </c>
      <c r="S97" s="269" t="s">
        <v>162</v>
      </c>
      <c r="T97" s="270">
        <v>0</v>
      </c>
      <c r="U97" s="270">
        <v>0</v>
      </c>
      <c r="V97" s="270">
        <v>0</v>
      </c>
      <c r="W97" s="270">
        <v>0</v>
      </c>
      <c r="X97" s="270">
        <v>0</v>
      </c>
      <c r="Y97" s="270">
        <v>0</v>
      </c>
      <c r="Z97" s="270">
        <v>0</v>
      </c>
      <c r="AA97" s="270">
        <v>0</v>
      </c>
      <c r="AB97" s="270">
        <v>0</v>
      </c>
      <c r="AC97" s="270">
        <v>0</v>
      </c>
      <c r="AD97" s="270">
        <v>0</v>
      </c>
      <c r="AE97" s="270">
        <v>0</v>
      </c>
      <c r="AF97" s="270">
        <v>0</v>
      </c>
      <c r="AG97" s="270">
        <v>0</v>
      </c>
      <c r="AH97" s="270">
        <v>0</v>
      </c>
      <c r="AI97" s="270">
        <v>0</v>
      </c>
      <c r="AJ97" s="270">
        <v>0</v>
      </c>
      <c r="AK97" s="270">
        <v>0</v>
      </c>
      <c r="AL97" s="270">
        <v>0</v>
      </c>
      <c r="AM97" s="270">
        <v>0</v>
      </c>
      <c r="AN97" s="270">
        <v>0</v>
      </c>
      <c r="AO97" s="270">
        <v>0</v>
      </c>
      <c r="AP97" s="270">
        <v>0</v>
      </c>
      <c r="AQ97" s="270">
        <v>0</v>
      </c>
      <c r="AR97" s="270">
        <v>0</v>
      </c>
      <c r="AS97" s="270">
        <v>0</v>
      </c>
      <c r="AT97" s="270">
        <v>0</v>
      </c>
      <c r="AU97" s="270">
        <v>0</v>
      </c>
      <c r="AV97" s="270">
        <v>0</v>
      </c>
      <c r="AW97" s="270">
        <v>0</v>
      </c>
      <c r="AX97" s="270">
        <v>0</v>
      </c>
      <c r="AY97" s="270">
        <v>0</v>
      </c>
      <c r="AZ97" s="270">
        <v>0</v>
      </c>
      <c r="BA97" s="270">
        <v>0</v>
      </c>
      <c r="BB97" s="270">
        <v>0</v>
      </c>
      <c r="BC97" s="270">
        <v>0</v>
      </c>
      <c r="BD97" s="270">
        <v>0</v>
      </c>
      <c r="BE97" s="270">
        <v>0</v>
      </c>
      <c r="BF97" s="270">
        <v>0</v>
      </c>
      <c r="BG97" s="270">
        <v>0</v>
      </c>
    </row>
    <row r="98" spans="1:59">
      <c r="A98" s="267" t="s">
        <v>484</v>
      </c>
      <c r="B98" s="268">
        <v>8.3666666666666667E-2</v>
      </c>
      <c r="C98" s="268">
        <v>0</v>
      </c>
      <c r="D98" s="268">
        <v>0</v>
      </c>
      <c r="E98" s="268"/>
      <c r="F98" s="269">
        <v>422</v>
      </c>
      <c r="G98" s="270">
        <v>0.05</v>
      </c>
      <c r="H98" s="270">
        <v>4.0000000000000001E-3</v>
      </c>
      <c r="I98" s="270">
        <v>2E-3</v>
      </c>
      <c r="J98" s="270">
        <v>0.02</v>
      </c>
      <c r="K98" s="270">
        <v>2E-3</v>
      </c>
      <c r="L98" s="270">
        <v>5.6666666666666532E-3</v>
      </c>
      <c r="M98" s="271">
        <v>118.48341232227489</v>
      </c>
      <c r="N98" s="269">
        <v>510</v>
      </c>
      <c r="O98" s="269">
        <v>510</v>
      </c>
      <c r="P98" s="269">
        <v>510</v>
      </c>
      <c r="Q98" s="269">
        <v>510</v>
      </c>
      <c r="R98" s="269">
        <v>510</v>
      </c>
      <c r="S98" s="269" t="s">
        <v>216</v>
      </c>
      <c r="T98" s="270">
        <v>0.21099999999999999</v>
      </c>
      <c r="U98" s="270">
        <v>0.21099999999999999</v>
      </c>
      <c r="V98" s="270">
        <v>0.21099999999999999</v>
      </c>
      <c r="W98" s="270">
        <v>0.21099999999999999</v>
      </c>
      <c r="X98" s="270">
        <v>0.21099999999999999</v>
      </c>
      <c r="Y98" s="270">
        <v>1E-3</v>
      </c>
      <c r="Z98" s="270">
        <v>1E-3</v>
      </c>
      <c r="AA98" s="270">
        <v>1E-3</v>
      </c>
      <c r="AB98" s="270">
        <v>1E-3</v>
      </c>
      <c r="AC98" s="270">
        <v>1E-3</v>
      </c>
      <c r="AD98" s="270">
        <v>0</v>
      </c>
      <c r="AE98" s="270">
        <v>0</v>
      </c>
      <c r="AF98" s="270">
        <v>0</v>
      </c>
      <c r="AG98" s="270">
        <v>0</v>
      </c>
      <c r="AH98" s="270">
        <v>2E-3</v>
      </c>
      <c r="AI98" s="270">
        <v>0</v>
      </c>
      <c r="AJ98" s="270">
        <v>0</v>
      </c>
      <c r="AK98" s="270">
        <v>0</v>
      </c>
      <c r="AL98" s="270">
        <v>0</v>
      </c>
      <c r="AM98" s="270">
        <v>1E-3</v>
      </c>
      <c r="AN98" s="270">
        <v>0</v>
      </c>
      <c r="AO98" s="270">
        <v>0</v>
      </c>
      <c r="AP98" s="270">
        <v>0</v>
      </c>
      <c r="AQ98" s="270">
        <v>0</v>
      </c>
      <c r="AR98" s="270">
        <v>0</v>
      </c>
      <c r="AS98" s="270">
        <v>4.4999999999999998E-2</v>
      </c>
      <c r="AT98" s="270">
        <v>4.4999999999999998E-2</v>
      </c>
      <c r="AU98" s="270">
        <v>4.4999999999999998E-2</v>
      </c>
      <c r="AV98" s="270">
        <v>4.4999999999999998E-2</v>
      </c>
      <c r="AW98" s="270">
        <v>0.16</v>
      </c>
      <c r="AX98" s="270">
        <v>0</v>
      </c>
      <c r="AY98" s="270">
        <v>0</v>
      </c>
      <c r="AZ98" s="270">
        <v>0</v>
      </c>
      <c r="BA98" s="270">
        <v>0</v>
      </c>
      <c r="BB98" s="270">
        <v>0</v>
      </c>
      <c r="BC98" s="270">
        <v>0</v>
      </c>
      <c r="BD98" s="270">
        <v>0</v>
      </c>
      <c r="BE98" s="270">
        <v>0</v>
      </c>
      <c r="BF98" s="270">
        <v>0</v>
      </c>
      <c r="BG98" s="270">
        <v>0</v>
      </c>
    </row>
    <row r="99" spans="1:59">
      <c r="A99" s="267" t="s">
        <v>485</v>
      </c>
      <c r="B99" s="268">
        <v>0.24208333333333334</v>
      </c>
      <c r="C99" s="268">
        <v>0.45</v>
      </c>
      <c r="D99" s="268">
        <v>0</v>
      </c>
      <c r="E99" s="268"/>
      <c r="F99" s="269">
        <v>4512</v>
      </c>
      <c r="G99" s="270">
        <v>0.186</v>
      </c>
      <c r="H99" s="270">
        <v>2.4E-2</v>
      </c>
      <c r="I99" s="270">
        <v>0</v>
      </c>
      <c r="J99" s="270">
        <v>0</v>
      </c>
      <c r="K99" s="270">
        <v>3.4000000000000002E-2</v>
      </c>
      <c r="L99" s="270">
        <v>-1.9166666666666499E-3</v>
      </c>
      <c r="M99" s="271">
        <v>41.223404255319146</v>
      </c>
      <c r="N99" s="269">
        <v>5250</v>
      </c>
      <c r="O99" s="269">
        <v>6700</v>
      </c>
      <c r="P99" s="269">
        <v>8500</v>
      </c>
      <c r="Q99" s="269">
        <v>11000</v>
      </c>
      <c r="R99" s="269">
        <v>14000</v>
      </c>
      <c r="S99" s="269" t="s">
        <v>162</v>
      </c>
      <c r="T99" s="270">
        <v>0.215</v>
      </c>
      <c r="U99" s="270">
        <v>0.27500000000000002</v>
      </c>
      <c r="V99" s="270">
        <v>0.35</v>
      </c>
      <c r="W99" s="270">
        <v>0.45</v>
      </c>
      <c r="X99" s="270">
        <v>0.57499999999999996</v>
      </c>
      <c r="Y99" s="270">
        <v>0.03</v>
      </c>
      <c r="Z99" s="270">
        <v>0.04</v>
      </c>
      <c r="AA99" s="270">
        <v>0.05</v>
      </c>
      <c r="AB99" s="270">
        <v>0.06</v>
      </c>
      <c r="AC99" s="270">
        <v>7.0000000000000007E-2</v>
      </c>
      <c r="AD99" s="270">
        <v>0.1</v>
      </c>
      <c r="AE99" s="270">
        <v>0.2</v>
      </c>
      <c r="AF99" s="270">
        <v>0.25</v>
      </c>
      <c r="AG99" s="270">
        <v>0.3</v>
      </c>
      <c r="AH99" s="270">
        <v>0.35</v>
      </c>
      <c r="AI99" s="270">
        <v>0.01</v>
      </c>
      <c r="AJ99" s="270">
        <v>1.4999999999999999E-2</v>
      </c>
      <c r="AK99" s="270">
        <v>0.02</v>
      </c>
      <c r="AL99" s="270">
        <v>0.02</v>
      </c>
      <c r="AM99" s="270">
        <v>2.5000000000000001E-2</v>
      </c>
      <c r="AN99" s="270">
        <v>1.4999999999999999E-2</v>
      </c>
      <c r="AO99" s="270">
        <v>1.4999999999999999E-2</v>
      </c>
      <c r="AP99" s="270">
        <v>0.02</v>
      </c>
      <c r="AQ99" s="270">
        <v>2.5000000000000001E-2</v>
      </c>
      <c r="AR99" s="270">
        <v>0.03</v>
      </c>
      <c r="AS99" s="270">
        <v>0</v>
      </c>
      <c r="AT99" s="270">
        <v>0</v>
      </c>
      <c r="AU99" s="270">
        <v>0</v>
      </c>
      <c r="AV99" s="270">
        <v>0</v>
      </c>
      <c r="AW99" s="270">
        <v>0</v>
      </c>
      <c r="AX99" s="270">
        <v>0.45</v>
      </c>
      <c r="AY99" s="270">
        <v>0</v>
      </c>
      <c r="AZ99" s="270">
        <v>0</v>
      </c>
      <c r="BA99" s="270">
        <v>0</v>
      </c>
      <c r="BB99" s="270">
        <v>0</v>
      </c>
      <c r="BC99" s="270">
        <v>0</v>
      </c>
      <c r="BD99" s="270">
        <v>0</v>
      </c>
      <c r="BE99" s="270">
        <v>0</v>
      </c>
      <c r="BF99" s="270">
        <v>0</v>
      </c>
      <c r="BG99" s="270">
        <v>0</v>
      </c>
    </row>
    <row r="100" spans="1:59">
      <c r="A100" s="267" t="s">
        <v>486</v>
      </c>
      <c r="B100" s="268">
        <v>0.25750000000000006</v>
      </c>
      <c r="C100" s="268">
        <v>0.93299999999999994</v>
      </c>
      <c r="D100" s="268">
        <v>0</v>
      </c>
      <c r="E100" s="268"/>
      <c r="F100" s="269">
        <v>2124</v>
      </c>
      <c r="G100" s="270">
        <v>0.15000000000000002</v>
      </c>
      <c r="H100" s="270">
        <v>2.8000000000000001E-2</v>
      </c>
      <c r="I100" s="270">
        <v>0.03</v>
      </c>
      <c r="J100" s="270">
        <v>7.0000000000000001E-3</v>
      </c>
      <c r="K100" s="270">
        <v>1E-3</v>
      </c>
      <c r="L100" s="270">
        <v>4.1500000000000037E-2</v>
      </c>
      <c r="M100" s="271">
        <v>70.621468926553689</v>
      </c>
      <c r="N100" s="269">
        <v>2294</v>
      </c>
      <c r="O100" s="269">
        <v>2523</v>
      </c>
      <c r="P100" s="269">
        <v>3053</v>
      </c>
      <c r="Q100" s="269">
        <v>3358</v>
      </c>
      <c r="R100" s="269">
        <v>3694</v>
      </c>
      <c r="S100" s="269" t="s">
        <v>202</v>
      </c>
      <c r="T100" s="270">
        <v>0.183</v>
      </c>
      <c r="U100" s="270">
        <v>0.20200000000000001</v>
      </c>
      <c r="V100" s="270">
        <v>0.222</v>
      </c>
      <c r="W100" s="270">
        <v>0.24399999999999999</v>
      </c>
      <c r="X100" s="270">
        <v>0.26900000000000002</v>
      </c>
      <c r="Y100" s="270">
        <v>3.7999999999999999E-2</v>
      </c>
      <c r="Z100" s="270">
        <v>4.2000000000000003E-2</v>
      </c>
      <c r="AA100" s="270">
        <v>4.5999999999999999E-2</v>
      </c>
      <c r="AB100" s="270">
        <v>0.05</v>
      </c>
      <c r="AC100" s="270">
        <v>5.5E-2</v>
      </c>
      <c r="AD100" s="270">
        <v>0.04</v>
      </c>
      <c r="AE100" s="270">
        <v>4.3999999999999997E-2</v>
      </c>
      <c r="AF100" s="270">
        <v>4.8000000000000001E-2</v>
      </c>
      <c r="AG100" s="270">
        <v>5.2999999999999999E-2</v>
      </c>
      <c r="AH100" s="270">
        <v>5.8999999999999997E-2</v>
      </c>
      <c r="AI100" s="270">
        <v>8.0000000000000002E-3</v>
      </c>
      <c r="AJ100" s="270">
        <v>8.9999999999999993E-3</v>
      </c>
      <c r="AK100" s="270">
        <v>0.01</v>
      </c>
      <c r="AL100" s="270">
        <v>1.0999999999999999E-2</v>
      </c>
      <c r="AM100" s="270">
        <v>1.2E-2</v>
      </c>
      <c r="AN100" s="270">
        <v>2E-3</v>
      </c>
      <c r="AO100" s="270">
        <v>2E-3</v>
      </c>
      <c r="AP100" s="270">
        <v>3.0000000000000001E-3</v>
      </c>
      <c r="AQ100" s="270">
        <v>3.0000000000000001E-3</v>
      </c>
      <c r="AR100" s="270">
        <v>3.0000000000000001E-3</v>
      </c>
      <c r="AS100" s="270">
        <v>3.2000000000000001E-2</v>
      </c>
      <c r="AT100" s="270">
        <v>3.5999999999999997E-2</v>
      </c>
      <c r="AU100" s="270">
        <v>3.9E-2</v>
      </c>
      <c r="AV100" s="270">
        <v>4.2999999999999997E-2</v>
      </c>
      <c r="AW100" s="270">
        <v>4.8000000000000001E-2</v>
      </c>
      <c r="AX100" s="270">
        <v>0</v>
      </c>
      <c r="AY100" s="270">
        <v>0</v>
      </c>
      <c r="AZ100" s="270">
        <v>0</v>
      </c>
      <c r="BA100" s="270">
        <v>0</v>
      </c>
      <c r="BB100" s="270">
        <v>0</v>
      </c>
      <c r="BC100" s="270">
        <v>0</v>
      </c>
      <c r="BD100" s="270">
        <v>0</v>
      </c>
      <c r="BE100" s="270">
        <v>0</v>
      </c>
      <c r="BF100" s="270">
        <v>0</v>
      </c>
      <c r="BG100" s="270">
        <v>0</v>
      </c>
    </row>
    <row r="101" spans="1:59">
      <c r="A101" s="267" t="s">
        <v>487</v>
      </c>
      <c r="B101" s="268">
        <v>101.495</v>
      </c>
      <c r="C101" s="268">
        <v>163</v>
      </c>
      <c r="D101" s="268">
        <v>0.8973835616438357</v>
      </c>
      <c r="E101" s="268"/>
      <c r="F101" s="269">
        <v>818005</v>
      </c>
      <c r="G101" s="270">
        <v>56.32</v>
      </c>
      <c r="H101" s="270">
        <v>19.41</v>
      </c>
      <c r="I101" s="270">
        <v>2.7</v>
      </c>
      <c r="J101" s="270">
        <v>4.6399999999999997</v>
      </c>
      <c r="K101" s="270">
        <v>9.2799999999999994</v>
      </c>
      <c r="L101" s="270">
        <v>8.247616438356161</v>
      </c>
      <c r="M101" s="271">
        <v>68.850434899542179</v>
      </c>
      <c r="N101" s="269">
        <v>917615</v>
      </c>
      <c r="O101" s="269">
        <v>1065432</v>
      </c>
      <c r="P101" s="269">
        <v>1215458</v>
      </c>
      <c r="Q101" s="269">
        <v>1369447</v>
      </c>
      <c r="R101" s="269">
        <v>1542944</v>
      </c>
      <c r="S101" s="269" t="s">
        <v>166</v>
      </c>
      <c r="T101" s="270">
        <v>63.3</v>
      </c>
      <c r="U101" s="270">
        <v>73.5</v>
      </c>
      <c r="V101" s="270">
        <v>83.9</v>
      </c>
      <c r="W101" s="270">
        <v>94.5</v>
      </c>
      <c r="X101" s="270">
        <v>106.5</v>
      </c>
      <c r="Y101" s="270">
        <v>24.2</v>
      </c>
      <c r="Z101" s="270">
        <v>28.4</v>
      </c>
      <c r="AA101" s="270">
        <v>32.6</v>
      </c>
      <c r="AB101" s="270">
        <v>36.700000000000003</v>
      </c>
      <c r="AC101" s="270">
        <v>41.4</v>
      </c>
      <c r="AD101" s="270">
        <v>3.2</v>
      </c>
      <c r="AE101" s="270">
        <v>3.8</v>
      </c>
      <c r="AF101" s="270">
        <v>4.4000000000000004</v>
      </c>
      <c r="AG101" s="270">
        <v>4.9000000000000004</v>
      </c>
      <c r="AH101" s="270">
        <v>5.6</v>
      </c>
      <c r="AI101" s="270">
        <v>4.3</v>
      </c>
      <c r="AJ101" s="270">
        <v>5.0999999999999996</v>
      </c>
      <c r="AK101" s="270">
        <v>5.8</v>
      </c>
      <c r="AL101" s="270">
        <v>6.6</v>
      </c>
      <c r="AM101" s="270">
        <v>7.4</v>
      </c>
      <c r="AN101" s="270">
        <v>4.5999999999999996</v>
      </c>
      <c r="AO101" s="270">
        <v>5.4</v>
      </c>
      <c r="AP101" s="270">
        <v>6.2</v>
      </c>
      <c r="AQ101" s="270">
        <v>6.9</v>
      </c>
      <c r="AR101" s="270">
        <v>7.8</v>
      </c>
      <c r="AS101" s="270">
        <v>13.2</v>
      </c>
      <c r="AT101" s="270">
        <v>14.2</v>
      </c>
      <c r="AU101" s="270">
        <v>16.5</v>
      </c>
      <c r="AV101" s="270">
        <v>18.899999999999999</v>
      </c>
      <c r="AW101" s="270">
        <v>19.8</v>
      </c>
      <c r="AX101" s="270">
        <v>25</v>
      </c>
      <c r="AY101" s="270">
        <v>0</v>
      </c>
      <c r="AZ101" s="270">
        <v>0</v>
      </c>
      <c r="BA101" s="270">
        <v>0</v>
      </c>
      <c r="BB101" s="270">
        <v>0</v>
      </c>
      <c r="BC101" s="270">
        <v>0</v>
      </c>
      <c r="BD101" s="270">
        <v>0</v>
      </c>
      <c r="BE101" s="270">
        <v>0</v>
      </c>
      <c r="BF101" s="270">
        <v>0</v>
      </c>
      <c r="BG101" s="270">
        <v>0</v>
      </c>
    </row>
    <row r="102" spans="1:59">
      <c r="A102" s="267" t="s">
        <v>488</v>
      </c>
      <c r="B102" s="268" t="s">
        <v>395</v>
      </c>
      <c r="C102" s="268">
        <v>0</v>
      </c>
      <c r="D102" s="268">
        <v>0</v>
      </c>
      <c r="E102" s="268"/>
      <c r="F102" s="269" t="e">
        <v>#N/A</v>
      </c>
      <c r="G102" s="270">
        <v>0</v>
      </c>
      <c r="H102" s="270">
        <v>0</v>
      </c>
      <c r="I102" s="270">
        <v>0</v>
      </c>
      <c r="J102" s="270">
        <v>0</v>
      </c>
      <c r="K102" s="270">
        <v>0</v>
      </c>
      <c r="L102" s="270" t="e">
        <v>#VALUE!</v>
      </c>
      <c r="M102" s="271" t="s">
        <v>395</v>
      </c>
      <c r="N102" s="269">
        <v>0</v>
      </c>
      <c r="O102" s="269">
        <v>0</v>
      </c>
      <c r="P102" s="269">
        <v>0</v>
      </c>
      <c r="Q102" s="269">
        <v>0</v>
      </c>
      <c r="R102" s="269">
        <v>0</v>
      </c>
      <c r="S102" s="269" t="s">
        <v>207</v>
      </c>
      <c r="T102" s="270">
        <v>0</v>
      </c>
      <c r="U102" s="270">
        <v>0</v>
      </c>
      <c r="V102" s="270">
        <v>0</v>
      </c>
      <c r="W102" s="270">
        <v>0</v>
      </c>
      <c r="X102" s="270">
        <v>0</v>
      </c>
      <c r="Y102" s="270">
        <v>0</v>
      </c>
      <c r="Z102" s="270">
        <v>0</v>
      </c>
      <c r="AA102" s="270">
        <v>0</v>
      </c>
      <c r="AB102" s="270">
        <v>0</v>
      </c>
      <c r="AC102" s="270">
        <v>0</v>
      </c>
      <c r="AD102" s="270">
        <v>0</v>
      </c>
      <c r="AE102" s="270">
        <v>0</v>
      </c>
      <c r="AF102" s="270">
        <v>0</v>
      </c>
      <c r="AG102" s="270">
        <v>0</v>
      </c>
      <c r="AH102" s="270">
        <v>0</v>
      </c>
      <c r="AI102" s="270">
        <v>0</v>
      </c>
      <c r="AJ102" s="270">
        <v>0</v>
      </c>
      <c r="AK102" s="270">
        <v>0</v>
      </c>
      <c r="AL102" s="270">
        <v>0</v>
      </c>
      <c r="AM102" s="270">
        <v>0</v>
      </c>
      <c r="AN102" s="270">
        <v>0</v>
      </c>
      <c r="AO102" s="270">
        <v>0</v>
      </c>
      <c r="AP102" s="270">
        <v>0</v>
      </c>
      <c r="AQ102" s="270">
        <v>0</v>
      </c>
      <c r="AR102" s="270">
        <v>0</v>
      </c>
      <c r="AS102" s="270">
        <v>0</v>
      </c>
      <c r="AT102" s="270">
        <v>0</v>
      </c>
      <c r="AU102" s="270">
        <v>0</v>
      </c>
      <c r="AV102" s="270">
        <v>0</v>
      </c>
      <c r="AW102" s="270">
        <v>0</v>
      </c>
      <c r="AX102" s="270">
        <v>0</v>
      </c>
      <c r="AY102" s="270">
        <v>0</v>
      </c>
      <c r="AZ102" s="270">
        <v>0</v>
      </c>
      <c r="BA102" s="270">
        <v>0</v>
      </c>
      <c r="BB102" s="270">
        <v>0</v>
      </c>
      <c r="BC102" s="270">
        <v>0</v>
      </c>
      <c r="BD102" s="270">
        <v>0</v>
      </c>
      <c r="BE102" s="270">
        <v>0</v>
      </c>
      <c r="BF102" s="270">
        <v>0</v>
      </c>
      <c r="BG102" s="270">
        <v>0</v>
      </c>
    </row>
    <row r="103" spans="1:59">
      <c r="A103" s="267" t="s">
        <v>489</v>
      </c>
      <c r="B103" s="268">
        <v>0.13783333333333334</v>
      </c>
      <c r="C103" s="268">
        <v>0.4</v>
      </c>
      <c r="D103" s="268">
        <v>0</v>
      </c>
      <c r="E103" s="268"/>
      <c r="F103" s="269">
        <v>1028</v>
      </c>
      <c r="G103" s="270">
        <v>4.3999999999999997E-2</v>
      </c>
      <c r="H103" s="270">
        <v>3.0000000000000001E-3</v>
      </c>
      <c r="I103" s="270">
        <v>2.3E-2</v>
      </c>
      <c r="J103" s="270">
        <v>3.0000000000000001E-3</v>
      </c>
      <c r="K103" s="270">
        <v>4.3999999999999997E-2</v>
      </c>
      <c r="L103" s="270">
        <v>2.0833333333333329E-2</v>
      </c>
      <c r="M103" s="271">
        <v>42.80155642023346</v>
      </c>
      <c r="N103" s="269">
        <v>1181</v>
      </c>
      <c r="O103" s="269">
        <v>1371</v>
      </c>
      <c r="P103" s="269">
        <v>1591</v>
      </c>
      <c r="Q103" s="269">
        <v>1846</v>
      </c>
      <c r="R103" s="269">
        <v>2143</v>
      </c>
      <c r="S103" s="269" t="s">
        <v>207</v>
      </c>
      <c r="T103" s="270">
        <v>4.9000000000000002E-2</v>
      </c>
      <c r="U103" s="270">
        <v>5.7000000000000002E-2</v>
      </c>
      <c r="V103" s="270">
        <v>6.6000000000000003E-2</v>
      </c>
      <c r="W103" s="270">
        <v>7.6999999999999999E-2</v>
      </c>
      <c r="X103" s="270">
        <v>8.8999999999999996E-2</v>
      </c>
      <c r="Y103" s="270">
        <v>3.0000000000000001E-3</v>
      </c>
      <c r="Z103" s="270">
        <v>4.0000000000000001E-3</v>
      </c>
      <c r="AA103" s="270">
        <v>4.0000000000000001E-3</v>
      </c>
      <c r="AB103" s="270">
        <v>5.0000000000000001E-3</v>
      </c>
      <c r="AC103" s="270">
        <v>5.0000000000000001E-3</v>
      </c>
      <c r="AD103" s="270">
        <v>2.1000000000000001E-2</v>
      </c>
      <c r="AE103" s="270">
        <v>2.4E-2</v>
      </c>
      <c r="AF103" s="270">
        <v>2.7E-2</v>
      </c>
      <c r="AG103" s="270">
        <v>0.03</v>
      </c>
      <c r="AH103" s="270">
        <v>3.3000000000000002E-2</v>
      </c>
      <c r="AI103" s="270">
        <v>3.0000000000000001E-3</v>
      </c>
      <c r="AJ103" s="270">
        <v>4.0000000000000001E-3</v>
      </c>
      <c r="AK103" s="270">
        <v>4.0000000000000001E-3</v>
      </c>
      <c r="AL103" s="270">
        <v>5.0000000000000001E-3</v>
      </c>
      <c r="AM103" s="270">
        <v>5.0000000000000001E-3</v>
      </c>
      <c r="AN103" s="270">
        <v>4.3999999999999997E-2</v>
      </c>
      <c r="AO103" s="270">
        <v>4.3999999999999997E-2</v>
      </c>
      <c r="AP103" s="270">
        <v>4.3999999999999997E-2</v>
      </c>
      <c r="AQ103" s="270">
        <v>4.3999999999999997E-2</v>
      </c>
      <c r="AR103" s="270">
        <v>4.3999999999999997E-2</v>
      </c>
      <c r="AS103" s="270">
        <v>2.1999999999999999E-2</v>
      </c>
      <c r="AT103" s="270">
        <v>2.4E-2</v>
      </c>
      <c r="AU103" s="270">
        <v>2.5999999999999999E-2</v>
      </c>
      <c r="AV103" s="270">
        <v>2.9000000000000001E-2</v>
      </c>
      <c r="AW103" s="270">
        <v>3.2000000000000001E-2</v>
      </c>
      <c r="AX103" s="270">
        <v>0</v>
      </c>
      <c r="AY103" s="270">
        <v>0</v>
      </c>
      <c r="AZ103" s="270">
        <v>0</v>
      </c>
      <c r="BA103" s="270">
        <v>0</v>
      </c>
      <c r="BB103" s="270">
        <v>0</v>
      </c>
      <c r="BC103" s="270">
        <v>0</v>
      </c>
      <c r="BD103" s="270">
        <v>0</v>
      </c>
      <c r="BE103" s="270">
        <v>0</v>
      </c>
      <c r="BF103" s="270">
        <v>0</v>
      </c>
      <c r="BG103" s="270">
        <v>0</v>
      </c>
    </row>
    <row r="104" spans="1:59">
      <c r="A104" s="267" t="s">
        <v>490</v>
      </c>
      <c r="B104" s="268">
        <v>1.5235833333333331</v>
      </c>
      <c r="C104" s="268">
        <v>9</v>
      </c>
      <c r="D104" s="268">
        <v>0</v>
      </c>
      <c r="E104" s="268"/>
      <c r="F104" s="269">
        <v>14710</v>
      </c>
      <c r="G104" s="270">
        <v>0.92700000000000005</v>
      </c>
      <c r="H104" s="270">
        <v>0.123</v>
      </c>
      <c r="I104" s="270">
        <v>0.16900000000000001</v>
      </c>
      <c r="J104" s="270">
        <v>3.3000000000000002E-2</v>
      </c>
      <c r="K104" s="270">
        <v>2.3E-2</v>
      </c>
      <c r="L104" s="270">
        <v>0.24858333333333316</v>
      </c>
      <c r="M104" s="271">
        <v>63.018354860639022</v>
      </c>
      <c r="N104" s="269">
        <v>25883</v>
      </c>
      <c r="O104" s="269">
        <v>41610</v>
      </c>
      <c r="P104" s="269">
        <v>57338</v>
      </c>
      <c r="Q104" s="269">
        <v>73998</v>
      </c>
      <c r="R104" s="269">
        <v>93995</v>
      </c>
      <c r="S104" s="269" t="s">
        <v>207</v>
      </c>
      <c r="T104" s="270">
        <v>2.4</v>
      </c>
      <c r="U104" s="270">
        <v>3.95</v>
      </c>
      <c r="V104" s="270">
        <v>5.45</v>
      </c>
      <c r="W104" s="270">
        <v>6.97</v>
      </c>
      <c r="X104" s="270">
        <v>8.93</v>
      </c>
      <c r="Y104" s="270">
        <v>0.27700000000000002</v>
      </c>
      <c r="Z104" s="270">
        <v>0.53100000000000003</v>
      </c>
      <c r="AA104" s="270">
        <v>0.83899999999999997</v>
      </c>
      <c r="AB104" s="270">
        <v>1.0740000000000001</v>
      </c>
      <c r="AC104" s="270">
        <v>1.3740000000000001</v>
      </c>
      <c r="AD104" s="270">
        <v>0.36</v>
      </c>
      <c r="AE104" s="270">
        <v>0.69</v>
      </c>
      <c r="AF104" s="270">
        <v>1.0900000000000001</v>
      </c>
      <c r="AG104" s="270">
        <v>1.395</v>
      </c>
      <c r="AH104" s="270">
        <v>1.7849999999999999</v>
      </c>
      <c r="AI104" s="270">
        <v>8.3000000000000004E-2</v>
      </c>
      <c r="AJ104" s="270">
        <v>0.159</v>
      </c>
      <c r="AK104" s="270">
        <v>0.251</v>
      </c>
      <c r="AL104" s="270">
        <v>0.32100000000000001</v>
      </c>
      <c r="AM104" s="270">
        <v>0.41099999999999998</v>
      </c>
      <c r="AN104" s="270">
        <v>1.8</v>
      </c>
      <c r="AO104" s="270">
        <v>2.42</v>
      </c>
      <c r="AP104" s="270">
        <v>3.46</v>
      </c>
      <c r="AQ104" s="270">
        <v>3.4</v>
      </c>
      <c r="AR104" s="270">
        <v>4.3499999999999996</v>
      </c>
      <c r="AS104" s="270">
        <v>0.37</v>
      </c>
      <c r="AT104" s="270">
        <v>0.57999999999999996</v>
      </c>
      <c r="AU104" s="270">
        <v>0.83</v>
      </c>
      <c r="AV104" s="270">
        <v>0.99</v>
      </c>
      <c r="AW104" s="270">
        <v>1.27</v>
      </c>
      <c r="AX104" s="270">
        <v>0</v>
      </c>
      <c r="AY104" s="270">
        <v>2.2999999999999998</v>
      </c>
      <c r="AZ104" s="270">
        <v>3.6</v>
      </c>
      <c r="BA104" s="270">
        <v>2.2999999999999998</v>
      </c>
      <c r="BB104" s="270">
        <v>0</v>
      </c>
      <c r="BC104" s="270">
        <v>0</v>
      </c>
      <c r="BD104" s="270">
        <v>0</v>
      </c>
      <c r="BE104" s="270">
        <v>0</v>
      </c>
      <c r="BF104" s="270">
        <v>0</v>
      </c>
      <c r="BG104" s="270">
        <v>0</v>
      </c>
    </row>
    <row r="105" spans="1:59">
      <c r="A105" s="267" t="s">
        <v>491</v>
      </c>
      <c r="B105" s="268">
        <v>0.27391666666666664</v>
      </c>
      <c r="C105" s="268">
        <v>0.5</v>
      </c>
      <c r="D105" s="268">
        <v>1.3000000000000001E-2</v>
      </c>
      <c r="E105" s="268"/>
      <c r="F105" s="269">
        <v>2073</v>
      </c>
      <c r="G105" s="270">
        <v>8.3000000000000004E-2</v>
      </c>
      <c r="H105" s="270">
        <v>1.4999999999999999E-2</v>
      </c>
      <c r="I105" s="270">
        <v>8.8999999999999996E-2</v>
      </c>
      <c r="J105" s="270">
        <v>5.0000000000000001E-3</v>
      </c>
      <c r="K105" s="270">
        <v>3.4000000000000002E-2</v>
      </c>
      <c r="L105" s="270">
        <v>3.4916666666666624E-2</v>
      </c>
      <c r="M105" s="271">
        <v>40.038591413410515</v>
      </c>
      <c r="N105" s="269">
        <v>2601</v>
      </c>
      <c r="O105" s="269">
        <v>3019</v>
      </c>
      <c r="P105" s="269">
        <v>3503</v>
      </c>
      <c r="Q105" s="269">
        <v>4066</v>
      </c>
      <c r="R105" s="269">
        <v>4719</v>
      </c>
      <c r="S105" s="269" t="s">
        <v>207</v>
      </c>
      <c r="T105" s="270">
        <v>0.104</v>
      </c>
      <c r="U105" s="270">
        <v>0.121</v>
      </c>
      <c r="V105" s="270">
        <v>0.14000000000000001</v>
      </c>
      <c r="W105" s="270">
        <v>0.16300000000000001</v>
      </c>
      <c r="X105" s="270">
        <v>0.189</v>
      </c>
      <c r="Y105" s="270">
        <v>1.7999999999999999E-2</v>
      </c>
      <c r="Z105" s="270">
        <v>2.1000000000000001E-2</v>
      </c>
      <c r="AA105" s="270">
        <v>2.4E-2</v>
      </c>
      <c r="AB105" s="270">
        <v>2.9000000000000001E-2</v>
      </c>
      <c r="AC105" s="270">
        <v>3.3000000000000002E-2</v>
      </c>
      <c r="AD105" s="270">
        <v>9.5000000000000001E-2</v>
      </c>
      <c r="AE105" s="270">
        <v>0.111</v>
      </c>
      <c r="AF105" s="270">
        <v>0.129</v>
      </c>
      <c r="AG105" s="270">
        <v>0.14899999999999999</v>
      </c>
      <c r="AH105" s="270">
        <v>0.16300000000000001</v>
      </c>
      <c r="AI105" s="270">
        <v>6.0000000000000001E-3</v>
      </c>
      <c r="AJ105" s="270">
        <v>7.0000000000000001E-3</v>
      </c>
      <c r="AK105" s="270">
        <v>8.0000000000000002E-3</v>
      </c>
      <c r="AL105" s="270">
        <v>0.01</v>
      </c>
      <c r="AM105" s="270">
        <v>1.0999999999999999E-2</v>
      </c>
      <c r="AN105" s="270">
        <v>3.4000000000000002E-2</v>
      </c>
      <c r="AO105" s="270">
        <v>3.4000000000000002E-2</v>
      </c>
      <c r="AP105" s="270">
        <v>3.4000000000000002E-2</v>
      </c>
      <c r="AQ105" s="270">
        <v>3.4000000000000002E-2</v>
      </c>
      <c r="AR105" s="270">
        <v>3.4000000000000002E-2</v>
      </c>
      <c r="AS105" s="270">
        <v>0.04</v>
      </c>
      <c r="AT105" s="270">
        <v>4.5999999999999999E-2</v>
      </c>
      <c r="AU105" s="270">
        <v>5.1999999999999998E-2</v>
      </c>
      <c r="AV105" s="270">
        <v>0.06</v>
      </c>
      <c r="AW105" s="270">
        <v>6.7000000000000004E-2</v>
      </c>
      <c r="AX105" s="270">
        <v>0</v>
      </c>
      <c r="AY105" s="270">
        <v>0</v>
      </c>
      <c r="AZ105" s="270">
        <v>0</v>
      </c>
      <c r="BA105" s="270">
        <v>0</v>
      </c>
      <c r="BB105" s="270">
        <v>0</v>
      </c>
      <c r="BC105" s="270">
        <v>0</v>
      </c>
      <c r="BD105" s="270">
        <v>0</v>
      </c>
      <c r="BE105" s="270">
        <v>0</v>
      </c>
      <c r="BF105" s="270">
        <v>0</v>
      </c>
      <c r="BG105" s="270">
        <v>0</v>
      </c>
    </row>
    <row r="106" spans="1:59">
      <c r="A106" s="267" t="s">
        <v>492</v>
      </c>
      <c r="B106" s="268">
        <v>3.3665000000000003</v>
      </c>
      <c r="C106" s="268">
        <v>5.3920000000000003</v>
      </c>
      <c r="D106" s="268">
        <v>0</v>
      </c>
      <c r="E106" s="268"/>
      <c r="F106" s="269">
        <v>15000</v>
      </c>
      <c r="G106" s="270">
        <v>0</v>
      </c>
      <c r="H106" s="270">
        <v>0</v>
      </c>
      <c r="I106" s="270">
        <v>0</v>
      </c>
      <c r="J106" s="270">
        <v>0</v>
      </c>
      <c r="K106" s="270">
        <v>0.39500000000000002</v>
      </c>
      <c r="L106" s="270">
        <v>2.9715000000000003</v>
      </c>
      <c r="M106" s="271">
        <v>0</v>
      </c>
      <c r="N106" s="269">
        <v>18000</v>
      </c>
      <c r="O106" s="269">
        <v>18000</v>
      </c>
      <c r="P106" s="269">
        <v>18000</v>
      </c>
      <c r="Q106" s="269">
        <v>18000</v>
      </c>
      <c r="R106" s="269">
        <v>18000</v>
      </c>
      <c r="S106" s="269" t="s">
        <v>201</v>
      </c>
      <c r="T106" s="270">
        <v>1.56</v>
      </c>
      <c r="U106" s="270">
        <v>1.56</v>
      </c>
      <c r="V106" s="270">
        <v>1.56</v>
      </c>
      <c r="W106" s="270">
        <v>1.56</v>
      </c>
      <c r="X106" s="270">
        <v>1.56</v>
      </c>
      <c r="Y106" s="270">
        <v>1</v>
      </c>
      <c r="Z106" s="270">
        <v>1</v>
      </c>
      <c r="AA106" s="270">
        <v>1</v>
      </c>
      <c r="AB106" s="270">
        <v>1</v>
      </c>
      <c r="AC106" s="270">
        <v>1</v>
      </c>
      <c r="AD106" s="270">
        <v>1.4</v>
      </c>
      <c r="AE106" s="270">
        <v>1.4</v>
      </c>
      <c r="AF106" s="270">
        <v>1.4</v>
      </c>
      <c r="AG106" s="270">
        <v>1.4</v>
      </c>
      <c r="AH106" s="270">
        <v>1.4</v>
      </c>
      <c r="AI106" s="270">
        <v>1.1000000000000001</v>
      </c>
      <c r="AJ106" s="270">
        <v>1.1000000000000001</v>
      </c>
      <c r="AK106" s="270">
        <v>1.1000000000000001</v>
      </c>
      <c r="AL106" s="270">
        <v>1.1000000000000001</v>
      </c>
      <c r="AM106" s="270">
        <v>1.1000000000000001</v>
      </c>
      <c r="AN106" s="270">
        <v>0.75</v>
      </c>
      <c r="AO106" s="270">
        <v>0.65</v>
      </c>
      <c r="AP106" s="270">
        <v>0.68300000000000005</v>
      </c>
      <c r="AQ106" s="270">
        <v>1.0109999999999999</v>
      </c>
      <c r="AR106" s="270">
        <v>1.0109999999999999</v>
      </c>
      <c r="AS106" s="270">
        <v>-5.0250000000000004</v>
      </c>
      <c r="AT106" s="270">
        <v>-4.9390000000000001</v>
      </c>
      <c r="AU106" s="270">
        <v>-4.968</v>
      </c>
      <c r="AV106" s="270">
        <v>-5.2510000000000003</v>
      </c>
      <c r="AW106" s="270">
        <v>-5.2510000000000003</v>
      </c>
      <c r="AX106" s="270">
        <v>4</v>
      </c>
      <c r="AY106" s="270">
        <v>0</v>
      </c>
      <c r="AZ106" s="270">
        <v>0</v>
      </c>
      <c r="BA106" s="270">
        <v>0</v>
      </c>
      <c r="BB106" s="270">
        <v>0</v>
      </c>
      <c r="BC106" s="270">
        <v>0</v>
      </c>
      <c r="BD106" s="270">
        <v>0</v>
      </c>
      <c r="BE106" s="270">
        <v>0</v>
      </c>
      <c r="BF106" s="270">
        <v>0</v>
      </c>
      <c r="BG106" s="270">
        <v>0</v>
      </c>
    </row>
    <row r="107" spans="1:59">
      <c r="A107" s="267" t="s">
        <v>493</v>
      </c>
      <c r="B107" s="268">
        <v>0.6725833333333332</v>
      </c>
      <c r="C107" s="268">
        <v>3.2</v>
      </c>
      <c r="D107" s="268">
        <v>0</v>
      </c>
      <c r="E107" s="268"/>
      <c r="F107" s="269">
        <v>5800</v>
      </c>
      <c r="G107" s="270">
        <v>0.309</v>
      </c>
      <c r="H107" s="270">
        <v>0.218</v>
      </c>
      <c r="I107" s="270">
        <v>5.0000000000000001E-3</v>
      </c>
      <c r="J107" s="270">
        <v>2E-3</v>
      </c>
      <c r="K107" s="270">
        <v>7.0000000000000007E-2</v>
      </c>
      <c r="L107" s="270">
        <v>6.8583333333333107E-2</v>
      </c>
      <c r="M107" s="271">
        <v>53.275862068965516</v>
      </c>
      <c r="N107" s="269">
        <v>6786</v>
      </c>
      <c r="O107" s="269">
        <v>8211</v>
      </c>
      <c r="P107" s="269">
        <v>9935</v>
      </c>
      <c r="Q107" s="269">
        <v>12021</v>
      </c>
      <c r="R107" s="269">
        <v>14546</v>
      </c>
      <c r="S107" s="269" t="s">
        <v>190</v>
      </c>
      <c r="T107" s="270">
        <v>0.67900000000000005</v>
      </c>
      <c r="U107" s="270">
        <v>0.82099999999999995</v>
      </c>
      <c r="V107" s="270">
        <v>0.99399999999999999</v>
      </c>
      <c r="W107" s="270">
        <v>1.202</v>
      </c>
      <c r="X107" s="270">
        <v>1.45</v>
      </c>
      <c r="Y107" s="270">
        <v>7.3999999999999996E-2</v>
      </c>
      <c r="Z107" s="270">
        <v>8.8999999999999996E-2</v>
      </c>
      <c r="AA107" s="270">
        <v>0.11</v>
      </c>
      <c r="AB107" s="270">
        <v>0.13</v>
      </c>
      <c r="AC107" s="270">
        <v>0.158</v>
      </c>
      <c r="AD107" s="270">
        <v>1.4999999999999999E-2</v>
      </c>
      <c r="AE107" s="270">
        <v>1.7999999999999999E-2</v>
      </c>
      <c r="AF107" s="270">
        <v>2.1999999999999999E-2</v>
      </c>
      <c r="AG107" s="270">
        <v>2.5999999999999999E-2</v>
      </c>
      <c r="AH107" s="270">
        <v>3.2000000000000001E-2</v>
      </c>
      <c r="AI107" s="270">
        <v>0</v>
      </c>
      <c r="AJ107" s="270">
        <v>0</v>
      </c>
      <c r="AK107" s="270">
        <v>0</v>
      </c>
      <c r="AL107" s="270">
        <v>0</v>
      </c>
      <c r="AM107" s="270">
        <v>0</v>
      </c>
      <c r="AN107" s="270">
        <v>3.5000000000000003E-2</v>
      </c>
      <c r="AO107" s="270">
        <v>4.2000000000000003E-2</v>
      </c>
      <c r="AP107" s="270">
        <v>5.0999999999999997E-2</v>
      </c>
      <c r="AQ107" s="270">
        <v>6.2E-2</v>
      </c>
      <c r="AR107" s="270">
        <v>7.4999999999999997E-2</v>
      </c>
      <c r="AS107" s="270">
        <v>0.14000000000000001</v>
      </c>
      <c r="AT107" s="270">
        <v>0.17</v>
      </c>
      <c r="AU107" s="270">
        <v>0.21</v>
      </c>
      <c r="AV107" s="270">
        <v>0.25</v>
      </c>
      <c r="AW107" s="270">
        <v>0.31</v>
      </c>
      <c r="AX107" s="270">
        <v>0</v>
      </c>
      <c r="AY107" s="270">
        <v>0</v>
      </c>
      <c r="AZ107" s="270">
        <v>0</v>
      </c>
      <c r="BA107" s="270">
        <v>0</v>
      </c>
      <c r="BB107" s="270">
        <v>0</v>
      </c>
      <c r="BC107" s="270">
        <v>0</v>
      </c>
      <c r="BD107" s="270">
        <v>0</v>
      </c>
      <c r="BE107" s="270">
        <v>0</v>
      </c>
      <c r="BF107" s="270">
        <v>0</v>
      </c>
      <c r="BG107" s="270">
        <v>0</v>
      </c>
    </row>
    <row r="108" spans="1:59">
      <c r="A108" s="267" t="s">
        <v>494</v>
      </c>
      <c r="B108" s="268">
        <v>3.9333333333333331E-2</v>
      </c>
      <c r="C108" s="268">
        <v>0.19600000000000001</v>
      </c>
      <c r="D108" s="268">
        <v>0</v>
      </c>
      <c r="E108" s="268"/>
      <c r="F108" s="269">
        <v>113</v>
      </c>
      <c r="G108" s="270">
        <v>0.01</v>
      </c>
      <c r="H108" s="270">
        <v>0</v>
      </c>
      <c r="I108" s="270">
        <v>0</v>
      </c>
      <c r="J108" s="270">
        <v>0</v>
      </c>
      <c r="K108" s="270">
        <v>2E-3</v>
      </c>
      <c r="L108" s="270">
        <v>2.7333333333333331E-2</v>
      </c>
      <c r="M108" s="271">
        <v>88.495575221238937</v>
      </c>
      <c r="N108" s="269">
        <v>135</v>
      </c>
      <c r="O108" s="269">
        <v>139</v>
      </c>
      <c r="P108" s="269">
        <v>145</v>
      </c>
      <c r="Q108" s="269">
        <v>147</v>
      </c>
      <c r="R108" s="269">
        <v>150</v>
      </c>
      <c r="S108" s="269" t="s">
        <v>145</v>
      </c>
      <c r="T108" s="270">
        <v>1.4999999999999999E-2</v>
      </c>
      <c r="U108" s="270">
        <v>0.02</v>
      </c>
      <c r="V108" s="270">
        <v>2.5000000000000001E-2</v>
      </c>
      <c r="W108" s="270">
        <v>0.03</v>
      </c>
      <c r="X108" s="270">
        <v>3.5000000000000003E-2</v>
      </c>
      <c r="Y108" s="270">
        <v>0</v>
      </c>
      <c r="Z108" s="270">
        <v>0</v>
      </c>
      <c r="AA108" s="270">
        <v>0</v>
      </c>
      <c r="AB108" s="270">
        <v>0</v>
      </c>
      <c r="AC108" s="270">
        <v>0</v>
      </c>
      <c r="AD108" s="270">
        <v>0</v>
      </c>
      <c r="AE108" s="270">
        <v>0</v>
      </c>
      <c r="AF108" s="270">
        <v>0</v>
      </c>
      <c r="AG108" s="270">
        <v>0</v>
      </c>
      <c r="AH108" s="270">
        <v>0</v>
      </c>
      <c r="AI108" s="270">
        <v>0</v>
      </c>
      <c r="AJ108" s="270">
        <v>0</v>
      </c>
      <c r="AK108" s="270">
        <v>0</v>
      </c>
      <c r="AL108" s="270">
        <v>0</v>
      </c>
      <c r="AM108" s="270">
        <v>0</v>
      </c>
      <c r="AN108" s="270">
        <v>0</v>
      </c>
      <c r="AO108" s="270">
        <v>0</v>
      </c>
      <c r="AP108" s="270">
        <v>0</v>
      </c>
      <c r="AQ108" s="270">
        <v>0</v>
      </c>
      <c r="AR108" s="270">
        <v>0</v>
      </c>
      <c r="AS108" s="270">
        <v>3.2000000000000001E-2</v>
      </c>
      <c r="AT108" s="270">
        <v>4.2000000000000003E-2</v>
      </c>
      <c r="AU108" s="270">
        <v>5.2999999999999999E-2</v>
      </c>
      <c r="AV108" s="270">
        <v>6.3E-2</v>
      </c>
      <c r="AW108" s="270">
        <v>7.3999999999999996E-2</v>
      </c>
      <c r="AX108" s="270">
        <v>0</v>
      </c>
      <c r="AY108" s="270">
        <v>0</v>
      </c>
      <c r="AZ108" s="270">
        <v>0</v>
      </c>
      <c r="BA108" s="270">
        <v>0</v>
      </c>
      <c r="BB108" s="270">
        <v>0</v>
      </c>
      <c r="BC108" s="270">
        <v>0</v>
      </c>
      <c r="BD108" s="270">
        <v>0</v>
      </c>
      <c r="BE108" s="270">
        <v>0</v>
      </c>
      <c r="BF108" s="270">
        <v>0</v>
      </c>
      <c r="BG108" s="270">
        <v>0</v>
      </c>
    </row>
    <row r="109" spans="1:59">
      <c r="A109" s="267" t="s">
        <v>495</v>
      </c>
      <c r="B109" s="268">
        <v>0.36866666666666664</v>
      </c>
      <c r="C109" s="268">
        <v>2.1160000000000001</v>
      </c>
      <c r="D109" s="268">
        <v>0</v>
      </c>
      <c r="E109" s="268"/>
      <c r="F109" s="269">
        <v>4200</v>
      </c>
      <c r="G109" s="270">
        <v>0.22</v>
      </c>
      <c r="H109" s="270">
        <v>0.02</v>
      </c>
      <c r="I109" s="270">
        <v>7.4999999999999997E-2</v>
      </c>
      <c r="J109" s="270">
        <v>1.7999999999999999E-2</v>
      </c>
      <c r="K109" s="270">
        <v>1E-3</v>
      </c>
      <c r="L109" s="270">
        <v>3.4666666666666623E-2</v>
      </c>
      <c r="M109" s="271">
        <v>52.38095238095238</v>
      </c>
      <c r="N109" s="269">
        <v>4244</v>
      </c>
      <c r="O109" s="269">
        <v>4364</v>
      </c>
      <c r="P109" s="269">
        <v>4487</v>
      </c>
      <c r="Q109" s="269">
        <v>4614</v>
      </c>
      <c r="R109" s="269">
        <v>4744</v>
      </c>
      <c r="S109" s="269" t="s">
        <v>146</v>
      </c>
      <c r="T109" s="270">
        <v>0.23300000000000001</v>
      </c>
      <c r="U109" s="270">
        <v>0.24</v>
      </c>
      <c r="V109" s="270">
        <v>0.246</v>
      </c>
      <c r="W109" s="270">
        <v>0.254</v>
      </c>
      <c r="X109" s="270">
        <v>0.26100000000000001</v>
      </c>
      <c r="Y109" s="270">
        <v>2.1000000000000001E-2</v>
      </c>
      <c r="Z109" s="270">
        <v>2.1999999999999999E-2</v>
      </c>
      <c r="AA109" s="270">
        <v>2.3E-2</v>
      </c>
      <c r="AB109" s="270">
        <v>2.4E-2</v>
      </c>
      <c r="AC109" s="270">
        <v>2.5999999999999999E-2</v>
      </c>
      <c r="AD109" s="270">
        <v>0.11799999999999999</v>
      </c>
      <c r="AE109" s="270">
        <v>0.13</v>
      </c>
      <c r="AF109" s="270">
        <v>0.13700000000000001</v>
      </c>
      <c r="AG109" s="270">
        <v>0.14299999999999999</v>
      </c>
      <c r="AH109" s="270">
        <v>0.151</v>
      </c>
      <c r="AI109" s="270">
        <v>1.9E-2</v>
      </c>
      <c r="AJ109" s="270">
        <v>0.02</v>
      </c>
      <c r="AK109" s="270">
        <v>2.1000000000000001E-2</v>
      </c>
      <c r="AL109" s="270">
        <v>2.1999999999999999E-2</v>
      </c>
      <c r="AM109" s="270">
        <v>2.3E-2</v>
      </c>
      <c r="AN109" s="270">
        <v>1E-3</v>
      </c>
      <c r="AO109" s="270">
        <v>1E-3</v>
      </c>
      <c r="AP109" s="270">
        <v>1E-3</v>
      </c>
      <c r="AQ109" s="270">
        <v>1E-3</v>
      </c>
      <c r="AR109" s="270">
        <v>2E-3</v>
      </c>
      <c r="AS109" s="270">
        <v>4.2000000000000003E-2</v>
      </c>
      <c r="AT109" s="270">
        <v>4.4999999999999998E-2</v>
      </c>
      <c r="AU109" s="270">
        <v>4.5999999999999999E-2</v>
      </c>
      <c r="AV109" s="270">
        <v>4.8000000000000001E-2</v>
      </c>
      <c r="AW109" s="270">
        <v>0.05</v>
      </c>
      <c r="AX109" s="270">
        <v>0</v>
      </c>
      <c r="AY109" s="270">
        <v>0</v>
      </c>
      <c r="AZ109" s="270">
        <v>0</v>
      </c>
      <c r="BA109" s="270">
        <v>0</v>
      </c>
      <c r="BB109" s="270">
        <v>0</v>
      </c>
      <c r="BC109" s="270">
        <v>0</v>
      </c>
      <c r="BD109" s="270">
        <v>0</v>
      </c>
      <c r="BE109" s="270">
        <v>0</v>
      </c>
      <c r="BF109" s="270">
        <v>0</v>
      </c>
      <c r="BG109" s="270">
        <v>0</v>
      </c>
    </row>
    <row r="110" spans="1:59">
      <c r="A110" s="267" t="s">
        <v>496</v>
      </c>
      <c r="B110" s="268">
        <v>0.31791666666666668</v>
      </c>
      <c r="C110" s="268">
        <v>0.71699999999999997</v>
      </c>
      <c r="D110" s="268">
        <v>4.3999999999999997E-2</v>
      </c>
      <c r="E110" s="268"/>
      <c r="F110" s="269">
        <v>4361</v>
      </c>
      <c r="G110" s="270">
        <v>0.215</v>
      </c>
      <c r="H110" s="270">
        <v>0.01</v>
      </c>
      <c r="I110" s="270">
        <v>0</v>
      </c>
      <c r="J110" s="270">
        <v>2.5000000000000001E-2</v>
      </c>
      <c r="K110" s="270">
        <v>2E-3</v>
      </c>
      <c r="L110" s="270">
        <v>2.1916666666666695E-2</v>
      </c>
      <c r="M110" s="271">
        <v>49.300619124054116</v>
      </c>
      <c r="N110" s="269">
        <v>4537</v>
      </c>
      <c r="O110" s="269">
        <v>5000</v>
      </c>
      <c r="P110" s="269">
        <v>5490</v>
      </c>
      <c r="Q110" s="269">
        <v>6000</v>
      </c>
      <c r="R110" s="269">
        <v>6555</v>
      </c>
      <c r="S110" s="269" t="s">
        <v>195</v>
      </c>
      <c r="T110" s="270">
        <v>0.21099999999999999</v>
      </c>
      <c r="U110" s="270">
        <v>0.215</v>
      </c>
      <c r="V110" s="270">
        <v>0.221</v>
      </c>
      <c r="W110" s="270">
        <v>0.22700000000000001</v>
      </c>
      <c r="X110" s="270">
        <v>0.23400000000000001</v>
      </c>
      <c r="Y110" s="270">
        <v>0.01</v>
      </c>
      <c r="Z110" s="270">
        <v>1.0999999999999999E-2</v>
      </c>
      <c r="AA110" s="270">
        <v>1.0999999999999999E-2</v>
      </c>
      <c r="AB110" s="270">
        <v>1.2E-2</v>
      </c>
      <c r="AC110" s="270">
        <v>1.2E-2</v>
      </c>
      <c r="AD110" s="270">
        <v>0</v>
      </c>
      <c r="AE110" s="270">
        <v>0</v>
      </c>
      <c r="AF110" s="270">
        <v>0</v>
      </c>
      <c r="AG110" s="270">
        <v>0</v>
      </c>
      <c r="AH110" s="270">
        <v>0</v>
      </c>
      <c r="AI110" s="270">
        <v>2.9000000000000001E-2</v>
      </c>
      <c r="AJ110" s="270">
        <v>2.9000000000000001E-2</v>
      </c>
      <c r="AK110" s="270">
        <v>0.03</v>
      </c>
      <c r="AL110" s="270">
        <v>0.03</v>
      </c>
      <c r="AM110" s="270">
        <v>3.1E-2</v>
      </c>
      <c r="AN110" s="270">
        <v>3.0000000000000001E-3</v>
      </c>
      <c r="AO110" s="270">
        <v>3.0000000000000001E-3</v>
      </c>
      <c r="AP110" s="270">
        <v>3.0000000000000001E-3</v>
      </c>
      <c r="AQ110" s="270">
        <v>3.0000000000000001E-3</v>
      </c>
      <c r="AR110" s="270">
        <v>4.0000000000000001E-3</v>
      </c>
      <c r="AS110" s="270">
        <v>7.0000000000000001E-3</v>
      </c>
      <c r="AT110" s="270">
        <v>7.0000000000000001E-3</v>
      </c>
      <c r="AU110" s="270">
        <v>7.0000000000000001E-3</v>
      </c>
      <c r="AV110" s="270">
        <v>7.0000000000000001E-3</v>
      </c>
      <c r="AW110" s="270">
        <v>8.0000000000000002E-3</v>
      </c>
      <c r="AX110" s="270">
        <v>0</v>
      </c>
      <c r="AY110" s="270">
        <v>0</v>
      </c>
      <c r="AZ110" s="270">
        <v>0</v>
      </c>
      <c r="BA110" s="270">
        <v>0</v>
      </c>
      <c r="BB110" s="270">
        <v>0</v>
      </c>
      <c r="BC110" s="270">
        <v>0</v>
      </c>
      <c r="BD110" s="270">
        <v>0</v>
      </c>
      <c r="BE110" s="270">
        <v>0</v>
      </c>
      <c r="BF110" s="270">
        <v>0</v>
      </c>
      <c r="BG110" s="270">
        <v>0</v>
      </c>
    </row>
    <row r="111" spans="1:59">
      <c r="A111" s="267" t="s">
        <v>497</v>
      </c>
      <c r="B111" s="268">
        <v>0.19450000000000001</v>
      </c>
      <c r="C111" s="268">
        <v>0.77400000000000002</v>
      </c>
      <c r="D111" s="268">
        <v>4.1917808219178081E-4</v>
      </c>
      <c r="E111" s="268"/>
      <c r="F111" s="269">
        <v>2550</v>
      </c>
      <c r="G111" s="270">
        <v>0.14799999999999999</v>
      </c>
      <c r="H111" s="270">
        <v>1.4999999999999999E-2</v>
      </c>
      <c r="I111" s="270">
        <v>0</v>
      </c>
      <c r="J111" s="270">
        <v>1E-3</v>
      </c>
      <c r="K111" s="270">
        <v>1.2E-2</v>
      </c>
      <c r="L111" s="270">
        <v>1.8080821917808243E-2</v>
      </c>
      <c r="M111" s="271">
        <v>58.03921568627451</v>
      </c>
      <c r="N111" s="269">
        <v>2700</v>
      </c>
      <c r="O111" s="269">
        <v>2900</v>
      </c>
      <c r="P111" s="269">
        <v>3100</v>
      </c>
      <c r="Q111" s="269">
        <v>3300</v>
      </c>
      <c r="R111" s="269">
        <v>3600</v>
      </c>
      <c r="S111" s="269" t="s">
        <v>219</v>
      </c>
      <c r="T111" s="270">
        <v>0.188</v>
      </c>
      <c r="U111" s="270">
        <v>0.2</v>
      </c>
      <c r="V111" s="270">
        <v>0.22</v>
      </c>
      <c r="W111" s="270">
        <v>0.24</v>
      </c>
      <c r="X111" s="270">
        <v>0.26</v>
      </c>
      <c r="Y111" s="270">
        <v>2.5000000000000001E-2</v>
      </c>
      <c r="Z111" s="270">
        <v>0.03</v>
      </c>
      <c r="AA111" s="270">
        <v>3.5000000000000003E-2</v>
      </c>
      <c r="AB111" s="270">
        <v>0.04</v>
      </c>
      <c r="AC111" s="270">
        <v>4.4999999999999998E-2</v>
      </c>
      <c r="AD111" s="270">
        <v>0.01</v>
      </c>
      <c r="AE111" s="270">
        <v>1.2E-2</v>
      </c>
      <c r="AF111" s="270">
        <v>1.4E-2</v>
      </c>
      <c r="AG111" s="270">
        <v>1.6E-2</v>
      </c>
      <c r="AH111" s="270">
        <v>1.7999999999999999E-2</v>
      </c>
      <c r="AI111" s="270">
        <v>7.0000000000000001E-3</v>
      </c>
      <c r="AJ111" s="270">
        <v>8.9999999999999993E-3</v>
      </c>
      <c r="AK111" s="270">
        <v>1.0999999999999999E-2</v>
      </c>
      <c r="AL111" s="270">
        <v>1.2999999999999999E-2</v>
      </c>
      <c r="AM111" s="270">
        <v>1.4999999999999999E-2</v>
      </c>
      <c r="AN111" s="270">
        <v>0.01</v>
      </c>
      <c r="AO111" s="270">
        <v>1.4999999999999999E-2</v>
      </c>
      <c r="AP111" s="270">
        <v>0.02</v>
      </c>
      <c r="AQ111" s="270">
        <v>2.5000000000000001E-2</v>
      </c>
      <c r="AR111" s="270">
        <v>0.03</v>
      </c>
      <c r="AS111" s="270">
        <v>1E-3</v>
      </c>
      <c r="AT111" s="270">
        <v>1E-3</v>
      </c>
      <c r="AU111" s="270">
        <v>2E-3</v>
      </c>
      <c r="AV111" s="270">
        <v>2E-3</v>
      </c>
      <c r="AW111" s="270">
        <v>2E-3</v>
      </c>
      <c r="AX111" s="270">
        <v>0</v>
      </c>
      <c r="AY111" s="270">
        <v>0</v>
      </c>
      <c r="AZ111" s="270">
        <v>0</v>
      </c>
      <c r="BA111" s="270">
        <v>0</v>
      </c>
      <c r="BB111" s="270">
        <v>0</v>
      </c>
      <c r="BC111" s="270">
        <v>0</v>
      </c>
      <c r="BD111" s="270">
        <v>0</v>
      </c>
      <c r="BE111" s="270">
        <v>0</v>
      </c>
      <c r="BF111" s="270">
        <v>0</v>
      </c>
      <c r="BG111" s="270">
        <v>0</v>
      </c>
    </row>
    <row r="112" spans="1:59">
      <c r="A112" s="267" t="s">
        <v>498</v>
      </c>
      <c r="B112" s="268">
        <v>0.89716666666666667</v>
      </c>
      <c r="C112" s="268">
        <v>1.7630000000000001</v>
      </c>
      <c r="D112" s="268">
        <v>0</v>
      </c>
      <c r="E112" s="268"/>
      <c r="F112" s="269">
        <v>10187</v>
      </c>
      <c r="G112" s="270">
        <v>0.54800000000000004</v>
      </c>
      <c r="H112" s="270">
        <v>4.5999999999999999E-2</v>
      </c>
      <c r="I112" s="270">
        <v>5.0000000000000001E-3</v>
      </c>
      <c r="J112" s="270">
        <v>0.02</v>
      </c>
      <c r="K112" s="270">
        <v>3.5000000000000003E-2</v>
      </c>
      <c r="L112" s="270">
        <v>0.24316666666666653</v>
      </c>
      <c r="M112" s="271">
        <v>53.794051241778739</v>
      </c>
      <c r="N112" s="269">
        <v>11500</v>
      </c>
      <c r="O112" s="269">
        <v>11650</v>
      </c>
      <c r="P112" s="269">
        <v>11785</v>
      </c>
      <c r="Q112" s="269">
        <v>11902</v>
      </c>
      <c r="R112" s="269">
        <v>12362</v>
      </c>
      <c r="S112" s="269" t="s">
        <v>205</v>
      </c>
      <c r="T112" s="270">
        <v>0.6</v>
      </c>
      <c r="U112" s="270">
        <v>0.65</v>
      </c>
      <c r="V112" s="270">
        <v>0.70499999999999996</v>
      </c>
      <c r="W112" s="270">
        <v>0.77500000000000002</v>
      </c>
      <c r="X112" s="270">
        <v>0.82499999999999996</v>
      </c>
      <c r="Y112" s="270">
        <v>0.05</v>
      </c>
      <c r="Z112" s="270">
        <v>5.5E-2</v>
      </c>
      <c r="AA112" s="270">
        <v>6.5000000000000002E-2</v>
      </c>
      <c r="AB112" s="270">
        <v>7.4999999999999997E-2</v>
      </c>
      <c r="AC112" s="270">
        <v>0.09</v>
      </c>
      <c r="AD112" s="270">
        <v>5.0000000000000001E-3</v>
      </c>
      <c r="AE112" s="270">
        <v>5.0000000000000001E-3</v>
      </c>
      <c r="AF112" s="270">
        <v>6.0000000000000001E-3</v>
      </c>
      <c r="AG112" s="270">
        <v>7.0000000000000001E-3</v>
      </c>
      <c r="AH112" s="270">
        <v>0.01</v>
      </c>
      <c r="AI112" s="270">
        <v>2.1999999999999999E-2</v>
      </c>
      <c r="AJ112" s="270">
        <v>2.3E-2</v>
      </c>
      <c r="AK112" s="270">
        <v>2.5000000000000001E-2</v>
      </c>
      <c r="AL112" s="270">
        <v>2.8000000000000001E-2</v>
      </c>
      <c r="AM112" s="270">
        <v>0.03</v>
      </c>
      <c r="AN112" s="270">
        <v>3.7999999999999999E-2</v>
      </c>
      <c r="AO112" s="270">
        <v>0.04</v>
      </c>
      <c r="AP112" s="270">
        <v>0.05</v>
      </c>
      <c r="AQ112" s="270">
        <v>5.5E-2</v>
      </c>
      <c r="AR112" s="270">
        <v>6.5000000000000002E-2</v>
      </c>
      <c r="AS112" s="270">
        <v>0.16600000000000001</v>
      </c>
      <c r="AT112" s="270">
        <v>0.18</v>
      </c>
      <c r="AU112" s="270">
        <v>0.19800000000000001</v>
      </c>
      <c r="AV112" s="270">
        <v>0.218</v>
      </c>
      <c r="AW112" s="270">
        <v>0.23699999999999999</v>
      </c>
      <c r="AX112" s="270">
        <v>0</v>
      </c>
      <c r="AY112" s="270">
        <v>0</v>
      </c>
      <c r="AZ112" s="270">
        <v>0</v>
      </c>
      <c r="BA112" s="270">
        <v>0</v>
      </c>
      <c r="BB112" s="270">
        <v>0</v>
      </c>
      <c r="BC112" s="270">
        <v>0</v>
      </c>
      <c r="BD112" s="270">
        <v>0</v>
      </c>
      <c r="BE112" s="270">
        <v>0</v>
      </c>
      <c r="BF112" s="270">
        <v>0</v>
      </c>
      <c r="BG112" s="270">
        <v>0</v>
      </c>
    </row>
    <row r="113" spans="1:59">
      <c r="A113" s="267" t="s">
        <v>499</v>
      </c>
      <c r="B113" s="268">
        <v>0.24683333333333332</v>
      </c>
      <c r="C113" s="268">
        <v>0.57999999999999996</v>
      </c>
      <c r="D113" s="268">
        <v>0</v>
      </c>
      <c r="E113" s="268"/>
      <c r="F113" s="269">
        <v>1976</v>
      </c>
      <c r="G113" s="270">
        <v>9.0999999999999998E-2</v>
      </c>
      <c r="H113" s="270">
        <v>0</v>
      </c>
      <c r="I113" s="270">
        <v>0.125</v>
      </c>
      <c r="J113" s="270">
        <v>0</v>
      </c>
      <c r="K113" s="270">
        <v>0.01</v>
      </c>
      <c r="L113" s="270">
        <v>2.0833333333333315E-2</v>
      </c>
      <c r="M113" s="271">
        <v>46.05263157894737</v>
      </c>
      <c r="N113" s="269">
        <v>2049</v>
      </c>
      <c r="O113" s="269">
        <v>2090</v>
      </c>
      <c r="P113" s="269">
        <v>2132</v>
      </c>
      <c r="Q113" s="269">
        <v>2174</v>
      </c>
      <c r="R113" s="269">
        <v>2218</v>
      </c>
      <c r="S113" s="269" t="s">
        <v>208</v>
      </c>
      <c r="T113" s="270">
        <v>9.4E-2</v>
      </c>
      <c r="U113" s="270">
        <v>9.6000000000000002E-2</v>
      </c>
      <c r="V113" s="270">
        <v>9.8000000000000004E-2</v>
      </c>
      <c r="W113" s="270">
        <v>0.1</v>
      </c>
      <c r="X113" s="270">
        <v>0.10199999999999999</v>
      </c>
      <c r="Y113" s="270">
        <v>0</v>
      </c>
      <c r="Z113" s="270">
        <v>0</v>
      </c>
      <c r="AA113" s="270">
        <v>0</v>
      </c>
      <c r="AB113" s="270">
        <v>0</v>
      </c>
      <c r="AC113" s="270">
        <v>0</v>
      </c>
      <c r="AD113" s="270">
        <v>0.129</v>
      </c>
      <c r="AE113" s="270">
        <v>0.13200000000000001</v>
      </c>
      <c r="AF113" s="270">
        <v>0.13400000000000001</v>
      </c>
      <c r="AG113" s="270">
        <v>0.13700000000000001</v>
      </c>
      <c r="AH113" s="270">
        <v>0.14000000000000001</v>
      </c>
      <c r="AI113" s="270">
        <v>0</v>
      </c>
      <c r="AJ113" s="270">
        <v>0</v>
      </c>
      <c r="AK113" s="270">
        <v>0</v>
      </c>
      <c r="AL113" s="270">
        <v>0</v>
      </c>
      <c r="AM113" s="270">
        <v>0</v>
      </c>
      <c r="AN113" s="270">
        <v>1.2E-2</v>
      </c>
      <c r="AO113" s="270">
        <v>1.2999999999999999E-2</v>
      </c>
      <c r="AP113" s="270">
        <v>1.2999999999999999E-2</v>
      </c>
      <c r="AQ113" s="270">
        <v>1.4E-2</v>
      </c>
      <c r="AR113" s="270">
        <v>1.4E-2</v>
      </c>
      <c r="AS113" s="270">
        <v>1.0999999999999999E-2</v>
      </c>
      <c r="AT113" s="270">
        <v>1.0999999999999999E-2</v>
      </c>
      <c r="AU113" s="270">
        <v>1.2E-2</v>
      </c>
      <c r="AV113" s="270">
        <v>1.2E-2</v>
      </c>
      <c r="AW113" s="270">
        <v>1.2999999999999999E-2</v>
      </c>
      <c r="AX113" s="270">
        <v>0</v>
      </c>
      <c r="AY113" s="270">
        <v>0</v>
      </c>
      <c r="AZ113" s="270">
        <v>0</v>
      </c>
      <c r="BA113" s="270">
        <v>0</v>
      </c>
      <c r="BB113" s="270">
        <v>0</v>
      </c>
      <c r="BC113" s="270">
        <v>0</v>
      </c>
      <c r="BD113" s="270">
        <v>0</v>
      </c>
      <c r="BE113" s="270">
        <v>0</v>
      </c>
      <c r="BF113" s="270">
        <v>0</v>
      </c>
      <c r="BG113" s="270">
        <v>0</v>
      </c>
    </row>
    <row r="114" spans="1:59">
      <c r="A114" s="267" t="s">
        <v>500</v>
      </c>
      <c r="B114" s="268">
        <v>0.16225000000000001</v>
      </c>
      <c r="C114" s="268">
        <v>0.68399999999999994</v>
      </c>
      <c r="D114" s="268">
        <v>0</v>
      </c>
      <c r="E114" s="268"/>
      <c r="F114" s="269">
        <v>900</v>
      </c>
      <c r="G114" s="270">
        <v>6.0999999999999999E-2</v>
      </c>
      <c r="H114" s="270">
        <v>7.0000000000000001E-3</v>
      </c>
      <c r="I114" s="270">
        <v>5.5E-2</v>
      </c>
      <c r="J114" s="270">
        <v>8.0000000000000002E-3</v>
      </c>
      <c r="K114" s="270">
        <v>1.4E-2</v>
      </c>
      <c r="L114" s="270">
        <v>1.7249999999999988E-2</v>
      </c>
      <c r="M114" s="271">
        <v>67.777777777777771</v>
      </c>
      <c r="N114" s="269">
        <v>920</v>
      </c>
      <c r="O114" s="269">
        <v>930</v>
      </c>
      <c r="P114" s="269">
        <v>940</v>
      </c>
      <c r="Q114" s="269">
        <v>950</v>
      </c>
      <c r="R114" s="269">
        <v>960</v>
      </c>
      <c r="S114" s="269" t="s">
        <v>217</v>
      </c>
      <c r="T114" s="270">
        <v>7.0000000000000007E-2</v>
      </c>
      <c r="U114" s="270">
        <v>7.0999999999999994E-2</v>
      </c>
      <c r="V114" s="270">
        <v>7.1999999999999995E-2</v>
      </c>
      <c r="W114" s="270">
        <v>7.2999999999999995E-2</v>
      </c>
      <c r="X114" s="270">
        <v>7.3999999999999996E-2</v>
      </c>
      <c r="Y114" s="270">
        <v>0.01</v>
      </c>
      <c r="Z114" s="270">
        <v>1.0999999999999999E-2</v>
      </c>
      <c r="AA114" s="270">
        <v>1.2E-2</v>
      </c>
      <c r="AB114" s="270">
        <v>1.2999999999999999E-2</v>
      </c>
      <c r="AC114" s="270">
        <v>1.4E-2</v>
      </c>
      <c r="AD114" s="270">
        <v>0.06</v>
      </c>
      <c r="AE114" s="270">
        <v>6.0999999999999999E-2</v>
      </c>
      <c r="AF114" s="270">
        <v>6.2E-2</v>
      </c>
      <c r="AG114" s="270">
        <v>6.3E-2</v>
      </c>
      <c r="AH114" s="270">
        <v>6.4000000000000001E-2</v>
      </c>
      <c r="AI114" s="270">
        <v>0.01</v>
      </c>
      <c r="AJ114" s="270">
        <v>1.0999999999999999E-2</v>
      </c>
      <c r="AK114" s="270">
        <v>1.2E-2</v>
      </c>
      <c r="AL114" s="270">
        <v>1.2999999999999999E-2</v>
      </c>
      <c r="AM114" s="270">
        <v>1.4E-2</v>
      </c>
      <c r="AN114" s="270">
        <v>3.0000000000000001E-3</v>
      </c>
      <c r="AO114" s="270">
        <v>3.0000000000000001E-3</v>
      </c>
      <c r="AP114" s="270">
        <v>3.0000000000000001E-3</v>
      </c>
      <c r="AQ114" s="270">
        <v>3.0000000000000001E-3</v>
      </c>
      <c r="AR114" s="270">
        <v>3.0000000000000001E-3</v>
      </c>
      <c r="AS114" s="270">
        <v>0.01</v>
      </c>
      <c r="AT114" s="270">
        <v>0.01</v>
      </c>
      <c r="AU114" s="270">
        <v>0.01</v>
      </c>
      <c r="AV114" s="270">
        <v>0.01</v>
      </c>
      <c r="AW114" s="270">
        <v>0.01</v>
      </c>
      <c r="AX114" s="270">
        <v>0</v>
      </c>
      <c r="AY114" s="270">
        <v>0</v>
      </c>
      <c r="AZ114" s="270">
        <v>0</v>
      </c>
      <c r="BA114" s="270">
        <v>0</v>
      </c>
      <c r="BB114" s="270">
        <v>0</v>
      </c>
      <c r="BC114" s="270">
        <v>0</v>
      </c>
      <c r="BD114" s="270">
        <v>0</v>
      </c>
      <c r="BE114" s="270">
        <v>0</v>
      </c>
      <c r="BF114" s="270">
        <v>0</v>
      </c>
      <c r="BG114" s="270">
        <v>0</v>
      </c>
    </row>
    <row r="115" spans="1:59">
      <c r="A115" s="267" t="s">
        <v>501</v>
      </c>
      <c r="B115" s="268">
        <v>0.16974999999999998</v>
      </c>
      <c r="C115" s="268">
        <v>0.56899999999999995</v>
      </c>
      <c r="D115" s="268">
        <v>0</v>
      </c>
      <c r="E115" s="268"/>
      <c r="F115" s="269">
        <v>1384</v>
      </c>
      <c r="G115" s="270">
        <v>5.3999999999999999E-2</v>
      </c>
      <c r="H115" s="270">
        <v>3.4000000000000002E-2</v>
      </c>
      <c r="I115" s="270">
        <v>5.0000000000000001E-3</v>
      </c>
      <c r="J115" s="270">
        <v>1.6E-2</v>
      </c>
      <c r="K115" s="270">
        <v>4.4999999999999998E-2</v>
      </c>
      <c r="L115" s="270">
        <v>1.5749999999999986E-2</v>
      </c>
      <c r="M115" s="271">
        <v>39.017341040462426</v>
      </c>
      <c r="N115" s="269">
        <v>1713</v>
      </c>
      <c r="O115" s="269">
        <v>2388</v>
      </c>
      <c r="P115" s="269">
        <v>2820</v>
      </c>
      <c r="Q115" s="269">
        <v>3330</v>
      </c>
      <c r="R115" s="269">
        <v>3929</v>
      </c>
      <c r="S115" s="269" t="s">
        <v>204</v>
      </c>
      <c r="T115" s="270">
        <v>0.125</v>
      </c>
      <c r="U115" s="270">
        <v>0.17499999999999999</v>
      </c>
      <c r="V115" s="270">
        <v>0.2</v>
      </c>
      <c r="W115" s="270">
        <v>0.24</v>
      </c>
      <c r="X115" s="270">
        <v>0.28000000000000003</v>
      </c>
      <c r="Y115" s="270">
        <v>4.4999999999999998E-2</v>
      </c>
      <c r="Z115" s="270">
        <v>6.8000000000000005E-2</v>
      </c>
      <c r="AA115" s="270">
        <v>0.09</v>
      </c>
      <c r="AB115" s="270">
        <v>0.11</v>
      </c>
      <c r="AC115" s="270">
        <v>0.13</v>
      </c>
      <c r="AD115" s="270">
        <v>0.03</v>
      </c>
      <c r="AE115" s="270">
        <v>0.05</v>
      </c>
      <c r="AF115" s="270">
        <v>0.05</v>
      </c>
      <c r="AG115" s="270">
        <v>0.05</v>
      </c>
      <c r="AH115" s="270">
        <v>0.05</v>
      </c>
      <c r="AI115" s="270">
        <v>2.5000000000000001E-2</v>
      </c>
      <c r="AJ115" s="270">
        <v>2.9000000000000001E-2</v>
      </c>
      <c r="AK115" s="270">
        <v>3.3000000000000002E-2</v>
      </c>
      <c r="AL115" s="270">
        <v>3.9E-2</v>
      </c>
      <c r="AM115" s="270">
        <v>4.5999999999999999E-2</v>
      </c>
      <c r="AN115" s="270">
        <v>0.02</v>
      </c>
      <c r="AO115" s="270">
        <v>2.1999999999999999E-2</v>
      </c>
      <c r="AP115" s="270">
        <v>2.5000000000000001E-2</v>
      </c>
      <c r="AQ115" s="270">
        <v>2.8000000000000001E-2</v>
      </c>
      <c r="AR115" s="270">
        <v>0.03</v>
      </c>
      <c r="AS115" s="270">
        <v>2.3E-2</v>
      </c>
      <c r="AT115" s="270">
        <v>3.2000000000000001E-2</v>
      </c>
      <c r="AU115" s="270">
        <v>3.9E-2</v>
      </c>
      <c r="AV115" s="270">
        <v>4.7E-2</v>
      </c>
      <c r="AW115" s="270">
        <v>5.6000000000000001E-2</v>
      </c>
      <c r="AX115" s="270">
        <v>0</v>
      </c>
      <c r="AY115" s="270">
        <v>0</v>
      </c>
      <c r="AZ115" s="270">
        <v>0</v>
      </c>
      <c r="BA115" s="270">
        <v>0</v>
      </c>
      <c r="BB115" s="270">
        <v>0</v>
      </c>
      <c r="BC115" s="270">
        <v>0</v>
      </c>
      <c r="BD115" s="270">
        <v>0</v>
      </c>
      <c r="BE115" s="270">
        <v>0</v>
      </c>
      <c r="BF115" s="270">
        <v>0</v>
      </c>
      <c r="BG115" s="270">
        <v>0</v>
      </c>
    </row>
    <row r="116" spans="1:59">
      <c r="A116" s="267" t="s">
        <v>502</v>
      </c>
      <c r="B116" s="268">
        <v>2.3209999999999997</v>
      </c>
      <c r="C116" s="268">
        <v>2.593</v>
      </c>
      <c r="D116" s="268">
        <v>0</v>
      </c>
      <c r="E116" s="268"/>
      <c r="F116" s="269">
        <v>17985</v>
      </c>
      <c r="G116" s="270">
        <v>0.90600000000000003</v>
      </c>
      <c r="H116" s="270">
        <v>0.31</v>
      </c>
      <c r="I116" s="270">
        <v>1.044</v>
      </c>
      <c r="J116" s="270">
        <v>0.05</v>
      </c>
      <c r="K116" s="270">
        <v>8.9999999999999993E-3</v>
      </c>
      <c r="L116" s="270">
        <v>2.0000000000002238E-3</v>
      </c>
      <c r="M116" s="271">
        <v>50.375312760633861</v>
      </c>
      <c r="N116" s="269">
        <v>21688</v>
      </c>
      <c r="O116" s="269">
        <v>29127</v>
      </c>
      <c r="P116" s="269">
        <v>39118</v>
      </c>
      <c r="Q116" s="269">
        <v>52535</v>
      </c>
      <c r="R116" s="269">
        <v>70555</v>
      </c>
      <c r="S116" s="269" t="s">
        <v>175</v>
      </c>
      <c r="T116" s="270">
        <v>1.02</v>
      </c>
      <c r="U116" s="270">
        <v>1.244</v>
      </c>
      <c r="V116" s="270">
        <v>1.516</v>
      </c>
      <c r="W116" s="270">
        <v>1.8480000000000001</v>
      </c>
      <c r="X116" s="270">
        <v>2.2530000000000001</v>
      </c>
      <c r="Y116" s="270">
        <v>0.34899999999999998</v>
      </c>
      <c r="Z116" s="270">
        <v>0.42599999999999999</v>
      </c>
      <c r="AA116" s="270">
        <v>0.51900000000000002</v>
      </c>
      <c r="AB116" s="270">
        <v>0.63200000000000001</v>
      </c>
      <c r="AC116" s="270">
        <v>0.77100000000000002</v>
      </c>
      <c r="AD116" s="270">
        <v>1.1759999999999999</v>
      </c>
      <c r="AE116" s="270">
        <v>1.4330000000000001</v>
      </c>
      <c r="AF116" s="270">
        <v>1.7470000000000001</v>
      </c>
      <c r="AG116" s="270">
        <v>2.13</v>
      </c>
      <c r="AH116" s="270">
        <v>2.5960000000000001</v>
      </c>
      <c r="AI116" s="270">
        <v>5.6000000000000001E-2</v>
      </c>
      <c r="AJ116" s="270">
        <v>6.9000000000000006E-2</v>
      </c>
      <c r="AK116" s="270">
        <v>8.4000000000000005E-2</v>
      </c>
      <c r="AL116" s="270">
        <v>0.10199999999999999</v>
      </c>
      <c r="AM116" s="270">
        <v>0.124</v>
      </c>
      <c r="AN116" s="270">
        <v>0.01</v>
      </c>
      <c r="AO116" s="270">
        <v>1.2E-2</v>
      </c>
      <c r="AP116" s="270">
        <v>1.4999999999999999E-2</v>
      </c>
      <c r="AQ116" s="270">
        <v>1.7999999999999999E-2</v>
      </c>
      <c r="AR116" s="270">
        <v>2.1999999999999999E-2</v>
      </c>
      <c r="AS116" s="270">
        <v>9.0999999999999998E-2</v>
      </c>
      <c r="AT116" s="270">
        <v>0.111</v>
      </c>
      <c r="AU116" s="270">
        <v>0.13600000000000001</v>
      </c>
      <c r="AV116" s="270">
        <v>0.16600000000000001</v>
      </c>
      <c r="AW116" s="270">
        <v>0.20200000000000001</v>
      </c>
      <c r="AX116" s="270">
        <v>0.78600000000000003</v>
      </c>
      <c r="AY116" s="270">
        <v>0.74</v>
      </c>
      <c r="AZ116" s="270">
        <v>0.90200000000000002</v>
      </c>
      <c r="BA116" s="270">
        <v>1.1000000000000001</v>
      </c>
      <c r="BB116" s="270">
        <v>0</v>
      </c>
      <c r="BC116" s="270">
        <v>0</v>
      </c>
      <c r="BD116" s="270">
        <v>0</v>
      </c>
      <c r="BE116" s="270">
        <v>0</v>
      </c>
      <c r="BF116" s="270">
        <v>0</v>
      </c>
      <c r="BG116" s="270">
        <v>0</v>
      </c>
    </row>
    <row r="117" spans="1:59">
      <c r="A117" s="267" t="s">
        <v>203</v>
      </c>
      <c r="B117" s="268">
        <v>7.8583333333333324E-2</v>
      </c>
      <c r="C117" s="268">
        <v>0.20599999999999999</v>
      </c>
      <c r="D117" s="268">
        <v>0</v>
      </c>
      <c r="E117" s="268"/>
      <c r="F117" s="269">
        <v>872</v>
      </c>
      <c r="G117" s="270">
        <v>4.3999999999999997E-2</v>
      </c>
      <c r="H117" s="270">
        <v>7.0000000000000001E-3</v>
      </c>
      <c r="I117" s="270">
        <v>8.0000000000000002E-3</v>
      </c>
      <c r="J117" s="270">
        <v>6.0000000000000001E-3</v>
      </c>
      <c r="K117" s="270">
        <v>1E-3</v>
      </c>
      <c r="L117" s="270">
        <v>1.2583333333333321E-2</v>
      </c>
      <c r="M117" s="271">
        <v>50.458715596330272</v>
      </c>
      <c r="N117" s="269">
        <v>875</v>
      </c>
      <c r="O117" s="269">
        <v>880</v>
      </c>
      <c r="P117" s="269">
        <v>885</v>
      </c>
      <c r="Q117" s="269">
        <v>900</v>
      </c>
      <c r="R117" s="269">
        <v>915</v>
      </c>
      <c r="S117" s="269" t="s">
        <v>146</v>
      </c>
      <c r="T117" s="270">
        <v>4.3999999999999997E-2</v>
      </c>
      <c r="U117" s="270">
        <v>4.3999999999999997E-2</v>
      </c>
      <c r="V117" s="270">
        <v>4.4999999999999998E-2</v>
      </c>
      <c r="W117" s="270">
        <v>4.4999999999999998E-2</v>
      </c>
      <c r="X117" s="270">
        <v>4.4999999999999998E-2</v>
      </c>
      <c r="Y117" s="270">
        <v>7.0000000000000001E-3</v>
      </c>
      <c r="Z117" s="270">
        <v>8.0000000000000002E-3</v>
      </c>
      <c r="AA117" s="270">
        <v>8.0000000000000002E-3</v>
      </c>
      <c r="AB117" s="270">
        <v>8.0000000000000002E-3</v>
      </c>
      <c r="AC117" s="270">
        <v>8.0000000000000002E-3</v>
      </c>
      <c r="AD117" s="270">
        <v>8.0000000000000002E-3</v>
      </c>
      <c r="AE117" s="270">
        <v>8.0000000000000002E-3</v>
      </c>
      <c r="AF117" s="270">
        <v>8.0000000000000002E-3</v>
      </c>
      <c r="AG117" s="270">
        <v>8.0000000000000002E-3</v>
      </c>
      <c r="AH117" s="270">
        <v>8.0000000000000002E-3</v>
      </c>
      <c r="AI117" s="270">
        <v>7.0000000000000001E-3</v>
      </c>
      <c r="AJ117" s="270">
        <v>7.0000000000000001E-3</v>
      </c>
      <c r="AK117" s="270">
        <v>7.0000000000000001E-3</v>
      </c>
      <c r="AL117" s="270">
        <v>7.0000000000000001E-3</v>
      </c>
      <c r="AM117" s="270">
        <v>7.0000000000000001E-3</v>
      </c>
      <c r="AN117" s="270">
        <v>1E-3</v>
      </c>
      <c r="AO117" s="270">
        <v>1E-3</v>
      </c>
      <c r="AP117" s="270">
        <v>1E-3</v>
      </c>
      <c r="AQ117" s="270">
        <v>1E-3</v>
      </c>
      <c r="AR117" s="270">
        <v>1E-3</v>
      </c>
      <c r="AS117" s="270">
        <v>1.2E-2</v>
      </c>
      <c r="AT117" s="270">
        <v>1.2E-2</v>
      </c>
      <c r="AU117" s="270">
        <v>1.2999999999999999E-2</v>
      </c>
      <c r="AV117" s="270">
        <v>1.2999999999999999E-2</v>
      </c>
      <c r="AW117" s="270">
        <v>1.2999999999999999E-2</v>
      </c>
      <c r="AX117" s="270">
        <v>0</v>
      </c>
      <c r="AY117" s="270">
        <v>0</v>
      </c>
      <c r="AZ117" s="270">
        <v>0</v>
      </c>
      <c r="BA117" s="270">
        <v>0</v>
      </c>
      <c r="BB117" s="270">
        <v>0</v>
      </c>
      <c r="BC117" s="270">
        <v>0</v>
      </c>
      <c r="BD117" s="270">
        <v>0</v>
      </c>
      <c r="BE117" s="270">
        <v>0</v>
      </c>
      <c r="BF117" s="270">
        <v>0</v>
      </c>
      <c r="BG117" s="270">
        <v>0</v>
      </c>
    </row>
    <row r="118" spans="1:59">
      <c r="A118" s="267" t="s">
        <v>503</v>
      </c>
      <c r="B118" s="268">
        <v>4.1715833333333334</v>
      </c>
      <c r="C118" s="268">
        <v>10</v>
      </c>
      <c r="D118" s="268">
        <v>0</v>
      </c>
      <c r="E118" s="268"/>
      <c r="F118" s="269">
        <v>57743</v>
      </c>
      <c r="G118" s="270">
        <v>2.758</v>
      </c>
      <c r="H118" s="270">
        <v>0.14099999999999999</v>
      </c>
      <c r="I118" s="270">
        <v>0.32400000000000001</v>
      </c>
      <c r="J118" s="270">
        <v>5.8999999999999997E-2</v>
      </c>
      <c r="K118" s="270">
        <v>0.375</v>
      </c>
      <c r="L118" s="270">
        <v>0.51458333333333339</v>
      </c>
      <c r="M118" s="271">
        <v>47.763365256394714</v>
      </c>
      <c r="N118" s="269">
        <v>61037</v>
      </c>
      <c r="O118" s="269">
        <v>64852</v>
      </c>
      <c r="P118" s="269">
        <v>68905</v>
      </c>
      <c r="Q118" s="269">
        <v>73212</v>
      </c>
      <c r="R118" s="269">
        <v>77788</v>
      </c>
      <c r="S118" s="269" t="s">
        <v>203</v>
      </c>
      <c r="T118" s="270">
        <v>2.9940000000000002</v>
      </c>
      <c r="U118" s="270">
        <v>3.181</v>
      </c>
      <c r="V118" s="270">
        <v>3.38</v>
      </c>
      <c r="W118" s="270">
        <v>3.5910000000000002</v>
      </c>
      <c r="X118" s="270">
        <v>3.8149999999999999</v>
      </c>
      <c r="Y118" s="270">
        <v>0.13400000000000001</v>
      </c>
      <c r="Z118" s="270">
        <v>0.14199999999999999</v>
      </c>
      <c r="AA118" s="270">
        <v>0.151</v>
      </c>
      <c r="AB118" s="270">
        <v>0.16</v>
      </c>
      <c r="AC118" s="270">
        <v>0.17100000000000001</v>
      </c>
      <c r="AD118" s="270">
        <v>0.29099999999999998</v>
      </c>
      <c r="AE118" s="270">
        <v>0.309</v>
      </c>
      <c r="AF118" s="270">
        <v>0.32800000000000001</v>
      </c>
      <c r="AG118" s="270">
        <v>0.34899999999999998</v>
      </c>
      <c r="AH118" s="270">
        <v>0.371</v>
      </c>
      <c r="AI118" s="270">
        <v>7.2999999999999995E-2</v>
      </c>
      <c r="AJ118" s="270">
        <v>7.8E-2</v>
      </c>
      <c r="AK118" s="270">
        <v>8.3000000000000004E-2</v>
      </c>
      <c r="AL118" s="270">
        <v>8.7999999999999995E-2</v>
      </c>
      <c r="AM118" s="270">
        <v>9.4E-2</v>
      </c>
      <c r="AN118" s="270">
        <v>0.53100000000000003</v>
      </c>
      <c r="AO118" s="270">
        <v>0.53800000000000003</v>
      </c>
      <c r="AP118" s="270">
        <v>0.54900000000000004</v>
      </c>
      <c r="AQ118" s="270">
        <v>0.55700000000000005</v>
      </c>
      <c r="AR118" s="270">
        <v>0.56299999999999994</v>
      </c>
      <c r="AS118" s="270">
        <v>0.30599999999999999</v>
      </c>
      <c r="AT118" s="270">
        <v>0.32300000000000001</v>
      </c>
      <c r="AU118" s="270">
        <v>0.34200000000000003</v>
      </c>
      <c r="AV118" s="270">
        <v>0.36099999999999999</v>
      </c>
      <c r="AW118" s="270">
        <v>0.38100000000000001</v>
      </c>
      <c r="AX118" s="270">
        <v>0</v>
      </c>
      <c r="AY118" s="270">
        <v>0</v>
      </c>
      <c r="AZ118" s="270">
        <v>0</v>
      </c>
      <c r="BA118" s="270">
        <v>0</v>
      </c>
      <c r="BB118" s="270">
        <v>0</v>
      </c>
      <c r="BC118" s="270">
        <v>0</v>
      </c>
      <c r="BD118" s="270">
        <v>0</v>
      </c>
      <c r="BE118" s="270">
        <v>0</v>
      </c>
      <c r="BF118" s="270">
        <v>0</v>
      </c>
      <c r="BG118" s="270">
        <v>0</v>
      </c>
    </row>
    <row r="119" spans="1:59">
      <c r="A119" s="267" t="s">
        <v>504</v>
      </c>
      <c r="B119" s="268">
        <v>1.1491666666666667</v>
      </c>
      <c r="C119" s="268">
        <v>1.9740000000000002</v>
      </c>
      <c r="D119" s="268">
        <v>0</v>
      </c>
      <c r="E119" s="268"/>
      <c r="F119" s="269">
        <v>14218</v>
      </c>
      <c r="G119" s="270">
        <v>1.022</v>
      </c>
      <c r="H119" s="270">
        <v>2.1999999999999999E-2</v>
      </c>
      <c r="I119" s="270">
        <v>0</v>
      </c>
      <c r="J119" s="270">
        <v>0</v>
      </c>
      <c r="K119" s="270">
        <v>0</v>
      </c>
      <c r="L119" s="270">
        <v>0.10516666666666663</v>
      </c>
      <c r="M119" s="271">
        <v>71.880714587143061</v>
      </c>
      <c r="N119" s="269">
        <v>14218</v>
      </c>
      <c r="O119" s="269">
        <v>14218</v>
      </c>
      <c r="P119" s="269">
        <v>14218</v>
      </c>
      <c r="Q119" s="269">
        <v>14218</v>
      </c>
      <c r="R119" s="269">
        <v>14218</v>
      </c>
      <c r="S119" s="269" t="s">
        <v>200</v>
      </c>
      <c r="T119" s="270">
        <v>1.022</v>
      </c>
      <c r="U119" s="270">
        <v>1.022</v>
      </c>
      <c r="V119" s="270">
        <v>1.022</v>
      </c>
      <c r="W119" s="270">
        <v>1.022</v>
      </c>
      <c r="X119" s="270">
        <v>1.022</v>
      </c>
      <c r="Y119" s="270">
        <v>2.1999999999999999E-2</v>
      </c>
      <c r="Z119" s="270">
        <v>2.1999999999999999E-2</v>
      </c>
      <c r="AA119" s="270">
        <v>2.1999999999999999E-2</v>
      </c>
      <c r="AB119" s="270">
        <v>2.1999999999999999E-2</v>
      </c>
      <c r="AC119" s="270">
        <v>2.1999999999999999E-2</v>
      </c>
      <c r="AD119" s="270">
        <v>0</v>
      </c>
      <c r="AE119" s="270">
        <v>0</v>
      </c>
      <c r="AF119" s="270">
        <v>0</v>
      </c>
      <c r="AG119" s="270">
        <v>0</v>
      </c>
      <c r="AH119" s="270">
        <v>0</v>
      </c>
      <c r="AI119" s="270">
        <v>0</v>
      </c>
      <c r="AJ119" s="270">
        <v>0</v>
      </c>
      <c r="AK119" s="270">
        <v>0</v>
      </c>
      <c r="AL119" s="270">
        <v>0</v>
      </c>
      <c r="AM119" s="270">
        <v>0</v>
      </c>
      <c r="AN119" s="270">
        <v>0</v>
      </c>
      <c r="AO119" s="270">
        <v>0</v>
      </c>
      <c r="AP119" s="270">
        <v>0</v>
      </c>
      <c r="AQ119" s="270">
        <v>0</v>
      </c>
      <c r="AR119" s="270">
        <v>0</v>
      </c>
      <c r="AS119" s="270">
        <v>9.5000000000000001E-2</v>
      </c>
      <c r="AT119" s="270">
        <v>9.5000000000000001E-2</v>
      </c>
      <c r="AU119" s="270">
        <v>9.5000000000000001E-2</v>
      </c>
      <c r="AV119" s="270">
        <v>9.5000000000000001E-2</v>
      </c>
      <c r="AW119" s="270">
        <v>9.5000000000000001E-2</v>
      </c>
      <c r="AX119" s="270">
        <v>0</v>
      </c>
      <c r="AY119" s="270">
        <v>0</v>
      </c>
      <c r="AZ119" s="270">
        <v>0</v>
      </c>
      <c r="BA119" s="270">
        <v>0</v>
      </c>
      <c r="BB119" s="270">
        <v>0</v>
      </c>
      <c r="BC119" s="270">
        <v>0</v>
      </c>
      <c r="BD119" s="270">
        <v>0</v>
      </c>
      <c r="BE119" s="270">
        <v>0</v>
      </c>
      <c r="BF119" s="270">
        <v>0</v>
      </c>
      <c r="BG119" s="270">
        <v>0</v>
      </c>
    </row>
    <row r="120" spans="1:59">
      <c r="A120" s="267" t="s">
        <v>505</v>
      </c>
      <c r="B120" s="268">
        <v>1.5674166666666671</v>
      </c>
      <c r="C120" s="268">
        <v>5.6969999999999992</v>
      </c>
      <c r="D120" s="268">
        <v>0.27200000000000002</v>
      </c>
      <c r="E120" s="268"/>
      <c r="F120" s="269">
        <v>10300</v>
      </c>
      <c r="G120" s="270">
        <v>0.45300000000000001</v>
      </c>
      <c r="H120" s="270">
        <v>0.73</v>
      </c>
      <c r="I120" s="270">
        <v>0</v>
      </c>
      <c r="J120" s="270">
        <v>0</v>
      </c>
      <c r="K120" s="270">
        <v>1.2E-2</v>
      </c>
      <c r="L120" s="270">
        <v>0.10041666666666704</v>
      </c>
      <c r="M120" s="271">
        <v>43.980582524271846</v>
      </c>
      <c r="N120" s="269">
        <v>13659</v>
      </c>
      <c r="O120" s="269">
        <v>16445</v>
      </c>
      <c r="P120" s="269">
        <v>19798</v>
      </c>
      <c r="Q120" s="269">
        <v>23835</v>
      </c>
      <c r="R120" s="269">
        <v>27872</v>
      </c>
      <c r="S120" s="269" t="s">
        <v>144</v>
      </c>
      <c r="T120" s="270">
        <v>0.64100000000000001</v>
      </c>
      <c r="U120" s="270">
        <v>0.73699999999999999</v>
      </c>
      <c r="V120" s="270">
        <v>0.84799999999999998</v>
      </c>
      <c r="W120" s="270">
        <v>0.97499999999999998</v>
      </c>
      <c r="X120" s="270">
        <v>1.121</v>
      </c>
      <c r="Y120" s="270">
        <v>0.76400000000000001</v>
      </c>
      <c r="Z120" s="270">
        <v>0.84</v>
      </c>
      <c r="AA120" s="270">
        <v>0.92500000000000004</v>
      </c>
      <c r="AB120" s="270">
        <v>1.018</v>
      </c>
      <c r="AC120" s="270">
        <v>1.119</v>
      </c>
      <c r="AD120" s="270">
        <v>0.182</v>
      </c>
      <c r="AE120" s="270">
        <v>0.188</v>
      </c>
      <c r="AF120" s="270">
        <v>0.193</v>
      </c>
      <c r="AG120" s="270">
        <v>0.19900000000000001</v>
      </c>
      <c r="AH120" s="270">
        <v>0.20499999999999999</v>
      </c>
      <c r="AI120" s="270">
        <v>0</v>
      </c>
      <c r="AJ120" s="270">
        <v>0</v>
      </c>
      <c r="AK120" s="270">
        <v>0</v>
      </c>
      <c r="AL120" s="270">
        <v>0</v>
      </c>
      <c r="AM120" s="270">
        <v>0</v>
      </c>
      <c r="AN120" s="270">
        <v>4.3999999999999997E-2</v>
      </c>
      <c r="AO120" s="270">
        <v>4.8000000000000001E-2</v>
      </c>
      <c r="AP120" s="270">
        <v>5.2999999999999999E-2</v>
      </c>
      <c r="AQ120" s="270">
        <v>5.8999999999999997E-2</v>
      </c>
      <c r="AR120" s="270">
        <v>6.4000000000000001E-2</v>
      </c>
      <c r="AS120" s="270">
        <v>0.111</v>
      </c>
      <c r="AT120" s="270">
        <v>0.123</v>
      </c>
      <c r="AU120" s="270">
        <v>0.13700000000000001</v>
      </c>
      <c r="AV120" s="270">
        <v>0.153</v>
      </c>
      <c r="AW120" s="270">
        <v>0.17</v>
      </c>
      <c r="AX120" s="270">
        <v>1.5</v>
      </c>
      <c r="AY120" s="270">
        <v>0</v>
      </c>
      <c r="AZ120" s="270">
        <v>0</v>
      </c>
      <c r="BA120" s="270">
        <v>0</v>
      </c>
      <c r="BB120" s="270">
        <v>0</v>
      </c>
      <c r="BC120" s="270">
        <v>0</v>
      </c>
      <c r="BD120" s="270">
        <v>0</v>
      </c>
      <c r="BE120" s="270">
        <v>0</v>
      </c>
      <c r="BF120" s="270">
        <v>0</v>
      </c>
      <c r="BG120" s="270">
        <v>0</v>
      </c>
    </row>
    <row r="121" spans="1:59">
      <c r="A121" s="267" t="s">
        <v>506</v>
      </c>
      <c r="B121" s="268">
        <v>0.21383333333333335</v>
      </c>
      <c r="C121" s="268">
        <v>1</v>
      </c>
      <c r="D121" s="268">
        <v>0</v>
      </c>
      <c r="E121" s="268"/>
      <c r="F121" s="269">
        <v>2978</v>
      </c>
      <c r="G121" s="270">
        <v>0.129</v>
      </c>
      <c r="H121" s="270">
        <v>9.9999999999999985E-3</v>
      </c>
      <c r="I121" s="270">
        <v>0</v>
      </c>
      <c r="J121" s="270">
        <v>3.0000000000000001E-3</v>
      </c>
      <c r="K121" s="270">
        <v>7.0000000000000001E-3</v>
      </c>
      <c r="L121" s="270">
        <v>6.4833333333333326E-2</v>
      </c>
      <c r="M121" s="271">
        <v>43.317662860980526</v>
      </c>
      <c r="N121" s="269">
        <v>2363</v>
      </c>
      <c r="O121" s="269">
        <v>2589</v>
      </c>
      <c r="P121" s="269">
        <v>2838</v>
      </c>
      <c r="Q121" s="269">
        <v>3110</v>
      </c>
      <c r="R121" s="269">
        <v>3359</v>
      </c>
      <c r="S121" s="269" t="s">
        <v>182</v>
      </c>
      <c r="T121" s="270">
        <v>0.22500000000000001</v>
      </c>
      <c r="U121" s="270">
        <v>0.247</v>
      </c>
      <c r="V121" s="270">
        <v>0.27100000000000002</v>
      </c>
      <c r="W121" s="270">
        <v>0.29599999999999999</v>
      </c>
      <c r="X121" s="270">
        <v>0.32</v>
      </c>
      <c r="Y121" s="270">
        <v>1.2999999999999999E-2</v>
      </c>
      <c r="Z121" s="270">
        <v>1.4E-2</v>
      </c>
      <c r="AA121" s="270">
        <v>1.6E-2</v>
      </c>
      <c r="AB121" s="270">
        <v>1.7000000000000001E-2</v>
      </c>
      <c r="AC121" s="270">
        <v>1.7999999999999999E-2</v>
      </c>
      <c r="AD121" s="270">
        <v>0</v>
      </c>
      <c r="AE121" s="270">
        <v>0</v>
      </c>
      <c r="AF121" s="270">
        <v>0</v>
      </c>
      <c r="AG121" s="270">
        <v>0</v>
      </c>
      <c r="AH121" s="270">
        <v>0</v>
      </c>
      <c r="AI121" s="270">
        <v>4.0000000000000001E-3</v>
      </c>
      <c r="AJ121" s="270">
        <v>4.0000000000000001E-3</v>
      </c>
      <c r="AK121" s="270">
        <v>4.0000000000000001E-3</v>
      </c>
      <c r="AL121" s="270">
        <v>5.0000000000000001E-3</v>
      </c>
      <c r="AM121" s="270">
        <v>5.0000000000000001E-3</v>
      </c>
      <c r="AN121" s="270">
        <v>0</v>
      </c>
      <c r="AO121" s="270">
        <v>0</v>
      </c>
      <c r="AP121" s="270">
        <v>0</v>
      </c>
      <c r="AQ121" s="270">
        <v>0</v>
      </c>
      <c r="AR121" s="270">
        <v>0</v>
      </c>
      <c r="AS121" s="270">
        <v>0.04</v>
      </c>
      <c r="AT121" s="270">
        <v>0.04</v>
      </c>
      <c r="AU121" s="270">
        <v>0.04</v>
      </c>
      <c r="AV121" s="270">
        <v>0.04</v>
      </c>
      <c r="AW121" s="270">
        <v>0.04</v>
      </c>
      <c r="AX121" s="270">
        <v>0</v>
      </c>
      <c r="AY121" s="270">
        <v>0</v>
      </c>
      <c r="AZ121" s="270">
        <v>0</v>
      </c>
      <c r="BA121" s="270">
        <v>0</v>
      </c>
      <c r="BB121" s="270">
        <v>0</v>
      </c>
      <c r="BC121" s="270">
        <v>0</v>
      </c>
      <c r="BD121" s="270">
        <v>0</v>
      </c>
      <c r="BE121" s="270">
        <v>0</v>
      </c>
      <c r="BF121" s="270">
        <v>0</v>
      </c>
      <c r="BG121" s="270">
        <v>0</v>
      </c>
    </row>
    <row r="122" spans="1:59">
      <c r="A122" s="267" t="s">
        <v>507</v>
      </c>
      <c r="B122" s="268">
        <v>0.14058333333333331</v>
      </c>
      <c r="C122" s="268">
        <v>0.72</v>
      </c>
      <c r="D122" s="268">
        <v>0</v>
      </c>
      <c r="E122" s="268"/>
      <c r="F122" s="269">
        <v>2280</v>
      </c>
      <c r="G122" s="270">
        <v>0.11</v>
      </c>
      <c r="H122" s="270">
        <v>2.1999999999999999E-2</v>
      </c>
      <c r="I122" s="270">
        <v>0</v>
      </c>
      <c r="J122" s="270">
        <v>4.0000000000000001E-3</v>
      </c>
      <c r="K122" s="270">
        <v>1E-3</v>
      </c>
      <c r="L122" s="270">
        <v>3.5833333333332995E-3</v>
      </c>
      <c r="M122" s="271">
        <v>48.245614035087719</v>
      </c>
      <c r="N122" s="269">
        <v>2302</v>
      </c>
      <c r="O122" s="269">
        <v>2359</v>
      </c>
      <c r="P122" s="269">
        <v>2418</v>
      </c>
      <c r="Q122" s="269">
        <v>2479</v>
      </c>
      <c r="R122" s="269">
        <v>2531</v>
      </c>
      <c r="S122" s="269" t="s">
        <v>183</v>
      </c>
      <c r="T122" s="270">
        <v>0.11600000000000001</v>
      </c>
      <c r="U122" s="270">
        <v>0.12</v>
      </c>
      <c r="V122" s="270">
        <v>0.124</v>
      </c>
      <c r="W122" s="270">
        <v>0.128</v>
      </c>
      <c r="X122" s="270">
        <v>0.13200000000000001</v>
      </c>
      <c r="Y122" s="270">
        <v>2.5999999999999999E-2</v>
      </c>
      <c r="Z122" s="270">
        <v>2.8000000000000001E-2</v>
      </c>
      <c r="AA122" s="270">
        <v>0.03</v>
      </c>
      <c r="AB122" s="270">
        <v>3.2000000000000001E-2</v>
      </c>
      <c r="AC122" s="270">
        <v>3.4000000000000002E-2</v>
      </c>
      <c r="AD122" s="270">
        <v>0</v>
      </c>
      <c r="AE122" s="270">
        <v>0</v>
      </c>
      <c r="AF122" s="270">
        <v>0</v>
      </c>
      <c r="AG122" s="270">
        <v>0</v>
      </c>
      <c r="AH122" s="270">
        <v>0</v>
      </c>
      <c r="AI122" s="270">
        <v>4.0000000000000001E-3</v>
      </c>
      <c r="AJ122" s="270">
        <v>4.0000000000000001E-3</v>
      </c>
      <c r="AK122" s="270">
        <v>5.0000000000000001E-3</v>
      </c>
      <c r="AL122" s="270">
        <v>5.0000000000000001E-3</v>
      </c>
      <c r="AM122" s="270">
        <v>5.0000000000000001E-3</v>
      </c>
      <c r="AN122" s="270">
        <v>2E-3</v>
      </c>
      <c r="AO122" s="270">
        <v>3.0000000000000001E-3</v>
      </c>
      <c r="AP122" s="270">
        <v>3.0000000000000001E-3</v>
      </c>
      <c r="AQ122" s="270">
        <v>3.0000000000000001E-3</v>
      </c>
      <c r="AR122" s="270">
        <v>3.0000000000000001E-3</v>
      </c>
      <c r="AS122" s="270">
        <v>4.0000000000000001E-3</v>
      </c>
      <c r="AT122" s="270">
        <v>5.0000000000000001E-3</v>
      </c>
      <c r="AU122" s="270">
        <v>5.0000000000000001E-3</v>
      </c>
      <c r="AV122" s="270">
        <v>5.0000000000000001E-3</v>
      </c>
      <c r="AW122" s="270">
        <v>5.0000000000000001E-3</v>
      </c>
      <c r="AX122" s="270">
        <v>0</v>
      </c>
      <c r="AY122" s="270">
        <v>0</v>
      </c>
      <c r="AZ122" s="270">
        <v>0</v>
      </c>
      <c r="BA122" s="270">
        <v>0</v>
      </c>
      <c r="BB122" s="270">
        <v>0</v>
      </c>
      <c r="BC122" s="270">
        <v>0</v>
      </c>
      <c r="BD122" s="270">
        <v>0</v>
      </c>
      <c r="BE122" s="270">
        <v>0</v>
      </c>
      <c r="BF122" s="270">
        <v>0</v>
      </c>
      <c r="BG122" s="270">
        <v>0</v>
      </c>
    </row>
    <row r="123" spans="1:59">
      <c r="A123" s="267" t="s">
        <v>508</v>
      </c>
      <c r="B123" s="268">
        <v>2.8000000000000008E-2</v>
      </c>
      <c r="C123" s="268">
        <v>0</v>
      </c>
      <c r="D123" s="268">
        <v>0</v>
      </c>
      <c r="E123" s="268"/>
      <c r="F123" s="269">
        <v>417</v>
      </c>
      <c r="G123" s="270">
        <v>1.4999999999999999E-2</v>
      </c>
      <c r="H123" s="270">
        <v>0</v>
      </c>
      <c r="I123" s="270">
        <v>8.0000000000000002E-3</v>
      </c>
      <c r="J123" s="270">
        <v>0</v>
      </c>
      <c r="K123" s="270">
        <v>4.0000000000000001E-3</v>
      </c>
      <c r="L123" s="270">
        <v>1.0000000000000078E-3</v>
      </c>
      <c r="M123" s="271">
        <v>35.97122302158273</v>
      </c>
      <c r="N123" s="269">
        <v>420</v>
      </c>
      <c r="O123" s="269">
        <v>424</v>
      </c>
      <c r="P123" s="269">
        <v>430</v>
      </c>
      <c r="Q123" s="269">
        <v>432</v>
      </c>
      <c r="R123" s="269">
        <v>445</v>
      </c>
      <c r="S123" s="269" t="s">
        <v>180</v>
      </c>
      <c r="T123" s="270">
        <v>0.02</v>
      </c>
      <c r="U123" s="270">
        <v>0.02</v>
      </c>
      <c r="V123" s="270">
        <v>0.02</v>
      </c>
      <c r="W123" s="270">
        <v>0.02</v>
      </c>
      <c r="X123" s="270">
        <v>0.02</v>
      </c>
      <c r="Y123" s="270">
        <v>1E-3</v>
      </c>
      <c r="Z123" s="270">
        <v>1E-3</v>
      </c>
      <c r="AA123" s="270">
        <v>1E-3</v>
      </c>
      <c r="AB123" s="270">
        <v>1E-3</v>
      </c>
      <c r="AC123" s="270">
        <v>1E-3</v>
      </c>
      <c r="AD123" s="270">
        <v>5.0000000000000001E-3</v>
      </c>
      <c r="AE123" s="270">
        <v>5.0000000000000001E-3</v>
      </c>
      <c r="AF123" s="270">
        <v>5.0000000000000001E-3</v>
      </c>
      <c r="AG123" s="270">
        <v>5.0000000000000001E-3</v>
      </c>
      <c r="AH123" s="270">
        <v>5.0000000000000001E-3</v>
      </c>
      <c r="AI123" s="270">
        <v>0</v>
      </c>
      <c r="AJ123" s="270">
        <v>0</v>
      </c>
      <c r="AK123" s="270">
        <v>0</v>
      </c>
      <c r="AL123" s="270">
        <v>0</v>
      </c>
      <c r="AM123" s="270">
        <v>0</v>
      </c>
      <c r="AN123" s="270">
        <v>0</v>
      </c>
      <c r="AO123" s="270">
        <v>0</v>
      </c>
      <c r="AP123" s="270">
        <v>0</v>
      </c>
      <c r="AQ123" s="270">
        <v>0</v>
      </c>
      <c r="AR123" s="270">
        <v>0</v>
      </c>
      <c r="AS123" s="270">
        <v>0</v>
      </c>
      <c r="AT123" s="270">
        <v>0</v>
      </c>
      <c r="AU123" s="270">
        <v>0</v>
      </c>
      <c r="AV123" s="270">
        <v>0</v>
      </c>
      <c r="AW123" s="270">
        <v>0</v>
      </c>
      <c r="AX123" s="270">
        <v>0</v>
      </c>
      <c r="AY123" s="270">
        <v>0</v>
      </c>
      <c r="AZ123" s="270">
        <v>0</v>
      </c>
      <c r="BA123" s="270">
        <v>0</v>
      </c>
      <c r="BB123" s="270">
        <v>0</v>
      </c>
      <c r="BC123" s="270">
        <v>0</v>
      </c>
      <c r="BD123" s="270">
        <v>0</v>
      </c>
      <c r="BE123" s="270">
        <v>0</v>
      </c>
      <c r="BF123" s="270">
        <v>0</v>
      </c>
      <c r="BG123" s="270">
        <v>0</v>
      </c>
    </row>
    <row r="124" spans="1:59">
      <c r="A124" s="267" t="s">
        <v>509</v>
      </c>
      <c r="B124" s="268">
        <v>0.11858333333333333</v>
      </c>
      <c r="C124" s="268">
        <v>0.40700000000000003</v>
      </c>
      <c r="D124" s="268">
        <v>3.0000000000000001E-3</v>
      </c>
      <c r="E124" s="268"/>
      <c r="F124" s="269">
        <v>891</v>
      </c>
      <c r="G124" s="270">
        <v>3.1E-2</v>
      </c>
      <c r="H124" s="270">
        <v>1.4999999999999999E-2</v>
      </c>
      <c r="I124" s="270">
        <v>0</v>
      </c>
      <c r="J124" s="270">
        <v>1.2E-2</v>
      </c>
      <c r="K124" s="270">
        <v>8.9999999999999993E-3</v>
      </c>
      <c r="L124" s="270">
        <v>4.8583333333333339E-2</v>
      </c>
      <c r="M124" s="271">
        <v>34.792368125701458</v>
      </c>
      <c r="N124" s="269">
        <v>1500</v>
      </c>
      <c r="O124" s="269">
        <v>2000</v>
      </c>
      <c r="P124" s="269">
        <v>2500</v>
      </c>
      <c r="Q124" s="269">
        <v>3000</v>
      </c>
      <c r="R124" s="269">
        <v>3500</v>
      </c>
      <c r="S124" s="269" t="s">
        <v>137</v>
      </c>
      <c r="T124" s="270">
        <v>3.5000000000000003E-2</v>
      </c>
      <c r="U124" s="270">
        <v>4.4999999999999998E-2</v>
      </c>
      <c r="V124" s="270">
        <v>0.05</v>
      </c>
      <c r="W124" s="270">
        <v>5.3999999999999999E-2</v>
      </c>
      <c r="X124" s="270">
        <v>6.0999999999999999E-2</v>
      </c>
      <c r="Y124" s="270">
        <v>1.6E-2</v>
      </c>
      <c r="Z124" s="270">
        <v>1.7999999999999999E-2</v>
      </c>
      <c r="AA124" s="270">
        <v>0.02</v>
      </c>
      <c r="AB124" s="270">
        <v>2.1999999999999999E-2</v>
      </c>
      <c r="AC124" s="270">
        <v>2.1999999999999999E-2</v>
      </c>
      <c r="AD124" s="270">
        <v>0</v>
      </c>
      <c r="AE124" s="270">
        <v>0</v>
      </c>
      <c r="AF124" s="270">
        <v>0</v>
      </c>
      <c r="AG124" s="270">
        <v>0</v>
      </c>
      <c r="AH124" s="270">
        <v>0</v>
      </c>
      <c r="AI124" s="270">
        <v>1.2E-2</v>
      </c>
      <c r="AJ124" s="270">
        <v>1.2999999999999999E-2</v>
      </c>
      <c r="AK124" s="270">
        <v>1.2999999999999999E-2</v>
      </c>
      <c r="AL124" s="270">
        <v>1.4E-2</v>
      </c>
      <c r="AM124" s="270">
        <v>1.4999999999999999E-2</v>
      </c>
      <c r="AN124" s="270">
        <v>8.9999999999999993E-3</v>
      </c>
      <c r="AO124" s="270">
        <v>0.01</v>
      </c>
      <c r="AP124" s="270">
        <v>1.0999999999999999E-2</v>
      </c>
      <c r="AQ124" s="270">
        <v>1.2E-2</v>
      </c>
      <c r="AR124" s="270">
        <v>1.4E-2</v>
      </c>
      <c r="AS124" s="270">
        <v>0.01</v>
      </c>
      <c r="AT124" s="270">
        <v>1.2E-2</v>
      </c>
      <c r="AU124" s="270">
        <v>1.2999999999999999E-2</v>
      </c>
      <c r="AV124" s="270">
        <v>1.4E-2</v>
      </c>
      <c r="AW124" s="270">
        <v>1.4999999999999999E-2</v>
      </c>
      <c r="AX124" s="270">
        <v>0</v>
      </c>
      <c r="AY124" s="270">
        <v>0</v>
      </c>
      <c r="AZ124" s="270">
        <v>0</v>
      </c>
      <c r="BA124" s="270">
        <v>0</v>
      </c>
      <c r="BB124" s="270">
        <v>0</v>
      </c>
      <c r="BC124" s="270">
        <v>0</v>
      </c>
      <c r="BD124" s="270">
        <v>0</v>
      </c>
      <c r="BE124" s="270">
        <v>0</v>
      </c>
      <c r="BF124" s="270">
        <v>0</v>
      </c>
      <c r="BG124" s="270">
        <v>0</v>
      </c>
    </row>
    <row r="125" spans="1:59">
      <c r="A125" s="267" t="s">
        <v>202</v>
      </c>
      <c r="B125" s="268">
        <v>0.21308333333333332</v>
      </c>
      <c r="C125" s="268">
        <v>0.85699999999999998</v>
      </c>
      <c r="D125" s="268">
        <v>0</v>
      </c>
      <c r="E125" s="268"/>
      <c r="F125" s="269">
        <v>985</v>
      </c>
      <c r="G125" s="270">
        <v>5.0000000000000001E-3</v>
      </c>
      <c r="H125" s="270">
        <v>0.13</v>
      </c>
      <c r="I125" s="270">
        <v>0</v>
      </c>
      <c r="J125" s="270">
        <v>0</v>
      </c>
      <c r="K125" s="270">
        <v>5.3999999999999999E-2</v>
      </c>
      <c r="L125" s="270">
        <v>2.4083333333333318E-2</v>
      </c>
      <c r="M125" s="271">
        <v>5.0761421319796955</v>
      </c>
      <c r="N125" s="269">
        <v>1001</v>
      </c>
      <c r="O125" s="269">
        <v>1020</v>
      </c>
      <c r="P125" s="269">
        <v>1050</v>
      </c>
      <c r="Q125" s="269">
        <v>1053</v>
      </c>
      <c r="R125" s="269">
        <v>1059</v>
      </c>
      <c r="S125" s="269" t="s">
        <v>151</v>
      </c>
      <c r="T125" s="270">
        <v>0.05</v>
      </c>
      <c r="U125" s="270">
        <v>4.7E-2</v>
      </c>
      <c r="V125" s="270">
        <v>4.4999999999999998E-2</v>
      </c>
      <c r="W125" s="270">
        <v>4.2000000000000003E-2</v>
      </c>
      <c r="X125" s="270">
        <v>3.9E-2</v>
      </c>
      <c r="Y125" s="270">
        <v>7.5999999999999998E-2</v>
      </c>
      <c r="Z125" s="270">
        <v>0.08</v>
      </c>
      <c r="AA125" s="270">
        <v>8.5999999999999993E-2</v>
      </c>
      <c r="AB125" s="270">
        <v>8.7999999999999995E-2</v>
      </c>
      <c r="AC125" s="270">
        <v>0.09</v>
      </c>
      <c r="AD125" s="270">
        <v>0</v>
      </c>
      <c r="AE125" s="270">
        <v>0</v>
      </c>
      <c r="AF125" s="270">
        <v>0</v>
      </c>
      <c r="AG125" s="270">
        <v>0</v>
      </c>
      <c r="AH125" s="270">
        <v>0</v>
      </c>
      <c r="AI125" s="270">
        <v>0</v>
      </c>
      <c r="AJ125" s="270">
        <v>0</v>
      </c>
      <c r="AK125" s="270">
        <v>0</v>
      </c>
      <c r="AL125" s="270">
        <v>0</v>
      </c>
      <c r="AM125" s="270">
        <v>0</v>
      </c>
      <c r="AN125" s="270">
        <v>5.6000000000000001E-2</v>
      </c>
      <c r="AO125" s="270">
        <v>5.3999999999999999E-2</v>
      </c>
      <c r="AP125" s="270">
        <v>5.2999999999999999E-2</v>
      </c>
      <c r="AQ125" s="270">
        <v>5.1999999999999998E-2</v>
      </c>
      <c r="AR125" s="270">
        <v>5.0999999999999997E-2</v>
      </c>
      <c r="AS125" s="270">
        <v>1.9E-2</v>
      </c>
      <c r="AT125" s="270">
        <v>0.02</v>
      </c>
      <c r="AU125" s="270">
        <v>2.1999999999999999E-2</v>
      </c>
      <c r="AV125" s="270">
        <v>2.1999999999999999E-2</v>
      </c>
      <c r="AW125" s="270">
        <v>2.3E-2</v>
      </c>
      <c r="AX125" s="270">
        <v>0</v>
      </c>
      <c r="AY125" s="270">
        <v>0</v>
      </c>
      <c r="AZ125" s="270">
        <v>0</v>
      </c>
      <c r="BA125" s="270">
        <v>0</v>
      </c>
      <c r="BB125" s="270">
        <v>0</v>
      </c>
      <c r="BC125" s="270">
        <v>0</v>
      </c>
      <c r="BD125" s="270">
        <v>0</v>
      </c>
      <c r="BE125" s="270">
        <v>0</v>
      </c>
      <c r="BF125" s="270">
        <v>0</v>
      </c>
      <c r="BG125" s="270">
        <v>0</v>
      </c>
    </row>
    <row r="126" spans="1:59">
      <c r="A126" s="267" t="s">
        <v>510</v>
      </c>
      <c r="B126" s="268">
        <v>0.16458333333333333</v>
      </c>
      <c r="C126" s="268">
        <v>0.32500000000000001</v>
      </c>
      <c r="D126" s="268">
        <v>0</v>
      </c>
      <c r="E126" s="268"/>
      <c r="F126" s="269">
        <v>4075</v>
      </c>
      <c r="G126" s="270">
        <v>0.16500000000000001</v>
      </c>
      <c r="H126" s="270">
        <v>1.9E-2</v>
      </c>
      <c r="I126" s="270">
        <v>3.0000000000000001E-3</v>
      </c>
      <c r="J126" s="270">
        <v>6.0000000000000001E-3</v>
      </c>
      <c r="K126" s="270">
        <v>8.9999999999999993E-3</v>
      </c>
      <c r="L126" s="270">
        <v>-3.7416666666666681E-2</v>
      </c>
      <c r="M126" s="271">
        <v>40.490797546012267</v>
      </c>
      <c r="N126" s="269">
        <v>4090</v>
      </c>
      <c r="O126" s="269">
        <v>4115</v>
      </c>
      <c r="P126" s="269">
        <v>4140</v>
      </c>
      <c r="Q126" s="269">
        <v>4165</v>
      </c>
      <c r="R126" s="269">
        <v>4190</v>
      </c>
      <c r="S126" s="269" t="s">
        <v>202</v>
      </c>
      <c r="T126" s="270">
        <v>0.158</v>
      </c>
      <c r="U126" s="270">
        <v>0.16600000000000001</v>
      </c>
      <c r="V126" s="270">
        <v>0.17399999999999999</v>
      </c>
      <c r="W126" s="270">
        <v>0.183</v>
      </c>
      <c r="X126" s="270">
        <v>0.193</v>
      </c>
      <c r="Y126" s="270">
        <v>1.6E-2</v>
      </c>
      <c r="Z126" s="270">
        <v>1.6E-2</v>
      </c>
      <c r="AA126" s="270">
        <v>1.7000000000000001E-2</v>
      </c>
      <c r="AB126" s="270">
        <v>1.7999999999999999E-2</v>
      </c>
      <c r="AC126" s="270">
        <v>1.9E-2</v>
      </c>
      <c r="AD126" s="270">
        <v>0</v>
      </c>
      <c r="AE126" s="270">
        <v>0</v>
      </c>
      <c r="AF126" s="270">
        <v>0</v>
      </c>
      <c r="AG126" s="270">
        <v>0</v>
      </c>
      <c r="AH126" s="270">
        <v>0</v>
      </c>
      <c r="AI126" s="270">
        <v>3.0000000000000001E-3</v>
      </c>
      <c r="AJ126" s="270">
        <v>3.0000000000000001E-3</v>
      </c>
      <c r="AK126" s="270">
        <v>3.0000000000000001E-3</v>
      </c>
      <c r="AL126" s="270">
        <v>4.0000000000000001E-3</v>
      </c>
      <c r="AM126" s="270">
        <v>4.0000000000000001E-3</v>
      </c>
      <c r="AN126" s="270">
        <v>1.4999999999999999E-2</v>
      </c>
      <c r="AO126" s="270">
        <v>1.7000000000000001E-2</v>
      </c>
      <c r="AP126" s="270">
        <v>1.7999999999999999E-2</v>
      </c>
      <c r="AQ126" s="270">
        <v>1.9E-2</v>
      </c>
      <c r="AR126" s="270">
        <v>1.9E-2</v>
      </c>
      <c r="AS126" s="270">
        <v>6.0000000000000001E-3</v>
      </c>
      <c r="AT126" s="270">
        <v>6.0000000000000001E-3</v>
      </c>
      <c r="AU126" s="270">
        <v>7.0000000000000001E-3</v>
      </c>
      <c r="AV126" s="270">
        <v>8.0000000000000002E-3</v>
      </c>
      <c r="AW126" s="270">
        <v>8.0000000000000002E-3</v>
      </c>
      <c r="AX126" s="270">
        <v>0</v>
      </c>
      <c r="AY126" s="270">
        <v>0</v>
      </c>
      <c r="AZ126" s="270">
        <v>0</v>
      </c>
      <c r="BA126" s="270">
        <v>0</v>
      </c>
      <c r="BB126" s="270">
        <v>0</v>
      </c>
      <c r="BC126" s="270">
        <v>0</v>
      </c>
      <c r="BD126" s="270">
        <v>0</v>
      </c>
      <c r="BE126" s="270">
        <v>0</v>
      </c>
      <c r="BF126" s="270">
        <v>0</v>
      </c>
      <c r="BG126" s="270">
        <v>0</v>
      </c>
    </row>
    <row r="127" spans="1:59">
      <c r="A127" s="267" t="s">
        <v>511</v>
      </c>
      <c r="B127" s="268">
        <v>0.34833333333333333</v>
      </c>
      <c r="C127" s="268">
        <v>0.64800000000000002</v>
      </c>
      <c r="D127" s="268">
        <v>0</v>
      </c>
      <c r="E127" s="268"/>
      <c r="F127" s="269">
        <v>4487</v>
      </c>
      <c r="G127" s="270">
        <v>0.21299999999999999</v>
      </c>
      <c r="H127" s="270">
        <v>3.0000000000000001E-3</v>
      </c>
      <c r="I127" s="270">
        <v>2E-3</v>
      </c>
      <c r="J127" s="270">
        <v>4.0000000000000001E-3</v>
      </c>
      <c r="K127" s="270">
        <v>8.0000000000000002E-3</v>
      </c>
      <c r="L127" s="270">
        <v>0.11833333333333332</v>
      </c>
      <c r="M127" s="271">
        <v>47.470470247381321</v>
      </c>
      <c r="N127" s="269">
        <v>4593</v>
      </c>
      <c r="O127" s="269">
        <v>4743</v>
      </c>
      <c r="P127" s="269">
        <v>4893</v>
      </c>
      <c r="Q127" s="269">
        <v>5043</v>
      </c>
      <c r="R127" s="269">
        <v>5193</v>
      </c>
      <c r="S127" s="269" t="s">
        <v>202</v>
      </c>
      <c r="T127" s="270">
        <v>0.14499999999999999</v>
      </c>
      <c r="U127" s="270">
        <v>0.152</v>
      </c>
      <c r="V127" s="270">
        <v>0.16</v>
      </c>
      <c r="W127" s="270">
        <v>0.16800000000000001</v>
      </c>
      <c r="X127" s="270">
        <v>0.17599999999999999</v>
      </c>
      <c r="Y127" s="270">
        <v>4.0000000000000001E-3</v>
      </c>
      <c r="Z127" s="270">
        <v>5.0000000000000001E-3</v>
      </c>
      <c r="AA127" s="270">
        <v>5.0000000000000001E-3</v>
      </c>
      <c r="AB127" s="270">
        <v>6.0000000000000001E-3</v>
      </c>
      <c r="AC127" s="270">
        <v>7.0000000000000001E-3</v>
      </c>
      <c r="AD127" s="270">
        <v>6.0000000000000001E-3</v>
      </c>
      <c r="AE127" s="270">
        <v>7.0000000000000001E-3</v>
      </c>
      <c r="AF127" s="270">
        <v>7.0000000000000001E-3</v>
      </c>
      <c r="AG127" s="270">
        <v>8.0000000000000002E-3</v>
      </c>
      <c r="AH127" s="270">
        <v>8.9999999999999993E-3</v>
      </c>
      <c r="AI127" s="270">
        <v>3.0000000000000001E-3</v>
      </c>
      <c r="AJ127" s="270">
        <v>4.0000000000000001E-3</v>
      </c>
      <c r="AK127" s="270">
        <v>4.0000000000000001E-3</v>
      </c>
      <c r="AL127" s="270">
        <v>5.0000000000000001E-3</v>
      </c>
      <c r="AM127" s="270">
        <v>5.0000000000000001E-3</v>
      </c>
      <c r="AN127" s="270">
        <v>1.4999999999999999E-2</v>
      </c>
      <c r="AO127" s="270">
        <v>1.6E-2</v>
      </c>
      <c r="AP127" s="270">
        <v>1.7000000000000001E-2</v>
      </c>
      <c r="AQ127" s="270">
        <v>1.7999999999999999E-2</v>
      </c>
      <c r="AR127" s="270">
        <v>1.9E-2</v>
      </c>
      <c r="AS127" s="270">
        <v>-0.20499999999999999</v>
      </c>
      <c r="AT127" s="270">
        <v>-0.22900000000000001</v>
      </c>
      <c r="AU127" s="270">
        <v>-0.23799999999999999</v>
      </c>
      <c r="AV127" s="270">
        <v>-0.25</v>
      </c>
      <c r="AW127" s="270">
        <v>-0.25900000000000001</v>
      </c>
      <c r="AX127" s="270">
        <v>0</v>
      </c>
      <c r="AY127" s="270">
        <v>0</v>
      </c>
      <c r="AZ127" s="270">
        <v>0</v>
      </c>
      <c r="BA127" s="270">
        <v>0</v>
      </c>
      <c r="BB127" s="270">
        <v>0</v>
      </c>
      <c r="BC127" s="270">
        <v>0</v>
      </c>
      <c r="BD127" s="270">
        <v>0</v>
      </c>
      <c r="BE127" s="270">
        <v>0</v>
      </c>
      <c r="BF127" s="270">
        <v>0</v>
      </c>
      <c r="BG127" s="270">
        <v>0</v>
      </c>
    </row>
    <row r="128" spans="1:59">
      <c r="A128" s="267" t="s">
        <v>512</v>
      </c>
      <c r="B128" s="268">
        <v>0.17749999999999999</v>
      </c>
      <c r="C128" s="268">
        <v>0.64800000000000002</v>
      </c>
      <c r="D128" s="268">
        <v>0</v>
      </c>
      <c r="E128" s="268"/>
      <c r="F128" s="269">
        <v>3100</v>
      </c>
      <c r="G128" s="270">
        <v>0.17</v>
      </c>
      <c r="H128" s="270">
        <v>5.0000000000000001E-3</v>
      </c>
      <c r="I128" s="270">
        <v>4.0000000000000001E-3</v>
      </c>
      <c r="J128" s="270">
        <v>3.0000000000000001E-3</v>
      </c>
      <c r="K128" s="270">
        <v>0.01</v>
      </c>
      <c r="L128" s="270">
        <v>-1.4500000000000041E-2</v>
      </c>
      <c r="M128" s="271">
        <v>54.838709677419352</v>
      </c>
      <c r="N128" s="269">
        <v>3165</v>
      </c>
      <c r="O128" s="269">
        <v>3240</v>
      </c>
      <c r="P128" s="269">
        <v>3315</v>
      </c>
      <c r="Q128" s="269">
        <v>3390</v>
      </c>
      <c r="R128" s="269">
        <v>33465</v>
      </c>
      <c r="S128" s="269" t="s">
        <v>202</v>
      </c>
      <c r="T128" s="270">
        <v>0.16</v>
      </c>
      <c r="U128" s="270">
        <v>0.17</v>
      </c>
      <c r="V128" s="270">
        <v>0.18</v>
      </c>
      <c r="W128" s="270">
        <v>0.19</v>
      </c>
      <c r="X128" s="270">
        <v>0.2</v>
      </c>
      <c r="Y128" s="270">
        <v>0.03</v>
      </c>
      <c r="Z128" s="270">
        <v>0.04</v>
      </c>
      <c r="AA128" s="270">
        <v>0.05</v>
      </c>
      <c r="AB128" s="270">
        <v>0.06</v>
      </c>
      <c r="AC128" s="270">
        <v>7.0000000000000007E-2</v>
      </c>
      <c r="AD128" s="270">
        <v>0</v>
      </c>
      <c r="AE128" s="270">
        <v>0</v>
      </c>
      <c r="AF128" s="270">
        <v>0</v>
      </c>
      <c r="AG128" s="270">
        <v>0</v>
      </c>
      <c r="AH128" s="270">
        <v>0</v>
      </c>
      <c r="AI128" s="270">
        <v>0.01</v>
      </c>
      <c r="AJ128" s="270">
        <v>0.01</v>
      </c>
      <c r="AK128" s="270">
        <v>0.01</v>
      </c>
      <c r="AL128" s="270">
        <v>0.01</v>
      </c>
      <c r="AM128" s="270">
        <v>0.01</v>
      </c>
      <c r="AN128" s="270">
        <v>0.09</v>
      </c>
      <c r="AO128" s="270">
        <v>0.1</v>
      </c>
      <c r="AP128" s="270">
        <v>0.11</v>
      </c>
      <c r="AQ128" s="270">
        <v>0.12</v>
      </c>
      <c r="AR128" s="270">
        <v>0.13</v>
      </c>
      <c r="AS128" s="270">
        <v>-0.26100000000000001</v>
      </c>
      <c r="AT128" s="270">
        <v>-0.28899999999999998</v>
      </c>
      <c r="AU128" s="270">
        <v>-0.317</v>
      </c>
      <c r="AV128" s="270">
        <v>-0.34499999999999997</v>
      </c>
      <c r="AW128" s="270">
        <v>-0.373</v>
      </c>
      <c r="AX128" s="270">
        <v>0</v>
      </c>
      <c r="AY128" s="270">
        <v>0</v>
      </c>
      <c r="AZ128" s="270">
        <v>0</v>
      </c>
      <c r="BA128" s="270">
        <v>0</v>
      </c>
      <c r="BB128" s="270">
        <v>0</v>
      </c>
      <c r="BC128" s="270">
        <v>0</v>
      </c>
      <c r="BD128" s="270">
        <v>0</v>
      </c>
      <c r="BE128" s="270">
        <v>0</v>
      </c>
      <c r="BF128" s="270">
        <v>0</v>
      </c>
      <c r="BG128" s="270">
        <v>0</v>
      </c>
    </row>
    <row r="129" spans="1:59">
      <c r="A129" s="267" t="s">
        <v>513</v>
      </c>
      <c r="B129" s="268">
        <v>0.16833333333333336</v>
      </c>
      <c r="C129" s="268">
        <v>0.38500000000000001</v>
      </c>
      <c r="D129" s="268">
        <v>0</v>
      </c>
      <c r="E129" s="268"/>
      <c r="F129" s="269">
        <v>2337</v>
      </c>
      <c r="G129" s="270">
        <v>0.09</v>
      </c>
      <c r="H129" s="270">
        <v>3.0000000000000001E-3</v>
      </c>
      <c r="I129" s="270">
        <v>2.7E-2</v>
      </c>
      <c r="J129" s="270">
        <v>4.0000000000000001E-3</v>
      </c>
      <c r="K129" s="270">
        <v>5.0000000000000001E-3</v>
      </c>
      <c r="L129" s="270">
        <v>3.9333333333333359E-2</v>
      </c>
      <c r="M129" s="271">
        <v>38.510911424903725</v>
      </c>
      <c r="N129" s="269">
        <v>2351</v>
      </c>
      <c r="O129" s="269">
        <v>2401</v>
      </c>
      <c r="P129" s="269">
        <v>2451</v>
      </c>
      <c r="Q129" s="269">
        <v>2501</v>
      </c>
      <c r="R129" s="269">
        <v>2551</v>
      </c>
      <c r="S129" s="269" t="s">
        <v>202</v>
      </c>
      <c r="T129" s="270">
        <v>8.2000000000000003E-2</v>
      </c>
      <c r="U129" s="270">
        <v>8.6999999999999994E-2</v>
      </c>
      <c r="V129" s="270">
        <v>9.1999999999999998E-2</v>
      </c>
      <c r="W129" s="270">
        <v>9.7000000000000003E-2</v>
      </c>
      <c r="X129" s="270">
        <v>0.10199999999999999</v>
      </c>
      <c r="Y129" s="270">
        <v>6.0000000000000001E-3</v>
      </c>
      <c r="Z129" s="270">
        <v>6.0000000000000001E-3</v>
      </c>
      <c r="AA129" s="270">
        <v>7.0000000000000001E-3</v>
      </c>
      <c r="AB129" s="270">
        <v>7.0000000000000001E-3</v>
      </c>
      <c r="AC129" s="270">
        <v>8.0000000000000002E-3</v>
      </c>
      <c r="AD129" s="270">
        <v>0.09</v>
      </c>
      <c r="AE129" s="270">
        <v>0.1</v>
      </c>
      <c r="AF129" s="270">
        <v>0.10100000000000001</v>
      </c>
      <c r="AG129" s="270">
        <v>0.105</v>
      </c>
      <c r="AH129" s="270">
        <v>0.106</v>
      </c>
      <c r="AI129" s="270">
        <v>0.01</v>
      </c>
      <c r="AJ129" s="270">
        <v>1.0999999999999999E-2</v>
      </c>
      <c r="AK129" s="270">
        <v>1.2E-2</v>
      </c>
      <c r="AL129" s="270">
        <v>1.2999999999999999E-2</v>
      </c>
      <c r="AM129" s="270">
        <v>1.4E-2</v>
      </c>
      <c r="AN129" s="270">
        <v>3.0000000000000001E-3</v>
      </c>
      <c r="AO129" s="270">
        <v>3.0000000000000001E-3</v>
      </c>
      <c r="AP129" s="270">
        <v>4.0000000000000001E-3</v>
      </c>
      <c r="AQ129" s="270">
        <v>5.0000000000000001E-3</v>
      </c>
      <c r="AR129" s="270">
        <v>6.0000000000000001E-3</v>
      </c>
      <c r="AS129" s="270">
        <v>1E-3</v>
      </c>
      <c r="AT129" s="270">
        <v>1E-3</v>
      </c>
      <c r="AU129" s="270">
        <v>2E-3</v>
      </c>
      <c r="AV129" s="270">
        <v>3.0000000000000001E-3</v>
      </c>
      <c r="AW129" s="270">
        <v>4.0000000000000001E-3</v>
      </c>
      <c r="AX129" s="270">
        <v>0</v>
      </c>
      <c r="AY129" s="270">
        <v>0</v>
      </c>
      <c r="AZ129" s="270">
        <v>0</v>
      </c>
      <c r="BA129" s="270">
        <v>0</v>
      </c>
      <c r="BB129" s="270">
        <v>0</v>
      </c>
      <c r="BC129" s="270">
        <v>0</v>
      </c>
      <c r="BD129" s="270">
        <v>0</v>
      </c>
      <c r="BE129" s="270">
        <v>0</v>
      </c>
      <c r="BF129" s="270">
        <v>0</v>
      </c>
      <c r="BG129" s="270">
        <v>0</v>
      </c>
    </row>
    <row r="130" spans="1:59">
      <c r="A130" s="267" t="s">
        <v>514</v>
      </c>
      <c r="B130" s="268">
        <v>10.672666666666666</v>
      </c>
      <c r="C130" s="268">
        <v>17.149999999999999</v>
      </c>
      <c r="D130" s="268">
        <v>1.0740000000000001</v>
      </c>
      <c r="E130" s="268"/>
      <c r="F130" s="269">
        <v>92511</v>
      </c>
      <c r="G130" s="270">
        <v>5.0659999999999998</v>
      </c>
      <c r="H130" s="270">
        <v>2.2250000000000001</v>
      </c>
      <c r="I130" s="270">
        <v>0.63800000000000001</v>
      </c>
      <c r="J130" s="270">
        <v>2E-3</v>
      </c>
      <c r="K130" s="270">
        <v>1.2769999999999999</v>
      </c>
      <c r="L130" s="270">
        <v>0.39066666666666627</v>
      </c>
      <c r="M130" s="271">
        <v>54.761055442055536</v>
      </c>
      <c r="N130" s="269">
        <v>108827</v>
      </c>
      <c r="O130" s="269">
        <v>131365</v>
      </c>
      <c r="P130" s="269">
        <v>158570</v>
      </c>
      <c r="Q130" s="269">
        <v>191409</v>
      </c>
      <c r="R130" s="269">
        <v>231049</v>
      </c>
      <c r="S130" s="269" t="s">
        <v>213</v>
      </c>
      <c r="T130" s="270">
        <v>6.3209999999999997</v>
      </c>
      <c r="U130" s="270">
        <v>7.63</v>
      </c>
      <c r="V130" s="270">
        <v>9.2100000000000009</v>
      </c>
      <c r="W130" s="270">
        <v>11.118</v>
      </c>
      <c r="X130" s="270">
        <v>13.42</v>
      </c>
      <c r="Y130" s="270">
        <v>2.9060000000000001</v>
      </c>
      <c r="Z130" s="270">
        <v>3.508</v>
      </c>
      <c r="AA130" s="270">
        <v>4.234</v>
      </c>
      <c r="AB130" s="270">
        <v>5.1109999999999998</v>
      </c>
      <c r="AC130" s="270">
        <v>6.17</v>
      </c>
      <c r="AD130" s="270">
        <v>0.50700000000000001</v>
      </c>
      <c r="AE130" s="270">
        <v>0.79</v>
      </c>
      <c r="AF130" s="270">
        <v>0.95399999999999996</v>
      </c>
      <c r="AG130" s="270">
        <v>1.1519999999999999</v>
      </c>
      <c r="AH130" s="270">
        <v>1.39</v>
      </c>
      <c r="AI130" s="270">
        <v>1E-3</v>
      </c>
      <c r="AJ130" s="270">
        <v>2E-3</v>
      </c>
      <c r="AK130" s="270">
        <v>3.0000000000000001E-3</v>
      </c>
      <c r="AL130" s="270">
        <v>3.0000000000000001E-3</v>
      </c>
      <c r="AM130" s="270">
        <v>4.0000000000000001E-3</v>
      </c>
      <c r="AN130" s="270">
        <v>1.2010000000000001</v>
      </c>
      <c r="AO130" s="270">
        <v>1.8720000000000001</v>
      </c>
      <c r="AP130" s="270">
        <v>2.2599999999999998</v>
      </c>
      <c r="AQ130" s="270">
        <v>2.7280000000000002</v>
      </c>
      <c r="AR130" s="270">
        <v>3.2930000000000001</v>
      </c>
      <c r="AS130" s="270">
        <v>8.1000000000000003E-2</v>
      </c>
      <c r="AT130" s="270">
        <v>0.10199999999999999</v>
      </c>
      <c r="AU130" s="270">
        <v>0.123</v>
      </c>
      <c r="AV130" s="270">
        <v>0.14799999999999999</v>
      </c>
      <c r="AW130" s="270">
        <v>0.17899999999999999</v>
      </c>
      <c r="AX130" s="270">
        <v>3</v>
      </c>
      <c r="AY130" s="270">
        <v>3</v>
      </c>
      <c r="AZ130" s="270">
        <v>0</v>
      </c>
      <c r="BA130" s="270">
        <v>3</v>
      </c>
      <c r="BB130" s="270">
        <v>0</v>
      </c>
      <c r="BC130" s="270">
        <v>0</v>
      </c>
      <c r="BD130" s="270">
        <v>0</v>
      </c>
      <c r="BE130" s="270">
        <v>0</v>
      </c>
      <c r="BF130" s="270">
        <v>0</v>
      </c>
      <c r="BG130" s="270">
        <v>0</v>
      </c>
    </row>
    <row r="131" spans="1:59">
      <c r="A131" s="267" t="s">
        <v>515</v>
      </c>
      <c r="B131" s="268">
        <v>9.0333333333333321E-2</v>
      </c>
      <c r="C131" s="268">
        <v>0.39700000000000002</v>
      </c>
      <c r="D131" s="268">
        <v>0</v>
      </c>
      <c r="E131" s="268"/>
      <c r="F131" s="269">
        <v>945</v>
      </c>
      <c r="G131" s="270">
        <v>7.8E-2</v>
      </c>
      <c r="H131" s="270">
        <v>0</v>
      </c>
      <c r="I131" s="270">
        <v>0</v>
      </c>
      <c r="J131" s="270">
        <v>0</v>
      </c>
      <c r="K131" s="270">
        <v>1E-3</v>
      </c>
      <c r="L131" s="270">
        <v>1.133333333333332E-2</v>
      </c>
      <c r="M131" s="271">
        <v>82.539682539682545</v>
      </c>
      <c r="N131" s="269">
        <v>1013</v>
      </c>
      <c r="O131" s="269">
        <v>1120</v>
      </c>
      <c r="P131" s="269">
        <v>1240</v>
      </c>
      <c r="Q131" s="269">
        <v>1370</v>
      </c>
      <c r="R131" s="269">
        <v>1500</v>
      </c>
      <c r="S131" s="269" t="s">
        <v>145</v>
      </c>
      <c r="T131" s="270">
        <v>8.4000000000000005E-2</v>
      </c>
      <c r="U131" s="270">
        <v>9.2999999999999999E-2</v>
      </c>
      <c r="V131" s="270">
        <v>0.10299999999999999</v>
      </c>
      <c r="W131" s="270">
        <v>0.114</v>
      </c>
      <c r="X131" s="270">
        <v>0.126</v>
      </c>
      <c r="Y131" s="270">
        <v>0</v>
      </c>
      <c r="Z131" s="270">
        <v>0</v>
      </c>
      <c r="AA131" s="270">
        <v>0</v>
      </c>
      <c r="AB131" s="270">
        <v>0</v>
      </c>
      <c r="AC131" s="270">
        <v>0</v>
      </c>
      <c r="AD131" s="270">
        <v>0</v>
      </c>
      <c r="AE131" s="270">
        <v>0</v>
      </c>
      <c r="AF131" s="270">
        <v>0</v>
      </c>
      <c r="AG131" s="270">
        <v>0</v>
      </c>
      <c r="AH131" s="270">
        <v>0</v>
      </c>
      <c r="AI131" s="270">
        <v>0</v>
      </c>
      <c r="AJ131" s="270">
        <v>0</v>
      </c>
      <c r="AK131" s="270">
        <v>0</v>
      </c>
      <c r="AL131" s="270">
        <v>0</v>
      </c>
      <c r="AM131" s="270">
        <v>0</v>
      </c>
      <c r="AN131" s="270">
        <v>1E-3</v>
      </c>
      <c r="AO131" s="270">
        <v>1E-3</v>
      </c>
      <c r="AP131" s="270">
        <v>1E-3</v>
      </c>
      <c r="AQ131" s="270">
        <v>1E-3</v>
      </c>
      <c r="AR131" s="270">
        <v>1E-3</v>
      </c>
      <c r="AS131" s="270">
        <v>3.0000000000000001E-3</v>
      </c>
      <c r="AT131" s="270">
        <v>4.0000000000000001E-3</v>
      </c>
      <c r="AU131" s="270">
        <v>4.0000000000000001E-3</v>
      </c>
      <c r="AV131" s="270">
        <v>4.0000000000000001E-3</v>
      </c>
      <c r="AW131" s="270">
        <v>5.0000000000000001E-3</v>
      </c>
      <c r="AX131" s="270">
        <v>0</v>
      </c>
      <c r="AY131" s="270">
        <v>0</v>
      </c>
      <c r="AZ131" s="270">
        <v>0</v>
      </c>
      <c r="BA131" s="270">
        <v>0</v>
      </c>
      <c r="BB131" s="270">
        <v>0</v>
      </c>
      <c r="BC131" s="270">
        <v>0</v>
      </c>
      <c r="BD131" s="270">
        <v>0</v>
      </c>
      <c r="BE131" s="270">
        <v>0</v>
      </c>
      <c r="BF131" s="270">
        <v>0</v>
      </c>
      <c r="BG131" s="270">
        <v>0</v>
      </c>
    </row>
    <row r="132" spans="1:59">
      <c r="A132" s="267" t="s">
        <v>516</v>
      </c>
      <c r="B132" s="268">
        <v>0.20625000000000002</v>
      </c>
      <c r="C132" s="268">
        <v>0.53</v>
      </c>
      <c r="D132" s="268">
        <v>0</v>
      </c>
      <c r="E132" s="268"/>
      <c r="F132" s="269">
        <v>3108</v>
      </c>
      <c r="G132" s="270">
        <v>0.09</v>
      </c>
      <c r="H132" s="270">
        <v>4.0000000000000001E-3</v>
      </c>
      <c r="I132" s="270">
        <v>0</v>
      </c>
      <c r="J132" s="270">
        <v>0</v>
      </c>
      <c r="K132" s="270">
        <v>0.04</v>
      </c>
      <c r="L132" s="270">
        <v>7.2250000000000009E-2</v>
      </c>
      <c r="M132" s="271">
        <v>28.957528957528957</v>
      </c>
      <c r="N132" s="269">
        <v>3220</v>
      </c>
      <c r="O132" s="269">
        <v>3385</v>
      </c>
      <c r="P132" s="269">
        <v>3549</v>
      </c>
      <c r="Q132" s="269">
        <v>3714</v>
      </c>
      <c r="R132" s="269">
        <v>3879</v>
      </c>
      <c r="S132" s="269" t="s">
        <v>138</v>
      </c>
      <c r="T132" s="270">
        <v>9.7000000000000003E-2</v>
      </c>
      <c r="U132" s="270">
        <v>0.10100000000000001</v>
      </c>
      <c r="V132" s="270">
        <v>0.105</v>
      </c>
      <c r="W132" s="270">
        <v>0.11</v>
      </c>
      <c r="X132" s="270">
        <v>0.115</v>
      </c>
      <c r="Y132" s="270">
        <v>5.0000000000000001E-3</v>
      </c>
      <c r="Z132" s="270">
        <v>5.0000000000000001E-3</v>
      </c>
      <c r="AA132" s="270">
        <v>5.0000000000000001E-3</v>
      </c>
      <c r="AB132" s="270">
        <v>5.0000000000000001E-3</v>
      </c>
      <c r="AC132" s="270">
        <v>6.0000000000000001E-3</v>
      </c>
      <c r="AD132" s="270">
        <v>0</v>
      </c>
      <c r="AE132" s="270">
        <v>0</v>
      </c>
      <c r="AF132" s="270">
        <v>0</v>
      </c>
      <c r="AG132" s="270">
        <v>0</v>
      </c>
      <c r="AH132" s="270">
        <v>0</v>
      </c>
      <c r="AI132" s="270">
        <v>0</v>
      </c>
      <c r="AJ132" s="270">
        <v>0</v>
      </c>
      <c r="AK132" s="270">
        <v>0</v>
      </c>
      <c r="AL132" s="270">
        <v>0</v>
      </c>
      <c r="AM132" s="270">
        <v>0</v>
      </c>
      <c r="AN132" s="270">
        <v>0.04</v>
      </c>
      <c r="AO132" s="270">
        <v>0.04</v>
      </c>
      <c r="AP132" s="270">
        <v>0.04</v>
      </c>
      <c r="AQ132" s="270">
        <v>0.04</v>
      </c>
      <c r="AR132" s="270">
        <v>0.04</v>
      </c>
      <c r="AS132" s="270">
        <v>7.8E-2</v>
      </c>
      <c r="AT132" s="270">
        <v>8.1000000000000003E-2</v>
      </c>
      <c r="AU132" s="270">
        <v>8.3000000000000004E-2</v>
      </c>
      <c r="AV132" s="270">
        <v>8.5999999999999993E-2</v>
      </c>
      <c r="AW132" s="270">
        <v>8.8999999999999996E-2</v>
      </c>
      <c r="AX132" s="270">
        <v>0</v>
      </c>
      <c r="AY132" s="270">
        <v>0</v>
      </c>
      <c r="AZ132" s="270">
        <v>0</v>
      </c>
      <c r="BA132" s="270">
        <v>0</v>
      </c>
      <c r="BB132" s="270">
        <v>0</v>
      </c>
      <c r="BC132" s="270">
        <v>0</v>
      </c>
      <c r="BD132" s="270">
        <v>0</v>
      </c>
      <c r="BE132" s="270">
        <v>0</v>
      </c>
      <c r="BF132" s="270">
        <v>0</v>
      </c>
      <c r="BG132" s="270">
        <v>0</v>
      </c>
    </row>
    <row r="133" spans="1:59">
      <c r="A133" s="267" t="s">
        <v>517</v>
      </c>
      <c r="B133" s="268">
        <v>1.8239166666666666</v>
      </c>
      <c r="C133" s="268">
        <v>3</v>
      </c>
      <c r="D133" s="268">
        <v>0.251</v>
      </c>
      <c r="E133" s="268"/>
      <c r="F133" s="269">
        <v>14074</v>
      </c>
      <c r="G133" s="270">
        <v>0.68100000000000005</v>
      </c>
      <c r="H133" s="270">
        <v>0.14199999999999999</v>
      </c>
      <c r="I133" s="270">
        <v>0.151</v>
      </c>
      <c r="J133" s="270">
        <v>9.8000000000000004E-2</v>
      </c>
      <c r="K133" s="270">
        <v>0.09</v>
      </c>
      <c r="L133" s="270">
        <v>0.41091666666666637</v>
      </c>
      <c r="M133" s="271">
        <v>48.387096774193552</v>
      </c>
      <c r="N133" s="269">
        <v>15000</v>
      </c>
      <c r="O133" s="269">
        <v>15250</v>
      </c>
      <c r="P133" s="269">
        <v>15400</v>
      </c>
      <c r="Q133" s="269">
        <v>15600</v>
      </c>
      <c r="R133" s="269">
        <v>15800</v>
      </c>
      <c r="S133" s="269" t="s">
        <v>208</v>
      </c>
      <c r="T133" s="270">
        <v>0.72599999999999998</v>
      </c>
      <c r="U133" s="270">
        <v>0.73799999999999999</v>
      </c>
      <c r="V133" s="270">
        <v>0.745</v>
      </c>
      <c r="W133" s="270">
        <v>0.755</v>
      </c>
      <c r="X133" s="270">
        <v>0.76500000000000001</v>
      </c>
      <c r="Y133" s="270">
        <v>0.151</v>
      </c>
      <c r="Z133" s="270">
        <v>0.161</v>
      </c>
      <c r="AA133" s="270">
        <v>0.17100000000000001</v>
      </c>
      <c r="AB133" s="270">
        <v>0.18099999999999999</v>
      </c>
      <c r="AC133" s="270">
        <v>0.192</v>
      </c>
      <c r="AD133" s="270">
        <v>0.16</v>
      </c>
      <c r="AE133" s="270">
        <v>0.17</v>
      </c>
      <c r="AF133" s="270">
        <v>0.18099999999999999</v>
      </c>
      <c r="AG133" s="270">
        <v>0.192</v>
      </c>
      <c r="AH133" s="270">
        <v>0.20399999999999999</v>
      </c>
      <c r="AI133" s="270">
        <v>0.104</v>
      </c>
      <c r="AJ133" s="270">
        <v>0.111</v>
      </c>
      <c r="AK133" s="270">
        <v>0.11799999999999999</v>
      </c>
      <c r="AL133" s="270">
        <v>0.125</v>
      </c>
      <c r="AM133" s="270">
        <v>0.13200000000000001</v>
      </c>
      <c r="AN133" s="270">
        <v>0.1</v>
      </c>
      <c r="AO133" s="270">
        <v>0.106</v>
      </c>
      <c r="AP133" s="270">
        <v>0.115</v>
      </c>
      <c r="AQ133" s="270">
        <v>0.122</v>
      </c>
      <c r="AR133" s="270">
        <v>0.129</v>
      </c>
      <c r="AS133" s="270">
        <v>0.125</v>
      </c>
      <c r="AT133" s="270">
        <v>0.129</v>
      </c>
      <c r="AU133" s="270">
        <v>0.13400000000000001</v>
      </c>
      <c r="AV133" s="270">
        <v>0.13800000000000001</v>
      </c>
      <c r="AW133" s="270">
        <v>0.14299999999999999</v>
      </c>
      <c r="AX133" s="270">
        <v>0</v>
      </c>
      <c r="AY133" s="270">
        <v>0</v>
      </c>
      <c r="AZ133" s="270">
        <v>0</v>
      </c>
      <c r="BA133" s="270">
        <v>0</v>
      </c>
      <c r="BB133" s="270">
        <v>0</v>
      </c>
      <c r="BC133" s="270">
        <v>0</v>
      </c>
      <c r="BD133" s="270">
        <v>0</v>
      </c>
      <c r="BE133" s="270">
        <v>0</v>
      </c>
      <c r="BF133" s="270">
        <v>0</v>
      </c>
      <c r="BG133" s="270">
        <v>0</v>
      </c>
    </row>
    <row r="134" spans="1:59">
      <c r="A134" s="267" t="s">
        <v>518</v>
      </c>
      <c r="B134" s="268">
        <v>0.23766666666666669</v>
      </c>
      <c r="C134" s="268">
        <v>1.0009999999999999</v>
      </c>
      <c r="D134" s="268">
        <v>0</v>
      </c>
      <c r="E134" s="268"/>
      <c r="F134" s="269">
        <v>811</v>
      </c>
      <c r="G134" s="270">
        <v>7.9000000000000001E-2</v>
      </c>
      <c r="H134" s="270">
        <v>4.7E-2</v>
      </c>
      <c r="I134" s="270">
        <v>0.06</v>
      </c>
      <c r="J134" s="270">
        <v>0.01</v>
      </c>
      <c r="K134" s="270">
        <v>0</v>
      </c>
      <c r="L134" s="270">
        <v>4.1666666666666685E-2</v>
      </c>
      <c r="M134" s="271">
        <v>97.410604192355123</v>
      </c>
      <c r="N134" s="269">
        <v>710</v>
      </c>
      <c r="O134" s="269">
        <v>700</v>
      </c>
      <c r="P134" s="269">
        <v>700</v>
      </c>
      <c r="Q134" s="269">
        <v>700</v>
      </c>
      <c r="R134" s="269">
        <v>700</v>
      </c>
      <c r="S134" s="269" t="s">
        <v>160</v>
      </c>
      <c r="T134" s="270">
        <v>7.4999999999999997E-2</v>
      </c>
      <c r="U134" s="270">
        <v>7.4999999999999997E-2</v>
      </c>
      <c r="V134" s="270">
        <v>7.0000000000000007E-2</v>
      </c>
      <c r="W134" s="270">
        <v>7.0000000000000007E-2</v>
      </c>
      <c r="X134" s="270">
        <v>7.0000000000000007E-2</v>
      </c>
      <c r="Y134" s="270">
        <v>3.5000000000000003E-2</v>
      </c>
      <c r="Z134" s="270">
        <v>3.5000000000000003E-2</v>
      </c>
      <c r="AA134" s="270">
        <v>0.03</v>
      </c>
      <c r="AB134" s="270">
        <v>0.03</v>
      </c>
      <c r="AC134" s="270">
        <v>0.03</v>
      </c>
      <c r="AD134" s="270">
        <v>0.16500000000000001</v>
      </c>
      <c r="AE134" s="270">
        <v>0.16500000000000001</v>
      </c>
      <c r="AF134" s="270">
        <v>0.06</v>
      </c>
      <c r="AG134" s="270">
        <v>0.06</v>
      </c>
      <c r="AH134" s="270">
        <v>0.06</v>
      </c>
      <c r="AI134" s="270">
        <v>2E-3</v>
      </c>
      <c r="AJ134" s="270">
        <v>2E-3</v>
      </c>
      <c r="AK134" s="270">
        <v>2E-3</v>
      </c>
      <c r="AL134" s="270">
        <v>2E-3</v>
      </c>
      <c r="AM134" s="270">
        <v>2E-3</v>
      </c>
      <c r="AN134" s="270">
        <v>0</v>
      </c>
      <c r="AO134" s="270">
        <v>0</v>
      </c>
      <c r="AP134" s="270">
        <v>0</v>
      </c>
      <c r="AQ134" s="270">
        <v>0</v>
      </c>
      <c r="AR134" s="270">
        <v>0</v>
      </c>
      <c r="AS134" s="270">
        <v>5.6000000000000001E-2</v>
      </c>
      <c r="AT134" s="270">
        <v>5.6000000000000001E-2</v>
      </c>
      <c r="AU134" s="270">
        <v>3.3000000000000002E-2</v>
      </c>
      <c r="AV134" s="270">
        <v>3.3000000000000002E-2</v>
      </c>
      <c r="AW134" s="270">
        <v>3.3000000000000002E-2</v>
      </c>
      <c r="AX134" s="270">
        <v>0</v>
      </c>
      <c r="AY134" s="270">
        <v>0</v>
      </c>
      <c r="AZ134" s="270">
        <v>0</v>
      </c>
      <c r="BA134" s="270">
        <v>0</v>
      </c>
      <c r="BB134" s="270">
        <v>0</v>
      </c>
      <c r="BC134" s="270">
        <v>0</v>
      </c>
      <c r="BD134" s="270">
        <v>0</v>
      </c>
      <c r="BE134" s="270">
        <v>0</v>
      </c>
      <c r="BF134" s="270">
        <v>0</v>
      </c>
      <c r="BG134" s="270">
        <v>0</v>
      </c>
    </row>
    <row r="135" spans="1:59">
      <c r="A135" s="267" t="s">
        <v>519</v>
      </c>
      <c r="B135" s="268">
        <v>3.5500000000000004E-2</v>
      </c>
      <c r="C135" s="268">
        <v>9.8000000000000004E-2</v>
      </c>
      <c r="D135" s="268">
        <v>0</v>
      </c>
      <c r="E135" s="268"/>
      <c r="F135" s="269">
        <v>440</v>
      </c>
      <c r="G135" s="270">
        <v>2.4E-2</v>
      </c>
      <c r="H135" s="270">
        <v>5.0000000000000001E-3</v>
      </c>
      <c r="I135" s="270">
        <v>0</v>
      </c>
      <c r="J135" s="270">
        <v>2E-3</v>
      </c>
      <c r="K135" s="270">
        <v>1E-3</v>
      </c>
      <c r="L135" s="270">
        <v>3.5000000000000031E-3</v>
      </c>
      <c r="M135" s="271">
        <v>54.545454545454547</v>
      </c>
      <c r="N135" s="269">
        <v>520</v>
      </c>
      <c r="O135" s="269">
        <v>555</v>
      </c>
      <c r="P135" s="269">
        <v>582</v>
      </c>
      <c r="Q135" s="269">
        <v>623</v>
      </c>
      <c r="R135" s="269">
        <v>657</v>
      </c>
      <c r="S135" s="269" t="s">
        <v>201</v>
      </c>
      <c r="T135" s="270">
        <v>2.4E-2</v>
      </c>
      <c r="U135" s="270">
        <v>2.5000000000000001E-2</v>
      </c>
      <c r="V135" s="270">
        <v>2.7E-2</v>
      </c>
      <c r="W135" s="270">
        <v>0.03</v>
      </c>
      <c r="X135" s="270">
        <v>3.3000000000000002E-2</v>
      </c>
      <c r="Y135" s="270">
        <v>3.0000000000000001E-3</v>
      </c>
      <c r="Z135" s="270">
        <v>3.0000000000000001E-3</v>
      </c>
      <c r="AA135" s="270">
        <v>3.0000000000000001E-3</v>
      </c>
      <c r="AB135" s="270">
        <v>3.0000000000000001E-3</v>
      </c>
      <c r="AC135" s="270">
        <v>3.0000000000000001E-3</v>
      </c>
      <c r="AD135" s="270">
        <v>0</v>
      </c>
      <c r="AE135" s="270">
        <v>0</v>
      </c>
      <c r="AF135" s="270">
        <v>0</v>
      </c>
      <c r="AG135" s="270">
        <v>0</v>
      </c>
      <c r="AH135" s="270">
        <v>0</v>
      </c>
      <c r="AI135" s="270">
        <v>1E-3</v>
      </c>
      <c r="AJ135" s="270">
        <v>1E-3</v>
      </c>
      <c r="AK135" s="270">
        <v>1E-3</v>
      </c>
      <c r="AL135" s="270">
        <v>1E-3</v>
      </c>
      <c r="AM135" s="270">
        <v>1E-3</v>
      </c>
      <c r="AN135" s="270">
        <v>1E-3</v>
      </c>
      <c r="AO135" s="270">
        <v>1E-3</v>
      </c>
      <c r="AP135" s="270">
        <v>1E-3</v>
      </c>
      <c r="AQ135" s="270">
        <v>1E-3</v>
      </c>
      <c r="AR135" s="270">
        <v>1E-3</v>
      </c>
      <c r="AS135" s="270">
        <v>4.0000000000000001E-3</v>
      </c>
      <c r="AT135" s="270">
        <v>4.0000000000000001E-3</v>
      </c>
      <c r="AU135" s="270">
        <v>4.0000000000000001E-3</v>
      </c>
      <c r="AV135" s="270">
        <v>5.0000000000000001E-3</v>
      </c>
      <c r="AW135" s="270">
        <v>5.0000000000000001E-3</v>
      </c>
      <c r="AX135" s="270">
        <v>0.15</v>
      </c>
      <c r="AY135" s="270">
        <v>0</v>
      </c>
      <c r="AZ135" s="270">
        <v>0</v>
      </c>
      <c r="BA135" s="270">
        <v>0</v>
      </c>
      <c r="BB135" s="270">
        <v>0</v>
      </c>
      <c r="BC135" s="270">
        <v>0</v>
      </c>
      <c r="BD135" s="270">
        <v>0</v>
      </c>
      <c r="BE135" s="270">
        <v>0</v>
      </c>
      <c r="BF135" s="270">
        <v>0</v>
      </c>
      <c r="BG135" s="270">
        <v>0</v>
      </c>
    </row>
    <row r="136" spans="1:59">
      <c r="A136" s="267" t="s">
        <v>520</v>
      </c>
      <c r="B136" s="268">
        <v>2.4779166666666668</v>
      </c>
      <c r="C136" s="268">
        <v>3.5390000000000001</v>
      </c>
      <c r="D136" s="268">
        <v>9.5890410958904108E-4</v>
      </c>
      <c r="E136" s="268"/>
      <c r="F136" s="269">
        <v>33605</v>
      </c>
      <c r="G136" s="270">
        <v>1.925</v>
      </c>
      <c r="H136" s="270">
        <v>0.35099999999999998</v>
      </c>
      <c r="I136" s="270">
        <v>0</v>
      </c>
      <c r="J136" s="270">
        <v>0</v>
      </c>
      <c r="K136" s="270">
        <v>4.5999999999999999E-2</v>
      </c>
      <c r="L136" s="270">
        <v>0.15495776255707794</v>
      </c>
      <c r="M136" s="271">
        <v>57.283142389525366</v>
      </c>
      <c r="N136" s="269">
        <v>35564</v>
      </c>
      <c r="O136" s="269">
        <v>41593</v>
      </c>
      <c r="P136" s="269">
        <v>48645</v>
      </c>
      <c r="Q136" s="269">
        <v>56892</v>
      </c>
      <c r="R136" s="269">
        <v>62500</v>
      </c>
      <c r="S136" s="269" t="s">
        <v>201</v>
      </c>
      <c r="T136" s="270">
        <v>2.2000000000000002</v>
      </c>
      <c r="U136" s="270">
        <v>2.4</v>
      </c>
      <c r="V136" s="270">
        <v>2.8</v>
      </c>
      <c r="W136" s="270">
        <v>3.28</v>
      </c>
      <c r="X136" s="270">
        <v>3.6</v>
      </c>
      <c r="Y136" s="270">
        <v>0.28000000000000003</v>
      </c>
      <c r="Z136" s="270">
        <v>0.33</v>
      </c>
      <c r="AA136" s="270">
        <v>0.39</v>
      </c>
      <c r="AB136" s="270">
        <v>0.45</v>
      </c>
      <c r="AC136" s="270">
        <v>0.5</v>
      </c>
      <c r="AD136" s="270">
        <v>0</v>
      </c>
      <c r="AE136" s="270">
        <v>0</v>
      </c>
      <c r="AF136" s="270">
        <v>0</v>
      </c>
      <c r="AG136" s="270">
        <v>0</v>
      </c>
      <c r="AH136" s="270">
        <v>0</v>
      </c>
      <c r="AI136" s="270">
        <v>0</v>
      </c>
      <c r="AJ136" s="270">
        <v>0</v>
      </c>
      <c r="AK136" s="270">
        <v>0</v>
      </c>
      <c r="AL136" s="270">
        <v>0</v>
      </c>
      <c r="AM136" s="270">
        <v>0</v>
      </c>
      <c r="AN136" s="270">
        <v>4.1000000000000002E-2</v>
      </c>
      <c r="AO136" s="270">
        <v>4.1000000000000002E-2</v>
      </c>
      <c r="AP136" s="270">
        <v>4.1000000000000002E-2</v>
      </c>
      <c r="AQ136" s="270">
        <v>4.1000000000000002E-2</v>
      </c>
      <c r="AR136" s="270">
        <v>4.1000000000000002E-2</v>
      </c>
      <c r="AS136" s="270">
        <v>0.96299999999999997</v>
      </c>
      <c r="AT136" s="270">
        <v>1.0580000000000001</v>
      </c>
      <c r="AU136" s="270">
        <v>1.234</v>
      </c>
      <c r="AV136" s="270">
        <v>1.44</v>
      </c>
      <c r="AW136" s="270">
        <v>1.581</v>
      </c>
      <c r="AX136" s="270">
        <v>3</v>
      </c>
      <c r="AY136" s="270">
        <v>0</v>
      </c>
      <c r="AZ136" s="270">
        <v>0</v>
      </c>
      <c r="BA136" s="270">
        <v>0</v>
      </c>
      <c r="BB136" s="270">
        <v>0</v>
      </c>
      <c r="BC136" s="270">
        <v>0</v>
      </c>
      <c r="BD136" s="270">
        <v>0</v>
      </c>
      <c r="BE136" s="270">
        <v>0</v>
      </c>
      <c r="BF136" s="270">
        <v>0</v>
      </c>
      <c r="BG136" s="270">
        <v>0</v>
      </c>
    </row>
    <row r="137" spans="1:59">
      <c r="A137" s="267" t="s">
        <v>521</v>
      </c>
      <c r="B137" s="268">
        <v>0.32816666666666666</v>
      </c>
      <c r="C137" s="268">
        <v>0.55000000000000004</v>
      </c>
      <c r="D137" s="268">
        <v>0</v>
      </c>
      <c r="E137" s="268"/>
      <c r="F137" s="269">
        <v>4397</v>
      </c>
      <c r="G137" s="270">
        <v>0.20499999999999999</v>
      </c>
      <c r="H137" s="270">
        <v>1E-3</v>
      </c>
      <c r="I137" s="270">
        <v>1.9E-2</v>
      </c>
      <c r="J137" s="270">
        <v>1.7999999999999999E-2</v>
      </c>
      <c r="K137" s="270">
        <v>4.4999999999999998E-2</v>
      </c>
      <c r="L137" s="270">
        <v>4.0166666666666684E-2</v>
      </c>
      <c r="M137" s="271">
        <v>46.622697293609278</v>
      </c>
      <c r="N137" s="269">
        <v>7475</v>
      </c>
      <c r="O137" s="269">
        <v>10450</v>
      </c>
      <c r="P137" s="269">
        <v>13425</v>
      </c>
      <c r="Q137" s="269">
        <v>16400</v>
      </c>
      <c r="R137" s="269">
        <v>16400</v>
      </c>
      <c r="S137" s="269" t="s">
        <v>187</v>
      </c>
      <c r="T137" s="270">
        <v>0.223</v>
      </c>
      <c r="U137" s="270">
        <v>0.25700000000000001</v>
      </c>
      <c r="V137" s="270">
        <v>0.3</v>
      </c>
      <c r="W137" s="270">
        <v>0.34</v>
      </c>
      <c r="X137" s="270">
        <v>0.39100000000000001</v>
      </c>
      <c r="Y137" s="270">
        <v>0.01</v>
      </c>
      <c r="Z137" s="270">
        <v>1.9E-2</v>
      </c>
      <c r="AA137" s="270">
        <v>2.1999999999999999E-2</v>
      </c>
      <c r="AB137" s="270">
        <v>4.1000000000000002E-2</v>
      </c>
      <c r="AC137" s="270">
        <v>4.4999999999999998E-2</v>
      </c>
      <c r="AD137" s="270">
        <v>2.1000000000000001E-2</v>
      </c>
      <c r="AE137" s="270">
        <v>2.4E-2</v>
      </c>
      <c r="AF137" s="270">
        <v>2.7E-2</v>
      </c>
      <c r="AG137" s="270">
        <v>0.03</v>
      </c>
      <c r="AH137" s="270">
        <v>3.3000000000000002E-2</v>
      </c>
      <c r="AI137" s="270">
        <v>1.9E-2</v>
      </c>
      <c r="AJ137" s="270">
        <v>0.02</v>
      </c>
      <c r="AK137" s="270">
        <v>2.1000000000000001E-2</v>
      </c>
      <c r="AL137" s="270">
        <v>2.1999999999999999E-2</v>
      </c>
      <c r="AM137" s="270">
        <v>2.3E-2</v>
      </c>
      <c r="AN137" s="270">
        <v>4.4999999999999998E-2</v>
      </c>
      <c r="AO137" s="270">
        <v>4.4999999999999998E-2</v>
      </c>
      <c r="AP137" s="270">
        <v>4.4999999999999998E-2</v>
      </c>
      <c r="AQ137" s="270">
        <v>4.4999999999999998E-2</v>
      </c>
      <c r="AR137" s="270">
        <v>4.4999999999999998E-2</v>
      </c>
      <c r="AS137" s="270">
        <v>4.4999999999999998E-2</v>
      </c>
      <c r="AT137" s="270">
        <v>5.1999999999999998E-2</v>
      </c>
      <c r="AU137" s="270">
        <v>5.8999999999999997E-2</v>
      </c>
      <c r="AV137" s="270">
        <v>6.8000000000000005E-2</v>
      </c>
      <c r="AW137" s="270">
        <v>7.5999999999999998E-2</v>
      </c>
      <c r="AX137" s="270">
        <v>0</v>
      </c>
      <c r="AY137" s="270">
        <v>0</v>
      </c>
      <c r="AZ137" s="270">
        <v>0</v>
      </c>
      <c r="BA137" s="270">
        <v>0</v>
      </c>
      <c r="BB137" s="270">
        <v>0</v>
      </c>
      <c r="BC137" s="270">
        <v>0</v>
      </c>
      <c r="BD137" s="270">
        <v>0</v>
      </c>
      <c r="BE137" s="270">
        <v>0</v>
      </c>
      <c r="BF137" s="270">
        <v>0</v>
      </c>
      <c r="BG137" s="270">
        <v>0</v>
      </c>
    </row>
    <row r="138" spans="1:59">
      <c r="A138" s="267" t="s">
        <v>522</v>
      </c>
      <c r="B138" s="268">
        <v>4.8250000000000008E-2</v>
      </c>
      <c r="C138" s="268">
        <v>0.28400000000000003</v>
      </c>
      <c r="D138" s="268">
        <v>0</v>
      </c>
      <c r="E138" s="268"/>
      <c r="F138" s="269">
        <v>482</v>
      </c>
      <c r="G138" s="270">
        <v>2.5000000000000001E-2</v>
      </c>
      <c r="H138" s="270">
        <v>3.0000000000000001E-3</v>
      </c>
      <c r="I138" s="270">
        <v>7.0000000000000001E-3</v>
      </c>
      <c r="J138" s="270">
        <v>2E-3</v>
      </c>
      <c r="K138" s="270">
        <v>3.0000000000000001E-3</v>
      </c>
      <c r="L138" s="270">
        <v>8.2500000000000004E-3</v>
      </c>
      <c r="M138" s="271">
        <v>51.867219917012449</v>
      </c>
      <c r="N138" s="269">
        <v>450</v>
      </c>
      <c r="O138" s="269">
        <v>450</v>
      </c>
      <c r="P138" s="269">
        <v>450</v>
      </c>
      <c r="Q138" s="269">
        <v>450</v>
      </c>
      <c r="R138" s="269">
        <v>450</v>
      </c>
      <c r="S138" s="269" t="s">
        <v>132</v>
      </c>
      <c r="T138" s="270">
        <v>0.03</v>
      </c>
      <c r="U138" s="270">
        <v>0.03</v>
      </c>
      <c r="V138" s="270">
        <v>0.03</v>
      </c>
      <c r="W138" s="270">
        <v>0.03</v>
      </c>
      <c r="X138" s="270">
        <v>0.03</v>
      </c>
      <c r="Y138" s="270">
        <v>6.0000000000000001E-3</v>
      </c>
      <c r="Z138" s="270">
        <v>6.0000000000000001E-3</v>
      </c>
      <c r="AA138" s="270">
        <v>6.0000000000000001E-3</v>
      </c>
      <c r="AB138" s="270">
        <v>6.0000000000000001E-3</v>
      </c>
      <c r="AC138" s="270">
        <v>6.0000000000000001E-3</v>
      </c>
      <c r="AD138" s="270">
        <v>0.01</v>
      </c>
      <c r="AE138" s="270">
        <v>0.01</v>
      </c>
      <c r="AF138" s="270">
        <v>0.01</v>
      </c>
      <c r="AG138" s="270">
        <v>0.01</v>
      </c>
      <c r="AH138" s="270">
        <v>0.01</v>
      </c>
      <c r="AI138" s="270">
        <v>5.0000000000000001E-3</v>
      </c>
      <c r="AJ138" s="270">
        <v>5.0000000000000001E-3</v>
      </c>
      <c r="AK138" s="270">
        <v>5.0000000000000001E-3</v>
      </c>
      <c r="AL138" s="270">
        <v>5.0000000000000001E-3</v>
      </c>
      <c r="AM138" s="270">
        <v>5.0000000000000001E-3</v>
      </c>
      <c r="AN138" s="270">
        <v>3.0000000000000001E-3</v>
      </c>
      <c r="AO138" s="270">
        <v>3.0000000000000001E-3</v>
      </c>
      <c r="AP138" s="270">
        <v>3.0000000000000001E-3</v>
      </c>
      <c r="AQ138" s="270">
        <v>3.0000000000000001E-3</v>
      </c>
      <c r="AR138" s="270">
        <v>3.0000000000000001E-3</v>
      </c>
      <c r="AS138" s="270">
        <v>4.0000000000000001E-3</v>
      </c>
      <c r="AT138" s="270">
        <v>4.0000000000000001E-3</v>
      </c>
      <c r="AU138" s="270">
        <v>4.0000000000000001E-3</v>
      </c>
      <c r="AV138" s="270">
        <v>4.0000000000000001E-3</v>
      </c>
      <c r="AW138" s="270">
        <v>4.0000000000000001E-3</v>
      </c>
      <c r="AX138" s="270">
        <v>0.20799999999999999</v>
      </c>
      <c r="AY138" s="270">
        <v>0</v>
      </c>
      <c r="AZ138" s="270">
        <v>0</v>
      </c>
      <c r="BA138" s="270">
        <v>0</v>
      </c>
      <c r="BB138" s="270">
        <v>0</v>
      </c>
      <c r="BC138" s="270">
        <v>0</v>
      </c>
      <c r="BD138" s="270">
        <v>0</v>
      </c>
      <c r="BE138" s="270">
        <v>0</v>
      </c>
      <c r="BF138" s="270">
        <v>0</v>
      </c>
      <c r="BG138" s="270">
        <v>0</v>
      </c>
    </row>
    <row r="139" spans="1:59">
      <c r="A139" s="267" t="s">
        <v>523</v>
      </c>
      <c r="B139" s="268">
        <v>3.6333333333333342E-2</v>
      </c>
      <c r="C139" s="268">
        <v>8.5999999999999993E-2</v>
      </c>
      <c r="D139" s="268">
        <v>0</v>
      </c>
      <c r="E139" s="268"/>
      <c r="F139" s="269">
        <v>254</v>
      </c>
      <c r="G139" s="270">
        <v>1.2999999999999999E-2</v>
      </c>
      <c r="H139" s="270">
        <v>1E-3</v>
      </c>
      <c r="I139" s="270">
        <v>0</v>
      </c>
      <c r="J139" s="270">
        <v>8.9999999999999993E-3</v>
      </c>
      <c r="K139" s="270">
        <v>2E-3</v>
      </c>
      <c r="L139" s="270">
        <v>1.1333333333333341E-2</v>
      </c>
      <c r="M139" s="271">
        <v>51.181102362204726</v>
      </c>
      <c r="N139" s="269">
        <v>260</v>
      </c>
      <c r="O139" s="269">
        <v>265</v>
      </c>
      <c r="P139" s="269">
        <v>265</v>
      </c>
      <c r="Q139" s="269">
        <v>270</v>
      </c>
      <c r="R139" s="269">
        <v>270</v>
      </c>
      <c r="S139" s="269" t="s">
        <v>220</v>
      </c>
      <c r="T139" s="270">
        <v>2.5000000000000001E-2</v>
      </c>
      <c r="U139" s="270">
        <v>2.5000000000000001E-2</v>
      </c>
      <c r="V139" s="270">
        <v>2.5000000000000001E-2</v>
      </c>
      <c r="W139" s="270">
        <v>2.5000000000000001E-2</v>
      </c>
      <c r="X139" s="270">
        <v>2.5000000000000001E-2</v>
      </c>
      <c r="Y139" s="270">
        <v>0</v>
      </c>
      <c r="Z139" s="270">
        <v>0</v>
      </c>
      <c r="AA139" s="270">
        <v>0</v>
      </c>
      <c r="AB139" s="270">
        <v>0</v>
      </c>
      <c r="AC139" s="270">
        <v>0</v>
      </c>
      <c r="AD139" s="270">
        <v>0</v>
      </c>
      <c r="AE139" s="270">
        <v>0</v>
      </c>
      <c r="AF139" s="270">
        <v>0</v>
      </c>
      <c r="AG139" s="270">
        <v>0</v>
      </c>
      <c r="AH139" s="270">
        <v>0</v>
      </c>
      <c r="AI139" s="270">
        <v>0.01</v>
      </c>
      <c r="AJ139" s="270">
        <v>0.01</v>
      </c>
      <c r="AK139" s="270">
        <v>0.01</v>
      </c>
      <c r="AL139" s="270">
        <v>0.01</v>
      </c>
      <c r="AM139" s="270">
        <v>0.01</v>
      </c>
      <c r="AN139" s="270">
        <v>2E-3</v>
      </c>
      <c r="AO139" s="270">
        <v>2E-3</v>
      </c>
      <c r="AP139" s="270">
        <v>2E-3</v>
      </c>
      <c r="AQ139" s="270">
        <v>2E-3</v>
      </c>
      <c r="AR139" s="270">
        <v>2E-3</v>
      </c>
      <c r="AS139" s="270">
        <v>1.4999999999999999E-2</v>
      </c>
      <c r="AT139" s="270">
        <v>1.4999999999999999E-2</v>
      </c>
      <c r="AU139" s="270">
        <v>1.4999999999999999E-2</v>
      </c>
      <c r="AV139" s="270">
        <v>1.4999999999999999E-2</v>
      </c>
      <c r="AW139" s="270">
        <v>1.4999999999999999E-2</v>
      </c>
      <c r="AX139" s="270">
        <v>0</v>
      </c>
      <c r="AY139" s="270">
        <v>0</v>
      </c>
      <c r="AZ139" s="270">
        <v>0</v>
      </c>
      <c r="BA139" s="270">
        <v>0</v>
      </c>
      <c r="BB139" s="270">
        <v>0</v>
      </c>
      <c r="BC139" s="270">
        <v>0</v>
      </c>
      <c r="BD139" s="270">
        <v>0</v>
      </c>
      <c r="BE139" s="270">
        <v>0</v>
      </c>
      <c r="BF139" s="270">
        <v>0</v>
      </c>
      <c r="BG139" s="270">
        <v>0</v>
      </c>
    </row>
    <row r="140" spans="1:59">
      <c r="A140" s="267" t="s">
        <v>524</v>
      </c>
      <c r="B140" s="268">
        <v>1.0416666666666667</v>
      </c>
      <c r="C140" s="268">
        <v>3.2679999999999998</v>
      </c>
      <c r="D140" s="268">
        <v>0</v>
      </c>
      <c r="E140" s="268"/>
      <c r="F140" s="269">
        <v>12500</v>
      </c>
      <c r="G140" s="270">
        <v>0.57599999999999996</v>
      </c>
      <c r="H140" s="270">
        <v>0.39600000000000002</v>
      </c>
      <c r="I140" s="270">
        <v>0</v>
      </c>
      <c r="J140" s="270">
        <v>1.6E-2</v>
      </c>
      <c r="K140" s="270">
        <v>0.252</v>
      </c>
      <c r="L140" s="270">
        <v>-0.19833333333333325</v>
      </c>
      <c r="M140" s="271">
        <v>46.08</v>
      </c>
      <c r="N140" s="269">
        <v>12600</v>
      </c>
      <c r="O140" s="269">
        <v>12800</v>
      </c>
      <c r="P140" s="269">
        <v>13000</v>
      </c>
      <c r="Q140" s="269">
        <v>13200</v>
      </c>
      <c r="R140" s="269">
        <v>13400</v>
      </c>
      <c r="S140" s="269" t="s">
        <v>199</v>
      </c>
      <c r="T140" s="270">
        <v>0.56999999999999995</v>
      </c>
      <c r="U140" s="270">
        <v>0.57999999999999996</v>
      </c>
      <c r="V140" s="270">
        <v>0.59</v>
      </c>
      <c r="W140" s="270">
        <v>0.6</v>
      </c>
      <c r="X140" s="270">
        <v>0.61</v>
      </c>
      <c r="Y140" s="270">
        <v>0.67</v>
      </c>
      <c r="Z140" s="270">
        <v>0.68</v>
      </c>
      <c r="AA140" s="270">
        <v>0.69</v>
      </c>
      <c r="AB140" s="270">
        <v>0.7</v>
      </c>
      <c r="AC140" s="270">
        <v>0.71</v>
      </c>
      <c r="AD140" s="270">
        <v>0</v>
      </c>
      <c r="AE140" s="270">
        <v>0</v>
      </c>
      <c r="AF140" s="270">
        <v>0</v>
      </c>
      <c r="AG140" s="270">
        <v>0</v>
      </c>
      <c r="AH140" s="270">
        <v>0</v>
      </c>
      <c r="AI140" s="270">
        <v>0.16</v>
      </c>
      <c r="AJ140" s="270">
        <v>0.17</v>
      </c>
      <c r="AK140" s="270">
        <v>0.18</v>
      </c>
      <c r="AL140" s="270">
        <v>0.19</v>
      </c>
      <c r="AM140" s="270">
        <v>0.2</v>
      </c>
      <c r="AN140" s="270">
        <v>0.253</v>
      </c>
      <c r="AO140" s="270">
        <v>0.254</v>
      </c>
      <c r="AP140" s="270">
        <v>0.255</v>
      </c>
      <c r="AQ140" s="270">
        <v>0.25600000000000001</v>
      </c>
      <c r="AR140" s="270">
        <v>0.25700000000000001</v>
      </c>
      <c r="AS140" s="270">
        <v>0.16</v>
      </c>
      <c r="AT140" s="270">
        <v>0.16300000000000001</v>
      </c>
      <c r="AU140" s="270">
        <v>0.16600000000000001</v>
      </c>
      <c r="AV140" s="270">
        <v>0.16900000000000001</v>
      </c>
      <c r="AW140" s="270">
        <v>0.17199999999999999</v>
      </c>
      <c r="AX140" s="270">
        <v>0</v>
      </c>
      <c r="AY140" s="270">
        <v>0</v>
      </c>
      <c r="AZ140" s="270">
        <v>0</v>
      </c>
      <c r="BA140" s="270">
        <v>0</v>
      </c>
      <c r="BB140" s="270">
        <v>0</v>
      </c>
      <c r="BC140" s="270">
        <v>0</v>
      </c>
      <c r="BD140" s="270">
        <v>0</v>
      </c>
      <c r="BE140" s="270">
        <v>0</v>
      </c>
      <c r="BF140" s="270">
        <v>0</v>
      </c>
      <c r="BG140" s="270">
        <v>0</v>
      </c>
    </row>
    <row r="141" spans="1:59">
      <c r="A141" s="267" t="s">
        <v>525</v>
      </c>
      <c r="B141" s="268">
        <v>0.65441666666666665</v>
      </c>
      <c r="C141" s="268">
        <v>1</v>
      </c>
      <c r="D141" s="268">
        <v>0</v>
      </c>
      <c r="E141" s="268"/>
      <c r="F141" s="269">
        <v>6795</v>
      </c>
      <c r="G141" s="270">
        <v>0.28899999999999998</v>
      </c>
      <c r="H141" s="270">
        <v>0.151</v>
      </c>
      <c r="I141" s="270">
        <v>0</v>
      </c>
      <c r="J141" s="270">
        <v>0</v>
      </c>
      <c r="K141" s="270">
        <v>0.14899999999999999</v>
      </c>
      <c r="L141" s="270">
        <v>6.5416666666666679E-2</v>
      </c>
      <c r="M141" s="271">
        <v>42.531272994849154</v>
      </c>
      <c r="N141" s="269">
        <v>7170</v>
      </c>
      <c r="O141" s="269">
        <v>7456</v>
      </c>
      <c r="P141" s="269">
        <v>7754</v>
      </c>
      <c r="Q141" s="269">
        <v>8064</v>
      </c>
      <c r="R141" s="269">
        <v>8386</v>
      </c>
      <c r="S141" s="269" t="s">
        <v>190</v>
      </c>
      <c r="T141" s="270">
        <v>0.29199999999999998</v>
      </c>
      <c r="U141" s="270">
        <v>0.29299999999999998</v>
      </c>
      <c r="V141" s="270">
        <v>0.30399999999999999</v>
      </c>
      <c r="W141" s="270">
        <v>0.30499999999999999</v>
      </c>
      <c r="X141" s="270">
        <v>0.30599999999999999</v>
      </c>
      <c r="Y141" s="270">
        <v>0.152</v>
      </c>
      <c r="Z141" s="270">
        <v>0.153</v>
      </c>
      <c r="AA141" s="270">
        <v>0.154</v>
      </c>
      <c r="AB141" s="270">
        <v>0.155</v>
      </c>
      <c r="AC141" s="270">
        <v>0.156</v>
      </c>
      <c r="AD141" s="270">
        <v>0</v>
      </c>
      <c r="AE141" s="270">
        <v>0</v>
      </c>
      <c r="AF141" s="270">
        <v>0</v>
      </c>
      <c r="AG141" s="270">
        <v>0</v>
      </c>
      <c r="AH141" s="270">
        <v>0</v>
      </c>
      <c r="AI141" s="270">
        <v>0</v>
      </c>
      <c r="AJ141" s="270">
        <v>0</v>
      </c>
      <c r="AK141" s="270">
        <v>0</v>
      </c>
      <c r="AL141" s="270">
        <v>0</v>
      </c>
      <c r="AM141" s="270">
        <v>0</v>
      </c>
      <c r="AN141" s="270">
        <v>0.189</v>
      </c>
      <c r="AO141" s="270">
        <v>0.19</v>
      </c>
      <c r="AP141" s="270">
        <v>0.191</v>
      </c>
      <c r="AQ141" s="270">
        <v>0.192</v>
      </c>
      <c r="AR141" s="270">
        <v>0.193</v>
      </c>
      <c r="AS141" s="270">
        <v>4.2000000000000003E-2</v>
      </c>
      <c r="AT141" s="270">
        <v>4.2999999999999997E-2</v>
      </c>
      <c r="AU141" s="270">
        <v>4.2999999999999997E-2</v>
      </c>
      <c r="AV141" s="270">
        <v>4.3999999999999997E-2</v>
      </c>
      <c r="AW141" s="270">
        <v>4.3999999999999997E-2</v>
      </c>
      <c r="AX141" s="270">
        <v>0</v>
      </c>
      <c r="AY141" s="270">
        <v>0</v>
      </c>
      <c r="AZ141" s="270">
        <v>0</v>
      </c>
      <c r="BA141" s="270">
        <v>0</v>
      </c>
      <c r="BB141" s="270">
        <v>0</v>
      </c>
      <c r="BC141" s="270">
        <v>0</v>
      </c>
      <c r="BD141" s="270">
        <v>0</v>
      </c>
      <c r="BE141" s="270">
        <v>0</v>
      </c>
      <c r="BF141" s="270">
        <v>0</v>
      </c>
      <c r="BG141" s="270">
        <v>0</v>
      </c>
    </row>
    <row r="142" spans="1:59">
      <c r="A142" s="267" t="s">
        <v>526</v>
      </c>
      <c r="B142" s="268">
        <v>0.7899166666666666</v>
      </c>
      <c r="C142" s="268">
        <v>1.64</v>
      </c>
      <c r="D142" s="268">
        <v>0</v>
      </c>
      <c r="E142" s="268"/>
      <c r="F142" s="269">
        <v>12100</v>
      </c>
      <c r="G142" s="270">
        <v>0</v>
      </c>
      <c r="H142" s="270">
        <v>0</v>
      </c>
      <c r="I142" s="270">
        <v>0</v>
      </c>
      <c r="J142" s="270">
        <v>0</v>
      </c>
      <c r="K142" s="270">
        <v>0</v>
      </c>
      <c r="L142" s="270">
        <v>0.7899166666666666</v>
      </c>
      <c r="M142" s="271">
        <v>0</v>
      </c>
      <c r="N142" s="269">
        <v>12747</v>
      </c>
      <c r="O142" s="269">
        <v>13499</v>
      </c>
      <c r="P142" s="269">
        <v>14295</v>
      </c>
      <c r="Q142" s="269">
        <v>15138</v>
      </c>
      <c r="R142" s="269">
        <v>15300</v>
      </c>
      <c r="S142" s="269" t="s">
        <v>147</v>
      </c>
      <c r="T142" s="270">
        <v>0.80100000000000005</v>
      </c>
      <c r="U142" s="270">
        <v>0.84899999999999998</v>
      </c>
      <c r="V142" s="270">
        <v>0.89900000000000002</v>
      </c>
      <c r="W142" s="270">
        <v>0.95199999999999996</v>
      </c>
      <c r="X142" s="270">
        <v>0.99</v>
      </c>
      <c r="Y142" s="270">
        <v>1.9E-2</v>
      </c>
      <c r="Z142" s="270">
        <v>2.1000000000000001E-2</v>
      </c>
      <c r="AA142" s="270">
        <v>2.1999999999999999E-2</v>
      </c>
      <c r="AB142" s="270">
        <v>2.3E-2</v>
      </c>
      <c r="AC142" s="270">
        <v>2.5000000000000001E-2</v>
      </c>
      <c r="AD142" s="270">
        <v>1E-3</v>
      </c>
      <c r="AE142" s="270">
        <v>1E-3</v>
      </c>
      <c r="AF142" s="270">
        <v>1E-3</v>
      </c>
      <c r="AG142" s="270">
        <v>1E-3</v>
      </c>
      <c r="AH142" s="270">
        <v>3.0000000000000001E-3</v>
      </c>
      <c r="AI142" s="270">
        <v>1.6E-2</v>
      </c>
      <c r="AJ142" s="270">
        <v>1.7000000000000001E-2</v>
      </c>
      <c r="AK142" s="270">
        <v>1.7999999999999999E-2</v>
      </c>
      <c r="AL142" s="270">
        <v>1.9E-2</v>
      </c>
      <c r="AM142" s="270">
        <v>2.1000000000000001E-2</v>
      </c>
      <c r="AN142" s="270">
        <v>1E-3</v>
      </c>
      <c r="AO142" s="270">
        <v>1E-3</v>
      </c>
      <c r="AP142" s="270">
        <v>1E-3</v>
      </c>
      <c r="AQ142" s="270">
        <v>1E-3</v>
      </c>
      <c r="AR142" s="270">
        <v>1E-3</v>
      </c>
      <c r="AS142" s="270">
        <v>0.14899999999999999</v>
      </c>
      <c r="AT142" s="270">
        <v>0.158</v>
      </c>
      <c r="AU142" s="270">
        <v>0.16700000000000001</v>
      </c>
      <c r="AV142" s="270">
        <v>0.17699999999999999</v>
      </c>
      <c r="AW142" s="270">
        <v>0.185</v>
      </c>
      <c r="AX142" s="270">
        <v>0</v>
      </c>
      <c r="AY142" s="270">
        <v>0</v>
      </c>
      <c r="AZ142" s="270">
        <v>0</v>
      </c>
      <c r="BA142" s="270">
        <v>0</v>
      </c>
      <c r="BB142" s="270">
        <v>0</v>
      </c>
      <c r="BC142" s="270">
        <v>0</v>
      </c>
      <c r="BD142" s="270">
        <v>0</v>
      </c>
      <c r="BE142" s="270">
        <v>0</v>
      </c>
      <c r="BF142" s="270">
        <v>0</v>
      </c>
      <c r="BG142" s="270">
        <v>0</v>
      </c>
    </row>
    <row r="143" spans="1:59">
      <c r="A143" s="267" t="s">
        <v>527</v>
      </c>
      <c r="B143" s="268">
        <v>2.6750000000000006E-2</v>
      </c>
      <c r="C143" s="268">
        <v>6.9000000000000006E-2</v>
      </c>
      <c r="D143" s="268">
        <v>0</v>
      </c>
      <c r="E143" s="268"/>
      <c r="F143" s="269">
        <v>108</v>
      </c>
      <c r="G143" s="270">
        <v>5.0000000000000001E-3</v>
      </c>
      <c r="H143" s="270">
        <v>0</v>
      </c>
      <c r="I143" s="270">
        <v>0</v>
      </c>
      <c r="J143" s="270">
        <v>1.9E-2</v>
      </c>
      <c r="K143" s="270">
        <v>2E-3</v>
      </c>
      <c r="L143" s="270">
        <v>7.5000000000000414E-4</v>
      </c>
      <c r="M143" s="271">
        <v>46.296296296296298</v>
      </c>
      <c r="N143" s="269">
        <v>135</v>
      </c>
      <c r="O143" s="269">
        <v>140</v>
      </c>
      <c r="P143" s="269">
        <v>145</v>
      </c>
      <c r="Q143" s="269">
        <v>155</v>
      </c>
      <c r="R143" s="269">
        <v>165</v>
      </c>
      <c r="S143" s="269" t="s">
        <v>141</v>
      </c>
      <c r="T143" s="270">
        <v>1.7999999999999999E-2</v>
      </c>
      <c r="U143" s="270">
        <v>1.7999999999999999E-2</v>
      </c>
      <c r="V143" s="270">
        <v>0.02</v>
      </c>
      <c r="W143" s="270">
        <v>2.1999999999999999E-2</v>
      </c>
      <c r="X143" s="270">
        <v>2.4E-2</v>
      </c>
      <c r="Y143" s="270">
        <v>0</v>
      </c>
      <c r="Z143" s="270">
        <v>0</v>
      </c>
      <c r="AA143" s="270">
        <v>0</v>
      </c>
      <c r="AB143" s="270">
        <v>0</v>
      </c>
      <c r="AC143" s="270">
        <v>0</v>
      </c>
      <c r="AD143" s="270">
        <v>0</v>
      </c>
      <c r="AE143" s="270">
        <v>0</v>
      </c>
      <c r="AF143" s="270">
        <v>0</v>
      </c>
      <c r="AG143" s="270">
        <v>0</v>
      </c>
      <c r="AH143" s="270">
        <v>0</v>
      </c>
      <c r="AI143" s="270">
        <v>3.2000000000000001E-2</v>
      </c>
      <c r="AJ143" s="270">
        <v>3.4000000000000002E-2</v>
      </c>
      <c r="AK143" s="270">
        <v>3.5999999999999997E-2</v>
      </c>
      <c r="AL143" s="270">
        <v>3.7999999999999999E-2</v>
      </c>
      <c r="AM143" s="270">
        <v>0.04</v>
      </c>
      <c r="AN143" s="270">
        <v>1E-3</v>
      </c>
      <c r="AO143" s="270">
        <v>1E-3</v>
      </c>
      <c r="AP143" s="270">
        <v>1E-3</v>
      </c>
      <c r="AQ143" s="270">
        <v>1E-3</v>
      </c>
      <c r="AR143" s="270">
        <v>1E-3</v>
      </c>
      <c r="AS143" s="270">
        <v>-3.1E-2</v>
      </c>
      <c r="AT143" s="270">
        <v>-3.2000000000000001E-2</v>
      </c>
      <c r="AU143" s="270">
        <v>-3.4000000000000002E-2</v>
      </c>
      <c r="AV143" s="270">
        <v>-3.6999999999999998E-2</v>
      </c>
      <c r="AW143" s="270">
        <v>-3.9E-2</v>
      </c>
      <c r="AX143" s="270">
        <v>0</v>
      </c>
      <c r="AY143" s="270">
        <v>0</v>
      </c>
      <c r="AZ143" s="270">
        <v>0</v>
      </c>
      <c r="BA143" s="270">
        <v>0</v>
      </c>
      <c r="BB143" s="270">
        <v>0</v>
      </c>
      <c r="BC143" s="270">
        <v>0</v>
      </c>
      <c r="BD143" s="270">
        <v>0</v>
      </c>
      <c r="BE143" s="270">
        <v>0</v>
      </c>
      <c r="BF143" s="270">
        <v>0</v>
      </c>
      <c r="BG143" s="270">
        <v>0</v>
      </c>
    </row>
    <row r="144" spans="1:59">
      <c r="A144" s="267" t="s">
        <v>528</v>
      </c>
      <c r="B144" s="268">
        <v>6.5485833333333332</v>
      </c>
      <c r="C144" s="268">
        <v>7.948999999999999</v>
      </c>
      <c r="D144" s="268">
        <v>2.7229999999999999</v>
      </c>
      <c r="E144" s="268"/>
      <c r="F144" s="269">
        <v>24150</v>
      </c>
      <c r="G144" s="270">
        <v>2.6360000000000001</v>
      </c>
      <c r="H144" s="270">
        <v>0.223</v>
      </c>
      <c r="I144" s="270">
        <v>0</v>
      </c>
      <c r="J144" s="270">
        <v>0</v>
      </c>
      <c r="K144" s="270">
        <v>0.90100000000000002</v>
      </c>
      <c r="L144" s="270">
        <v>6.5583333333333549E-2</v>
      </c>
      <c r="M144" s="271">
        <v>109.1511387163561</v>
      </c>
      <c r="N144" s="269">
        <v>24700</v>
      </c>
      <c r="O144" s="269">
        <v>25600</v>
      </c>
      <c r="P144" s="269">
        <v>26700</v>
      </c>
      <c r="Q144" s="269">
        <v>26000</v>
      </c>
      <c r="R144" s="269">
        <v>26000</v>
      </c>
      <c r="S144" s="269" t="s">
        <v>198</v>
      </c>
      <c r="T144" s="270">
        <v>2.66</v>
      </c>
      <c r="U144" s="270">
        <v>2.68</v>
      </c>
      <c r="V144" s="270">
        <v>2.7</v>
      </c>
      <c r="W144" s="270">
        <v>2.7</v>
      </c>
      <c r="X144" s="270">
        <v>2.7</v>
      </c>
      <c r="Y144" s="270">
        <v>0.22900000000000001</v>
      </c>
      <c r="Z144" s="270">
        <v>0.23200000000000001</v>
      </c>
      <c r="AA144" s="270">
        <v>0.24</v>
      </c>
      <c r="AB144" s="270">
        <v>0.24199999999999999</v>
      </c>
      <c r="AC144" s="270">
        <v>0.25</v>
      </c>
      <c r="AD144" s="270">
        <v>0</v>
      </c>
      <c r="AE144" s="270">
        <v>0</v>
      </c>
      <c r="AF144" s="270">
        <v>0</v>
      </c>
      <c r="AG144" s="270">
        <v>0</v>
      </c>
      <c r="AH144" s="270">
        <v>0</v>
      </c>
      <c r="AI144" s="270">
        <v>0</v>
      </c>
      <c r="AJ144" s="270">
        <v>0</v>
      </c>
      <c r="AK144" s="270">
        <v>0</v>
      </c>
      <c r="AL144" s="270">
        <v>0</v>
      </c>
      <c r="AM144" s="270">
        <v>0</v>
      </c>
      <c r="AN144" s="270">
        <v>0.90100000000000002</v>
      </c>
      <c r="AO144" s="270">
        <v>0.91</v>
      </c>
      <c r="AP144" s="270">
        <v>0.91</v>
      </c>
      <c r="AQ144" s="270">
        <v>0.91200000000000003</v>
      </c>
      <c r="AR144" s="270">
        <v>0.92200000000000004</v>
      </c>
      <c r="AS144" s="270">
        <v>8.7999999999999995E-2</v>
      </c>
      <c r="AT144" s="270">
        <v>8.7999999999999995E-2</v>
      </c>
      <c r="AU144" s="270">
        <v>8.8999999999999996E-2</v>
      </c>
      <c r="AV144" s="270">
        <v>8.8999999999999996E-2</v>
      </c>
      <c r="AW144" s="270">
        <v>0.09</v>
      </c>
      <c r="AX144" s="270">
        <v>0</v>
      </c>
      <c r="AY144" s="270">
        <v>0</v>
      </c>
      <c r="AZ144" s="270">
        <v>0</v>
      </c>
      <c r="BA144" s="270">
        <v>0</v>
      </c>
      <c r="BB144" s="270">
        <v>0</v>
      </c>
      <c r="BC144" s="270">
        <v>0</v>
      </c>
      <c r="BD144" s="270">
        <v>0</v>
      </c>
      <c r="BE144" s="270">
        <v>0</v>
      </c>
      <c r="BF144" s="270">
        <v>0</v>
      </c>
      <c r="BG144" s="270">
        <v>0</v>
      </c>
    </row>
    <row r="145" spans="1:59">
      <c r="A145" s="267" t="s">
        <v>529</v>
      </c>
      <c r="B145" s="268">
        <v>0.40399999999999997</v>
      </c>
      <c r="C145" s="268">
        <v>1.248</v>
      </c>
      <c r="D145" s="268">
        <v>0</v>
      </c>
      <c r="E145" s="268"/>
      <c r="F145" s="269">
        <v>1016</v>
      </c>
      <c r="G145" s="270">
        <v>0.23699999999999999</v>
      </c>
      <c r="H145" s="270">
        <v>4.9000000000000002E-2</v>
      </c>
      <c r="I145" s="270">
        <v>0</v>
      </c>
      <c r="J145" s="270">
        <v>0</v>
      </c>
      <c r="K145" s="270">
        <v>3.1E-2</v>
      </c>
      <c r="L145" s="270">
        <v>8.7000000000000022E-2</v>
      </c>
      <c r="M145" s="271">
        <v>233.26771653543307</v>
      </c>
      <c r="N145" s="269">
        <v>1080</v>
      </c>
      <c r="O145" s="269">
        <v>1170</v>
      </c>
      <c r="P145" s="269">
        <v>1280</v>
      </c>
      <c r="Q145" s="269">
        <v>1400</v>
      </c>
      <c r="R145" s="269">
        <v>1540</v>
      </c>
      <c r="S145" s="269" t="s">
        <v>198</v>
      </c>
      <c r="T145" s="270">
        <v>0.30299999999999999</v>
      </c>
      <c r="U145" s="270">
        <v>0.33300000000000002</v>
      </c>
      <c r="V145" s="270">
        <v>0.36599999999999999</v>
      </c>
      <c r="W145" s="270">
        <v>0.40300000000000002</v>
      </c>
      <c r="X145" s="270">
        <v>0.443</v>
      </c>
      <c r="Y145" s="270">
        <v>4.5999999999999999E-2</v>
      </c>
      <c r="Z145" s="270">
        <v>5.0999999999999997E-2</v>
      </c>
      <c r="AA145" s="270">
        <v>5.6000000000000001E-2</v>
      </c>
      <c r="AB145" s="270">
        <v>6.2E-2</v>
      </c>
      <c r="AC145" s="270">
        <v>6.7000000000000004E-2</v>
      </c>
      <c r="AD145" s="270">
        <v>0</v>
      </c>
      <c r="AE145" s="270">
        <v>0</v>
      </c>
      <c r="AF145" s="270">
        <v>0</v>
      </c>
      <c r="AG145" s="270">
        <v>0</v>
      </c>
      <c r="AH145" s="270">
        <v>0</v>
      </c>
      <c r="AI145" s="270">
        <v>0</v>
      </c>
      <c r="AJ145" s="270">
        <v>0</v>
      </c>
      <c r="AK145" s="270">
        <v>0</v>
      </c>
      <c r="AL145" s="270">
        <v>0</v>
      </c>
      <c r="AM145" s="270">
        <v>0</v>
      </c>
      <c r="AN145" s="270">
        <v>1E-3</v>
      </c>
      <c r="AO145" s="270">
        <v>1E-3</v>
      </c>
      <c r="AP145" s="270">
        <v>1E-3</v>
      </c>
      <c r="AQ145" s="270">
        <v>2E-3</v>
      </c>
      <c r="AR145" s="270">
        <v>2E-3</v>
      </c>
      <c r="AS145" s="270">
        <v>6.0999999999999999E-2</v>
      </c>
      <c r="AT145" s="270">
        <v>6.7000000000000004E-2</v>
      </c>
      <c r="AU145" s="270">
        <v>7.3999999999999996E-2</v>
      </c>
      <c r="AV145" s="270">
        <v>8.2000000000000003E-2</v>
      </c>
      <c r="AW145" s="270">
        <v>0.09</v>
      </c>
      <c r="AX145" s="270">
        <v>0</v>
      </c>
      <c r="AY145" s="270">
        <v>0</v>
      </c>
      <c r="AZ145" s="270">
        <v>0</v>
      </c>
      <c r="BA145" s="270">
        <v>0</v>
      </c>
      <c r="BB145" s="270">
        <v>0</v>
      </c>
      <c r="BC145" s="270">
        <v>0</v>
      </c>
      <c r="BD145" s="270">
        <v>0</v>
      </c>
      <c r="BE145" s="270">
        <v>0</v>
      </c>
      <c r="BF145" s="270">
        <v>0</v>
      </c>
      <c r="BG145" s="270">
        <v>0</v>
      </c>
    </row>
    <row r="146" spans="1:59">
      <c r="A146" s="267" t="s">
        <v>530</v>
      </c>
      <c r="B146" s="268">
        <v>1.3123333333333334</v>
      </c>
      <c r="C146" s="268">
        <v>3.3399999999999981</v>
      </c>
      <c r="D146" s="268">
        <v>0</v>
      </c>
      <c r="E146" s="268"/>
      <c r="F146" s="269">
        <v>5476</v>
      </c>
      <c r="G146" s="270">
        <v>0.52400000000000002</v>
      </c>
      <c r="H146" s="270">
        <v>0.24199999999999999</v>
      </c>
      <c r="I146" s="270">
        <v>0</v>
      </c>
      <c r="J146" s="270">
        <v>0</v>
      </c>
      <c r="K146" s="270">
        <v>0.48399999999999999</v>
      </c>
      <c r="L146" s="270">
        <v>6.2333333333333352E-2</v>
      </c>
      <c r="M146" s="271">
        <v>95.690284879474063</v>
      </c>
      <c r="N146" s="269">
        <v>5760</v>
      </c>
      <c r="O146" s="269">
        <v>6048</v>
      </c>
      <c r="P146" s="269">
        <v>6351</v>
      </c>
      <c r="Q146" s="269">
        <v>6668</v>
      </c>
      <c r="R146" s="269">
        <v>7001</v>
      </c>
      <c r="S146" s="269" t="s">
        <v>198</v>
      </c>
      <c r="T146" s="270">
        <v>0.54200000000000004</v>
      </c>
      <c r="U146" s="270">
        <v>0.56999999999999995</v>
      </c>
      <c r="V146" s="270">
        <v>0.59799999999999998</v>
      </c>
      <c r="W146" s="270">
        <v>0.628</v>
      </c>
      <c r="X146" s="270">
        <v>0.66</v>
      </c>
      <c r="Y146" s="270">
        <v>0.248</v>
      </c>
      <c r="Z146" s="270">
        <v>0.26</v>
      </c>
      <c r="AA146" s="270">
        <v>0.27300000000000002</v>
      </c>
      <c r="AB146" s="270">
        <v>0.28699999999999998</v>
      </c>
      <c r="AC146" s="270">
        <v>0.30099999999999999</v>
      </c>
      <c r="AD146" s="270">
        <v>0</v>
      </c>
      <c r="AE146" s="270">
        <v>0</v>
      </c>
      <c r="AF146" s="270">
        <v>0</v>
      </c>
      <c r="AG146" s="270">
        <v>0</v>
      </c>
      <c r="AH146" s="270">
        <v>0</v>
      </c>
      <c r="AI146" s="270">
        <v>0</v>
      </c>
      <c r="AJ146" s="270">
        <v>0</v>
      </c>
      <c r="AK146" s="270">
        <v>0</v>
      </c>
      <c r="AL146" s="270">
        <v>0</v>
      </c>
      <c r="AM146" s="270">
        <v>0</v>
      </c>
      <c r="AN146" s="270">
        <v>0</v>
      </c>
      <c r="AO146" s="270">
        <v>0</v>
      </c>
      <c r="AP146" s="270">
        <v>0</v>
      </c>
      <c r="AQ146" s="270">
        <v>0</v>
      </c>
      <c r="AR146" s="270">
        <v>0</v>
      </c>
      <c r="AS146" s="270">
        <v>5.8000000000000003E-2</v>
      </c>
      <c r="AT146" s="270">
        <v>6.0999999999999999E-2</v>
      </c>
      <c r="AU146" s="270">
        <v>6.4000000000000001E-2</v>
      </c>
      <c r="AV146" s="270">
        <v>6.7000000000000004E-2</v>
      </c>
      <c r="AW146" s="270">
        <v>7.0999999999999994E-2</v>
      </c>
      <c r="AX146" s="270">
        <v>0</v>
      </c>
      <c r="AY146" s="270">
        <v>0</v>
      </c>
      <c r="AZ146" s="270">
        <v>0</v>
      </c>
      <c r="BA146" s="270">
        <v>0</v>
      </c>
      <c r="BB146" s="270">
        <v>0</v>
      </c>
      <c r="BC146" s="270">
        <v>0</v>
      </c>
      <c r="BD146" s="270">
        <v>0</v>
      </c>
      <c r="BE146" s="270">
        <v>0</v>
      </c>
      <c r="BF146" s="270">
        <v>0</v>
      </c>
      <c r="BG146" s="270">
        <v>0</v>
      </c>
    </row>
    <row r="147" spans="1:59">
      <c r="A147" s="267" t="s">
        <v>531</v>
      </c>
      <c r="B147" s="268">
        <v>9.5329166666666669</v>
      </c>
      <c r="C147" s="268">
        <v>36</v>
      </c>
      <c r="D147" s="268">
        <v>0.12890684931506849</v>
      </c>
      <c r="E147" s="268"/>
      <c r="F147" s="269">
        <v>149758</v>
      </c>
      <c r="G147" s="270">
        <v>7.1390000000000002</v>
      </c>
      <c r="H147" s="270">
        <v>0.25900000000000001</v>
      </c>
      <c r="I147" s="270">
        <v>0.218</v>
      </c>
      <c r="J147" s="270">
        <v>0.29799999999999999</v>
      </c>
      <c r="K147" s="270">
        <v>0.378</v>
      </c>
      <c r="L147" s="270">
        <v>1.1120098173515984</v>
      </c>
      <c r="M147" s="271">
        <v>47.670241322667238</v>
      </c>
      <c r="N147" s="269">
        <v>163205</v>
      </c>
      <c r="O147" s="269">
        <v>180705</v>
      </c>
      <c r="P147" s="269">
        <v>198205</v>
      </c>
      <c r="Q147" s="269">
        <v>215705</v>
      </c>
      <c r="R147" s="269">
        <v>233205</v>
      </c>
      <c r="S147" s="269" t="s">
        <v>197</v>
      </c>
      <c r="T147" s="270">
        <v>8.1809999999999992</v>
      </c>
      <c r="U147" s="270">
        <v>9.2040000000000006</v>
      </c>
      <c r="V147" s="270">
        <v>10.353999999999999</v>
      </c>
      <c r="W147" s="270">
        <v>11.648999999999999</v>
      </c>
      <c r="X147" s="270">
        <v>13.105</v>
      </c>
      <c r="Y147" s="270">
        <v>0.27100000000000002</v>
      </c>
      <c r="Z147" s="270">
        <v>0.29699999999999999</v>
      </c>
      <c r="AA147" s="270">
        <v>0.32300000000000001</v>
      </c>
      <c r="AB147" s="270">
        <v>0.34899999999999998</v>
      </c>
      <c r="AC147" s="270">
        <v>0.379</v>
      </c>
      <c r="AD147" s="270">
        <v>0.24099999999999999</v>
      </c>
      <c r="AE147" s="270">
        <v>0.26500000000000001</v>
      </c>
      <c r="AF147" s="270">
        <v>0.29099999999999998</v>
      </c>
      <c r="AG147" s="270">
        <v>0.32100000000000001</v>
      </c>
      <c r="AH147" s="270">
        <v>0.35299999999999998</v>
      </c>
      <c r="AI147" s="270">
        <v>0.32900000000000001</v>
      </c>
      <c r="AJ147" s="270">
        <v>0.36199999999999999</v>
      </c>
      <c r="AK147" s="270">
        <v>0.39800000000000002</v>
      </c>
      <c r="AL147" s="270">
        <v>0.438</v>
      </c>
      <c r="AM147" s="270">
        <v>0.48199999999999998</v>
      </c>
      <c r="AN147" s="270">
        <v>0.38500000000000001</v>
      </c>
      <c r="AO147" s="270">
        <v>0.432</v>
      </c>
      <c r="AP147" s="270">
        <v>0.48499999999999999</v>
      </c>
      <c r="AQ147" s="270">
        <v>0.54500000000000004</v>
      </c>
      <c r="AR147" s="270">
        <v>0.61099999999999999</v>
      </c>
      <c r="AS147" s="270">
        <v>1.482</v>
      </c>
      <c r="AT147" s="270">
        <v>1.6639999999999999</v>
      </c>
      <c r="AU147" s="270">
        <v>1.867</v>
      </c>
      <c r="AV147" s="270">
        <v>2.0960000000000001</v>
      </c>
      <c r="AW147" s="270">
        <v>2.3519999999999999</v>
      </c>
      <c r="AX147" s="270">
        <v>0</v>
      </c>
      <c r="AY147" s="270">
        <v>0</v>
      </c>
      <c r="AZ147" s="270">
        <v>0</v>
      </c>
      <c r="BA147" s="270">
        <v>0</v>
      </c>
      <c r="BB147" s="270">
        <v>0</v>
      </c>
      <c r="BC147" s="270">
        <v>0</v>
      </c>
      <c r="BD147" s="270">
        <v>0</v>
      </c>
      <c r="BE147" s="270">
        <v>0</v>
      </c>
      <c r="BF147" s="270">
        <v>0</v>
      </c>
      <c r="BG147" s="270">
        <v>0</v>
      </c>
    </row>
    <row r="148" spans="1:59">
      <c r="A148" s="267" t="s">
        <v>532</v>
      </c>
      <c r="B148" s="268">
        <v>2.7020833333333329</v>
      </c>
      <c r="C148" s="268">
        <v>73.5</v>
      </c>
      <c r="D148" s="268">
        <v>0</v>
      </c>
      <c r="E148" s="268"/>
      <c r="F148" s="269">
        <v>40000</v>
      </c>
      <c r="G148" s="270">
        <v>1.6</v>
      </c>
      <c r="H148" s="270">
        <v>0.23799999999999999</v>
      </c>
      <c r="I148" s="270">
        <v>3.9E-2</v>
      </c>
      <c r="J148" s="270">
        <v>1.9E-2</v>
      </c>
      <c r="K148" s="270">
        <v>0.53900000000000003</v>
      </c>
      <c r="L148" s="270">
        <v>0.2670833333333329</v>
      </c>
      <c r="M148" s="271">
        <v>40</v>
      </c>
      <c r="N148" s="269">
        <v>46893</v>
      </c>
      <c r="O148" s="269">
        <v>52411</v>
      </c>
      <c r="P148" s="269">
        <v>58176</v>
      </c>
      <c r="Q148" s="269">
        <v>64576</v>
      </c>
      <c r="R148" s="269">
        <v>71679</v>
      </c>
      <c r="S148" s="269" t="s">
        <v>196</v>
      </c>
      <c r="T148" s="270">
        <v>1.944</v>
      </c>
      <c r="U148" s="270">
        <v>2.2349999999999999</v>
      </c>
      <c r="V148" s="270">
        <v>2.57</v>
      </c>
      <c r="W148" s="270">
        <v>2.956</v>
      </c>
      <c r="X148" s="270">
        <v>3.399</v>
      </c>
      <c r="Y148" s="270">
        <v>0.20499999999999999</v>
      </c>
      <c r="Z148" s="270">
        <v>0.23499999999999999</v>
      </c>
      <c r="AA148" s="270">
        <v>0.27100000000000002</v>
      </c>
      <c r="AB148" s="270">
        <v>0.311</v>
      </c>
      <c r="AC148" s="270">
        <v>0.35799999999999998</v>
      </c>
      <c r="AD148" s="270">
        <v>0.17799999999999999</v>
      </c>
      <c r="AE148" s="270">
        <v>0.20499999999999999</v>
      </c>
      <c r="AF148" s="270">
        <v>0.23599999999999999</v>
      </c>
      <c r="AG148" s="270">
        <v>0.27100000000000002</v>
      </c>
      <c r="AH148" s="270">
        <v>0.312</v>
      </c>
      <c r="AI148" s="270">
        <v>7.0999999999999994E-2</v>
      </c>
      <c r="AJ148" s="270">
        <v>8.2000000000000003E-2</v>
      </c>
      <c r="AK148" s="270">
        <v>9.4E-2</v>
      </c>
      <c r="AL148" s="270">
        <v>0.108</v>
      </c>
      <c r="AM148" s="270">
        <v>0.125</v>
      </c>
      <c r="AN148" s="270">
        <v>0.32800000000000001</v>
      </c>
      <c r="AO148" s="270">
        <v>0.377</v>
      </c>
      <c r="AP148" s="270">
        <v>0.433</v>
      </c>
      <c r="AQ148" s="270">
        <v>0.498</v>
      </c>
      <c r="AR148" s="270">
        <v>0.57299999999999995</v>
      </c>
      <c r="AS148" s="270">
        <v>0.39700000000000002</v>
      </c>
      <c r="AT148" s="270">
        <v>0.45600000000000002</v>
      </c>
      <c r="AU148" s="270">
        <v>0.52500000000000002</v>
      </c>
      <c r="AV148" s="270">
        <v>0.60299999999999998</v>
      </c>
      <c r="AW148" s="270">
        <v>0.69399999999999995</v>
      </c>
      <c r="AX148" s="270">
        <v>0</v>
      </c>
      <c r="AY148" s="270">
        <v>0</v>
      </c>
      <c r="AZ148" s="270">
        <v>0</v>
      </c>
      <c r="BA148" s="270">
        <v>0</v>
      </c>
      <c r="BB148" s="270">
        <v>0</v>
      </c>
      <c r="BC148" s="270">
        <v>0</v>
      </c>
      <c r="BD148" s="270">
        <v>0</v>
      </c>
      <c r="BE148" s="270">
        <v>0</v>
      </c>
      <c r="BF148" s="270">
        <v>0</v>
      </c>
      <c r="BG148" s="270">
        <v>0</v>
      </c>
    </row>
    <row r="149" spans="1:59">
      <c r="A149" s="267" t="s">
        <v>533</v>
      </c>
      <c r="B149" s="268">
        <v>0.92233333333333312</v>
      </c>
      <c r="C149" s="268">
        <v>3.6500000000000004</v>
      </c>
      <c r="D149" s="268">
        <v>0</v>
      </c>
      <c r="E149" s="268"/>
      <c r="F149" s="269">
        <v>12915</v>
      </c>
      <c r="G149" s="270">
        <v>0.67700000000000005</v>
      </c>
      <c r="H149" s="270">
        <v>4.2000000000000003E-2</v>
      </c>
      <c r="I149" s="270">
        <v>0</v>
      </c>
      <c r="J149" s="270">
        <v>0</v>
      </c>
      <c r="K149" s="270">
        <v>8.2000000000000003E-2</v>
      </c>
      <c r="L149" s="270">
        <v>0.12133333333333307</v>
      </c>
      <c r="M149" s="271">
        <v>52.419667053813399</v>
      </c>
      <c r="N149" s="269">
        <v>16413</v>
      </c>
      <c r="O149" s="269">
        <v>19630</v>
      </c>
      <c r="P149" s="269">
        <v>23478</v>
      </c>
      <c r="Q149" s="269">
        <v>28080</v>
      </c>
      <c r="R149" s="269">
        <v>28080</v>
      </c>
      <c r="S149" s="269" t="s">
        <v>172</v>
      </c>
      <c r="T149" s="270">
        <v>1.075</v>
      </c>
      <c r="U149" s="270">
        <v>1.2849999999999999</v>
      </c>
      <c r="V149" s="270">
        <v>1.5369999999999999</v>
      </c>
      <c r="W149" s="270">
        <v>1.839</v>
      </c>
      <c r="X149" s="270">
        <v>1.839</v>
      </c>
      <c r="Y149" s="270">
        <v>6.2E-2</v>
      </c>
      <c r="Z149" s="270">
        <v>7.4999999999999997E-2</v>
      </c>
      <c r="AA149" s="270">
        <v>8.8999999999999996E-2</v>
      </c>
      <c r="AB149" s="270">
        <v>0.107</v>
      </c>
      <c r="AC149" s="270">
        <v>0.107</v>
      </c>
      <c r="AD149" s="270">
        <v>0</v>
      </c>
      <c r="AE149" s="270">
        <v>0</v>
      </c>
      <c r="AF149" s="270">
        <v>0</v>
      </c>
      <c r="AG149" s="270">
        <v>0</v>
      </c>
      <c r="AH149" s="270">
        <v>0</v>
      </c>
      <c r="AI149" s="270">
        <v>0</v>
      </c>
      <c r="AJ149" s="270">
        <v>0</v>
      </c>
      <c r="AK149" s="270">
        <v>0</v>
      </c>
      <c r="AL149" s="270">
        <v>0</v>
      </c>
      <c r="AM149" s="270">
        <v>0</v>
      </c>
      <c r="AN149" s="270">
        <v>0</v>
      </c>
      <c r="AO149" s="270">
        <v>0</v>
      </c>
      <c r="AP149" s="270">
        <v>0</v>
      </c>
      <c r="AQ149" s="270">
        <v>0</v>
      </c>
      <c r="AR149" s="270">
        <v>0</v>
      </c>
      <c r="AS149" s="270">
        <v>8.1000000000000003E-2</v>
      </c>
      <c r="AT149" s="270">
        <v>9.7000000000000003E-2</v>
      </c>
      <c r="AU149" s="270">
        <v>0.11600000000000001</v>
      </c>
      <c r="AV149" s="270">
        <v>0.13900000000000001</v>
      </c>
      <c r="AW149" s="270">
        <v>0.13900000000000001</v>
      </c>
      <c r="AX149" s="270">
        <v>0</v>
      </c>
      <c r="AY149" s="270">
        <v>0.90800000000000003</v>
      </c>
      <c r="AZ149" s="270">
        <v>0</v>
      </c>
      <c r="BA149" s="270">
        <v>0</v>
      </c>
      <c r="BB149" s="270">
        <v>0</v>
      </c>
      <c r="BC149" s="270">
        <v>0</v>
      </c>
      <c r="BD149" s="270">
        <v>0</v>
      </c>
      <c r="BE149" s="270">
        <v>0</v>
      </c>
      <c r="BF149" s="270">
        <v>0</v>
      </c>
      <c r="BG149" s="270">
        <v>0</v>
      </c>
    </row>
    <row r="150" spans="1:59">
      <c r="A150" s="267" t="s">
        <v>534</v>
      </c>
      <c r="B150" s="268">
        <v>1.1539999999999999</v>
      </c>
      <c r="C150" s="268">
        <v>2.2999999999999998</v>
      </c>
      <c r="D150" s="268">
        <v>0.61199999999999999</v>
      </c>
      <c r="E150" s="268"/>
      <c r="F150" s="269">
        <v>1686</v>
      </c>
      <c r="G150" s="270">
        <v>8.4000000000000005E-2</v>
      </c>
      <c r="H150" s="270">
        <v>3.5999999999999997E-2</v>
      </c>
      <c r="I150" s="270">
        <v>3.9E-2</v>
      </c>
      <c r="J150" s="270">
        <v>6.7000000000000004E-2</v>
      </c>
      <c r="K150" s="270">
        <v>0.25</v>
      </c>
      <c r="L150" s="270">
        <v>6.5999999999999837E-2</v>
      </c>
      <c r="M150" s="271">
        <v>49.822064056939503</v>
      </c>
      <c r="N150" s="269">
        <v>1720</v>
      </c>
      <c r="O150" s="269">
        <v>1754</v>
      </c>
      <c r="P150" s="269">
        <v>1790</v>
      </c>
      <c r="Q150" s="269">
        <v>1826</v>
      </c>
      <c r="R150" s="269">
        <v>1863</v>
      </c>
      <c r="S150" s="269" t="s">
        <v>197</v>
      </c>
      <c r="T150" s="270">
        <v>9.8000000000000004E-2</v>
      </c>
      <c r="U150" s="270">
        <v>0.10100000000000001</v>
      </c>
      <c r="V150" s="270">
        <v>0.104</v>
      </c>
      <c r="W150" s="270">
        <v>0.107</v>
      </c>
      <c r="X150" s="270">
        <v>0.11</v>
      </c>
      <c r="Y150" s="270">
        <v>4.1000000000000002E-2</v>
      </c>
      <c r="Z150" s="270">
        <v>4.2000000000000003E-2</v>
      </c>
      <c r="AA150" s="270">
        <v>4.2999999999999997E-2</v>
      </c>
      <c r="AB150" s="270">
        <v>4.3999999999999997E-2</v>
      </c>
      <c r="AC150" s="270">
        <v>4.4999999999999998E-2</v>
      </c>
      <c r="AD150" s="270">
        <v>4.1000000000000002E-2</v>
      </c>
      <c r="AE150" s="270">
        <v>4.2000000000000003E-2</v>
      </c>
      <c r="AF150" s="270">
        <v>4.2999999999999997E-2</v>
      </c>
      <c r="AG150" s="270">
        <v>4.3999999999999997E-2</v>
      </c>
      <c r="AH150" s="270">
        <v>4.4999999999999998E-2</v>
      </c>
      <c r="AI150" s="270">
        <v>3.1E-2</v>
      </c>
      <c r="AJ150" s="270">
        <v>3.1E-2</v>
      </c>
      <c r="AK150" s="270">
        <v>3.2000000000000001E-2</v>
      </c>
      <c r="AL150" s="270">
        <v>3.3000000000000002E-2</v>
      </c>
      <c r="AM150" s="270">
        <v>3.4000000000000002E-2</v>
      </c>
      <c r="AN150" s="270">
        <v>0.28999999999999998</v>
      </c>
      <c r="AO150" s="270">
        <v>0.29499999999999998</v>
      </c>
      <c r="AP150" s="270">
        <v>0.30299999999999999</v>
      </c>
      <c r="AQ150" s="270">
        <v>0.31</v>
      </c>
      <c r="AR150" s="270">
        <v>0.31900000000000001</v>
      </c>
      <c r="AS150" s="270">
        <v>6.8000000000000005E-2</v>
      </c>
      <c r="AT150" s="270">
        <v>7.0000000000000007E-2</v>
      </c>
      <c r="AU150" s="270">
        <v>7.1999999999999995E-2</v>
      </c>
      <c r="AV150" s="270">
        <v>7.2999999999999995E-2</v>
      </c>
      <c r="AW150" s="270">
        <v>7.5999999999999998E-2</v>
      </c>
      <c r="AX150" s="270">
        <v>0</v>
      </c>
      <c r="AY150" s="270">
        <v>0</v>
      </c>
      <c r="AZ150" s="270">
        <v>0</v>
      </c>
      <c r="BA150" s="270">
        <v>0</v>
      </c>
      <c r="BB150" s="270">
        <v>0</v>
      </c>
      <c r="BC150" s="270">
        <v>0</v>
      </c>
      <c r="BD150" s="270">
        <v>0</v>
      </c>
      <c r="BE150" s="270">
        <v>0</v>
      </c>
      <c r="BF150" s="270">
        <v>0</v>
      </c>
      <c r="BG150" s="270">
        <v>0</v>
      </c>
    </row>
    <row r="151" spans="1:59">
      <c r="A151" s="267" t="s">
        <v>535</v>
      </c>
      <c r="B151" s="268">
        <v>0.8566666666666668</v>
      </c>
      <c r="C151" s="268">
        <v>2.2400000000000002</v>
      </c>
      <c r="D151" s="268">
        <v>0.03</v>
      </c>
      <c r="E151" s="268"/>
      <c r="F151" s="269">
        <v>2200</v>
      </c>
      <c r="G151" s="270">
        <v>8.8999999999999996E-2</v>
      </c>
      <c r="H151" s="270">
        <v>0.108</v>
      </c>
      <c r="I151" s="270">
        <v>0.53</v>
      </c>
      <c r="J151" s="270">
        <v>3.1E-2</v>
      </c>
      <c r="K151" s="270">
        <v>1.6E-2</v>
      </c>
      <c r="L151" s="270">
        <v>5.2666666666666639E-2</v>
      </c>
      <c r="M151" s="271">
        <v>40.454545454545453</v>
      </c>
      <c r="N151" s="269">
        <v>2222</v>
      </c>
      <c r="O151" s="269">
        <v>2266</v>
      </c>
      <c r="P151" s="269">
        <v>2310</v>
      </c>
      <c r="Q151" s="269">
        <v>2354</v>
      </c>
      <c r="R151" s="269">
        <v>2398</v>
      </c>
      <c r="S151" s="269" t="s">
        <v>140</v>
      </c>
      <c r="T151" s="270">
        <v>0.10100000000000001</v>
      </c>
      <c r="U151" s="270">
        <v>0.10299999999999999</v>
      </c>
      <c r="V151" s="270">
        <v>0.104</v>
      </c>
      <c r="W151" s="270">
        <v>0.106</v>
      </c>
      <c r="X151" s="270">
        <v>0.107</v>
      </c>
      <c r="Y151" s="270">
        <v>0.10299999999999999</v>
      </c>
      <c r="Z151" s="270">
        <v>0.105</v>
      </c>
      <c r="AA151" s="270">
        <v>0.11</v>
      </c>
      <c r="AB151" s="270">
        <v>0.115</v>
      </c>
      <c r="AC151" s="270">
        <v>0.12</v>
      </c>
      <c r="AD151" s="270">
        <v>0.56299999999999994</v>
      </c>
      <c r="AE151" s="270">
        <v>0.56499999999999995</v>
      </c>
      <c r="AF151" s="270">
        <v>0.56999999999999995</v>
      </c>
      <c r="AG151" s="270">
        <v>0.57499999999999996</v>
      </c>
      <c r="AH151" s="270">
        <v>0.57999999999999996</v>
      </c>
      <c r="AI151" s="270">
        <v>2.1999999999999999E-2</v>
      </c>
      <c r="AJ151" s="270">
        <v>2.3E-2</v>
      </c>
      <c r="AK151" s="270">
        <v>2.4E-2</v>
      </c>
      <c r="AL151" s="270">
        <v>2.5000000000000001E-2</v>
      </c>
      <c r="AM151" s="270">
        <v>2.5999999999999999E-2</v>
      </c>
      <c r="AN151" s="270">
        <v>1.6E-2</v>
      </c>
      <c r="AO151" s="270">
        <v>1.6E-2</v>
      </c>
      <c r="AP151" s="270">
        <v>1.6E-2</v>
      </c>
      <c r="AQ151" s="270">
        <v>1.6E-2</v>
      </c>
      <c r="AR151" s="270">
        <v>1.6E-2</v>
      </c>
      <c r="AS151" s="270">
        <v>7.0000000000000007E-2</v>
      </c>
      <c r="AT151" s="270">
        <v>7.0000000000000007E-2</v>
      </c>
      <c r="AU151" s="270">
        <v>7.0000000000000007E-2</v>
      </c>
      <c r="AV151" s="270">
        <v>7.0000000000000007E-2</v>
      </c>
      <c r="AW151" s="270">
        <v>7.0000000000000007E-2</v>
      </c>
      <c r="AX151" s="270">
        <v>0</v>
      </c>
      <c r="AY151" s="270">
        <v>0</v>
      </c>
      <c r="AZ151" s="270">
        <v>0</v>
      </c>
      <c r="BA151" s="270">
        <v>0</v>
      </c>
      <c r="BB151" s="270">
        <v>0</v>
      </c>
      <c r="BC151" s="270">
        <v>0</v>
      </c>
      <c r="BD151" s="270">
        <v>0</v>
      </c>
      <c r="BE151" s="270">
        <v>0</v>
      </c>
      <c r="BF151" s="270">
        <v>0</v>
      </c>
      <c r="BG151" s="270">
        <v>0</v>
      </c>
    </row>
    <row r="152" spans="1:59">
      <c r="A152" s="267" t="s">
        <v>536</v>
      </c>
      <c r="B152" s="268">
        <v>6.5833333333333334E-3</v>
      </c>
      <c r="C152" s="268">
        <v>4.4999999999999998E-2</v>
      </c>
      <c r="D152" s="268">
        <v>0</v>
      </c>
      <c r="E152" s="268"/>
      <c r="F152" s="269">
        <v>50</v>
      </c>
      <c r="G152" s="270">
        <v>1E-3</v>
      </c>
      <c r="H152" s="270">
        <v>6.0000000000000001E-3</v>
      </c>
      <c r="I152" s="270">
        <v>0</v>
      </c>
      <c r="J152" s="270">
        <v>0</v>
      </c>
      <c r="K152" s="270">
        <v>0</v>
      </c>
      <c r="L152" s="270">
        <v>-4.1666666666666675E-4</v>
      </c>
      <c r="M152" s="271">
        <v>20</v>
      </c>
      <c r="N152" s="269">
        <v>140</v>
      </c>
      <c r="O152" s="269">
        <v>140</v>
      </c>
      <c r="P152" s="269">
        <v>140</v>
      </c>
      <c r="Q152" s="269">
        <v>140</v>
      </c>
      <c r="R152" s="269">
        <v>150</v>
      </c>
      <c r="S152" s="269" t="s">
        <v>162</v>
      </c>
      <c r="T152" s="270">
        <v>6.0000000000000001E-3</v>
      </c>
      <c r="U152" s="270">
        <v>6.0000000000000001E-3</v>
      </c>
      <c r="V152" s="270">
        <v>6.0000000000000001E-3</v>
      </c>
      <c r="W152" s="270">
        <v>6.0000000000000001E-3</v>
      </c>
      <c r="X152" s="270">
        <v>7.0000000000000001E-3</v>
      </c>
      <c r="Y152" s="270">
        <v>0.02</v>
      </c>
      <c r="Z152" s="270">
        <v>0.02</v>
      </c>
      <c r="AA152" s="270">
        <v>0.02</v>
      </c>
      <c r="AB152" s="270">
        <v>0.02</v>
      </c>
      <c r="AC152" s="270">
        <v>2.1999999999999999E-2</v>
      </c>
      <c r="AD152" s="270">
        <v>0</v>
      </c>
      <c r="AE152" s="270">
        <v>0</v>
      </c>
      <c r="AF152" s="270">
        <v>0</v>
      </c>
      <c r="AG152" s="270">
        <v>0</v>
      </c>
      <c r="AH152" s="270">
        <v>0</v>
      </c>
      <c r="AI152" s="270">
        <v>0</v>
      </c>
      <c r="AJ152" s="270">
        <v>0</v>
      </c>
      <c r="AK152" s="270">
        <v>0</v>
      </c>
      <c r="AL152" s="270">
        <v>0</v>
      </c>
      <c r="AM152" s="270">
        <v>0</v>
      </c>
      <c r="AN152" s="270">
        <v>0</v>
      </c>
      <c r="AO152" s="270">
        <v>0</v>
      </c>
      <c r="AP152" s="270">
        <v>0</v>
      </c>
      <c r="AQ152" s="270">
        <v>0</v>
      </c>
      <c r="AR152" s="270">
        <v>0</v>
      </c>
      <c r="AS152" s="270">
        <v>2E-3</v>
      </c>
      <c r="AT152" s="270">
        <v>2E-3</v>
      </c>
      <c r="AU152" s="270">
        <v>2E-3</v>
      </c>
      <c r="AV152" s="270">
        <v>2E-3</v>
      </c>
      <c r="AW152" s="270">
        <v>2E-3</v>
      </c>
      <c r="AX152" s="270">
        <v>0</v>
      </c>
      <c r="AY152" s="270">
        <v>0</v>
      </c>
      <c r="AZ152" s="270">
        <v>0</v>
      </c>
      <c r="BA152" s="270">
        <v>0</v>
      </c>
      <c r="BB152" s="270">
        <v>0</v>
      </c>
      <c r="BC152" s="270">
        <v>0</v>
      </c>
      <c r="BD152" s="270">
        <v>0</v>
      </c>
      <c r="BE152" s="270">
        <v>0</v>
      </c>
      <c r="BF152" s="270">
        <v>0</v>
      </c>
      <c r="BG152" s="270">
        <v>0</v>
      </c>
    </row>
    <row r="153" spans="1:59">
      <c r="A153" s="267" t="s">
        <v>537</v>
      </c>
      <c r="B153" s="268">
        <v>2.4749999999999998E-2</v>
      </c>
      <c r="C153" s="268">
        <v>9.1999999999999998E-2</v>
      </c>
      <c r="D153" s="268">
        <v>0</v>
      </c>
      <c r="E153" s="268"/>
      <c r="F153" s="269">
        <v>418</v>
      </c>
      <c r="G153" s="270">
        <v>2E-3</v>
      </c>
      <c r="H153" s="270">
        <v>1E-3</v>
      </c>
      <c r="I153" s="270">
        <v>0</v>
      </c>
      <c r="J153" s="270">
        <v>1E-3</v>
      </c>
      <c r="K153" s="270">
        <v>0</v>
      </c>
      <c r="L153" s="270">
        <v>2.0749999999999998E-2</v>
      </c>
      <c r="M153" s="271">
        <v>4.7846889952153111</v>
      </c>
      <c r="N153" s="269">
        <v>422</v>
      </c>
      <c r="O153" s="269">
        <v>427</v>
      </c>
      <c r="P153" s="269">
        <v>435</v>
      </c>
      <c r="Q153" s="269">
        <v>440</v>
      </c>
      <c r="R153" s="269">
        <v>445</v>
      </c>
      <c r="S153" s="269" t="s">
        <v>201</v>
      </c>
      <c r="T153" s="270">
        <v>0.01</v>
      </c>
      <c r="U153" s="270">
        <v>1.2E-2</v>
      </c>
      <c r="V153" s="270">
        <v>1.4E-2</v>
      </c>
      <c r="W153" s="270">
        <v>1.6E-2</v>
      </c>
      <c r="X153" s="270">
        <v>1.7000000000000001E-2</v>
      </c>
      <c r="Y153" s="270">
        <v>1E-3</v>
      </c>
      <c r="Z153" s="270">
        <v>2E-3</v>
      </c>
      <c r="AA153" s="270">
        <v>2E-3</v>
      </c>
      <c r="AB153" s="270">
        <v>2E-3</v>
      </c>
      <c r="AC153" s="270">
        <v>2E-3</v>
      </c>
      <c r="AD153" s="270">
        <v>0</v>
      </c>
      <c r="AE153" s="270">
        <v>0</v>
      </c>
      <c r="AF153" s="270">
        <v>0</v>
      </c>
      <c r="AG153" s="270">
        <v>0</v>
      </c>
      <c r="AH153" s="270">
        <v>0</v>
      </c>
      <c r="AI153" s="270">
        <v>1E-3</v>
      </c>
      <c r="AJ153" s="270">
        <v>1E-3</v>
      </c>
      <c r="AK153" s="270">
        <v>1E-3</v>
      </c>
      <c r="AL153" s="270">
        <v>1E-3</v>
      </c>
      <c r="AM153" s="270">
        <v>1E-3</v>
      </c>
      <c r="AN153" s="270">
        <v>0</v>
      </c>
      <c r="AO153" s="270">
        <v>0</v>
      </c>
      <c r="AP153" s="270">
        <v>0</v>
      </c>
      <c r="AQ153" s="270">
        <v>0</v>
      </c>
      <c r="AR153" s="270">
        <v>0</v>
      </c>
      <c r="AS153" s="270">
        <v>0</v>
      </c>
      <c r="AT153" s="270">
        <v>0</v>
      </c>
      <c r="AU153" s="270">
        <v>0</v>
      </c>
      <c r="AV153" s="270">
        <v>0</v>
      </c>
      <c r="AW153" s="270">
        <v>0</v>
      </c>
      <c r="AX153" s="270">
        <v>0</v>
      </c>
      <c r="AY153" s="270">
        <v>0</v>
      </c>
      <c r="AZ153" s="270">
        <v>0</v>
      </c>
      <c r="BA153" s="270">
        <v>0</v>
      </c>
      <c r="BB153" s="270">
        <v>0</v>
      </c>
      <c r="BC153" s="270">
        <v>0</v>
      </c>
      <c r="BD153" s="270">
        <v>0</v>
      </c>
      <c r="BE153" s="270">
        <v>0</v>
      </c>
      <c r="BF153" s="270">
        <v>0</v>
      </c>
      <c r="BG153" s="270">
        <v>0</v>
      </c>
    </row>
    <row r="154" spans="1:59">
      <c r="A154" s="267" t="s">
        <v>538</v>
      </c>
      <c r="B154" s="268">
        <v>0.20541666666666669</v>
      </c>
      <c r="C154" s="268">
        <v>0.86</v>
      </c>
      <c r="D154" s="268">
        <v>0</v>
      </c>
      <c r="E154" s="268"/>
      <c r="F154" s="269">
        <v>3200</v>
      </c>
      <c r="G154" s="270">
        <v>0.16</v>
      </c>
      <c r="H154" s="270">
        <v>0.02</v>
      </c>
      <c r="I154" s="270">
        <v>0</v>
      </c>
      <c r="J154" s="270">
        <v>0</v>
      </c>
      <c r="K154" s="270">
        <v>2E-3</v>
      </c>
      <c r="L154" s="270">
        <v>2.3416666666666697E-2</v>
      </c>
      <c r="M154" s="271">
        <v>50</v>
      </c>
      <c r="N154" s="269">
        <v>3474</v>
      </c>
      <c r="O154" s="269">
        <v>3837</v>
      </c>
      <c r="P154" s="269">
        <v>4239</v>
      </c>
      <c r="Q154" s="269">
        <v>4682</v>
      </c>
      <c r="R154" s="269">
        <v>5172</v>
      </c>
      <c r="S154" s="269" t="s">
        <v>214</v>
      </c>
      <c r="T154" s="270">
        <v>0.161</v>
      </c>
      <c r="U154" s="270">
        <v>0.17599999999999999</v>
      </c>
      <c r="V154" s="270">
        <v>0.192</v>
      </c>
      <c r="W154" s="270">
        <v>0.21</v>
      </c>
      <c r="X154" s="270">
        <v>0.23</v>
      </c>
      <c r="Y154" s="270">
        <v>1.6E-2</v>
      </c>
      <c r="Z154" s="270">
        <v>1.7999999999999999E-2</v>
      </c>
      <c r="AA154" s="270">
        <v>1.9E-2</v>
      </c>
      <c r="AB154" s="270">
        <v>2.1000000000000001E-2</v>
      </c>
      <c r="AC154" s="270">
        <v>2.3E-2</v>
      </c>
      <c r="AD154" s="270">
        <v>1.6E-2</v>
      </c>
      <c r="AE154" s="270">
        <v>1.7999999999999999E-2</v>
      </c>
      <c r="AF154" s="270">
        <v>1.9E-2</v>
      </c>
      <c r="AG154" s="270">
        <v>2.1000000000000001E-2</v>
      </c>
      <c r="AH154" s="270">
        <v>2.3E-2</v>
      </c>
      <c r="AI154" s="270">
        <v>2.9000000000000001E-2</v>
      </c>
      <c r="AJ154" s="270">
        <v>3.2000000000000001E-2</v>
      </c>
      <c r="AK154" s="270">
        <v>3.5000000000000003E-2</v>
      </c>
      <c r="AL154" s="270">
        <v>3.7999999999999999E-2</v>
      </c>
      <c r="AM154" s="270">
        <v>4.1000000000000002E-2</v>
      </c>
      <c r="AN154" s="270">
        <v>2E-3</v>
      </c>
      <c r="AO154" s="270">
        <v>2E-3</v>
      </c>
      <c r="AP154" s="270">
        <v>3.0000000000000001E-3</v>
      </c>
      <c r="AQ154" s="270">
        <v>3.0000000000000001E-3</v>
      </c>
      <c r="AR154" s="270">
        <v>3.0000000000000001E-3</v>
      </c>
      <c r="AS154" s="270">
        <v>1.2999999999999999E-2</v>
      </c>
      <c r="AT154" s="270">
        <v>1.2999999999999999E-2</v>
      </c>
      <c r="AU154" s="270">
        <v>1.4E-2</v>
      </c>
      <c r="AV154" s="270">
        <v>1.4999999999999999E-2</v>
      </c>
      <c r="AW154" s="270">
        <v>1.6E-2</v>
      </c>
      <c r="AX154" s="270">
        <v>0</v>
      </c>
      <c r="AY154" s="270">
        <v>0</v>
      </c>
      <c r="AZ154" s="270">
        <v>0</v>
      </c>
      <c r="BA154" s="270">
        <v>0</v>
      </c>
      <c r="BB154" s="270">
        <v>0</v>
      </c>
      <c r="BC154" s="270">
        <v>0</v>
      </c>
      <c r="BD154" s="270">
        <v>0</v>
      </c>
      <c r="BE154" s="270">
        <v>0</v>
      </c>
      <c r="BF154" s="270">
        <v>0</v>
      </c>
      <c r="BG154" s="270">
        <v>0</v>
      </c>
    </row>
    <row r="155" spans="1:59">
      <c r="A155" s="267" t="s">
        <v>539</v>
      </c>
      <c r="B155" s="268">
        <v>6.1416666666666675E-2</v>
      </c>
      <c r="C155" s="268">
        <v>0.15</v>
      </c>
      <c r="D155" s="268">
        <v>0</v>
      </c>
      <c r="E155" s="268"/>
      <c r="F155" s="269">
        <v>445</v>
      </c>
      <c r="G155" s="270">
        <v>2.1000000000000001E-2</v>
      </c>
      <c r="H155" s="270">
        <v>2E-3</v>
      </c>
      <c r="I155" s="270">
        <v>5.0000000000000001E-3</v>
      </c>
      <c r="J155" s="270">
        <v>3.0000000000000001E-3</v>
      </c>
      <c r="K155" s="270">
        <v>0</v>
      </c>
      <c r="L155" s="270">
        <v>3.0416666666666675E-2</v>
      </c>
      <c r="M155" s="271">
        <v>47.19101123595506</v>
      </c>
      <c r="N155" s="269">
        <v>450</v>
      </c>
      <c r="O155" s="269">
        <v>455</v>
      </c>
      <c r="P155" s="269">
        <v>460</v>
      </c>
      <c r="Q155" s="269">
        <v>465</v>
      </c>
      <c r="R155" s="269">
        <v>470</v>
      </c>
      <c r="S155" s="269" t="s">
        <v>217</v>
      </c>
      <c r="T155" s="270">
        <v>2.8000000000000001E-2</v>
      </c>
      <c r="U155" s="270">
        <v>2.9000000000000001E-2</v>
      </c>
      <c r="V155" s="270">
        <v>0.03</v>
      </c>
      <c r="W155" s="270">
        <v>3.1E-2</v>
      </c>
      <c r="X155" s="270">
        <v>3.2000000000000001E-2</v>
      </c>
      <c r="Y155" s="270">
        <v>4.0000000000000001E-3</v>
      </c>
      <c r="Z155" s="270">
        <v>5.0000000000000001E-3</v>
      </c>
      <c r="AA155" s="270">
        <v>6.0000000000000001E-3</v>
      </c>
      <c r="AB155" s="270">
        <v>7.0000000000000001E-3</v>
      </c>
      <c r="AC155" s="270">
        <v>8.0000000000000002E-3</v>
      </c>
      <c r="AD155" s="270">
        <v>7.0000000000000001E-3</v>
      </c>
      <c r="AE155" s="270">
        <v>7.0000000000000001E-3</v>
      </c>
      <c r="AF155" s="270">
        <v>7.0000000000000001E-3</v>
      </c>
      <c r="AG155" s="270">
        <v>7.0000000000000001E-3</v>
      </c>
      <c r="AH155" s="270">
        <v>8.0000000000000002E-3</v>
      </c>
      <c r="AI155" s="270">
        <v>3.0000000000000001E-3</v>
      </c>
      <c r="AJ155" s="270">
        <v>3.0000000000000001E-3</v>
      </c>
      <c r="AK155" s="270">
        <v>3.0000000000000001E-3</v>
      </c>
      <c r="AL155" s="270">
        <v>3.0000000000000001E-3</v>
      </c>
      <c r="AM155" s="270">
        <v>3.0000000000000001E-3</v>
      </c>
      <c r="AN155" s="270">
        <v>1E-3</v>
      </c>
      <c r="AO155" s="270">
        <v>1E-3</v>
      </c>
      <c r="AP155" s="270">
        <v>1E-3</v>
      </c>
      <c r="AQ155" s="270">
        <v>1E-3</v>
      </c>
      <c r="AR155" s="270">
        <v>1E-3</v>
      </c>
      <c r="AS155" s="270">
        <v>5.0000000000000001E-3</v>
      </c>
      <c r="AT155" s="270">
        <v>1E-3</v>
      </c>
      <c r="AU155" s="270">
        <v>5.0000000000000001E-3</v>
      </c>
      <c r="AV155" s="270">
        <v>5.0000000000000001E-3</v>
      </c>
      <c r="AW155" s="270">
        <v>5.0000000000000001E-3</v>
      </c>
      <c r="AX155" s="270">
        <v>0</v>
      </c>
      <c r="AY155" s="270">
        <v>0</v>
      </c>
      <c r="AZ155" s="270">
        <v>0</v>
      </c>
      <c r="BA155" s="270">
        <v>0</v>
      </c>
      <c r="BB155" s="270">
        <v>0</v>
      </c>
      <c r="BC155" s="270">
        <v>0</v>
      </c>
      <c r="BD155" s="270">
        <v>0</v>
      </c>
      <c r="BE155" s="270">
        <v>0</v>
      </c>
      <c r="BF155" s="270">
        <v>0</v>
      </c>
      <c r="BG155" s="270">
        <v>0</v>
      </c>
    </row>
    <row r="156" spans="1:59">
      <c r="A156" s="267" t="s">
        <v>540</v>
      </c>
      <c r="B156" s="268">
        <v>3.5721666666666665</v>
      </c>
      <c r="C156" s="268">
        <v>12</v>
      </c>
      <c r="D156" s="268">
        <v>1.6879999999999999</v>
      </c>
      <c r="E156" s="268"/>
      <c r="F156" s="269">
        <v>9263</v>
      </c>
      <c r="G156" s="270">
        <v>0.54400000000000004</v>
      </c>
      <c r="H156" s="270">
        <v>0.51</v>
      </c>
      <c r="I156" s="270">
        <v>9.1999999999999998E-2</v>
      </c>
      <c r="J156" s="270">
        <v>0.158</v>
      </c>
      <c r="K156" s="270">
        <v>0.2</v>
      </c>
      <c r="L156" s="270">
        <v>0.38016666666666632</v>
      </c>
      <c r="M156" s="271">
        <v>58.72827377739393</v>
      </c>
      <c r="N156" s="269">
        <v>9363</v>
      </c>
      <c r="O156" s="269">
        <v>9463</v>
      </c>
      <c r="P156" s="269">
        <v>9563</v>
      </c>
      <c r="Q156" s="269">
        <v>9663</v>
      </c>
      <c r="R156" s="269">
        <v>9763</v>
      </c>
      <c r="S156" s="269" t="s">
        <v>183</v>
      </c>
      <c r="T156" s="270">
        <v>0.55300000000000005</v>
      </c>
      <c r="U156" s="270">
        <v>0.56399999999999995</v>
      </c>
      <c r="V156" s="270">
        <v>0.57499999999999996</v>
      </c>
      <c r="W156" s="270">
        <v>0.58699999999999997</v>
      </c>
      <c r="X156" s="270">
        <v>0.59899999999999998</v>
      </c>
      <c r="Y156" s="270">
        <v>0.53500000000000003</v>
      </c>
      <c r="Z156" s="270">
        <v>0.54600000000000004</v>
      </c>
      <c r="AA156" s="270">
        <v>0.55700000000000005</v>
      </c>
      <c r="AB156" s="270">
        <v>0.56799999999999995</v>
      </c>
      <c r="AC156" s="270">
        <v>0.57899999999999996</v>
      </c>
      <c r="AD156" s="270">
        <v>9.7000000000000003E-2</v>
      </c>
      <c r="AE156" s="270">
        <v>9.9000000000000005E-2</v>
      </c>
      <c r="AF156" s="270">
        <v>0.10100000000000001</v>
      </c>
      <c r="AG156" s="270">
        <v>0.10299999999999999</v>
      </c>
      <c r="AH156" s="270">
        <v>0.105</v>
      </c>
      <c r="AI156" s="270">
        <v>0.17</v>
      </c>
      <c r="AJ156" s="270">
        <v>0.17299999999999999</v>
      </c>
      <c r="AK156" s="270">
        <v>0.17699999999999999</v>
      </c>
      <c r="AL156" s="270">
        <v>0.18099999999999999</v>
      </c>
      <c r="AM156" s="270">
        <v>0.185</v>
      </c>
      <c r="AN156" s="270">
        <v>0.252</v>
      </c>
      <c r="AO156" s="270">
        <v>0.254</v>
      </c>
      <c r="AP156" s="270">
        <v>0.25600000000000001</v>
      </c>
      <c r="AQ156" s="270">
        <v>0.25800000000000001</v>
      </c>
      <c r="AR156" s="270">
        <v>0.26</v>
      </c>
      <c r="AS156" s="270">
        <v>0.40600000000000003</v>
      </c>
      <c r="AT156" s="270">
        <v>0.41299999999999998</v>
      </c>
      <c r="AU156" s="270">
        <v>0.42099999999999999</v>
      </c>
      <c r="AV156" s="270">
        <v>0.42899999999999999</v>
      </c>
      <c r="AW156" s="270">
        <v>0.437</v>
      </c>
      <c r="AX156" s="270">
        <v>0</v>
      </c>
      <c r="AY156" s="270">
        <v>0</v>
      </c>
      <c r="AZ156" s="270">
        <v>0</v>
      </c>
      <c r="BA156" s="270">
        <v>0</v>
      </c>
      <c r="BB156" s="270">
        <v>0</v>
      </c>
      <c r="BC156" s="270">
        <v>0</v>
      </c>
      <c r="BD156" s="270">
        <v>0</v>
      </c>
      <c r="BE156" s="270">
        <v>0</v>
      </c>
      <c r="BF156" s="270">
        <v>0</v>
      </c>
      <c r="BG156" s="270">
        <v>0</v>
      </c>
    </row>
    <row r="157" spans="1:59">
      <c r="A157" s="267" t="s">
        <v>541</v>
      </c>
      <c r="B157" s="268">
        <v>1.5878333333333332</v>
      </c>
      <c r="C157" s="268">
        <v>4.2610000000000001</v>
      </c>
      <c r="D157" s="268">
        <v>0</v>
      </c>
      <c r="E157" s="268"/>
      <c r="F157" s="269">
        <v>16000</v>
      </c>
      <c r="G157" s="270">
        <v>0.93799999999999994</v>
      </c>
      <c r="H157" s="270">
        <v>9.4E-2</v>
      </c>
      <c r="I157" s="270">
        <v>0.20399999999999999</v>
      </c>
      <c r="J157" s="270">
        <v>0.14699999999999999</v>
      </c>
      <c r="K157" s="270">
        <v>1.7999999999999999E-2</v>
      </c>
      <c r="L157" s="270">
        <v>0.18683333333333318</v>
      </c>
      <c r="M157" s="271">
        <v>58.625</v>
      </c>
      <c r="N157" s="269">
        <v>16252</v>
      </c>
      <c r="O157" s="269">
        <v>16533</v>
      </c>
      <c r="P157" s="269">
        <v>17101</v>
      </c>
      <c r="Q157" s="269">
        <v>17448</v>
      </c>
      <c r="R157" s="269">
        <v>17961</v>
      </c>
      <c r="S157" s="269" t="s">
        <v>195</v>
      </c>
      <c r="T157" s="270">
        <v>0.90800000000000003</v>
      </c>
      <c r="U157" s="270">
        <v>0.91200000000000003</v>
      </c>
      <c r="V157" s="270">
        <v>0.91600000000000004</v>
      </c>
      <c r="W157" s="270">
        <v>0.92</v>
      </c>
      <c r="X157" s="270">
        <v>0.92400000000000004</v>
      </c>
      <c r="Y157" s="270">
        <v>0.1</v>
      </c>
      <c r="Z157" s="270">
        <v>0.105</v>
      </c>
      <c r="AA157" s="270">
        <v>0.11</v>
      </c>
      <c r="AB157" s="270">
        <v>0.115</v>
      </c>
      <c r="AC157" s="270">
        <v>0.115</v>
      </c>
      <c r="AD157" s="270">
        <v>0.21199999999999999</v>
      </c>
      <c r="AE157" s="270">
        <v>0.22900000000000001</v>
      </c>
      <c r="AF157" s="270">
        <v>0.23599999999999999</v>
      </c>
      <c r="AG157" s="270">
        <v>0.24199999999999999</v>
      </c>
      <c r="AH157" s="270">
        <v>0.248</v>
      </c>
      <c r="AI157" s="270">
        <v>0.153</v>
      </c>
      <c r="AJ157" s="270">
        <v>0.157</v>
      </c>
      <c r="AK157" s="270">
        <v>0.16300000000000001</v>
      </c>
      <c r="AL157" s="270">
        <v>0.16800000000000001</v>
      </c>
      <c r="AM157" s="270">
        <v>0.17499999999999999</v>
      </c>
      <c r="AN157" s="270">
        <v>0</v>
      </c>
      <c r="AO157" s="270">
        <v>0</v>
      </c>
      <c r="AP157" s="270">
        <v>0</v>
      </c>
      <c r="AQ157" s="270">
        <v>0</v>
      </c>
      <c r="AR157" s="270">
        <v>0</v>
      </c>
      <c r="AS157" s="270">
        <v>0.56899999999999995</v>
      </c>
      <c r="AT157" s="270">
        <v>0.58099999999999996</v>
      </c>
      <c r="AU157" s="270">
        <v>0.59</v>
      </c>
      <c r="AV157" s="270">
        <v>0.59899999999999998</v>
      </c>
      <c r="AW157" s="270">
        <v>0.60599999999999998</v>
      </c>
      <c r="AX157" s="270">
        <v>0</v>
      </c>
      <c r="AY157" s="270">
        <v>0</v>
      </c>
      <c r="AZ157" s="270">
        <v>0</v>
      </c>
      <c r="BA157" s="270">
        <v>0</v>
      </c>
      <c r="BB157" s="270">
        <v>0</v>
      </c>
      <c r="BC157" s="270">
        <v>0</v>
      </c>
      <c r="BD157" s="270">
        <v>0</v>
      </c>
      <c r="BE157" s="270">
        <v>0</v>
      </c>
      <c r="BF157" s="270">
        <v>0</v>
      </c>
      <c r="BG157" s="270">
        <v>0</v>
      </c>
    </row>
    <row r="158" spans="1:59">
      <c r="A158" s="267" t="s">
        <v>542</v>
      </c>
      <c r="B158" s="268">
        <v>1.5878333333333332</v>
      </c>
      <c r="C158" s="268">
        <v>4.2610000000000001</v>
      </c>
      <c r="D158" s="268">
        <v>0</v>
      </c>
      <c r="E158" s="268"/>
      <c r="F158" s="269">
        <v>16000</v>
      </c>
      <c r="G158" s="270">
        <v>0.93799999999999994</v>
      </c>
      <c r="H158" s="270">
        <v>9.4E-2</v>
      </c>
      <c r="I158" s="270">
        <v>0.20399999999999999</v>
      </c>
      <c r="J158" s="270">
        <v>0.14699999999999999</v>
      </c>
      <c r="K158" s="270">
        <v>1.7999999999999999E-2</v>
      </c>
      <c r="L158" s="270">
        <v>0.18683333333333318</v>
      </c>
      <c r="M158" s="271">
        <v>58.625</v>
      </c>
      <c r="N158" s="269">
        <v>16252</v>
      </c>
      <c r="O158" s="269">
        <v>16533</v>
      </c>
      <c r="P158" s="269">
        <v>17101</v>
      </c>
      <c r="Q158" s="269">
        <v>17448</v>
      </c>
      <c r="R158" s="269">
        <v>17961</v>
      </c>
      <c r="S158" s="269" t="s">
        <v>195</v>
      </c>
      <c r="T158" s="270">
        <v>0.90800000000000003</v>
      </c>
      <c r="U158" s="270">
        <v>0.91200000000000003</v>
      </c>
      <c r="V158" s="270">
        <v>0.91600000000000004</v>
      </c>
      <c r="W158" s="270">
        <v>0.92</v>
      </c>
      <c r="X158" s="270">
        <v>0.92400000000000004</v>
      </c>
      <c r="Y158" s="270">
        <v>0.1</v>
      </c>
      <c r="Z158" s="270">
        <v>0.105</v>
      </c>
      <c r="AA158" s="270">
        <v>0.11</v>
      </c>
      <c r="AB158" s="270">
        <v>0.115</v>
      </c>
      <c r="AC158" s="270">
        <v>0.115</v>
      </c>
      <c r="AD158" s="270">
        <v>0.21199999999999999</v>
      </c>
      <c r="AE158" s="270">
        <v>0.22900000000000001</v>
      </c>
      <c r="AF158" s="270">
        <v>0.23599999999999999</v>
      </c>
      <c r="AG158" s="270">
        <v>0.24199999999999999</v>
      </c>
      <c r="AH158" s="270">
        <v>0.248</v>
      </c>
      <c r="AI158" s="270">
        <v>0.153</v>
      </c>
      <c r="AJ158" s="270">
        <v>0.157</v>
      </c>
      <c r="AK158" s="270">
        <v>0.16300000000000001</v>
      </c>
      <c r="AL158" s="270">
        <v>0.16800000000000001</v>
      </c>
      <c r="AM158" s="270">
        <v>0.17499999999999999</v>
      </c>
      <c r="AN158" s="270">
        <v>0</v>
      </c>
      <c r="AO158" s="270">
        <v>0</v>
      </c>
      <c r="AP158" s="270">
        <v>0</v>
      </c>
      <c r="AQ158" s="270">
        <v>0</v>
      </c>
      <c r="AR158" s="270">
        <v>0</v>
      </c>
      <c r="AS158" s="270">
        <v>0.56899999999999995</v>
      </c>
      <c r="AT158" s="270">
        <v>0.58099999999999996</v>
      </c>
      <c r="AU158" s="270">
        <v>0.59</v>
      </c>
      <c r="AV158" s="270">
        <v>0.59899999999999998</v>
      </c>
      <c r="AW158" s="270">
        <v>0.60599999999999998</v>
      </c>
      <c r="AX158" s="270">
        <v>0</v>
      </c>
      <c r="AY158" s="270">
        <v>0</v>
      </c>
      <c r="AZ158" s="270">
        <v>0</v>
      </c>
      <c r="BA158" s="270">
        <v>0</v>
      </c>
      <c r="BB158" s="270">
        <v>0</v>
      </c>
      <c r="BC158" s="270">
        <v>0</v>
      </c>
      <c r="BD158" s="270">
        <v>0</v>
      </c>
      <c r="BE158" s="270">
        <v>0</v>
      </c>
      <c r="BF158" s="270">
        <v>0</v>
      </c>
      <c r="BG158" s="270">
        <v>0</v>
      </c>
    </row>
    <row r="159" spans="1:59">
      <c r="A159" s="267" t="s">
        <v>543</v>
      </c>
      <c r="B159" s="268" t="s">
        <v>395</v>
      </c>
      <c r="C159" s="268">
        <v>0</v>
      </c>
      <c r="D159" s="268">
        <v>0</v>
      </c>
      <c r="E159" s="268"/>
      <c r="F159" s="269" t="e">
        <v>#N/A</v>
      </c>
      <c r="G159" s="270">
        <v>0</v>
      </c>
      <c r="H159" s="270">
        <v>0</v>
      </c>
      <c r="I159" s="270">
        <v>0</v>
      </c>
      <c r="J159" s="270">
        <v>0</v>
      </c>
      <c r="K159" s="270">
        <v>0</v>
      </c>
      <c r="L159" s="270" t="e">
        <v>#VALUE!</v>
      </c>
      <c r="M159" s="271" t="s">
        <v>395</v>
      </c>
      <c r="N159" s="269">
        <v>0</v>
      </c>
      <c r="O159" s="269">
        <v>0</v>
      </c>
      <c r="P159" s="269">
        <v>0</v>
      </c>
      <c r="Q159" s="269">
        <v>0</v>
      </c>
      <c r="R159" s="269">
        <v>0</v>
      </c>
      <c r="S159" s="269" t="s">
        <v>195</v>
      </c>
      <c r="T159" s="270">
        <v>0</v>
      </c>
      <c r="U159" s="270">
        <v>0</v>
      </c>
      <c r="V159" s="270">
        <v>0</v>
      </c>
      <c r="W159" s="270">
        <v>0</v>
      </c>
      <c r="X159" s="270">
        <v>0</v>
      </c>
      <c r="Y159" s="270">
        <v>0</v>
      </c>
      <c r="Z159" s="270">
        <v>0</v>
      </c>
      <c r="AA159" s="270">
        <v>0</v>
      </c>
      <c r="AB159" s="270">
        <v>0</v>
      </c>
      <c r="AC159" s="270">
        <v>0</v>
      </c>
      <c r="AD159" s="270">
        <v>0</v>
      </c>
      <c r="AE159" s="270">
        <v>0</v>
      </c>
      <c r="AF159" s="270">
        <v>0</v>
      </c>
      <c r="AG159" s="270">
        <v>0</v>
      </c>
      <c r="AH159" s="270">
        <v>0</v>
      </c>
      <c r="AI159" s="270">
        <v>0</v>
      </c>
      <c r="AJ159" s="270">
        <v>0</v>
      </c>
      <c r="AK159" s="270">
        <v>0</v>
      </c>
      <c r="AL159" s="270">
        <v>0</v>
      </c>
      <c r="AM159" s="270">
        <v>0</v>
      </c>
      <c r="AN159" s="270">
        <v>0</v>
      </c>
      <c r="AO159" s="270">
        <v>0</v>
      </c>
      <c r="AP159" s="270">
        <v>0</v>
      </c>
      <c r="AQ159" s="270">
        <v>0</v>
      </c>
      <c r="AR159" s="270">
        <v>0</v>
      </c>
      <c r="AS159" s="270">
        <v>0</v>
      </c>
      <c r="AT159" s="270">
        <v>0</v>
      </c>
      <c r="AU159" s="270">
        <v>0</v>
      </c>
      <c r="AV159" s="270">
        <v>0</v>
      </c>
      <c r="AW159" s="270">
        <v>0</v>
      </c>
      <c r="AX159" s="270">
        <v>0</v>
      </c>
      <c r="AY159" s="270">
        <v>0</v>
      </c>
      <c r="AZ159" s="270">
        <v>0</v>
      </c>
      <c r="BA159" s="270">
        <v>0</v>
      </c>
      <c r="BB159" s="270">
        <v>0</v>
      </c>
      <c r="BC159" s="270">
        <v>0</v>
      </c>
      <c r="BD159" s="270">
        <v>0</v>
      </c>
      <c r="BE159" s="270">
        <v>0</v>
      </c>
      <c r="BF159" s="270">
        <v>0</v>
      </c>
      <c r="BG159" s="270">
        <v>0</v>
      </c>
    </row>
    <row r="160" spans="1:59">
      <c r="A160" s="267" t="s">
        <v>194</v>
      </c>
      <c r="B160" s="268">
        <v>26.96166666666667</v>
      </c>
      <c r="C160" s="268">
        <v>37.9</v>
      </c>
      <c r="D160" s="268">
        <v>1.7950684931506845E-2</v>
      </c>
      <c r="E160" s="268"/>
      <c r="F160" s="269">
        <v>265472</v>
      </c>
      <c r="G160" s="270">
        <v>13.414999999999999</v>
      </c>
      <c r="H160" s="270">
        <v>6.585</v>
      </c>
      <c r="I160" s="270">
        <v>1.4390000000000001</v>
      </c>
      <c r="J160" s="270">
        <v>2.87</v>
      </c>
      <c r="K160" s="270">
        <v>1.0169999999999999</v>
      </c>
      <c r="L160" s="270">
        <v>1.617715981735163</v>
      </c>
      <c r="M160" s="271">
        <v>50.532636210221796</v>
      </c>
      <c r="N160" s="269">
        <v>286419</v>
      </c>
      <c r="O160" s="269">
        <v>329421</v>
      </c>
      <c r="P160" s="269">
        <v>372423</v>
      </c>
      <c r="Q160" s="269">
        <v>415425</v>
      </c>
      <c r="R160" s="269">
        <v>458426</v>
      </c>
      <c r="S160" s="269" t="s">
        <v>194</v>
      </c>
      <c r="T160" s="270">
        <v>15.47</v>
      </c>
      <c r="U160" s="270">
        <v>17.46</v>
      </c>
      <c r="V160" s="270">
        <v>19.37</v>
      </c>
      <c r="W160" s="270">
        <v>21.19</v>
      </c>
      <c r="X160" s="270">
        <v>22.92</v>
      </c>
      <c r="Y160" s="270">
        <v>7.19</v>
      </c>
      <c r="Z160" s="270">
        <v>8.4</v>
      </c>
      <c r="AA160" s="270">
        <v>9.5</v>
      </c>
      <c r="AB160" s="270">
        <v>10.53</v>
      </c>
      <c r="AC160" s="270">
        <v>11.49</v>
      </c>
      <c r="AD160" s="270">
        <v>1.24</v>
      </c>
      <c r="AE160" s="270">
        <v>1.47</v>
      </c>
      <c r="AF160" s="270">
        <v>1.68</v>
      </c>
      <c r="AG160" s="270">
        <v>1.89</v>
      </c>
      <c r="AH160" s="270">
        <v>2.0699999999999998</v>
      </c>
      <c r="AI160" s="270">
        <v>2.19</v>
      </c>
      <c r="AJ160" s="270">
        <v>2.41</v>
      </c>
      <c r="AK160" s="270">
        <v>2.63</v>
      </c>
      <c r="AL160" s="270">
        <v>2.84</v>
      </c>
      <c r="AM160" s="270">
        <v>3.05</v>
      </c>
      <c r="AN160" s="270">
        <v>1.04</v>
      </c>
      <c r="AO160" s="270">
        <v>1.1599999999999999</v>
      </c>
      <c r="AP160" s="270">
        <v>1.3</v>
      </c>
      <c r="AQ160" s="270">
        <v>1.42</v>
      </c>
      <c r="AR160" s="270">
        <v>1.51</v>
      </c>
      <c r="AS160" s="270">
        <v>3.53</v>
      </c>
      <c r="AT160" s="270">
        <v>3.24</v>
      </c>
      <c r="AU160" s="270">
        <v>3.62</v>
      </c>
      <c r="AV160" s="270">
        <v>3.98</v>
      </c>
      <c r="AW160" s="270">
        <v>3.33</v>
      </c>
      <c r="AX160" s="270">
        <v>0</v>
      </c>
      <c r="AY160" s="270">
        <v>6.5</v>
      </c>
      <c r="AZ160" s="270">
        <v>0</v>
      </c>
      <c r="BA160" s="270">
        <v>0</v>
      </c>
      <c r="BB160" s="270">
        <v>0</v>
      </c>
      <c r="BC160" s="270">
        <v>0</v>
      </c>
      <c r="BD160" s="270">
        <v>0</v>
      </c>
      <c r="BE160" s="270">
        <v>0</v>
      </c>
      <c r="BF160" s="270">
        <v>0</v>
      </c>
      <c r="BG160" s="270">
        <v>0</v>
      </c>
    </row>
    <row r="161" spans="1:59">
      <c r="A161" s="267" t="s">
        <v>544</v>
      </c>
      <c r="B161" s="268">
        <v>0.24583333333333335</v>
      </c>
      <c r="C161" s="268">
        <v>0.159</v>
      </c>
      <c r="D161" s="268">
        <v>0</v>
      </c>
      <c r="E161" s="268"/>
      <c r="F161" s="269">
        <v>527</v>
      </c>
      <c r="G161" s="270">
        <v>2.1000000000000001E-2</v>
      </c>
      <c r="H161" s="270">
        <v>5.0000000000000001E-3</v>
      </c>
      <c r="I161" s="270">
        <v>0</v>
      </c>
      <c r="J161" s="270">
        <v>0</v>
      </c>
      <c r="K161" s="270">
        <v>0</v>
      </c>
      <c r="L161" s="270">
        <v>0.21983333333333335</v>
      </c>
      <c r="M161" s="271">
        <v>39.848197343453513</v>
      </c>
      <c r="N161" s="269">
        <v>532</v>
      </c>
      <c r="O161" s="269">
        <v>537</v>
      </c>
      <c r="P161" s="269">
        <v>542</v>
      </c>
      <c r="Q161" s="269">
        <v>548</v>
      </c>
      <c r="R161" s="269">
        <v>553</v>
      </c>
      <c r="S161" s="269" t="s">
        <v>217</v>
      </c>
      <c r="T161" s="270">
        <v>2.1000000000000001E-2</v>
      </c>
      <c r="U161" s="270">
        <v>2.1000000000000001E-2</v>
      </c>
      <c r="V161" s="270">
        <v>2.1000000000000001E-2</v>
      </c>
      <c r="W161" s="270">
        <v>2.1000000000000001E-2</v>
      </c>
      <c r="X161" s="270">
        <v>2.1000000000000001E-2</v>
      </c>
      <c r="Y161" s="270">
        <v>5.0000000000000001E-3</v>
      </c>
      <c r="Z161" s="270">
        <v>5.0000000000000001E-3</v>
      </c>
      <c r="AA161" s="270">
        <v>5.0000000000000001E-3</v>
      </c>
      <c r="AB161" s="270">
        <v>5.0000000000000001E-3</v>
      </c>
      <c r="AC161" s="270">
        <v>6.0000000000000001E-3</v>
      </c>
      <c r="AD161" s="270">
        <v>0</v>
      </c>
      <c r="AE161" s="270">
        <v>0</v>
      </c>
      <c r="AF161" s="270">
        <v>0</v>
      </c>
      <c r="AG161" s="270">
        <v>0</v>
      </c>
      <c r="AH161" s="270">
        <v>0</v>
      </c>
      <c r="AI161" s="270">
        <v>0</v>
      </c>
      <c r="AJ161" s="270">
        <v>0</v>
      </c>
      <c r="AK161" s="270">
        <v>0</v>
      </c>
      <c r="AL161" s="270">
        <v>0</v>
      </c>
      <c r="AM161" s="270">
        <v>0</v>
      </c>
      <c r="AN161" s="270">
        <v>0</v>
      </c>
      <c r="AO161" s="270">
        <v>0</v>
      </c>
      <c r="AP161" s="270">
        <v>0</v>
      </c>
      <c r="AQ161" s="270">
        <v>0</v>
      </c>
      <c r="AR161" s="270">
        <v>0</v>
      </c>
      <c r="AS161" s="270">
        <v>2.9000000000000001E-2</v>
      </c>
      <c r="AT161" s="270">
        <v>2.9000000000000001E-2</v>
      </c>
      <c r="AU161" s="270">
        <v>2.9000000000000001E-2</v>
      </c>
      <c r="AV161" s="270">
        <v>2.9000000000000001E-2</v>
      </c>
      <c r="AW161" s="270">
        <v>0.03</v>
      </c>
      <c r="AX161" s="270">
        <v>0</v>
      </c>
      <c r="AY161" s="270">
        <v>0</v>
      </c>
      <c r="AZ161" s="270">
        <v>0</v>
      </c>
      <c r="BA161" s="270">
        <v>0</v>
      </c>
      <c r="BB161" s="270">
        <v>0</v>
      </c>
      <c r="BC161" s="270">
        <v>0</v>
      </c>
      <c r="BD161" s="270">
        <v>0</v>
      </c>
      <c r="BE161" s="270">
        <v>0</v>
      </c>
      <c r="BF161" s="270">
        <v>0</v>
      </c>
      <c r="BG161" s="270">
        <v>0</v>
      </c>
    </row>
    <row r="162" spans="1:59">
      <c r="A162" s="267" t="s">
        <v>545</v>
      </c>
      <c r="B162" s="268">
        <v>6.3750000000000015E-2</v>
      </c>
      <c r="C162" s="268">
        <v>0.245</v>
      </c>
      <c r="D162" s="268">
        <v>0</v>
      </c>
      <c r="E162" s="268"/>
      <c r="F162" s="269">
        <v>1400</v>
      </c>
      <c r="G162" s="270">
        <v>4.2000000000000003E-2</v>
      </c>
      <c r="H162" s="270">
        <v>8.0000000000000002E-3</v>
      </c>
      <c r="I162" s="270">
        <v>1E-3</v>
      </c>
      <c r="J162" s="270">
        <v>2E-3</v>
      </c>
      <c r="K162" s="270">
        <v>2E-3</v>
      </c>
      <c r="L162" s="270">
        <v>8.7500000000000078E-3</v>
      </c>
      <c r="M162" s="271">
        <v>30</v>
      </c>
      <c r="N162" s="269">
        <v>1520</v>
      </c>
      <c r="O162" s="269">
        <v>1600</v>
      </c>
      <c r="P162" s="269">
        <v>1680</v>
      </c>
      <c r="Q162" s="269">
        <v>1720</v>
      </c>
      <c r="R162" s="269">
        <v>1760</v>
      </c>
      <c r="S162" s="269" t="s">
        <v>127</v>
      </c>
      <c r="T162" s="270">
        <v>0.05</v>
      </c>
      <c r="U162" s="270">
        <v>5.3999999999999999E-2</v>
      </c>
      <c r="V162" s="270">
        <v>5.8999999999999997E-2</v>
      </c>
      <c r="W162" s="270">
        <v>6.5000000000000002E-2</v>
      </c>
      <c r="X162" s="270">
        <v>7.0999999999999994E-2</v>
      </c>
      <c r="Y162" s="270">
        <v>8.0000000000000002E-3</v>
      </c>
      <c r="Z162" s="270">
        <v>8.0000000000000002E-3</v>
      </c>
      <c r="AA162" s="270">
        <v>8.9999999999999993E-3</v>
      </c>
      <c r="AB162" s="270">
        <v>8.9999999999999993E-3</v>
      </c>
      <c r="AC162" s="270">
        <v>0.01</v>
      </c>
      <c r="AD162" s="270">
        <v>3.0000000000000001E-3</v>
      </c>
      <c r="AE162" s="270">
        <v>4.0000000000000001E-3</v>
      </c>
      <c r="AF162" s="270">
        <v>5.0000000000000001E-3</v>
      </c>
      <c r="AG162" s="270">
        <v>5.0000000000000001E-3</v>
      </c>
      <c r="AH162" s="270">
        <v>5.0000000000000001E-3</v>
      </c>
      <c r="AI162" s="270">
        <v>2E-3</v>
      </c>
      <c r="AJ162" s="270">
        <v>3.0000000000000001E-3</v>
      </c>
      <c r="AK162" s="270">
        <v>3.0000000000000001E-3</v>
      </c>
      <c r="AL162" s="270">
        <v>3.0000000000000001E-3</v>
      </c>
      <c r="AM162" s="270">
        <v>3.0000000000000001E-3</v>
      </c>
      <c r="AN162" s="270">
        <v>3.0000000000000001E-3</v>
      </c>
      <c r="AO162" s="270">
        <v>4.0000000000000001E-3</v>
      </c>
      <c r="AP162" s="270">
        <v>4.0000000000000001E-3</v>
      </c>
      <c r="AQ162" s="270">
        <v>4.0000000000000001E-3</v>
      </c>
      <c r="AR162" s="270">
        <v>4.0000000000000001E-3</v>
      </c>
      <c r="AS162" s="270">
        <v>0.01</v>
      </c>
      <c r="AT162" s="270">
        <v>1.2E-2</v>
      </c>
      <c r="AU162" s="270">
        <v>1.2999999999999999E-2</v>
      </c>
      <c r="AV162" s="270">
        <v>1.4E-2</v>
      </c>
      <c r="AW162" s="270">
        <v>1.4999999999999999E-2</v>
      </c>
      <c r="AX162" s="270">
        <v>0</v>
      </c>
      <c r="AY162" s="270">
        <v>0</v>
      </c>
      <c r="AZ162" s="270">
        <v>0</v>
      </c>
      <c r="BA162" s="270">
        <v>0</v>
      </c>
      <c r="BB162" s="270">
        <v>0</v>
      </c>
      <c r="BC162" s="270">
        <v>0</v>
      </c>
      <c r="BD162" s="270">
        <v>0</v>
      </c>
      <c r="BE162" s="270">
        <v>0</v>
      </c>
      <c r="BF162" s="270">
        <v>0</v>
      </c>
      <c r="BG162" s="270">
        <v>0</v>
      </c>
    </row>
    <row r="163" spans="1:59">
      <c r="A163" s="267" t="s">
        <v>546</v>
      </c>
      <c r="B163" s="268">
        <v>0.72724999999999984</v>
      </c>
      <c r="C163" s="268">
        <v>3</v>
      </c>
      <c r="D163" s="268">
        <v>0.41199999999999998</v>
      </c>
      <c r="E163" s="268"/>
      <c r="F163" s="269">
        <v>6592</v>
      </c>
      <c r="G163" s="270">
        <v>0.20100000000000001</v>
      </c>
      <c r="H163" s="270">
        <v>1.7999999999999999E-2</v>
      </c>
      <c r="I163" s="270">
        <v>0</v>
      </c>
      <c r="J163" s="270">
        <v>0</v>
      </c>
      <c r="K163" s="270">
        <v>0</v>
      </c>
      <c r="L163" s="270">
        <v>9.6249999999999836E-2</v>
      </c>
      <c r="M163" s="271">
        <v>30.491504854368934</v>
      </c>
      <c r="N163" s="269">
        <v>6320</v>
      </c>
      <c r="O163" s="269">
        <v>6547</v>
      </c>
      <c r="P163" s="269">
        <v>6783</v>
      </c>
      <c r="Q163" s="269">
        <v>7027</v>
      </c>
      <c r="R163" s="269">
        <v>7280</v>
      </c>
      <c r="S163" s="269" t="s">
        <v>163</v>
      </c>
      <c r="T163" s="270">
        <v>0.25</v>
      </c>
      <c r="U163" s="270">
        <v>0.26900000000000002</v>
      </c>
      <c r="V163" s="270">
        <v>0.314</v>
      </c>
      <c r="W163" s="270">
        <v>0.377</v>
      </c>
      <c r="X163" s="270">
        <v>0.42799999999999999</v>
      </c>
      <c r="Y163" s="270">
        <v>7.0000000000000001E-3</v>
      </c>
      <c r="Z163" s="270">
        <v>8.0000000000000002E-3</v>
      </c>
      <c r="AA163" s="270">
        <v>0.01</v>
      </c>
      <c r="AB163" s="270">
        <v>1.0999999999999999E-2</v>
      </c>
      <c r="AC163" s="270">
        <v>1.2999999999999999E-2</v>
      </c>
      <c r="AD163" s="270">
        <v>0</v>
      </c>
      <c r="AE163" s="270">
        <v>0</v>
      </c>
      <c r="AF163" s="270">
        <v>0</v>
      </c>
      <c r="AG163" s="270">
        <v>0</v>
      </c>
      <c r="AH163" s="270">
        <v>0</v>
      </c>
      <c r="AI163" s="270">
        <v>4.0000000000000001E-3</v>
      </c>
      <c r="AJ163" s="270">
        <v>4.0000000000000001E-3</v>
      </c>
      <c r="AK163" s="270">
        <v>5.0000000000000001E-3</v>
      </c>
      <c r="AL163" s="270">
        <v>6.0000000000000001E-3</v>
      </c>
      <c r="AM163" s="270">
        <v>7.0000000000000001E-3</v>
      </c>
      <c r="AN163" s="270">
        <v>2.4E-2</v>
      </c>
      <c r="AO163" s="270">
        <v>2.4E-2</v>
      </c>
      <c r="AP163" s="270">
        <v>2.4E-2</v>
      </c>
      <c r="AQ163" s="270">
        <v>2.4E-2</v>
      </c>
      <c r="AR163" s="270">
        <v>2.4E-2</v>
      </c>
      <c r="AS163" s="270">
        <v>4.7E-2</v>
      </c>
      <c r="AT163" s="270">
        <v>5.3999999999999999E-2</v>
      </c>
      <c r="AU163" s="270">
        <v>6.3E-2</v>
      </c>
      <c r="AV163" s="270">
        <v>7.4999999999999997E-2</v>
      </c>
      <c r="AW163" s="270">
        <v>8.4000000000000005E-2</v>
      </c>
      <c r="AX163" s="270">
        <v>0</v>
      </c>
      <c r="AY163" s="270">
        <v>0</v>
      </c>
      <c r="AZ163" s="270">
        <v>0</v>
      </c>
      <c r="BA163" s="270">
        <v>0</v>
      </c>
      <c r="BB163" s="270">
        <v>0</v>
      </c>
      <c r="BC163" s="270">
        <v>0</v>
      </c>
      <c r="BD163" s="270">
        <v>0</v>
      </c>
      <c r="BE163" s="270">
        <v>0</v>
      </c>
      <c r="BF163" s="270">
        <v>0</v>
      </c>
      <c r="BG163" s="270">
        <v>0</v>
      </c>
    </row>
    <row r="164" spans="1:59">
      <c r="A164" s="267" t="s">
        <v>547</v>
      </c>
      <c r="B164" s="268">
        <v>0.16375000000000001</v>
      </c>
      <c r="C164" s="268">
        <v>0.5</v>
      </c>
      <c r="D164" s="268">
        <v>0</v>
      </c>
      <c r="E164" s="268"/>
      <c r="F164" s="269">
        <v>1517</v>
      </c>
      <c r="G164" s="270">
        <v>0.09</v>
      </c>
      <c r="H164" s="270">
        <v>1E-3</v>
      </c>
      <c r="I164" s="270">
        <v>1.4E-2</v>
      </c>
      <c r="J164" s="270">
        <v>3.9E-2</v>
      </c>
      <c r="K164" s="270">
        <v>1E-3</v>
      </c>
      <c r="L164" s="270">
        <v>1.8750000000000017E-2</v>
      </c>
      <c r="M164" s="271">
        <v>59.327620303230063</v>
      </c>
      <c r="N164" s="269">
        <v>1541</v>
      </c>
      <c r="O164" s="269">
        <v>1572</v>
      </c>
      <c r="P164" s="269">
        <v>1604</v>
      </c>
      <c r="Q164" s="269">
        <v>1636</v>
      </c>
      <c r="R164" s="269">
        <v>1668</v>
      </c>
      <c r="S164" s="269" t="s">
        <v>146</v>
      </c>
      <c r="T164" s="270">
        <v>9.0999999999999998E-2</v>
      </c>
      <c r="U164" s="270">
        <v>9.2999999999999999E-2</v>
      </c>
      <c r="V164" s="270">
        <v>9.5000000000000001E-2</v>
      </c>
      <c r="W164" s="270">
        <v>9.7000000000000003E-2</v>
      </c>
      <c r="X164" s="270">
        <v>9.8000000000000004E-2</v>
      </c>
      <c r="Y164" s="270">
        <v>1E-3</v>
      </c>
      <c r="Z164" s="270">
        <v>1E-3</v>
      </c>
      <c r="AA164" s="270">
        <v>1E-3</v>
      </c>
      <c r="AB164" s="270">
        <v>1E-3</v>
      </c>
      <c r="AC164" s="270">
        <v>1E-3</v>
      </c>
      <c r="AD164" s="270">
        <v>1.4999999999999999E-2</v>
      </c>
      <c r="AE164" s="270">
        <v>1.4999999999999999E-2</v>
      </c>
      <c r="AF164" s="270">
        <v>1.6E-2</v>
      </c>
      <c r="AG164" s="270">
        <v>1.7000000000000001E-2</v>
      </c>
      <c r="AH164" s="270">
        <v>1.7999999999999999E-2</v>
      </c>
      <c r="AI164" s="270">
        <v>4.1000000000000002E-2</v>
      </c>
      <c r="AJ164" s="270">
        <v>4.2999999999999997E-2</v>
      </c>
      <c r="AK164" s="270">
        <v>4.4999999999999998E-2</v>
      </c>
      <c r="AL164" s="270">
        <v>4.7E-2</v>
      </c>
      <c r="AM164" s="270">
        <v>0.05</v>
      </c>
      <c r="AN164" s="270">
        <v>3.0000000000000001E-3</v>
      </c>
      <c r="AO164" s="270">
        <v>3.0000000000000001E-3</v>
      </c>
      <c r="AP164" s="270">
        <v>3.0000000000000001E-3</v>
      </c>
      <c r="AQ164" s="270">
        <v>3.0000000000000001E-3</v>
      </c>
      <c r="AR164" s="270">
        <v>3.0000000000000001E-3</v>
      </c>
      <c r="AS164" s="270">
        <v>0.02</v>
      </c>
      <c r="AT164" s="270">
        <v>0.02</v>
      </c>
      <c r="AU164" s="270">
        <v>2.1000000000000001E-2</v>
      </c>
      <c r="AV164" s="270">
        <v>2.1999999999999999E-2</v>
      </c>
      <c r="AW164" s="270">
        <v>2.1999999999999999E-2</v>
      </c>
      <c r="AX164" s="270">
        <v>0</v>
      </c>
      <c r="AY164" s="270">
        <v>0.5</v>
      </c>
      <c r="AZ164" s="270">
        <v>0</v>
      </c>
      <c r="BA164" s="270">
        <v>0</v>
      </c>
      <c r="BB164" s="270">
        <v>0</v>
      </c>
      <c r="BC164" s="270">
        <v>0</v>
      </c>
      <c r="BD164" s="270">
        <v>0</v>
      </c>
      <c r="BE164" s="270">
        <v>0</v>
      </c>
      <c r="BF164" s="270">
        <v>0</v>
      </c>
      <c r="BG164" s="270">
        <v>0</v>
      </c>
    </row>
    <row r="165" spans="1:59">
      <c r="A165" s="267" t="s">
        <v>548</v>
      </c>
      <c r="B165" s="268">
        <v>1.4610833333333335</v>
      </c>
      <c r="C165" s="268">
        <v>3.6259999999999994</v>
      </c>
      <c r="D165" s="268">
        <v>0</v>
      </c>
      <c r="E165" s="268"/>
      <c r="F165" s="269">
        <v>19543</v>
      </c>
      <c r="G165" s="270">
        <v>1.1599999999999999</v>
      </c>
      <c r="H165" s="270">
        <v>0.31</v>
      </c>
      <c r="I165" s="270">
        <v>0</v>
      </c>
      <c r="J165" s="270">
        <v>0</v>
      </c>
      <c r="K165" s="270">
        <v>7.0000000000000001E-3</v>
      </c>
      <c r="L165" s="270">
        <v>-1.5916666666666357E-2</v>
      </c>
      <c r="M165" s="271">
        <v>59.356291255180885</v>
      </c>
      <c r="N165" s="269">
        <v>32160</v>
      </c>
      <c r="O165" s="269">
        <v>45810</v>
      </c>
      <c r="P165" s="269">
        <v>0</v>
      </c>
      <c r="Q165" s="269">
        <v>0</v>
      </c>
      <c r="R165" s="269">
        <v>0</v>
      </c>
      <c r="S165" s="269" t="s">
        <v>152</v>
      </c>
      <c r="T165" s="270">
        <v>2.33</v>
      </c>
      <c r="U165" s="270">
        <v>3.32</v>
      </c>
      <c r="V165" s="270">
        <v>0</v>
      </c>
      <c r="W165" s="270">
        <v>0</v>
      </c>
      <c r="X165" s="270">
        <v>0</v>
      </c>
      <c r="Y165" s="270">
        <v>0.3</v>
      </c>
      <c r="Z165" s="270">
        <v>0.43</v>
      </c>
      <c r="AA165" s="270">
        <v>0</v>
      </c>
      <c r="AB165" s="270">
        <v>0</v>
      </c>
      <c r="AC165" s="270">
        <v>0</v>
      </c>
      <c r="AD165" s="270">
        <v>0</v>
      </c>
      <c r="AE165" s="270">
        <v>0</v>
      </c>
      <c r="AF165" s="270">
        <v>0</v>
      </c>
      <c r="AG165" s="270">
        <v>0</v>
      </c>
      <c r="AH165" s="270">
        <v>0</v>
      </c>
      <c r="AI165" s="270">
        <v>0</v>
      </c>
      <c r="AJ165" s="270">
        <v>0</v>
      </c>
      <c r="AK165" s="270">
        <v>0</v>
      </c>
      <c r="AL165" s="270">
        <v>0</v>
      </c>
      <c r="AM165" s="270">
        <v>0</v>
      </c>
      <c r="AN165" s="270">
        <v>0</v>
      </c>
      <c r="AO165" s="270">
        <v>0</v>
      </c>
      <c r="AP165" s="270">
        <v>0</v>
      </c>
      <c r="AQ165" s="270">
        <v>0</v>
      </c>
      <c r="AR165" s="270">
        <v>0</v>
      </c>
      <c r="AS165" s="270">
        <v>0.19</v>
      </c>
      <c r="AT165" s="270">
        <v>0.27</v>
      </c>
      <c r="AU165" s="270">
        <v>0</v>
      </c>
      <c r="AV165" s="270">
        <v>0</v>
      </c>
      <c r="AW165" s="270">
        <v>0</v>
      </c>
      <c r="AX165" s="270">
        <v>0</v>
      </c>
      <c r="AY165" s="270">
        <v>0</v>
      </c>
      <c r="AZ165" s="270">
        <v>0</v>
      </c>
      <c r="BA165" s="270">
        <v>0</v>
      </c>
      <c r="BB165" s="270">
        <v>0</v>
      </c>
      <c r="BC165" s="270">
        <v>0</v>
      </c>
      <c r="BD165" s="270">
        <v>0</v>
      </c>
      <c r="BE165" s="270">
        <v>0</v>
      </c>
      <c r="BF165" s="270">
        <v>0</v>
      </c>
      <c r="BG165" s="270">
        <v>0</v>
      </c>
    </row>
    <row r="166" spans="1:59">
      <c r="A166" s="267" t="s">
        <v>549</v>
      </c>
      <c r="B166" s="268">
        <v>0.3864999999999999</v>
      </c>
      <c r="C166" s="268">
        <v>1</v>
      </c>
      <c r="D166" s="268">
        <v>0</v>
      </c>
      <c r="E166" s="268"/>
      <c r="F166" s="269">
        <v>5000</v>
      </c>
      <c r="G166" s="270">
        <v>0.29899999999999999</v>
      </c>
      <c r="H166" s="270">
        <v>3.7999999999999999E-2</v>
      </c>
      <c r="I166" s="270">
        <v>0</v>
      </c>
      <c r="J166" s="270">
        <v>1.2E-2</v>
      </c>
      <c r="K166" s="270">
        <v>1E-3</v>
      </c>
      <c r="L166" s="270">
        <v>3.6499999999999921E-2</v>
      </c>
      <c r="M166" s="271">
        <v>59.8</v>
      </c>
      <c r="N166" s="269">
        <v>6200</v>
      </c>
      <c r="O166" s="269">
        <v>6300</v>
      </c>
      <c r="P166" s="269">
        <v>6400</v>
      </c>
      <c r="Q166" s="269">
        <v>6500</v>
      </c>
      <c r="R166" s="269">
        <v>6600</v>
      </c>
      <c r="S166" s="269" t="s">
        <v>200</v>
      </c>
      <c r="T166" s="270">
        <v>0.31</v>
      </c>
      <c r="U166" s="270">
        <v>0.32</v>
      </c>
      <c r="V166" s="270">
        <v>0.33</v>
      </c>
      <c r="W166" s="270">
        <v>0.34</v>
      </c>
      <c r="X166" s="270">
        <v>0.35</v>
      </c>
      <c r="Y166" s="270">
        <v>4.2000000000000003E-2</v>
      </c>
      <c r="Z166" s="270">
        <v>4.3999999999999997E-2</v>
      </c>
      <c r="AA166" s="270">
        <v>4.5999999999999999E-2</v>
      </c>
      <c r="AB166" s="270">
        <v>4.8000000000000001E-2</v>
      </c>
      <c r="AC166" s="270">
        <v>0.05</v>
      </c>
      <c r="AD166" s="270">
        <v>0</v>
      </c>
      <c r="AE166" s="270">
        <v>0</v>
      </c>
      <c r="AF166" s="270">
        <v>0</v>
      </c>
      <c r="AG166" s="270">
        <v>0</v>
      </c>
      <c r="AH166" s="270">
        <v>0</v>
      </c>
      <c r="AI166" s="270">
        <v>1.2999999999999999E-2</v>
      </c>
      <c r="AJ166" s="270">
        <v>1.4E-2</v>
      </c>
      <c r="AK166" s="270">
        <v>1.4999999999999999E-2</v>
      </c>
      <c r="AL166" s="270">
        <v>1.6E-2</v>
      </c>
      <c r="AM166" s="270">
        <v>1.7000000000000001E-2</v>
      </c>
      <c r="AN166" s="270">
        <v>1E-3</v>
      </c>
      <c r="AO166" s="270">
        <v>1E-3</v>
      </c>
      <c r="AP166" s="270">
        <v>1E-3</v>
      </c>
      <c r="AQ166" s="270">
        <v>1E-3</v>
      </c>
      <c r="AR166" s="270">
        <v>1E-3</v>
      </c>
      <c r="AS166" s="270">
        <v>3.9E-2</v>
      </c>
      <c r="AT166" s="270">
        <v>0.04</v>
      </c>
      <c r="AU166" s="270">
        <v>4.1000000000000002E-2</v>
      </c>
      <c r="AV166" s="270">
        <v>4.2999999999999997E-2</v>
      </c>
      <c r="AW166" s="270">
        <v>4.3999999999999997E-2</v>
      </c>
      <c r="AX166" s="270">
        <v>0</v>
      </c>
      <c r="AY166" s="270">
        <v>0</v>
      </c>
      <c r="AZ166" s="270">
        <v>0</v>
      </c>
      <c r="BA166" s="270">
        <v>0</v>
      </c>
      <c r="BB166" s="270">
        <v>0</v>
      </c>
      <c r="BC166" s="270">
        <v>0</v>
      </c>
      <c r="BD166" s="270">
        <v>0</v>
      </c>
      <c r="BE166" s="270">
        <v>0</v>
      </c>
      <c r="BF166" s="270">
        <v>0</v>
      </c>
      <c r="BG166" s="270">
        <v>0</v>
      </c>
    </row>
    <row r="167" spans="1:59">
      <c r="A167" s="267" t="s">
        <v>550</v>
      </c>
      <c r="B167" s="268">
        <v>5.7266666666666666</v>
      </c>
      <c r="C167" s="268">
        <v>24.17</v>
      </c>
      <c r="D167" s="268">
        <v>0.79200000000000015</v>
      </c>
      <c r="E167" s="268"/>
      <c r="F167" s="269">
        <v>15527</v>
      </c>
      <c r="G167" s="270">
        <v>0.80300000000000005</v>
      </c>
      <c r="H167" s="270">
        <v>9.7000000000000003E-2</v>
      </c>
      <c r="I167" s="270">
        <v>2.778</v>
      </c>
      <c r="J167" s="270">
        <v>0.53</v>
      </c>
      <c r="K167" s="270">
        <v>0.36</v>
      </c>
      <c r="L167" s="270">
        <v>0.36666666666666625</v>
      </c>
      <c r="M167" s="271">
        <v>51.716365041540541</v>
      </c>
      <c r="N167" s="269">
        <v>16147</v>
      </c>
      <c r="O167" s="269">
        <v>16390</v>
      </c>
      <c r="P167" s="269">
        <v>16513</v>
      </c>
      <c r="Q167" s="269">
        <v>16636</v>
      </c>
      <c r="R167" s="269">
        <v>16800</v>
      </c>
      <c r="S167" s="269" t="s">
        <v>147</v>
      </c>
      <c r="T167" s="270">
        <v>1.175</v>
      </c>
      <c r="U167" s="270">
        <v>1.1850000000000001</v>
      </c>
      <c r="V167" s="270">
        <v>1.1950000000000001</v>
      </c>
      <c r="W167" s="270">
        <v>1.2</v>
      </c>
      <c r="X167" s="270">
        <v>1.2050000000000001</v>
      </c>
      <c r="Y167" s="270">
        <v>8.5000000000000006E-2</v>
      </c>
      <c r="Z167" s="270">
        <v>0.09</v>
      </c>
      <c r="AA167" s="270">
        <v>9.5000000000000001E-2</v>
      </c>
      <c r="AB167" s="270">
        <v>0.1</v>
      </c>
      <c r="AC167" s="270">
        <v>0.105</v>
      </c>
      <c r="AD167" s="270">
        <v>3.149</v>
      </c>
      <c r="AE167" s="270">
        <v>3.173</v>
      </c>
      <c r="AF167" s="270">
        <v>3.1970000000000001</v>
      </c>
      <c r="AG167" s="270">
        <v>3.22</v>
      </c>
      <c r="AH167" s="270">
        <v>3.2229999999999999</v>
      </c>
      <c r="AI167" s="270">
        <v>0.13700000000000001</v>
      </c>
      <c r="AJ167" s="270">
        <v>0.13800000000000001</v>
      </c>
      <c r="AK167" s="270">
        <v>0.13900000000000001</v>
      </c>
      <c r="AL167" s="270">
        <v>0.14000000000000001</v>
      </c>
      <c r="AM167" s="270">
        <v>0.14099999999999999</v>
      </c>
      <c r="AN167" s="270">
        <v>0.38200000000000001</v>
      </c>
      <c r="AO167" s="270">
        <v>0.38600000000000001</v>
      </c>
      <c r="AP167" s="270">
        <v>0.38900000000000001</v>
      </c>
      <c r="AQ167" s="270">
        <v>0.39200000000000002</v>
      </c>
      <c r="AR167" s="270">
        <v>0.39300000000000002</v>
      </c>
      <c r="AS167" s="270">
        <v>0.25700000000000001</v>
      </c>
      <c r="AT167" s="270">
        <v>0.25900000000000001</v>
      </c>
      <c r="AU167" s="270">
        <v>0.26200000000000001</v>
      </c>
      <c r="AV167" s="270">
        <v>0.26400000000000001</v>
      </c>
      <c r="AW167" s="270">
        <v>0.26400000000000001</v>
      </c>
      <c r="AX167" s="270">
        <v>0</v>
      </c>
      <c r="AY167" s="270">
        <v>0</v>
      </c>
      <c r="AZ167" s="270">
        <v>0</v>
      </c>
      <c r="BA167" s="270">
        <v>0</v>
      </c>
      <c r="BB167" s="270">
        <v>0</v>
      </c>
      <c r="BC167" s="270">
        <v>0</v>
      </c>
      <c r="BD167" s="270">
        <v>0</v>
      </c>
      <c r="BE167" s="270">
        <v>0</v>
      </c>
      <c r="BF167" s="270">
        <v>0</v>
      </c>
      <c r="BG167" s="270">
        <v>0</v>
      </c>
    </row>
    <row r="168" spans="1:59">
      <c r="A168" s="267" t="s">
        <v>551</v>
      </c>
      <c r="B168" s="268">
        <v>0.50708333333333333</v>
      </c>
      <c r="C168" s="268">
        <v>1.258</v>
      </c>
      <c r="D168" s="268">
        <v>0</v>
      </c>
      <c r="E168" s="268"/>
      <c r="F168" s="269">
        <v>5500</v>
      </c>
      <c r="G168" s="270">
        <v>0.19600000000000001</v>
      </c>
      <c r="H168" s="270">
        <v>9.0999999999999998E-2</v>
      </c>
      <c r="I168" s="270">
        <v>0.02</v>
      </c>
      <c r="J168" s="270">
        <v>0.10100000000000001</v>
      </c>
      <c r="K168" s="270">
        <v>0.03</v>
      </c>
      <c r="L168" s="270">
        <v>6.9083333333333274E-2</v>
      </c>
      <c r="M168" s="271">
        <v>35.636363636363633</v>
      </c>
      <c r="N168" s="269">
        <v>5582</v>
      </c>
      <c r="O168" s="269">
        <v>5642</v>
      </c>
      <c r="P168" s="269">
        <v>5702</v>
      </c>
      <c r="Q168" s="269">
        <v>5784</v>
      </c>
      <c r="R168" s="269">
        <v>5833</v>
      </c>
      <c r="S168" s="269" t="s">
        <v>205</v>
      </c>
      <c r="T168" s="270">
        <v>0.19600000000000001</v>
      </c>
      <c r="U168" s="270">
        <v>0.20699999999999999</v>
      </c>
      <c r="V168" s="270">
        <v>0.218</v>
      </c>
      <c r="W168" s="270">
        <v>0.23</v>
      </c>
      <c r="X168" s="270">
        <v>0.24199999999999999</v>
      </c>
      <c r="Y168" s="270">
        <v>0.1</v>
      </c>
      <c r="Z168" s="270">
        <v>0.115</v>
      </c>
      <c r="AA168" s="270">
        <v>0.126</v>
      </c>
      <c r="AB168" s="270">
        <v>0.13800000000000001</v>
      </c>
      <c r="AC168" s="270">
        <v>0.152</v>
      </c>
      <c r="AD168" s="270">
        <v>1.6E-2</v>
      </c>
      <c r="AE168" s="270">
        <v>1.7000000000000001E-2</v>
      </c>
      <c r="AF168" s="270">
        <v>1.7999999999999999E-2</v>
      </c>
      <c r="AG168" s="270">
        <v>1.7999999999999999E-2</v>
      </c>
      <c r="AH168" s="270">
        <v>1.9E-2</v>
      </c>
      <c r="AI168" s="270">
        <v>0.10100000000000001</v>
      </c>
      <c r="AJ168" s="270">
        <v>0.114</v>
      </c>
      <c r="AK168" s="270">
        <v>0.127</v>
      </c>
      <c r="AL168" s="270">
        <v>0.13800000000000001</v>
      </c>
      <c r="AM168" s="270">
        <v>0.151</v>
      </c>
      <c r="AN168" s="270">
        <v>2.1999999999999999E-2</v>
      </c>
      <c r="AO168" s="270">
        <v>2.1999999999999999E-2</v>
      </c>
      <c r="AP168" s="270">
        <v>2.1999999999999999E-2</v>
      </c>
      <c r="AQ168" s="270">
        <v>2.1999999999999999E-2</v>
      </c>
      <c r="AR168" s="270">
        <v>2.1999999999999999E-2</v>
      </c>
      <c r="AS168" s="270">
        <v>0.152</v>
      </c>
      <c r="AT168" s="270">
        <v>0.16600000000000001</v>
      </c>
      <c r="AU168" s="270">
        <v>0.17799999999999999</v>
      </c>
      <c r="AV168" s="270">
        <v>0.191</v>
      </c>
      <c r="AW168" s="270">
        <v>0.20499999999999999</v>
      </c>
      <c r="AX168" s="270">
        <v>0</v>
      </c>
      <c r="AY168" s="270">
        <v>0</v>
      </c>
      <c r="AZ168" s="270">
        <v>0</v>
      </c>
      <c r="BA168" s="270">
        <v>0</v>
      </c>
      <c r="BB168" s="270">
        <v>0</v>
      </c>
      <c r="BC168" s="270">
        <v>0</v>
      </c>
      <c r="BD168" s="270">
        <v>0</v>
      </c>
      <c r="BE168" s="270">
        <v>0</v>
      </c>
      <c r="BF168" s="270">
        <v>0</v>
      </c>
      <c r="BG168" s="270">
        <v>0</v>
      </c>
    </row>
    <row r="169" spans="1:59">
      <c r="A169" s="267" t="s">
        <v>552</v>
      </c>
      <c r="B169" s="268">
        <v>0.88874999999999993</v>
      </c>
      <c r="C169" s="268">
        <v>1.1499999999999999</v>
      </c>
      <c r="D169" s="268">
        <v>0</v>
      </c>
      <c r="E169" s="268"/>
      <c r="F169" s="269">
        <v>11978</v>
      </c>
      <c r="G169" s="270">
        <v>0.55200000000000005</v>
      </c>
      <c r="H169" s="270">
        <v>3.4000000000000002E-2</v>
      </c>
      <c r="I169" s="270">
        <v>5.6000000000000001E-2</v>
      </c>
      <c r="J169" s="270">
        <v>0</v>
      </c>
      <c r="K169" s="270">
        <v>0.15</v>
      </c>
      <c r="L169" s="270">
        <v>9.6749999999999781E-2</v>
      </c>
      <c r="M169" s="271">
        <v>46.08448822841877</v>
      </c>
      <c r="N169" s="269">
        <v>12500</v>
      </c>
      <c r="O169" s="269">
        <v>13500</v>
      </c>
      <c r="P169" s="269">
        <v>14000</v>
      </c>
      <c r="Q169" s="269">
        <v>14000</v>
      </c>
      <c r="R169" s="269">
        <v>14000</v>
      </c>
      <c r="S169" s="269" t="s">
        <v>193</v>
      </c>
      <c r="T169" s="270">
        <v>0.55000000000000004</v>
      </c>
      <c r="U169" s="270">
        <v>0.56999999999999995</v>
      </c>
      <c r="V169" s="270">
        <v>0.57999999999999996</v>
      </c>
      <c r="W169" s="270">
        <v>0.59</v>
      </c>
      <c r="X169" s="270">
        <v>0.6</v>
      </c>
      <c r="Y169" s="270">
        <v>0.05</v>
      </c>
      <c r="Z169" s="270">
        <v>0.06</v>
      </c>
      <c r="AA169" s="270">
        <v>7.0000000000000007E-2</v>
      </c>
      <c r="AB169" s="270">
        <v>7.4999999999999997E-2</v>
      </c>
      <c r="AC169" s="270">
        <v>7.5999999999999998E-2</v>
      </c>
      <c r="AD169" s="270">
        <v>2.5999999999999999E-2</v>
      </c>
      <c r="AE169" s="270">
        <v>2.7E-2</v>
      </c>
      <c r="AF169" s="270">
        <v>2.8000000000000001E-2</v>
      </c>
      <c r="AG169" s="270">
        <v>2.9000000000000001E-2</v>
      </c>
      <c r="AH169" s="270">
        <v>0.03</v>
      </c>
      <c r="AI169" s="270">
        <v>0</v>
      </c>
      <c r="AJ169" s="270">
        <v>0</v>
      </c>
      <c r="AK169" s="270">
        <v>0</v>
      </c>
      <c r="AL169" s="270">
        <v>0</v>
      </c>
      <c r="AM169" s="270">
        <v>0</v>
      </c>
      <c r="AN169" s="270">
        <v>1.4999999999999999E-2</v>
      </c>
      <c r="AO169" s="270">
        <v>1.6E-2</v>
      </c>
      <c r="AP169" s="270">
        <v>1.7000000000000001E-2</v>
      </c>
      <c r="AQ169" s="270">
        <v>1.9E-2</v>
      </c>
      <c r="AR169" s="270">
        <v>0.02</v>
      </c>
      <c r="AS169" s="270">
        <v>-0.60599999999999998</v>
      </c>
      <c r="AT169" s="270">
        <v>-0.58799999999999997</v>
      </c>
      <c r="AU169" s="270">
        <v>-0.58799999999999997</v>
      </c>
      <c r="AV169" s="270">
        <v>-0.58799999999999997</v>
      </c>
      <c r="AW169" s="270">
        <v>-0.57399999999999995</v>
      </c>
      <c r="AX169" s="270">
        <v>0</v>
      </c>
      <c r="AY169" s="270">
        <v>0</v>
      </c>
      <c r="AZ169" s="270">
        <v>0</v>
      </c>
      <c r="BA169" s="270">
        <v>0</v>
      </c>
      <c r="BB169" s="270">
        <v>0</v>
      </c>
      <c r="BC169" s="270">
        <v>0</v>
      </c>
      <c r="BD169" s="270">
        <v>0</v>
      </c>
      <c r="BE169" s="270">
        <v>0</v>
      </c>
      <c r="BF169" s="270">
        <v>0</v>
      </c>
      <c r="BG169" s="270">
        <v>0</v>
      </c>
    </row>
    <row r="170" spans="1:59">
      <c r="A170" s="267" t="s">
        <v>553</v>
      </c>
      <c r="B170" s="268" t="s">
        <v>395</v>
      </c>
      <c r="C170" s="268">
        <v>0</v>
      </c>
      <c r="D170" s="268">
        <v>0</v>
      </c>
      <c r="E170" s="268"/>
      <c r="F170" s="269" t="e">
        <v>#N/A</v>
      </c>
      <c r="G170" s="270">
        <v>0</v>
      </c>
      <c r="H170" s="270">
        <v>0</v>
      </c>
      <c r="I170" s="270">
        <v>0</v>
      </c>
      <c r="J170" s="270">
        <v>0</v>
      </c>
      <c r="K170" s="270">
        <v>0</v>
      </c>
      <c r="L170" s="270" t="e">
        <v>#VALUE!</v>
      </c>
      <c r="M170" s="271" t="s">
        <v>395</v>
      </c>
      <c r="N170" s="269">
        <v>0</v>
      </c>
      <c r="O170" s="269">
        <v>0</v>
      </c>
      <c r="P170" s="269">
        <v>0</v>
      </c>
      <c r="Q170" s="269">
        <v>0</v>
      </c>
      <c r="R170" s="269">
        <v>0</v>
      </c>
      <c r="S170" s="269" t="s">
        <v>193</v>
      </c>
      <c r="T170" s="270">
        <v>0</v>
      </c>
      <c r="U170" s="270">
        <v>0</v>
      </c>
      <c r="V170" s="270">
        <v>0</v>
      </c>
      <c r="W170" s="270">
        <v>0</v>
      </c>
      <c r="X170" s="270">
        <v>0</v>
      </c>
      <c r="Y170" s="270">
        <v>0</v>
      </c>
      <c r="Z170" s="270">
        <v>0</v>
      </c>
      <c r="AA170" s="270">
        <v>0</v>
      </c>
      <c r="AB170" s="270">
        <v>0</v>
      </c>
      <c r="AC170" s="270">
        <v>0</v>
      </c>
      <c r="AD170" s="270">
        <v>0</v>
      </c>
      <c r="AE170" s="270">
        <v>0</v>
      </c>
      <c r="AF170" s="270">
        <v>0</v>
      </c>
      <c r="AG170" s="270">
        <v>0</v>
      </c>
      <c r="AH170" s="270">
        <v>0</v>
      </c>
      <c r="AI170" s="270">
        <v>0</v>
      </c>
      <c r="AJ170" s="270">
        <v>0</v>
      </c>
      <c r="AK170" s="270">
        <v>0</v>
      </c>
      <c r="AL170" s="270">
        <v>0</v>
      </c>
      <c r="AM170" s="270">
        <v>0</v>
      </c>
      <c r="AN170" s="270">
        <v>0</v>
      </c>
      <c r="AO170" s="270">
        <v>0</v>
      </c>
      <c r="AP170" s="270">
        <v>0</v>
      </c>
      <c r="AQ170" s="270">
        <v>0</v>
      </c>
      <c r="AR170" s="270">
        <v>0</v>
      </c>
      <c r="AS170" s="270">
        <v>0</v>
      </c>
      <c r="AT170" s="270">
        <v>0</v>
      </c>
      <c r="AU170" s="270">
        <v>0</v>
      </c>
      <c r="AV170" s="270">
        <v>0</v>
      </c>
      <c r="AW170" s="270">
        <v>0</v>
      </c>
      <c r="AX170" s="270">
        <v>0</v>
      </c>
      <c r="AY170" s="270">
        <v>0</v>
      </c>
      <c r="AZ170" s="270">
        <v>0</v>
      </c>
      <c r="BA170" s="270">
        <v>0</v>
      </c>
      <c r="BB170" s="270">
        <v>0</v>
      </c>
      <c r="BC170" s="270">
        <v>0</v>
      </c>
      <c r="BD170" s="270">
        <v>0</v>
      </c>
      <c r="BE170" s="270">
        <v>0</v>
      </c>
      <c r="BF170" s="270">
        <v>0</v>
      </c>
      <c r="BG170" s="270">
        <v>0</v>
      </c>
    </row>
    <row r="171" spans="1:59">
      <c r="A171" s="267" t="s">
        <v>554</v>
      </c>
      <c r="B171" s="268">
        <v>2.1116666666666668</v>
      </c>
      <c r="C171" s="268">
        <v>3.3120000000000007</v>
      </c>
      <c r="D171" s="268">
        <v>2E-3</v>
      </c>
      <c r="E171" s="268"/>
      <c r="F171" s="269">
        <v>18009</v>
      </c>
      <c r="G171" s="270">
        <v>0.73399999999999999</v>
      </c>
      <c r="H171" s="270">
        <v>0.35</v>
      </c>
      <c r="I171" s="270">
        <v>7.0000000000000001E-3</v>
      </c>
      <c r="J171" s="270">
        <v>0.32700000000000001</v>
      </c>
      <c r="K171" s="270">
        <v>2.1999999999999999E-2</v>
      </c>
      <c r="L171" s="270">
        <v>0.66966666666666685</v>
      </c>
      <c r="M171" s="271">
        <v>40.757399078238656</v>
      </c>
      <c r="N171" s="269">
        <v>18180</v>
      </c>
      <c r="O171" s="269">
        <v>18362</v>
      </c>
      <c r="P171" s="269">
        <v>18545</v>
      </c>
      <c r="Q171" s="269">
        <v>18730</v>
      </c>
      <c r="R171" s="269">
        <v>18917</v>
      </c>
      <c r="S171" s="269" t="s">
        <v>156</v>
      </c>
      <c r="T171" s="270">
        <v>0.83399999999999996</v>
      </c>
      <c r="U171" s="270">
        <v>0.88700000000000001</v>
      </c>
      <c r="V171" s="270">
        <v>0.94299999999999995</v>
      </c>
      <c r="W171" s="270">
        <v>1</v>
      </c>
      <c r="X171" s="270">
        <v>1.05</v>
      </c>
      <c r="Y171" s="270">
        <v>0.38800000000000001</v>
      </c>
      <c r="Z171" s="270">
        <v>0.41199999999999998</v>
      </c>
      <c r="AA171" s="270">
        <v>0.439</v>
      </c>
      <c r="AB171" s="270">
        <v>0.46700000000000003</v>
      </c>
      <c r="AC171" s="270">
        <v>0.49</v>
      </c>
      <c r="AD171" s="270">
        <v>4.3999999999999997E-2</v>
      </c>
      <c r="AE171" s="270">
        <v>4.5999999999999999E-2</v>
      </c>
      <c r="AF171" s="270">
        <v>4.9000000000000002E-2</v>
      </c>
      <c r="AG171" s="270">
        <v>5.2999999999999999E-2</v>
      </c>
      <c r="AH171" s="270">
        <v>5.6000000000000001E-2</v>
      </c>
      <c r="AI171" s="270">
        <v>0.38100000000000001</v>
      </c>
      <c r="AJ171" s="270">
        <v>0.40500000000000003</v>
      </c>
      <c r="AK171" s="270">
        <v>0.43099999999999999</v>
      </c>
      <c r="AL171" s="270">
        <v>0.45900000000000002</v>
      </c>
      <c r="AM171" s="270">
        <v>0.48199999999999998</v>
      </c>
      <c r="AN171" s="270">
        <v>0.03</v>
      </c>
      <c r="AO171" s="270">
        <v>3.5000000000000003E-2</v>
      </c>
      <c r="AP171" s="270">
        <v>4.1000000000000002E-2</v>
      </c>
      <c r="AQ171" s="270">
        <v>4.8000000000000001E-2</v>
      </c>
      <c r="AR171" s="270">
        <v>5.6000000000000001E-2</v>
      </c>
      <c r="AS171" s="270">
        <v>0.84399999999999997</v>
      </c>
      <c r="AT171" s="270">
        <v>0.89700000000000002</v>
      </c>
      <c r="AU171" s="270">
        <v>0.95499999999999996</v>
      </c>
      <c r="AV171" s="270">
        <v>1.0149999999999999</v>
      </c>
      <c r="AW171" s="270">
        <v>1.0660000000000001</v>
      </c>
      <c r="AX171" s="270">
        <v>0.5</v>
      </c>
      <c r="AY171" s="270">
        <v>0</v>
      </c>
      <c r="AZ171" s="270">
        <v>0</v>
      </c>
      <c r="BA171" s="270">
        <v>0</v>
      </c>
      <c r="BB171" s="270">
        <v>0</v>
      </c>
      <c r="BC171" s="270">
        <v>0</v>
      </c>
      <c r="BD171" s="270">
        <v>0</v>
      </c>
      <c r="BE171" s="270">
        <v>0</v>
      </c>
      <c r="BF171" s="270">
        <v>0</v>
      </c>
      <c r="BG171" s="270">
        <v>0</v>
      </c>
    </row>
    <row r="172" spans="1:59">
      <c r="A172" s="267" t="s">
        <v>555</v>
      </c>
      <c r="B172" s="268">
        <v>6.2166666666666648E-2</v>
      </c>
      <c r="C172" s="268">
        <v>0.23699999999999999</v>
      </c>
      <c r="D172" s="268">
        <v>0</v>
      </c>
      <c r="E172" s="268"/>
      <c r="F172" s="269">
        <v>450</v>
      </c>
      <c r="G172" s="270">
        <v>5.1999999999999998E-2</v>
      </c>
      <c r="H172" s="270">
        <v>1E-3</v>
      </c>
      <c r="I172" s="270">
        <v>0</v>
      </c>
      <c r="J172" s="270">
        <v>0</v>
      </c>
      <c r="K172" s="270">
        <v>3.0000000000000001E-3</v>
      </c>
      <c r="L172" s="270">
        <v>6.1666666666666467E-3</v>
      </c>
      <c r="M172" s="271">
        <v>115.55555555555556</v>
      </c>
      <c r="N172" s="269">
        <v>464</v>
      </c>
      <c r="O172" s="269">
        <v>488</v>
      </c>
      <c r="P172" s="269">
        <v>513</v>
      </c>
      <c r="Q172" s="269">
        <v>539</v>
      </c>
      <c r="R172" s="269">
        <v>566</v>
      </c>
      <c r="S172" s="269" t="s">
        <v>220</v>
      </c>
      <c r="T172" s="270">
        <v>5.3999999999999999E-2</v>
      </c>
      <c r="U172" s="270">
        <v>5.8000000000000003E-2</v>
      </c>
      <c r="V172" s="270">
        <v>0.06</v>
      </c>
      <c r="W172" s="270">
        <v>6.2E-2</v>
      </c>
      <c r="X172" s="270">
        <v>6.3E-2</v>
      </c>
      <c r="Y172" s="270">
        <v>2E-3</v>
      </c>
      <c r="Z172" s="270">
        <v>3.0000000000000001E-3</v>
      </c>
      <c r="AA172" s="270">
        <v>3.0000000000000001E-3</v>
      </c>
      <c r="AB172" s="270">
        <v>4.0000000000000001E-3</v>
      </c>
      <c r="AC172" s="270">
        <v>4.0000000000000001E-3</v>
      </c>
      <c r="AD172" s="270">
        <v>0</v>
      </c>
      <c r="AE172" s="270">
        <v>0</v>
      </c>
      <c r="AF172" s="270">
        <v>0</v>
      </c>
      <c r="AG172" s="270">
        <v>0</v>
      </c>
      <c r="AH172" s="270">
        <v>0</v>
      </c>
      <c r="AI172" s="270">
        <v>0</v>
      </c>
      <c r="AJ172" s="270">
        <v>0</v>
      </c>
      <c r="AK172" s="270">
        <v>0</v>
      </c>
      <c r="AL172" s="270">
        <v>0</v>
      </c>
      <c r="AM172" s="270">
        <v>0</v>
      </c>
      <c r="AN172" s="270">
        <v>3.0000000000000001E-3</v>
      </c>
      <c r="AO172" s="270">
        <v>4.0000000000000001E-3</v>
      </c>
      <c r="AP172" s="270">
        <v>4.0000000000000001E-3</v>
      </c>
      <c r="AQ172" s="270">
        <v>5.0000000000000001E-3</v>
      </c>
      <c r="AR172" s="270">
        <v>6.0000000000000001E-3</v>
      </c>
      <c r="AS172" s="270">
        <v>6.0000000000000001E-3</v>
      </c>
      <c r="AT172" s="270">
        <v>7.0000000000000001E-3</v>
      </c>
      <c r="AU172" s="270">
        <v>7.0000000000000001E-3</v>
      </c>
      <c r="AV172" s="270">
        <v>7.0000000000000001E-3</v>
      </c>
      <c r="AW172" s="270">
        <v>7.0000000000000001E-3</v>
      </c>
      <c r="AX172" s="270">
        <v>0</v>
      </c>
      <c r="AY172" s="270">
        <v>0</v>
      </c>
      <c r="AZ172" s="270">
        <v>0</v>
      </c>
      <c r="BA172" s="270">
        <v>0</v>
      </c>
      <c r="BB172" s="270">
        <v>0</v>
      </c>
      <c r="BC172" s="270">
        <v>0</v>
      </c>
      <c r="BD172" s="270">
        <v>0</v>
      </c>
      <c r="BE172" s="270">
        <v>0</v>
      </c>
      <c r="BF172" s="270">
        <v>0</v>
      </c>
      <c r="BG172" s="270">
        <v>0</v>
      </c>
    </row>
    <row r="173" spans="1:59">
      <c r="A173" s="267" t="s">
        <v>556</v>
      </c>
      <c r="B173" s="268">
        <v>0.83950000000000002</v>
      </c>
      <c r="C173" s="268">
        <v>5.8</v>
      </c>
      <c r="D173" s="268">
        <v>7.8E-2</v>
      </c>
      <c r="E173" s="268"/>
      <c r="F173" s="269">
        <v>4000</v>
      </c>
      <c r="G173" s="270">
        <v>0.17</v>
      </c>
      <c r="H173" s="270">
        <v>0.18</v>
      </c>
      <c r="I173" s="270">
        <v>0.06</v>
      </c>
      <c r="J173" s="270">
        <v>0.06</v>
      </c>
      <c r="K173" s="270">
        <v>0.02</v>
      </c>
      <c r="L173" s="270">
        <v>0.27150000000000007</v>
      </c>
      <c r="M173" s="271">
        <v>42.5</v>
      </c>
      <c r="N173" s="269">
        <v>4000</v>
      </c>
      <c r="O173" s="269">
        <v>4000</v>
      </c>
      <c r="P173" s="269">
        <v>4000</v>
      </c>
      <c r="Q173" s="269">
        <v>4000</v>
      </c>
      <c r="R173" s="269">
        <v>4000</v>
      </c>
      <c r="S173" s="269" t="s">
        <v>140</v>
      </c>
      <c r="T173" s="270">
        <v>0.17</v>
      </c>
      <c r="U173" s="270">
        <v>0.17</v>
      </c>
      <c r="V173" s="270">
        <v>0.185</v>
      </c>
      <c r="W173" s="270">
        <v>0.19</v>
      </c>
      <c r="X173" s="270">
        <v>0.2</v>
      </c>
      <c r="Y173" s="270">
        <v>0.18</v>
      </c>
      <c r="Z173" s="270">
        <v>0.18</v>
      </c>
      <c r="AA173" s="270">
        <v>0.185</v>
      </c>
      <c r="AB173" s="270">
        <v>0.19</v>
      </c>
      <c r="AC173" s="270">
        <v>0.19</v>
      </c>
      <c r="AD173" s="270">
        <v>0.06</v>
      </c>
      <c r="AE173" s="270">
        <v>0.06</v>
      </c>
      <c r="AF173" s="270">
        <v>0.06</v>
      </c>
      <c r="AG173" s="270">
        <v>7.0000000000000007E-2</v>
      </c>
      <c r="AH173" s="270">
        <v>0.08</v>
      </c>
      <c r="AI173" s="270">
        <v>0.06</v>
      </c>
      <c r="AJ173" s="270">
        <v>7.0000000000000007E-2</v>
      </c>
      <c r="AK173" s="270">
        <v>7.0000000000000007E-2</v>
      </c>
      <c r="AL173" s="270">
        <v>0.08</v>
      </c>
      <c r="AM173" s="270">
        <v>0.08</v>
      </c>
      <c r="AN173" s="270">
        <v>1.4E-2</v>
      </c>
      <c r="AO173" s="270">
        <v>1.4E-2</v>
      </c>
      <c r="AP173" s="270">
        <v>1.4999999999999999E-2</v>
      </c>
      <c r="AQ173" s="270">
        <v>1.4999999999999999E-2</v>
      </c>
      <c r="AR173" s="270">
        <v>1.6E-2</v>
      </c>
      <c r="AS173" s="270">
        <v>0.217</v>
      </c>
      <c r="AT173" s="270">
        <v>0.22600000000000001</v>
      </c>
      <c r="AU173" s="270">
        <v>0.23799999999999999</v>
      </c>
      <c r="AV173" s="270">
        <v>0.251</v>
      </c>
      <c r="AW173" s="270">
        <v>0.26500000000000001</v>
      </c>
      <c r="AX173" s="270">
        <v>0</v>
      </c>
      <c r="AY173" s="270">
        <v>0</v>
      </c>
      <c r="AZ173" s="270">
        <v>0</v>
      </c>
      <c r="BA173" s="270">
        <v>0</v>
      </c>
      <c r="BB173" s="270">
        <v>0</v>
      </c>
      <c r="BC173" s="270">
        <v>0</v>
      </c>
      <c r="BD173" s="270">
        <v>0</v>
      </c>
      <c r="BE173" s="270">
        <v>0</v>
      </c>
      <c r="BF173" s="270">
        <v>0</v>
      </c>
      <c r="BG173" s="270">
        <v>0</v>
      </c>
    </row>
    <row r="174" spans="1:59">
      <c r="A174" s="267" t="s">
        <v>557</v>
      </c>
      <c r="B174" s="268">
        <v>0.1333333333333333</v>
      </c>
      <c r="C174" s="268">
        <v>0.33300000000000002</v>
      </c>
      <c r="D174" s="268">
        <v>0</v>
      </c>
      <c r="E174" s="268"/>
      <c r="F174" s="269">
        <v>2028</v>
      </c>
      <c r="G174" s="270">
        <v>0.1</v>
      </c>
      <c r="H174" s="270">
        <v>0.01</v>
      </c>
      <c r="I174" s="270">
        <v>0</v>
      </c>
      <c r="J174" s="270">
        <v>0.02</v>
      </c>
      <c r="K174" s="270">
        <v>1E-3</v>
      </c>
      <c r="L174" s="270">
        <v>2.3333333333332984E-3</v>
      </c>
      <c r="M174" s="271">
        <v>49.30966469428008</v>
      </c>
      <c r="N174" s="269">
        <v>2149</v>
      </c>
      <c r="O174" s="269">
        <v>2365</v>
      </c>
      <c r="P174" s="269">
        <v>2601</v>
      </c>
      <c r="Q174" s="269">
        <v>2861</v>
      </c>
      <c r="R174" s="269">
        <v>3147</v>
      </c>
      <c r="S174" s="269" t="s">
        <v>145</v>
      </c>
      <c r="T174" s="270">
        <v>0.105</v>
      </c>
      <c r="U174" s="270">
        <v>0.115</v>
      </c>
      <c r="V174" s="270">
        <v>0.126</v>
      </c>
      <c r="W174" s="270">
        <v>0.13800000000000001</v>
      </c>
      <c r="X174" s="270">
        <v>0.151</v>
      </c>
      <c r="Y174" s="270">
        <v>0.01</v>
      </c>
      <c r="Z174" s="270">
        <v>0.01</v>
      </c>
      <c r="AA174" s="270">
        <v>0.01</v>
      </c>
      <c r="AB174" s="270">
        <v>0.01</v>
      </c>
      <c r="AC174" s="270">
        <v>0.01</v>
      </c>
      <c r="AD174" s="270">
        <v>0</v>
      </c>
      <c r="AE174" s="270">
        <v>0</v>
      </c>
      <c r="AF174" s="270">
        <v>0</v>
      </c>
      <c r="AG174" s="270">
        <v>0</v>
      </c>
      <c r="AH174" s="270">
        <v>0</v>
      </c>
      <c r="AI174" s="270">
        <v>0.03</v>
      </c>
      <c r="AJ174" s="270">
        <v>0.03</v>
      </c>
      <c r="AK174" s="270">
        <v>0.03</v>
      </c>
      <c r="AL174" s="270">
        <v>0.04</v>
      </c>
      <c r="AM174" s="270">
        <v>0.04</v>
      </c>
      <c r="AN174" s="270">
        <v>1E-3</v>
      </c>
      <c r="AO174" s="270">
        <v>1E-3</v>
      </c>
      <c r="AP174" s="270">
        <v>1E-3</v>
      </c>
      <c r="AQ174" s="270">
        <v>1E-3</v>
      </c>
      <c r="AR174" s="270">
        <v>1E-3</v>
      </c>
      <c r="AS174" s="270">
        <v>0.01</v>
      </c>
      <c r="AT174" s="270">
        <v>1.0999999999999999E-2</v>
      </c>
      <c r="AU174" s="270">
        <v>1.0999999999999999E-2</v>
      </c>
      <c r="AV174" s="270">
        <v>1.2999999999999999E-2</v>
      </c>
      <c r="AW174" s="270">
        <v>1.4E-2</v>
      </c>
      <c r="AX174" s="270">
        <v>0</v>
      </c>
      <c r="AY174" s="270">
        <v>0</v>
      </c>
      <c r="AZ174" s="270">
        <v>0</v>
      </c>
      <c r="BA174" s="270">
        <v>0</v>
      </c>
      <c r="BB174" s="270">
        <v>0</v>
      </c>
      <c r="BC174" s="270">
        <v>0</v>
      </c>
      <c r="BD174" s="270">
        <v>0</v>
      </c>
      <c r="BE174" s="270">
        <v>0</v>
      </c>
      <c r="BF174" s="270">
        <v>0</v>
      </c>
      <c r="BG174" s="270">
        <v>0</v>
      </c>
    </row>
    <row r="175" spans="1:59">
      <c r="A175" s="267" t="s">
        <v>558</v>
      </c>
      <c r="B175" s="268">
        <v>0.36749999999999999</v>
      </c>
      <c r="C175" s="268">
        <v>0</v>
      </c>
      <c r="D175" s="268">
        <v>0</v>
      </c>
      <c r="E175" s="268"/>
      <c r="F175" s="269">
        <v>1200</v>
      </c>
      <c r="G175" s="270">
        <v>0.37</v>
      </c>
      <c r="H175" s="270">
        <v>1.6E-2</v>
      </c>
      <c r="I175" s="270">
        <v>1.7999999999999999E-2</v>
      </c>
      <c r="J175" s="270">
        <v>5.0000000000000001E-3</v>
      </c>
      <c r="K175" s="270">
        <v>0.09</v>
      </c>
      <c r="L175" s="270">
        <v>-0.13150000000000001</v>
      </c>
      <c r="M175" s="271">
        <v>308.33333333333331</v>
      </c>
      <c r="N175" s="269">
        <v>1200</v>
      </c>
      <c r="O175" s="269">
        <v>1200</v>
      </c>
      <c r="P175" s="269">
        <v>1200</v>
      </c>
      <c r="Q175" s="269">
        <v>1200</v>
      </c>
      <c r="R175" s="269">
        <v>1200</v>
      </c>
      <c r="S175" s="269" t="s">
        <v>149</v>
      </c>
      <c r="T175" s="270">
        <v>9.4E-2</v>
      </c>
      <c r="U175" s="270">
        <v>9.4E-2</v>
      </c>
      <c r="V175" s="270">
        <v>9.4E-2</v>
      </c>
      <c r="W175" s="270">
        <v>9.4E-2</v>
      </c>
      <c r="X175" s="270">
        <v>9.4E-2</v>
      </c>
      <c r="Y175" s="270">
        <v>1.4999999999999999E-2</v>
      </c>
      <c r="Z175" s="270">
        <v>1.4999999999999999E-2</v>
      </c>
      <c r="AA175" s="270">
        <v>1.4999999999999999E-2</v>
      </c>
      <c r="AB175" s="270">
        <v>1.4999999999999999E-2</v>
      </c>
      <c r="AC175" s="270">
        <v>1.4999999999999999E-2</v>
      </c>
      <c r="AD175" s="270">
        <v>1.4999999999999999E-2</v>
      </c>
      <c r="AE175" s="270">
        <v>1.4999999999999999E-2</v>
      </c>
      <c r="AF175" s="270">
        <v>1.4999999999999999E-2</v>
      </c>
      <c r="AG175" s="270">
        <v>1.4999999999999999E-2</v>
      </c>
      <c r="AH175" s="270">
        <v>1.4999999999999999E-2</v>
      </c>
      <c r="AI175" s="270">
        <v>6.0000000000000001E-3</v>
      </c>
      <c r="AJ175" s="270">
        <v>6.0000000000000001E-3</v>
      </c>
      <c r="AK175" s="270">
        <v>6.0000000000000001E-3</v>
      </c>
      <c r="AL175" s="270">
        <v>6.0000000000000001E-3</v>
      </c>
      <c r="AM175" s="270">
        <v>6.0000000000000001E-3</v>
      </c>
      <c r="AN175" s="270">
        <v>0</v>
      </c>
      <c r="AO175" s="270">
        <v>0</v>
      </c>
      <c r="AP175" s="270">
        <v>0</v>
      </c>
      <c r="AQ175" s="270">
        <v>0</v>
      </c>
      <c r="AR175" s="270">
        <v>0</v>
      </c>
      <c r="AS175" s="270">
        <v>1.0999999999999999E-2</v>
      </c>
      <c r="AT175" s="270">
        <v>1.0999999999999999E-2</v>
      </c>
      <c r="AU175" s="270">
        <v>1.0999999999999999E-2</v>
      </c>
      <c r="AV175" s="270">
        <v>1.0999999999999999E-2</v>
      </c>
      <c r="AW175" s="270">
        <v>1.0999999999999999E-2</v>
      </c>
      <c r="AX175" s="270">
        <v>0</v>
      </c>
      <c r="AY175" s="270">
        <v>0</v>
      </c>
      <c r="AZ175" s="270">
        <v>0</v>
      </c>
      <c r="BA175" s="270">
        <v>0</v>
      </c>
      <c r="BB175" s="270">
        <v>0</v>
      </c>
      <c r="BC175" s="270">
        <v>0</v>
      </c>
      <c r="BD175" s="270">
        <v>0</v>
      </c>
      <c r="BE175" s="270">
        <v>0</v>
      </c>
      <c r="BF175" s="270">
        <v>0</v>
      </c>
      <c r="BG175" s="270">
        <v>0</v>
      </c>
    </row>
    <row r="176" spans="1:59">
      <c r="A176" s="267" t="s">
        <v>559</v>
      </c>
      <c r="B176" s="268">
        <v>0.10833333333333335</v>
      </c>
      <c r="C176" s="268">
        <v>0.45200000000000001</v>
      </c>
      <c r="D176" s="268">
        <v>0</v>
      </c>
      <c r="E176" s="268"/>
      <c r="F176" s="269">
        <v>1375</v>
      </c>
      <c r="G176" s="270">
        <v>6.3E-2</v>
      </c>
      <c r="H176" s="270">
        <v>8.0000000000000002E-3</v>
      </c>
      <c r="I176" s="270">
        <v>1E-3</v>
      </c>
      <c r="J176" s="270">
        <v>6.0000000000000001E-3</v>
      </c>
      <c r="K176" s="270">
        <v>3.0000000000000001E-3</v>
      </c>
      <c r="L176" s="270">
        <v>2.7333333333333334E-2</v>
      </c>
      <c r="M176" s="271">
        <v>45.81818181818182</v>
      </c>
      <c r="N176" s="269">
        <v>1400</v>
      </c>
      <c r="O176" s="269">
        <v>1500</v>
      </c>
      <c r="P176" s="269">
        <v>1525</v>
      </c>
      <c r="Q176" s="269">
        <v>1550</v>
      </c>
      <c r="R176" s="269">
        <v>1575</v>
      </c>
      <c r="S176" s="269" t="s">
        <v>128</v>
      </c>
      <c r="T176" s="270">
        <v>6.5000000000000002E-2</v>
      </c>
      <c r="U176" s="270">
        <v>6.7000000000000004E-2</v>
      </c>
      <c r="V176" s="270">
        <v>6.9000000000000006E-2</v>
      </c>
      <c r="W176" s="270">
        <v>7.0999999999999994E-2</v>
      </c>
      <c r="X176" s="270">
        <v>7.2999999999999995E-2</v>
      </c>
      <c r="Y176" s="270">
        <v>0.01</v>
      </c>
      <c r="Z176" s="270">
        <v>1.2E-2</v>
      </c>
      <c r="AA176" s="270">
        <v>1.4E-2</v>
      </c>
      <c r="AB176" s="270">
        <v>1.6E-2</v>
      </c>
      <c r="AC176" s="270">
        <v>1.7999999999999999E-2</v>
      </c>
      <c r="AD176" s="270">
        <v>1E-3</v>
      </c>
      <c r="AE176" s="270">
        <v>1E-3</v>
      </c>
      <c r="AF176" s="270">
        <v>1E-3</v>
      </c>
      <c r="AG176" s="270">
        <v>1E-3</v>
      </c>
      <c r="AH176" s="270">
        <v>1E-3</v>
      </c>
      <c r="AI176" s="270">
        <v>7.0000000000000001E-3</v>
      </c>
      <c r="AJ176" s="270">
        <v>8.0000000000000002E-3</v>
      </c>
      <c r="AK176" s="270">
        <v>8.9999999999999993E-3</v>
      </c>
      <c r="AL176" s="270">
        <v>0.01</v>
      </c>
      <c r="AM176" s="270">
        <v>1.0999999999999999E-2</v>
      </c>
      <c r="AN176" s="270">
        <v>4.0000000000000001E-3</v>
      </c>
      <c r="AO176" s="270">
        <v>5.0000000000000001E-3</v>
      </c>
      <c r="AP176" s="270">
        <v>6.0000000000000001E-3</v>
      </c>
      <c r="AQ176" s="270">
        <v>7.0000000000000001E-3</v>
      </c>
      <c r="AR176" s="270">
        <v>8.0000000000000002E-3</v>
      </c>
      <c r="AS176" s="270">
        <v>5.7000000000000002E-2</v>
      </c>
      <c r="AT176" s="270">
        <v>6.0999999999999999E-2</v>
      </c>
      <c r="AU176" s="270">
        <v>6.5000000000000002E-2</v>
      </c>
      <c r="AV176" s="270">
        <v>6.9000000000000006E-2</v>
      </c>
      <c r="AW176" s="270">
        <v>7.2999999999999995E-2</v>
      </c>
      <c r="AX176" s="270">
        <v>0</v>
      </c>
      <c r="AY176" s="270">
        <v>0</v>
      </c>
      <c r="AZ176" s="270">
        <v>0</v>
      </c>
      <c r="BA176" s="270">
        <v>0</v>
      </c>
      <c r="BB176" s="270">
        <v>0</v>
      </c>
      <c r="BC176" s="270">
        <v>0</v>
      </c>
      <c r="BD176" s="270">
        <v>0</v>
      </c>
      <c r="BE176" s="270">
        <v>0</v>
      </c>
      <c r="BF176" s="270">
        <v>0</v>
      </c>
      <c r="BG176" s="270">
        <v>0</v>
      </c>
    </row>
    <row r="177" spans="1:59">
      <c r="A177" s="267" t="s">
        <v>560</v>
      </c>
      <c r="B177" s="268">
        <v>0.64483333333333326</v>
      </c>
      <c r="C177" s="268">
        <v>1.6</v>
      </c>
      <c r="D177" s="268">
        <v>0</v>
      </c>
      <c r="E177" s="268"/>
      <c r="F177" s="269">
        <v>10800</v>
      </c>
      <c r="G177" s="270">
        <v>0.317</v>
      </c>
      <c r="H177" s="270">
        <v>1.7999999999999999E-2</v>
      </c>
      <c r="I177" s="270">
        <v>1.7000000000000001E-2</v>
      </c>
      <c r="J177" s="270">
        <v>0.245</v>
      </c>
      <c r="K177" s="270">
        <v>0.01</v>
      </c>
      <c r="L177" s="270">
        <v>3.7833333333333274E-2</v>
      </c>
      <c r="M177" s="271">
        <v>29.351851851851851</v>
      </c>
      <c r="N177" s="269">
        <v>12252</v>
      </c>
      <c r="O177" s="269">
        <v>14671</v>
      </c>
      <c r="P177" s="269">
        <v>17090</v>
      </c>
      <c r="Q177" s="269">
        <v>19509</v>
      </c>
      <c r="R177" s="269">
        <v>21928</v>
      </c>
      <c r="S177" s="269" t="s">
        <v>225</v>
      </c>
      <c r="T177" s="270">
        <v>0.35699999999999998</v>
      </c>
      <c r="U177" s="270">
        <v>0.42199999999999999</v>
      </c>
      <c r="V177" s="270">
        <v>0.48799999999999999</v>
      </c>
      <c r="W177" s="270">
        <v>0.55000000000000004</v>
      </c>
      <c r="X177" s="270">
        <v>0.61399999999999999</v>
      </c>
      <c r="Y177" s="270">
        <v>0.02</v>
      </c>
      <c r="Z177" s="270">
        <v>2.4E-2</v>
      </c>
      <c r="AA177" s="270">
        <v>2.8000000000000001E-2</v>
      </c>
      <c r="AB177" s="270">
        <v>3.1E-2</v>
      </c>
      <c r="AC177" s="270">
        <v>3.5000000000000003E-2</v>
      </c>
      <c r="AD177" s="270">
        <v>1.9E-2</v>
      </c>
      <c r="AE177" s="270">
        <v>2.3E-2</v>
      </c>
      <c r="AF177" s="270">
        <v>2.5999999999999999E-2</v>
      </c>
      <c r="AG177" s="270">
        <v>0.03</v>
      </c>
      <c r="AH177" s="270">
        <v>3.3000000000000002E-2</v>
      </c>
      <c r="AI177" s="270">
        <v>0.27600000000000002</v>
      </c>
      <c r="AJ177" s="270">
        <v>0.32600000000000001</v>
      </c>
      <c r="AK177" s="270">
        <v>0.377</v>
      </c>
      <c r="AL177" s="270">
        <v>0.42499999999999999</v>
      </c>
      <c r="AM177" s="270">
        <v>0.47499999999999998</v>
      </c>
      <c r="AN177" s="270">
        <v>1.0999999999999999E-2</v>
      </c>
      <c r="AO177" s="270">
        <v>1.2999999999999999E-2</v>
      </c>
      <c r="AP177" s="270">
        <v>1.4999999999999999E-2</v>
      </c>
      <c r="AQ177" s="270">
        <v>1.7000000000000001E-2</v>
      </c>
      <c r="AR177" s="270">
        <v>1.9E-2</v>
      </c>
      <c r="AS177" s="270">
        <v>4.2000000000000003E-2</v>
      </c>
      <c r="AT177" s="270">
        <v>4.9000000000000002E-2</v>
      </c>
      <c r="AU177" s="270">
        <v>5.7000000000000002E-2</v>
      </c>
      <c r="AV177" s="270">
        <v>6.4000000000000001E-2</v>
      </c>
      <c r="AW177" s="270">
        <v>7.1999999999999995E-2</v>
      </c>
      <c r="AX177" s="270">
        <v>0</v>
      </c>
      <c r="AY177" s="270">
        <v>0</v>
      </c>
      <c r="AZ177" s="270">
        <v>0</v>
      </c>
      <c r="BA177" s="270">
        <v>0</v>
      </c>
      <c r="BB177" s="270">
        <v>0</v>
      </c>
      <c r="BC177" s="270">
        <v>0</v>
      </c>
      <c r="BD177" s="270">
        <v>0</v>
      </c>
      <c r="BE177" s="270">
        <v>0</v>
      </c>
      <c r="BF177" s="270">
        <v>0</v>
      </c>
      <c r="BG177" s="270">
        <v>0</v>
      </c>
    </row>
    <row r="178" spans="1:59">
      <c r="A178" s="267" t="s">
        <v>561</v>
      </c>
      <c r="B178" s="268">
        <v>1.6664166666666667</v>
      </c>
      <c r="C178" s="268">
        <v>2.5</v>
      </c>
      <c r="D178" s="268">
        <v>0.83499999999999996</v>
      </c>
      <c r="E178" s="268"/>
      <c r="F178" s="269">
        <v>11990</v>
      </c>
      <c r="G178" s="270">
        <v>0.52200000000000002</v>
      </c>
      <c r="H178" s="270">
        <v>3.6999999999999998E-2</v>
      </c>
      <c r="I178" s="270">
        <v>9.6000000000000002E-2</v>
      </c>
      <c r="J178" s="270">
        <v>4.8000000000000001E-2</v>
      </c>
      <c r="K178" s="270">
        <v>2.5000000000000001E-2</v>
      </c>
      <c r="L178" s="270">
        <v>0.10341666666666649</v>
      </c>
      <c r="M178" s="271">
        <v>43.53628023352794</v>
      </c>
      <c r="N178" s="269">
        <v>12250</v>
      </c>
      <c r="O178" s="269">
        <v>13125</v>
      </c>
      <c r="P178" s="269">
        <v>13775</v>
      </c>
      <c r="Q178" s="269">
        <v>15275</v>
      </c>
      <c r="R178" s="269">
        <v>21000</v>
      </c>
      <c r="S178" s="269" t="s">
        <v>224</v>
      </c>
      <c r="T178" s="270">
        <v>0.54800000000000004</v>
      </c>
      <c r="U178" s="270">
        <v>0.57499999999999996</v>
      </c>
      <c r="V178" s="270">
        <v>0.61499999999999999</v>
      </c>
      <c r="W178" s="270">
        <v>0.64500000000000002</v>
      </c>
      <c r="X178" s="270">
        <v>0.67500000000000004</v>
      </c>
      <c r="Y178" s="270">
        <v>5.5E-2</v>
      </c>
      <c r="Z178" s="270">
        <v>0.06</v>
      </c>
      <c r="AA178" s="270">
        <v>6.5000000000000002E-2</v>
      </c>
      <c r="AB178" s="270">
        <v>7.0000000000000007E-2</v>
      </c>
      <c r="AC178" s="270">
        <v>7.4999999999999997E-2</v>
      </c>
      <c r="AD178" s="270">
        <v>1.0999999999999999E-2</v>
      </c>
      <c r="AE178" s="270">
        <v>0.115</v>
      </c>
      <c r="AF178" s="270">
        <v>0.125</v>
      </c>
      <c r="AG178" s="270">
        <v>0.13500000000000001</v>
      </c>
      <c r="AH178" s="270">
        <v>0.14499999999999999</v>
      </c>
      <c r="AI178" s="270">
        <v>0.05</v>
      </c>
      <c r="AJ178" s="270">
        <v>5.5E-2</v>
      </c>
      <c r="AK178" s="270">
        <v>0.06</v>
      </c>
      <c r="AL178" s="270">
        <v>6.5000000000000002E-2</v>
      </c>
      <c r="AM178" s="270">
        <v>7.0000000000000007E-2</v>
      </c>
      <c r="AN178" s="270">
        <v>2.5000000000000001E-2</v>
      </c>
      <c r="AO178" s="270">
        <v>2.7E-2</v>
      </c>
      <c r="AP178" s="270">
        <v>2.8000000000000001E-2</v>
      </c>
      <c r="AQ178" s="270">
        <v>2.9000000000000001E-2</v>
      </c>
      <c r="AR178" s="270">
        <v>0.03</v>
      </c>
      <c r="AS178" s="270">
        <v>7.4999999999999997E-2</v>
      </c>
      <c r="AT178" s="270">
        <v>0.08</v>
      </c>
      <c r="AU178" s="270">
        <v>8.5000000000000006E-2</v>
      </c>
      <c r="AV178" s="270">
        <v>0.09</v>
      </c>
      <c r="AW178" s="270">
        <v>9.5000000000000001E-2</v>
      </c>
      <c r="AX178" s="270">
        <v>0</v>
      </c>
      <c r="AY178" s="270">
        <v>0</v>
      </c>
      <c r="AZ178" s="270">
        <v>0</v>
      </c>
      <c r="BA178" s="270">
        <v>0</v>
      </c>
      <c r="BB178" s="270">
        <v>0</v>
      </c>
      <c r="BC178" s="270">
        <v>0</v>
      </c>
      <c r="BD178" s="270">
        <v>0</v>
      </c>
      <c r="BE178" s="270">
        <v>0</v>
      </c>
      <c r="BF178" s="270">
        <v>0</v>
      </c>
      <c r="BG178" s="270">
        <v>0</v>
      </c>
    </row>
    <row r="179" spans="1:59">
      <c r="A179" s="267" t="s">
        <v>562</v>
      </c>
      <c r="B179" s="268">
        <v>0.35633333333333339</v>
      </c>
      <c r="C179" s="268">
        <v>7.3</v>
      </c>
      <c r="D179" s="268">
        <v>1E-3</v>
      </c>
      <c r="E179" s="268"/>
      <c r="F179" s="269">
        <v>2536</v>
      </c>
      <c r="G179" s="270">
        <v>0.13800000000000001</v>
      </c>
      <c r="H179" s="270">
        <v>4.5999999999999999E-2</v>
      </c>
      <c r="I179" s="270">
        <v>3.9E-2</v>
      </c>
      <c r="J179" s="270">
        <v>0</v>
      </c>
      <c r="K179" s="270">
        <v>6.0999999999999999E-2</v>
      </c>
      <c r="L179" s="270">
        <v>7.133333333333336E-2</v>
      </c>
      <c r="M179" s="271">
        <v>54.41640378548896</v>
      </c>
      <c r="N179" s="269">
        <v>2550</v>
      </c>
      <c r="O179" s="269">
        <v>2650</v>
      </c>
      <c r="P179" s="269">
        <v>2850</v>
      </c>
      <c r="Q179" s="269">
        <v>3000</v>
      </c>
      <c r="R179" s="269">
        <v>3200</v>
      </c>
      <c r="S179" s="269" t="s">
        <v>184</v>
      </c>
      <c r="T179" s="270">
        <v>0.126</v>
      </c>
      <c r="U179" s="270">
        <v>0.128</v>
      </c>
      <c r="V179" s="270">
        <v>0.13</v>
      </c>
      <c r="W179" s="270">
        <v>0.13200000000000001</v>
      </c>
      <c r="X179" s="270">
        <v>0.13400000000000001</v>
      </c>
      <c r="Y179" s="270">
        <v>4.8000000000000001E-2</v>
      </c>
      <c r="Z179" s="270">
        <v>0.05</v>
      </c>
      <c r="AA179" s="270">
        <v>5.1999999999999998E-2</v>
      </c>
      <c r="AB179" s="270">
        <v>5.3999999999999999E-2</v>
      </c>
      <c r="AC179" s="270">
        <v>5.6000000000000001E-2</v>
      </c>
      <c r="AD179" s="270">
        <v>0.04</v>
      </c>
      <c r="AE179" s="270">
        <v>4.1000000000000002E-2</v>
      </c>
      <c r="AF179" s="270">
        <v>4.2000000000000003E-2</v>
      </c>
      <c r="AG179" s="270">
        <v>4.2999999999999997E-2</v>
      </c>
      <c r="AH179" s="270">
        <v>4.3999999999999997E-2</v>
      </c>
      <c r="AI179" s="270">
        <v>0</v>
      </c>
      <c r="AJ179" s="270">
        <v>0</v>
      </c>
      <c r="AK179" s="270">
        <v>0</v>
      </c>
      <c r="AL179" s="270">
        <v>0</v>
      </c>
      <c r="AM179" s="270">
        <v>0</v>
      </c>
      <c r="AN179" s="270">
        <v>3.7999999999999999E-2</v>
      </c>
      <c r="AO179" s="270">
        <v>3.7999999999999999E-2</v>
      </c>
      <c r="AP179" s="270">
        <v>3.7999999999999999E-2</v>
      </c>
      <c r="AQ179" s="270">
        <v>3.7999999999999999E-2</v>
      </c>
      <c r="AR179" s="270">
        <v>3.7999999999999999E-2</v>
      </c>
      <c r="AS179" s="270">
        <v>0.107</v>
      </c>
      <c r="AT179" s="270">
        <v>0.109</v>
      </c>
      <c r="AU179" s="270">
        <v>0.112</v>
      </c>
      <c r="AV179" s="270">
        <v>0.114</v>
      </c>
      <c r="AW179" s="270">
        <v>0.11600000000000001</v>
      </c>
      <c r="AX179" s="270">
        <v>0</v>
      </c>
      <c r="AY179" s="270">
        <v>0</v>
      </c>
      <c r="AZ179" s="270">
        <v>0</v>
      </c>
      <c r="BA179" s="270">
        <v>0</v>
      </c>
      <c r="BB179" s="270">
        <v>0</v>
      </c>
      <c r="BC179" s="270">
        <v>0</v>
      </c>
      <c r="BD179" s="270">
        <v>0</v>
      </c>
      <c r="BE179" s="270">
        <v>0</v>
      </c>
      <c r="BF179" s="270">
        <v>0</v>
      </c>
      <c r="BG179" s="270">
        <v>0</v>
      </c>
    </row>
    <row r="180" spans="1:59">
      <c r="A180" s="267" t="s">
        <v>563</v>
      </c>
      <c r="B180" s="268">
        <v>2.7E-2</v>
      </c>
      <c r="C180" s="268">
        <v>4.4999999999999998E-2</v>
      </c>
      <c r="D180" s="268">
        <v>0</v>
      </c>
      <c r="E180" s="268"/>
      <c r="F180" s="269">
        <v>367</v>
      </c>
      <c r="G180" s="270">
        <v>1.9E-2</v>
      </c>
      <c r="H180" s="270">
        <v>3.0000000000000001E-3</v>
      </c>
      <c r="I180" s="270">
        <v>0</v>
      </c>
      <c r="J180" s="270">
        <v>0</v>
      </c>
      <c r="K180" s="270">
        <v>1E-3</v>
      </c>
      <c r="L180" s="270">
        <v>4.0000000000000001E-3</v>
      </c>
      <c r="M180" s="271">
        <v>51.771117166212534</v>
      </c>
      <c r="N180" s="269">
        <v>400</v>
      </c>
      <c r="O180" s="269">
        <v>425</v>
      </c>
      <c r="P180" s="269">
        <v>450</v>
      </c>
      <c r="Q180" s="269">
        <v>475</v>
      </c>
      <c r="R180" s="269">
        <v>500</v>
      </c>
      <c r="S180" s="269" t="s">
        <v>168</v>
      </c>
      <c r="T180" s="270">
        <v>2.3E-2</v>
      </c>
      <c r="U180" s="270">
        <v>2.4E-2</v>
      </c>
      <c r="V180" s="270">
        <v>2.5000000000000001E-2</v>
      </c>
      <c r="W180" s="270">
        <v>2.5999999999999999E-2</v>
      </c>
      <c r="X180" s="270">
        <v>2.7E-2</v>
      </c>
      <c r="Y180" s="270">
        <v>4.0000000000000001E-3</v>
      </c>
      <c r="Z180" s="270">
        <v>5.0000000000000001E-3</v>
      </c>
      <c r="AA180" s="270">
        <v>6.0000000000000001E-3</v>
      </c>
      <c r="AB180" s="270">
        <v>7.0000000000000001E-3</v>
      </c>
      <c r="AC180" s="270">
        <v>8.0000000000000002E-3</v>
      </c>
      <c r="AD180" s="270">
        <v>0</v>
      </c>
      <c r="AE180" s="270">
        <v>0</v>
      </c>
      <c r="AF180" s="270">
        <v>0</v>
      </c>
      <c r="AG180" s="270">
        <v>0</v>
      </c>
      <c r="AH180" s="270">
        <v>0</v>
      </c>
      <c r="AI180" s="270">
        <v>0</v>
      </c>
      <c r="AJ180" s="270">
        <v>0</v>
      </c>
      <c r="AK180" s="270">
        <v>0</v>
      </c>
      <c r="AL180" s="270">
        <v>0</v>
      </c>
      <c r="AM180" s="270">
        <v>0</v>
      </c>
      <c r="AN180" s="270">
        <v>1E-3</v>
      </c>
      <c r="AO180" s="270">
        <v>1E-3</v>
      </c>
      <c r="AP180" s="270">
        <v>1E-3</v>
      </c>
      <c r="AQ180" s="270">
        <v>1E-3</v>
      </c>
      <c r="AR180" s="270">
        <v>1E-3</v>
      </c>
      <c r="AS180" s="270">
        <v>2E-3</v>
      </c>
      <c r="AT180" s="270">
        <v>3.0000000000000001E-3</v>
      </c>
      <c r="AU180" s="270">
        <v>3.0000000000000001E-3</v>
      </c>
      <c r="AV180" s="270">
        <v>3.0000000000000001E-3</v>
      </c>
      <c r="AW180" s="270">
        <v>3.0000000000000001E-3</v>
      </c>
      <c r="AX180" s="270">
        <v>0</v>
      </c>
      <c r="AY180" s="270">
        <v>0</v>
      </c>
      <c r="AZ180" s="270">
        <v>0</v>
      </c>
      <c r="BA180" s="270">
        <v>0</v>
      </c>
      <c r="BB180" s="270">
        <v>0</v>
      </c>
      <c r="BC180" s="270">
        <v>0</v>
      </c>
      <c r="BD180" s="270">
        <v>0</v>
      </c>
      <c r="BE180" s="270">
        <v>0</v>
      </c>
      <c r="BF180" s="270">
        <v>0</v>
      </c>
      <c r="BG180" s="270">
        <v>0</v>
      </c>
    </row>
    <row r="181" spans="1:59">
      <c r="A181" s="267" t="s">
        <v>564</v>
      </c>
      <c r="B181" s="268">
        <v>0.10841666666666668</v>
      </c>
      <c r="C181" s="268">
        <v>0.94799999999999995</v>
      </c>
      <c r="D181" s="268">
        <v>0</v>
      </c>
      <c r="E181" s="268"/>
      <c r="F181" s="269">
        <v>923</v>
      </c>
      <c r="G181" s="270">
        <v>9.2999999999999999E-2</v>
      </c>
      <c r="H181" s="270">
        <v>8.9999999999999993E-3</v>
      </c>
      <c r="I181" s="270">
        <v>1E-3</v>
      </c>
      <c r="J181" s="270">
        <v>1E-3</v>
      </c>
      <c r="K181" s="270">
        <v>0</v>
      </c>
      <c r="L181" s="270">
        <v>4.4166666666666798E-3</v>
      </c>
      <c r="M181" s="271">
        <v>100.75839653304442</v>
      </c>
      <c r="N181" s="269">
        <v>1050</v>
      </c>
      <c r="O181" s="269">
        <v>1425</v>
      </c>
      <c r="P181" s="269">
        <v>1500</v>
      </c>
      <c r="Q181" s="269">
        <v>1575</v>
      </c>
      <c r="R181" s="269">
        <v>1650</v>
      </c>
      <c r="S181" s="269" t="s">
        <v>202</v>
      </c>
      <c r="T181" s="270">
        <v>0.14499999999999999</v>
      </c>
      <c r="U181" s="270">
        <v>0.153</v>
      </c>
      <c r="V181" s="270">
        <v>0.161</v>
      </c>
      <c r="W181" s="270">
        <v>0.17</v>
      </c>
      <c r="X181" s="270">
        <v>0.18</v>
      </c>
      <c r="Y181" s="270">
        <v>1.4E-2</v>
      </c>
      <c r="Z181" s="270">
        <v>1.6E-2</v>
      </c>
      <c r="AA181" s="270">
        <v>1.7999999999999999E-2</v>
      </c>
      <c r="AB181" s="270">
        <v>0.02</v>
      </c>
      <c r="AC181" s="270">
        <v>2.5000000000000001E-2</v>
      </c>
      <c r="AD181" s="270">
        <v>4.0000000000000001E-3</v>
      </c>
      <c r="AE181" s="270">
        <v>4.0000000000000001E-3</v>
      </c>
      <c r="AF181" s="270">
        <v>4.0000000000000001E-3</v>
      </c>
      <c r="AG181" s="270">
        <v>4.0000000000000001E-3</v>
      </c>
      <c r="AH181" s="270">
        <v>7.0000000000000001E-3</v>
      </c>
      <c r="AI181" s="270">
        <v>8.0000000000000002E-3</v>
      </c>
      <c r="AJ181" s="270">
        <v>8.0000000000000002E-3</v>
      </c>
      <c r="AK181" s="270">
        <v>8.0000000000000002E-3</v>
      </c>
      <c r="AL181" s="270">
        <v>8.0000000000000002E-3</v>
      </c>
      <c r="AM181" s="270">
        <v>8.0000000000000002E-3</v>
      </c>
      <c r="AN181" s="270">
        <v>0</v>
      </c>
      <c r="AO181" s="270">
        <v>0</v>
      </c>
      <c r="AP181" s="270">
        <v>0</v>
      </c>
      <c r="AQ181" s="270">
        <v>0</v>
      </c>
      <c r="AR181" s="270">
        <v>0</v>
      </c>
      <c r="AS181" s="270">
        <v>8.9999999999999993E-3</v>
      </c>
      <c r="AT181" s="270">
        <v>0.01</v>
      </c>
      <c r="AU181" s="270">
        <v>1.0999999999999999E-2</v>
      </c>
      <c r="AV181" s="270">
        <v>1.2E-2</v>
      </c>
      <c r="AW181" s="270">
        <v>1.4999999999999999E-2</v>
      </c>
      <c r="AX181" s="270">
        <v>0</v>
      </c>
      <c r="AY181" s="270">
        <v>0</v>
      </c>
      <c r="AZ181" s="270">
        <v>0</v>
      </c>
      <c r="BA181" s="270">
        <v>0</v>
      </c>
      <c r="BB181" s="270">
        <v>0</v>
      </c>
      <c r="BC181" s="270">
        <v>0</v>
      </c>
      <c r="BD181" s="270">
        <v>0</v>
      </c>
      <c r="BE181" s="270">
        <v>0</v>
      </c>
      <c r="BF181" s="270">
        <v>0</v>
      </c>
      <c r="BG181" s="270">
        <v>0</v>
      </c>
    </row>
    <row r="182" spans="1:59">
      <c r="A182" s="267" t="s">
        <v>565</v>
      </c>
      <c r="B182" s="268">
        <v>0.35874999999999996</v>
      </c>
      <c r="C182" s="268">
        <v>1.012</v>
      </c>
      <c r="D182" s="268">
        <v>0</v>
      </c>
      <c r="E182" s="268"/>
      <c r="F182" s="269">
        <v>4680</v>
      </c>
      <c r="G182" s="270">
        <v>0.24099999999999999</v>
      </c>
      <c r="H182" s="270">
        <v>5.0000000000000001E-3</v>
      </c>
      <c r="I182" s="270">
        <v>0</v>
      </c>
      <c r="J182" s="270">
        <v>0</v>
      </c>
      <c r="K182" s="270">
        <v>1.2999999999999999E-2</v>
      </c>
      <c r="L182" s="270">
        <v>9.974999999999995E-2</v>
      </c>
      <c r="M182" s="271">
        <v>51.495726495726494</v>
      </c>
      <c r="N182" s="269">
        <v>6739</v>
      </c>
      <c r="O182" s="269">
        <v>7466</v>
      </c>
      <c r="P182" s="269">
        <v>7466</v>
      </c>
      <c r="Q182" s="269">
        <v>7466</v>
      </c>
      <c r="R182" s="269">
        <v>7466</v>
      </c>
      <c r="S182" s="269" t="s">
        <v>201</v>
      </c>
      <c r="T182" s="270">
        <v>0.40400000000000003</v>
      </c>
      <c r="U182" s="270">
        <v>0.47899999999999998</v>
      </c>
      <c r="V182" s="270">
        <v>0.47899999999999998</v>
      </c>
      <c r="W182" s="270">
        <v>0.47899999999999998</v>
      </c>
      <c r="X182" s="270">
        <v>0.47899999999999998</v>
      </c>
      <c r="Y182" s="270">
        <v>0.01</v>
      </c>
      <c r="Z182" s="270">
        <v>1.2E-2</v>
      </c>
      <c r="AA182" s="270">
        <v>1.2E-2</v>
      </c>
      <c r="AB182" s="270">
        <v>1.2E-2</v>
      </c>
      <c r="AC182" s="270">
        <v>1.2E-2</v>
      </c>
      <c r="AD182" s="270">
        <v>0</v>
      </c>
      <c r="AE182" s="270">
        <v>0</v>
      </c>
      <c r="AF182" s="270">
        <v>0</v>
      </c>
      <c r="AG182" s="270">
        <v>0</v>
      </c>
      <c r="AH182" s="270">
        <v>0</v>
      </c>
      <c r="AI182" s="270">
        <v>0</v>
      </c>
      <c r="AJ182" s="270">
        <v>0</v>
      </c>
      <c r="AK182" s="270">
        <v>0</v>
      </c>
      <c r="AL182" s="270">
        <v>0</v>
      </c>
      <c r="AM182" s="270">
        <v>0</v>
      </c>
      <c r="AN182" s="270">
        <v>1.2999999999999999E-2</v>
      </c>
      <c r="AO182" s="270">
        <v>1.2999999999999999E-2</v>
      </c>
      <c r="AP182" s="270">
        <v>1.2999999999999999E-2</v>
      </c>
      <c r="AQ182" s="270">
        <v>1.2999999999999999E-2</v>
      </c>
      <c r="AR182" s="270">
        <v>1.2999999999999999E-2</v>
      </c>
      <c r="AS182" s="270">
        <v>0.13600000000000001</v>
      </c>
      <c r="AT182" s="270">
        <v>0.16</v>
      </c>
      <c r="AU182" s="270">
        <v>0.16</v>
      </c>
      <c r="AV182" s="270">
        <v>0.16</v>
      </c>
      <c r="AW182" s="270">
        <v>0.16</v>
      </c>
      <c r="AX182" s="270">
        <v>0</v>
      </c>
      <c r="AY182" s="270">
        <v>0</v>
      </c>
      <c r="AZ182" s="270">
        <v>0</v>
      </c>
      <c r="BA182" s="270">
        <v>0</v>
      </c>
      <c r="BB182" s="270">
        <v>0</v>
      </c>
      <c r="BC182" s="270">
        <v>0</v>
      </c>
      <c r="BD182" s="270">
        <v>0</v>
      </c>
      <c r="BE182" s="270">
        <v>0</v>
      </c>
      <c r="BF182" s="270">
        <v>0</v>
      </c>
      <c r="BG182" s="270">
        <v>0</v>
      </c>
    </row>
    <row r="183" spans="1:59">
      <c r="A183" s="267" t="s">
        <v>566</v>
      </c>
      <c r="B183" s="268">
        <v>0.31874999999999998</v>
      </c>
      <c r="C183" s="268">
        <v>0.64400000000000002</v>
      </c>
      <c r="D183" s="268">
        <v>0</v>
      </c>
      <c r="E183" s="268"/>
      <c r="F183" s="269">
        <v>3816</v>
      </c>
      <c r="G183" s="270">
        <v>0.11799999999999999</v>
      </c>
      <c r="H183" s="270">
        <v>1.9E-2</v>
      </c>
      <c r="I183" s="270">
        <v>0</v>
      </c>
      <c r="J183" s="270">
        <v>0</v>
      </c>
      <c r="K183" s="270">
        <v>0.01</v>
      </c>
      <c r="L183" s="270">
        <v>0.17174999999999999</v>
      </c>
      <c r="M183" s="271">
        <v>30.922431865828091</v>
      </c>
      <c r="N183" s="269">
        <v>4095</v>
      </c>
      <c r="O183" s="269">
        <v>4681</v>
      </c>
      <c r="P183" s="269">
        <v>4747</v>
      </c>
      <c r="Q183" s="269">
        <v>4747</v>
      </c>
      <c r="R183" s="269">
        <v>4747</v>
      </c>
      <c r="S183" s="269" t="s">
        <v>176</v>
      </c>
      <c r="T183" s="270">
        <v>0.12</v>
      </c>
      <c r="U183" s="270">
        <v>0.13800000000000001</v>
      </c>
      <c r="V183" s="270">
        <v>0.13900000000000001</v>
      </c>
      <c r="W183" s="270">
        <v>0.13900000000000001</v>
      </c>
      <c r="X183" s="270">
        <v>0.13900000000000001</v>
      </c>
      <c r="Y183" s="270">
        <v>2.5999999999999999E-2</v>
      </c>
      <c r="Z183" s="270">
        <v>0.03</v>
      </c>
      <c r="AA183" s="270">
        <v>0.03</v>
      </c>
      <c r="AB183" s="270">
        <v>0.03</v>
      </c>
      <c r="AC183" s="270">
        <v>0.03</v>
      </c>
      <c r="AD183" s="270">
        <v>0</v>
      </c>
      <c r="AE183" s="270">
        <v>0</v>
      </c>
      <c r="AF183" s="270">
        <v>0</v>
      </c>
      <c r="AG183" s="270">
        <v>0</v>
      </c>
      <c r="AH183" s="270">
        <v>0</v>
      </c>
      <c r="AI183" s="270">
        <v>0</v>
      </c>
      <c r="AJ183" s="270">
        <v>0</v>
      </c>
      <c r="AK183" s="270">
        <v>0</v>
      </c>
      <c r="AL183" s="270">
        <v>0</v>
      </c>
      <c r="AM183" s="270">
        <v>0</v>
      </c>
      <c r="AN183" s="270">
        <v>0.01</v>
      </c>
      <c r="AO183" s="270">
        <v>0.01</v>
      </c>
      <c r="AP183" s="270">
        <v>0.01</v>
      </c>
      <c r="AQ183" s="270">
        <v>0.01</v>
      </c>
      <c r="AR183" s="270">
        <v>0.01</v>
      </c>
      <c r="AS183" s="270">
        <v>0.183</v>
      </c>
      <c r="AT183" s="270">
        <v>0.20799999999999999</v>
      </c>
      <c r="AU183" s="270">
        <v>0.20899999999999999</v>
      </c>
      <c r="AV183" s="270">
        <v>0.20899999999999999</v>
      </c>
      <c r="AW183" s="270">
        <v>0.20899999999999999</v>
      </c>
      <c r="AX183" s="270">
        <v>4.9000000000000002E-2</v>
      </c>
      <c r="AY183" s="270">
        <v>0</v>
      </c>
      <c r="AZ183" s="270">
        <v>0</v>
      </c>
      <c r="BA183" s="270">
        <v>0</v>
      </c>
      <c r="BB183" s="270">
        <v>0</v>
      </c>
      <c r="BC183" s="270">
        <v>0</v>
      </c>
      <c r="BD183" s="270">
        <v>0</v>
      </c>
      <c r="BE183" s="270">
        <v>0</v>
      </c>
      <c r="BF183" s="270">
        <v>0</v>
      </c>
      <c r="BG183" s="270">
        <v>0</v>
      </c>
    </row>
    <row r="184" spans="1:59">
      <c r="A184" s="267" t="s">
        <v>567</v>
      </c>
      <c r="B184" s="268">
        <v>0.30775000000000002</v>
      </c>
      <c r="C184" s="268">
        <v>1.3860000000000001</v>
      </c>
      <c r="D184" s="268">
        <v>0</v>
      </c>
      <c r="E184" s="268"/>
      <c r="F184" s="269">
        <v>2672</v>
      </c>
      <c r="G184" s="270">
        <v>1.2E-2</v>
      </c>
      <c r="H184" s="270">
        <v>0.03</v>
      </c>
      <c r="I184" s="270">
        <v>0</v>
      </c>
      <c r="J184" s="270">
        <v>0</v>
      </c>
      <c r="K184" s="270">
        <v>0</v>
      </c>
      <c r="L184" s="270">
        <v>0.26575000000000004</v>
      </c>
      <c r="M184" s="271">
        <v>4.4910179640718564</v>
      </c>
      <c r="N184" s="269">
        <v>2844</v>
      </c>
      <c r="O184" s="269">
        <v>2958</v>
      </c>
      <c r="P184" s="269">
        <v>3076</v>
      </c>
      <c r="Q184" s="269">
        <v>3200</v>
      </c>
      <c r="R184" s="269">
        <v>3500</v>
      </c>
      <c r="S184" s="269" t="s">
        <v>148</v>
      </c>
      <c r="T184" s="270">
        <v>0.32700000000000001</v>
      </c>
      <c r="U184" s="270">
        <v>0.34</v>
      </c>
      <c r="V184" s="270">
        <v>0.35399999999999998</v>
      </c>
      <c r="W184" s="270">
        <v>0.36799999999999999</v>
      </c>
      <c r="X184" s="270">
        <v>0.375</v>
      </c>
      <c r="Y184" s="270">
        <v>0.05</v>
      </c>
      <c r="Z184" s="270">
        <v>0.06</v>
      </c>
      <c r="AA184" s="270">
        <v>6.5000000000000002E-2</v>
      </c>
      <c r="AB184" s="270">
        <v>7.0000000000000007E-2</v>
      </c>
      <c r="AC184" s="270">
        <v>7.4999999999999997E-2</v>
      </c>
      <c r="AD184" s="270">
        <v>0.3</v>
      </c>
      <c r="AE184" s="270">
        <v>0.4</v>
      </c>
      <c r="AF184" s="270">
        <v>0.45</v>
      </c>
      <c r="AG184" s="270">
        <v>0.5</v>
      </c>
      <c r="AH184" s="270">
        <v>0.55000000000000004</v>
      </c>
      <c r="AI184" s="270">
        <v>0.01</v>
      </c>
      <c r="AJ184" s="270">
        <v>1.0999999999999999E-2</v>
      </c>
      <c r="AK184" s="270">
        <v>1.2E-2</v>
      </c>
      <c r="AL184" s="270">
        <v>1.2999999999999999E-2</v>
      </c>
      <c r="AM184" s="270">
        <v>1.4999999999999999E-2</v>
      </c>
      <c r="AN184" s="270">
        <v>0</v>
      </c>
      <c r="AO184" s="270">
        <v>0</v>
      </c>
      <c r="AP184" s="270">
        <v>0</v>
      </c>
      <c r="AQ184" s="270">
        <v>0</v>
      </c>
      <c r="AR184" s="270">
        <v>0</v>
      </c>
      <c r="AS184" s="270">
        <v>6.7000000000000004E-2</v>
      </c>
      <c r="AT184" s="270">
        <v>7.2999999999999995E-2</v>
      </c>
      <c r="AU184" s="270">
        <v>7.8E-2</v>
      </c>
      <c r="AV184" s="270">
        <v>8.2000000000000003E-2</v>
      </c>
      <c r="AW184" s="270">
        <v>8.5000000000000006E-2</v>
      </c>
      <c r="AX184" s="270">
        <v>0</v>
      </c>
      <c r="AY184" s="270">
        <v>0</v>
      </c>
      <c r="AZ184" s="270">
        <v>0</v>
      </c>
      <c r="BA184" s="270">
        <v>0</v>
      </c>
      <c r="BB184" s="270">
        <v>0</v>
      </c>
      <c r="BC184" s="270">
        <v>0</v>
      </c>
      <c r="BD184" s="270">
        <v>0</v>
      </c>
      <c r="BE184" s="270">
        <v>0</v>
      </c>
      <c r="BF184" s="270">
        <v>0</v>
      </c>
      <c r="BG184" s="270">
        <v>0</v>
      </c>
    </row>
    <row r="185" spans="1:59">
      <c r="A185" s="267" t="s">
        <v>568</v>
      </c>
      <c r="B185" s="268">
        <v>0.59933333333333338</v>
      </c>
      <c r="C185" s="268">
        <v>1.44</v>
      </c>
      <c r="D185" s="268">
        <v>0</v>
      </c>
      <c r="E185" s="268"/>
      <c r="F185" s="269">
        <v>995</v>
      </c>
      <c r="G185" s="270">
        <v>0.1</v>
      </c>
      <c r="H185" s="270">
        <v>0.08</v>
      </c>
      <c r="I185" s="270">
        <v>0.35699999999999998</v>
      </c>
      <c r="J185" s="270">
        <v>0</v>
      </c>
      <c r="K185" s="270">
        <v>8.9999999999999993E-3</v>
      </c>
      <c r="L185" s="270">
        <v>5.3333333333333455E-2</v>
      </c>
      <c r="M185" s="271">
        <v>100.50251256281408</v>
      </c>
      <c r="N185" s="269">
        <v>820</v>
      </c>
      <c r="O185" s="269">
        <v>850</v>
      </c>
      <c r="P185" s="269">
        <v>875</v>
      </c>
      <c r="Q185" s="269">
        <v>900</v>
      </c>
      <c r="R185" s="269">
        <v>925</v>
      </c>
      <c r="S185" s="269" t="s">
        <v>195</v>
      </c>
      <c r="T185" s="270">
        <v>0.11</v>
      </c>
      <c r="U185" s="270">
        <v>0.11600000000000001</v>
      </c>
      <c r="V185" s="270">
        <v>0.121</v>
      </c>
      <c r="W185" s="270">
        <v>0.125</v>
      </c>
      <c r="X185" s="270">
        <v>0.129</v>
      </c>
      <c r="Y185" s="270">
        <v>0.30199999999999999</v>
      </c>
      <c r="Z185" s="270">
        <v>0.31900000000000001</v>
      </c>
      <c r="AA185" s="270">
        <v>0.33700000000000002</v>
      </c>
      <c r="AB185" s="270">
        <v>0.35499999999999998</v>
      </c>
      <c r="AC185" s="270">
        <v>0.35699999999999998</v>
      </c>
      <c r="AD185" s="270">
        <v>0</v>
      </c>
      <c r="AE185" s="270">
        <v>0</v>
      </c>
      <c r="AF185" s="270">
        <v>0</v>
      </c>
      <c r="AG185" s="270">
        <v>0</v>
      </c>
      <c r="AH185" s="270">
        <v>0</v>
      </c>
      <c r="AI185" s="270">
        <v>0</v>
      </c>
      <c r="AJ185" s="270">
        <v>0</v>
      </c>
      <c r="AK185" s="270">
        <v>0</v>
      </c>
      <c r="AL185" s="270">
        <v>0</v>
      </c>
      <c r="AM185" s="270">
        <v>0</v>
      </c>
      <c r="AN185" s="270">
        <v>2.3E-2</v>
      </c>
      <c r="AO185" s="270">
        <v>2.3E-2</v>
      </c>
      <c r="AP185" s="270">
        <v>2.3E-2</v>
      </c>
      <c r="AQ185" s="270">
        <v>2.3E-2</v>
      </c>
      <c r="AR185" s="270">
        <v>2.3E-2</v>
      </c>
      <c r="AS185" s="270">
        <v>2.3E-2</v>
      </c>
      <c r="AT185" s="270">
        <v>2.4E-2</v>
      </c>
      <c r="AU185" s="270">
        <v>2.5999999999999999E-2</v>
      </c>
      <c r="AV185" s="270">
        <v>2.7E-2</v>
      </c>
      <c r="AW185" s="270">
        <v>2.7E-2</v>
      </c>
      <c r="AX185" s="270">
        <v>0</v>
      </c>
      <c r="AY185" s="270">
        <v>0</v>
      </c>
      <c r="AZ185" s="270">
        <v>0</v>
      </c>
      <c r="BA185" s="270">
        <v>0</v>
      </c>
      <c r="BB185" s="270">
        <v>0</v>
      </c>
      <c r="BC185" s="270">
        <v>0</v>
      </c>
      <c r="BD185" s="270">
        <v>0</v>
      </c>
      <c r="BE185" s="270">
        <v>0</v>
      </c>
      <c r="BF185" s="270">
        <v>0</v>
      </c>
      <c r="BG185" s="270">
        <v>0</v>
      </c>
    </row>
    <row r="186" spans="1:59">
      <c r="A186" s="267" t="s">
        <v>569</v>
      </c>
      <c r="B186" s="268">
        <v>8.1083333333333327E-2</v>
      </c>
      <c r="C186" s="268">
        <v>0.20900000000000002</v>
      </c>
      <c r="D186" s="268">
        <v>0</v>
      </c>
      <c r="E186" s="268"/>
      <c r="F186" s="269">
        <v>1000</v>
      </c>
      <c r="G186" s="270">
        <v>6.2E-2</v>
      </c>
      <c r="H186" s="270">
        <v>5.0000000000000001E-3</v>
      </c>
      <c r="I186" s="270">
        <v>0</v>
      </c>
      <c r="J186" s="270">
        <v>3.0000000000000001E-3</v>
      </c>
      <c r="K186" s="270">
        <v>0</v>
      </c>
      <c r="L186" s="270">
        <v>1.108333333333332E-2</v>
      </c>
      <c r="M186" s="271">
        <v>62</v>
      </c>
      <c r="N186" s="269">
        <v>1010</v>
      </c>
      <c r="O186" s="269">
        <v>1030</v>
      </c>
      <c r="P186" s="269">
        <v>1160</v>
      </c>
      <c r="Q186" s="269">
        <v>1170</v>
      </c>
      <c r="R186" s="269">
        <v>1180</v>
      </c>
      <c r="S186" s="269" t="s">
        <v>146</v>
      </c>
      <c r="T186" s="270">
        <v>0.06</v>
      </c>
      <c r="U186" s="270">
        <v>0.06</v>
      </c>
      <c r="V186" s="270">
        <v>7.0000000000000007E-2</v>
      </c>
      <c r="W186" s="270">
        <v>7.0000000000000007E-2</v>
      </c>
      <c r="X186" s="270">
        <v>7.0000000000000007E-2</v>
      </c>
      <c r="Y186" s="270">
        <v>0</v>
      </c>
      <c r="Z186" s="270">
        <v>1E-3</v>
      </c>
      <c r="AA186" s="270">
        <v>1E-3</v>
      </c>
      <c r="AB186" s="270">
        <v>1E-3</v>
      </c>
      <c r="AC186" s="270">
        <v>1E-3</v>
      </c>
      <c r="AD186" s="270">
        <v>0</v>
      </c>
      <c r="AE186" s="270">
        <v>0</v>
      </c>
      <c r="AF186" s="270">
        <v>0</v>
      </c>
      <c r="AG186" s="270">
        <v>0</v>
      </c>
      <c r="AH186" s="270">
        <v>0</v>
      </c>
      <c r="AI186" s="270">
        <v>0</v>
      </c>
      <c r="AJ186" s="270">
        <v>0</v>
      </c>
      <c r="AK186" s="270">
        <v>0</v>
      </c>
      <c r="AL186" s="270">
        <v>0</v>
      </c>
      <c r="AM186" s="270">
        <v>0</v>
      </c>
      <c r="AN186" s="270">
        <v>0</v>
      </c>
      <c r="AO186" s="270">
        <v>0</v>
      </c>
      <c r="AP186" s="270">
        <v>0</v>
      </c>
      <c r="AQ186" s="270">
        <v>0</v>
      </c>
      <c r="AR186" s="270">
        <v>0</v>
      </c>
      <c r="AS186" s="270">
        <v>8.9999999999999993E-3</v>
      </c>
      <c r="AT186" s="270">
        <v>8.9999999999999993E-3</v>
      </c>
      <c r="AU186" s="270">
        <v>0.01</v>
      </c>
      <c r="AV186" s="270">
        <v>0.01</v>
      </c>
      <c r="AW186" s="270">
        <v>0.01</v>
      </c>
      <c r="AX186" s="270">
        <v>0</v>
      </c>
      <c r="AY186" s="270">
        <v>0</v>
      </c>
      <c r="AZ186" s="270">
        <v>0</v>
      </c>
      <c r="BA186" s="270">
        <v>0</v>
      </c>
      <c r="BB186" s="270">
        <v>0</v>
      </c>
      <c r="BC186" s="270">
        <v>0</v>
      </c>
      <c r="BD186" s="270">
        <v>0</v>
      </c>
      <c r="BE186" s="270">
        <v>0</v>
      </c>
      <c r="BF186" s="270">
        <v>0</v>
      </c>
      <c r="BG186" s="270">
        <v>0</v>
      </c>
    </row>
    <row r="187" spans="1:59">
      <c r="A187" s="267" t="s">
        <v>570</v>
      </c>
      <c r="B187" s="268">
        <v>0.11900000000000001</v>
      </c>
      <c r="C187" s="268">
        <v>0.2</v>
      </c>
      <c r="D187" s="268">
        <v>1.2E-2</v>
      </c>
      <c r="E187" s="268"/>
      <c r="F187" s="269">
        <v>735</v>
      </c>
      <c r="G187" s="270">
        <v>0.06</v>
      </c>
      <c r="H187" s="270">
        <v>0.04</v>
      </c>
      <c r="I187" s="270">
        <v>0</v>
      </c>
      <c r="J187" s="270">
        <v>8.0000000000000002E-3</v>
      </c>
      <c r="K187" s="270">
        <v>0</v>
      </c>
      <c r="L187" s="270">
        <v>-1.0000000000000009E-3</v>
      </c>
      <c r="M187" s="271">
        <v>81.632653061224488</v>
      </c>
      <c r="N187" s="269">
        <v>760</v>
      </c>
      <c r="O187" s="269">
        <v>820</v>
      </c>
      <c r="P187" s="269">
        <v>907</v>
      </c>
      <c r="Q187" s="269">
        <v>957</v>
      </c>
      <c r="R187" s="269">
        <v>1007</v>
      </c>
      <c r="S187" s="269" t="s">
        <v>200</v>
      </c>
      <c r="T187" s="270">
        <v>4.2999999999999997E-2</v>
      </c>
      <c r="U187" s="270">
        <v>4.5999999999999999E-2</v>
      </c>
      <c r="V187" s="270">
        <v>4.9000000000000002E-2</v>
      </c>
      <c r="W187" s="270">
        <v>5.1999999999999998E-2</v>
      </c>
      <c r="X187" s="270">
        <v>5.5E-2</v>
      </c>
      <c r="Y187" s="270">
        <v>0.01</v>
      </c>
      <c r="Z187" s="270">
        <v>0.01</v>
      </c>
      <c r="AA187" s="270">
        <v>0.01</v>
      </c>
      <c r="AB187" s="270">
        <v>0.01</v>
      </c>
      <c r="AC187" s="270">
        <v>1.0999999999999999E-2</v>
      </c>
      <c r="AD187" s="270">
        <v>0</v>
      </c>
      <c r="AE187" s="270">
        <v>0</v>
      </c>
      <c r="AF187" s="270">
        <v>0</v>
      </c>
      <c r="AG187" s="270">
        <v>0</v>
      </c>
      <c r="AH187" s="270">
        <v>0</v>
      </c>
      <c r="AI187" s="270">
        <v>8.0000000000000002E-3</v>
      </c>
      <c r="AJ187" s="270">
        <v>8.0000000000000002E-3</v>
      </c>
      <c r="AK187" s="270">
        <v>8.0000000000000002E-3</v>
      </c>
      <c r="AL187" s="270">
        <v>8.0000000000000002E-3</v>
      </c>
      <c r="AM187" s="270">
        <v>8.9999999999999993E-3</v>
      </c>
      <c r="AN187" s="270">
        <v>0</v>
      </c>
      <c r="AO187" s="270">
        <v>0</v>
      </c>
      <c r="AP187" s="270">
        <v>0</v>
      </c>
      <c r="AQ187" s="270">
        <v>0</v>
      </c>
      <c r="AR187" s="270">
        <v>0</v>
      </c>
      <c r="AS187" s="270">
        <v>1E-3</v>
      </c>
      <c r="AT187" s="270">
        <v>1E-3</v>
      </c>
      <c r="AU187" s="270">
        <v>1E-3</v>
      </c>
      <c r="AV187" s="270">
        <v>1E-3</v>
      </c>
      <c r="AW187" s="270">
        <v>1E-3</v>
      </c>
      <c r="AX187" s="270">
        <v>0</v>
      </c>
      <c r="AY187" s="270">
        <v>0</v>
      </c>
      <c r="AZ187" s="270">
        <v>0</v>
      </c>
      <c r="BA187" s="270">
        <v>0</v>
      </c>
      <c r="BB187" s="270">
        <v>0</v>
      </c>
      <c r="BC187" s="270">
        <v>0</v>
      </c>
      <c r="BD187" s="270">
        <v>0</v>
      </c>
      <c r="BE187" s="270">
        <v>0</v>
      </c>
      <c r="BF187" s="270">
        <v>0</v>
      </c>
      <c r="BG187" s="270">
        <v>0</v>
      </c>
    </row>
    <row r="188" spans="1:59">
      <c r="A188" s="267" t="s">
        <v>571</v>
      </c>
      <c r="B188" s="268">
        <v>7.2249999999999995E-2</v>
      </c>
      <c r="C188" s="268">
        <v>7.9000000000000001E-2</v>
      </c>
      <c r="D188" s="268">
        <v>0</v>
      </c>
      <c r="E188" s="268"/>
      <c r="F188" s="269">
        <v>584</v>
      </c>
      <c r="G188" s="270">
        <v>2.5999999999999999E-2</v>
      </c>
      <c r="H188" s="270">
        <v>1.0999999999999999E-2</v>
      </c>
      <c r="I188" s="270">
        <v>0</v>
      </c>
      <c r="J188" s="270">
        <v>0</v>
      </c>
      <c r="K188" s="270">
        <v>1E-3</v>
      </c>
      <c r="L188" s="270">
        <v>3.4249999999999996E-2</v>
      </c>
      <c r="M188" s="271">
        <v>44.520547945205479</v>
      </c>
      <c r="N188" s="269">
        <v>587</v>
      </c>
      <c r="O188" s="269">
        <v>593</v>
      </c>
      <c r="P188" s="269">
        <v>598</v>
      </c>
      <c r="Q188" s="269">
        <v>604</v>
      </c>
      <c r="R188" s="269">
        <v>610</v>
      </c>
      <c r="S188" s="269" t="s">
        <v>203</v>
      </c>
      <c r="T188" s="270">
        <v>2.5999999999999999E-2</v>
      </c>
      <c r="U188" s="270">
        <v>2.5999999999999999E-2</v>
      </c>
      <c r="V188" s="270">
        <v>2.5999999999999999E-2</v>
      </c>
      <c r="W188" s="270">
        <v>2.5999999999999999E-2</v>
      </c>
      <c r="X188" s="270">
        <v>2.5999999999999999E-2</v>
      </c>
      <c r="Y188" s="270">
        <v>1.2E-2</v>
      </c>
      <c r="Z188" s="270">
        <v>1.2E-2</v>
      </c>
      <c r="AA188" s="270">
        <v>1.2999999999999999E-2</v>
      </c>
      <c r="AB188" s="270">
        <v>1.2999999999999999E-2</v>
      </c>
      <c r="AC188" s="270">
        <v>1.2999999999999999E-2</v>
      </c>
      <c r="AD188" s="270">
        <v>0</v>
      </c>
      <c r="AE188" s="270">
        <v>0</v>
      </c>
      <c r="AF188" s="270">
        <v>0</v>
      </c>
      <c r="AG188" s="270">
        <v>0</v>
      </c>
      <c r="AH188" s="270">
        <v>0</v>
      </c>
      <c r="AI188" s="270">
        <v>1E-3</v>
      </c>
      <c r="AJ188" s="270">
        <v>1E-3</v>
      </c>
      <c r="AK188" s="270">
        <v>1E-3</v>
      </c>
      <c r="AL188" s="270">
        <v>1E-3</v>
      </c>
      <c r="AM188" s="270">
        <v>1E-3</v>
      </c>
      <c r="AN188" s="270">
        <v>1E-3</v>
      </c>
      <c r="AO188" s="270">
        <v>1E-3</v>
      </c>
      <c r="AP188" s="270">
        <v>1E-3</v>
      </c>
      <c r="AQ188" s="270">
        <v>1E-3</v>
      </c>
      <c r="AR188" s="270">
        <v>1E-3</v>
      </c>
      <c r="AS188" s="270">
        <v>1.4E-2</v>
      </c>
      <c r="AT188" s="270">
        <v>1.4E-2</v>
      </c>
      <c r="AU188" s="270">
        <v>1.4E-2</v>
      </c>
      <c r="AV188" s="270">
        <v>1.4E-2</v>
      </c>
      <c r="AW188" s="270">
        <v>1.4E-2</v>
      </c>
      <c r="AX188" s="270">
        <v>0</v>
      </c>
      <c r="AY188" s="270">
        <v>0</v>
      </c>
      <c r="AZ188" s="270">
        <v>0</v>
      </c>
      <c r="BA188" s="270">
        <v>0</v>
      </c>
      <c r="BB188" s="270">
        <v>0</v>
      </c>
      <c r="BC188" s="270">
        <v>0</v>
      </c>
      <c r="BD188" s="270">
        <v>0</v>
      </c>
      <c r="BE188" s="270">
        <v>0</v>
      </c>
      <c r="BF188" s="270">
        <v>0</v>
      </c>
      <c r="BG188" s="270">
        <v>0</v>
      </c>
    </row>
    <row r="189" spans="1:59">
      <c r="A189" s="267" t="s">
        <v>572</v>
      </c>
      <c r="B189" s="268">
        <v>0.80458333333333332</v>
      </c>
      <c r="C189" s="268">
        <v>5.1669999999999998</v>
      </c>
      <c r="D189" s="268">
        <v>7.0999999999999994E-2</v>
      </c>
      <c r="E189" s="268"/>
      <c r="F189" s="269">
        <v>6923</v>
      </c>
      <c r="G189" s="270">
        <v>0.45200000000000001</v>
      </c>
      <c r="H189" s="270">
        <v>0.126</v>
      </c>
      <c r="I189" s="270">
        <v>7.0000000000000001E-3</v>
      </c>
      <c r="J189" s="270">
        <v>0.01</v>
      </c>
      <c r="K189" s="270">
        <v>8.2000000000000003E-2</v>
      </c>
      <c r="L189" s="270">
        <v>5.6583333333333319E-2</v>
      </c>
      <c r="M189" s="271">
        <v>65.289614329048106</v>
      </c>
      <c r="N189" s="269">
        <v>7553</v>
      </c>
      <c r="O189" s="269">
        <v>7750</v>
      </c>
      <c r="P189" s="269">
        <v>7901</v>
      </c>
      <c r="Q189" s="269">
        <v>8059</v>
      </c>
      <c r="R189" s="269">
        <v>9205</v>
      </c>
      <c r="S189" s="269" t="s">
        <v>152</v>
      </c>
      <c r="T189" s="270">
        <v>0.48399999999999999</v>
      </c>
      <c r="U189" s="270">
        <v>0.497</v>
      </c>
      <c r="V189" s="270">
        <v>0.51200000000000001</v>
      </c>
      <c r="W189" s="270">
        <v>0.52600000000000002</v>
      </c>
      <c r="X189" s="270">
        <v>0.54</v>
      </c>
      <c r="Y189" s="270">
        <v>0.16900000000000001</v>
      </c>
      <c r="Z189" s="270">
        <v>0.17199999999999999</v>
      </c>
      <c r="AA189" s="270">
        <v>0.17499999999999999</v>
      </c>
      <c r="AB189" s="270">
        <v>0.17799999999999999</v>
      </c>
      <c r="AC189" s="270">
        <v>0.184</v>
      </c>
      <c r="AD189" s="270">
        <v>0.11899999999999999</v>
      </c>
      <c r="AE189" s="270">
        <v>0.125</v>
      </c>
      <c r="AF189" s="270">
        <v>0.13100000000000001</v>
      </c>
      <c r="AG189" s="270">
        <v>0.13800000000000001</v>
      </c>
      <c r="AH189" s="270">
        <v>0.14299999999999999</v>
      </c>
      <c r="AI189" s="270">
        <v>1.4999999999999999E-2</v>
      </c>
      <c r="AJ189" s="270">
        <v>1.4999999999999999E-2</v>
      </c>
      <c r="AK189" s="270">
        <v>1.4999999999999999E-2</v>
      </c>
      <c r="AL189" s="270">
        <v>1.6E-2</v>
      </c>
      <c r="AM189" s="270">
        <v>1.7999999999999999E-2</v>
      </c>
      <c r="AN189" s="270">
        <v>3.2000000000000001E-2</v>
      </c>
      <c r="AO189" s="270">
        <v>3.2000000000000001E-2</v>
      </c>
      <c r="AP189" s="270">
        <v>3.2000000000000001E-2</v>
      </c>
      <c r="AQ189" s="270">
        <v>3.2000000000000001E-2</v>
      </c>
      <c r="AR189" s="270">
        <v>3.2000000000000001E-2</v>
      </c>
      <c r="AS189" s="270">
        <v>-0.58099999999999996</v>
      </c>
      <c r="AT189" s="270">
        <v>-0.59599999999999997</v>
      </c>
      <c r="AU189" s="270">
        <v>-0.61299999999999999</v>
      </c>
      <c r="AV189" s="270">
        <v>-0.63100000000000001</v>
      </c>
      <c r="AW189" s="270">
        <v>-0.65</v>
      </c>
      <c r="AX189" s="270">
        <v>0</v>
      </c>
      <c r="AY189" s="270">
        <v>0</v>
      </c>
      <c r="AZ189" s="270">
        <v>0</v>
      </c>
      <c r="BA189" s="270">
        <v>0</v>
      </c>
      <c r="BB189" s="270">
        <v>0</v>
      </c>
      <c r="BC189" s="270">
        <v>0</v>
      </c>
      <c r="BD189" s="270">
        <v>0</v>
      </c>
      <c r="BE189" s="270">
        <v>0</v>
      </c>
      <c r="BF189" s="270">
        <v>0</v>
      </c>
      <c r="BG189" s="270">
        <v>0</v>
      </c>
    </row>
    <row r="190" spans="1:59">
      <c r="A190" s="267" t="s">
        <v>573</v>
      </c>
      <c r="B190" s="268">
        <v>27.901333333333337</v>
      </c>
      <c r="C190" s="268">
        <v>90.3</v>
      </c>
      <c r="D190" s="268">
        <v>3.2253095890410961</v>
      </c>
      <c r="E190" s="268"/>
      <c r="F190" s="269">
        <v>199560</v>
      </c>
      <c r="G190" s="270">
        <v>10.191000000000001</v>
      </c>
      <c r="H190" s="270">
        <v>4.8259999999999996</v>
      </c>
      <c r="I190" s="270">
        <v>2.2719999999999998</v>
      </c>
      <c r="J190" s="270">
        <v>0</v>
      </c>
      <c r="K190" s="270">
        <v>2.7050000000000001</v>
      </c>
      <c r="L190" s="270">
        <v>4.6820237442922412</v>
      </c>
      <c r="M190" s="271">
        <v>51.067348165965122</v>
      </c>
      <c r="N190" s="269">
        <v>246244</v>
      </c>
      <c r="O190" s="269">
        <v>296398</v>
      </c>
      <c r="P190" s="269">
        <v>350297</v>
      </c>
      <c r="Q190" s="269">
        <v>367146</v>
      </c>
      <c r="R190" s="269">
        <v>383994</v>
      </c>
      <c r="S190" s="269" t="s">
        <v>200</v>
      </c>
      <c r="T190" s="270">
        <v>15.513</v>
      </c>
      <c r="U190" s="270">
        <v>18.672999999999998</v>
      </c>
      <c r="V190" s="270">
        <v>22.068999999999999</v>
      </c>
      <c r="W190" s="270">
        <v>23.13</v>
      </c>
      <c r="X190" s="270">
        <v>24.192</v>
      </c>
      <c r="Y190" s="270">
        <v>6.649</v>
      </c>
      <c r="Z190" s="270">
        <v>8.0030000000000001</v>
      </c>
      <c r="AA190" s="270">
        <v>9.4580000000000002</v>
      </c>
      <c r="AB190" s="270">
        <v>9.9130000000000003</v>
      </c>
      <c r="AC190" s="270">
        <v>10.368</v>
      </c>
      <c r="AD190" s="270">
        <v>5.8</v>
      </c>
      <c r="AE190" s="270">
        <v>9.77</v>
      </c>
      <c r="AF190" s="270">
        <v>13.51</v>
      </c>
      <c r="AG190" s="270">
        <v>15.57</v>
      </c>
      <c r="AH190" s="270">
        <v>23.63</v>
      </c>
      <c r="AI190" s="270">
        <v>0</v>
      </c>
      <c r="AJ190" s="270">
        <v>0</v>
      </c>
      <c r="AK190" s="270">
        <v>0</v>
      </c>
      <c r="AL190" s="270">
        <v>0</v>
      </c>
      <c r="AM190" s="270">
        <v>0</v>
      </c>
      <c r="AN190" s="270">
        <v>2.5880000000000001</v>
      </c>
      <c r="AO190" s="270">
        <v>3.2909999999999999</v>
      </c>
      <c r="AP190" s="270">
        <v>4.0129999999999999</v>
      </c>
      <c r="AQ190" s="270">
        <v>4.5720000000000001</v>
      </c>
      <c r="AR190" s="270">
        <v>5.1230000000000002</v>
      </c>
      <c r="AS190" s="270">
        <v>1.9410000000000001</v>
      </c>
      <c r="AT190" s="270">
        <v>2.468</v>
      </c>
      <c r="AU190" s="270">
        <v>3.01</v>
      </c>
      <c r="AV190" s="270">
        <v>3.4289999999999998</v>
      </c>
      <c r="AW190" s="270">
        <v>3.8420000000000001</v>
      </c>
      <c r="AX190" s="270">
        <v>2.5</v>
      </c>
      <c r="AY190" s="270">
        <v>0</v>
      </c>
      <c r="AZ190" s="270">
        <v>0</v>
      </c>
      <c r="BA190" s="270">
        <v>0</v>
      </c>
      <c r="BB190" s="270">
        <v>0</v>
      </c>
      <c r="BC190" s="270">
        <v>1.1599999999999999</v>
      </c>
      <c r="BD190" s="270">
        <v>0.31000000000000005</v>
      </c>
      <c r="BE190" s="270">
        <v>0.43499999999999983</v>
      </c>
      <c r="BF190" s="270">
        <v>0.41400000000000003</v>
      </c>
      <c r="BG190" s="270">
        <v>0.30900000000000016</v>
      </c>
    </row>
    <row r="191" spans="1:59">
      <c r="A191" s="267" t="s">
        <v>574</v>
      </c>
      <c r="B191" s="268">
        <v>0.4995</v>
      </c>
      <c r="C191" s="268">
        <v>1.476</v>
      </c>
      <c r="D191" s="268">
        <v>0</v>
      </c>
      <c r="E191" s="268"/>
      <c r="F191" s="269">
        <v>6000</v>
      </c>
      <c r="G191" s="270">
        <v>0.31</v>
      </c>
      <c r="H191" s="270">
        <v>1.9E-2</v>
      </c>
      <c r="I191" s="270">
        <v>5.0000000000000001E-3</v>
      </c>
      <c r="J191" s="270">
        <v>3.0000000000000001E-3</v>
      </c>
      <c r="K191" s="270">
        <v>8.5999999999999993E-2</v>
      </c>
      <c r="L191" s="270">
        <v>7.6499999999999957E-2</v>
      </c>
      <c r="M191" s="271">
        <v>51.666666666666664</v>
      </c>
      <c r="N191" s="269">
        <v>6100</v>
      </c>
      <c r="O191" s="269">
        <v>6800</v>
      </c>
      <c r="P191" s="269">
        <v>9000</v>
      </c>
      <c r="Q191" s="269">
        <v>10000</v>
      </c>
      <c r="R191" s="269">
        <v>12500</v>
      </c>
      <c r="S191" s="269" t="s">
        <v>201</v>
      </c>
      <c r="T191" s="270">
        <v>0.34</v>
      </c>
      <c r="U191" s="270">
        <v>0.4</v>
      </c>
      <c r="V191" s="270">
        <v>0.6</v>
      </c>
      <c r="W191" s="270">
        <v>0.65</v>
      </c>
      <c r="X191" s="270">
        <v>0.75</v>
      </c>
      <c r="Y191" s="270">
        <v>2.5000000000000001E-2</v>
      </c>
      <c r="Z191" s="270">
        <v>0.05</v>
      </c>
      <c r="AA191" s="270">
        <v>0.1</v>
      </c>
      <c r="AB191" s="270">
        <v>0.13</v>
      </c>
      <c r="AC191" s="270">
        <v>0.15</v>
      </c>
      <c r="AD191" s="270">
        <v>6.0000000000000001E-3</v>
      </c>
      <c r="AE191" s="270">
        <v>1.4999999999999999E-2</v>
      </c>
      <c r="AF191" s="270">
        <v>0.02</v>
      </c>
      <c r="AG191" s="270">
        <v>3.4000000000000002E-2</v>
      </c>
      <c r="AH191" s="270">
        <v>0.05</v>
      </c>
      <c r="AI191" s="270">
        <v>5.0000000000000001E-3</v>
      </c>
      <c r="AJ191" s="270">
        <v>0.01</v>
      </c>
      <c r="AK191" s="270">
        <v>2.5000000000000001E-2</v>
      </c>
      <c r="AL191" s="270">
        <v>0.03</v>
      </c>
      <c r="AM191" s="270">
        <v>0.04</v>
      </c>
      <c r="AN191" s="270">
        <v>9.5000000000000001E-2</v>
      </c>
      <c r="AO191" s="270">
        <v>0.105</v>
      </c>
      <c r="AP191" s="270">
        <v>0.12</v>
      </c>
      <c r="AQ191" s="270">
        <v>0.125</v>
      </c>
      <c r="AR191" s="270">
        <v>0.14000000000000001</v>
      </c>
      <c r="AS191" s="270">
        <v>8.4000000000000005E-2</v>
      </c>
      <c r="AT191" s="270">
        <v>0.10299999999999999</v>
      </c>
      <c r="AU191" s="270">
        <v>0.153</v>
      </c>
      <c r="AV191" s="270">
        <v>0.17199999999999999</v>
      </c>
      <c r="AW191" s="270">
        <v>0.2</v>
      </c>
      <c r="AX191" s="270">
        <v>0</v>
      </c>
      <c r="AY191" s="270">
        <v>0.25</v>
      </c>
      <c r="AZ191" s="270">
        <v>0</v>
      </c>
      <c r="BA191" s="270">
        <v>0</v>
      </c>
      <c r="BB191" s="270">
        <v>0</v>
      </c>
      <c r="BC191" s="270">
        <v>0</v>
      </c>
      <c r="BD191" s="270">
        <v>0</v>
      </c>
      <c r="BE191" s="270">
        <v>0</v>
      </c>
      <c r="BF191" s="270">
        <v>0</v>
      </c>
      <c r="BG191" s="270">
        <v>0</v>
      </c>
    </row>
    <row r="192" spans="1:59">
      <c r="A192" s="267" t="s">
        <v>575</v>
      </c>
      <c r="B192" s="268">
        <v>0.3226666666666666</v>
      </c>
      <c r="C192" s="268">
        <v>0.38400000000000001</v>
      </c>
      <c r="D192" s="268">
        <v>0</v>
      </c>
      <c r="E192" s="268"/>
      <c r="F192" s="269">
        <v>4156</v>
      </c>
      <c r="G192" s="270">
        <v>0.24099999999999999</v>
      </c>
      <c r="H192" s="270">
        <v>2.8000000000000001E-2</v>
      </c>
      <c r="I192" s="270">
        <v>0</v>
      </c>
      <c r="J192" s="270">
        <v>0</v>
      </c>
      <c r="K192" s="270">
        <v>5.0000000000000001E-3</v>
      </c>
      <c r="L192" s="270">
        <v>4.866666666666658E-2</v>
      </c>
      <c r="M192" s="271">
        <v>57.98845043310876</v>
      </c>
      <c r="N192" s="269">
        <v>4654</v>
      </c>
      <c r="O192" s="269">
        <v>4887</v>
      </c>
      <c r="P192" s="269">
        <v>4900</v>
      </c>
      <c r="Q192" s="269">
        <v>5000</v>
      </c>
      <c r="R192" s="269">
        <v>5100</v>
      </c>
      <c r="S192" s="269" t="s">
        <v>175</v>
      </c>
      <c r="T192" s="270">
        <v>0.26300000000000001</v>
      </c>
      <c r="U192" s="270">
        <v>0.27600000000000002</v>
      </c>
      <c r="V192" s="270">
        <v>0.3</v>
      </c>
      <c r="W192" s="270">
        <v>0.30499999999999999</v>
      </c>
      <c r="X192" s="270">
        <v>0.31</v>
      </c>
      <c r="Y192" s="270">
        <v>2.9000000000000001E-2</v>
      </c>
      <c r="Z192" s="270">
        <v>0.03</v>
      </c>
      <c r="AA192" s="270">
        <v>3.2000000000000001E-2</v>
      </c>
      <c r="AB192" s="270">
        <v>3.4000000000000002E-2</v>
      </c>
      <c r="AC192" s="270">
        <v>3.5999999999999997E-2</v>
      </c>
      <c r="AD192" s="270">
        <v>0</v>
      </c>
      <c r="AE192" s="270">
        <v>0</v>
      </c>
      <c r="AF192" s="270">
        <v>0</v>
      </c>
      <c r="AG192" s="270">
        <v>0</v>
      </c>
      <c r="AH192" s="270">
        <v>0</v>
      </c>
      <c r="AI192" s="270">
        <v>0</v>
      </c>
      <c r="AJ192" s="270">
        <v>0</v>
      </c>
      <c r="AK192" s="270">
        <v>0</v>
      </c>
      <c r="AL192" s="270">
        <v>0</v>
      </c>
      <c r="AM192" s="270">
        <v>0</v>
      </c>
      <c r="AN192" s="270">
        <v>0</v>
      </c>
      <c r="AO192" s="270">
        <v>0</v>
      </c>
      <c r="AP192" s="270">
        <v>0</v>
      </c>
      <c r="AQ192" s="270">
        <v>0</v>
      </c>
      <c r="AR192" s="270">
        <v>0</v>
      </c>
      <c r="AS192" s="270">
        <v>4.7E-2</v>
      </c>
      <c r="AT192" s="270">
        <v>4.9000000000000002E-2</v>
      </c>
      <c r="AU192" s="270">
        <v>5.2999999999999999E-2</v>
      </c>
      <c r="AV192" s="270">
        <v>5.3999999999999999E-2</v>
      </c>
      <c r="AW192" s="270">
        <v>5.6000000000000001E-2</v>
      </c>
      <c r="AX192" s="270">
        <v>0.11600000000000001</v>
      </c>
      <c r="AY192" s="270">
        <v>0</v>
      </c>
      <c r="AZ192" s="270">
        <v>0</v>
      </c>
      <c r="BA192" s="270">
        <v>0</v>
      </c>
      <c r="BB192" s="270">
        <v>0</v>
      </c>
      <c r="BC192" s="270">
        <v>0</v>
      </c>
      <c r="BD192" s="270">
        <v>0</v>
      </c>
      <c r="BE192" s="270">
        <v>0</v>
      </c>
      <c r="BF192" s="270">
        <v>0</v>
      </c>
      <c r="BG192" s="270">
        <v>0</v>
      </c>
    </row>
    <row r="193" spans="1:59">
      <c r="A193" s="267" t="s">
        <v>576</v>
      </c>
      <c r="B193" s="268">
        <v>0.1905</v>
      </c>
      <c r="C193" s="268">
        <v>0.5</v>
      </c>
      <c r="D193" s="268">
        <v>0</v>
      </c>
      <c r="E193" s="268"/>
      <c r="F193" s="269">
        <v>100</v>
      </c>
      <c r="G193" s="270">
        <v>0</v>
      </c>
      <c r="H193" s="270">
        <v>0</v>
      </c>
      <c r="I193" s="270">
        <v>0</v>
      </c>
      <c r="J193" s="270">
        <v>0</v>
      </c>
      <c r="K193" s="270">
        <v>0</v>
      </c>
      <c r="L193" s="270">
        <v>0.1905</v>
      </c>
      <c r="M193" s="271">
        <v>0</v>
      </c>
      <c r="N193" s="269">
        <v>50</v>
      </c>
      <c r="O193" s="269">
        <v>100</v>
      </c>
      <c r="P193" s="269">
        <v>120</v>
      </c>
      <c r="Q193" s="269">
        <v>125</v>
      </c>
      <c r="R193" s="269">
        <v>175</v>
      </c>
      <c r="S193" s="269" t="s">
        <v>188</v>
      </c>
      <c r="T193" s="270">
        <v>0</v>
      </c>
      <c r="U193" s="270">
        <v>0</v>
      </c>
      <c r="V193" s="270">
        <v>0</v>
      </c>
      <c r="W193" s="270">
        <v>0</v>
      </c>
      <c r="X193" s="270">
        <v>0</v>
      </c>
      <c r="Y193" s="270">
        <v>0</v>
      </c>
      <c r="Z193" s="270">
        <v>0</v>
      </c>
      <c r="AA193" s="270">
        <v>0</v>
      </c>
      <c r="AB193" s="270">
        <v>0</v>
      </c>
      <c r="AC193" s="270">
        <v>0</v>
      </c>
      <c r="AD193" s="270">
        <v>0</v>
      </c>
      <c r="AE193" s="270">
        <v>0</v>
      </c>
      <c r="AF193" s="270">
        <v>0</v>
      </c>
      <c r="AG193" s="270">
        <v>0</v>
      </c>
      <c r="AH193" s="270">
        <v>0</v>
      </c>
      <c r="AI193" s="270">
        <v>0</v>
      </c>
      <c r="AJ193" s="270">
        <v>0</v>
      </c>
      <c r="AK193" s="270">
        <v>0</v>
      </c>
      <c r="AL193" s="270">
        <v>0</v>
      </c>
      <c r="AM193" s="270">
        <v>0</v>
      </c>
      <c r="AN193" s="270">
        <v>0</v>
      </c>
      <c r="AO193" s="270">
        <v>0</v>
      </c>
      <c r="AP193" s="270">
        <v>0</v>
      </c>
      <c r="AQ193" s="270">
        <v>0</v>
      </c>
      <c r="AR193" s="270">
        <v>0</v>
      </c>
      <c r="AS193" s="270">
        <v>0</v>
      </c>
      <c r="AT193" s="270">
        <v>0</v>
      </c>
      <c r="AU193" s="270">
        <v>0</v>
      </c>
      <c r="AV193" s="270">
        <v>0</v>
      </c>
      <c r="AW193" s="270">
        <v>0</v>
      </c>
      <c r="AX193" s="270">
        <v>0.5</v>
      </c>
      <c r="AY193" s="270">
        <v>0</v>
      </c>
      <c r="AZ193" s="270">
        <v>0</v>
      </c>
      <c r="BA193" s="270">
        <v>0</v>
      </c>
      <c r="BB193" s="270">
        <v>0</v>
      </c>
      <c r="BC193" s="270">
        <v>0</v>
      </c>
      <c r="BD193" s="270">
        <v>0</v>
      </c>
      <c r="BE193" s="270">
        <v>0</v>
      </c>
      <c r="BF193" s="270">
        <v>0</v>
      </c>
      <c r="BG193" s="270">
        <v>0</v>
      </c>
    </row>
    <row r="194" spans="1:59">
      <c r="A194" s="267" t="s">
        <v>577</v>
      </c>
      <c r="B194" s="268">
        <v>2.4124999999999996</v>
      </c>
      <c r="C194" s="268">
        <v>12</v>
      </c>
      <c r="D194" s="268">
        <v>0.26300000000000001</v>
      </c>
      <c r="E194" s="268"/>
      <c r="F194" s="269">
        <v>16558</v>
      </c>
      <c r="G194" s="270">
        <v>0.745</v>
      </c>
      <c r="H194" s="270">
        <v>0.40799999999999997</v>
      </c>
      <c r="I194" s="270">
        <v>0.46</v>
      </c>
      <c r="J194" s="270">
        <v>0.13600000000000001</v>
      </c>
      <c r="K194" s="270">
        <v>0.08</v>
      </c>
      <c r="L194" s="270">
        <v>0.32049999999999956</v>
      </c>
      <c r="M194" s="271">
        <v>44.993356685590044</v>
      </c>
      <c r="N194" s="269">
        <v>17200</v>
      </c>
      <c r="O194" s="269">
        <v>18100</v>
      </c>
      <c r="P194" s="269">
        <v>20200</v>
      </c>
      <c r="Q194" s="269">
        <v>22600</v>
      </c>
      <c r="R194" s="269">
        <v>25300</v>
      </c>
      <c r="S194" s="269" t="s">
        <v>145</v>
      </c>
      <c r="T194" s="270">
        <v>0.78300000000000003</v>
      </c>
      <c r="U194" s="270">
        <v>0.82399999999999995</v>
      </c>
      <c r="V194" s="270">
        <v>0.91900000000000004</v>
      </c>
      <c r="W194" s="270">
        <v>1.028</v>
      </c>
      <c r="X194" s="270">
        <v>1.151</v>
      </c>
      <c r="Y194" s="270">
        <v>0.46</v>
      </c>
      <c r="Z194" s="270">
        <v>0.52300000000000002</v>
      </c>
      <c r="AA194" s="270">
        <v>0.59399999999999997</v>
      </c>
      <c r="AB194" s="270">
        <v>0.67600000000000005</v>
      </c>
      <c r="AC194" s="270">
        <v>0.76800000000000002</v>
      </c>
      <c r="AD194" s="270">
        <v>0.51</v>
      </c>
      <c r="AE194" s="270">
        <v>0.56000000000000005</v>
      </c>
      <c r="AF194" s="270">
        <v>0.62</v>
      </c>
      <c r="AG194" s="270">
        <v>0.68</v>
      </c>
      <c r="AH194" s="270">
        <v>0.76</v>
      </c>
      <c r="AI194" s="270">
        <v>0.15</v>
      </c>
      <c r="AJ194" s="270">
        <v>0.16</v>
      </c>
      <c r="AK194" s="270">
        <v>0.18</v>
      </c>
      <c r="AL194" s="270">
        <v>0.2</v>
      </c>
      <c r="AM194" s="270">
        <v>0.22</v>
      </c>
      <c r="AN194" s="270">
        <v>0.08</v>
      </c>
      <c r="AO194" s="270">
        <v>8.5000000000000006E-2</v>
      </c>
      <c r="AP194" s="270">
        <v>0.09</v>
      </c>
      <c r="AQ194" s="270">
        <v>9.5000000000000001E-2</v>
      </c>
      <c r="AR194" s="270">
        <v>0.1</v>
      </c>
      <c r="AS194" s="270">
        <v>0.55000000000000004</v>
      </c>
      <c r="AT194" s="270">
        <v>0.57999999999999996</v>
      </c>
      <c r="AU194" s="270">
        <v>0.61</v>
      </c>
      <c r="AV194" s="270">
        <v>0.64</v>
      </c>
      <c r="AW194" s="270">
        <v>0.67</v>
      </c>
      <c r="AX194" s="270">
        <v>0</v>
      </c>
      <c r="AY194" s="270">
        <v>0</v>
      </c>
      <c r="AZ194" s="270">
        <v>0</v>
      </c>
      <c r="BA194" s="270">
        <v>0</v>
      </c>
      <c r="BB194" s="270">
        <v>0</v>
      </c>
      <c r="BC194" s="270">
        <v>0</v>
      </c>
      <c r="BD194" s="270">
        <v>0</v>
      </c>
      <c r="BE194" s="270">
        <v>0</v>
      </c>
      <c r="BF194" s="270">
        <v>0</v>
      </c>
      <c r="BG194" s="270">
        <v>0</v>
      </c>
    </row>
    <row r="195" spans="1:59">
      <c r="A195" s="267" t="s">
        <v>578</v>
      </c>
      <c r="B195" s="268">
        <v>0.84033333333333327</v>
      </c>
      <c r="C195" s="268">
        <v>1.7509999999999999</v>
      </c>
      <c r="D195" s="268">
        <v>0</v>
      </c>
      <c r="E195" s="268"/>
      <c r="F195" s="269">
        <v>11684</v>
      </c>
      <c r="G195" s="270">
        <v>0.623</v>
      </c>
      <c r="H195" s="270">
        <v>0.13500000000000001</v>
      </c>
      <c r="I195" s="270">
        <v>0</v>
      </c>
      <c r="J195" s="270">
        <v>0</v>
      </c>
      <c r="K195" s="270">
        <v>0.01</v>
      </c>
      <c r="L195" s="270">
        <v>7.233333333333325E-2</v>
      </c>
      <c r="M195" s="271">
        <v>53.320780554604589</v>
      </c>
      <c r="N195" s="269">
        <v>12410</v>
      </c>
      <c r="O195" s="269">
        <v>13125</v>
      </c>
      <c r="P195" s="269">
        <v>17677</v>
      </c>
      <c r="Q195" s="269">
        <v>20514</v>
      </c>
      <c r="R195" s="269">
        <v>23806</v>
      </c>
      <c r="S195" s="269" t="s">
        <v>130</v>
      </c>
      <c r="T195" s="270">
        <v>0.73199999999999998</v>
      </c>
      <c r="U195" s="270">
        <v>0.85</v>
      </c>
      <c r="V195" s="270">
        <v>0.98599999999999999</v>
      </c>
      <c r="W195" s="270">
        <v>1.1439999999999999</v>
      </c>
      <c r="X195" s="270">
        <v>1.3280000000000001</v>
      </c>
      <c r="Y195" s="270">
        <v>0.112</v>
      </c>
      <c r="Z195" s="270">
        <v>0.13</v>
      </c>
      <c r="AA195" s="270">
        <v>0.151</v>
      </c>
      <c r="AB195" s="270">
        <v>0.17499999999999999</v>
      </c>
      <c r="AC195" s="270">
        <v>0.20300000000000001</v>
      </c>
      <c r="AD195" s="270">
        <v>0</v>
      </c>
      <c r="AE195" s="270">
        <v>0</v>
      </c>
      <c r="AF195" s="270">
        <v>0</v>
      </c>
      <c r="AG195" s="270">
        <v>0</v>
      </c>
      <c r="AH195" s="270">
        <v>0</v>
      </c>
      <c r="AI195" s="270">
        <v>0</v>
      </c>
      <c r="AJ195" s="270">
        <v>0</v>
      </c>
      <c r="AK195" s="270">
        <v>0</v>
      </c>
      <c r="AL195" s="270">
        <v>0</v>
      </c>
      <c r="AM195" s="270">
        <v>0</v>
      </c>
      <c r="AN195" s="270">
        <v>0</v>
      </c>
      <c r="AO195" s="270">
        <v>0</v>
      </c>
      <c r="AP195" s="270">
        <v>0</v>
      </c>
      <c r="AQ195" s="270">
        <v>0</v>
      </c>
      <c r="AR195" s="270">
        <v>0</v>
      </c>
      <c r="AS195" s="270">
        <v>7.1999999999999995E-2</v>
      </c>
      <c r="AT195" s="270">
        <v>8.3000000000000004E-2</v>
      </c>
      <c r="AU195" s="270">
        <v>9.7000000000000003E-2</v>
      </c>
      <c r="AV195" s="270">
        <v>0.112</v>
      </c>
      <c r="AW195" s="270">
        <v>0.13</v>
      </c>
      <c r="AX195" s="270">
        <v>0</v>
      </c>
      <c r="AY195" s="270">
        <v>0</v>
      </c>
      <c r="AZ195" s="270">
        <v>0</v>
      </c>
      <c r="BA195" s="270">
        <v>0</v>
      </c>
      <c r="BB195" s="270">
        <v>0</v>
      </c>
      <c r="BC195" s="270">
        <v>0</v>
      </c>
      <c r="BD195" s="270">
        <v>0</v>
      </c>
      <c r="BE195" s="270">
        <v>0</v>
      </c>
      <c r="BF195" s="270">
        <v>0</v>
      </c>
      <c r="BG195" s="270">
        <v>0</v>
      </c>
    </row>
    <row r="196" spans="1:59">
      <c r="A196" s="267" t="s">
        <v>579</v>
      </c>
      <c r="B196" s="268" t="s">
        <v>395</v>
      </c>
      <c r="C196" s="268">
        <v>0</v>
      </c>
      <c r="D196" s="268">
        <v>0</v>
      </c>
      <c r="E196" s="268"/>
      <c r="F196" s="269" t="e">
        <v>#N/A</v>
      </c>
      <c r="G196" s="270">
        <v>0</v>
      </c>
      <c r="H196" s="270">
        <v>0</v>
      </c>
      <c r="I196" s="270">
        <v>0</v>
      </c>
      <c r="J196" s="270">
        <v>0</v>
      </c>
      <c r="K196" s="270">
        <v>0</v>
      </c>
      <c r="L196" s="270" t="e">
        <v>#VALUE!</v>
      </c>
      <c r="M196" s="271" t="s">
        <v>395</v>
      </c>
      <c r="N196" s="269">
        <v>0</v>
      </c>
      <c r="O196" s="269">
        <v>0</v>
      </c>
      <c r="P196" s="269">
        <v>0</v>
      </c>
      <c r="Q196" s="269">
        <v>0</v>
      </c>
      <c r="R196" s="269">
        <v>0</v>
      </c>
      <c r="S196" s="269" t="s">
        <v>200</v>
      </c>
      <c r="T196" s="270">
        <v>0</v>
      </c>
      <c r="U196" s="270">
        <v>0</v>
      </c>
      <c r="V196" s="270">
        <v>0</v>
      </c>
      <c r="W196" s="270">
        <v>0</v>
      </c>
      <c r="X196" s="270">
        <v>0</v>
      </c>
      <c r="Y196" s="270">
        <v>0</v>
      </c>
      <c r="Z196" s="270">
        <v>0</v>
      </c>
      <c r="AA196" s="270">
        <v>0</v>
      </c>
      <c r="AB196" s="270">
        <v>0</v>
      </c>
      <c r="AC196" s="270">
        <v>0</v>
      </c>
      <c r="AD196" s="270">
        <v>0</v>
      </c>
      <c r="AE196" s="270">
        <v>0</v>
      </c>
      <c r="AF196" s="270">
        <v>0</v>
      </c>
      <c r="AG196" s="270">
        <v>0</v>
      </c>
      <c r="AH196" s="270">
        <v>0</v>
      </c>
      <c r="AI196" s="270">
        <v>0</v>
      </c>
      <c r="AJ196" s="270">
        <v>0</v>
      </c>
      <c r="AK196" s="270">
        <v>0</v>
      </c>
      <c r="AL196" s="270">
        <v>0</v>
      </c>
      <c r="AM196" s="270">
        <v>0</v>
      </c>
      <c r="AN196" s="270">
        <v>0</v>
      </c>
      <c r="AO196" s="270">
        <v>0</v>
      </c>
      <c r="AP196" s="270">
        <v>0</v>
      </c>
      <c r="AQ196" s="270">
        <v>0</v>
      </c>
      <c r="AR196" s="270">
        <v>0</v>
      </c>
      <c r="AS196" s="270">
        <v>0</v>
      </c>
      <c r="AT196" s="270">
        <v>0</v>
      </c>
      <c r="AU196" s="270">
        <v>0</v>
      </c>
      <c r="AV196" s="270">
        <v>0</v>
      </c>
      <c r="AW196" s="270">
        <v>0</v>
      </c>
      <c r="AX196" s="270">
        <v>0</v>
      </c>
      <c r="AY196" s="270">
        <v>0</v>
      </c>
      <c r="AZ196" s="270">
        <v>0</v>
      </c>
      <c r="BA196" s="270">
        <v>0</v>
      </c>
      <c r="BB196" s="270">
        <v>0</v>
      </c>
      <c r="BC196" s="270">
        <v>0</v>
      </c>
      <c r="BD196" s="270">
        <v>0</v>
      </c>
      <c r="BE196" s="270">
        <v>0</v>
      </c>
      <c r="BF196" s="270">
        <v>0</v>
      </c>
      <c r="BG196" s="270">
        <v>0</v>
      </c>
    </row>
    <row r="197" spans="1:59">
      <c r="A197" s="267" t="s">
        <v>580</v>
      </c>
      <c r="B197" s="268">
        <v>7.0999999999999994E-2</v>
      </c>
      <c r="C197" s="268">
        <v>0.1</v>
      </c>
      <c r="D197" s="268">
        <v>0</v>
      </c>
      <c r="E197" s="268"/>
      <c r="F197" s="269">
        <v>431</v>
      </c>
      <c r="G197" s="270">
        <v>4.2000000000000003E-2</v>
      </c>
      <c r="H197" s="270">
        <v>1.4999999999999999E-2</v>
      </c>
      <c r="I197" s="270">
        <v>0</v>
      </c>
      <c r="J197" s="270">
        <v>3.0000000000000001E-3</v>
      </c>
      <c r="K197" s="270">
        <v>5.0000000000000001E-3</v>
      </c>
      <c r="L197" s="270">
        <v>5.9999999999999915E-3</v>
      </c>
      <c r="M197" s="271">
        <v>97.447795823665899</v>
      </c>
      <c r="N197" s="269">
        <v>557</v>
      </c>
      <c r="O197" s="269">
        <v>581</v>
      </c>
      <c r="P197" s="269">
        <v>625</v>
      </c>
      <c r="Q197" s="269">
        <v>672</v>
      </c>
      <c r="R197" s="269">
        <v>688</v>
      </c>
      <c r="S197" s="269" t="s">
        <v>152</v>
      </c>
      <c r="T197" s="270">
        <v>4.2000000000000003E-2</v>
      </c>
      <c r="U197" s="270">
        <v>4.3999999999999997E-2</v>
      </c>
      <c r="V197" s="270">
        <v>4.4999999999999998E-2</v>
      </c>
      <c r="W197" s="270">
        <v>4.8000000000000001E-2</v>
      </c>
      <c r="X197" s="270">
        <v>4.9000000000000002E-2</v>
      </c>
      <c r="Y197" s="270">
        <v>1.4999999999999999E-2</v>
      </c>
      <c r="Z197" s="270">
        <v>1.4999999999999999E-2</v>
      </c>
      <c r="AA197" s="270">
        <v>1.4999999999999999E-2</v>
      </c>
      <c r="AB197" s="270">
        <v>1.4999999999999999E-2</v>
      </c>
      <c r="AC197" s="270">
        <v>1.4999999999999999E-2</v>
      </c>
      <c r="AD197" s="270">
        <v>0</v>
      </c>
      <c r="AE197" s="270">
        <v>0</v>
      </c>
      <c r="AF197" s="270">
        <v>0</v>
      </c>
      <c r="AG197" s="270">
        <v>0</v>
      </c>
      <c r="AH197" s="270">
        <v>0</v>
      </c>
      <c r="AI197" s="270">
        <v>3.0000000000000001E-3</v>
      </c>
      <c r="AJ197" s="270">
        <v>3.0000000000000001E-3</v>
      </c>
      <c r="AK197" s="270">
        <v>5.0000000000000001E-3</v>
      </c>
      <c r="AL197" s="270">
        <v>3.0000000000000001E-3</v>
      </c>
      <c r="AM197" s="270">
        <v>3.0000000000000001E-3</v>
      </c>
      <c r="AN197" s="270">
        <v>5.0000000000000001E-3</v>
      </c>
      <c r="AO197" s="270">
        <v>5.0000000000000001E-3</v>
      </c>
      <c r="AP197" s="270">
        <v>5.0000000000000001E-3</v>
      </c>
      <c r="AQ197" s="270">
        <v>5.0000000000000001E-3</v>
      </c>
      <c r="AR197" s="270">
        <v>5.0000000000000001E-3</v>
      </c>
      <c r="AS197" s="270">
        <v>6.0000000000000001E-3</v>
      </c>
      <c r="AT197" s="270">
        <v>6.0000000000000001E-3</v>
      </c>
      <c r="AU197" s="270">
        <v>6.0000000000000001E-3</v>
      </c>
      <c r="AV197" s="270">
        <v>7.0000000000000001E-3</v>
      </c>
      <c r="AW197" s="270">
        <v>7.0000000000000001E-3</v>
      </c>
      <c r="AX197" s="270">
        <v>0</v>
      </c>
      <c r="AY197" s="270">
        <v>0</v>
      </c>
      <c r="AZ197" s="270">
        <v>0</v>
      </c>
      <c r="BA197" s="270">
        <v>0.05</v>
      </c>
      <c r="BB197" s="270">
        <v>0</v>
      </c>
      <c r="BC197" s="270">
        <v>0</v>
      </c>
      <c r="BD197" s="270">
        <v>0</v>
      </c>
      <c r="BE197" s="270">
        <v>0</v>
      </c>
      <c r="BF197" s="270">
        <v>0</v>
      </c>
      <c r="BG197" s="270">
        <v>0</v>
      </c>
    </row>
    <row r="198" spans="1:59">
      <c r="A198" s="267" t="s">
        <v>581</v>
      </c>
      <c r="B198" s="268">
        <v>0.2215</v>
      </c>
      <c r="C198" s="268">
        <v>0.24299999999999999</v>
      </c>
      <c r="D198" s="268">
        <v>0</v>
      </c>
      <c r="E198" s="268"/>
      <c r="F198" s="269">
        <v>2479</v>
      </c>
      <c r="G198" s="270">
        <v>0.15</v>
      </c>
      <c r="H198" s="270">
        <v>3.4000000000000002E-2</v>
      </c>
      <c r="I198" s="270">
        <v>6.0000000000000001E-3</v>
      </c>
      <c r="J198" s="270">
        <v>1.2999999999999999E-2</v>
      </c>
      <c r="K198" s="270">
        <v>1.0999999999999999E-2</v>
      </c>
      <c r="L198" s="270">
        <v>7.4999999999999789E-3</v>
      </c>
      <c r="M198" s="271">
        <v>60.508269463493342</v>
      </c>
      <c r="N198" s="269">
        <v>2701</v>
      </c>
      <c r="O198" s="269">
        <v>3001</v>
      </c>
      <c r="P198" s="269">
        <v>3376</v>
      </c>
      <c r="Q198" s="269">
        <v>3832</v>
      </c>
      <c r="R198" s="269">
        <v>4388</v>
      </c>
      <c r="S198" s="269" t="s">
        <v>175</v>
      </c>
      <c r="T198" s="270">
        <v>0.159</v>
      </c>
      <c r="U198" s="270">
        <v>0.17399999999999999</v>
      </c>
      <c r="V198" s="270">
        <v>0.192</v>
      </c>
      <c r="W198" s="270">
        <v>0.215</v>
      </c>
      <c r="X198" s="270">
        <v>0.24099999999999999</v>
      </c>
      <c r="Y198" s="270">
        <v>4.1000000000000002E-2</v>
      </c>
      <c r="Z198" s="270">
        <v>4.7E-2</v>
      </c>
      <c r="AA198" s="270">
        <v>5.5E-2</v>
      </c>
      <c r="AB198" s="270">
        <v>6.3E-2</v>
      </c>
      <c r="AC198" s="270">
        <v>7.3999999999999996E-2</v>
      </c>
      <c r="AD198" s="270">
        <v>3.5999999999999997E-2</v>
      </c>
      <c r="AE198" s="270">
        <v>4.3999999999999997E-2</v>
      </c>
      <c r="AF198" s="270">
        <v>5.2999999999999999E-2</v>
      </c>
      <c r="AG198" s="270">
        <v>6.5000000000000002E-2</v>
      </c>
      <c r="AH198" s="270">
        <v>7.9000000000000001E-2</v>
      </c>
      <c r="AI198" s="270">
        <v>1.4E-2</v>
      </c>
      <c r="AJ198" s="270">
        <v>1.6E-2</v>
      </c>
      <c r="AK198" s="270">
        <v>1.7999999999999999E-2</v>
      </c>
      <c r="AL198" s="270">
        <v>0.02</v>
      </c>
      <c r="AM198" s="270">
        <v>2.3E-2</v>
      </c>
      <c r="AN198" s="270">
        <v>0.01</v>
      </c>
      <c r="AO198" s="270">
        <v>1.0999999999999999E-2</v>
      </c>
      <c r="AP198" s="270">
        <v>1.2999999999999999E-2</v>
      </c>
      <c r="AQ198" s="270">
        <v>1.4999999999999999E-2</v>
      </c>
      <c r="AR198" s="270">
        <v>1.7000000000000001E-2</v>
      </c>
      <c r="AS198" s="270">
        <v>2.1000000000000001E-2</v>
      </c>
      <c r="AT198" s="270">
        <v>2.3E-2</v>
      </c>
      <c r="AU198" s="270">
        <v>2.5999999999999999E-2</v>
      </c>
      <c r="AV198" s="270">
        <v>0.03</v>
      </c>
      <c r="AW198" s="270">
        <v>3.5000000000000003E-2</v>
      </c>
      <c r="AX198" s="270">
        <v>0.20399999999999999</v>
      </c>
      <c r="AY198" s="270">
        <v>0</v>
      </c>
      <c r="AZ198" s="270">
        <v>0</v>
      </c>
      <c r="BA198" s="270">
        <v>0</v>
      </c>
      <c r="BB198" s="270">
        <v>0</v>
      </c>
      <c r="BC198" s="270">
        <v>0</v>
      </c>
      <c r="BD198" s="270">
        <v>0</v>
      </c>
      <c r="BE198" s="270">
        <v>0</v>
      </c>
      <c r="BF198" s="270">
        <v>0</v>
      </c>
      <c r="BG198" s="270">
        <v>0</v>
      </c>
    </row>
    <row r="199" spans="1:59">
      <c r="A199" s="267" t="s">
        <v>582</v>
      </c>
      <c r="B199" s="268">
        <v>8.2249999999999976E-2</v>
      </c>
      <c r="C199" s="268">
        <v>0.16200000000000001</v>
      </c>
      <c r="D199" s="268">
        <v>0</v>
      </c>
      <c r="E199" s="268"/>
      <c r="F199" s="269">
        <v>920</v>
      </c>
      <c r="G199" s="270">
        <v>7.0999999999999994E-2</v>
      </c>
      <c r="H199" s="270">
        <v>0</v>
      </c>
      <c r="I199" s="270">
        <v>0</v>
      </c>
      <c r="J199" s="270">
        <v>0</v>
      </c>
      <c r="K199" s="270">
        <v>0</v>
      </c>
      <c r="L199" s="270">
        <v>1.1249999999999982E-2</v>
      </c>
      <c r="M199" s="271">
        <v>77.173913043478265</v>
      </c>
      <c r="N199" s="269">
        <v>956</v>
      </c>
      <c r="O199" s="269">
        <v>972</v>
      </c>
      <c r="P199" s="269">
        <v>1136</v>
      </c>
      <c r="Q199" s="269">
        <v>1323</v>
      </c>
      <c r="R199" s="269">
        <v>1536</v>
      </c>
      <c r="S199" s="269" t="s">
        <v>163</v>
      </c>
      <c r="T199" s="270">
        <v>8.4000000000000005E-2</v>
      </c>
      <c r="U199" s="270">
        <v>0.09</v>
      </c>
      <c r="V199" s="270">
        <v>9.6000000000000002E-2</v>
      </c>
      <c r="W199" s="270">
        <v>0.11</v>
      </c>
      <c r="X199" s="270">
        <v>0.125</v>
      </c>
      <c r="Y199" s="270">
        <v>0</v>
      </c>
      <c r="Z199" s="270">
        <v>2E-3</v>
      </c>
      <c r="AA199" s="270">
        <v>2E-3</v>
      </c>
      <c r="AB199" s="270">
        <v>2E-3</v>
      </c>
      <c r="AC199" s="270">
        <v>3.0000000000000001E-3</v>
      </c>
      <c r="AD199" s="270">
        <v>0</v>
      </c>
      <c r="AE199" s="270">
        <v>0</v>
      </c>
      <c r="AF199" s="270">
        <v>0</v>
      </c>
      <c r="AG199" s="270">
        <v>0</v>
      </c>
      <c r="AH199" s="270">
        <v>0</v>
      </c>
      <c r="AI199" s="270">
        <v>0</v>
      </c>
      <c r="AJ199" s="270">
        <v>2E-3</v>
      </c>
      <c r="AK199" s="270">
        <v>2E-3</v>
      </c>
      <c r="AL199" s="270">
        <v>3.0000000000000001E-3</v>
      </c>
      <c r="AM199" s="270">
        <v>3.0000000000000001E-3</v>
      </c>
      <c r="AN199" s="270">
        <v>0</v>
      </c>
      <c r="AO199" s="270">
        <v>1E-3</v>
      </c>
      <c r="AP199" s="270">
        <v>1E-3</v>
      </c>
      <c r="AQ199" s="270">
        <v>2E-3</v>
      </c>
      <c r="AR199" s="270">
        <v>2E-3</v>
      </c>
      <c r="AS199" s="270">
        <v>-0.02</v>
      </c>
      <c r="AT199" s="270">
        <v>-2.1999999999999999E-2</v>
      </c>
      <c r="AU199" s="270">
        <v>-2.4E-2</v>
      </c>
      <c r="AV199" s="270">
        <v>-2.7E-2</v>
      </c>
      <c r="AW199" s="270">
        <v>-3.1E-2</v>
      </c>
      <c r="AX199" s="270">
        <v>0</v>
      </c>
      <c r="AY199" s="270">
        <v>0</v>
      </c>
      <c r="AZ199" s="270">
        <v>0</v>
      </c>
      <c r="BA199" s="270">
        <v>0</v>
      </c>
      <c r="BB199" s="270">
        <v>0</v>
      </c>
      <c r="BC199" s="270">
        <v>0</v>
      </c>
      <c r="BD199" s="270">
        <v>0</v>
      </c>
      <c r="BE199" s="270">
        <v>0</v>
      </c>
      <c r="BF199" s="270">
        <v>0</v>
      </c>
      <c r="BG199" s="270">
        <v>0</v>
      </c>
    </row>
    <row r="200" spans="1:59">
      <c r="A200" s="267" t="s">
        <v>191</v>
      </c>
      <c r="B200" s="268">
        <v>1.0410000000000001</v>
      </c>
      <c r="C200" s="268">
        <v>3.1</v>
      </c>
      <c r="D200" s="268">
        <v>0</v>
      </c>
      <c r="E200" s="268"/>
      <c r="F200" s="269">
        <v>9100</v>
      </c>
      <c r="G200" s="270">
        <v>0.32100000000000001</v>
      </c>
      <c r="H200" s="270">
        <v>0.442</v>
      </c>
      <c r="I200" s="270">
        <v>0</v>
      </c>
      <c r="J200" s="270">
        <v>0</v>
      </c>
      <c r="K200" s="270">
        <v>7.0000000000000001E-3</v>
      </c>
      <c r="L200" s="270">
        <v>0.27100000000000013</v>
      </c>
      <c r="M200" s="271">
        <v>35.274725274725277</v>
      </c>
      <c r="N200" s="269">
        <v>9700</v>
      </c>
      <c r="O200" s="269">
        <v>10767</v>
      </c>
      <c r="P200" s="269">
        <v>11951</v>
      </c>
      <c r="Q200" s="269">
        <v>13266</v>
      </c>
      <c r="R200" s="269">
        <v>14725</v>
      </c>
      <c r="S200" s="269" t="s">
        <v>170</v>
      </c>
      <c r="T200" s="270">
        <v>0.34200000000000003</v>
      </c>
      <c r="U200" s="270">
        <v>0.38</v>
      </c>
      <c r="V200" s="270">
        <v>0.42099999999999999</v>
      </c>
      <c r="W200" s="270">
        <v>0.46700000000000003</v>
      </c>
      <c r="X200" s="270">
        <v>0.51900000000000002</v>
      </c>
      <c r="Y200" s="270">
        <v>0.47099999999999997</v>
      </c>
      <c r="Z200" s="270">
        <v>0.52300000000000002</v>
      </c>
      <c r="AA200" s="270">
        <v>0.57999999999999996</v>
      </c>
      <c r="AB200" s="270">
        <v>0.64400000000000002</v>
      </c>
      <c r="AC200" s="270">
        <v>0.71499999999999997</v>
      </c>
      <c r="AD200" s="270">
        <v>0</v>
      </c>
      <c r="AE200" s="270">
        <v>0</v>
      </c>
      <c r="AF200" s="270">
        <v>0</v>
      </c>
      <c r="AG200" s="270">
        <v>0</v>
      </c>
      <c r="AH200" s="270">
        <v>0</v>
      </c>
      <c r="AI200" s="270">
        <v>0</v>
      </c>
      <c r="AJ200" s="270">
        <v>0</v>
      </c>
      <c r="AK200" s="270">
        <v>0</v>
      </c>
      <c r="AL200" s="270">
        <v>0</v>
      </c>
      <c r="AM200" s="270">
        <v>0</v>
      </c>
      <c r="AN200" s="270">
        <v>7.0000000000000001E-3</v>
      </c>
      <c r="AO200" s="270">
        <v>8.0000000000000002E-3</v>
      </c>
      <c r="AP200" s="270">
        <v>8.9999999999999993E-3</v>
      </c>
      <c r="AQ200" s="270">
        <v>0.01</v>
      </c>
      <c r="AR200" s="270">
        <v>1.0999999999999999E-2</v>
      </c>
      <c r="AS200" s="270">
        <v>0.26600000000000001</v>
      </c>
      <c r="AT200" s="270">
        <v>0.29499999999999998</v>
      </c>
      <c r="AU200" s="270">
        <v>0.32700000000000001</v>
      </c>
      <c r="AV200" s="270">
        <v>0.36299999999999999</v>
      </c>
      <c r="AW200" s="270">
        <v>0.40300000000000002</v>
      </c>
      <c r="AX200" s="270">
        <v>0</v>
      </c>
      <c r="AY200" s="270">
        <v>0</v>
      </c>
      <c r="AZ200" s="270">
        <v>0</v>
      </c>
      <c r="BA200" s="270">
        <v>0</v>
      </c>
      <c r="BB200" s="270">
        <v>0</v>
      </c>
      <c r="BC200" s="270">
        <v>0</v>
      </c>
      <c r="BD200" s="270">
        <v>0</v>
      </c>
      <c r="BE200" s="270">
        <v>0</v>
      </c>
      <c r="BF200" s="270">
        <v>0</v>
      </c>
      <c r="BG200" s="270">
        <v>0</v>
      </c>
    </row>
    <row r="201" spans="1:59">
      <c r="A201" s="267" t="s">
        <v>583</v>
      </c>
      <c r="B201" s="268">
        <v>2.0353333333333334</v>
      </c>
      <c r="C201" s="268">
        <v>4.67</v>
      </c>
      <c r="D201" s="268">
        <v>0.26800000000000002</v>
      </c>
      <c r="E201" s="268"/>
      <c r="F201" s="269">
        <v>10000</v>
      </c>
      <c r="G201" s="270">
        <v>0.55000000000000004</v>
      </c>
      <c r="H201" s="270">
        <v>0.1</v>
      </c>
      <c r="I201" s="270">
        <v>0.95</v>
      </c>
      <c r="J201" s="270">
        <v>0.15</v>
      </c>
      <c r="K201" s="270">
        <v>0.02</v>
      </c>
      <c r="L201" s="270">
        <v>-2.6666666666668171E-3</v>
      </c>
      <c r="M201" s="271">
        <v>55</v>
      </c>
      <c r="N201" s="269">
        <v>15368</v>
      </c>
      <c r="O201" s="269">
        <v>22500</v>
      </c>
      <c r="P201" s="269">
        <v>25000</v>
      </c>
      <c r="Q201" s="269">
        <v>27500</v>
      </c>
      <c r="R201" s="269">
        <v>30000</v>
      </c>
      <c r="S201" s="269" t="s">
        <v>191</v>
      </c>
      <c r="T201" s="270">
        <v>0.89100000000000001</v>
      </c>
      <c r="U201" s="270">
        <v>1.3</v>
      </c>
      <c r="V201" s="270">
        <v>1.45</v>
      </c>
      <c r="W201" s="270">
        <v>1.595</v>
      </c>
      <c r="X201" s="270">
        <v>1.74</v>
      </c>
      <c r="Y201" s="270">
        <v>0.5</v>
      </c>
      <c r="Z201" s="270">
        <v>0.8</v>
      </c>
      <c r="AA201" s="270">
        <v>1</v>
      </c>
      <c r="AB201" s="270">
        <v>1.4</v>
      </c>
      <c r="AC201" s="270">
        <v>1.7</v>
      </c>
      <c r="AD201" s="270">
        <v>1.2</v>
      </c>
      <c r="AE201" s="270">
        <v>1.4</v>
      </c>
      <c r="AF201" s="270">
        <v>1.6</v>
      </c>
      <c r="AG201" s="270">
        <v>1.8</v>
      </c>
      <c r="AH201" s="270">
        <v>2</v>
      </c>
      <c r="AI201" s="270">
        <v>0.1</v>
      </c>
      <c r="AJ201" s="270">
        <v>0.15</v>
      </c>
      <c r="AK201" s="270">
        <v>0.2</v>
      </c>
      <c r="AL201" s="270">
        <v>0.25</v>
      </c>
      <c r="AM201" s="270">
        <v>0.3</v>
      </c>
      <c r="AN201" s="270">
        <v>5.5E-2</v>
      </c>
      <c r="AO201" s="270">
        <v>0.06</v>
      </c>
      <c r="AP201" s="270">
        <v>6.5000000000000002E-2</v>
      </c>
      <c r="AQ201" s="270">
        <v>7.0000000000000007E-2</v>
      </c>
      <c r="AR201" s="270">
        <v>7.4999999999999997E-2</v>
      </c>
      <c r="AS201" s="270">
        <v>2E-3</v>
      </c>
      <c r="AT201" s="270">
        <v>2E-3</v>
      </c>
      <c r="AU201" s="270">
        <v>2E-3</v>
      </c>
      <c r="AV201" s="270">
        <v>3.0000000000000001E-3</v>
      </c>
      <c r="AW201" s="270">
        <v>3.0000000000000001E-3</v>
      </c>
      <c r="AX201" s="270">
        <v>1</v>
      </c>
      <c r="AY201" s="270">
        <v>0</v>
      </c>
      <c r="AZ201" s="270">
        <v>0</v>
      </c>
      <c r="BA201" s="270">
        <v>0</v>
      </c>
      <c r="BB201" s="270">
        <v>0</v>
      </c>
      <c r="BC201" s="270">
        <v>0</v>
      </c>
      <c r="BD201" s="270">
        <v>0</v>
      </c>
      <c r="BE201" s="270">
        <v>0</v>
      </c>
      <c r="BF201" s="270">
        <v>0</v>
      </c>
      <c r="BG201" s="270">
        <v>0</v>
      </c>
    </row>
    <row r="202" spans="1:59">
      <c r="A202" s="267" t="s">
        <v>584</v>
      </c>
      <c r="B202" s="268">
        <v>0.22124999999999997</v>
      </c>
      <c r="C202" s="268">
        <v>10</v>
      </c>
      <c r="D202" s="268">
        <v>0</v>
      </c>
      <c r="E202" s="268"/>
      <c r="F202" s="269">
        <v>2023</v>
      </c>
      <c r="G202" s="270">
        <v>8.0999999999999989E-2</v>
      </c>
      <c r="H202" s="270">
        <v>3.5000000000000003E-2</v>
      </c>
      <c r="I202" s="270">
        <v>0</v>
      </c>
      <c r="J202" s="270">
        <v>1E-3</v>
      </c>
      <c r="K202" s="270">
        <v>4.4999999999999998E-2</v>
      </c>
      <c r="L202" s="270">
        <v>5.9249999999999997E-2</v>
      </c>
      <c r="M202" s="271">
        <v>40.039545229856643</v>
      </c>
      <c r="N202" s="269">
        <v>2075</v>
      </c>
      <c r="O202" s="269">
        <v>2100</v>
      </c>
      <c r="P202" s="269">
        <v>2125</v>
      </c>
      <c r="Q202" s="269">
        <v>2150</v>
      </c>
      <c r="R202" s="269">
        <v>2175</v>
      </c>
      <c r="S202" s="269" t="s">
        <v>191</v>
      </c>
      <c r="T202" s="270">
        <v>8.2000000000000003E-2</v>
      </c>
      <c r="U202" s="270">
        <v>8.4000000000000005E-2</v>
      </c>
      <c r="V202" s="270">
        <v>8.5999999999999993E-2</v>
      </c>
      <c r="W202" s="270">
        <v>8.7999999999999995E-2</v>
      </c>
      <c r="X202" s="270">
        <v>0.09</v>
      </c>
      <c r="Y202" s="270">
        <v>3.6999999999999998E-2</v>
      </c>
      <c r="Z202" s="270">
        <v>3.9E-2</v>
      </c>
      <c r="AA202" s="270">
        <v>4.1000000000000002E-2</v>
      </c>
      <c r="AB202" s="270">
        <v>4.2999999999999997E-2</v>
      </c>
      <c r="AC202" s="270">
        <v>4.4999999999999998E-2</v>
      </c>
      <c r="AD202" s="270">
        <v>0</v>
      </c>
      <c r="AE202" s="270">
        <v>0</v>
      </c>
      <c r="AF202" s="270">
        <v>0</v>
      </c>
      <c r="AG202" s="270">
        <v>0</v>
      </c>
      <c r="AH202" s="270">
        <v>0</v>
      </c>
      <c r="AI202" s="270">
        <v>0</v>
      </c>
      <c r="AJ202" s="270">
        <v>0</v>
      </c>
      <c r="AK202" s="270">
        <v>0</v>
      </c>
      <c r="AL202" s="270">
        <v>0</v>
      </c>
      <c r="AM202" s="270">
        <v>0</v>
      </c>
      <c r="AN202" s="270">
        <v>4.5999999999999999E-2</v>
      </c>
      <c r="AO202" s="270">
        <v>4.7E-2</v>
      </c>
      <c r="AP202" s="270">
        <v>4.8000000000000001E-2</v>
      </c>
      <c r="AQ202" s="270">
        <v>4.9000000000000002E-2</v>
      </c>
      <c r="AR202" s="270">
        <v>0.05</v>
      </c>
      <c r="AS202" s="270">
        <v>0.06</v>
      </c>
      <c r="AT202" s="270">
        <v>6.2E-2</v>
      </c>
      <c r="AU202" s="270">
        <v>6.4000000000000001E-2</v>
      </c>
      <c r="AV202" s="270">
        <v>6.6000000000000003E-2</v>
      </c>
      <c r="AW202" s="270">
        <v>6.7000000000000004E-2</v>
      </c>
      <c r="AX202" s="270">
        <v>0</v>
      </c>
      <c r="AY202" s="270">
        <v>0</v>
      </c>
      <c r="AZ202" s="270">
        <v>0</v>
      </c>
      <c r="BA202" s="270">
        <v>0</v>
      </c>
      <c r="BB202" s="270">
        <v>0</v>
      </c>
      <c r="BC202" s="270">
        <v>0</v>
      </c>
      <c r="BD202" s="270">
        <v>0</v>
      </c>
      <c r="BE202" s="270">
        <v>0</v>
      </c>
      <c r="BF202" s="270">
        <v>0</v>
      </c>
      <c r="BG202" s="270">
        <v>0</v>
      </c>
    </row>
    <row r="203" spans="1:59">
      <c r="A203" s="267" t="s">
        <v>585</v>
      </c>
      <c r="B203" s="268">
        <v>0.11933333333333336</v>
      </c>
      <c r="C203" s="268">
        <v>0.25</v>
      </c>
      <c r="D203" s="268">
        <v>0</v>
      </c>
      <c r="E203" s="268"/>
      <c r="F203" s="269">
        <v>1164</v>
      </c>
      <c r="G203" s="270">
        <v>5.8999999999999997E-2</v>
      </c>
      <c r="H203" s="270">
        <v>2.1000000000000001E-2</v>
      </c>
      <c r="I203" s="270">
        <v>5.0000000000000001E-3</v>
      </c>
      <c r="J203" s="270">
        <v>0</v>
      </c>
      <c r="K203" s="270">
        <v>7.0000000000000001E-3</v>
      </c>
      <c r="L203" s="270">
        <v>2.7333333333333348E-2</v>
      </c>
      <c r="M203" s="271">
        <v>50.687285223367695</v>
      </c>
      <c r="N203" s="269">
        <v>1250</v>
      </c>
      <c r="O203" s="269">
        <v>1300</v>
      </c>
      <c r="P203" s="269">
        <v>1400</v>
      </c>
      <c r="Q203" s="269">
        <v>1500</v>
      </c>
      <c r="R203" s="269">
        <v>1600</v>
      </c>
      <c r="S203" s="269" t="s">
        <v>150</v>
      </c>
      <c r="T203" s="270">
        <v>5.3999999999999999E-2</v>
      </c>
      <c r="U203" s="270">
        <v>5.5E-2</v>
      </c>
      <c r="V203" s="270">
        <v>5.6000000000000001E-2</v>
      </c>
      <c r="W203" s="270">
        <v>5.7000000000000002E-2</v>
      </c>
      <c r="X203" s="270">
        <v>5.8000000000000003E-2</v>
      </c>
      <c r="Y203" s="270">
        <v>2.1999999999999999E-2</v>
      </c>
      <c r="Z203" s="270">
        <v>2.3E-2</v>
      </c>
      <c r="AA203" s="270">
        <v>2.4E-2</v>
      </c>
      <c r="AB203" s="270">
        <v>2.5000000000000001E-2</v>
      </c>
      <c r="AC203" s="270">
        <v>2.5999999999999999E-2</v>
      </c>
      <c r="AD203" s="270">
        <v>5.0000000000000001E-3</v>
      </c>
      <c r="AE203" s="270">
        <v>6.0000000000000001E-3</v>
      </c>
      <c r="AF203" s="270">
        <v>7.0000000000000001E-3</v>
      </c>
      <c r="AG203" s="270">
        <v>7.0000000000000001E-3</v>
      </c>
      <c r="AH203" s="270">
        <v>7.0000000000000001E-3</v>
      </c>
      <c r="AI203" s="270">
        <v>0</v>
      </c>
      <c r="AJ203" s="270">
        <v>0</v>
      </c>
      <c r="AK203" s="270">
        <v>0</v>
      </c>
      <c r="AL203" s="270">
        <v>0</v>
      </c>
      <c r="AM203" s="270">
        <v>0</v>
      </c>
      <c r="AN203" s="270">
        <v>1.2E-2</v>
      </c>
      <c r="AO203" s="270">
        <v>1.2999999999999999E-2</v>
      </c>
      <c r="AP203" s="270">
        <v>1.4E-2</v>
      </c>
      <c r="AQ203" s="270">
        <v>1.4999999999999999E-2</v>
      </c>
      <c r="AR203" s="270">
        <v>1.6E-2</v>
      </c>
      <c r="AS203" s="270">
        <v>2.7E-2</v>
      </c>
      <c r="AT203" s="270">
        <v>2.8000000000000001E-2</v>
      </c>
      <c r="AU203" s="270">
        <v>2.9000000000000001E-2</v>
      </c>
      <c r="AV203" s="270">
        <v>0.03</v>
      </c>
      <c r="AW203" s="270">
        <v>0.03</v>
      </c>
      <c r="AX203" s="270">
        <v>0</v>
      </c>
      <c r="AY203" s="270">
        <v>0</v>
      </c>
      <c r="AZ203" s="270">
        <v>0</v>
      </c>
      <c r="BA203" s="270">
        <v>0</v>
      </c>
      <c r="BB203" s="270">
        <v>0</v>
      </c>
      <c r="BC203" s="270">
        <v>0</v>
      </c>
      <c r="BD203" s="270">
        <v>0</v>
      </c>
      <c r="BE203" s="270">
        <v>0</v>
      </c>
      <c r="BF203" s="270">
        <v>0</v>
      </c>
      <c r="BG203" s="270">
        <v>0</v>
      </c>
    </row>
    <row r="204" spans="1:59">
      <c r="A204" s="267" t="s">
        <v>586</v>
      </c>
      <c r="B204" s="268">
        <v>0.15691666666666665</v>
      </c>
      <c r="C204" s="268">
        <v>0</v>
      </c>
      <c r="D204" s="268">
        <v>4.2000000000000003E-2</v>
      </c>
      <c r="E204" s="268"/>
      <c r="F204" s="269">
        <v>1258</v>
      </c>
      <c r="G204" s="270">
        <v>9.6000000000000002E-2</v>
      </c>
      <c r="H204" s="270">
        <v>1.0999999999999999E-2</v>
      </c>
      <c r="I204" s="270">
        <v>0</v>
      </c>
      <c r="J204" s="270">
        <v>8.0000000000000002E-3</v>
      </c>
      <c r="K204" s="270">
        <v>3.0000000000000001E-3</v>
      </c>
      <c r="L204" s="270">
        <v>-3.0833333333333546E-3</v>
      </c>
      <c r="M204" s="271">
        <v>76.311605723370434</v>
      </c>
      <c r="N204" s="269">
        <v>1324</v>
      </c>
      <c r="O204" s="269">
        <v>1257</v>
      </c>
      <c r="P204" s="269">
        <v>1195</v>
      </c>
      <c r="Q204" s="269">
        <v>1135</v>
      </c>
      <c r="R204" s="269">
        <v>1053</v>
      </c>
      <c r="S204" s="269" t="s">
        <v>130</v>
      </c>
      <c r="T204" s="270">
        <v>8.6999999999999994E-2</v>
      </c>
      <c r="U204" s="270">
        <v>8.3000000000000004E-2</v>
      </c>
      <c r="V204" s="270">
        <v>7.8E-2</v>
      </c>
      <c r="W204" s="270">
        <v>7.4999999999999997E-2</v>
      </c>
      <c r="X204" s="270">
        <v>6.9000000000000006E-2</v>
      </c>
      <c r="Y204" s="270">
        <v>7.0000000000000001E-3</v>
      </c>
      <c r="Z204" s="270">
        <v>7.0000000000000001E-3</v>
      </c>
      <c r="AA204" s="270">
        <v>7.0000000000000001E-3</v>
      </c>
      <c r="AB204" s="270">
        <v>7.0000000000000001E-3</v>
      </c>
      <c r="AC204" s="270">
        <v>7.0000000000000001E-3</v>
      </c>
      <c r="AD204" s="270">
        <v>1E-3</v>
      </c>
      <c r="AE204" s="270">
        <v>1E-3</v>
      </c>
      <c r="AF204" s="270">
        <v>1E-3</v>
      </c>
      <c r="AG204" s="270">
        <v>1E-3</v>
      </c>
      <c r="AH204" s="270">
        <v>1E-3</v>
      </c>
      <c r="AI204" s="270">
        <v>0.02</v>
      </c>
      <c r="AJ204" s="270">
        <v>0.02</v>
      </c>
      <c r="AK204" s="270">
        <v>0.02</v>
      </c>
      <c r="AL204" s="270">
        <v>0.02</v>
      </c>
      <c r="AM204" s="270">
        <v>0.02</v>
      </c>
      <c r="AN204" s="270">
        <v>3.0000000000000001E-3</v>
      </c>
      <c r="AO204" s="270">
        <v>3.0000000000000001E-3</v>
      </c>
      <c r="AP204" s="270">
        <v>3.0000000000000001E-3</v>
      </c>
      <c r="AQ204" s="270">
        <v>3.0000000000000001E-3</v>
      </c>
      <c r="AR204" s="270">
        <v>3.0000000000000001E-3</v>
      </c>
      <c r="AS204" s="270">
        <v>8.0000000000000002E-3</v>
      </c>
      <c r="AT204" s="270">
        <v>8.0000000000000002E-3</v>
      </c>
      <c r="AU204" s="270">
        <v>7.0000000000000001E-3</v>
      </c>
      <c r="AV204" s="270">
        <v>6.0000000000000001E-3</v>
      </c>
      <c r="AW204" s="270">
        <v>6.0000000000000001E-3</v>
      </c>
      <c r="AX204" s="270">
        <v>0</v>
      </c>
      <c r="AY204" s="270">
        <v>0</v>
      </c>
      <c r="AZ204" s="270">
        <v>0</v>
      </c>
      <c r="BA204" s="270">
        <v>0</v>
      </c>
      <c r="BB204" s="270">
        <v>0</v>
      </c>
      <c r="BC204" s="270">
        <v>0</v>
      </c>
      <c r="BD204" s="270">
        <v>0</v>
      </c>
      <c r="BE204" s="270">
        <v>0</v>
      </c>
      <c r="BF204" s="270">
        <v>0</v>
      </c>
      <c r="BG204" s="270">
        <v>0</v>
      </c>
    </row>
    <row r="205" spans="1:59">
      <c r="A205" s="267" t="s">
        <v>587</v>
      </c>
      <c r="B205" s="268">
        <v>1.9377500000000001</v>
      </c>
      <c r="C205" s="268">
        <v>5.25</v>
      </c>
      <c r="D205" s="268">
        <v>0</v>
      </c>
      <c r="E205" s="268"/>
      <c r="F205" s="269">
        <v>21653</v>
      </c>
      <c r="G205" s="270">
        <v>1.24</v>
      </c>
      <c r="H205" s="270">
        <v>0.30599999999999999</v>
      </c>
      <c r="I205" s="270">
        <v>6.5000000000000002E-2</v>
      </c>
      <c r="J205" s="270">
        <v>1.7999999999999999E-2</v>
      </c>
      <c r="K205" s="270">
        <v>0</v>
      </c>
      <c r="L205" s="270">
        <v>0.30875000000000008</v>
      </c>
      <c r="M205" s="271">
        <v>57.266891423821178</v>
      </c>
      <c r="N205" s="269">
        <v>27662</v>
      </c>
      <c r="O205" s="269">
        <v>42162</v>
      </c>
      <c r="P205" s="269">
        <v>59662</v>
      </c>
      <c r="Q205" s="269">
        <v>77162</v>
      </c>
      <c r="R205" s="269">
        <v>94662</v>
      </c>
      <c r="S205" s="269" t="s">
        <v>134</v>
      </c>
      <c r="T205" s="270">
        <v>1.6319999999999999</v>
      </c>
      <c r="U205" s="270">
        <v>2.488</v>
      </c>
      <c r="V205" s="270">
        <v>3.52</v>
      </c>
      <c r="W205" s="270">
        <v>4.5529999999999999</v>
      </c>
      <c r="X205" s="270">
        <v>5.585</v>
      </c>
      <c r="Y205" s="270">
        <v>0.40300000000000002</v>
      </c>
      <c r="Z205" s="270">
        <v>0.64600000000000002</v>
      </c>
      <c r="AA205" s="270">
        <v>0.91400000000000003</v>
      </c>
      <c r="AB205" s="270">
        <v>1.1819999999999999</v>
      </c>
      <c r="AC205" s="270">
        <v>1.45</v>
      </c>
      <c r="AD205" s="270">
        <v>3.1E-2</v>
      </c>
      <c r="AE205" s="270">
        <v>0.05</v>
      </c>
      <c r="AF205" s="270">
        <v>7.0999999999999994E-2</v>
      </c>
      <c r="AG205" s="270">
        <v>9.1999999999999998E-2</v>
      </c>
      <c r="AH205" s="270">
        <v>0.113</v>
      </c>
      <c r="AI205" s="270">
        <v>0.109</v>
      </c>
      <c r="AJ205" s="270">
        <v>0.17499999999999999</v>
      </c>
      <c r="AK205" s="270">
        <v>0.247</v>
      </c>
      <c r="AL205" s="270">
        <v>0.31900000000000001</v>
      </c>
      <c r="AM205" s="270">
        <v>0.39200000000000002</v>
      </c>
      <c r="AN205" s="270">
        <v>0.01</v>
      </c>
      <c r="AO205" s="270">
        <v>0.01</v>
      </c>
      <c r="AP205" s="270">
        <v>0.01</v>
      </c>
      <c r="AQ205" s="270">
        <v>0.01</v>
      </c>
      <c r="AR205" s="270">
        <v>0.01</v>
      </c>
      <c r="AS205" s="270">
        <v>0.36899999999999999</v>
      </c>
      <c r="AT205" s="270">
        <v>0.497</v>
      </c>
      <c r="AU205" s="270">
        <v>0.626</v>
      </c>
      <c r="AV205" s="270">
        <v>0.755</v>
      </c>
      <c r="AW205" s="270">
        <v>0.90600000000000003</v>
      </c>
      <c r="AX205" s="270">
        <v>1</v>
      </c>
      <c r="AY205" s="270">
        <v>0</v>
      </c>
      <c r="AZ205" s="270">
        <v>0</v>
      </c>
      <c r="BA205" s="270">
        <v>0</v>
      </c>
      <c r="BB205" s="270">
        <v>0</v>
      </c>
      <c r="BC205" s="270">
        <v>0</v>
      </c>
      <c r="BD205" s="270">
        <v>0</v>
      </c>
      <c r="BE205" s="270">
        <v>0</v>
      </c>
      <c r="BF205" s="270">
        <v>0</v>
      </c>
      <c r="BG205" s="270">
        <v>0</v>
      </c>
    </row>
    <row r="206" spans="1:59">
      <c r="A206" s="267" t="s">
        <v>588</v>
      </c>
      <c r="B206" s="268">
        <v>7.558333333333335E-2</v>
      </c>
      <c r="C206" s="268">
        <v>0.47899999999999998</v>
      </c>
      <c r="D206" s="268">
        <v>1.6E-2</v>
      </c>
      <c r="E206" s="268"/>
      <c r="F206" s="269">
        <v>625</v>
      </c>
      <c r="G206" s="270">
        <v>3.3000000000000002E-2</v>
      </c>
      <c r="H206" s="270">
        <v>7.0000000000000001E-3</v>
      </c>
      <c r="I206" s="270">
        <v>2E-3</v>
      </c>
      <c r="J206" s="270">
        <v>1E-3</v>
      </c>
      <c r="K206" s="270">
        <v>2E-3</v>
      </c>
      <c r="L206" s="270">
        <v>1.4583333333333344E-2</v>
      </c>
      <c r="M206" s="271">
        <v>52.8</v>
      </c>
      <c r="N206" s="269">
        <v>650</v>
      </c>
      <c r="O206" s="269">
        <v>660</v>
      </c>
      <c r="P206" s="269">
        <v>670</v>
      </c>
      <c r="Q206" s="269">
        <v>680</v>
      </c>
      <c r="R206" s="269">
        <v>690</v>
      </c>
      <c r="S206" s="269" t="s">
        <v>144</v>
      </c>
      <c r="T206" s="270">
        <v>3.5000000000000003E-2</v>
      </c>
      <c r="U206" s="270">
        <v>3.5999999999999997E-2</v>
      </c>
      <c r="V206" s="270">
        <v>3.7999999999999999E-2</v>
      </c>
      <c r="W206" s="270">
        <v>0.04</v>
      </c>
      <c r="X206" s="270">
        <v>4.2000000000000003E-2</v>
      </c>
      <c r="Y206" s="270">
        <v>0.01</v>
      </c>
      <c r="Z206" s="270">
        <v>1.0999999999999999E-2</v>
      </c>
      <c r="AA206" s="270">
        <v>1.2E-2</v>
      </c>
      <c r="AB206" s="270">
        <v>1.2999999999999999E-2</v>
      </c>
      <c r="AC206" s="270">
        <v>1.4E-2</v>
      </c>
      <c r="AD206" s="270">
        <v>3.0000000000000001E-3</v>
      </c>
      <c r="AE206" s="270">
        <v>3.0000000000000001E-3</v>
      </c>
      <c r="AF206" s="270">
        <v>3.0000000000000001E-3</v>
      </c>
      <c r="AG206" s="270">
        <v>3.0000000000000001E-3</v>
      </c>
      <c r="AH206" s="270">
        <v>3.0000000000000001E-3</v>
      </c>
      <c r="AI206" s="270">
        <v>1E-3</v>
      </c>
      <c r="AJ206" s="270">
        <v>1E-3</v>
      </c>
      <c r="AK206" s="270">
        <v>1E-3</v>
      </c>
      <c r="AL206" s="270">
        <v>1E-3</v>
      </c>
      <c r="AM206" s="270">
        <v>1E-3</v>
      </c>
      <c r="AN206" s="270">
        <v>2E-3</v>
      </c>
      <c r="AO206" s="270">
        <v>2E-3</v>
      </c>
      <c r="AP206" s="270">
        <v>2E-3</v>
      </c>
      <c r="AQ206" s="270">
        <v>2E-3</v>
      </c>
      <c r="AR206" s="270">
        <v>2E-3</v>
      </c>
      <c r="AS206" s="270">
        <v>1.7000000000000001E-2</v>
      </c>
      <c r="AT206" s="270">
        <v>1.7999999999999999E-2</v>
      </c>
      <c r="AU206" s="270">
        <v>1.9E-2</v>
      </c>
      <c r="AV206" s="270">
        <v>0.02</v>
      </c>
      <c r="AW206" s="270">
        <v>2.1000000000000001E-2</v>
      </c>
      <c r="AX206" s="270">
        <v>0</v>
      </c>
      <c r="AY206" s="270">
        <v>0</v>
      </c>
      <c r="AZ206" s="270">
        <v>0</v>
      </c>
      <c r="BA206" s="270">
        <v>0</v>
      </c>
      <c r="BB206" s="270">
        <v>0</v>
      </c>
      <c r="BC206" s="270">
        <v>0</v>
      </c>
      <c r="BD206" s="270">
        <v>0</v>
      </c>
      <c r="BE206" s="270">
        <v>0</v>
      </c>
      <c r="BF206" s="270">
        <v>0</v>
      </c>
      <c r="BG206" s="270">
        <v>0</v>
      </c>
    </row>
    <row r="207" spans="1:59">
      <c r="A207" s="267" t="s">
        <v>589</v>
      </c>
      <c r="B207" s="268">
        <v>0.77349999999999997</v>
      </c>
      <c r="C207" s="268">
        <v>1.4300000000000002</v>
      </c>
      <c r="D207" s="268">
        <v>0</v>
      </c>
      <c r="E207" s="268"/>
      <c r="F207" s="269">
        <v>12196</v>
      </c>
      <c r="G207" s="270">
        <v>0.77300000000000002</v>
      </c>
      <c r="H207" s="270">
        <v>0</v>
      </c>
      <c r="I207" s="270">
        <v>0</v>
      </c>
      <c r="J207" s="270">
        <v>0</v>
      </c>
      <c r="K207" s="270">
        <v>0</v>
      </c>
      <c r="L207" s="270">
        <v>4.9999999999994493E-4</v>
      </c>
      <c r="M207" s="271">
        <v>63.381436536569367</v>
      </c>
      <c r="N207" s="269">
        <v>12319</v>
      </c>
      <c r="O207" s="269">
        <v>12442</v>
      </c>
      <c r="P207" s="269">
        <v>12567</v>
      </c>
      <c r="Q207" s="269">
        <v>13003</v>
      </c>
      <c r="R207" s="269">
        <v>13983</v>
      </c>
      <c r="S207" s="269" t="s">
        <v>189</v>
      </c>
      <c r="T207" s="270">
        <v>0.78700000000000003</v>
      </c>
      <c r="U207" s="270">
        <v>0.84199999999999997</v>
      </c>
      <c r="V207" s="270">
        <v>0.89700000000000002</v>
      </c>
      <c r="W207" s="270">
        <v>0.95099999999999996</v>
      </c>
      <c r="X207" s="270">
        <v>0.999</v>
      </c>
      <c r="Y207" s="270">
        <v>0</v>
      </c>
      <c r="Z207" s="270">
        <v>0</v>
      </c>
      <c r="AA207" s="270">
        <v>0</v>
      </c>
      <c r="AB207" s="270">
        <v>0</v>
      </c>
      <c r="AC207" s="270">
        <v>0</v>
      </c>
      <c r="AD207" s="270">
        <v>0</v>
      </c>
      <c r="AE207" s="270">
        <v>0</v>
      </c>
      <c r="AF207" s="270">
        <v>0</v>
      </c>
      <c r="AG207" s="270">
        <v>0</v>
      </c>
      <c r="AH207" s="270">
        <v>0</v>
      </c>
      <c r="AI207" s="270">
        <v>0</v>
      </c>
      <c r="AJ207" s="270">
        <v>0</v>
      </c>
      <c r="AK207" s="270">
        <v>0</v>
      </c>
      <c r="AL207" s="270">
        <v>0</v>
      </c>
      <c r="AM207" s="270">
        <v>0</v>
      </c>
      <c r="AN207" s="270">
        <v>0</v>
      </c>
      <c r="AO207" s="270">
        <v>0</v>
      </c>
      <c r="AP207" s="270">
        <v>0</v>
      </c>
      <c r="AQ207" s="270">
        <v>0</v>
      </c>
      <c r="AR207" s="270">
        <v>0</v>
      </c>
      <c r="AS207" s="270">
        <v>1.6E-2</v>
      </c>
      <c r="AT207" s="270">
        <v>1.7000000000000001E-2</v>
      </c>
      <c r="AU207" s="270">
        <v>1.9E-2</v>
      </c>
      <c r="AV207" s="270">
        <v>0.02</v>
      </c>
      <c r="AW207" s="270">
        <v>2.1000000000000001E-2</v>
      </c>
      <c r="AX207" s="270">
        <v>0</v>
      </c>
      <c r="AY207" s="270">
        <v>0</v>
      </c>
      <c r="AZ207" s="270">
        <v>0</v>
      </c>
      <c r="BA207" s="270">
        <v>0</v>
      </c>
      <c r="BB207" s="270">
        <v>0</v>
      </c>
      <c r="BC207" s="270">
        <v>0</v>
      </c>
      <c r="BD207" s="270">
        <v>0</v>
      </c>
      <c r="BE207" s="270">
        <v>0</v>
      </c>
      <c r="BF207" s="270">
        <v>0</v>
      </c>
      <c r="BG207" s="270">
        <v>0</v>
      </c>
    </row>
    <row r="208" spans="1:59">
      <c r="A208" s="267" t="s">
        <v>590</v>
      </c>
      <c r="B208" s="268">
        <v>3.4583333333333334E-2</v>
      </c>
      <c r="C208" s="268">
        <v>0.55000000000000004</v>
      </c>
      <c r="D208" s="268">
        <v>0</v>
      </c>
      <c r="E208" s="268"/>
      <c r="F208" s="269">
        <v>175</v>
      </c>
      <c r="G208" s="270">
        <v>3.0000000000000001E-3</v>
      </c>
      <c r="H208" s="270">
        <v>3.2000000000000001E-2</v>
      </c>
      <c r="I208" s="270">
        <v>0</v>
      </c>
      <c r="J208" s="270">
        <v>0</v>
      </c>
      <c r="K208" s="270">
        <v>2E-3</v>
      </c>
      <c r="L208" s="270">
        <v>-2.4166666666666711E-3</v>
      </c>
      <c r="M208" s="271">
        <v>17.142857142857142</v>
      </c>
      <c r="N208" s="269">
        <v>180</v>
      </c>
      <c r="O208" s="269">
        <v>183</v>
      </c>
      <c r="P208" s="269">
        <v>186</v>
      </c>
      <c r="Q208" s="269">
        <v>192</v>
      </c>
      <c r="R208" s="269">
        <v>198</v>
      </c>
      <c r="S208" s="269" t="s">
        <v>140</v>
      </c>
      <c r="T208" s="270">
        <v>3.0000000000000001E-3</v>
      </c>
      <c r="U208" s="270">
        <v>4.0000000000000001E-3</v>
      </c>
      <c r="V208" s="270">
        <v>5.0000000000000001E-3</v>
      </c>
      <c r="W208" s="270">
        <v>6.0000000000000001E-3</v>
      </c>
      <c r="X208" s="270">
        <v>8.0000000000000002E-3</v>
      </c>
      <c r="Y208" s="270">
        <v>3.5999999999999997E-2</v>
      </c>
      <c r="Z208" s="270">
        <v>3.9E-2</v>
      </c>
      <c r="AA208" s="270">
        <v>4.2000000000000003E-2</v>
      </c>
      <c r="AB208" s="270">
        <v>4.4999999999999998E-2</v>
      </c>
      <c r="AC208" s="270">
        <v>4.9000000000000002E-2</v>
      </c>
      <c r="AD208" s="270">
        <v>0</v>
      </c>
      <c r="AE208" s="270">
        <v>0</v>
      </c>
      <c r="AF208" s="270">
        <v>0</v>
      </c>
      <c r="AG208" s="270">
        <v>0</v>
      </c>
      <c r="AH208" s="270">
        <v>0</v>
      </c>
      <c r="AI208" s="270">
        <v>0</v>
      </c>
      <c r="AJ208" s="270">
        <v>0</v>
      </c>
      <c r="AK208" s="270">
        <v>0</v>
      </c>
      <c r="AL208" s="270">
        <v>0</v>
      </c>
      <c r="AM208" s="270">
        <v>0</v>
      </c>
      <c r="AN208" s="270">
        <v>3.0000000000000001E-3</v>
      </c>
      <c r="AO208" s="270">
        <v>3.0000000000000001E-3</v>
      </c>
      <c r="AP208" s="270">
        <v>4.0000000000000001E-3</v>
      </c>
      <c r="AQ208" s="270">
        <v>5.0000000000000001E-3</v>
      </c>
      <c r="AR208" s="270">
        <v>5.0000000000000001E-3</v>
      </c>
      <c r="AS208" s="270">
        <v>3.0000000000000001E-3</v>
      </c>
      <c r="AT208" s="270">
        <v>4.0000000000000001E-3</v>
      </c>
      <c r="AU208" s="270">
        <v>4.0000000000000001E-3</v>
      </c>
      <c r="AV208" s="270">
        <v>5.0000000000000001E-3</v>
      </c>
      <c r="AW208" s="270">
        <v>5.0000000000000001E-3</v>
      </c>
      <c r="AX208" s="270">
        <v>0</v>
      </c>
      <c r="AY208" s="270">
        <v>0</v>
      </c>
      <c r="AZ208" s="270">
        <v>0</v>
      </c>
      <c r="BA208" s="270">
        <v>0</v>
      </c>
      <c r="BB208" s="270">
        <v>0</v>
      </c>
      <c r="BC208" s="270">
        <v>0</v>
      </c>
      <c r="BD208" s="270">
        <v>0</v>
      </c>
      <c r="BE208" s="270">
        <v>0</v>
      </c>
      <c r="BF208" s="270">
        <v>0</v>
      </c>
      <c r="BG208" s="270">
        <v>0</v>
      </c>
    </row>
    <row r="209" spans="1:59">
      <c r="A209" s="267" t="s">
        <v>591</v>
      </c>
      <c r="B209" s="268">
        <v>3.291666666666667E-2</v>
      </c>
      <c r="C209" s="268">
        <v>0.15</v>
      </c>
      <c r="D209" s="268">
        <v>0</v>
      </c>
      <c r="E209" s="268"/>
      <c r="F209" s="269">
        <v>587</v>
      </c>
      <c r="G209" s="270">
        <v>2.1000000000000001E-2</v>
      </c>
      <c r="H209" s="270">
        <v>8.0000000000000002E-3</v>
      </c>
      <c r="I209" s="270">
        <v>0</v>
      </c>
      <c r="J209" s="270">
        <v>1E-3</v>
      </c>
      <c r="K209" s="270">
        <v>1E-3</v>
      </c>
      <c r="L209" s="270">
        <v>1.9166666666666672E-3</v>
      </c>
      <c r="M209" s="271">
        <v>35.77512776831346</v>
      </c>
      <c r="N209" s="269">
        <v>587</v>
      </c>
      <c r="O209" s="269">
        <v>587</v>
      </c>
      <c r="P209" s="269">
        <v>587</v>
      </c>
      <c r="Q209" s="269">
        <v>587</v>
      </c>
      <c r="R209" s="269">
        <v>587</v>
      </c>
      <c r="S209" s="269" t="s">
        <v>143</v>
      </c>
      <c r="T209" s="270">
        <v>2.1999999999999999E-2</v>
      </c>
      <c r="U209" s="270">
        <v>2.1999999999999999E-2</v>
      </c>
      <c r="V209" s="270">
        <v>2.1999999999999999E-2</v>
      </c>
      <c r="W209" s="270">
        <v>2.1999999999999999E-2</v>
      </c>
      <c r="X209" s="270">
        <v>2.1999999999999999E-2</v>
      </c>
      <c r="Y209" s="270">
        <v>8.0000000000000002E-3</v>
      </c>
      <c r="Z209" s="270">
        <v>8.0000000000000002E-3</v>
      </c>
      <c r="AA209" s="270">
        <v>8.0000000000000002E-3</v>
      </c>
      <c r="AB209" s="270">
        <v>8.0000000000000002E-3</v>
      </c>
      <c r="AC209" s="270">
        <v>8.0000000000000002E-3</v>
      </c>
      <c r="AD209" s="270">
        <v>1E-3</v>
      </c>
      <c r="AE209" s="270">
        <v>1E-3</v>
      </c>
      <c r="AF209" s="270">
        <v>1E-3</v>
      </c>
      <c r="AG209" s="270">
        <v>1E-3</v>
      </c>
      <c r="AH209" s="270">
        <v>1E-3</v>
      </c>
      <c r="AI209" s="270">
        <v>1E-3</v>
      </c>
      <c r="AJ209" s="270">
        <v>1E-3</v>
      </c>
      <c r="AK209" s="270">
        <v>1E-3</v>
      </c>
      <c r="AL209" s="270">
        <v>1E-3</v>
      </c>
      <c r="AM209" s="270">
        <v>1E-3</v>
      </c>
      <c r="AN209" s="270">
        <v>1E-3</v>
      </c>
      <c r="AO209" s="270">
        <v>1E-3</v>
      </c>
      <c r="AP209" s="270">
        <v>1E-3</v>
      </c>
      <c r="AQ209" s="270">
        <v>1E-3</v>
      </c>
      <c r="AR209" s="270">
        <v>1E-3</v>
      </c>
      <c r="AS209" s="270">
        <v>2E-3</v>
      </c>
      <c r="AT209" s="270">
        <v>2E-3</v>
      </c>
      <c r="AU209" s="270">
        <v>2E-3</v>
      </c>
      <c r="AV209" s="270">
        <v>2E-3</v>
      </c>
      <c r="AW209" s="270">
        <v>2E-3</v>
      </c>
      <c r="AX209" s="270">
        <v>0</v>
      </c>
      <c r="AY209" s="270">
        <v>0</v>
      </c>
      <c r="AZ209" s="270">
        <v>0</v>
      </c>
      <c r="BA209" s="270">
        <v>0</v>
      </c>
      <c r="BB209" s="270">
        <v>0</v>
      </c>
      <c r="BC209" s="270">
        <v>0</v>
      </c>
      <c r="BD209" s="270">
        <v>0</v>
      </c>
      <c r="BE209" s="270">
        <v>0</v>
      </c>
      <c r="BF209" s="270">
        <v>0</v>
      </c>
      <c r="BG209" s="270">
        <v>0</v>
      </c>
    </row>
    <row r="210" spans="1:59">
      <c r="A210" s="267" t="s">
        <v>592</v>
      </c>
      <c r="B210" s="268">
        <v>0.51449999999999996</v>
      </c>
      <c r="C210" s="268">
        <v>2.5</v>
      </c>
      <c r="D210" s="268">
        <v>0</v>
      </c>
      <c r="E210" s="268"/>
      <c r="F210" s="269">
        <v>6700</v>
      </c>
      <c r="G210" s="270">
        <v>0.35499999999999998</v>
      </c>
      <c r="H210" s="270">
        <v>0.05</v>
      </c>
      <c r="I210" s="270">
        <v>2.5999999999999999E-2</v>
      </c>
      <c r="J210" s="270">
        <v>2E-3</v>
      </c>
      <c r="K210" s="270">
        <v>1E-3</v>
      </c>
      <c r="L210" s="270">
        <v>8.049999999999996E-2</v>
      </c>
      <c r="M210" s="271">
        <v>52.985074626865675</v>
      </c>
      <c r="N210" s="269">
        <v>8400</v>
      </c>
      <c r="O210" s="269">
        <v>10080</v>
      </c>
      <c r="P210" s="269">
        <v>12096</v>
      </c>
      <c r="Q210" s="269">
        <v>14515</v>
      </c>
      <c r="R210" s="269">
        <v>17418</v>
      </c>
      <c r="S210" s="269" t="s">
        <v>185</v>
      </c>
      <c r="T210" s="270">
        <v>0.41599999999999998</v>
      </c>
      <c r="U210" s="270">
        <v>0.48699999999999999</v>
      </c>
      <c r="V210" s="270">
        <v>0.56999999999999995</v>
      </c>
      <c r="W210" s="270">
        <v>0.66700000000000004</v>
      </c>
      <c r="X210" s="270">
        <v>0.78100000000000003</v>
      </c>
      <c r="Y210" s="270">
        <v>0.06</v>
      </c>
      <c r="Z210" s="270">
        <v>7.1999999999999995E-2</v>
      </c>
      <c r="AA210" s="270">
        <v>8.5999999999999993E-2</v>
      </c>
      <c r="AB210" s="270">
        <v>0.104</v>
      </c>
      <c r="AC210" s="270">
        <v>0.124</v>
      </c>
      <c r="AD210" s="270">
        <v>2.3E-2</v>
      </c>
      <c r="AE210" s="270">
        <v>2.5999999999999999E-2</v>
      </c>
      <c r="AF210" s="270">
        <v>0.03</v>
      </c>
      <c r="AG210" s="270">
        <v>0.03</v>
      </c>
      <c r="AH210" s="270">
        <v>0.03</v>
      </c>
      <c r="AI210" s="270">
        <v>2E-3</v>
      </c>
      <c r="AJ210" s="270">
        <v>2E-3</v>
      </c>
      <c r="AK210" s="270">
        <v>2E-3</v>
      </c>
      <c r="AL210" s="270">
        <v>3.0000000000000001E-3</v>
      </c>
      <c r="AM210" s="270">
        <v>3.0000000000000001E-3</v>
      </c>
      <c r="AN210" s="270">
        <v>2E-3</v>
      </c>
      <c r="AO210" s="270">
        <v>3.0000000000000001E-3</v>
      </c>
      <c r="AP210" s="270">
        <v>5.0000000000000001E-3</v>
      </c>
      <c r="AQ210" s="270">
        <v>8.9999999999999993E-3</v>
      </c>
      <c r="AR210" s="270">
        <v>1.6E-2</v>
      </c>
      <c r="AS210" s="270">
        <v>7.1999999999999995E-2</v>
      </c>
      <c r="AT210" s="270">
        <v>6.5000000000000002E-2</v>
      </c>
      <c r="AU210" s="270">
        <v>5.8000000000000003E-2</v>
      </c>
      <c r="AV210" s="270">
        <v>5.1999999999999998E-2</v>
      </c>
      <c r="AW210" s="270">
        <v>4.7E-2</v>
      </c>
      <c r="AX210" s="270">
        <v>0</v>
      </c>
      <c r="AY210" s="270">
        <v>0</v>
      </c>
      <c r="AZ210" s="270">
        <v>0</v>
      </c>
      <c r="BA210" s="270">
        <v>0</v>
      </c>
      <c r="BB210" s="270">
        <v>0</v>
      </c>
      <c r="BC210" s="270">
        <v>0</v>
      </c>
      <c r="BD210" s="270">
        <v>0</v>
      </c>
      <c r="BE210" s="270">
        <v>0</v>
      </c>
      <c r="BF210" s="270">
        <v>0</v>
      </c>
      <c r="BG210" s="270">
        <v>0</v>
      </c>
    </row>
    <row r="211" spans="1:59">
      <c r="A211" s="267" t="s">
        <v>593</v>
      </c>
      <c r="B211" s="268">
        <v>1.2666666666666668E-2</v>
      </c>
      <c r="C211" s="268">
        <v>0.04</v>
      </c>
      <c r="D211" s="268">
        <v>0</v>
      </c>
      <c r="E211" s="268"/>
      <c r="F211" s="269">
        <v>257</v>
      </c>
      <c r="G211" s="270">
        <v>0.01</v>
      </c>
      <c r="H211" s="270">
        <v>0</v>
      </c>
      <c r="I211" s="270">
        <v>1E-3</v>
      </c>
      <c r="J211" s="270">
        <v>0</v>
      </c>
      <c r="K211" s="270">
        <v>0</v>
      </c>
      <c r="L211" s="270">
        <v>1.6666666666666687E-3</v>
      </c>
      <c r="M211" s="271">
        <v>38.910505836575872</v>
      </c>
      <c r="N211" s="269">
        <v>258</v>
      </c>
      <c r="O211" s="269">
        <v>268</v>
      </c>
      <c r="P211" s="269">
        <v>278</v>
      </c>
      <c r="Q211" s="269">
        <v>288</v>
      </c>
      <c r="R211" s="269">
        <v>290</v>
      </c>
      <c r="S211" s="269" t="s">
        <v>200</v>
      </c>
      <c r="T211" s="270">
        <v>0.01</v>
      </c>
      <c r="U211" s="270">
        <v>0.01</v>
      </c>
      <c r="V211" s="270">
        <v>0.01</v>
      </c>
      <c r="W211" s="270">
        <v>1.2E-2</v>
      </c>
      <c r="X211" s="270">
        <v>1.2E-2</v>
      </c>
      <c r="Y211" s="270">
        <v>0</v>
      </c>
      <c r="Z211" s="270">
        <v>0</v>
      </c>
      <c r="AA211" s="270">
        <v>0</v>
      </c>
      <c r="AB211" s="270">
        <v>0</v>
      </c>
      <c r="AC211" s="270">
        <v>0</v>
      </c>
      <c r="AD211" s="270">
        <v>1E-3</v>
      </c>
      <c r="AE211" s="270">
        <v>1E-3</v>
      </c>
      <c r="AF211" s="270">
        <v>1E-3</v>
      </c>
      <c r="AG211" s="270">
        <v>1E-3</v>
      </c>
      <c r="AH211" s="270">
        <v>1E-3</v>
      </c>
      <c r="AI211" s="270">
        <v>0</v>
      </c>
      <c r="AJ211" s="270">
        <v>0</v>
      </c>
      <c r="AK211" s="270">
        <v>0</v>
      </c>
      <c r="AL211" s="270">
        <v>0</v>
      </c>
      <c r="AM211" s="270">
        <v>0</v>
      </c>
      <c r="AN211" s="270">
        <v>0</v>
      </c>
      <c r="AO211" s="270">
        <v>0</v>
      </c>
      <c r="AP211" s="270">
        <v>0</v>
      </c>
      <c r="AQ211" s="270">
        <v>0</v>
      </c>
      <c r="AR211" s="270">
        <v>0</v>
      </c>
      <c r="AS211" s="270">
        <v>1E-3</v>
      </c>
      <c r="AT211" s="270">
        <v>1E-3</v>
      </c>
      <c r="AU211" s="270">
        <v>1E-3</v>
      </c>
      <c r="AV211" s="270">
        <v>1E-3</v>
      </c>
      <c r="AW211" s="270">
        <v>1E-3</v>
      </c>
      <c r="AX211" s="270">
        <v>0</v>
      </c>
      <c r="AY211" s="270">
        <v>0</v>
      </c>
      <c r="AZ211" s="270">
        <v>0</v>
      </c>
      <c r="BA211" s="270">
        <v>0</v>
      </c>
      <c r="BB211" s="270">
        <v>0</v>
      </c>
      <c r="BC211" s="270">
        <v>0</v>
      </c>
      <c r="BD211" s="270">
        <v>0</v>
      </c>
      <c r="BE211" s="270">
        <v>0</v>
      </c>
      <c r="BF211" s="270">
        <v>0</v>
      </c>
      <c r="BG211" s="270">
        <v>0</v>
      </c>
    </row>
    <row r="212" spans="1:59">
      <c r="A212" s="267" t="s">
        <v>594</v>
      </c>
      <c r="B212" s="268">
        <v>4.7058333333333335</v>
      </c>
      <c r="C212" s="268">
        <v>25.853000000000002</v>
      </c>
      <c r="D212" s="268">
        <v>0</v>
      </c>
      <c r="E212" s="268"/>
      <c r="F212" s="269">
        <v>37051</v>
      </c>
      <c r="G212" s="270">
        <v>1.446</v>
      </c>
      <c r="H212" s="270">
        <v>1.171</v>
      </c>
      <c r="I212" s="270">
        <v>1.016</v>
      </c>
      <c r="J212" s="270">
        <v>0.155</v>
      </c>
      <c r="K212" s="270">
        <v>0.73599999999999999</v>
      </c>
      <c r="L212" s="270">
        <v>0.18183333333333351</v>
      </c>
      <c r="M212" s="271">
        <v>39.02728671290923</v>
      </c>
      <c r="N212" s="269">
        <v>41356</v>
      </c>
      <c r="O212" s="269">
        <v>47559</v>
      </c>
      <c r="P212" s="269">
        <v>54698</v>
      </c>
      <c r="Q212" s="269">
        <v>62902</v>
      </c>
      <c r="R212" s="269">
        <v>72337</v>
      </c>
      <c r="S212" s="269" t="s">
        <v>130</v>
      </c>
      <c r="T212" s="270">
        <v>1.6539999999999999</v>
      </c>
      <c r="U212" s="270">
        <v>1.855</v>
      </c>
      <c r="V212" s="270">
        <v>2.0790000000000002</v>
      </c>
      <c r="W212" s="270">
        <v>2.327</v>
      </c>
      <c r="X212" s="270">
        <v>2.6040000000000001</v>
      </c>
      <c r="Y212" s="270">
        <v>1.55</v>
      </c>
      <c r="Z212" s="270">
        <v>1.887</v>
      </c>
      <c r="AA212" s="270">
        <v>2.2789999999999999</v>
      </c>
      <c r="AB212" s="270">
        <v>2.7349999999999999</v>
      </c>
      <c r="AC212" s="270">
        <v>3.2639999999999998</v>
      </c>
      <c r="AD212" s="270">
        <v>0.4</v>
      </c>
      <c r="AE212" s="270">
        <v>0.45</v>
      </c>
      <c r="AF212" s="270">
        <v>0.5</v>
      </c>
      <c r="AG212" s="270">
        <v>0.55000000000000004</v>
      </c>
      <c r="AH212" s="270">
        <v>0.6</v>
      </c>
      <c r="AI212" s="270">
        <v>0.65</v>
      </c>
      <c r="AJ212" s="270">
        <v>0.67500000000000004</v>
      </c>
      <c r="AK212" s="270">
        <v>0.7</v>
      </c>
      <c r="AL212" s="270">
        <v>0.72499999999999998</v>
      </c>
      <c r="AM212" s="270">
        <v>0.75</v>
      </c>
      <c r="AN212" s="270">
        <v>0.6</v>
      </c>
      <c r="AO212" s="270">
        <v>0.6</v>
      </c>
      <c r="AP212" s="270">
        <v>0.6</v>
      </c>
      <c r="AQ212" s="270">
        <v>0.6</v>
      </c>
      <c r="AR212" s="270">
        <v>0.6</v>
      </c>
      <c r="AS212" s="270">
        <v>0.47699999999999998</v>
      </c>
      <c r="AT212" s="270">
        <v>0.54800000000000004</v>
      </c>
      <c r="AU212" s="270">
        <v>0.61699999999999999</v>
      </c>
      <c r="AV212" s="270">
        <v>0.69499999999999995</v>
      </c>
      <c r="AW212" s="270">
        <v>0.78300000000000003</v>
      </c>
      <c r="AX212" s="270">
        <v>0</v>
      </c>
      <c r="AY212" s="270">
        <v>0</v>
      </c>
      <c r="AZ212" s="270">
        <v>0</v>
      </c>
      <c r="BA212" s="270">
        <v>0</v>
      </c>
      <c r="BB212" s="270">
        <v>0</v>
      </c>
      <c r="BC212" s="270">
        <v>0</v>
      </c>
      <c r="BD212" s="270">
        <v>0</v>
      </c>
      <c r="BE212" s="270">
        <v>0</v>
      </c>
      <c r="BF212" s="270">
        <v>0</v>
      </c>
      <c r="BG212" s="270">
        <v>0</v>
      </c>
    </row>
    <row r="213" spans="1:59">
      <c r="A213" s="267" t="s">
        <v>595</v>
      </c>
      <c r="B213" s="268">
        <v>0</v>
      </c>
      <c r="C213" s="268">
        <v>0.25</v>
      </c>
      <c r="D213" s="268">
        <v>0</v>
      </c>
      <c r="E213" s="268"/>
      <c r="F213" s="269">
        <v>1370</v>
      </c>
      <c r="G213" s="270">
        <v>0.02</v>
      </c>
      <c r="H213" s="270">
        <v>1.7999999999999999E-2</v>
      </c>
      <c r="I213" s="270">
        <v>0.02</v>
      </c>
      <c r="J213" s="270">
        <v>1.2E-2</v>
      </c>
      <c r="K213" s="270">
        <v>0.02</v>
      </c>
      <c r="L213" s="270">
        <v>-0.09</v>
      </c>
      <c r="M213" s="271">
        <v>14.598540145985401</v>
      </c>
      <c r="N213" s="269">
        <v>1280</v>
      </c>
      <c r="O213" s="269">
        <v>1290</v>
      </c>
      <c r="P213" s="269">
        <v>1295</v>
      </c>
      <c r="Q213" s="269">
        <v>1300</v>
      </c>
      <c r="R213" s="269">
        <v>1305</v>
      </c>
      <c r="S213" s="269" t="s">
        <v>207</v>
      </c>
      <c r="T213" s="270">
        <v>0.02</v>
      </c>
      <c r="U213" s="270">
        <v>2.1000000000000001E-2</v>
      </c>
      <c r="V213" s="270">
        <v>2.1000000000000001E-2</v>
      </c>
      <c r="W213" s="270">
        <v>2.1999999999999999E-2</v>
      </c>
      <c r="X213" s="270">
        <v>2.1999999999999999E-2</v>
      </c>
      <c r="Y213" s="270">
        <v>1.7999999999999999E-2</v>
      </c>
      <c r="Z213" s="270">
        <v>1.7999999999999999E-2</v>
      </c>
      <c r="AA213" s="270">
        <v>1.9E-2</v>
      </c>
      <c r="AB213" s="270">
        <v>1.9E-2</v>
      </c>
      <c r="AC213" s="270">
        <v>0.02</v>
      </c>
      <c r="AD213" s="270">
        <v>0.02</v>
      </c>
      <c r="AE213" s="270">
        <v>2.1000000000000001E-2</v>
      </c>
      <c r="AF213" s="270">
        <v>2.1000000000000001E-2</v>
      </c>
      <c r="AG213" s="270">
        <v>2.1000000000000001E-2</v>
      </c>
      <c r="AH213" s="270">
        <v>2.1999999999999999E-2</v>
      </c>
      <c r="AI213" s="270">
        <v>1.4E-2</v>
      </c>
      <c r="AJ213" s="270">
        <v>1.4999999999999999E-2</v>
      </c>
      <c r="AK213" s="270">
        <v>1.4999999999999999E-2</v>
      </c>
      <c r="AL213" s="270">
        <v>1.4999999999999999E-2</v>
      </c>
      <c r="AM213" s="270">
        <v>1.6E-2</v>
      </c>
      <c r="AN213" s="270">
        <v>2E-3</v>
      </c>
      <c r="AO213" s="270">
        <v>2E-3</v>
      </c>
      <c r="AP213" s="270">
        <v>2E-3</v>
      </c>
      <c r="AQ213" s="270">
        <v>3.0000000000000001E-3</v>
      </c>
      <c r="AR213" s="270">
        <v>3.0000000000000001E-3</v>
      </c>
      <c r="AS213" s="270">
        <v>0.01</v>
      </c>
      <c r="AT213" s="270">
        <v>1.0999999999999999E-2</v>
      </c>
      <c r="AU213" s="270">
        <v>1.2E-2</v>
      </c>
      <c r="AV213" s="270">
        <v>1.2999999999999999E-2</v>
      </c>
      <c r="AW213" s="270">
        <v>1.4E-2</v>
      </c>
      <c r="AX213" s="270">
        <v>0</v>
      </c>
      <c r="AY213" s="270">
        <v>0</v>
      </c>
      <c r="AZ213" s="270">
        <v>0</v>
      </c>
      <c r="BA213" s="270">
        <v>0</v>
      </c>
      <c r="BB213" s="270">
        <v>0</v>
      </c>
      <c r="BC213" s="270">
        <v>0</v>
      </c>
      <c r="BD213" s="270">
        <v>0</v>
      </c>
      <c r="BE213" s="270">
        <v>0</v>
      </c>
      <c r="BF213" s="270">
        <v>0</v>
      </c>
      <c r="BG213" s="270">
        <v>0</v>
      </c>
    </row>
    <row r="214" spans="1:59">
      <c r="A214" s="267" t="s">
        <v>188</v>
      </c>
      <c r="B214" s="268">
        <v>3.6150833333333328</v>
      </c>
      <c r="C214" s="268">
        <v>12</v>
      </c>
      <c r="D214" s="268">
        <v>1.5529999999999999</v>
      </c>
      <c r="E214" s="268"/>
      <c r="F214" s="269">
        <v>14280</v>
      </c>
      <c r="G214" s="270">
        <v>0.625</v>
      </c>
      <c r="H214" s="270">
        <v>0.32600000000000001</v>
      </c>
      <c r="I214" s="270">
        <v>0.22500000000000001</v>
      </c>
      <c r="J214" s="270">
        <v>0.112</v>
      </c>
      <c r="K214" s="270">
        <v>0.28199999999999997</v>
      </c>
      <c r="L214" s="270">
        <v>0.49208333333333254</v>
      </c>
      <c r="M214" s="271">
        <v>43.767507002801118</v>
      </c>
      <c r="N214" s="269">
        <v>15106</v>
      </c>
      <c r="O214" s="269">
        <v>15965</v>
      </c>
      <c r="P214" s="269">
        <v>17463</v>
      </c>
      <c r="Q214" s="269">
        <v>18511</v>
      </c>
      <c r="R214" s="269">
        <v>19622</v>
      </c>
      <c r="S214" s="269" t="s">
        <v>225</v>
      </c>
      <c r="T214" s="270">
        <v>0.64800000000000002</v>
      </c>
      <c r="U214" s="270">
        <v>0.68600000000000005</v>
      </c>
      <c r="V214" s="270">
        <v>0.72499999999999998</v>
      </c>
      <c r="W214" s="270">
        <v>0.77100000000000002</v>
      </c>
      <c r="X214" s="270">
        <v>0.81699999999999995</v>
      </c>
      <c r="Y214" s="270">
        <v>0.33800000000000002</v>
      </c>
      <c r="Z214" s="270">
        <v>0.35799999999999998</v>
      </c>
      <c r="AA214" s="270">
        <v>0.379</v>
      </c>
      <c r="AB214" s="270">
        <v>0.40200000000000002</v>
      </c>
      <c r="AC214" s="270">
        <v>0.42599999999999999</v>
      </c>
      <c r="AD214" s="270">
        <v>0.23300000000000001</v>
      </c>
      <c r="AE214" s="270">
        <v>0.247</v>
      </c>
      <c r="AF214" s="270">
        <v>0.26200000000000001</v>
      </c>
      <c r="AG214" s="270">
        <v>0.27800000000000002</v>
      </c>
      <c r="AH214" s="270">
        <v>0.29399999999999998</v>
      </c>
      <c r="AI214" s="270">
        <v>0.11600000000000001</v>
      </c>
      <c r="AJ214" s="270">
        <v>0.123</v>
      </c>
      <c r="AK214" s="270">
        <v>0.13</v>
      </c>
      <c r="AL214" s="270">
        <v>0.13800000000000001</v>
      </c>
      <c r="AM214" s="270">
        <v>0.14599999999999999</v>
      </c>
      <c r="AN214" s="270">
        <v>0.193</v>
      </c>
      <c r="AO214" s="270">
        <v>0.20399999999999999</v>
      </c>
      <c r="AP214" s="270">
        <v>0.217</v>
      </c>
      <c r="AQ214" s="270">
        <v>0.23</v>
      </c>
      <c r="AR214" s="270">
        <v>0.24299999999999999</v>
      </c>
      <c r="AS214" s="270">
        <v>0.76600000000000001</v>
      </c>
      <c r="AT214" s="270">
        <v>0.88200000000000001</v>
      </c>
      <c r="AU214" s="270">
        <v>1.0049999999999999</v>
      </c>
      <c r="AV214" s="270">
        <v>1.1279999999999999</v>
      </c>
      <c r="AW214" s="270">
        <v>1.24</v>
      </c>
      <c r="AX214" s="270">
        <v>0</v>
      </c>
      <c r="AY214" s="270">
        <v>0</v>
      </c>
      <c r="AZ214" s="270">
        <v>0</v>
      </c>
      <c r="BA214" s="270">
        <v>0</v>
      </c>
      <c r="BB214" s="270">
        <v>0</v>
      </c>
      <c r="BC214" s="270">
        <v>0</v>
      </c>
      <c r="BD214" s="270">
        <v>0</v>
      </c>
      <c r="BE214" s="270">
        <v>0</v>
      </c>
      <c r="BF214" s="270">
        <v>0</v>
      </c>
      <c r="BG214" s="270">
        <v>0</v>
      </c>
    </row>
    <row r="215" spans="1:59">
      <c r="A215" s="267" t="s">
        <v>596</v>
      </c>
      <c r="B215" s="268">
        <v>1.1683333333333332</v>
      </c>
      <c r="C215" s="268">
        <v>2.5</v>
      </c>
      <c r="D215" s="268">
        <v>0.38400000000000001</v>
      </c>
      <c r="E215" s="268"/>
      <c r="F215" s="269">
        <v>5737</v>
      </c>
      <c r="G215" s="270">
        <v>0.27600000000000002</v>
      </c>
      <c r="H215" s="270">
        <v>8.2000000000000003E-2</v>
      </c>
      <c r="I215" s="270">
        <v>3.5999999999999997E-2</v>
      </c>
      <c r="J215" s="270">
        <v>3.0000000000000002E-2</v>
      </c>
      <c r="K215" s="270">
        <v>0.28000000000000003</v>
      </c>
      <c r="L215" s="270">
        <v>8.0333333333333146E-2</v>
      </c>
      <c r="M215" s="271">
        <v>48.108767648596825</v>
      </c>
      <c r="N215" s="269">
        <v>5651</v>
      </c>
      <c r="O215" s="269">
        <v>5623</v>
      </c>
      <c r="P215" s="269">
        <v>5617</v>
      </c>
      <c r="Q215" s="269">
        <v>5611</v>
      </c>
      <c r="R215" s="269">
        <v>5605</v>
      </c>
      <c r="S215" s="269" t="s">
        <v>212</v>
      </c>
      <c r="T215" s="270">
        <v>0.27200000000000002</v>
      </c>
      <c r="U215" s="270">
        <v>0.27100000000000002</v>
      </c>
      <c r="V215" s="270">
        <v>0.27</v>
      </c>
      <c r="W215" s="270">
        <v>0.27</v>
      </c>
      <c r="X215" s="270">
        <v>0.27</v>
      </c>
      <c r="Y215" s="270">
        <v>8.1000000000000003E-2</v>
      </c>
      <c r="Z215" s="270">
        <v>8.1000000000000003E-2</v>
      </c>
      <c r="AA215" s="270">
        <v>8.1000000000000003E-2</v>
      </c>
      <c r="AB215" s="270">
        <v>0.08</v>
      </c>
      <c r="AC215" s="270">
        <v>0.08</v>
      </c>
      <c r="AD215" s="270">
        <v>3.5000000000000003E-2</v>
      </c>
      <c r="AE215" s="270">
        <v>3.5000000000000003E-2</v>
      </c>
      <c r="AF215" s="270">
        <v>3.5000000000000003E-2</v>
      </c>
      <c r="AG215" s="270">
        <v>3.5000000000000003E-2</v>
      </c>
      <c r="AH215" s="270">
        <v>3.5000000000000003E-2</v>
      </c>
      <c r="AI215" s="270">
        <v>0.03</v>
      </c>
      <c r="AJ215" s="270">
        <v>2.9000000000000001E-2</v>
      </c>
      <c r="AK215" s="270">
        <v>2.9000000000000001E-2</v>
      </c>
      <c r="AL215" s="270">
        <v>2.9000000000000001E-2</v>
      </c>
      <c r="AM215" s="270">
        <v>2.9000000000000001E-2</v>
      </c>
      <c r="AN215" s="270">
        <v>0.27600000000000002</v>
      </c>
      <c r="AO215" s="270">
        <v>0.27400000000000002</v>
      </c>
      <c r="AP215" s="270">
        <v>0.27400000000000002</v>
      </c>
      <c r="AQ215" s="270">
        <v>0.27400000000000002</v>
      </c>
      <c r="AR215" s="270">
        <v>0.27400000000000002</v>
      </c>
      <c r="AS215" s="270">
        <v>7.9000000000000001E-2</v>
      </c>
      <c r="AT215" s="270">
        <v>7.8E-2</v>
      </c>
      <c r="AU215" s="270">
        <v>7.8E-2</v>
      </c>
      <c r="AV215" s="270">
        <v>7.8E-2</v>
      </c>
      <c r="AW215" s="270">
        <v>7.8E-2</v>
      </c>
      <c r="AX215" s="270">
        <v>0</v>
      </c>
      <c r="AY215" s="270">
        <v>0</v>
      </c>
      <c r="AZ215" s="270">
        <v>0</v>
      </c>
      <c r="BA215" s="270">
        <v>0</v>
      </c>
      <c r="BB215" s="270">
        <v>0</v>
      </c>
      <c r="BC215" s="270">
        <v>0</v>
      </c>
      <c r="BD215" s="270">
        <v>0</v>
      </c>
      <c r="BE215" s="270">
        <v>0</v>
      </c>
      <c r="BF215" s="270">
        <v>0</v>
      </c>
      <c r="BG215" s="270">
        <v>0</v>
      </c>
    </row>
    <row r="216" spans="1:59">
      <c r="A216" s="267" t="s">
        <v>597</v>
      </c>
      <c r="B216" s="268">
        <v>9.4666666666666663E-2</v>
      </c>
      <c r="C216" s="268">
        <v>0.215</v>
      </c>
      <c r="D216" s="268">
        <v>0</v>
      </c>
      <c r="E216" s="268"/>
      <c r="F216" s="269">
        <v>2540</v>
      </c>
      <c r="G216" s="270">
        <v>8.4000000000000005E-2</v>
      </c>
      <c r="H216" s="270">
        <v>0</v>
      </c>
      <c r="I216" s="270">
        <v>0</v>
      </c>
      <c r="J216" s="270">
        <v>0</v>
      </c>
      <c r="K216" s="270">
        <v>1E-3</v>
      </c>
      <c r="L216" s="270">
        <v>9.6666666666666567E-3</v>
      </c>
      <c r="M216" s="271">
        <v>33.070866141732282</v>
      </c>
      <c r="N216" s="269">
        <v>2647</v>
      </c>
      <c r="O216" s="269">
        <v>2832</v>
      </c>
      <c r="P216" s="269">
        <v>3030</v>
      </c>
      <c r="Q216" s="269">
        <v>3242</v>
      </c>
      <c r="R216" s="269">
        <v>3469</v>
      </c>
      <c r="S216" s="269" t="s">
        <v>225</v>
      </c>
      <c r="T216" s="270">
        <v>8.6999999999999994E-2</v>
      </c>
      <c r="U216" s="270">
        <v>9.2999999999999999E-2</v>
      </c>
      <c r="V216" s="270">
        <v>9.9000000000000005E-2</v>
      </c>
      <c r="W216" s="270">
        <v>0.105</v>
      </c>
      <c r="X216" s="270">
        <v>0.112</v>
      </c>
      <c r="Y216" s="270">
        <v>2E-3</v>
      </c>
      <c r="Z216" s="270">
        <v>2E-3</v>
      </c>
      <c r="AA216" s="270">
        <v>2E-3</v>
      </c>
      <c r="AB216" s="270">
        <v>2E-3</v>
      </c>
      <c r="AC216" s="270">
        <v>2E-3</v>
      </c>
      <c r="AD216" s="270">
        <v>0</v>
      </c>
      <c r="AE216" s="270">
        <v>0</v>
      </c>
      <c r="AF216" s="270">
        <v>0</v>
      </c>
      <c r="AG216" s="270">
        <v>0</v>
      </c>
      <c r="AH216" s="270">
        <v>0</v>
      </c>
      <c r="AI216" s="270">
        <v>1E-3</v>
      </c>
      <c r="AJ216" s="270">
        <v>1E-3</v>
      </c>
      <c r="AK216" s="270">
        <v>1E-3</v>
      </c>
      <c r="AL216" s="270">
        <v>1E-3</v>
      </c>
      <c r="AM216" s="270">
        <v>1E-3</v>
      </c>
      <c r="AN216" s="270">
        <v>0</v>
      </c>
      <c r="AO216" s="270">
        <v>0</v>
      </c>
      <c r="AP216" s="270">
        <v>0</v>
      </c>
      <c r="AQ216" s="270">
        <v>0</v>
      </c>
      <c r="AR216" s="270">
        <v>0</v>
      </c>
      <c r="AS216" s="270">
        <v>0.01</v>
      </c>
      <c r="AT216" s="270">
        <v>0.01</v>
      </c>
      <c r="AU216" s="270">
        <v>1.0999999999999999E-2</v>
      </c>
      <c r="AV216" s="270">
        <v>1.0999999999999999E-2</v>
      </c>
      <c r="AW216" s="270">
        <v>1.2E-2</v>
      </c>
      <c r="AX216" s="270">
        <v>0</v>
      </c>
      <c r="AY216" s="270">
        <v>0</v>
      </c>
      <c r="AZ216" s="270">
        <v>0</v>
      </c>
      <c r="BA216" s="270">
        <v>0</v>
      </c>
      <c r="BB216" s="270">
        <v>0</v>
      </c>
      <c r="BC216" s="270">
        <v>0</v>
      </c>
      <c r="BD216" s="270">
        <v>0</v>
      </c>
      <c r="BE216" s="270">
        <v>0</v>
      </c>
      <c r="BF216" s="270">
        <v>0</v>
      </c>
      <c r="BG216" s="270">
        <v>0</v>
      </c>
    </row>
    <row r="217" spans="1:59">
      <c r="A217" s="267" t="s">
        <v>598</v>
      </c>
      <c r="B217" s="268">
        <v>1.381083333333333</v>
      </c>
      <c r="C217" s="268">
        <v>338.47599999999994</v>
      </c>
      <c r="D217" s="268">
        <v>0.246</v>
      </c>
      <c r="E217" s="268"/>
      <c r="F217" s="269">
        <v>9720</v>
      </c>
      <c r="G217" s="270">
        <v>1.4950000000000001</v>
      </c>
      <c r="H217" s="270">
        <v>2.1999999999999999E-2</v>
      </c>
      <c r="I217" s="270">
        <v>0</v>
      </c>
      <c r="J217" s="270">
        <v>0.57399999999999995</v>
      </c>
      <c r="K217" s="270">
        <v>0.1</v>
      </c>
      <c r="L217" s="270">
        <v>-1.0559166666666673</v>
      </c>
      <c r="M217" s="271">
        <v>153.80658436213992</v>
      </c>
      <c r="N217" s="269">
        <v>9983</v>
      </c>
      <c r="O217" s="269">
        <v>10103</v>
      </c>
      <c r="P217" s="269">
        <v>10223</v>
      </c>
      <c r="Q217" s="269">
        <v>10345</v>
      </c>
      <c r="R217" s="269">
        <v>10469</v>
      </c>
      <c r="S217" s="269" t="s">
        <v>186</v>
      </c>
      <c r="T217" s="270">
        <v>0.84899999999999998</v>
      </c>
      <c r="U217" s="270">
        <v>1.002</v>
      </c>
      <c r="V217" s="270">
        <v>1.1830000000000001</v>
      </c>
      <c r="W217" s="270">
        <v>1.387</v>
      </c>
      <c r="X217" s="270">
        <v>1.397</v>
      </c>
      <c r="Y217" s="270">
        <v>4.8000000000000001E-2</v>
      </c>
      <c r="Z217" s="270">
        <v>6.0999999999999999E-2</v>
      </c>
      <c r="AA217" s="270">
        <v>7.1999999999999995E-2</v>
      </c>
      <c r="AB217" s="270">
        <v>8.4000000000000005E-2</v>
      </c>
      <c r="AC217" s="270">
        <v>0.06</v>
      </c>
      <c r="AD217" s="270">
        <v>0</v>
      </c>
      <c r="AE217" s="270">
        <v>0</v>
      </c>
      <c r="AF217" s="270">
        <v>0</v>
      </c>
      <c r="AG217" s="270">
        <v>0</v>
      </c>
      <c r="AH217" s="270">
        <v>0</v>
      </c>
      <c r="AI217" s="270">
        <v>0.22500000000000001</v>
      </c>
      <c r="AJ217" s="270">
        <v>0.245</v>
      </c>
      <c r="AK217" s="270">
        <v>0.255</v>
      </c>
      <c r="AL217" s="270">
        <v>0.26500000000000001</v>
      </c>
      <c r="AM217" s="270">
        <v>0.27200000000000002</v>
      </c>
      <c r="AN217" s="270">
        <v>4.2999999999999997E-2</v>
      </c>
      <c r="AO217" s="270">
        <v>4.4999999999999998E-2</v>
      </c>
      <c r="AP217" s="270">
        <v>4.5999999999999999E-2</v>
      </c>
      <c r="AQ217" s="270">
        <v>4.5999999999999999E-2</v>
      </c>
      <c r="AR217" s="270">
        <v>4.5999999999999999E-2</v>
      </c>
      <c r="AS217" s="270">
        <v>-0.32900000000000001</v>
      </c>
      <c r="AT217" s="270">
        <v>-0.38200000000000001</v>
      </c>
      <c r="AU217" s="270">
        <v>-0.439</v>
      </c>
      <c r="AV217" s="270">
        <v>-0.503</v>
      </c>
      <c r="AW217" s="270">
        <v>-0.51200000000000001</v>
      </c>
      <c r="AX217" s="270">
        <v>0</v>
      </c>
      <c r="AY217" s="270">
        <v>0</v>
      </c>
      <c r="AZ217" s="270">
        <v>0</v>
      </c>
      <c r="BA217" s="270">
        <v>0</v>
      </c>
      <c r="BB217" s="270">
        <v>0</v>
      </c>
      <c r="BC217" s="270">
        <v>0</v>
      </c>
      <c r="BD217" s="270">
        <v>0</v>
      </c>
      <c r="BE217" s="270">
        <v>0</v>
      </c>
      <c r="BF217" s="270">
        <v>0</v>
      </c>
      <c r="BG217" s="270">
        <v>0</v>
      </c>
    </row>
    <row r="218" spans="1:59">
      <c r="A218" s="267" t="s">
        <v>599</v>
      </c>
      <c r="B218" s="268">
        <v>7.6916666666666675E-2</v>
      </c>
      <c r="C218" s="268">
        <v>0.2</v>
      </c>
      <c r="D218" s="268">
        <v>0</v>
      </c>
      <c r="E218" s="268"/>
      <c r="F218" s="269">
        <v>1390</v>
      </c>
      <c r="G218" s="270">
        <v>5.1999999999999998E-2</v>
      </c>
      <c r="H218" s="270">
        <v>4.0000000000000001E-3</v>
      </c>
      <c r="I218" s="270">
        <v>0</v>
      </c>
      <c r="J218" s="270">
        <v>1.4999999999999999E-2</v>
      </c>
      <c r="K218" s="270">
        <v>1E-3</v>
      </c>
      <c r="L218" s="270">
        <v>4.9166666666666803E-3</v>
      </c>
      <c r="M218" s="271">
        <v>37.410071942446045</v>
      </c>
      <c r="N218" s="269">
        <v>1500</v>
      </c>
      <c r="O218" s="269">
        <v>1600</v>
      </c>
      <c r="P218" s="269">
        <v>1700</v>
      </c>
      <c r="Q218" s="269">
        <v>1800</v>
      </c>
      <c r="R218" s="269">
        <v>1850</v>
      </c>
      <c r="S218" s="269" t="s">
        <v>195</v>
      </c>
      <c r="T218" s="270">
        <v>0.06</v>
      </c>
      <c r="U218" s="270">
        <v>6.5000000000000002E-2</v>
      </c>
      <c r="V218" s="270">
        <v>7.0000000000000007E-2</v>
      </c>
      <c r="W218" s="270">
        <v>7.4999999999999997E-2</v>
      </c>
      <c r="X218" s="270">
        <v>7.8E-2</v>
      </c>
      <c r="Y218" s="270">
        <v>3.0000000000000001E-3</v>
      </c>
      <c r="Z218" s="270">
        <v>3.0000000000000001E-3</v>
      </c>
      <c r="AA218" s="270">
        <v>3.0000000000000001E-3</v>
      </c>
      <c r="AB218" s="270">
        <v>3.0000000000000001E-3</v>
      </c>
      <c r="AC218" s="270">
        <v>3.0000000000000001E-3</v>
      </c>
      <c r="AD218" s="270">
        <v>0</v>
      </c>
      <c r="AE218" s="270">
        <v>0</v>
      </c>
      <c r="AF218" s="270">
        <v>0</v>
      </c>
      <c r="AG218" s="270">
        <v>0</v>
      </c>
      <c r="AH218" s="270">
        <v>0</v>
      </c>
      <c r="AI218" s="270">
        <v>1.2E-2</v>
      </c>
      <c r="AJ218" s="270">
        <v>1.2E-2</v>
      </c>
      <c r="AK218" s="270">
        <v>1.2999999999999999E-2</v>
      </c>
      <c r="AL218" s="270">
        <v>1.4E-2</v>
      </c>
      <c r="AM218" s="270">
        <v>1.4999999999999999E-2</v>
      </c>
      <c r="AN218" s="270">
        <v>2E-3</v>
      </c>
      <c r="AO218" s="270">
        <v>2E-3</v>
      </c>
      <c r="AP218" s="270">
        <v>2E-3</v>
      </c>
      <c r="AQ218" s="270">
        <v>2E-3</v>
      </c>
      <c r="AR218" s="270">
        <v>2E-3</v>
      </c>
      <c r="AS218" s="270">
        <v>5.0000000000000001E-3</v>
      </c>
      <c r="AT218" s="270">
        <v>6.0000000000000001E-3</v>
      </c>
      <c r="AU218" s="270">
        <v>6.0000000000000001E-3</v>
      </c>
      <c r="AV218" s="270">
        <v>7.0000000000000001E-3</v>
      </c>
      <c r="AW218" s="270">
        <v>7.0000000000000001E-3</v>
      </c>
      <c r="AX218" s="270">
        <v>0</v>
      </c>
      <c r="AY218" s="270">
        <v>0</v>
      </c>
      <c r="AZ218" s="270">
        <v>0</v>
      </c>
      <c r="BA218" s="270">
        <v>0</v>
      </c>
      <c r="BB218" s="270">
        <v>0</v>
      </c>
      <c r="BC218" s="270">
        <v>0</v>
      </c>
      <c r="BD218" s="270">
        <v>0</v>
      </c>
      <c r="BE218" s="270">
        <v>0</v>
      </c>
      <c r="BF218" s="270">
        <v>0</v>
      </c>
      <c r="BG218" s="270">
        <v>0</v>
      </c>
    </row>
    <row r="219" spans="1:59">
      <c r="A219" s="267" t="s">
        <v>600</v>
      </c>
      <c r="B219" s="268">
        <v>33.465916666666665</v>
      </c>
      <c r="C219" s="268">
        <v>51.39</v>
      </c>
      <c r="D219" s="268">
        <v>8.8999999999999996E-2</v>
      </c>
      <c r="E219" s="268"/>
      <c r="F219" s="269">
        <v>277080</v>
      </c>
      <c r="G219" s="270">
        <v>15.994999999999999</v>
      </c>
      <c r="H219" s="270">
        <v>8.9960000000000004</v>
      </c>
      <c r="I219" s="270">
        <v>2.2360000000000002</v>
      </c>
      <c r="J219" s="270">
        <v>0.73399999999999999</v>
      </c>
      <c r="K219" s="270">
        <v>0.94399999999999995</v>
      </c>
      <c r="L219" s="270">
        <v>4.4719166666666688</v>
      </c>
      <c r="M219" s="271">
        <v>57.727010249747366</v>
      </c>
      <c r="N219" s="269">
        <v>299941</v>
      </c>
      <c r="O219" s="269">
        <v>339800</v>
      </c>
      <c r="P219" s="269">
        <v>391874</v>
      </c>
      <c r="Q219" s="269">
        <v>451928</v>
      </c>
      <c r="R219" s="269">
        <v>521186</v>
      </c>
      <c r="S219" s="269" t="s">
        <v>185</v>
      </c>
      <c r="T219" s="270">
        <v>18.683</v>
      </c>
      <c r="U219" s="270">
        <v>21.164999999999999</v>
      </c>
      <c r="V219" s="270">
        <v>24.408999999999999</v>
      </c>
      <c r="W219" s="270">
        <v>28.15</v>
      </c>
      <c r="X219" s="270">
        <v>32.463999999999999</v>
      </c>
      <c r="Y219" s="270">
        <v>10.670999999999999</v>
      </c>
      <c r="Z219" s="270">
        <v>12.089</v>
      </c>
      <c r="AA219" s="270">
        <v>13.942</v>
      </c>
      <c r="AB219" s="270">
        <v>16.077999999999999</v>
      </c>
      <c r="AC219" s="270">
        <v>18.542000000000002</v>
      </c>
      <c r="AD219" s="270">
        <v>2.2050000000000001</v>
      </c>
      <c r="AE219" s="270">
        <v>2.4980000000000002</v>
      </c>
      <c r="AF219" s="270">
        <v>2.8809999999999998</v>
      </c>
      <c r="AG219" s="270">
        <v>3.3220000000000001</v>
      </c>
      <c r="AH219" s="270">
        <v>3.831</v>
      </c>
      <c r="AI219" s="270">
        <v>0.875</v>
      </c>
      <c r="AJ219" s="270">
        <v>0.99199999999999999</v>
      </c>
      <c r="AK219" s="270">
        <v>1.1439999999999999</v>
      </c>
      <c r="AL219" s="270">
        <v>1.319</v>
      </c>
      <c r="AM219" s="270">
        <v>1.5209999999999999</v>
      </c>
      <c r="AN219" s="270">
        <v>1.5</v>
      </c>
      <c r="AO219" s="270">
        <v>1.5</v>
      </c>
      <c r="AP219" s="270">
        <v>1.5</v>
      </c>
      <c r="AQ219" s="270">
        <v>1.5</v>
      </c>
      <c r="AR219" s="270">
        <v>1.5</v>
      </c>
      <c r="AS219" s="270">
        <v>5.27</v>
      </c>
      <c r="AT219" s="270">
        <v>5.9390000000000001</v>
      </c>
      <c r="AU219" s="270">
        <v>6.8140000000000001</v>
      </c>
      <c r="AV219" s="270">
        <v>7.8220000000000001</v>
      </c>
      <c r="AW219" s="270">
        <v>8.9849999999999994</v>
      </c>
      <c r="AX219" s="270">
        <v>0</v>
      </c>
      <c r="AY219" s="270">
        <v>0</v>
      </c>
      <c r="AZ219" s="270">
        <v>0</v>
      </c>
      <c r="BA219" s="270">
        <v>0</v>
      </c>
      <c r="BB219" s="270">
        <v>0</v>
      </c>
      <c r="BC219" s="270">
        <v>6.39</v>
      </c>
      <c r="BD219" s="270">
        <v>0</v>
      </c>
      <c r="BE219" s="270">
        <v>0</v>
      </c>
      <c r="BF219" s="270">
        <v>0</v>
      </c>
      <c r="BG219" s="270">
        <v>0</v>
      </c>
    </row>
    <row r="220" spans="1:59">
      <c r="A220" s="267" t="s">
        <v>601</v>
      </c>
      <c r="B220" s="268">
        <v>13.463833333333332</v>
      </c>
      <c r="C220" s="268">
        <v>23.648</v>
      </c>
      <c r="D220" s="268">
        <v>1.6145616438356163</v>
      </c>
      <c r="E220" s="268"/>
      <c r="F220" s="269">
        <v>96000</v>
      </c>
      <c r="G220" s="270">
        <v>5.6420000000000003</v>
      </c>
      <c r="H220" s="270">
        <v>2.5449999999999999</v>
      </c>
      <c r="I220" s="270">
        <v>1.0620000000000001</v>
      </c>
      <c r="J220" s="270">
        <v>0</v>
      </c>
      <c r="K220" s="270">
        <v>1.484</v>
      </c>
      <c r="L220" s="270">
        <v>1.1162716894977152</v>
      </c>
      <c r="M220" s="271">
        <v>58.770833333333336</v>
      </c>
      <c r="N220" s="269">
        <v>124219</v>
      </c>
      <c r="O220" s="269">
        <v>165248</v>
      </c>
      <c r="P220" s="269">
        <v>213170</v>
      </c>
      <c r="Q220" s="269">
        <v>274989</v>
      </c>
      <c r="R220" s="269">
        <v>354736</v>
      </c>
      <c r="S220" s="269" t="s">
        <v>152</v>
      </c>
      <c r="T220" s="270">
        <v>7.1909999999999998</v>
      </c>
      <c r="U220" s="270">
        <v>9.0779999999999994</v>
      </c>
      <c r="V220" s="270">
        <v>11.933999999999999</v>
      </c>
      <c r="W220" s="270">
        <v>16.065000000000001</v>
      </c>
      <c r="X220" s="270">
        <v>21.369</v>
      </c>
      <c r="Y220" s="270">
        <v>3.2429999999999999</v>
      </c>
      <c r="Z220" s="270">
        <v>4.0940000000000003</v>
      </c>
      <c r="AA220" s="270">
        <v>5.3819999999999997</v>
      </c>
      <c r="AB220" s="270">
        <v>7.2450000000000001</v>
      </c>
      <c r="AC220" s="270">
        <v>9.6370000000000005</v>
      </c>
      <c r="AD220" s="270">
        <v>1.339</v>
      </c>
      <c r="AE220" s="270">
        <v>1.6910000000000001</v>
      </c>
      <c r="AF220" s="270">
        <v>2.2229999999999999</v>
      </c>
      <c r="AG220" s="270">
        <v>2.9929999999999999</v>
      </c>
      <c r="AH220" s="270">
        <v>3.9809999999999999</v>
      </c>
      <c r="AI220" s="270">
        <v>0</v>
      </c>
      <c r="AJ220" s="270">
        <v>0</v>
      </c>
      <c r="AK220" s="270">
        <v>0</v>
      </c>
      <c r="AL220" s="270">
        <v>0</v>
      </c>
      <c r="AM220" s="270">
        <v>0</v>
      </c>
      <c r="AN220" s="270">
        <v>2.3260000000000001</v>
      </c>
      <c r="AO220" s="270">
        <v>2.9369999999999998</v>
      </c>
      <c r="AP220" s="270">
        <v>3.8610000000000002</v>
      </c>
      <c r="AQ220" s="270">
        <v>5.1970000000000001</v>
      </c>
      <c r="AR220" s="270">
        <v>6.9130000000000003</v>
      </c>
      <c r="AS220" s="270">
        <v>1.4450000000000001</v>
      </c>
      <c r="AT220" s="270">
        <v>1.8240000000000001</v>
      </c>
      <c r="AU220" s="270">
        <v>2.3980000000000001</v>
      </c>
      <c r="AV220" s="270">
        <v>3.2280000000000002</v>
      </c>
      <c r="AW220" s="270">
        <v>4.2939999999999996</v>
      </c>
      <c r="AX220" s="270">
        <v>14.2</v>
      </c>
      <c r="AY220" s="270">
        <v>0</v>
      </c>
      <c r="AZ220" s="270">
        <v>20</v>
      </c>
      <c r="BA220" s="270">
        <v>0</v>
      </c>
      <c r="BB220" s="270">
        <v>0</v>
      </c>
      <c r="BC220" s="270">
        <v>0</v>
      </c>
      <c r="BD220" s="270">
        <v>0</v>
      </c>
      <c r="BE220" s="270">
        <v>0</v>
      </c>
      <c r="BF220" s="270">
        <v>0</v>
      </c>
      <c r="BG220" s="270">
        <v>0</v>
      </c>
    </row>
    <row r="221" spans="1:59">
      <c r="A221" s="267" t="s">
        <v>602</v>
      </c>
      <c r="B221" s="268">
        <v>0.19316666666666668</v>
      </c>
      <c r="C221" s="268">
        <v>0.57599999999999996</v>
      </c>
      <c r="D221" s="268">
        <v>0</v>
      </c>
      <c r="E221" s="268"/>
      <c r="F221" s="269">
        <v>2854</v>
      </c>
      <c r="G221" s="270">
        <v>0.11799999999999999</v>
      </c>
      <c r="H221" s="270">
        <v>1.0999999999999999E-2</v>
      </c>
      <c r="I221" s="270">
        <v>8.0000000000000002E-3</v>
      </c>
      <c r="J221" s="270">
        <v>1.4E-2</v>
      </c>
      <c r="K221" s="270">
        <v>1.4999999999999999E-2</v>
      </c>
      <c r="L221" s="270">
        <v>2.7166666666666645E-2</v>
      </c>
      <c r="M221" s="271">
        <v>41.345480028030835</v>
      </c>
      <c r="N221" s="269">
        <v>2825</v>
      </c>
      <c r="O221" s="269">
        <v>3079</v>
      </c>
      <c r="P221" s="269">
        <v>3356</v>
      </c>
      <c r="Q221" s="269">
        <v>3658</v>
      </c>
      <c r="R221" s="269">
        <v>3681</v>
      </c>
      <c r="S221" s="269" t="s">
        <v>152</v>
      </c>
      <c r="T221" s="270">
        <v>0.115</v>
      </c>
      <c r="U221" s="270">
        <v>0.122</v>
      </c>
      <c r="V221" s="270">
        <v>0.125</v>
      </c>
      <c r="W221" s="270">
        <v>0.128</v>
      </c>
      <c r="X221" s="270">
        <v>0.13500000000000001</v>
      </c>
      <c r="Y221" s="270">
        <v>1.0999999999999999E-2</v>
      </c>
      <c r="Z221" s="270">
        <v>1.0999999999999999E-2</v>
      </c>
      <c r="AA221" s="270">
        <v>1.2E-2</v>
      </c>
      <c r="AB221" s="270">
        <v>1.2E-2</v>
      </c>
      <c r="AC221" s="270">
        <v>1.2999999999999999E-2</v>
      </c>
      <c r="AD221" s="270">
        <v>6.0000000000000001E-3</v>
      </c>
      <c r="AE221" s="270">
        <v>7.0000000000000001E-3</v>
      </c>
      <c r="AF221" s="270">
        <v>7.0000000000000001E-3</v>
      </c>
      <c r="AG221" s="270">
        <v>8.0000000000000002E-3</v>
      </c>
      <c r="AH221" s="270">
        <v>8.0000000000000002E-3</v>
      </c>
      <c r="AI221" s="270">
        <v>1.0999999999999999E-2</v>
      </c>
      <c r="AJ221" s="270">
        <v>1.0999999999999999E-2</v>
      </c>
      <c r="AK221" s="270">
        <v>1.0999999999999999E-2</v>
      </c>
      <c r="AL221" s="270">
        <v>1.0999999999999999E-2</v>
      </c>
      <c r="AM221" s="270">
        <v>1.2E-2</v>
      </c>
      <c r="AN221" s="270">
        <v>2E-3</v>
      </c>
      <c r="AO221" s="270">
        <v>2E-3</v>
      </c>
      <c r="AP221" s="270">
        <v>2E-3</v>
      </c>
      <c r="AQ221" s="270">
        <v>2E-3</v>
      </c>
      <c r="AR221" s="270">
        <v>2E-3</v>
      </c>
      <c r="AS221" s="270">
        <v>5.1999999999999998E-2</v>
      </c>
      <c r="AT221" s="270">
        <v>5.5E-2</v>
      </c>
      <c r="AU221" s="270">
        <v>5.7000000000000002E-2</v>
      </c>
      <c r="AV221" s="270">
        <v>5.8000000000000003E-2</v>
      </c>
      <c r="AW221" s="270">
        <v>6.2E-2</v>
      </c>
      <c r="AX221" s="270">
        <v>0</v>
      </c>
      <c r="AY221" s="270">
        <v>0</v>
      </c>
      <c r="AZ221" s="270">
        <v>0</v>
      </c>
      <c r="BA221" s="270">
        <v>0</v>
      </c>
      <c r="BB221" s="270">
        <v>0</v>
      </c>
      <c r="BC221" s="270">
        <v>0</v>
      </c>
      <c r="BD221" s="270">
        <v>0</v>
      </c>
      <c r="BE221" s="270">
        <v>0</v>
      </c>
      <c r="BF221" s="270">
        <v>0</v>
      </c>
      <c r="BG221" s="270">
        <v>0</v>
      </c>
    </row>
    <row r="222" spans="1:59">
      <c r="A222" s="267" t="s">
        <v>603</v>
      </c>
      <c r="B222" s="268">
        <v>3.4416666666666672E-2</v>
      </c>
      <c r="C222" s="268">
        <v>0.41699999999999998</v>
      </c>
      <c r="D222" s="268">
        <v>0</v>
      </c>
      <c r="E222" s="268"/>
      <c r="F222" s="269">
        <v>610</v>
      </c>
      <c r="G222" s="270">
        <v>2.3E-2</v>
      </c>
      <c r="H222" s="270">
        <v>4.0000000000000001E-3</v>
      </c>
      <c r="I222" s="270">
        <v>0</v>
      </c>
      <c r="J222" s="270">
        <v>5.0000000000000001E-3</v>
      </c>
      <c r="K222" s="270">
        <v>1E-3</v>
      </c>
      <c r="L222" s="270">
        <v>1.4166666666666702E-3</v>
      </c>
      <c r="M222" s="271">
        <v>37.704918032786885</v>
      </c>
      <c r="N222" s="269">
        <v>648</v>
      </c>
      <c r="O222" s="269">
        <v>661</v>
      </c>
      <c r="P222" s="269">
        <v>689</v>
      </c>
      <c r="Q222" s="269">
        <v>702</v>
      </c>
      <c r="R222" s="269">
        <v>728</v>
      </c>
      <c r="S222" s="269" t="s">
        <v>152</v>
      </c>
      <c r="T222" s="270">
        <v>2.5000000000000001E-2</v>
      </c>
      <c r="U222" s="270">
        <v>0.03</v>
      </c>
      <c r="V222" s="270">
        <v>3.5999999999999997E-2</v>
      </c>
      <c r="W222" s="270">
        <v>4.1000000000000002E-2</v>
      </c>
      <c r="X222" s="270">
        <v>4.2999999999999997E-2</v>
      </c>
      <c r="Y222" s="270">
        <v>2E-3</v>
      </c>
      <c r="Z222" s="270">
        <v>2E-3</v>
      </c>
      <c r="AA222" s="270">
        <v>2E-3</v>
      </c>
      <c r="AB222" s="270">
        <v>3.0000000000000001E-3</v>
      </c>
      <c r="AC222" s="270">
        <v>4.0000000000000001E-3</v>
      </c>
      <c r="AD222" s="270">
        <v>0</v>
      </c>
      <c r="AE222" s="270">
        <v>0</v>
      </c>
      <c r="AF222" s="270">
        <v>0</v>
      </c>
      <c r="AG222" s="270">
        <v>0</v>
      </c>
      <c r="AH222" s="270">
        <v>0</v>
      </c>
      <c r="AI222" s="270">
        <v>4.0000000000000001E-3</v>
      </c>
      <c r="AJ222" s="270">
        <v>4.0000000000000001E-3</v>
      </c>
      <c r="AK222" s="270">
        <v>5.0000000000000001E-3</v>
      </c>
      <c r="AL222" s="270">
        <v>5.0000000000000001E-3</v>
      </c>
      <c r="AM222" s="270">
        <v>6.0000000000000001E-3</v>
      </c>
      <c r="AN222" s="270">
        <v>1E-3</v>
      </c>
      <c r="AO222" s="270">
        <v>1E-3</v>
      </c>
      <c r="AP222" s="270">
        <v>1E-3</v>
      </c>
      <c r="AQ222" s="270">
        <v>1E-3</v>
      </c>
      <c r="AR222" s="270">
        <v>1E-3</v>
      </c>
      <c r="AS222" s="270">
        <v>1.7000000000000001E-2</v>
      </c>
      <c r="AT222" s="270">
        <v>1.9E-2</v>
      </c>
      <c r="AU222" s="270">
        <v>2.3E-2</v>
      </c>
      <c r="AV222" s="270">
        <v>2.5999999999999999E-2</v>
      </c>
      <c r="AW222" s="270">
        <v>2.8000000000000001E-2</v>
      </c>
      <c r="AX222" s="270">
        <v>0</v>
      </c>
      <c r="AY222" s="270">
        <v>0</v>
      </c>
      <c r="AZ222" s="270">
        <v>0</v>
      </c>
      <c r="BA222" s="270">
        <v>0</v>
      </c>
      <c r="BB222" s="270">
        <v>0</v>
      </c>
      <c r="BC222" s="270">
        <v>0</v>
      </c>
      <c r="BD222" s="270">
        <v>0</v>
      </c>
      <c r="BE222" s="270">
        <v>0</v>
      </c>
      <c r="BF222" s="270">
        <v>0</v>
      </c>
      <c r="BG222" s="270">
        <v>0</v>
      </c>
    </row>
    <row r="223" spans="1:59">
      <c r="A223" s="267" t="s">
        <v>604</v>
      </c>
      <c r="B223" s="268">
        <v>5.8250000000000003E-2</v>
      </c>
      <c r="C223" s="268">
        <v>0.25</v>
      </c>
      <c r="D223" s="268">
        <v>0</v>
      </c>
      <c r="E223" s="268"/>
      <c r="F223" s="269">
        <v>700</v>
      </c>
      <c r="G223" s="270">
        <v>3.4000000000000002E-2</v>
      </c>
      <c r="H223" s="270">
        <v>1.4999999999999999E-2</v>
      </c>
      <c r="I223" s="270">
        <v>1E-3</v>
      </c>
      <c r="J223" s="270">
        <v>1E-3</v>
      </c>
      <c r="K223" s="270">
        <v>2E-3</v>
      </c>
      <c r="L223" s="270">
        <v>5.2499999999999977E-3</v>
      </c>
      <c r="M223" s="271">
        <v>48.571428571428569</v>
      </c>
      <c r="N223" s="269">
        <v>704</v>
      </c>
      <c r="O223" s="269">
        <v>711</v>
      </c>
      <c r="P223" s="269">
        <v>718</v>
      </c>
      <c r="Q223" s="269">
        <v>725</v>
      </c>
      <c r="R223" s="269">
        <v>733</v>
      </c>
      <c r="S223" s="269" t="s">
        <v>203</v>
      </c>
      <c r="T223" s="270">
        <v>3.4000000000000002E-2</v>
      </c>
      <c r="U223" s="270">
        <v>3.4000000000000002E-2</v>
      </c>
      <c r="V223" s="270">
        <v>3.4000000000000002E-2</v>
      </c>
      <c r="W223" s="270">
        <v>3.4000000000000002E-2</v>
      </c>
      <c r="X223" s="270">
        <v>3.4000000000000002E-2</v>
      </c>
      <c r="Y223" s="270">
        <v>1.4999999999999999E-2</v>
      </c>
      <c r="Z223" s="270">
        <v>1.4999999999999999E-2</v>
      </c>
      <c r="AA223" s="270">
        <v>1.4999999999999999E-2</v>
      </c>
      <c r="AB223" s="270">
        <v>1.4999999999999999E-2</v>
      </c>
      <c r="AC223" s="270">
        <v>1.4999999999999999E-2</v>
      </c>
      <c r="AD223" s="270">
        <v>1E-3</v>
      </c>
      <c r="AE223" s="270">
        <v>1E-3</v>
      </c>
      <c r="AF223" s="270">
        <v>1E-3</v>
      </c>
      <c r="AG223" s="270">
        <v>1E-3</v>
      </c>
      <c r="AH223" s="270">
        <v>1E-3</v>
      </c>
      <c r="AI223" s="270">
        <v>1E-3</v>
      </c>
      <c r="AJ223" s="270">
        <v>1E-3</v>
      </c>
      <c r="AK223" s="270">
        <v>1E-3</v>
      </c>
      <c r="AL223" s="270">
        <v>1E-3</v>
      </c>
      <c r="AM223" s="270">
        <v>1E-3</v>
      </c>
      <c r="AN223" s="270">
        <v>1E-3</v>
      </c>
      <c r="AO223" s="270">
        <v>1E-3</v>
      </c>
      <c r="AP223" s="270">
        <v>1E-3</v>
      </c>
      <c r="AQ223" s="270">
        <v>1E-3</v>
      </c>
      <c r="AR223" s="270">
        <v>1E-3</v>
      </c>
      <c r="AS223" s="270">
        <v>5.0000000000000001E-3</v>
      </c>
      <c r="AT223" s="270">
        <v>5.0000000000000001E-3</v>
      </c>
      <c r="AU223" s="270">
        <v>5.0000000000000001E-3</v>
      </c>
      <c r="AV223" s="270">
        <v>5.0000000000000001E-3</v>
      </c>
      <c r="AW223" s="270">
        <v>5.0000000000000001E-3</v>
      </c>
      <c r="AX223" s="270">
        <v>0</v>
      </c>
      <c r="AY223" s="270">
        <v>0</v>
      </c>
      <c r="AZ223" s="270">
        <v>0</v>
      </c>
      <c r="BA223" s="270">
        <v>0</v>
      </c>
      <c r="BB223" s="270">
        <v>0</v>
      </c>
      <c r="BC223" s="270">
        <v>0</v>
      </c>
      <c r="BD223" s="270">
        <v>0</v>
      </c>
      <c r="BE223" s="270">
        <v>0</v>
      </c>
      <c r="BF223" s="270">
        <v>0</v>
      </c>
      <c r="BG223" s="270">
        <v>0</v>
      </c>
    </row>
    <row r="224" spans="1:59">
      <c r="A224" s="267" t="s">
        <v>184</v>
      </c>
      <c r="B224" s="268">
        <v>1.9666666666666662E-2</v>
      </c>
      <c r="C224" s="268">
        <v>0.25</v>
      </c>
      <c r="D224" s="268">
        <v>0</v>
      </c>
      <c r="E224" s="268"/>
      <c r="F224" s="269">
        <v>334</v>
      </c>
      <c r="G224" s="270">
        <v>1.9E-2</v>
      </c>
      <c r="H224" s="270">
        <v>0</v>
      </c>
      <c r="I224" s="270">
        <v>0</v>
      </c>
      <c r="J224" s="270">
        <v>0</v>
      </c>
      <c r="K224" s="270">
        <v>1E-3</v>
      </c>
      <c r="L224" s="270">
        <v>-3.3333333333333826E-4</v>
      </c>
      <c r="M224" s="271">
        <v>56.886227544910177</v>
      </c>
      <c r="N224" s="269">
        <v>324</v>
      </c>
      <c r="O224" s="269">
        <v>370</v>
      </c>
      <c r="P224" s="269">
        <v>422</v>
      </c>
      <c r="Q224" s="269">
        <v>481</v>
      </c>
      <c r="R224" s="269">
        <v>549</v>
      </c>
      <c r="S224" s="269" t="s">
        <v>184</v>
      </c>
      <c r="T224" s="270">
        <v>0.03</v>
      </c>
      <c r="U224" s="270">
        <v>0.03</v>
      </c>
      <c r="V224" s="270">
        <v>3.1E-2</v>
      </c>
      <c r="W224" s="270">
        <v>3.1E-2</v>
      </c>
      <c r="X224" s="270">
        <v>3.2000000000000001E-2</v>
      </c>
      <c r="Y224" s="270">
        <v>0</v>
      </c>
      <c r="Z224" s="270">
        <v>0</v>
      </c>
      <c r="AA224" s="270">
        <v>0</v>
      </c>
      <c r="AB224" s="270">
        <v>0</v>
      </c>
      <c r="AC224" s="270">
        <v>0</v>
      </c>
      <c r="AD224" s="270">
        <v>0</v>
      </c>
      <c r="AE224" s="270">
        <v>0</v>
      </c>
      <c r="AF224" s="270">
        <v>0</v>
      </c>
      <c r="AG224" s="270">
        <v>0</v>
      </c>
      <c r="AH224" s="270">
        <v>0</v>
      </c>
      <c r="AI224" s="270">
        <v>0</v>
      </c>
      <c r="AJ224" s="270">
        <v>0</v>
      </c>
      <c r="AK224" s="270">
        <v>0</v>
      </c>
      <c r="AL224" s="270">
        <v>0</v>
      </c>
      <c r="AM224" s="270">
        <v>0</v>
      </c>
      <c r="AN224" s="270">
        <v>1E-3</v>
      </c>
      <c r="AO224" s="270">
        <v>1E-3</v>
      </c>
      <c r="AP224" s="270">
        <v>1E-3</v>
      </c>
      <c r="AQ224" s="270">
        <v>1E-3</v>
      </c>
      <c r="AR224" s="270">
        <v>1E-3</v>
      </c>
      <c r="AS224" s="270">
        <v>1E-3</v>
      </c>
      <c r="AT224" s="270">
        <v>1E-3</v>
      </c>
      <c r="AU224" s="270">
        <v>1E-3</v>
      </c>
      <c r="AV224" s="270">
        <v>1E-3</v>
      </c>
      <c r="AW224" s="270">
        <v>1E-3</v>
      </c>
      <c r="AX224" s="270">
        <v>0</v>
      </c>
      <c r="AY224" s="270">
        <v>0</v>
      </c>
      <c r="AZ224" s="270">
        <v>0</v>
      </c>
      <c r="BA224" s="270">
        <v>0</v>
      </c>
      <c r="BB224" s="270">
        <v>0</v>
      </c>
      <c r="BC224" s="270">
        <v>0</v>
      </c>
      <c r="BD224" s="270">
        <v>0</v>
      </c>
      <c r="BE224" s="270">
        <v>0</v>
      </c>
      <c r="BF224" s="270">
        <v>0</v>
      </c>
      <c r="BG224" s="270">
        <v>0</v>
      </c>
    </row>
    <row r="225" spans="1:59">
      <c r="A225" s="267" t="s">
        <v>605</v>
      </c>
      <c r="B225" s="268">
        <v>2.5229166666666667</v>
      </c>
      <c r="C225" s="268">
        <v>4.05</v>
      </c>
      <c r="D225" s="268">
        <v>0.34100000000000003</v>
      </c>
      <c r="E225" s="268"/>
      <c r="F225" s="269">
        <v>20200</v>
      </c>
      <c r="G225" s="270">
        <v>0.89100000000000001</v>
      </c>
      <c r="H225" s="270">
        <v>0.34499999999999997</v>
      </c>
      <c r="I225" s="270">
        <v>0.23899999999999999</v>
      </c>
      <c r="J225" s="270">
        <v>0.248</v>
      </c>
      <c r="K225" s="270">
        <v>0.14000000000000001</v>
      </c>
      <c r="L225" s="270">
        <v>0.31891666666666652</v>
      </c>
      <c r="M225" s="271">
        <v>44.10891089108911</v>
      </c>
      <c r="N225" s="269">
        <v>20250</v>
      </c>
      <c r="O225" s="269">
        <v>20250</v>
      </c>
      <c r="P225" s="269">
        <v>20250</v>
      </c>
      <c r="Q225" s="269">
        <v>20250</v>
      </c>
      <c r="R225" s="269">
        <v>20250</v>
      </c>
      <c r="S225" s="269" t="s">
        <v>184</v>
      </c>
      <c r="T225" s="270">
        <v>0.94799999999999995</v>
      </c>
      <c r="U225" s="270">
        <v>0.94799999999999995</v>
      </c>
      <c r="V225" s="270">
        <v>0.94799999999999995</v>
      </c>
      <c r="W225" s="270">
        <v>0.94799999999999995</v>
      </c>
      <c r="X225" s="270">
        <v>0.94799999999999995</v>
      </c>
      <c r="Y225" s="270">
        <v>0.14000000000000001</v>
      </c>
      <c r="Z225" s="270">
        <v>0.14000000000000001</v>
      </c>
      <c r="AA225" s="270">
        <v>0.14000000000000001</v>
      </c>
      <c r="AB225" s="270">
        <v>0.14000000000000001</v>
      </c>
      <c r="AC225" s="270">
        <v>0.14499999999999999</v>
      </c>
      <c r="AD225" s="270">
        <v>0.16</v>
      </c>
      <c r="AE225" s="270">
        <v>0.17</v>
      </c>
      <c r="AF225" s="270">
        <v>0.17</v>
      </c>
      <c r="AG225" s="270">
        <v>0.18</v>
      </c>
      <c r="AH225" s="270">
        <v>0.18</v>
      </c>
      <c r="AI225" s="270">
        <v>0.80800000000000005</v>
      </c>
      <c r="AJ225" s="270">
        <v>0.80800000000000005</v>
      </c>
      <c r="AK225" s="270">
        <v>0.80800000000000005</v>
      </c>
      <c r="AL225" s="270">
        <v>0.80800000000000005</v>
      </c>
      <c r="AM225" s="270">
        <v>0.80800000000000005</v>
      </c>
      <c r="AN225" s="270">
        <v>0.11</v>
      </c>
      <c r="AO225" s="270">
        <v>0.11</v>
      </c>
      <c r="AP225" s="270">
        <v>0.11</v>
      </c>
      <c r="AQ225" s="270">
        <v>0.11</v>
      </c>
      <c r="AR225" s="270">
        <v>0.11</v>
      </c>
      <c r="AS225" s="270">
        <v>0</v>
      </c>
      <c r="AT225" s="270">
        <v>0</v>
      </c>
      <c r="AU225" s="270">
        <v>0</v>
      </c>
      <c r="AV225" s="270">
        <v>0</v>
      </c>
      <c r="AW225" s="270">
        <v>0</v>
      </c>
      <c r="AX225" s="270">
        <v>0</v>
      </c>
      <c r="AY225" s="270">
        <v>0</v>
      </c>
      <c r="AZ225" s="270">
        <v>0</v>
      </c>
      <c r="BA225" s="270">
        <v>0</v>
      </c>
      <c r="BB225" s="270">
        <v>0</v>
      </c>
      <c r="BC225" s="270">
        <v>0</v>
      </c>
      <c r="BD225" s="270">
        <v>0</v>
      </c>
      <c r="BE225" s="270">
        <v>0</v>
      </c>
      <c r="BF225" s="270">
        <v>0</v>
      </c>
      <c r="BG225" s="270">
        <v>0</v>
      </c>
    </row>
    <row r="226" spans="1:59">
      <c r="A226" s="267" t="s">
        <v>606</v>
      </c>
      <c r="B226" s="268">
        <v>4.1333333333333326E-2</v>
      </c>
      <c r="C226" s="268">
        <v>0.42399999999999999</v>
      </c>
      <c r="D226" s="268">
        <v>0</v>
      </c>
      <c r="E226" s="268"/>
      <c r="F226" s="269">
        <v>435</v>
      </c>
      <c r="G226" s="270">
        <v>4.3999999999999997E-2</v>
      </c>
      <c r="H226" s="270">
        <v>3.0000000000000001E-3</v>
      </c>
      <c r="I226" s="270">
        <v>0.03</v>
      </c>
      <c r="J226" s="270">
        <v>0</v>
      </c>
      <c r="K226" s="270">
        <v>0</v>
      </c>
      <c r="L226" s="270">
        <v>-3.5666666666666673E-2</v>
      </c>
      <c r="M226" s="271">
        <v>101.14942528735632</v>
      </c>
      <c r="N226" s="269">
        <v>442</v>
      </c>
      <c r="O226" s="269">
        <v>420</v>
      </c>
      <c r="P226" s="269">
        <v>408</v>
      </c>
      <c r="Q226" s="269">
        <v>396</v>
      </c>
      <c r="R226" s="269">
        <v>396</v>
      </c>
      <c r="S226" s="269" t="s">
        <v>168</v>
      </c>
      <c r="T226" s="270">
        <v>4.3999999999999997E-2</v>
      </c>
      <c r="U226" s="270">
        <v>4.4999999999999998E-2</v>
      </c>
      <c r="V226" s="270">
        <v>4.3999999999999997E-2</v>
      </c>
      <c r="W226" s="270">
        <v>4.3999999999999997E-2</v>
      </c>
      <c r="X226" s="270">
        <v>4.3999999999999997E-2</v>
      </c>
      <c r="Y226" s="270">
        <v>3.0000000000000001E-3</v>
      </c>
      <c r="Z226" s="270">
        <v>3.0000000000000001E-3</v>
      </c>
      <c r="AA226" s="270">
        <v>3.0000000000000001E-3</v>
      </c>
      <c r="AB226" s="270">
        <v>3.0000000000000001E-3</v>
      </c>
      <c r="AC226" s="270">
        <v>3.0000000000000001E-3</v>
      </c>
      <c r="AD226" s="270">
        <v>1E-3</v>
      </c>
      <c r="AE226" s="270">
        <v>1E-3</v>
      </c>
      <c r="AF226" s="270">
        <v>1E-3</v>
      </c>
      <c r="AG226" s="270">
        <v>1E-3</v>
      </c>
      <c r="AH226" s="270">
        <v>1E-3</v>
      </c>
      <c r="AI226" s="270">
        <v>2E-3</v>
      </c>
      <c r="AJ226" s="270">
        <v>2E-3</v>
      </c>
      <c r="AK226" s="270">
        <v>2E-3</v>
      </c>
      <c r="AL226" s="270">
        <v>2E-3</v>
      </c>
      <c r="AM226" s="270">
        <v>2E-3</v>
      </c>
      <c r="AN226" s="270">
        <v>0</v>
      </c>
      <c r="AO226" s="270">
        <v>0</v>
      </c>
      <c r="AP226" s="270">
        <v>0</v>
      </c>
      <c r="AQ226" s="270">
        <v>0</v>
      </c>
      <c r="AR226" s="270">
        <v>0</v>
      </c>
      <c r="AS226" s="270">
        <v>-1.7999999999999999E-2</v>
      </c>
      <c r="AT226" s="270">
        <v>-1.7999999999999999E-2</v>
      </c>
      <c r="AU226" s="270">
        <v>-1.7999999999999999E-2</v>
      </c>
      <c r="AV226" s="270">
        <v>-1.7999999999999999E-2</v>
      </c>
      <c r="AW226" s="270">
        <v>-1.7999999999999999E-2</v>
      </c>
      <c r="AX226" s="270">
        <v>0</v>
      </c>
      <c r="AY226" s="270">
        <v>0</v>
      </c>
      <c r="AZ226" s="270">
        <v>0</v>
      </c>
      <c r="BA226" s="270">
        <v>0</v>
      </c>
      <c r="BB226" s="270">
        <v>0</v>
      </c>
      <c r="BC226" s="270">
        <v>0</v>
      </c>
      <c r="BD226" s="270">
        <v>0</v>
      </c>
      <c r="BE226" s="270">
        <v>0</v>
      </c>
      <c r="BF226" s="270">
        <v>0</v>
      </c>
      <c r="BG226" s="270">
        <v>0</v>
      </c>
    </row>
    <row r="227" spans="1:59">
      <c r="A227" s="267" t="s">
        <v>607</v>
      </c>
      <c r="B227" s="268">
        <v>1.12375</v>
      </c>
      <c r="C227" s="268">
        <v>3</v>
      </c>
      <c r="D227" s="268">
        <v>1.315068493150685E-3</v>
      </c>
      <c r="E227" s="268"/>
      <c r="F227" s="269">
        <v>9730</v>
      </c>
      <c r="G227" s="270">
        <v>0.60599999999999998</v>
      </c>
      <c r="H227" s="270">
        <v>0.129</v>
      </c>
      <c r="I227" s="270">
        <v>0.14800000000000002</v>
      </c>
      <c r="J227" s="270">
        <v>2.8000000000000001E-2</v>
      </c>
      <c r="K227" s="270">
        <v>7.4999999999999997E-2</v>
      </c>
      <c r="L227" s="270">
        <v>0.13643493150684938</v>
      </c>
      <c r="M227" s="271">
        <v>62.281603288797534</v>
      </c>
      <c r="N227" s="269">
        <v>10500</v>
      </c>
      <c r="O227" s="269">
        <v>10800</v>
      </c>
      <c r="P227" s="269">
        <v>10500</v>
      </c>
      <c r="Q227" s="269">
        <v>11000</v>
      </c>
      <c r="R227" s="269">
        <v>11000</v>
      </c>
      <c r="S227" s="269" t="s">
        <v>149</v>
      </c>
      <c r="T227" s="270">
        <v>0.61499999999999999</v>
      </c>
      <c r="U227" s="270">
        <v>0.625</v>
      </c>
      <c r="V227" s="270">
        <v>0.63</v>
      </c>
      <c r="W227" s="270">
        <v>0.63500000000000001</v>
      </c>
      <c r="X227" s="270">
        <v>0.65500000000000003</v>
      </c>
      <c r="Y227" s="270">
        <v>4.5999999999999999E-2</v>
      </c>
      <c r="Z227" s="270">
        <v>5.5E-2</v>
      </c>
      <c r="AA227" s="270">
        <v>5.8000000000000003E-2</v>
      </c>
      <c r="AB227" s="270">
        <v>6.5000000000000002E-2</v>
      </c>
      <c r="AC227" s="270">
        <v>0.1</v>
      </c>
      <c r="AD227" s="270">
        <v>2.1999999999999999E-2</v>
      </c>
      <c r="AE227" s="270">
        <v>2.5999999999999999E-2</v>
      </c>
      <c r="AF227" s="270">
        <v>3.1E-2</v>
      </c>
      <c r="AG227" s="270">
        <v>3.3000000000000002E-2</v>
      </c>
      <c r="AH227" s="270">
        <v>0.03</v>
      </c>
      <c r="AI227" s="270">
        <v>0.1</v>
      </c>
      <c r="AJ227" s="270">
        <v>0.105</v>
      </c>
      <c r="AK227" s="270">
        <v>0.109</v>
      </c>
      <c r="AL227" s="270">
        <v>0.115</v>
      </c>
      <c r="AM227" s="270">
        <v>0.11</v>
      </c>
      <c r="AN227" s="270">
        <v>3.3000000000000002E-2</v>
      </c>
      <c r="AO227" s="270">
        <v>0.03</v>
      </c>
      <c r="AP227" s="270">
        <v>2.8000000000000001E-2</v>
      </c>
      <c r="AQ227" s="270">
        <v>3.1E-2</v>
      </c>
      <c r="AR227" s="270">
        <v>2.7E-2</v>
      </c>
      <c r="AS227" s="270">
        <v>0.29799999999999999</v>
      </c>
      <c r="AT227" s="270">
        <v>0.308</v>
      </c>
      <c r="AU227" s="270">
        <v>0.313</v>
      </c>
      <c r="AV227" s="270">
        <v>0.32200000000000001</v>
      </c>
      <c r="AW227" s="270">
        <v>0.33700000000000002</v>
      </c>
      <c r="AX227" s="270">
        <v>0</v>
      </c>
      <c r="AY227" s="270">
        <v>0</v>
      </c>
      <c r="AZ227" s="270">
        <v>0</v>
      </c>
      <c r="BA227" s="270">
        <v>0</v>
      </c>
      <c r="BB227" s="270">
        <v>0</v>
      </c>
      <c r="BC227" s="270">
        <v>0</v>
      </c>
      <c r="BD227" s="270">
        <v>0</v>
      </c>
      <c r="BE227" s="270">
        <v>0</v>
      </c>
      <c r="BF227" s="270">
        <v>0</v>
      </c>
      <c r="BG227" s="270">
        <v>0</v>
      </c>
    </row>
    <row r="228" spans="1:59">
      <c r="A228" s="267" t="s">
        <v>608</v>
      </c>
      <c r="B228" s="268">
        <v>0.66941666666666666</v>
      </c>
      <c r="C228" s="268">
        <v>1</v>
      </c>
      <c r="D228" s="268">
        <v>6.5000000000000002E-2</v>
      </c>
      <c r="E228" s="268"/>
      <c r="F228" s="269">
        <v>5075</v>
      </c>
      <c r="G228" s="270">
        <v>0.36899999999999999</v>
      </c>
      <c r="H228" s="270">
        <v>3.6999999999999998E-2</v>
      </c>
      <c r="I228" s="270">
        <v>0</v>
      </c>
      <c r="J228" s="270">
        <v>6.3E-2</v>
      </c>
      <c r="K228" s="270">
        <v>1E-3</v>
      </c>
      <c r="L228" s="270">
        <v>0.13441666666666674</v>
      </c>
      <c r="M228" s="271">
        <v>72.709359605911331</v>
      </c>
      <c r="N228" s="269">
        <v>5742</v>
      </c>
      <c r="O228" s="269">
        <v>6316</v>
      </c>
      <c r="P228" s="269">
        <v>6948</v>
      </c>
      <c r="Q228" s="269">
        <v>7643</v>
      </c>
      <c r="R228" s="269">
        <v>7851</v>
      </c>
      <c r="S228" s="269" t="s">
        <v>197</v>
      </c>
      <c r="T228" s="270">
        <v>0.40200000000000002</v>
      </c>
      <c r="U228" s="270">
        <v>0.442</v>
      </c>
      <c r="V228" s="270">
        <v>0.48599999999999999</v>
      </c>
      <c r="W228" s="270">
        <v>0.53500000000000003</v>
      </c>
      <c r="X228" s="270">
        <v>0.55000000000000004</v>
      </c>
      <c r="Y228" s="270">
        <v>2.5000000000000001E-2</v>
      </c>
      <c r="Z228" s="270">
        <v>2.5000000000000001E-2</v>
      </c>
      <c r="AA228" s="270">
        <v>2.5000000000000001E-2</v>
      </c>
      <c r="AB228" s="270">
        <v>2.5000000000000001E-2</v>
      </c>
      <c r="AC228" s="270">
        <v>2.8000000000000001E-2</v>
      </c>
      <c r="AD228" s="270">
        <v>0</v>
      </c>
      <c r="AE228" s="270">
        <v>0</v>
      </c>
      <c r="AF228" s="270">
        <v>0</v>
      </c>
      <c r="AG228" s="270">
        <v>0</v>
      </c>
      <c r="AH228" s="270">
        <v>0</v>
      </c>
      <c r="AI228" s="270">
        <v>9.0999999999999998E-2</v>
      </c>
      <c r="AJ228" s="270">
        <v>9.0999999999999998E-2</v>
      </c>
      <c r="AK228" s="270">
        <v>9.0999999999999998E-2</v>
      </c>
      <c r="AL228" s="270">
        <v>9.0999999999999998E-2</v>
      </c>
      <c r="AM228" s="270">
        <v>9.0999999999999998E-2</v>
      </c>
      <c r="AN228" s="270">
        <v>3.0000000000000001E-3</v>
      </c>
      <c r="AO228" s="270">
        <v>3.0000000000000001E-3</v>
      </c>
      <c r="AP228" s="270">
        <v>3.0000000000000001E-3</v>
      </c>
      <c r="AQ228" s="270">
        <v>3.0000000000000001E-3</v>
      </c>
      <c r="AR228" s="270">
        <v>3.0000000000000001E-3</v>
      </c>
      <c r="AS228" s="270">
        <v>9.5000000000000001E-2</v>
      </c>
      <c r="AT228" s="270">
        <v>0.10299999999999999</v>
      </c>
      <c r="AU228" s="270">
        <v>0.111</v>
      </c>
      <c r="AV228" s="270">
        <v>0.12</v>
      </c>
      <c r="AW228" s="270">
        <v>0.123</v>
      </c>
      <c r="AX228" s="270">
        <v>1</v>
      </c>
      <c r="AY228" s="270">
        <v>0</v>
      </c>
      <c r="AZ228" s="270">
        <v>0</v>
      </c>
      <c r="BA228" s="270">
        <v>0</v>
      </c>
      <c r="BB228" s="270">
        <v>0</v>
      </c>
      <c r="BC228" s="270">
        <v>0</v>
      </c>
      <c r="BD228" s="270">
        <v>0</v>
      </c>
      <c r="BE228" s="270">
        <v>0</v>
      </c>
      <c r="BF228" s="270">
        <v>0</v>
      </c>
      <c r="BG228" s="270">
        <v>0</v>
      </c>
    </row>
    <row r="229" spans="1:59">
      <c r="A229" s="267" t="s">
        <v>609</v>
      </c>
      <c r="B229" s="268">
        <v>0.10658333333333335</v>
      </c>
      <c r="C229" s="268">
        <v>0.47199999999999998</v>
      </c>
      <c r="D229" s="268">
        <v>0</v>
      </c>
      <c r="E229" s="268"/>
      <c r="F229" s="269">
        <v>2229</v>
      </c>
      <c r="G229" s="270">
        <v>0.08</v>
      </c>
      <c r="H229" s="270">
        <v>7.0000000000000001E-3</v>
      </c>
      <c r="I229" s="270">
        <v>0</v>
      </c>
      <c r="J229" s="270">
        <v>0</v>
      </c>
      <c r="K229" s="270">
        <v>8.0000000000000002E-3</v>
      </c>
      <c r="L229" s="270">
        <v>1.1583333333333348E-2</v>
      </c>
      <c r="M229" s="271">
        <v>35.890533871691339</v>
      </c>
      <c r="N229" s="269">
        <v>2494</v>
      </c>
      <c r="O229" s="269">
        <v>2562</v>
      </c>
      <c r="P229" s="269">
        <v>2627</v>
      </c>
      <c r="Q229" s="269">
        <v>2692</v>
      </c>
      <c r="R229" s="269">
        <v>2757</v>
      </c>
      <c r="S229" s="269" t="s">
        <v>210</v>
      </c>
      <c r="T229" s="270">
        <v>8.7999999999999995E-2</v>
      </c>
      <c r="U229" s="270">
        <v>9.0999999999999998E-2</v>
      </c>
      <c r="V229" s="270">
        <v>9.4E-2</v>
      </c>
      <c r="W229" s="270">
        <v>9.6000000000000002E-2</v>
      </c>
      <c r="X229" s="270">
        <v>9.8000000000000004E-2</v>
      </c>
      <c r="Y229" s="270">
        <v>0.01</v>
      </c>
      <c r="Z229" s="270">
        <v>1.2E-2</v>
      </c>
      <c r="AA229" s="270">
        <v>1.4E-2</v>
      </c>
      <c r="AB229" s="270">
        <v>1.6E-2</v>
      </c>
      <c r="AC229" s="270">
        <v>1.7999999999999999E-2</v>
      </c>
      <c r="AD229" s="270">
        <v>0</v>
      </c>
      <c r="AE229" s="270">
        <v>0</v>
      </c>
      <c r="AF229" s="270">
        <v>0</v>
      </c>
      <c r="AG229" s="270">
        <v>0</v>
      </c>
      <c r="AH229" s="270">
        <v>0</v>
      </c>
      <c r="AI229" s="270">
        <v>0</v>
      </c>
      <c r="AJ229" s="270">
        <v>0</v>
      </c>
      <c r="AK229" s="270">
        <v>0</v>
      </c>
      <c r="AL229" s="270">
        <v>0</v>
      </c>
      <c r="AM229" s="270">
        <v>0</v>
      </c>
      <c r="AN229" s="270">
        <v>8.0000000000000002E-3</v>
      </c>
      <c r="AO229" s="270">
        <v>8.0000000000000002E-3</v>
      </c>
      <c r="AP229" s="270">
        <v>8.0000000000000002E-3</v>
      </c>
      <c r="AQ229" s="270">
        <v>8.0000000000000002E-3</v>
      </c>
      <c r="AR229" s="270">
        <v>8.0000000000000002E-3</v>
      </c>
      <c r="AS229" s="270">
        <v>1.2E-2</v>
      </c>
      <c r="AT229" s="270">
        <v>1.2999999999999999E-2</v>
      </c>
      <c r="AU229" s="270">
        <v>1.2999999999999999E-2</v>
      </c>
      <c r="AV229" s="270">
        <v>1.4E-2</v>
      </c>
      <c r="AW229" s="270">
        <v>1.4E-2</v>
      </c>
      <c r="AX229" s="270">
        <v>0</v>
      </c>
      <c r="AY229" s="270">
        <v>0</v>
      </c>
      <c r="AZ229" s="270">
        <v>0</v>
      </c>
      <c r="BA229" s="270">
        <v>0</v>
      </c>
      <c r="BB229" s="270">
        <v>0</v>
      </c>
      <c r="BC229" s="270">
        <v>0</v>
      </c>
      <c r="BD229" s="270">
        <v>0</v>
      </c>
      <c r="BE229" s="270">
        <v>0</v>
      </c>
      <c r="BF229" s="270">
        <v>0</v>
      </c>
      <c r="BG229" s="270">
        <v>0</v>
      </c>
    </row>
    <row r="230" spans="1:59">
      <c r="A230" s="267" t="s">
        <v>610</v>
      </c>
      <c r="B230" s="268">
        <v>16.481249999999999</v>
      </c>
      <c r="C230" s="268">
        <v>69.387</v>
      </c>
      <c r="D230" s="268">
        <v>8.49</v>
      </c>
      <c r="E230" s="268"/>
      <c r="F230" s="269">
        <v>90004</v>
      </c>
      <c r="G230" s="270">
        <v>4.8819999999999997</v>
      </c>
      <c r="H230" s="270">
        <v>0.27400000000000002</v>
      </c>
      <c r="I230" s="270">
        <v>1.0999999999999999E-2</v>
      </c>
      <c r="J230" s="270">
        <v>0.183</v>
      </c>
      <c r="K230" s="270">
        <v>0.84099999999999997</v>
      </c>
      <c r="L230" s="270">
        <v>1.8002499999999984</v>
      </c>
      <c r="M230" s="271">
        <v>54.242033687391668</v>
      </c>
      <c r="N230" s="269">
        <v>124919</v>
      </c>
      <c r="O230" s="269">
        <v>144760</v>
      </c>
      <c r="P230" s="269">
        <v>164606</v>
      </c>
      <c r="Q230" s="269">
        <v>187174</v>
      </c>
      <c r="R230" s="269">
        <v>212836</v>
      </c>
      <c r="S230" s="269" t="s">
        <v>183</v>
      </c>
      <c r="T230" s="270">
        <v>6.7460000000000004</v>
      </c>
      <c r="U230" s="270">
        <v>7.8170000000000002</v>
      </c>
      <c r="V230" s="270">
        <v>8.8889999999999993</v>
      </c>
      <c r="W230" s="270">
        <v>10.106999999999999</v>
      </c>
      <c r="X230" s="270">
        <v>11.493</v>
      </c>
      <c r="Y230" s="270">
        <v>0.309</v>
      </c>
      <c r="Z230" s="270">
        <v>0.376</v>
      </c>
      <c r="AA230" s="270">
        <v>0.45900000000000002</v>
      </c>
      <c r="AB230" s="270">
        <v>0.55900000000000005</v>
      </c>
      <c r="AC230" s="270">
        <v>0.68100000000000005</v>
      </c>
      <c r="AD230" s="270">
        <v>1.2E-2</v>
      </c>
      <c r="AE230" s="270">
        <v>1.2999999999999999E-2</v>
      </c>
      <c r="AF230" s="270">
        <v>1.4E-2</v>
      </c>
      <c r="AG230" s="270">
        <v>1.6E-2</v>
      </c>
      <c r="AH230" s="270">
        <v>1.7000000000000001E-2</v>
      </c>
      <c r="AI230" s="270">
        <v>0.19500000000000001</v>
      </c>
      <c r="AJ230" s="270">
        <v>0.218</v>
      </c>
      <c r="AK230" s="270">
        <v>0.24299999999999999</v>
      </c>
      <c r="AL230" s="270">
        <v>0.27100000000000002</v>
      </c>
      <c r="AM230" s="270">
        <v>0.30299999999999999</v>
      </c>
      <c r="AN230" s="270">
        <v>0.94699999999999995</v>
      </c>
      <c r="AO230" s="270">
        <v>1.155</v>
      </c>
      <c r="AP230" s="270">
        <v>1.407</v>
      </c>
      <c r="AQ230" s="270">
        <v>1.716</v>
      </c>
      <c r="AR230" s="270">
        <v>2.0910000000000002</v>
      </c>
      <c r="AS230" s="270">
        <v>1.44</v>
      </c>
      <c r="AT230" s="270">
        <v>1.68</v>
      </c>
      <c r="AU230" s="270">
        <v>1.9319999999999999</v>
      </c>
      <c r="AV230" s="270">
        <v>2.222</v>
      </c>
      <c r="AW230" s="270">
        <v>2.5579999999999998</v>
      </c>
      <c r="AX230" s="270">
        <v>0</v>
      </c>
      <c r="AY230" s="270">
        <v>0</v>
      </c>
      <c r="AZ230" s="270">
        <v>0</v>
      </c>
      <c r="BA230" s="270">
        <v>0</v>
      </c>
      <c r="BB230" s="270">
        <v>0</v>
      </c>
      <c r="BC230" s="270">
        <v>1</v>
      </c>
      <c r="BD230" s="270">
        <v>0</v>
      </c>
      <c r="BE230" s="270">
        <v>0</v>
      </c>
      <c r="BF230" s="270">
        <v>0</v>
      </c>
      <c r="BG230" s="270">
        <v>0</v>
      </c>
    </row>
    <row r="231" spans="1:59">
      <c r="A231" s="267" t="s">
        <v>611</v>
      </c>
      <c r="B231" s="268">
        <v>4.816666666666667E-2</v>
      </c>
      <c r="C231" s="268">
        <v>0.19800000000000001</v>
      </c>
      <c r="D231" s="268">
        <v>0</v>
      </c>
      <c r="E231" s="268"/>
      <c r="F231" s="269">
        <v>823</v>
      </c>
      <c r="G231" s="270">
        <v>3.5999999999999997E-2</v>
      </c>
      <c r="H231" s="270">
        <v>4.0000000000000001E-3</v>
      </c>
      <c r="I231" s="270">
        <v>0</v>
      </c>
      <c r="J231" s="270">
        <v>0</v>
      </c>
      <c r="K231" s="270">
        <v>0.01</v>
      </c>
      <c r="L231" s="270">
        <v>-1.8333333333333257E-3</v>
      </c>
      <c r="M231" s="271">
        <v>43.742405832320777</v>
      </c>
      <c r="N231" s="269">
        <v>826</v>
      </c>
      <c r="O231" s="269">
        <v>826</v>
      </c>
      <c r="P231" s="269">
        <v>824</v>
      </c>
      <c r="Q231" s="269">
        <v>824</v>
      </c>
      <c r="R231" s="269">
        <v>822</v>
      </c>
      <c r="S231" s="269" t="s">
        <v>180</v>
      </c>
      <c r="T231" s="270">
        <v>3.7999999999999999E-2</v>
      </c>
      <c r="U231" s="270">
        <v>3.7999999999999999E-2</v>
      </c>
      <c r="V231" s="270">
        <v>3.5999999999999997E-2</v>
      </c>
      <c r="W231" s="270">
        <v>3.5999999999999997E-2</v>
      </c>
      <c r="X231" s="270">
        <v>3.4000000000000002E-2</v>
      </c>
      <c r="Y231" s="270">
        <v>4.0000000000000001E-3</v>
      </c>
      <c r="Z231" s="270">
        <v>4.0000000000000001E-3</v>
      </c>
      <c r="AA231" s="270">
        <v>3.0000000000000001E-3</v>
      </c>
      <c r="AB231" s="270">
        <v>3.0000000000000001E-3</v>
      </c>
      <c r="AC231" s="270">
        <v>2E-3</v>
      </c>
      <c r="AD231" s="270">
        <v>0</v>
      </c>
      <c r="AE231" s="270">
        <v>0</v>
      </c>
      <c r="AF231" s="270">
        <v>0</v>
      </c>
      <c r="AG231" s="270">
        <v>0</v>
      </c>
      <c r="AH231" s="270">
        <v>0</v>
      </c>
      <c r="AI231" s="270">
        <v>0</v>
      </c>
      <c r="AJ231" s="270">
        <v>0</v>
      </c>
      <c r="AK231" s="270">
        <v>0</v>
      </c>
      <c r="AL231" s="270">
        <v>0</v>
      </c>
      <c r="AM231" s="270">
        <v>0</v>
      </c>
      <c r="AN231" s="270">
        <v>0.01</v>
      </c>
      <c r="AO231" s="270">
        <v>1.0999999999999999E-2</v>
      </c>
      <c r="AP231" s="270">
        <v>1.2E-2</v>
      </c>
      <c r="AQ231" s="270">
        <v>1.2E-2</v>
      </c>
      <c r="AR231" s="270">
        <v>1.2E-2</v>
      </c>
      <c r="AS231" s="270">
        <v>1.2E-2</v>
      </c>
      <c r="AT231" s="270">
        <v>1.2999999999999999E-2</v>
      </c>
      <c r="AU231" s="270">
        <v>1.2E-2</v>
      </c>
      <c r="AV231" s="270">
        <v>1.2E-2</v>
      </c>
      <c r="AW231" s="270">
        <v>1.2E-2</v>
      </c>
      <c r="AX231" s="270">
        <v>0</v>
      </c>
      <c r="AY231" s="270">
        <v>0</v>
      </c>
      <c r="AZ231" s="270">
        <v>0</v>
      </c>
      <c r="BA231" s="270">
        <v>0</v>
      </c>
      <c r="BB231" s="270">
        <v>0</v>
      </c>
      <c r="BC231" s="270">
        <v>0</v>
      </c>
      <c r="BD231" s="270">
        <v>0</v>
      </c>
      <c r="BE231" s="270">
        <v>0</v>
      </c>
      <c r="BF231" s="270">
        <v>0</v>
      </c>
      <c r="BG231" s="270">
        <v>0</v>
      </c>
    </row>
    <row r="232" spans="1:59">
      <c r="A232" s="267" t="s">
        <v>612</v>
      </c>
      <c r="B232" s="268">
        <v>1.2066666666666668</v>
      </c>
      <c r="C232" s="268">
        <v>1.4140000000000001</v>
      </c>
      <c r="D232" s="268">
        <v>0</v>
      </c>
      <c r="E232" s="268"/>
      <c r="F232" s="269">
        <v>15319</v>
      </c>
      <c r="G232" s="270">
        <v>0.92</v>
      </c>
      <c r="H232" s="270">
        <v>0.189</v>
      </c>
      <c r="I232" s="270">
        <v>0</v>
      </c>
      <c r="J232" s="270">
        <v>0</v>
      </c>
      <c r="K232" s="270">
        <v>3.0000000000000001E-3</v>
      </c>
      <c r="L232" s="270">
        <v>9.4666666666666899E-2</v>
      </c>
      <c r="M232" s="271">
        <v>60.056139434688951</v>
      </c>
      <c r="N232" s="269">
        <v>17547</v>
      </c>
      <c r="O232" s="269">
        <v>24237</v>
      </c>
      <c r="P232" s="269">
        <v>30926</v>
      </c>
      <c r="Q232" s="269">
        <v>37616</v>
      </c>
      <c r="R232" s="269">
        <v>42000</v>
      </c>
      <c r="S232" s="269" t="s">
        <v>213</v>
      </c>
      <c r="T232" s="270">
        <v>1.254</v>
      </c>
      <c r="U232" s="270">
        <v>1.732</v>
      </c>
      <c r="V232" s="270">
        <v>2.21</v>
      </c>
      <c r="W232" s="270">
        <v>2.6880000000000002</v>
      </c>
      <c r="X232" s="270">
        <v>2.9</v>
      </c>
      <c r="Y232" s="270">
        <v>0.08</v>
      </c>
      <c r="Z232" s="270">
        <v>0.12</v>
      </c>
      <c r="AA232" s="270">
        <v>0.15</v>
      </c>
      <c r="AB232" s="270">
        <v>0.2</v>
      </c>
      <c r="AC232" s="270">
        <v>0.22</v>
      </c>
      <c r="AD232" s="270">
        <v>0.25</v>
      </c>
      <c r="AE232" s="270">
        <v>0.32</v>
      </c>
      <c r="AF232" s="270">
        <v>0.48</v>
      </c>
      <c r="AG232" s="270">
        <v>0.72</v>
      </c>
      <c r="AH232" s="270">
        <v>0.85</v>
      </c>
      <c r="AI232" s="270">
        <v>0</v>
      </c>
      <c r="AJ232" s="270">
        <v>0</v>
      </c>
      <c r="AK232" s="270">
        <v>0</v>
      </c>
      <c r="AL232" s="270">
        <v>0</v>
      </c>
      <c r="AM232" s="270">
        <v>0</v>
      </c>
      <c r="AN232" s="270">
        <v>0</v>
      </c>
      <c r="AO232" s="270">
        <v>0</v>
      </c>
      <c r="AP232" s="270">
        <v>0</v>
      </c>
      <c r="AQ232" s="270">
        <v>0</v>
      </c>
      <c r="AR232" s="270">
        <v>0</v>
      </c>
      <c r="AS232" s="270">
        <v>0.10100000000000001</v>
      </c>
      <c r="AT232" s="270">
        <v>0.13900000000000001</v>
      </c>
      <c r="AU232" s="270">
        <v>0.18099999999999999</v>
      </c>
      <c r="AV232" s="270">
        <v>0.23</v>
      </c>
      <c r="AW232" s="270">
        <v>0.253</v>
      </c>
      <c r="AX232" s="270">
        <v>0</v>
      </c>
      <c r="AY232" s="270">
        <v>0</v>
      </c>
      <c r="AZ232" s="270">
        <v>0</v>
      </c>
      <c r="BA232" s="270">
        <v>0</v>
      </c>
      <c r="BB232" s="270">
        <v>0</v>
      </c>
      <c r="BC232" s="270">
        <v>0</v>
      </c>
      <c r="BD232" s="270">
        <v>0</v>
      </c>
      <c r="BE232" s="270">
        <v>0</v>
      </c>
      <c r="BF232" s="270">
        <v>0</v>
      </c>
      <c r="BG232" s="270">
        <v>0</v>
      </c>
    </row>
    <row r="233" spans="1:59">
      <c r="A233" s="267" t="s">
        <v>613</v>
      </c>
      <c r="B233" s="268">
        <v>1.2108333333333334</v>
      </c>
      <c r="C233" s="268">
        <v>3.024</v>
      </c>
      <c r="D233" s="268">
        <v>7.0000000000000001E-3</v>
      </c>
      <c r="E233" s="268"/>
      <c r="F233" s="269">
        <v>14335</v>
      </c>
      <c r="G233" s="270">
        <v>0.59899999999999998</v>
      </c>
      <c r="H233" s="270">
        <v>0.214</v>
      </c>
      <c r="I233" s="270">
        <v>0</v>
      </c>
      <c r="J233" s="270">
        <v>3.0000000000000001E-3</v>
      </c>
      <c r="K233" s="270">
        <v>0.218</v>
      </c>
      <c r="L233" s="270">
        <v>0.1698333333333335</v>
      </c>
      <c r="M233" s="271">
        <v>41.785838855946984</v>
      </c>
      <c r="N233" s="269">
        <v>15051</v>
      </c>
      <c r="O233" s="269">
        <v>14565</v>
      </c>
      <c r="P233" s="269">
        <v>15293</v>
      </c>
      <c r="Q233" s="269">
        <v>15918</v>
      </c>
      <c r="R233" s="269">
        <v>16713</v>
      </c>
      <c r="S233" s="269" t="s">
        <v>201</v>
      </c>
      <c r="T233" s="270">
        <v>0.66700000000000004</v>
      </c>
      <c r="U233" s="270">
        <v>0.68700000000000006</v>
      </c>
      <c r="V233" s="270">
        <v>0.70799999999999996</v>
      </c>
      <c r="W233" s="270">
        <v>0.72899999999999998</v>
      </c>
      <c r="X233" s="270">
        <v>0.751</v>
      </c>
      <c r="Y233" s="270">
        <v>0.22500000000000001</v>
      </c>
      <c r="Z233" s="270">
        <v>0.23799999999999999</v>
      </c>
      <c r="AA233" s="270">
        <v>0.25</v>
      </c>
      <c r="AB233" s="270">
        <v>0.26300000000000001</v>
      </c>
      <c r="AC233" s="270">
        <v>0.27600000000000002</v>
      </c>
      <c r="AD233" s="270">
        <v>0</v>
      </c>
      <c r="AE233" s="270">
        <v>0</v>
      </c>
      <c r="AF233" s="270">
        <v>0</v>
      </c>
      <c r="AG233" s="270">
        <v>0</v>
      </c>
      <c r="AH233" s="270">
        <v>0</v>
      </c>
      <c r="AI233" s="270">
        <v>1.6E-2</v>
      </c>
      <c r="AJ233" s="270">
        <v>1.9E-2</v>
      </c>
      <c r="AK233" s="270">
        <v>2.1999999999999999E-2</v>
      </c>
      <c r="AL233" s="270">
        <v>2.5000000000000001E-2</v>
      </c>
      <c r="AM233" s="270">
        <v>2.8000000000000001E-2</v>
      </c>
      <c r="AN233" s="270">
        <v>0.22</v>
      </c>
      <c r="AO233" s="270">
        <v>0.23100000000000001</v>
      </c>
      <c r="AP233" s="270">
        <v>0.24299999999999999</v>
      </c>
      <c r="AQ233" s="270">
        <v>0.255</v>
      </c>
      <c r="AR233" s="270">
        <v>0.26800000000000002</v>
      </c>
      <c r="AS233" s="270">
        <v>-2E-3</v>
      </c>
      <c r="AT233" s="270">
        <v>-2E-3</v>
      </c>
      <c r="AU233" s="270">
        <v>-2E-3</v>
      </c>
      <c r="AV233" s="270">
        <v>-2E-3</v>
      </c>
      <c r="AW233" s="270">
        <v>-3.0000000000000001E-3</v>
      </c>
      <c r="AX233" s="270">
        <v>0</v>
      </c>
      <c r="AY233" s="270">
        <v>0</v>
      </c>
      <c r="AZ233" s="270">
        <v>0</v>
      </c>
      <c r="BA233" s="270">
        <v>0</v>
      </c>
      <c r="BB233" s="270">
        <v>0</v>
      </c>
      <c r="BC233" s="270">
        <v>0</v>
      </c>
      <c r="BD233" s="270">
        <v>0</v>
      </c>
      <c r="BE233" s="270">
        <v>0</v>
      </c>
      <c r="BF233" s="270">
        <v>0</v>
      </c>
      <c r="BG233" s="270">
        <v>0</v>
      </c>
    </row>
    <row r="234" spans="1:59">
      <c r="A234" s="267" t="s">
        <v>614</v>
      </c>
      <c r="B234" s="268">
        <v>0.55433333333333323</v>
      </c>
      <c r="C234" s="268">
        <v>1.5</v>
      </c>
      <c r="D234" s="268">
        <v>0.4</v>
      </c>
      <c r="E234" s="268"/>
      <c r="F234" s="269">
        <v>2311</v>
      </c>
      <c r="G234" s="270">
        <v>0.09</v>
      </c>
      <c r="H234" s="270">
        <v>2.3E-2</v>
      </c>
      <c r="I234" s="270">
        <v>4.3999999999999997E-2</v>
      </c>
      <c r="J234" s="270">
        <v>1E-3</v>
      </c>
      <c r="K234" s="270">
        <v>2E-3</v>
      </c>
      <c r="L234" s="270">
        <v>-5.6666666666668197E-3</v>
      </c>
      <c r="M234" s="271">
        <v>38.944180008654264</v>
      </c>
      <c r="N234" s="269">
        <v>2643</v>
      </c>
      <c r="O234" s="269">
        <v>3039</v>
      </c>
      <c r="P234" s="269">
        <v>3495</v>
      </c>
      <c r="Q234" s="269">
        <v>4019</v>
      </c>
      <c r="R234" s="269">
        <v>4622</v>
      </c>
      <c r="S234" s="269" t="s">
        <v>225</v>
      </c>
      <c r="T234" s="270">
        <v>0.16800000000000001</v>
      </c>
      <c r="U234" s="270">
        <v>0.17</v>
      </c>
      <c r="V234" s="270">
        <v>0.19600000000000001</v>
      </c>
      <c r="W234" s="270">
        <v>0.22500000000000001</v>
      </c>
      <c r="X234" s="270">
        <v>0.25900000000000001</v>
      </c>
      <c r="Y234" s="270">
        <v>0.02</v>
      </c>
      <c r="Z234" s="270">
        <v>2.4E-2</v>
      </c>
      <c r="AA234" s="270">
        <v>2.7E-2</v>
      </c>
      <c r="AB234" s="270">
        <v>3.1E-2</v>
      </c>
      <c r="AC234" s="270">
        <v>3.5999999999999997E-2</v>
      </c>
      <c r="AD234" s="270">
        <v>2.8000000000000001E-2</v>
      </c>
      <c r="AE234" s="270">
        <v>3.2000000000000001E-2</v>
      </c>
      <c r="AF234" s="270">
        <v>3.6999999999999998E-2</v>
      </c>
      <c r="AG234" s="270">
        <v>4.2999999999999997E-2</v>
      </c>
      <c r="AH234" s="270">
        <v>4.9000000000000002E-2</v>
      </c>
      <c r="AI234" s="270">
        <v>4.0000000000000001E-3</v>
      </c>
      <c r="AJ234" s="270">
        <v>4.0000000000000001E-3</v>
      </c>
      <c r="AK234" s="270">
        <v>5.0000000000000001E-3</v>
      </c>
      <c r="AL234" s="270">
        <v>6.0000000000000001E-3</v>
      </c>
      <c r="AM234" s="270">
        <v>7.0000000000000001E-3</v>
      </c>
      <c r="AN234" s="270">
        <v>1E-3</v>
      </c>
      <c r="AO234" s="270">
        <v>2E-3</v>
      </c>
      <c r="AP234" s="270">
        <v>2E-3</v>
      </c>
      <c r="AQ234" s="270">
        <v>2E-3</v>
      </c>
      <c r="AR234" s="270">
        <v>2E-3</v>
      </c>
      <c r="AS234" s="270">
        <v>-0.155</v>
      </c>
      <c r="AT234" s="270">
        <v>-0.16300000000000001</v>
      </c>
      <c r="AU234" s="270">
        <v>-0.188</v>
      </c>
      <c r="AV234" s="270">
        <v>-0.216</v>
      </c>
      <c r="AW234" s="270">
        <v>-0.248</v>
      </c>
      <c r="AX234" s="270">
        <v>0</v>
      </c>
      <c r="AY234" s="270">
        <v>0</v>
      </c>
      <c r="AZ234" s="270">
        <v>0</v>
      </c>
      <c r="BA234" s="270">
        <v>0</v>
      </c>
      <c r="BB234" s="270">
        <v>0</v>
      </c>
      <c r="BC234" s="270">
        <v>0</v>
      </c>
      <c r="BD234" s="270">
        <v>0</v>
      </c>
      <c r="BE234" s="270">
        <v>0</v>
      </c>
      <c r="BF234" s="270">
        <v>0</v>
      </c>
      <c r="BG234" s="270">
        <v>0</v>
      </c>
    </row>
    <row r="235" spans="1:59">
      <c r="A235" s="267" t="s">
        <v>615</v>
      </c>
      <c r="B235" s="268">
        <v>7.1262499999999998</v>
      </c>
      <c r="C235" s="268">
        <v>16.5</v>
      </c>
      <c r="D235" s="268">
        <v>0.22299999999999998</v>
      </c>
      <c r="E235" s="268"/>
      <c r="F235" s="269">
        <v>62000</v>
      </c>
      <c r="G235" s="270">
        <v>2.6360000000000001</v>
      </c>
      <c r="H235" s="270">
        <v>1.774</v>
      </c>
      <c r="I235" s="270">
        <v>0.47499999999999998</v>
      </c>
      <c r="J235" s="270">
        <v>5.8999999999999997E-2</v>
      </c>
      <c r="K235" s="270">
        <v>0.75</v>
      </c>
      <c r="L235" s="270">
        <v>1.2092499999999999</v>
      </c>
      <c r="M235" s="271">
        <v>42.516129032258064</v>
      </c>
      <c r="N235" s="269">
        <v>68244</v>
      </c>
      <c r="O235" s="269">
        <v>76049</v>
      </c>
      <c r="P235" s="269">
        <v>83854</v>
      </c>
      <c r="Q235" s="269">
        <v>91659</v>
      </c>
      <c r="R235" s="269">
        <v>99464</v>
      </c>
      <c r="S235" s="269" t="s">
        <v>181</v>
      </c>
      <c r="T235" s="270">
        <v>4.2450000000000001</v>
      </c>
      <c r="U235" s="270">
        <v>5.1740000000000004</v>
      </c>
      <c r="V235" s="270">
        <v>6.3079999999999998</v>
      </c>
      <c r="W235" s="270">
        <v>7.6890000000000001</v>
      </c>
      <c r="X235" s="270">
        <v>9.3729999999999993</v>
      </c>
      <c r="Y235" s="270">
        <v>1.7769999999999999</v>
      </c>
      <c r="Z235" s="270">
        <v>2.1659999999999999</v>
      </c>
      <c r="AA235" s="270">
        <v>2.64</v>
      </c>
      <c r="AB235" s="270">
        <v>3.218</v>
      </c>
      <c r="AC235" s="270">
        <v>3.923</v>
      </c>
      <c r="AD235" s="270">
        <v>0.74399999999999999</v>
      </c>
      <c r="AE235" s="270">
        <v>0.90700000000000003</v>
      </c>
      <c r="AF235" s="270">
        <v>1.1060000000000001</v>
      </c>
      <c r="AG235" s="270">
        <v>1.3480000000000001</v>
      </c>
      <c r="AH235" s="270">
        <v>1.643</v>
      </c>
      <c r="AI235" s="270">
        <v>0.20399999999999999</v>
      </c>
      <c r="AJ235" s="270">
        <v>0.249</v>
      </c>
      <c r="AK235" s="270">
        <v>0.30299999999999999</v>
      </c>
      <c r="AL235" s="270">
        <v>0.37</v>
      </c>
      <c r="AM235" s="270">
        <v>0</v>
      </c>
      <c r="AN235" s="270">
        <v>0.10100000000000001</v>
      </c>
      <c r="AO235" s="270">
        <v>0.124</v>
      </c>
      <c r="AP235" s="270">
        <v>0.151</v>
      </c>
      <c r="AQ235" s="270">
        <v>0.184</v>
      </c>
      <c r="AR235" s="270">
        <v>0.2</v>
      </c>
      <c r="AS235" s="270">
        <v>1.46</v>
      </c>
      <c r="AT235" s="270">
        <v>1.78</v>
      </c>
      <c r="AU235" s="270">
        <v>2.17</v>
      </c>
      <c r="AV235" s="270">
        <v>2.645</v>
      </c>
      <c r="AW235" s="270">
        <v>3.1269999999999998</v>
      </c>
      <c r="AX235" s="270">
        <v>0</v>
      </c>
      <c r="AY235" s="270">
        <v>18</v>
      </c>
      <c r="AZ235" s="270">
        <v>0</v>
      </c>
      <c r="BA235" s="270">
        <v>0</v>
      </c>
      <c r="BB235" s="270">
        <v>0</v>
      </c>
      <c r="BC235" s="270">
        <v>0.3</v>
      </c>
      <c r="BD235" s="270">
        <v>0</v>
      </c>
      <c r="BE235" s="270">
        <v>0</v>
      </c>
      <c r="BF235" s="270">
        <v>0</v>
      </c>
      <c r="BG235" s="270">
        <v>0</v>
      </c>
    </row>
    <row r="236" spans="1:59">
      <c r="A236" s="267" t="s">
        <v>180</v>
      </c>
      <c r="B236" s="268">
        <v>0.21258333333333332</v>
      </c>
      <c r="C236" s="268">
        <v>0.442</v>
      </c>
      <c r="D236" s="268">
        <v>0</v>
      </c>
      <c r="E236" s="268"/>
      <c r="F236" s="269">
        <v>2164</v>
      </c>
      <c r="G236" s="270">
        <v>9.1999999999999998E-2</v>
      </c>
      <c r="H236" s="270">
        <v>2.4E-2</v>
      </c>
      <c r="I236" s="270">
        <v>0</v>
      </c>
      <c r="J236" s="270">
        <v>1.9E-2</v>
      </c>
      <c r="K236" s="270">
        <v>2.3E-2</v>
      </c>
      <c r="L236" s="270">
        <v>5.4583333333333345E-2</v>
      </c>
      <c r="M236" s="271">
        <v>42.513863216266174</v>
      </c>
      <c r="N236" s="269">
        <v>2210</v>
      </c>
      <c r="O236" s="269">
        <v>2279</v>
      </c>
      <c r="P236" s="269">
        <v>2350</v>
      </c>
      <c r="Q236" s="269">
        <v>2421</v>
      </c>
      <c r="R236" s="269">
        <v>2483</v>
      </c>
      <c r="S236" s="269" t="s">
        <v>154</v>
      </c>
      <c r="T236" s="270">
        <v>0.104</v>
      </c>
      <c r="U236" s="270">
        <v>0.112</v>
      </c>
      <c r="V236" s="270">
        <v>0.12</v>
      </c>
      <c r="W236" s="270">
        <v>0.128</v>
      </c>
      <c r="X236" s="270">
        <v>0.13700000000000001</v>
      </c>
      <c r="Y236" s="270">
        <v>3.9E-2</v>
      </c>
      <c r="Z236" s="270">
        <v>4.2999999999999997E-2</v>
      </c>
      <c r="AA236" s="270">
        <v>4.7E-2</v>
      </c>
      <c r="AB236" s="270">
        <v>5.1999999999999998E-2</v>
      </c>
      <c r="AC236" s="270">
        <v>5.8000000000000003E-2</v>
      </c>
      <c r="AD236" s="270">
        <v>0.02</v>
      </c>
      <c r="AE236" s="270">
        <v>2.9000000000000001E-2</v>
      </c>
      <c r="AF236" s="270">
        <v>3.2000000000000001E-2</v>
      </c>
      <c r="AG236" s="270">
        <v>3.4000000000000002E-2</v>
      </c>
      <c r="AH236" s="270">
        <v>3.5999999999999997E-2</v>
      </c>
      <c r="AI236" s="270">
        <v>0.03</v>
      </c>
      <c r="AJ236" s="270">
        <v>3.2000000000000001E-2</v>
      </c>
      <c r="AK236" s="270">
        <v>3.4000000000000002E-2</v>
      </c>
      <c r="AL236" s="270">
        <v>3.5999999999999997E-2</v>
      </c>
      <c r="AM236" s="270">
        <v>3.9E-2</v>
      </c>
      <c r="AN236" s="270">
        <v>3.3000000000000002E-2</v>
      </c>
      <c r="AO236" s="270">
        <v>3.5999999999999997E-2</v>
      </c>
      <c r="AP236" s="270">
        <v>0.04</v>
      </c>
      <c r="AQ236" s="270">
        <v>4.3999999999999997E-2</v>
      </c>
      <c r="AR236" s="270">
        <v>0.05</v>
      </c>
      <c r="AS236" s="270">
        <v>3.5000000000000003E-2</v>
      </c>
      <c r="AT236" s="270">
        <v>3.9E-2</v>
      </c>
      <c r="AU236" s="270">
        <v>4.2000000000000003E-2</v>
      </c>
      <c r="AV236" s="270">
        <v>4.4999999999999998E-2</v>
      </c>
      <c r="AW236" s="270">
        <v>4.9000000000000002E-2</v>
      </c>
      <c r="AX236" s="270">
        <v>0</v>
      </c>
      <c r="AY236" s="270">
        <v>0</v>
      </c>
      <c r="AZ236" s="270">
        <v>0</v>
      </c>
      <c r="BA236" s="270">
        <v>0</v>
      </c>
      <c r="BB236" s="270">
        <v>0</v>
      </c>
      <c r="BC236" s="270">
        <v>0</v>
      </c>
      <c r="BD236" s="270">
        <v>0</v>
      </c>
      <c r="BE236" s="270">
        <v>0</v>
      </c>
      <c r="BF236" s="270">
        <v>0</v>
      </c>
      <c r="BG236" s="270">
        <v>0</v>
      </c>
    </row>
    <row r="237" spans="1:59">
      <c r="A237" s="267" t="s">
        <v>616</v>
      </c>
      <c r="B237" s="268">
        <v>0.71608333333333329</v>
      </c>
      <c r="C237" s="268">
        <v>1.44</v>
      </c>
      <c r="D237" s="268">
        <v>2.6000000000000002E-2</v>
      </c>
      <c r="E237" s="268"/>
      <c r="F237" s="269">
        <v>7532</v>
      </c>
      <c r="G237" s="270">
        <v>0.378</v>
      </c>
      <c r="H237" s="270">
        <v>7.3999999999999996E-2</v>
      </c>
      <c r="I237" s="270">
        <v>1E-3</v>
      </c>
      <c r="J237" s="270">
        <v>0.19</v>
      </c>
      <c r="K237" s="270">
        <v>4.0000000000000001E-3</v>
      </c>
      <c r="L237" s="270">
        <v>4.3083333333333251E-2</v>
      </c>
      <c r="M237" s="271">
        <v>50.185873605947954</v>
      </c>
      <c r="N237" s="269">
        <v>7580</v>
      </c>
      <c r="O237" s="269">
        <v>7685</v>
      </c>
      <c r="P237" s="269">
        <v>7890</v>
      </c>
      <c r="Q237" s="269">
        <v>7985</v>
      </c>
      <c r="R237" s="269">
        <v>8050</v>
      </c>
      <c r="S237" s="269" t="s">
        <v>180</v>
      </c>
      <c r="T237" s="270">
        <v>0.379</v>
      </c>
      <c r="U237" s="270">
        <v>0.38200000000000001</v>
      </c>
      <c r="V237" s="270">
        <v>0.38600000000000001</v>
      </c>
      <c r="W237" s="270">
        <v>0.39300000000000002</v>
      </c>
      <c r="X237" s="270">
        <v>0.39900000000000002</v>
      </c>
      <c r="Y237" s="270">
        <v>8.1000000000000003E-2</v>
      </c>
      <c r="Z237" s="270">
        <v>9.1999999999999998E-2</v>
      </c>
      <c r="AA237" s="270">
        <v>0.105</v>
      </c>
      <c r="AB237" s="270">
        <v>0.11700000000000001</v>
      </c>
      <c r="AC237" s="270">
        <v>0.127</v>
      </c>
      <c r="AD237" s="270">
        <v>0</v>
      </c>
      <c r="AE237" s="270">
        <v>0</v>
      </c>
      <c r="AF237" s="270">
        <v>0</v>
      </c>
      <c r="AG237" s="270">
        <v>0</v>
      </c>
      <c r="AH237" s="270">
        <v>0</v>
      </c>
      <c r="AI237" s="270">
        <v>0.2</v>
      </c>
      <c r="AJ237" s="270">
        <v>0.20499999999999999</v>
      </c>
      <c r="AK237" s="270">
        <v>0.20799999999999999</v>
      </c>
      <c r="AL237" s="270">
        <v>0.21199999999999999</v>
      </c>
      <c r="AM237" s="270">
        <v>0.218</v>
      </c>
      <c r="AN237" s="270">
        <v>4.0000000000000001E-3</v>
      </c>
      <c r="AO237" s="270">
        <v>5.0000000000000001E-3</v>
      </c>
      <c r="AP237" s="270">
        <v>6.0000000000000001E-3</v>
      </c>
      <c r="AQ237" s="270">
        <v>7.0000000000000001E-3</v>
      </c>
      <c r="AR237" s="270">
        <v>8.9999999999999993E-3</v>
      </c>
      <c r="AS237" s="270">
        <v>3.5999999999999997E-2</v>
      </c>
      <c r="AT237" s="270">
        <v>3.6999999999999998E-2</v>
      </c>
      <c r="AU237" s="270">
        <v>3.7999999999999999E-2</v>
      </c>
      <c r="AV237" s="270">
        <v>3.9E-2</v>
      </c>
      <c r="AW237" s="270">
        <v>4.1000000000000002E-2</v>
      </c>
      <c r="AX237" s="270">
        <v>0</v>
      </c>
      <c r="AY237" s="270">
        <v>0</v>
      </c>
      <c r="AZ237" s="270">
        <v>0</v>
      </c>
      <c r="BA237" s="270">
        <v>0</v>
      </c>
      <c r="BB237" s="270">
        <v>0</v>
      </c>
      <c r="BC237" s="270">
        <v>0</v>
      </c>
      <c r="BD237" s="270">
        <v>0</v>
      </c>
      <c r="BE237" s="270">
        <v>0</v>
      </c>
      <c r="BF237" s="270">
        <v>0</v>
      </c>
      <c r="BG237" s="270">
        <v>0</v>
      </c>
    </row>
    <row r="238" spans="1:59">
      <c r="A238" s="267" t="s">
        <v>617</v>
      </c>
      <c r="B238" s="268">
        <v>0</v>
      </c>
      <c r="C238" s="268">
        <v>500000</v>
      </c>
      <c r="D238" s="268">
        <v>0</v>
      </c>
      <c r="E238" s="268"/>
      <c r="F238" s="269">
        <v>10</v>
      </c>
      <c r="G238" s="270">
        <v>0.1</v>
      </c>
      <c r="H238" s="270">
        <v>0</v>
      </c>
      <c r="I238" s="270">
        <v>0</v>
      </c>
      <c r="J238" s="270">
        <v>0</v>
      </c>
      <c r="K238" s="270">
        <v>0.2</v>
      </c>
      <c r="L238" s="270">
        <v>-0.30000000000000004</v>
      </c>
      <c r="M238" s="271">
        <v>10000</v>
      </c>
      <c r="N238" s="269">
        <v>0</v>
      </c>
      <c r="O238" s="269">
        <v>0</v>
      </c>
      <c r="P238" s="269">
        <v>0</v>
      </c>
      <c r="Q238" s="269">
        <v>0</v>
      </c>
      <c r="R238" s="269">
        <v>0</v>
      </c>
      <c r="S238" s="269" t="s">
        <v>204</v>
      </c>
      <c r="T238" s="270">
        <v>0</v>
      </c>
      <c r="U238" s="270">
        <v>0</v>
      </c>
      <c r="V238" s="270">
        <v>0</v>
      </c>
      <c r="W238" s="270">
        <v>0</v>
      </c>
      <c r="X238" s="270">
        <v>0</v>
      </c>
      <c r="Y238" s="270">
        <v>0</v>
      </c>
      <c r="Z238" s="270">
        <v>0</v>
      </c>
      <c r="AA238" s="270">
        <v>0</v>
      </c>
      <c r="AB238" s="270">
        <v>0</v>
      </c>
      <c r="AC238" s="270">
        <v>0</v>
      </c>
      <c r="AD238" s="270">
        <v>0</v>
      </c>
      <c r="AE238" s="270">
        <v>0</v>
      </c>
      <c r="AF238" s="270">
        <v>0</v>
      </c>
      <c r="AG238" s="270">
        <v>0</v>
      </c>
      <c r="AH238" s="270">
        <v>0</v>
      </c>
      <c r="AI238" s="270">
        <v>0</v>
      </c>
      <c r="AJ238" s="270">
        <v>0</v>
      </c>
      <c r="AK238" s="270">
        <v>0</v>
      </c>
      <c r="AL238" s="270">
        <v>0</v>
      </c>
      <c r="AM238" s="270">
        <v>0</v>
      </c>
      <c r="AN238" s="270">
        <v>0</v>
      </c>
      <c r="AO238" s="270">
        <v>0</v>
      </c>
      <c r="AP238" s="270">
        <v>0</v>
      </c>
      <c r="AQ238" s="270">
        <v>0</v>
      </c>
      <c r="AR238" s="270">
        <v>0</v>
      </c>
      <c r="AS238" s="270">
        <v>0</v>
      </c>
      <c r="AT238" s="270">
        <v>0</v>
      </c>
      <c r="AU238" s="270">
        <v>0</v>
      </c>
      <c r="AV238" s="270">
        <v>0</v>
      </c>
      <c r="AW238" s="270">
        <v>0</v>
      </c>
      <c r="AX238" s="270">
        <v>0</v>
      </c>
      <c r="AY238" s="270">
        <v>0</v>
      </c>
      <c r="AZ238" s="270">
        <v>0</v>
      </c>
      <c r="BA238" s="270">
        <v>0</v>
      </c>
      <c r="BB238" s="270">
        <v>0</v>
      </c>
      <c r="BC238" s="270">
        <v>0</v>
      </c>
      <c r="BD238" s="270">
        <v>0</v>
      </c>
      <c r="BE238" s="270">
        <v>0</v>
      </c>
      <c r="BF238" s="270">
        <v>0</v>
      </c>
      <c r="BG238" s="270">
        <v>0</v>
      </c>
    </row>
    <row r="239" spans="1:59">
      <c r="A239" s="267" t="s">
        <v>618</v>
      </c>
      <c r="B239" s="268">
        <v>4.8833333333333319E-2</v>
      </c>
      <c r="C239" s="268">
        <v>0.5</v>
      </c>
      <c r="D239" s="268">
        <v>0</v>
      </c>
      <c r="E239" s="268"/>
      <c r="F239" s="269">
        <v>907</v>
      </c>
      <c r="G239" s="270">
        <v>4.3999999999999997E-2</v>
      </c>
      <c r="H239" s="270">
        <v>1.6E-2</v>
      </c>
      <c r="I239" s="270">
        <v>0</v>
      </c>
      <c r="J239" s="270">
        <v>0</v>
      </c>
      <c r="K239" s="270">
        <v>2.5000000000000001E-2</v>
      </c>
      <c r="L239" s="270">
        <v>-3.6166666666666673E-2</v>
      </c>
      <c r="M239" s="271">
        <v>48.511576626240355</v>
      </c>
      <c r="N239" s="269">
        <v>930</v>
      </c>
      <c r="O239" s="269">
        <v>977</v>
      </c>
      <c r="P239" s="269">
        <v>1026</v>
      </c>
      <c r="Q239" s="269">
        <v>1077</v>
      </c>
      <c r="R239" s="269">
        <v>1130</v>
      </c>
      <c r="S239" s="269" t="s">
        <v>208</v>
      </c>
      <c r="T239" s="270">
        <v>0.04</v>
      </c>
      <c r="U239" s="270">
        <v>4.2000000000000003E-2</v>
      </c>
      <c r="V239" s="270">
        <v>4.3999999999999997E-2</v>
      </c>
      <c r="W239" s="270">
        <v>4.5999999999999999E-2</v>
      </c>
      <c r="X239" s="270">
        <v>4.9000000000000002E-2</v>
      </c>
      <c r="Y239" s="270">
        <v>1.7999999999999999E-2</v>
      </c>
      <c r="Z239" s="270">
        <v>0.02</v>
      </c>
      <c r="AA239" s="270">
        <v>2.1999999999999999E-2</v>
      </c>
      <c r="AB239" s="270">
        <v>2.4E-2</v>
      </c>
      <c r="AC239" s="270">
        <v>2.5999999999999999E-2</v>
      </c>
      <c r="AD239" s="270">
        <v>0</v>
      </c>
      <c r="AE239" s="270">
        <v>0</v>
      </c>
      <c r="AF239" s="270">
        <v>0</v>
      </c>
      <c r="AG239" s="270">
        <v>0</v>
      </c>
      <c r="AH239" s="270">
        <v>0</v>
      </c>
      <c r="AI239" s="270">
        <v>0</v>
      </c>
      <c r="AJ239" s="270">
        <v>0</v>
      </c>
      <c r="AK239" s="270">
        <v>0</v>
      </c>
      <c r="AL239" s="270">
        <v>0</v>
      </c>
      <c r="AM239" s="270">
        <v>0</v>
      </c>
      <c r="AN239" s="270">
        <v>2.5999999999999999E-2</v>
      </c>
      <c r="AO239" s="270">
        <v>2.8000000000000001E-2</v>
      </c>
      <c r="AP239" s="270">
        <v>2.9000000000000001E-2</v>
      </c>
      <c r="AQ239" s="270">
        <v>3.1E-2</v>
      </c>
      <c r="AR239" s="270">
        <v>3.4000000000000002E-2</v>
      </c>
      <c r="AS239" s="270">
        <v>1.4999999999999999E-2</v>
      </c>
      <c r="AT239" s="270">
        <v>1.4999999999999999E-2</v>
      </c>
      <c r="AU239" s="270">
        <v>1.4999999999999999E-2</v>
      </c>
      <c r="AV239" s="270">
        <v>1.6E-2</v>
      </c>
      <c r="AW239" s="270">
        <v>1.6E-2</v>
      </c>
      <c r="AX239" s="270">
        <v>0</v>
      </c>
      <c r="AY239" s="270">
        <v>0</v>
      </c>
      <c r="AZ239" s="270">
        <v>0</v>
      </c>
      <c r="BA239" s="270">
        <v>0</v>
      </c>
      <c r="BB239" s="270">
        <v>0</v>
      </c>
      <c r="BC239" s="270">
        <v>0</v>
      </c>
      <c r="BD239" s="270">
        <v>0</v>
      </c>
      <c r="BE239" s="270">
        <v>0</v>
      </c>
      <c r="BF239" s="270">
        <v>0</v>
      </c>
      <c r="BG239" s="270">
        <v>0</v>
      </c>
    </row>
    <row r="240" spans="1:59">
      <c r="A240" s="267" t="s">
        <v>619</v>
      </c>
      <c r="B240" s="268">
        <v>11.068166666666665</v>
      </c>
      <c r="C240" s="268">
        <v>54</v>
      </c>
      <c r="D240" s="268">
        <v>5.0262602739726026</v>
      </c>
      <c r="E240" s="268"/>
      <c r="F240" s="269">
        <v>48502</v>
      </c>
      <c r="G240" s="270">
        <v>3.09</v>
      </c>
      <c r="H240" s="270">
        <v>2.194</v>
      </c>
      <c r="I240" s="270">
        <v>0</v>
      </c>
      <c r="J240" s="270">
        <v>0</v>
      </c>
      <c r="K240" s="270">
        <v>0.53300000000000003</v>
      </c>
      <c r="L240" s="270">
        <v>0.2249063926940611</v>
      </c>
      <c r="M240" s="271">
        <v>63.708713042761126</v>
      </c>
      <c r="N240" s="269">
        <v>56907</v>
      </c>
      <c r="O240" s="269">
        <v>58045</v>
      </c>
      <c r="P240" s="269">
        <v>59206</v>
      </c>
      <c r="Q240" s="269">
        <v>60390</v>
      </c>
      <c r="R240" s="269">
        <v>61598</v>
      </c>
      <c r="S240" s="269" t="s">
        <v>208</v>
      </c>
      <c r="T240" s="270">
        <v>3.15</v>
      </c>
      <c r="U240" s="270">
        <v>3.25</v>
      </c>
      <c r="V240" s="270">
        <v>3.3420000000000001</v>
      </c>
      <c r="W240" s="270">
        <v>3.4420000000000002</v>
      </c>
      <c r="X240" s="270">
        <v>3.5449999999999999</v>
      </c>
      <c r="Y240" s="270">
        <v>2.2370000000000001</v>
      </c>
      <c r="Z240" s="270">
        <v>2.3079999999999998</v>
      </c>
      <c r="AA240" s="270">
        <v>2.3730000000000002</v>
      </c>
      <c r="AB240" s="270">
        <v>2.444</v>
      </c>
      <c r="AC240" s="270">
        <v>2.5169999999999999</v>
      </c>
      <c r="AD240" s="270">
        <v>0</v>
      </c>
      <c r="AE240" s="270">
        <v>0</v>
      </c>
      <c r="AF240" s="270">
        <v>0</v>
      </c>
      <c r="AG240" s="270">
        <v>0</v>
      </c>
      <c r="AH240" s="270">
        <v>0</v>
      </c>
      <c r="AI240" s="270">
        <v>0</v>
      </c>
      <c r="AJ240" s="270">
        <v>0</v>
      </c>
      <c r="AK240" s="270">
        <v>0</v>
      </c>
      <c r="AL240" s="270">
        <v>0</v>
      </c>
      <c r="AM240" s="270">
        <v>0</v>
      </c>
      <c r="AN240" s="270">
        <v>0.53700000000000003</v>
      </c>
      <c r="AO240" s="270">
        <v>0.55400000000000005</v>
      </c>
      <c r="AP240" s="270">
        <v>0.56899999999999995</v>
      </c>
      <c r="AQ240" s="270">
        <v>0.58699999999999997</v>
      </c>
      <c r="AR240" s="270">
        <v>0.60399999999999998</v>
      </c>
      <c r="AS240" s="270">
        <v>0.32800000000000001</v>
      </c>
      <c r="AT240" s="270">
        <v>0.33800000000000002</v>
      </c>
      <c r="AU240" s="270">
        <v>0.34799999999999998</v>
      </c>
      <c r="AV240" s="270">
        <v>0.35799999999999998</v>
      </c>
      <c r="AW240" s="270">
        <v>0.36899999999999999</v>
      </c>
      <c r="AX240" s="270">
        <v>0</v>
      </c>
      <c r="AY240" s="270">
        <v>0</v>
      </c>
      <c r="AZ240" s="270">
        <v>0</v>
      </c>
      <c r="BA240" s="270">
        <v>0</v>
      </c>
      <c r="BB240" s="270">
        <v>0</v>
      </c>
      <c r="BC240" s="270">
        <v>0</v>
      </c>
      <c r="BD240" s="270">
        <v>0</v>
      </c>
      <c r="BE240" s="270">
        <v>0</v>
      </c>
      <c r="BF240" s="270">
        <v>0</v>
      </c>
      <c r="BG240" s="270">
        <v>0</v>
      </c>
    </row>
    <row r="241" spans="1:59">
      <c r="A241" s="267" t="s">
        <v>620</v>
      </c>
      <c r="B241" s="268">
        <v>12.954166666666667</v>
      </c>
      <c r="C241" s="268">
        <v>24.119999999999997</v>
      </c>
      <c r="D241" s="268">
        <v>0.4001643835616438</v>
      </c>
      <c r="E241" s="268"/>
      <c r="F241" s="269">
        <v>109270</v>
      </c>
      <c r="G241" s="270">
        <v>5.57</v>
      </c>
      <c r="H241" s="270">
        <v>2.35</v>
      </c>
      <c r="I241" s="270">
        <v>1</v>
      </c>
      <c r="J241" s="270">
        <v>0.49099999999999999</v>
      </c>
      <c r="K241" s="270">
        <v>1.59</v>
      </c>
      <c r="L241" s="270">
        <v>1.553002283105025</v>
      </c>
      <c r="M241" s="271">
        <v>50.974649949665967</v>
      </c>
      <c r="N241" s="269">
        <v>113640</v>
      </c>
      <c r="O241" s="269">
        <v>119322</v>
      </c>
      <c r="P241" s="269">
        <v>125288</v>
      </c>
      <c r="Q241" s="269">
        <v>131552</v>
      </c>
      <c r="R241" s="269">
        <v>138129</v>
      </c>
      <c r="S241" s="269" t="s">
        <v>185</v>
      </c>
      <c r="T241" s="270">
        <v>6.133</v>
      </c>
      <c r="U241" s="270">
        <v>6.6859999999999999</v>
      </c>
      <c r="V241" s="270">
        <v>6.766</v>
      </c>
      <c r="W241" s="270">
        <v>7.1040000000000001</v>
      </c>
      <c r="X241" s="270">
        <v>7.4589999999999996</v>
      </c>
      <c r="Y241" s="270">
        <v>2.9590000000000001</v>
      </c>
      <c r="Z241" s="270">
        <v>3.226</v>
      </c>
      <c r="AA241" s="270">
        <v>3.5179999999999998</v>
      </c>
      <c r="AB241" s="270">
        <v>3.835</v>
      </c>
      <c r="AC241" s="270">
        <v>4.18</v>
      </c>
      <c r="AD241" s="270">
        <v>1.08</v>
      </c>
      <c r="AE241" s="270">
        <v>1.1659999999999999</v>
      </c>
      <c r="AF241" s="270">
        <v>1.2589999999999999</v>
      </c>
      <c r="AG241" s="270">
        <v>1.3</v>
      </c>
      <c r="AH241" s="270">
        <v>1.3520000000000001</v>
      </c>
      <c r="AI241" s="270">
        <v>0.52900000000000003</v>
      </c>
      <c r="AJ241" s="270">
        <v>0.57699999999999996</v>
      </c>
      <c r="AK241" s="270">
        <v>0.629</v>
      </c>
      <c r="AL241" s="270">
        <v>0.68500000000000005</v>
      </c>
      <c r="AM241" s="270">
        <v>0.747</v>
      </c>
      <c r="AN241" s="270">
        <v>1.845</v>
      </c>
      <c r="AO241" s="270">
        <v>1.9870000000000001</v>
      </c>
      <c r="AP241" s="270">
        <v>2.1459999999999999</v>
      </c>
      <c r="AQ241" s="270">
        <v>2.3170000000000002</v>
      </c>
      <c r="AR241" s="270">
        <v>2.5019999999999998</v>
      </c>
      <c r="AS241" s="270">
        <v>1.1020000000000001</v>
      </c>
      <c r="AT241" s="270">
        <v>1.258</v>
      </c>
      <c r="AU241" s="270">
        <v>1.3720000000000001</v>
      </c>
      <c r="AV241" s="270">
        <v>1.4950000000000001</v>
      </c>
      <c r="AW241" s="270">
        <v>1.63</v>
      </c>
      <c r="AX241" s="270">
        <v>0</v>
      </c>
      <c r="AY241" s="270">
        <v>0</v>
      </c>
      <c r="AZ241" s="270">
        <v>0</v>
      </c>
      <c r="BA241" s="270">
        <v>0</v>
      </c>
      <c r="BB241" s="270">
        <v>0</v>
      </c>
      <c r="BC241" s="270">
        <v>0</v>
      </c>
      <c r="BD241" s="270">
        <v>0</v>
      </c>
      <c r="BE241" s="270">
        <v>0</v>
      </c>
      <c r="BF241" s="270">
        <v>0</v>
      </c>
      <c r="BG241" s="270">
        <v>0</v>
      </c>
    </row>
    <row r="242" spans="1:59">
      <c r="A242" s="267" t="s">
        <v>621</v>
      </c>
      <c r="B242" s="268">
        <v>0.84733333333333338</v>
      </c>
      <c r="C242" s="268">
        <v>0.1</v>
      </c>
      <c r="D242" s="268">
        <v>0</v>
      </c>
      <c r="E242" s="268"/>
      <c r="F242" s="269">
        <v>696</v>
      </c>
      <c r="G242" s="270">
        <v>2.1000000000000001E-2</v>
      </c>
      <c r="H242" s="270">
        <v>3.0000000000000001E-3</v>
      </c>
      <c r="I242" s="270">
        <v>0</v>
      </c>
      <c r="J242" s="270">
        <v>1E-3</v>
      </c>
      <c r="K242" s="270">
        <v>1E-3</v>
      </c>
      <c r="L242" s="270">
        <v>0.82133333333333336</v>
      </c>
      <c r="M242" s="271">
        <v>30.172413793103448</v>
      </c>
      <c r="N242" s="269">
        <v>750</v>
      </c>
      <c r="O242" s="269">
        <v>760</v>
      </c>
      <c r="P242" s="269">
        <v>770</v>
      </c>
      <c r="Q242" s="269">
        <v>780</v>
      </c>
      <c r="R242" s="269">
        <v>800</v>
      </c>
      <c r="S242" s="269" t="s">
        <v>190</v>
      </c>
      <c r="T242" s="270">
        <v>3.3000000000000002E-2</v>
      </c>
      <c r="U242" s="270">
        <v>3.3000000000000002E-2</v>
      </c>
      <c r="V242" s="270">
        <v>3.4000000000000002E-2</v>
      </c>
      <c r="W242" s="270">
        <v>3.4000000000000002E-2</v>
      </c>
      <c r="X242" s="270">
        <v>3.4000000000000002E-2</v>
      </c>
      <c r="Y242" s="270">
        <v>8.9999999999999993E-3</v>
      </c>
      <c r="Z242" s="270">
        <v>1.2E-2</v>
      </c>
      <c r="AA242" s="270">
        <v>1.4999999999999999E-2</v>
      </c>
      <c r="AB242" s="270">
        <v>0.02</v>
      </c>
      <c r="AC242" s="270">
        <v>0.02</v>
      </c>
      <c r="AD242" s="270">
        <v>0</v>
      </c>
      <c r="AE242" s="270">
        <v>7.0000000000000001E-3</v>
      </c>
      <c r="AF242" s="270">
        <v>8.9999999999999993E-3</v>
      </c>
      <c r="AG242" s="270">
        <v>0.01</v>
      </c>
      <c r="AH242" s="270">
        <v>0.01</v>
      </c>
      <c r="AI242" s="270">
        <v>1E-3</v>
      </c>
      <c r="AJ242" s="270">
        <v>1E-3</v>
      </c>
      <c r="AK242" s="270">
        <v>1E-3</v>
      </c>
      <c r="AL242" s="270">
        <v>1E-3</v>
      </c>
      <c r="AM242" s="270">
        <v>1E-3</v>
      </c>
      <c r="AN242" s="270">
        <v>1E-3</v>
      </c>
      <c r="AO242" s="270">
        <v>1E-3</v>
      </c>
      <c r="AP242" s="270">
        <v>1E-3</v>
      </c>
      <c r="AQ242" s="270">
        <v>1E-3</v>
      </c>
      <c r="AR242" s="270">
        <v>1E-3</v>
      </c>
      <c r="AS242" s="270">
        <v>-4.3999999999999997E-2</v>
      </c>
      <c r="AT242" s="270">
        <v>-5.3999999999999999E-2</v>
      </c>
      <c r="AU242" s="270">
        <v>-0.06</v>
      </c>
      <c r="AV242" s="270">
        <v>-6.5000000000000002E-2</v>
      </c>
      <c r="AW242" s="270">
        <v>-6.5000000000000002E-2</v>
      </c>
      <c r="AX242" s="270">
        <v>0</v>
      </c>
      <c r="AY242" s="270">
        <v>0</v>
      </c>
      <c r="AZ242" s="270">
        <v>0</v>
      </c>
      <c r="BA242" s="270">
        <v>0</v>
      </c>
      <c r="BB242" s="270">
        <v>0</v>
      </c>
      <c r="BC242" s="270">
        <v>0</v>
      </c>
      <c r="BD242" s="270">
        <v>0</v>
      </c>
      <c r="BE242" s="270">
        <v>0</v>
      </c>
      <c r="BF242" s="270">
        <v>0</v>
      </c>
      <c r="BG242" s="270">
        <v>0</v>
      </c>
    </row>
    <row r="243" spans="1:59">
      <c r="A243" s="267" t="s">
        <v>622</v>
      </c>
      <c r="B243" s="268">
        <v>0.54241666666666666</v>
      </c>
      <c r="C243" s="268">
        <v>4.5999999999999996</v>
      </c>
      <c r="D243" s="268">
        <v>0</v>
      </c>
      <c r="E243" s="268"/>
      <c r="F243" s="269">
        <v>923</v>
      </c>
      <c r="G243" s="270">
        <v>0.20100000000000001</v>
      </c>
      <c r="H243" s="270">
        <v>0.13500000000000001</v>
      </c>
      <c r="I243" s="270">
        <v>0</v>
      </c>
      <c r="J243" s="270">
        <v>0</v>
      </c>
      <c r="K243" s="270">
        <v>2.9000000000000001E-2</v>
      </c>
      <c r="L243" s="270">
        <v>0.17741666666666661</v>
      </c>
      <c r="M243" s="271">
        <v>217.76814734561214</v>
      </c>
      <c r="N243" s="269">
        <v>1614</v>
      </c>
      <c r="O243" s="269">
        <v>1928</v>
      </c>
      <c r="P243" s="269">
        <v>2303</v>
      </c>
      <c r="Q243" s="269">
        <v>2751</v>
      </c>
      <c r="R243" s="269">
        <v>3199</v>
      </c>
      <c r="S243" s="269" t="s">
        <v>170</v>
      </c>
      <c r="T243" s="270">
        <v>0.67500000000000004</v>
      </c>
      <c r="U243" s="270">
        <v>0.80900000000000005</v>
      </c>
      <c r="V243" s="270">
        <v>0.97</v>
      </c>
      <c r="W243" s="270">
        <v>1.163</v>
      </c>
      <c r="X243" s="270">
        <v>1.3560000000000001</v>
      </c>
      <c r="Y243" s="270">
        <v>0.22500000000000001</v>
      </c>
      <c r="Z243" s="270">
        <v>0.26900000000000002</v>
      </c>
      <c r="AA243" s="270">
        <v>0.32200000000000001</v>
      </c>
      <c r="AB243" s="270">
        <v>0.38500000000000001</v>
      </c>
      <c r="AC243" s="270">
        <v>0.44800000000000001</v>
      </c>
      <c r="AD243" s="270">
        <v>0</v>
      </c>
      <c r="AE243" s="270">
        <v>0</v>
      </c>
      <c r="AF243" s="270">
        <v>0</v>
      </c>
      <c r="AG243" s="270">
        <v>0</v>
      </c>
      <c r="AH243" s="270">
        <v>0</v>
      </c>
      <c r="AI243" s="270">
        <v>0</v>
      </c>
      <c r="AJ243" s="270">
        <v>0</v>
      </c>
      <c r="AK243" s="270">
        <v>0</v>
      </c>
      <c r="AL243" s="270">
        <v>0</v>
      </c>
      <c r="AM243" s="270">
        <v>0</v>
      </c>
      <c r="AN243" s="270">
        <v>0.15</v>
      </c>
      <c r="AO243" s="270">
        <v>0.18</v>
      </c>
      <c r="AP243" s="270">
        <v>0.22</v>
      </c>
      <c r="AQ243" s="270">
        <v>0.26</v>
      </c>
      <c r="AR243" s="270">
        <v>0.3</v>
      </c>
      <c r="AS243" s="270">
        <v>0.30599999999999999</v>
      </c>
      <c r="AT243" s="270">
        <v>0.36699999999999999</v>
      </c>
      <c r="AU243" s="270">
        <v>0.441</v>
      </c>
      <c r="AV243" s="270">
        <v>0.52700000000000002</v>
      </c>
      <c r="AW243" s="270">
        <v>0.61299999999999999</v>
      </c>
      <c r="AX243" s="270">
        <v>0</v>
      </c>
      <c r="AY243" s="270">
        <v>0</v>
      </c>
      <c r="AZ243" s="270">
        <v>0</v>
      </c>
      <c r="BA243" s="270">
        <v>0</v>
      </c>
      <c r="BB243" s="270">
        <v>0</v>
      </c>
      <c r="BC243" s="270">
        <v>0</v>
      </c>
      <c r="BD243" s="270">
        <v>0</v>
      </c>
      <c r="BE243" s="270">
        <v>0</v>
      </c>
      <c r="BF243" s="270">
        <v>0</v>
      </c>
      <c r="BG243" s="270">
        <v>0</v>
      </c>
    </row>
    <row r="244" spans="1:59">
      <c r="A244" s="267" t="s">
        <v>623</v>
      </c>
      <c r="B244" s="268">
        <v>1.1505833333333333</v>
      </c>
      <c r="C244" s="268">
        <v>3.093</v>
      </c>
      <c r="D244" s="268">
        <v>0</v>
      </c>
      <c r="E244" s="268"/>
      <c r="F244" s="269">
        <v>13705</v>
      </c>
      <c r="G244" s="270">
        <v>0.69199999999999995</v>
      </c>
      <c r="H244" s="270">
        <v>0.13300000000000001</v>
      </c>
      <c r="I244" s="270">
        <v>8.1000000000000003E-2</v>
      </c>
      <c r="J244" s="270">
        <v>0.123</v>
      </c>
      <c r="K244" s="270">
        <v>6.0999999999999999E-2</v>
      </c>
      <c r="L244" s="270">
        <v>6.0583333333333433E-2</v>
      </c>
      <c r="M244" s="271">
        <v>50.49252097774535</v>
      </c>
      <c r="N244" s="269">
        <v>20134</v>
      </c>
      <c r="O244" s="269">
        <v>23543</v>
      </c>
      <c r="P244" s="269">
        <v>26951</v>
      </c>
      <c r="Q244" s="269">
        <v>30360</v>
      </c>
      <c r="R244" s="269">
        <v>33769</v>
      </c>
      <c r="S244" s="269" t="s">
        <v>158</v>
      </c>
      <c r="T244" s="270">
        <v>0.97399999999999998</v>
      </c>
      <c r="U244" s="270">
        <v>1.1779999999999999</v>
      </c>
      <c r="V244" s="270">
        <v>1.383</v>
      </c>
      <c r="W244" s="270">
        <v>1.5880000000000001</v>
      </c>
      <c r="X244" s="270">
        <v>1.7929999999999999</v>
      </c>
      <c r="Y244" s="270">
        <v>0.51100000000000001</v>
      </c>
      <c r="Z244" s="270">
        <v>0.54</v>
      </c>
      <c r="AA244" s="270">
        <v>0.56599999999999995</v>
      </c>
      <c r="AB244" s="270">
        <v>0.59199999999999997</v>
      </c>
      <c r="AC244" s="270">
        <v>0.61899999999999999</v>
      </c>
      <c r="AD244" s="270">
        <v>0.10299999999999999</v>
      </c>
      <c r="AE244" s="270">
        <v>0.104</v>
      </c>
      <c r="AF244" s="270">
        <v>0.105</v>
      </c>
      <c r="AG244" s="270">
        <v>0.107</v>
      </c>
      <c r="AH244" s="270">
        <v>0.108</v>
      </c>
      <c r="AI244" s="270">
        <v>0.30599999999999999</v>
      </c>
      <c r="AJ244" s="270">
        <v>0.379</v>
      </c>
      <c r="AK244" s="270">
        <v>0.40799999999999997</v>
      </c>
      <c r="AL244" s="270">
        <v>0.438</v>
      </c>
      <c r="AM244" s="270">
        <v>0.45200000000000001</v>
      </c>
      <c r="AN244" s="270">
        <v>0.27700000000000002</v>
      </c>
      <c r="AO244" s="270">
        <v>0.32700000000000001</v>
      </c>
      <c r="AP244" s="270">
        <v>0.376</v>
      </c>
      <c r="AQ244" s="270">
        <v>0.42699999999999999</v>
      </c>
      <c r="AR244" s="270">
        <v>0.47499999999999998</v>
      </c>
      <c r="AS244" s="270">
        <v>0.14699999999999999</v>
      </c>
      <c r="AT244" s="270">
        <v>0.17299999999999999</v>
      </c>
      <c r="AU244" s="270">
        <v>0.19900000000000001</v>
      </c>
      <c r="AV244" s="270">
        <v>0.22500000000000001</v>
      </c>
      <c r="AW244" s="270">
        <v>0.25</v>
      </c>
      <c r="AX244" s="270">
        <v>1.2</v>
      </c>
      <c r="AY244" s="270">
        <v>0</v>
      </c>
      <c r="AZ244" s="270">
        <v>0</v>
      </c>
      <c r="BA244" s="270">
        <v>1</v>
      </c>
      <c r="BB244" s="270">
        <v>0</v>
      </c>
      <c r="BC244" s="270">
        <v>0</v>
      </c>
      <c r="BD244" s="270">
        <v>0</v>
      </c>
      <c r="BE244" s="270">
        <v>0</v>
      </c>
      <c r="BF244" s="270">
        <v>0</v>
      </c>
      <c r="BG244" s="270">
        <v>0</v>
      </c>
    </row>
    <row r="245" spans="1:59">
      <c r="A245" s="267" t="s">
        <v>624</v>
      </c>
      <c r="B245" s="268">
        <v>4.1416666666666664E-2</v>
      </c>
      <c r="C245" s="268">
        <v>0.5149999999999999</v>
      </c>
      <c r="D245" s="268">
        <v>0</v>
      </c>
      <c r="E245" s="268"/>
      <c r="F245" s="269">
        <v>700</v>
      </c>
      <c r="G245" s="270">
        <v>2.5999999999999999E-2</v>
      </c>
      <c r="H245" s="270">
        <v>5.0000000000000001E-3</v>
      </c>
      <c r="I245" s="270">
        <v>0</v>
      </c>
      <c r="J245" s="270">
        <v>1E-3</v>
      </c>
      <c r="K245" s="270">
        <v>4.0000000000000001E-3</v>
      </c>
      <c r="L245" s="270">
        <v>5.4166666666666599E-3</v>
      </c>
      <c r="M245" s="271">
        <v>37.142857142857146</v>
      </c>
      <c r="N245" s="269">
        <v>770</v>
      </c>
      <c r="O245" s="269">
        <v>847</v>
      </c>
      <c r="P245" s="269">
        <v>932</v>
      </c>
      <c r="Q245" s="269">
        <v>1025</v>
      </c>
      <c r="R245" s="269">
        <v>1128</v>
      </c>
      <c r="S245" s="269" t="s">
        <v>184</v>
      </c>
      <c r="T245" s="270">
        <v>1.7000000000000001E-2</v>
      </c>
      <c r="U245" s="270">
        <v>1.9E-2</v>
      </c>
      <c r="V245" s="270">
        <v>2.1000000000000001E-2</v>
      </c>
      <c r="W245" s="270">
        <v>2.3E-2</v>
      </c>
      <c r="X245" s="270">
        <v>2.5000000000000001E-2</v>
      </c>
      <c r="Y245" s="270">
        <v>4.0000000000000001E-3</v>
      </c>
      <c r="Z245" s="270">
        <v>4.0000000000000001E-3</v>
      </c>
      <c r="AA245" s="270">
        <v>4.0000000000000001E-3</v>
      </c>
      <c r="AB245" s="270">
        <v>4.0000000000000001E-3</v>
      </c>
      <c r="AC245" s="270">
        <v>4.0000000000000001E-3</v>
      </c>
      <c r="AD245" s="270">
        <v>0</v>
      </c>
      <c r="AE245" s="270">
        <v>0</v>
      </c>
      <c r="AF245" s="270">
        <v>0</v>
      </c>
      <c r="AG245" s="270">
        <v>0</v>
      </c>
      <c r="AH245" s="270">
        <v>0</v>
      </c>
      <c r="AI245" s="270">
        <v>2E-3</v>
      </c>
      <c r="AJ245" s="270">
        <v>2E-3</v>
      </c>
      <c r="AK245" s="270">
        <v>2E-3</v>
      </c>
      <c r="AL245" s="270">
        <v>2E-3</v>
      </c>
      <c r="AM245" s="270">
        <v>2E-3</v>
      </c>
      <c r="AN245" s="270">
        <v>1E-3</v>
      </c>
      <c r="AO245" s="270">
        <v>1E-3</v>
      </c>
      <c r="AP245" s="270">
        <v>1E-3</v>
      </c>
      <c r="AQ245" s="270">
        <v>1E-3</v>
      </c>
      <c r="AR245" s="270">
        <v>1E-3</v>
      </c>
      <c r="AS245" s="270">
        <v>1.4E-2</v>
      </c>
      <c r="AT245" s="270">
        <v>1.4999999999999999E-2</v>
      </c>
      <c r="AU245" s="270">
        <v>1.7000000000000001E-2</v>
      </c>
      <c r="AV245" s="270">
        <v>1.9E-2</v>
      </c>
      <c r="AW245" s="270">
        <v>2.1000000000000001E-2</v>
      </c>
      <c r="AX245" s="270">
        <v>0</v>
      </c>
      <c r="AY245" s="270">
        <v>0</v>
      </c>
      <c r="AZ245" s="270">
        <v>0</v>
      </c>
      <c r="BA245" s="270">
        <v>0</v>
      </c>
      <c r="BB245" s="270">
        <v>0</v>
      </c>
      <c r="BC245" s="270">
        <v>0</v>
      </c>
      <c r="BD245" s="270">
        <v>0</v>
      </c>
      <c r="BE245" s="270">
        <v>0</v>
      </c>
      <c r="BF245" s="270">
        <v>0</v>
      </c>
      <c r="BG245" s="270">
        <v>0</v>
      </c>
    </row>
    <row r="246" spans="1:59">
      <c r="A246" s="267" t="s">
        <v>625</v>
      </c>
      <c r="B246" s="268">
        <v>1.9455</v>
      </c>
      <c r="C246" s="268">
        <v>3.2049999999999987</v>
      </c>
      <c r="D246" s="268">
        <v>0</v>
      </c>
      <c r="E246" s="268"/>
      <c r="F246" s="269">
        <v>22897</v>
      </c>
      <c r="G246" s="270">
        <v>1.708</v>
      </c>
      <c r="H246" s="270">
        <v>7.0999999999999994E-2</v>
      </c>
      <c r="I246" s="270">
        <v>0</v>
      </c>
      <c r="J246" s="270">
        <v>0</v>
      </c>
      <c r="K246" s="270">
        <v>1.2E-2</v>
      </c>
      <c r="L246" s="270">
        <v>0.15450000000000008</v>
      </c>
      <c r="M246" s="271">
        <v>74.594925099357994</v>
      </c>
      <c r="N246" s="269">
        <v>30200</v>
      </c>
      <c r="O246" s="269">
        <v>45000</v>
      </c>
      <c r="P246" s="269">
        <v>62000</v>
      </c>
      <c r="Q246" s="269">
        <v>70000</v>
      </c>
      <c r="R246" s="269">
        <v>80000</v>
      </c>
      <c r="S246" s="269" t="s">
        <v>179</v>
      </c>
      <c r="T246" s="270">
        <v>2.2509999999999999</v>
      </c>
      <c r="U246" s="270">
        <v>2.8410000000000002</v>
      </c>
      <c r="V246" s="270">
        <v>3.4670000000000001</v>
      </c>
      <c r="W246" s="270">
        <v>4.5259999999999998</v>
      </c>
      <c r="X246" s="270">
        <v>5.15</v>
      </c>
      <c r="Y246" s="270">
        <v>9.4E-2</v>
      </c>
      <c r="Z246" s="270">
        <v>0.11799999999999999</v>
      </c>
      <c r="AA246" s="270">
        <v>0.14399999999999999</v>
      </c>
      <c r="AB246" s="270">
        <v>0.188</v>
      </c>
      <c r="AC246" s="270">
        <v>0.26700000000000002</v>
      </c>
      <c r="AD246" s="270">
        <v>0</v>
      </c>
      <c r="AE246" s="270">
        <v>0</v>
      </c>
      <c r="AF246" s="270">
        <v>0</v>
      </c>
      <c r="AG246" s="270">
        <v>0</v>
      </c>
      <c r="AH246" s="270">
        <v>0</v>
      </c>
      <c r="AI246" s="270">
        <v>0</v>
      </c>
      <c r="AJ246" s="270">
        <v>0</v>
      </c>
      <c r="AK246" s="270">
        <v>0</v>
      </c>
      <c r="AL246" s="270">
        <v>0</v>
      </c>
      <c r="AM246" s="270">
        <v>0</v>
      </c>
      <c r="AN246" s="270">
        <v>1.2E-2</v>
      </c>
      <c r="AO246" s="270">
        <v>1.2E-2</v>
      </c>
      <c r="AP246" s="270">
        <v>1.2999999999999999E-2</v>
      </c>
      <c r="AQ246" s="270">
        <v>1.4E-2</v>
      </c>
      <c r="AR246" s="270">
        <v>1.6E-2</v>
      </c>
      <c r="AS246" s="270">
        <v>0.19600000000000001</v>
      </c>
      <c r="AT246" s="270">
        <v>0.247</v>
      </c>
      <c r="AU246" s="270">
        <v>0.30099999999999999</v>
      </c>
      <c r="AV246" s="270">
        <v>0.39300000000000002</v>
      </c>
      <c r="AW246" s="270">
        <v>0.45200000000000001</v>
      </c>
      <c r="AX246" s="270">
        <v>1.044</v>
      </c>
      <c r="AY246" s="270">
        <v>0.9</v>
      </c>
      <c r="AZ246" s="270">
        <v>0.9</v>
      </c>
      <c r="BA246" s="270">
        <v>0.9</v>
      </c>
      <c r="BB246" s="270">
        <v>0</v>
      </c>
      <c r="BC246" s="270">
        <v>0</v>
      </c>
      <c r="BD246" s="270">
        <v>0</v>
      </c>
      <c r="BE246" s="270">
        <v>0</v>
      </c>
      <c r="BF246" s="270">
        <v>0</v>
      </c>
      <c r="BG246" s="270">
        <v>0</v>
      </c>
    </row>
    <row r="247" spans="1:59">
      <c r="A247" s="267" t="s">
        <v>626</v>
      </c>
      <c r="B247" s="268">
        <v>0.33150000000000002</v>
      </c>
      <c r="C247" s="268">
        <v>0.2</v>
      </c>
      <c r="D247" s="268">
        <v>0</v>
      </c>
      <c r="E247" s="268"/>
      <c r="F247" s="269">
        <v>6358</v>
      </c>
      <c r="G247" s="270">
        <v>0.33</v>
      </c>
      <c r="H247" s="270">
        <v>7.0000000000000001E-3</v>
      </c>
      <c r="I247" s="270">
        <v>0</v>
      </c>
      <c r="J247" s="270">
        <v>0</v>
      </c>
      <c r="K247" s="270">
        <v>1E-3</v>
      </c>
      <c r="L247" s="270">
        <v>-6.5000000000000058E-3</v>
      </c>
      <c r="M247" s="271">
        <v>51.903114186851212</v>
      </c>
      <c r="N247" s="269">
        <v>8500</v>
      </c>
      <c r="O247" s="269">
        <v>12500</v>
      </c>
      <c r="P247" s="269">
        <v>18000</v>
      </c>
      <c r="Q247" s="269">
        <v>26000</v>
      </c>
      <c r="R247" s="269">
        <v>36000</v>
      </c>
      <c r="S247" s="269" t="s">
        <v>179</v>
      </c>
      <c r="T247" s="270">
        <v>3.4000000000000002E-2</v>
      </c>
      <c r="U247" s="270">
        <v>0.35699999999999998</v>
      </c>
      <c r="V247" s="270">
        <v>0.371</v>
      </c>
      <c r="W247" s="270">
        <v>0.38600000000000001</v>
      </c>
      <c r="X247" s="270">
        <v>0.40100000000000002</v>
      </c>
      <c r="Y247" s="270">
        <v>8.0000000000000002E-3</v>
      </c>
      <c r="Z247" s="270">
        <v>8.9999999999999993E-3</v>
      </c>
      <c r="AA247" s="270">
        <v>8.9999999999999993E-3</v>
      </c>
      <c r="AB247" s="270">
        <v>0.01</v>
      </c>
      <c r="AC247" s="270">
        <v>1.0999999999999999E-2</v>
      </c>
      <c r="AD247" s="270">
        <v>0</v>
      </c>
      <c r="AE247" s="270">
        <v>0</v>
      </c>
      <c r="AF247" s="270">
        <v>0</v>
      </c>
      <c r="AG247" s="270">
        <v>0</v>
      </c>
      <c r="AH247" s="270">
        <v>0</v>
      </c>
      <c r="AI247" s="270">
        <v>0</v>
      </c>
      <c r="AJ247" s="270">
        <v>0</v>
      </c>
      <c r="AK247" s="270">
        <v>0</v>
      </c>
      <c r="AL247" s="270">
        <v>0</v>
      </c>
      <c r="AM247" s="270">
        <v>0</v>
      </c>
      <c r="AN247" s="270">
        <v>4.0000000000000001E-3</v>
      </c>
      <c r="AO247" s="270">
        <v>4.0000000000000001E-3</v>
      </c>
      <c r="AP247" s="270">
        <v>5.0000000000000001E-3</v>
      </c>
      <c r="AQ247" s="270">
        <v>5.0000000000000001E-3</v>
      </c>
      <c r="AR247" s="270">
        <v>6.0000000000000001E-3</v>
      </c>
      <c r="AS247" s="270">
        <v>0.1</v>
      </c>
      <c r="AT247" s="270">
        <v>0.15</v>
      </c>
      <c r="AU247" s="270">
        <v>0.2</v>
      </c>
      <c r="AV247" s="270">
        <v>0.25</v>
      </c>
      <c r="AW247" s="270">
        <v>0.3</v>
      </c>
      <c r="AX247" s="270">
        <v>1</v>
      </c>
      <c r="AY247" s="270">
        <v>0</v>
      </c>
      <c r="AZ247" s="270">
        <v>0</v>
      </c>
      <c r="BA247" s="270">
        <v>0</v>
      </c>
      <c r="BB247" s="270">
        <v>0</v>
      </c>
      <c r="BC247" s="270">
        <v>0</v>
      </c>
      <c r="BD247" s="270">
        <v>0</v>
      </c>
      <c r="BE247" s="270">
        <v>0</v>
      </c>
      <c r="BF247" s="270">
        <v>0</v>
      </c>
      <c r="BG247" s="270">
        <v>0</v>
      </c>
    </row>
    <row r="248" spans="1:59">
      <c r="A248" s="267" t="s">
        <v>627</v>
      </c>
      <c r="B248" s="268">
        <v>0.39133333333333326</v>
      </c>
      <c r="C248" s="268">
        <v>1</v>
      </c>
      <c r="D248" s="268">
        <v>0</v>
      </c>
      <c r="E248" s="268"/>
      <c r="F248" s="269">
        <v>575</v>
      </c>
      <c r="G248" s="270">
        <v>0.34300000000000003</v>
      </c>
      <c r="H248" s="270">
        <v>0</v>
      </c>
      <c r="I248" s="270">
        <v>0</v>
      </c>
      <c r="J248" s="270">
        <v>0</v>
      </c>
      <c r="K248" s="270">
        <v>2.1000000000000001E-2</v>
      </c>
      <c r="L248" s="270">
        <v>2.733333333333321E-2</v>
      </c>
      <c r="M248" s="271">
        <v>596.52173913043475</v>
      </c>
      <c r="N248" s="269">
        <v>650</v>
      </c>
      <c r="O248" s="269">
        <v>750</v>
      </c>
      <c r="P248" s="269">
        <v>750</v>
      </c>
      <c r="Q248" s="269">
        <v>2000</v>
      </c>
      <c r="R248" s="269">
        <v>2000</v>
      </c>
      <c r="S248" s="269" t="s">
        <v>216</v>
      </c>
      <c r="T248" s="270">
        <v>0.4</v>
      </c>
      <c r="U248" s="270">
        <v>0.4</v>
      </c>
      <c r="V248" s="270">
        <v>0.5</v>
      </c>
      <c r="W248" s="270">
        <v>0.6</v>
      </c>
      <c r="X248" s="270">
        <v>0.9</v>
      </c>
      <c r="Y248" s="270">
        <v>8.9999999999999993E-3</v>
      </c>
      <c r="Z248" s="270">
        <v>8.9999999999999993E-3</v>
      </c>
      <c r="AA248" s="270">
        <v>8.9999999999999993E-3</v>
      </c>
      <c r="AB248" s="270">
        <v>8.9999999999999993E-3</v>
      </c>
      <c r="AC248" s="270">
        <v>8.9999999999999993E-3</v>
      </c>
      <c r="AD248" s="270">
        <v>0</v>
      </c>
      <c r="AE248" s="270">
        <v>0</v>
      </c>
      <c r="AF248" s="270">
        <v>0</v>
      </c>
      <c r="AG248" s="270">
        <v>0</v>
      </c>
      <c r="AH248" s="270">
        <v>0</v>
      </c>
      <c r="AI248" s="270">
        <v>0</v>
      </c>
      <c r="AJ248" s="270">
        <v>0</v>
      </c>
      <c r="AK248" s="270">
        <v>0</v>
      </c>
      <c r="AL248" s="270">
        <v>0</v>
      </c>
      <c r="AM248" s="270">
        <v>0</v>
      </c>
      <c r="AN248" s="270">
        <v>5.0000000000000001E-3</v>
      </c>
      <c r="AO248" s="270">
        <v>5.0000000000000001E-3</v>
      </c>
      <c r="AP248" s="270">
        <v>5.0000000000000001E-3</v>
      </c>
      <c r="AQ248" s="270">
        <v>5.0000000000000001E-3</v>
      </c>
      <c r="AR248" s="270">
        <v>5.0000000000000001E-3</v>
      </c>
      <c r="AS248" s="270">
        <v>4.2000000000000003E-2</v>
      </c>
      <c r="AT248" s="270">
        <v>4.2000000000000003E-2</v>
      </c>
      <c r="AU248" s="270">
        <v>5.1999999999999998E-2</v>
      </c>
      <c r="AV248" s="270">
        <v>6.2E-2</v>
      </c>
      <c r="AW248" s="270">
        <v>9.1999999999999998E-2</v>
      </c>
      <c r="AX248" s="270">
        <v>0</v>
      </c>
      <c r="AY248" s="270">
        <v>0</v>
      </c>
      <c r="AZ248" s="270">
        <v>0</v>
      </c>
      <c r="BA248" s="270">
        <v>0</v>
      </c>
      <c r="BB248" s="270">
        <v>0</v>
      </c>
      <c r="BC248" s="270">
        <v>0</v>
      </c>
      <c r="BD248" s="270">
        <v>0</v>
      </c>
      <c r="BE248" s="270">
        <v>0</v>
      </c>
      <c r="BF248" s="270">
        <v>0</v>
      </c>
      <c r="BG248" s="270">
        <v>0</v>
      </c>
    </row>
    <row r="249" spans="1:59">
      <c r="A249" s="267" t="s">
        <v>628</v>
      </c>
      <c r="B249" s="268">
        <v>2.1381666666666668</v>
      </c>
      <c r="C249" s="268">
        <v>6.7</v>
      </c>
      <c r="D249" s="268">
        <v>8.4550684931506845E-2</v>
      </c>
      <c r="E249" s="268"/>
      <c r="F249" s="269">
        <v>30071</v>
      </c>
      <c r="G249" s="270">
        <v>1.319</v>
      </c>
      <c r="H249" s="270">
        <v>0.22900000000000001</v>
      </c>
      <c r="I249" s="270">
        <v>0.13600000000000001</v>
      </c>
      <c r="J249" s="270">
        <v>3.3000000000000002E-2</v>
      </c>
      <c r="K249" s="270">
        <v>1E-3</v>
      </c>
      <c r="L249" s="270">
        <v>0.33561598173516005</v>
      </c>
      <c r="M249" s="271">
        <v>43.862857902962986</v>
      </c>
      <c r="N249" s="269">
        <v>46710</v>
      </c>
      <c r="O249" s="269">
        <v>61920</v>
      </c>
      <c r="P249" s="269">
        <v>74821</v>
      </c>
      <c r="Q249" s="269">
        <v>89041</v>
      </c>
      <c r="R249" s="269">
        <v>103261</v>
      </c>
      <c r="S249" s="269" t="s">
        <v>134</v>
      </c>
      <c r="T249" s="270">
        <v>1.86</v>
      </c>
      <c r="U249" s="270">
        <v>2.3199999999999998</v>
      </c>
      <c r="V249" s="270">
        <v>2.89</v>
      </c>
      <c r="W249" s="270">
        <v>3.45</v>
      </c>
      <c r="X249" s="270">
        <v>4.0199999999999996</v>
      </c>
      <c r="Y249" s="270">
        <v>0.44</v>
      </c>
      <c r="Z249" s="270">
        <v>0.73</v>
      </c>
      <c r="AA249" s="270">
        <v>0.91</v>
      </c>
      <c r="AB249" s="270">
        <v>1.0900000000000001</v>
      </c>
      <c r="AC249" s="270">
        <v>1.27</v>
      </c>
      <c r="AD249" s="270">
        <v>1.62</v>
      </c>
      <c r="AE249" s="270">
        <v>1.83</v>
      </c>
      <c r="AF249" s="270">
        <v>1.93</v>
      </c>
      <c r="AG249" s="270">
        <v>2.0299999999999998</v>
      </c>
      <c r="AH249" s="270">
        <v>2.14</v>
      </c>
      <c r="AI249" s="270">
        <v>0.16</v>
      </c>
      <c r="AJ249" s="270">
        <v>0.32</v>
      </c>
      <c r="AK249" s="270">
        <v>0.4</v>
      </c>
      <c r="AL249" s="270">
        <v>0.47</v>
      </c>
      <c r="AM249" s="270">
        <v>0.55000000000000004</v>
      </c>
      <c r="AN249" s="270">
        <v>0.1</v>
      </c>
      <c r="AO249" s="270">
        <v>0.13</v>
      </c>
      <c r="AP249" s="270">
        <v>0.16</v>
      </c>
      <c r="AQ249" s="270">
        <v>0.18</v>
      </c>
      <c r="AR249" s="270">
        <v>0.19</v>
      </c>
      <c r="AS249" s="270">
        <v>0.25</v>
      </c>
      <c r="AT249" s="270">
        <v>0.39</v>
      </c>
      <c r="AU249" s="270">
        <v>0.45</v>
      </c>
      <c r="AV249" s="270">
        <v>0.52</v>
      </c>
      <c r="AW249" s="270">
        <v>0.61</v>
      </c>
      <c r="AX249" s="270">
        <v>2</v>
      </c>
      <c r="AY249" s="270">
        <v>0</v>
      </c>
      <c r="AZ249" s="270">
        <v>0</v>
      </c>
      <c r="BA249" s="270">
        <v>0.2</v>
      </c>
      <c r="BB249" s="270">
        <v>0</v>
      </c>
      <c r="BC249" s="270">
        <v>0</v>
      </c>
      <c r="BD249" s="270">
        <v>0</v>
      </c>
      <c r="BE249" s="270">
        <v>0</v>
      </c>
      <c r="BF249" s="270">
        <v>0</v>
      </c>
      <c r="BG249" s="270">
        <v>0</v>
      </c>
    </row>
    <row r="250" spans="1:59">
      <c r="A250" s="267" t="s">
        <v>629</v>
      </c>
      <c r="B250" s="268">
        <v>6.5250000000000016E-2</v>
      </c>
      <c r="C250" s="268">
        <v>0.33</v>
      </c>
      <c r="D250" s="268">
        <v>2E-3</v>
      </c>
      <c r="E250" s="268"/>
      <c r="F250" s="269">
        <v>724</v>
      </c>
      <c r="G250" s="270">
        <v>2.8000000000000001E-2</v>
      </c>
      <c r="H250" s="270">
        <v>5.0000000000000001E-3</v>
      </c>
      <c r="I250" s="270">
        <v>0</v>
      </c>
      <c r="J250" s="270">
        <v>0</v>
      </c>
      <c r="K250" s="270">
        <v>1E-3</v>
      </c>
      <c r="L250" s="270">
        <v>2.9250000000000012E-2</v>
      </c>
      <c r="M250" s="271">
        <v>38.674033149171272</v>
      </c>
      <c r="N250" s="269">
        <v>726</v>
      </c>
      <c r="O250" s="269">
        <v>730</v>
      </c>
      <c r="P250" s="269">
        <v>741</v>
      </c>
      <c r="Q250" s="269">
        <v>753</v>
      </c>
      <c r="R250" s="269">
        <v>760</v>
      </c>
      <c r="S250" s="269" t="s">
        <v>186</v>
      </c>
      <c r="T250" s="270">
        <v>2.5000000000000001E-2</v>
      </c>
      <c r="U250" s="270">
        <v>2.5999999999999999E-2</v>
      </c>
      <c r="V250" s="270">
        <v>2.7E-2</v>
      </c>
      <c r="W250" s="270">
        <v>2.8000000000000001E-2</v>
      </c>
      <c r="X250" s="270">
        <v>2.9000000000000001E-2</v>
      </c>
      <c r="Y250" s="270">
        <v>4.0000000000000001E-3</v>
      </c>
      <c r="Z250" s="270">
        <v>4.0000000000000001E-3</v>
      </c>
      <c r="AA250" s="270">
        <v>5.0000000000000001E-3</v>
      </c>
      <c r="AB250" s="270">
        <v>6.0000000000000001E-3</v>
      </c>
      <c r="AC250" s="270">
        <v>6.0000000000000001E-3</v>
      </c>
      <c r="AD250" s="270">
        <v>0</v>
      </c>
      <c r="AE250" s="270">
        <v>0</v>
      </c>
      <c r="AF250" s="270">
        <v>0</v>
      </c>
      <c r="AG250" s="270">
        <v>0</v>
      </c>
      <c r="AH250" s="270">
        <v>0</v>
      </c>
      <c r="AI250" s="270">
        <v>8.9999999999999993E-3</v>
      </c>
      <c r="AJ250" s="270">
        <v>0.01</v>
      </c>
      <c r="AK250" s="270">
        <v>0.01</v>
      </c>
      <c r="AL250" s="270">
        <v>1.0999999999999999E-2</v>
      </c>
      <c r="AM250" s="270">
        <v>1.2E-2</v>
      </c>
      <c r="AN250" s="270">
        <v>2E-3</v>
      </c>
      <c r="AO250" s="270">
        <v>2E-3</v>
      </c>
      <c r="AP250" s="270">
        <v>2E-3</v>
      </c>
      <c r="AQ250" s="270">
        <v>2E-3</v>
      </c>
      <c r="AR250" s="270">
        <v>2E-3</v>
      </c>
      <c r="AS250" s="270">
        <v>4.0000000000000001E-3</v>
      </c>
      <c r="AT250" s="270">
        <v>4.0000000000000001E-3</v>
      </c>
      <c r="AU250" s="270">
        <v>4.0000000000000001E-3</v>
      </c>
      <c r="AV250" s="270">
        <v>4.0000000000000001E-3</v>
      </c>
      <c r="AW250" s="270">
        <v>4.0000000000000001E-3</v>
      </c>
      <c r="AX250" s="270">
        <v>0</v>
      </c>
      <c r="AY250" s="270">
        <v>0</v>
      </c>
      <c r="AZ250" s="270">
        <v>0</v>
      </c>
      <c r="BA250" s="270">
        <v>0</v>
      </c>
      <c r="BB250" s="270">
        <v>0</v>
      </c>
      <c r="BC250" s="270">
        <v>0</v>
      </c>
      <c r="BD250" s="270">
        <v>0</v>
      </c>
      <c r="BE250" s="270">
        <v>0</v>
      </c>
      <c r="BF250" s="270">
        <v>0</v>
      </c>
      <c r="BG250" s="270">
        <v>0</v>
      </c>
    </row>
    <row r="251" spans="1:59">
      <c r="A251" s="267" t="s">
        <v>630</v>
      </c>
      <c r="B251" s="268">
        <v>0.12308333333333336</v>
      </c>
      <c r="C251" s="268">
        <v>0</v>
      </c>
      <c r="D251" s="268">
        <v>0</v>
      </c>
      <c r="E251" s="268"/>
      <c r="F251" s="269">
        <v>634</v>
      </c>
      <c r="G251" s="270">
        <v>0.08</v>
      </c>
      <c r="H251" s="270">
        <v>0.03</v>
      </c>
      <c r="I251" s="270">
        <v>5.0000000000000001E-3</v>
      </c>
      <c r="J251" s="270">
        <v>4.0000000000000001E-3</v>
      </c>
      <c r="K251" s="270">
        <v>0.02</v>
      </c>
      <c r="L251" s="270">
        <v>-1.5916666666666648E-2</v>
      </c>
      <c r="M251" s="271">
        <v>126.18296529968454</v>
      </c>
      <c r="N251" s="269">
        <v>1000</v>
      </c>
      <c r="O251" s="269">
        <v>1300</v>
      </c>
      <c r="P251" s="269">
        <v>1300</v>
      </c>
      <c r="Q251" s="269">
        <v>1300</v>
      </c>
      <c r="R251" s="269">
        <v>1500</v>
      </c>
      <c r="S251" s="269" t="s">
        <v>169</v>
      </c>
      <c r="T251" s="270">
        <v>0.1</v>
      </c>
      <c r="U251" s="270">
        <v>0.13</v>
      </c>
      <c r="V251" s="270">
        <v>0.13</v>
      </c>
      <c r="W251" s="270">
        <v>0.13</v>
      </c>
      <c r="X251" s="270">
        <v>0.15</v>
      </c>
      <c r="Y251" s="270">
        <v>1.7000000000000001E-2</v>
      </c>
      <c r="Z251" s="270">
        <v>2.1999999999999999E-2</v>
      </c>
      <c r="AA251" s="270">
        <v>2.1999999999999999E-2</v>
      </c>
      <c r="AB251" s="270">
        <v>2.1999999999999999E-2</v>
      </c>
      <c r="AC251" s="270">
        <v>3.5000000000000003E-2</v>
      </c>
      <c r="AD251" s="270">
        <v>5.0000000000000001E-3</v>
      </c>
      <c r="AE251" s="270">
        <v>7.0000000000000001E-3</v>
      </c>
      <c r="AF251" s="270">
        <v>7.0000000000000001E-3</v>
      </c>
      <c r="AG251" s="270">
        <v>7.0000000000000001E-3</v>
      </c>
      <c r="AH251" s="270">
        <v>1.4999999999999999E-2</v>
      </c>
      <c r="AI251" s="270">
        <v>8.0000000000000002E-3</v>
      </c>
      <c r="AJ251" s="270">
        <v>0.01</v>
      </c>
      <c r="AK251" s="270">
        <v>0.01</v>
      </c>
      <c r="AL251" s="270">
        <v>0.01</v>
      </c>
      <c r="AM251" s="270">
        <v>0.02</v>
      </c>
      <c r="AN251" s="270">
        <v>0</v>
      </c>
      <c r="AO251" s="270">
        <v>0</v>
      </c>
      <c r="AP251" s="270">
        <v>0</v>
      </c>
      <c r="AQ251" s="270">
        <v>0</v>
      </c>
      <c r="AR251" s="270">
        <v>2E-3</v>
      </c>
      <c r="AS251" s="270">
        <v>6.0000000000000001E-3</v>
      </c>
      <c r="AT251" s="270">
        <v>8.9999999999999993E-3</v>
      </c>
      <c r="AU251" s="270">
        <v>8.9999999999999993E-3</v>
      </c>
      <c r="AV251" s="270">
        <v>8.9999999999999993E-3</v>
      </c>
      <c r="AW251" s="270">
        <v>1E-3</v>
      </c>
      <c r="AX251" s="270">
        <v>0</v>
      </c>
      <c r="AY251" s="270">
        <v>0</v>
      </c>
      <c r="AZ251" s="270">
        <v>0</v>
      </c>
      <c r="BA251" s="270">
        <v>0</v>
      </c>
      <c r="BB251" s="270">
        <v>0</v>
      </c>
      <c r="BC251" s="270">
        <v>0</v>
      </c>
      <c r="BD251" s="270">
        <v>0</v>
      </c>
      <c r="BE251" s="270">
        <v>0</v>
      </c>
      <c r="BF251" s="270">
        <v>0</v>
      </c>
      <c r="BG251" s="270">
        <v>0</v>
      </c>
    </row>
    <row r="252" spans="1:59">
      <c r="A252" s="267" t="s">
        <v>631</v>
      </c>
      <c r="B252" s="268">
        <v>0.71641666666666659</v>
      </c>
      <c r="C252" s="268">
        <v>1.8800000000000001</v>
      </c>
      <c r="D252" s="268">
        <v>0</v>
      </c>
      <c r="E252" s="268"/>
      <c r="F252" s="269">
        <v>5197</v>
      </c>
      <c r="G252" s="270">
        <v>0.186</v>
      </c>
      <c r="H252" s="270">
        <v>4.4999999999999998E-2</v>
      </c>
      <c r="I252" s="270">
        <v>0</v>
      </c>
      <c r="J252" s="270">
        <v>0.08</v>
      </c>
      <c r="K252" s="270">
        <v>0.3</v>
      </c>
      <c r="L252" s="270">
        <v>0.1054166666666666</v>
      </c>
      <c r="M252" s="271">
        <v>35.789878776217051</v>
      </c>
      <c r="N252" s="269">
        <v>5400</v>
      </c>
      <c r="O252" s="269">
        <v>5625</v>
      </c>
      <c r="P252" s="269">
        <v>5841</v>
      </c>
      <c r="Q252" s="269">
        <v>6111</v>
      </c>
      <c r="R252" s="269">
        <v>6503</v>
      </c>
      <c r="S252" s="269" t="s">
        <v>178</v>
      </c>
      <c r="T252" s="270">
        <v>0.192</v>
      </c>
      <c r="U252" s="270">
        <v>0.20499999999999999</v>
      </c>
      <c r="V252" s="270">
        <v>0.20899999999999999</v>
      </c>
      <c r="W252" s="270">
        <v>0.22</v>
      </c>
      <c r="X252" s="270">
        <v>0.22700000000000001</v>
      </c>
      <c r="Y252" s="270">
        <v>4.9000000000000002E-2</v>
      </c>
      <c r="Z252" s="270">
        <v>5.1999999999999998E-2</v>
      </c>
      <c r="AA252" s="270">
        <v>5.6000000000000001E-2</v>
      </c>
      <c r="AB252" s="270">
        <v>6.3E-2</v>
      </c>
      <c r="AC252" s="270">
        <v>6.7000000000000004E-2</v>
      </c>
      <c r="AD252" s="270">
        <v>0</v>
      </c>
      <c r="AE252" s="270">
        <v>0</v>
      </c>
      <c r="AF252" s="270">
        <v>0</v>
      </c>
      <c r="AG252" s="270">
        <v>0</v>
      </c>
      <c r="AH252" s="270">
        <v>0</v>
      </c>
      <c r="AI252" s="270">
        <v>8.4000000000000005E-2</v>
      </c>
      <c r="AJ252" s="270">
        <v>8.7999999999999995E-2</v>
      </c>
      <c r="AK252" s="270">
        <v>9.2999999999999999E-2</v>
      </c>
      <c r="AL252" s="270">
        <v>9.8000000000000004E-2</v>
      </c>
      <c r="AM252" s="270">
        <v>0.10100000000000001</v>
      </c>
      <c r="AN252" s="270">
        <v>6.6000000000000003E-2</v>
      </c>
      <c r="AO252" s="270">
        <v>6.8000000000000005E-2</v>
      </c>
      <c r="AP252" s="270">
        <v>7.0999999999999994E-2</v>
      </c>
      <c r="AQ252" s="270">
        <v>7.5999999999999998E-2</v>
      </c>
      <c r="AR252" s="270">
        <v>8.1000000000000003E-2</v>
      </c>
      <c r="AS252" s="270">
        <v>0.33200000000000002</v>
      </c>
      <c r="AT252" s="270">
        <v>0.35099999999999998</v>
      </c>
      <c r="AU252" s="270">
        <v>0.36399999999999999</v>
      </c>
      <c r="AV252" s="270">
        <v>0.38800000000000001</v>
      </c>
      <c r="AW252" s="270">
        <v>0.40400000000000003</v>
      </c>
      <c r="AX252" s="270">
        <v>0</v>
      </c>
      <c r="AY252" s="270">
        <v>0</v>
      </c>
      <c r="AZ252" s="270">
        <v>0</v>
      </c>
      <c r="BA252" s="270">
        <v>0</v>
      </c>
      <c r="BB252" s="270">
        <v>0</v>
      </c>
      <c r="BC252" s="270">
        <v>0</v>
      </c>
      <c r="BD252" s="270">
        <v>0</v>
      </c>
      <c r="BE252" s="270">
        <v>0</v>
      </c>
      <c r="BF252" s="270">
        <v>0</v>
      </c>
      <c r="BG252" s="270">
        <v>0</v>
      </c>
    </row>
    <row r="253" spans="1:59">
      <c r="A253" s="267" t="s">
        <v>632</v>
      </c>
      <c r="B253" s="268">
        <v>0.73199999999999987</v>
      </c>
      <c r="C253" s="268">
        <v>2</v>
      </c>
      <c r="D253" s="268">
        <v>0.155</v>
      </c>
      <c r="E253" s="268"/>
      <c r="F253" s="269">
        <v>6792</v>
      </c>
      <c r="G253" s="270">
        <v>0.27</v>
      </c>
      <c r="H253" s="270">
        <v>0.17</v>
      </c>
      <c r="I253" s="270">
        <v>7.0000000000000007E-2</v>
      </c>
      <c r="J253" s="270">
        <v>0.02</v>
      </c>
      <c r="K253" s="270">
        <v>2E-3</v>
      </c>
      <c r="L253" s="270">
        <v>4.4999999999999818E-2</v>
      </c>
      <c r="M253" s="271">
        <v>39.752650176678443</v>
      </c>
      <c r="N253" s="269">
        <v>6859</v>
      </c>
      <c r="O253" s="269">
        <v>6927</v>
      </c>
      <c r="P253" s="269">
        <v>6996</v>
      </c>
      <c r="Q253" s="269">
        <v>7065</v>
      </c>
      <c r="R253" s="269">
        <v>7135</v>
      </c>
      <c r="S253" s="269" t="s">
        <v>214</v>
      </c>
      <c r="T253" s="270">
        <v>0.27800000000000002</v>
      </c>
      <c r="U253" s="270">
        <v>0.27900000000000003</v>
      </c>
      <c r="V253" s="270">
        <v>0.28000000000000003</v>
      </c>
      <c r="W253" s="270">
        <v>0.28100000000000003</v>
      </c>
      <c r="X253" s="270">
        <v>0.28199999999999997</v>
      </c>
      <c r="Y253" s="270">
        <v>0.17100000000000001</v>
      </c>
      <c r="Z253" s="270">
        <v>0.17199999999999999</v>
      </c>
      <c r="AA253" s="270">
        <v>0.17299999999999999</v>
      </c>
      <c r="AB253" s="270">
        <v>0.17399999999999999</v>
      </c>
      <c r="AC253" s="270">
        <v>0.17499999999999999</v>
      </c>
      <c r="AD253" s="270">
        <v>8.1000000000000003E-2</v>
      </c>
      <c r="AE253" s="270">
        <v>8.2000000000000003E-2</v>
      </c>
      <c r="AF253" s="270">
        <v>8.3000000000000004E-2</v>
      </c>
      <c r="AG253" s="270">
        <v>8.4000000000000005E-2</v>
      </c>
      <c r="AH253" s="270">
        <v>8.5000000000000006E-2</v>
      </c>
      <c r="AI253" s="270">
        <v>3.1E-2</v>
      </c>
      <c r="AJ253" s="270">
        <v>3.2000000000000001E-2</v>
      </c>
      <c r="AK253" s="270">
        <v>3.3000000000000002E-2</v>
      </c>
      <c r="AL253" s="270">
        <v>3.4000000000000002E-2</v>
      </c>
      <c r="AM253" s="270">
        <v>3.5000000000000003E-2</v>
      </c>
      <c r="AN253" s="270">
        <v>2E-3</v>
      </c>
      <c r="AO253" s="270">
        <v>2E-3</v>
      </c>
      <c r="AP253" s="270">
        <v>2E-3</v>
      </c>
      <c r="AQ253" s="270">
        <v>2E-3</v>
      </c>
      <c r="AR253" s="270">
        <v>2E-3</v>
      </c>
      <c r="AS253" s="270">
        <v>3.3000000000000002E-2</v>
      </c>
      <c r="AT253" s="270">
        <v>3.3000000000000002E-2</v>
      </c>
      <c r="AU253" s="270">
        <v>3.3000000000000002E-2</v>
      </c>
      <c r="AV253" s="270">
        <v>3.3000000000000002E-2</v>
      </c>
      <c r="AW253" s="270">
        <v>3.4000000000000002E-2</v>
      </c>
      <c r="AX253" s="270">
        <v>0</v>
      </c>
      <c r="AY253" s="270">
        <v>0</v>
      </c>
      <c r="AZ253" s="270">
        <v>0</v>
      </c>
      <c r="BA253" s="270">
        <v>0</v>
      </c>
      <c r="BB253" s="270">
        <v>0</v>
      </c>
      <c r="BC253" s="270">
        <v>0</v>
      </c>
      <c r="BD253" s="270">
        <v>0</v>
      </c>
      <c r="BE253" s="270">
        <v>0</v>
      </c>
      <c r="BF253" s="270">
        <v>0</v>
      </c>
      <c r="BG253" s="270">
        <v>0</v>
      </c>
    </row>
    <row r="254" spans="1:59">
      <c r="A254" s="267" t="s">
        <v>633</v>
      </c>
      <c r="B254" s="268">
        <v>1.7225833333333334</v>
      </c>
      <c r="C254" s="268">
        <v>5.1050000000000004</v>
      </c>
      <c r="D254" s="268">
        <v>5.383561643835617E-3</v>
      </c>
      <c r="E254" s="268"/>
      <c r="F254" s="269">
        <v>21428</v>
      </c>
      <c r="G254" s="270">
        <v>1.101</v>
      </c>
      <c r="H254" s="270">
        <v>0.217</v>
      </c>
      <c r="I254" s="270">
        <v>3.9E-2</v>
      </c>
      <c r="J254" s="270">
        <v>0.09</v>
      </c>
      <c r="K254" s="270">
        <v>0.02</v>
      </c>
      <c r="L254" s="270">
        <v>0.2501997716894977</v>
      </c>
      <c r="M254" s="271">
        <v>51.381370169871197</v>
      </c>
      <c r="N254" s="269">
        <v>23678</v>
      </c>
      <c r="O254" s="269">
        <v>28678</v>
      </c>
      <c r="P254" s="269">
        <v>35338</v>
      </c>
      <c r="Q254" s="269">
        <v>44218</v>
      </c>
      <c r="R254" s="269">
        <v>56058</v>
      </c>
      <c r="S254" s="269" t="s">
        <v>177</v>
      </c>
      <c r="T254" s="270">
        <v>1.24</v>
      </c>
      <c r="U254" s="270">
        <v>1.55</v>
      </c>
      <c r="V254" s="270">
        <v>2.0249999999999999</v>
      </c>
      <c r="W254" s="270">
        <v>2.65</v>
      </c>
      <c r="X254" s="270">
        <v>3.51</v>
      </c>
      <c r="Y254" s="270">
        <v>0.23300000000000001</v>
      </c>
      <c r="Z254" s="270">
        <v>0.245</v>
      </c>
      <c r="AA254" s="270">
        <v>0.25800000000000001</v>
      </c>
      <c r="AB254" s="270">
        <v>0.28000000000000003</v>
      </c>
      <c r="AC254" s="270">
        <v>0.28000000000000003</v>
      </c>
      <c r="AD254" s="270">
        <v>9.7000000000000003E-2</v>
      </c>
      <c r="AE254" s="270">
        <v>0.10199999999999999</v>
      </c>
      <c r="AF254" s="270">
        <v>0.108</v>
      </c>
      <c r="AG254" s="270">
        <v>0.114</v>
      </c>
      <c r="AH254" s="270">
        <v>0.114</v>
      </c>
      <c r="AI254" s="270">
        <v>4.3999999999999997E-2</v>
      </c>
      <c r="AJ254" s="270">
        <v>4.5999999999999999E-2</v>
      </c>
      <c r="AK254" s="270">
        <v>4.9000000000000002E-2</v>
      </c>
      <c r="AL254" s="270">
        <v>5.1999999999999998E-2</v>
      </c>
      <c r="AM254" s="270">
        <v>5.1999999999999998E-2</v>
      </c>
      <c r="AN254" s="270">
        <v>1.7999999999999999E-2</v>
      </c>
      <c r="AO254" s="270">
        <v>1.7999999999999999E-2</v>
      </c>
      <c r="AP254" s="270">
        <v>1.7999999999999999E-2</v>
      </c>
      <c r="AQ254" s="270">
        <v>1.7999999999999999E-2</v>
      </c>
      <c r="AR254" s="270">
        <v>1.7999999999999999E-2</v>
      </c>
      <c r="AS254" s="270">
        <v>0.29099999999999998</v>
      </c>
      <c r="AT254" s="270">
        <v>0.32500000000000001</v>
      </c>
      <c r="AU254" s="270">
        <v>0.36399999999999999</v>
      </c>
      <c r="AV254" s="270">
        <v>0.41</v>
      </c>
      <c r="AW254" s="270">
        <v>0.45800000000000002</v>
      </c>
      <c r="AX254" s="270">
        <v>0.23</v>
      </c>
      <c r="AY254" s="270">
        <v>0</v>
      </c>
      <c r="AZ254" s="270">
        <v>0</v>
      </c>
      <c r="BA254" s="270">
        <v>0</v>
      </c>
      <c r="BB254" s="270">
        <v>0</v>
      </c>
      <c r="BC254" s="270">
        <v>0</v>
      </c>
      <c r="BD254" s="270">
        <v>0</v>
      </c>
      <c r="BE254" s="270">
        <v>0</v>
      </c>
      <c r="BF254" s="270">
        <v>0</v>
      </c>
      <c r="BG254" s="270">
        <v>0</v>
      </c>
    </row>
    <row r="255" spans="1:59">
      <c r="A255" s="267" t="s">
        <v>176</v>
      </c>
      <c r="B255" s="268">
        <v>4.1416666666666664E-2</v>
      </c>
      <c r="C255" s="268">
        <v>6.8000000000000005E-2</v>
      </c>
      <c r="D255" s="268">
        <v>2E-3</v>
      </c>
      <c r="E255" s="268"/>
      <c r="F255" s="269">
        <v>513</v>
      </c>
      <c r="G255" s="270">
        <v>4.1000000000000002E-2</v>
      </c>
      <c r="H255" s="270">
        <v>4.0000000000000001E-3</v>
      </c>
      <c r="I255" s="270">
        <v>0</v>
      </c>
      <c r="J255" s="270">
        <v>7.0000000000000001E-3</v>
      </c>
      <c r="K255" s="270">
        <v>1.2999999999999999E-2</v>
      </c>
      <c r="L255" s="270">
        <v>-2.558333333333334E-2</v>
      </c>
      <c r="M255" s="271">
        <v>79.922027290448341</v>
      </c>
      <c r="N255" s="269">
        <v>513</v>
      </c>
      <c r="O255" s="269">
        <v>513</v>
      </c>
      <c r="P255" s="269">
        <v>513</v>
      </c>
      <c r="Q255" s="269">
        <v>513</v>
      </c>
      <c r="R255" s="269">
        <v>513</v>
      </c>
      <c r="S255" s="269" t="s">
        <v>160</v>
      </c>
      <c r="T255" s="270">
        <v>4.4999999999999998E-2</v>
      </c>
      <c r="U255" s="270">
        <v>4.4999999999999998E-2</v>
      </c>
      <c r="V255" s="270">
        <v>4.4999999999999998E-2</v>
      </c>
      <c r="W255" s="270">
        <v>4.4999999999999998E-2</v>
      </c>
      <c r="X255" s="270">
        <v>4.4999999999999998E-2</v>
      </c>
      <c r="Y255" s="270">
        <v>4.0000000000000001E-3</v>
      </c>
      <c r="Z255" s="270">
        <v>4.0000000000000001E-3</v>
      </c>
      <c r="AA255" s="270">
        <v>4.0000000000000001E-3</v>
      </c>
      <c r="AB255" s="270">
        <v>4.0000000000000001E-3</v>
      </c>
      <c r="AC255" s="270">
        <v>4.0000000000000001E-3</v>
      </c>
      <c r="AD255" s="270">
        <v>0</v>
      </c>
      <c r="AE255" s="270">
        <v>0</v>
      </c>
      <c r="AF255" s="270">
        <v>0</v>
      </c>
      <c r="AG255" s="270">
        <v>0</v>
      </c>
      <c r="AH255" s="270">
        <v>0</v>
      </c>
      <c r="AI255" s="270">
        <v>6.0000000000000001E-3</v>
      </c>
      <c r="AJ255" s="270">
        <v>6.0000000000000001E-3</v>
      </c>
      <c r="AK255" s="270">
        <v>6.0000000000000001E-3</v>
      </c>
      <c r="AL255" s="270">
        <v>6.0000000000000001E-3</v>
      </c>
      <c r="AM255" s="270">
        <v>6.0000000000000001E-3</v>
      </c>
      <c r="AN255" s="270">
        <v>0</v>
      </c>
      <c r="AO255" s="270">
        <v>0</v>
      </c>
      <c r="AP255" s="270">
        <v>0</v>
      </c>
      <c r="AQ255" s="270">
        <v>0</v>
      </c>
      <c r="AR255" s="270">
        <v>0</v>
      </c>
      <c r="AS255" s="270">
        <v>2E-3</v>
      </c>
      <c r="AT255" s="270">
        <v>2E-3</v>
      </c>
      <c r="AU255" s="270">
        <v>2E-3</v>
      </c>
      <c r="AV255" s="270">
        <v>2E-3</v>
      </c>
      <c r="AW255" s="270">
        <v>2E-3</v>
      </c>
      <c r="AX255" s="270">
        <v>0</v>
      </c>
      <c r="AY255" s="270">
        <v>0</v>
      </c>
      <c r="AZ255" s="270">
        <v>0</v>
      </c>
      <c r="BA255" s="270">
        <v>0</v>
      </c>
      <c r="BB255" s="270">
        <v>0</v>
      </c>
      <c r="BC255" s="270">
        <v>0</v>
      </c>
      <c r="BD255" s="270">
        <v>0</v>
      </c>
      <c r="BE255" s="270">
        <v>0</v>
      </c>
      <c r="BF255" s="270">
        <v>0</v>
      </c>
      <c r="BG255" s="270">
        <v>0</v>
      </c>
    </row>
    <row r="256" spans="1:59">
      <c r="A256" s="267" t="s">
        <v>634</v>
      </c>
      <c r="B256" s="268">
        <v>4.2872499999999993</v>
      </c>
      <c r="C256" s="268">
        <v>10.108000000000002</v>
      </c>
      <c r="D256" s="268">
        <v>0</v>
      </c>
      <c r="E256" s="268"/>
      <c r="F256" s="269">
        <v>47132</v>
      </c>
      <c r="G256" s="270">
        <v>2.1230000000000002</v>
      </c>
      <c r="H256" s="270">
        <v>1.095</v>
      </c>
      <c r="I256" s="270">
        <v>0</v>
      </c>
      <c r="J256" s="270">
        <v>0</v>
      </c>
      <c r="K256" s="270">
        <v>0.66700000000000004</v>
      </c>
      <c r="L256" s="270">
        <v>0.40224999999999955</v>
      </c>
      <c r="M256" s="271">
        <v>45.043707035559706</v>
      </c>
      <c r="N256" s="269">
        <v>49099</v>
      </c>
      <c r="O256" s="269">
        <v>51456</v>
      </c>
      <c r="P256" s="269">
        <v>53926</v>
      </c>
      <c r="Q256" s="269">
        <v>56515</v>
      </c>
      <c r="R256" s="269">
        <v>59227</v>
      </c>
      <c r="S256" s="269" t="s">
        <v>159</v>
      </c>
      <c r="T256" s="270">
        <v>2.71</v>
      </c>
      <c r="U256" s="270">
        <v>2.84</v>
      </c>
      <c r="V256" s="270">
        <v>2.976</v>
      </c>
      <c r="W256" s="270">
        <v>3.1190000000000002</v>
      </c>
      <c r="X256" s="270">
        <v>3.2690000000000001</v>
      </c>
      <c r="Y256" s="270">
        <v>1.4370000000000001</v>
      </c>
      <c r="Z256" s="270">
        <v>1.5049999999999999</v>
      </c>
      <c r="AA256" s="270">
        <v>1.577</v>
      </c>
      <c r="AB256" s="270">
        <v>1.6519999999999999</v>
      </c>
      <c r="AC256" s="270">
        <v>1.732</v>
      </c>
      <c r="AD256" s="270">
        <v>0</v>
      </c>
      <c r="AE256" s="270">
        <v>0</v>
      </c>
      <c r="AF256" s="270">
        <v>0</v>
      </c>
      <c r="AG256" s="270">
        <v>0</v>
      </c>
      <c r="AH256" s="270">
        <v>0</v>
      </c>
      <c r="AI256" s="270">
        <v>0</v>
      </c>
      <c r="AJ256" s="270">
        <v>0</v>
      </c>
      <c r="AK256" s="270">
        <v>0</v>
      </c>
      <c r="AL256" s="270">
        <v>0</v>
      </c>
      <c r="AM256" s="270">
        <v>0</v>
      </c>
      <c r="AN256" s="270">
        <v>0.66700000000000004</v>
      </c>
      <c r="AO256" s="270">
        <v>0.66700000000000004</v>
      </c>
      <c r="AP256" s="270">
        <v>0.66700000000000004</v>
      </c>
      <c r="AQ256" s="270">
        <v>0.66700000000000004</v>
      </c>
      <c r="AR256" s="270">
        <v>0.66700000000000004</v>
      </c>
      <c r="AS256" s="270">
        <v>0.57299999999999995</v>
      </c>
      <c r="AT256" s="270">
        <v>0.60099999999999998</v>
      </c>
      <c r="AU256" s="270">
        <v>0.629</v>
      </c>
      <c r="AV256" s="270">
        <v>0.66</v>
      </c>
      <c r="AW256" s="270">
        <v>0.69099999999999995</v>
      </c>
      <c r="AX256" s="270">
        <v>1</v>
      </c>
      <c r="AY256" s="270">
        <v>0</v>
      </c>
      <c r="AZ256" s="270">
        <v>0</v>
      </c>
      <c r="BA256" s="270">
        <v>0</v>
      </c>
      <c r="BB256" s="270">
        <v>0</v>
      </c>
      <c r="BC256" s="270">
        <v>0</v>
      </c>
      <c r="BD256" s="270">
        <v>0</v>
      </c>
      <c r="BE256" s="270">
        <v>0</v>
      </c>
      <c r="BF256" s="270">
        <v>0</v>
      </c>
      <c r="BG256" s="270">
        <v>0</v>
      </c>
    </row>
    <row r="257" spans="1:59">
      <c r="A257" s="267" t="s">
        <v>635</v>
      </c>
      <c r="B257" s="268">
        <v>0.46916666666666668</v>
      </c>
      <c r="C257" s="268">
        <v>1.4000000000000001</v>
      </c>
      <c r="D257" s="268">
        <v>0</v>
      </c>
      <c r="E257" s="268"/>
      <c r="F257" s="269">
        <v>5667</v>
      </c>
      <c r="G257" s="270">
        <v>0.28999999999999998</v>
      </c>
      <c r="H257" s="270">
        <v>7.0000000000000007E-2</v>
      </c>
      <c r="I257" s="270">
        <v>6.0999999999999999E-2</v>
      </c>
      <c r="J257" s="270">
        <v>2.4E-2</v>
      </c>
      <c r="K257" s="270">
        <v>1E-3</v>
      </c>
      <c r="L257" s="270">
        <v>2.3166666666666669E-2</v>
      </c>
      <c r="M257" s="271">
        <v>51.173460384683253</v>
      </c>
      <c r="N257" s="269">
        <v>7000</v>
      </c>
      <c r="O257" s="269">
        <v>7500</v>
      </c>
      <c r="P257" s="269">
        <v>8200</v>
      </c>
      <c r="Q257" s="269">
        <v>8500</v>
      </c>
      <c r="R257" s="269">
        <v>8800</v>
      </c>
      <c r="S257" s="269" t="s">
        <v>185</v>
      </c>
      <c r="T257" s="270">
        <v>0.34300000000000003</v>
      </c>
      <c r="U257" s="270">
        <v>0.36799999999999999</v>
      </c>
      <c r="V257" s="270">
        <v>0.40200000000000002</v>
      </c>
      <c r="W257" s="270">
        <v>0.41699999999999998</v>
      </c>
      <c r="X257" s="270">
        <v>0.43099999999999999</v>
      </c>
      <c r="Y257" s="270">
        <v>7.4999999999999997E-2</v>
      </c>
      <c r="Z257" s="270">
        <v>7.8E-2</v>
      </c>
      <c r="AA257" s="270">
        <v>0.08</v>
      </c>
      <c r="AB257" s="270">
        <v>8.2000000000000003E-2</v>
      </c>
      <c r="AC257" s="270">
        <v>8.4000000000000005E-2</v>
      </c>
      <c r="AD257" s="270">
        <v>9.5000000000000001E-2</v>
      </c>
      <c r="AE257" s="270">
        <v>9.5000000000000001E-2</v>
      </c>
      <c r="AF257" s="270">
        <v>9.5000000000000001E-2</v>
      </c>
      <c r="AG257" s="270">
        <v>9.5000000000000001E-2</v>
      </c>
      <c r="AH257" s="270">
        <v>9.5000000000000001E-2</v>
      </c>
      <c r="AI257" s="270">
        <v>0.03</v>
      </c>
      <c r="AJ257" s="270">
        <v>3.2000000000000001E-2</v>
      </c>
      <c r="AK257" s="270">
        <v>3.4000000000000002E-2</v>
      </c>
      <c r="AL257" s="270">
        <v>3.5999999999999997E-2</v>
      </c>
      <c r="AM257" s="270">
        <v>3.7999999999999999E-2</v>
      </c>
      <c r="AN257" s="270">
        <v>2E-3</v>
      </c>
      <c r="AO257" s="270">
        <v>2E-3</v>
      </c>
      <c r="AP257" s="270">
        <v>3.0000000000000001E-3</v>
      </c>
      <c r="AQ257" s="270">
        <v>3.0000000000000001E-3</v>
      </c>
      <c r="AR257" s="270">
        <v>3.0000000000000001E-3</v>
      </c>
      <c r="AS257" s="270">
        <v>2.5000000000000001E-2</v>
      </c>
      <c r="AT257" s="270">
        <v>2.5999999999999999E-2</v>
      </c>
      <c r="AU257" s="270">
        <v>2.8000000000000001E-2</v>
      </c>
      <c r="AV257" s="270">
        <v>2.9000000000000001E-2</v>
      </c>
      <c r="AW257" s="270">
        <v>0.03</v>
      </c>
      <c r="AX257" s="270">
        <v>0</v>
      </c>
      <c r="AY257" s="270">
        <v>0</v>
      </c>
      <c r="AZ257" s="270">
        <v>0</v>
      </c>
      <c r="BA257" s="270">
        <v>0</v>
      </c>
      <c r="BB257" s="270">
        <v>0</v>
      </c>
      <c r="BC257" s="270">
        <v>0</v>
      </c>
      <c r="BD257" s="270">
        <v>0</v>
      </c>
      <c r="BE257" s="270">
        <v>0</v>
      </c>
      <c r="BF257" s="270">
        <v>0</v>
      </c>
      <c r="BG257" s="270">
        <v>0</v>
      </c>
    </row>
    <row r="258" spans="1:59">
      <c r="A258" s="267" t="s">
        <v>636</v>
      </c>
      <c r="B258" s="268">
        <v>3.050000000000001E-2</v>
      </c>
      <c r="C258" s="268">
        <v>0.14399999999999999</v>
      </c>
      <c r="D258" s="268">
        <v>0</v>
      </c>
      <c r="E258" s="268"/>
      <c r="F258" s="269">
        <v>491</v>
      </c>
      <c r="G258" s="270">
        <v>1.4E-2</v>
      </c>
      <c r="H258" s="270">
        <v>4.0000000000000001E-3</v>
      </c>
      <c r="I258" s="270">
        <v>1E-3</v>
      </c>
      <c r="J258" s="270">
        <v>3.0000000000000001E-3</v>
      </c>
      <c r="K258" s="270">
        <v>4.0000000000000001E-3</v>
      </c>
      <c r="L258" s="270">
        <v>4.5000000000000075E-3</v>
      </c>
      <c r="M258" s="271">
        <v>28.513238289205702</v>
      </c>
      <c r="N258" s="269">
        <v>462</v>
      </c>
      <c r="O258" s="269">
        <v>471</v>
      </c>
      <c r="P258" s="269">
        <v>484</v>
      </c>
      <c r="Q258" s="269">
        <v>498</v>
      </c>
      <c r="R258" s="269">
        <v>505</v>
      </c>
      <c r="S258" s="269" t="s">
        <v>168</v>
      </c>
      <c r="T258" s="270">
        <v>1.4999999999999999E-2</v>
      </c>
      <c r="U258" s="270">
        <v>1.6E-2</v>
      </c>
      <c r="V258" s="270">
        <v>1.7999999999999999E-2</v>
      </c>
      <c r="W258" s="270">
        <v>0.02</v>
      </c>
      <c r="X258" s="270">
        <v>2.1999999999999999E-2</v>
      </c>
      <c r="Y258" s="270">
        <v>3.0000000000000001E-3</v>
      </c>
      <c r="Z258" s="270">
        <v>3.0000000000000001E-3</v>
      </c>
      <c r="AA258" s="270">
        <v>4.0000000000000001E-3</v>
      </c>
      <c r="AB258" s="270">
        <v>4.0000000000000001E-3</v>
      </c>
      <c r="AC258" s="270">
        <v>5.0000000000000001E-3</v>
      </c>
      <c r="AD258" s="270">
        <v>1E-3</v>
      </c>
      <c r="AE258" s="270">
        <v>2E-3</v>
      </c>
      <c r="AF258" s="270">
        <v>2E-3</v>
      </c>
      <c r="AG258" s="270">
        <v>3.0000000000000001E-3</v>
      </c>
      <c r="AH258" s="270">
        <v>3.0000000000000001E-3</v>
      </c>
      <c r="AI258" s="270">
        <v>2E-3</v>
      </c>
      <c r="AJ258" s="270">
        <v>2E-3</v>
      </c>
      <c r="AK258" s="270">
        <v>2E-3</v>
      </c>
      <c r="AL258" s="270">
        <v>2E-3</v>
      </c>
      <c r="AM258" s="270">
        <v>2E-3</v>
      </c>
      <c r="AN258" s="270">
        <v>2E-3</v>
      </c>
      <c r="AO258" s="270">
        <v>2E-3</v>
      </c>
      <c r="AP258" s="270">
        <v>3.0000000000000001E-3</v>
      </c>
      <c r="AQ258" s="270">
        <v>3.0000000000000001E-3</v>
      </c>
      <c r="AR258" s="270">
        <v>3.0000000000000001E-3</v>
      </c>
      <c r="AS258" s="270">
        <v>3.0000000000000001E-3</v>
      </c>
      <c r="AT258" s="270">
        <v>3.0000000000000001E-3</v>
      </c>
      <c r="AU258" s="270">
        <v>3.0000000000000001E-3</v>
      </c>
      <c r="AV258" s="270">
        <v>4.0000000000000001E-3</v>
      </c>
      <c r="AW258" s="270">
        <v>4.0000000000000001E-3</v>
      </c>
      <c r="AX258" s="270">
        <v>0</v>
      </c>
      <c r="AY258" s="270">
        <v>0</v>
      </c>
      <c r="AZ258" s="270">
        <v>0</v>
      </c>
      <c r="BA258" s="270">
        <v>0</v>
      </c>
      <c r="BB258" s="270">
        <v>0</v>
      </c>
      <c r="BC258" s="270">
        <v>0</v>
      </c>
      <c r="BD258" s="270">
        <v>0</v>
      </c>
      <c r="BE258" s="270">
        <v>0</v>
      </c>
      <c r="BF258" s="270">
        <v>0</v>
      </c>
      <c r="BG258" s="270">
        <v>0</v>
      </c>
    </row>
    <row r="259" spans="1:59">
      <c r="A259" s="267" t="s">
        <v>637</v>
      </c>
      <c r="B259" s="268" t="s">
        <v>395</v>
      </c>
      <c r="C259" s="268">
        <v>0</v>
      </c>
      <c r="D259" s="268">
        <v>0</v>
      </c>
      <c r="E259" s="268"/>
      <c r="F259" s="269" t="e">
        <v>#N/A</v>
      </c>
      <c r="G259" s="270">
        <v>0</v>
      </c>
      <c r="H259" s="270">
        <v>0</v>
      </c>
      <c r="I259" s="270">
        <v>0</v>
      </c>
      <c r="J259" s="270">
        <v>0</v>
      </c>
      <c r="K259" s="270">
        <v>0</v>
      </c>
      <c r="L259" s="270" t="e">
        <v>#VALUE!</v>
      </c>
      <c r="M259" s="271" t="s">
        <v>395</v>
      </c>
      <c r="N259" s="269">
        <v>0</v>
      </c>
      <c r="O259" s="269">
        <v>0</v>
      </c>
      <c r="P259" s="269">
        <v>0</v>
      </c>
      <c r="Q259" s="269">
        <v>0</v>
      </c>
      <c r="R259" s="269">
        <v>0</v>
      </c>
      <c r="S259" s="269" t="s">
        <v>186</v>
      </c>
      <c r="T259" s="270">
        <v>0</v>
      </c>
      <c r="U259" s="270">
        <v>0</v>
      </c>
      <c r="V259" s="270">
        <v>0</v>
      </c>
      <c r="W259" s="270">
        <v>0</v>
      </c>
      <c r="X259" s="270">
        <v>0</v>
      </c>
      <c r="Y259" s="270">
        <v>0</v>
      </c>
      <c r="Z259" s="270">
        <v>0</v>
      </c>
      <c r="AA259" s="270">
        <v>0</v>
      </c>
      <c r="AB259" s="270">
        <v>0</v>
      </c>
      <c r="AC259" s="270">
        <v>0</v>
      </c>
      <c r="AD259" s="270">
        <v>0</v>
      </c>
      <c r="AE259" s="270">
        <v>0</v>
      </c>
      <c r="AF259" s="270">
        <v>0</v>
      </c>
      <c r="AG259" s="270">
        <v>0</v>
      </c>
      <c r="AH259" s="270">
        <v>0</v>
      </c>
      <c r="AI259" s="270">
        <v>0</v>
      </c>
      <c r="AJ259" s="270">
        <v>0</v>
      </c>
      <c r="AK259" s="270">
        <v>0</v>
      </c>
      <c r="AL259" s="270">
        <v>0</v>
      </c>
      <c r="AM259" s="270">
        <v>0</v>
      </c>
      <c r="AN259" s="270">
        <v>0</v>
      </c>
      <c r="AO259" s="270">
        <v>0</v>
      </c>
      <c r="AP259" s="270">
        <v>0</v>
      </c>
      <c r="AQ259" s="270">
        <v>0</v>
      </c>
      <c r="AR259" s="270">
        <v>0</v>
      </c>
      <c r="AS259" s="270">
        <v>0</v>
      </c>
      <c r="AT259" s="270">
        <v>0</v>
      </c>
      <c r="AU259" s="270">
        <v>0</v>
      </c>
      <c r="AV259" s="270">
        <v>0</v>
      </c>
      <c r="AW259" s="270">
        <v>0</v>
      </c>
      <c r="AX259" s="270">
        <v>0</v>
      </c>
      <c r="AY259" s="270">
        <v>0</v>
      </c>
      <c r="AZ259" s="270">
        <v>0</v>
      </c>
      <c r="BA259" s="270">
        <v>0</v>
      </c>
      <c r="BB259" s="270">
        <v>0</v>
      </c>
      <c r="BC259" s="270">
        <v>0</v>
      </c>
      <c r="BD259" s="270">
        <v>0</v>
      </c>
      <c r="BE259" s="270">
        <v>0</v>
      </c>
      <c r="BF259" s="270">
        <v>0</v>
      </c>
      <c r="BG259" s="270">
        <v>0</v>
      </c>
    </row>
    <row r="260" spans="1:59">
      <c r="A260" s="267" t="s">
        <v>638</v>
      </c>
      <c r="B260" s="268">
        <v>0.26725000000000004</v>
      </c>
      <c r="C260" s="268">
        <v>14.186999999999999</v>
      </c>
      <c r="D260" s="268">
        <v>0</v>
      </c>
      <c r="E260" s="268"/>
      <c r="F260" s="269">
        <v>1350</v>
      </c>
      <c r="G260" s="270">
        <v>0.15</v>
      </c>
      <c r="H260" s="270">
        <v>6.0000000000000001E-3</v>
      </c>
      <c r="I260" s="270">
        <v>4.2000000000000003E-2</v>
      </c>
      <c r="J260" s="270">
        <v>0.03</v>
      </c>
      <c r="K260" s="270">
        <v>1.2E-2</v>
      </c>
      <c r="L260" s="270">
        <v>2.7250000000000024E-2</v>
      </c>
      <c r="M260" s="271">
        <v>111.11111111111111</v>
      </c>
      <c r="N260" s="269">
        <v>1750</v>
      </c>
      <c r="O260" s="269">
        <v>1900</v>
      </c>
      <c r="P260" s="269">
        <v>2100</v>
      </c>
      <c r="Q260" s="269">
        <v>2600</v>
      </c>
      <c r="R260" s="269">
        <v>2800</v>
      </c>
      <c r="S260" s="269" t="s">
        <v>221</v>
      </c>
      <c r="T260" s="270">
        <v>0.215</v>
      </c>
      <c r="U260" s="270">
        <v>0.22500000000000001</v>
      </c>
      <c r="V260" s="270">
        <v>0.23</v>
      </c>
      <c r="W260" s="270">
        <v>0.24</v>
      </c>
      <c r="X260" s="270">
        <v>0.26</v>
      </c>
      <c r="Y260" s="270">
        <v>4.1000000000000002E-2</v>
      </c>
      <c r="Z260" s="270">
        <v>4.4999999999999998E-2</v>
      </c>
      <c r="AA260" s="270">
        <v>0.05</v>
      </c>
      <c r="AB260" s="270">
        <v>6.0999999999999999E-2</v>
      </c>
      <c r="AC260" s="270">
        <v>7.4999999999999997E-2</v>
      </c>
      <c r="AD260" s="270">
        <v>0.15</v>
      </c>
      <c r="AE260" s="270">
        <v>0.16</v>
      </c>
      <c r="AF260" s="270">
        <v>0.17</v>
      </c>
      <c r="AG260" s="270">
        <v>0.188</v>
      </c>
      <c r="AH260" s="270">
        <v>0.2</v>
      </c>
      <c r="AI260" s="270">
        <v>5.1999999999999998E-2</v>
      </c>
      <c r="AJ260" s="270">
        <v>5.7000000000000002E-2</v>
      </c>
      <c r="AK260" s="270">
        <v>6.3E-2</v>
      </c>
      <c r="AL260" s="270">
        <v>7.8E-2</v>
      </c>
      <c r="AM260" s="270">
        <v>0.1</v>
      </c>
      <c r="AN260" s="270">
        <v>1.2999999999999999E-2</v>
      </c>
      <c r="AO260" s="270">
        <v>1.4E-2</v>
      </c>
      <c r="AP260" s="270">
        <v>1.6E-2</v>
      </c>
      <c r="AQ260" s="270">
        <v>1.7999999999999999E-2</v>
      </c>
      <c r="AR260" s="270">
        <v>0.02</v>
      </c>
      <c r="AS260" s="270">
        <v>6.0999999999999999E-2</v>
      </c>
      <c r="AT260" s="270">
        <v>6.7000000000000004E-2</v>
      </c>
      <c r="AU260" s="270">
        <v>7.3999999999999996E-2</v>
      </c>
      <c r="AV260" s="270">
        <v>9.0999999999999998E-2</v>
      </c>
      <c r="AW260" s="270">
        <v>9.4E-2</v>
      </c>
      <c r="AX260" s="270">
        <v>0</v>
      </c>
      <c r="AY260" s="270">
        <v>0</v>
      </c>
      <c r="AZ260" s="270">
        <v>0</v>
      </c>
      <c r="BA260" s="270">
        <v>0</v>
      </c>
      <c r="BB260" s="270">
        <v>0</v>
      </c>
      <c r="BC260" s="270">
        <v>0</v>
      </c>
      <c r="BD260" s="270">
        <v>0</v>
      </c>
      <c r="BE260" s="270">
        <v>0</v>
      </c>
      <c r="BF260" s="270">
        <v>0</v>
      </c>
      <c r="BG260" s="270">
        <v>0</v>
      </c>
    </row>
    <row r="261" spans="1:59">
      <c r="A261" s="267" t="s">
        <v>639</v>
      </c>
      <c r="B261" s="268" t="s">
        <v>395</v>
      </c>
      <c r="C261" s="268">
        <v>0</v>
      </c>
      <c r="D261" s="268">
        <v>0</v>
      </c>
      <c r="E261" s="268"/>
      <c r="F261" s="269" t="e">
        <v>#N/A</v>
      </c>
      <c r="G261" s="270">
        <v>0</v>
      </c>
      <c r="H261" s="270">
        <v>0</v>
      </c>
      <c r="I261" s="270">
        <v>0</v>
      </c>
      <c r="J261" s="270">
        <v>0</v>
      </c>
      <c r="K261" s="270">
        <v>0</v>
      </c>
      <c r="L261" s="270" t="e">
        <v>#VALUE!</v>
      </c>
      <c r="M261" s="271" t="s">
        <v>395</v>
      </c>
      <c r="N261" s="269">
        <v>0</v>
      </c>
      <c r="O261" s="269">
        <v>0</v>
      </c>
      <c r="P261" s="269">
        <v>0</v>
      </c>
      <c r="Q261" s="269">
        <v>0</v>
      </c>
      <c r="R261" s="269">
        <v>0</v>
      </c>
      <c r="S261" s="269" t="s">
        <v>175</v>
      </c>
      <c r="T261" s="270">
        <v>0</v>
      </c>
      <c r="U261" s="270">
        <v>0</v>
      </c>
      <c r="V261" s="270">
        <v>0</v>
      </c>
      <c r="W261" s="270">
        <v>0</v>
      </c>
      <c r="X261" s="270">
        <v>0</v>
      </c>
      <c r="Y261" s="270">
        <v>0</v>
      </c>
      <c r="Z261" s="270">
        <v>0</v>
      </c>
      <c r="AA261" s="270">
        <v>0</v>
      </c>
      <c r="AB261" s="270">
        <v>0</v>
      </c>
      <c r="AC261" s="270">
        <v>0</v>
      </c>
      <c r="AD261" s="270">
        <v>0</v>
      </c>
      <c r="AE261" s="270">
        <v>0</v>
      </c>
      <c r="AF261" s="270">
        <v>0</v>
      </c>
      <c r="AG261" s="270">
        <v>0</v>
      </c>
      <c r="AH261" s="270">
        <v>0</v>
      </c>
      <c r="AI261" s="270">
        <v>0</v>
      </c>
      <c r="AJ261" s="270">
        <v>0</v>
      </c>
      <c r="AK261" s="270">
        <v>0</v>
      </c>
      <c r="AL261" s="270">
        <v>0</v>
      </c>
      <c r="AM261" s="270">
        <v>0</v>
      </c>
      <c r="AN261" s="270">
        <v>0</v>
      </c>
      <c r="AO261" s="270">
        <v>0</v>
      </c>
      <c r="AP261" s="270">
        <v>0</v>
      </c>
      <c r="AQ261" s="270">
        <v>0</v>
      </c>
      <c r="AR261" s="270">
        <v>0</v>
      </c>
      <c r="AS261" s="270">
        <v>0</v>
      </c>
      <c r="AT261" s="270">
        <v>0</v>
      </c>
      <c r="AU261" s="270">
        <v>0</v>
      </c>
      <c r="AV261" s="270">
        <v>0</v>
      </c>
      <c r="AW261" s="270">
        <v>0</v>
      </c>
      <c r="AX261" s="270">
        <v>0</v>
      </c>
      <c r="AY261" s="270">
        <v>0</v>
      </c>
      <c r="AZ261" s="270">
        <v>0</v>
      </c>
      <c r="BA261" s="270">
        <v>0</v>
      </c>
      <c r="BB261" s="270">
        <v>0</v>
      </c>
      <c r="BC261" s="270">
        <v>0</v>
      </c>
      <c r="BD261" s="270">
        <v>0</v>
      </c>
      <c r="BE261" s="270">
        <v>0</v>
      </c>
      <c r="BF261" s="270">
        <v>0</v>
      </c>
      <c r="BG261" s="270">
        <v>0</v>
      </c>
    </row>
    <row r="262" spans="1:59">
      <c r="A262" s="267" t="s">
        <v>640</v>
      </c>
      <c r="B262" s="268">
        <v>9.1818333333333335</v>
      </c>
      <c r="C262" s="268">
        <v>18.75</v>
      </c>
      <c r="D262" s="268">
        <v>3.7886575342465747</v>
      </c>
      <c r="E262" s="268"/>
      <c r="F262" s="269">
        <v>70540</v>
      </c>
      <c r="G262" s="270">
        <v>3.6120000000000001</v>
      </c>
      <c r="H262" s="270">
        <v>0.41499999999999998</v>
      </c>
      <c r="I262" s="270">
        <v>2.8000000000000001E-2</v>
      </c>
      <c r="J262" s="270">
        <v>6.0999999999999999E-2</v>
      </c>
      <c r="K262" s="270">
        <v>0.27200000000000002</v>
      </c>
      <c r="L262" s="270">
        <v>1.0051757990867589</v>
      </c>
      <c r="M262" s="271">
        <v>51.204990076552313</v>
      </c>
      <c r="N262" s="269">
        <v>80605</v>
      </c>
      <c r="O262" s="269">
        <v>97000</v>
      </c>
      <c r="P262" s="269">
        <v>108933</v>
      </c>
      <c r="Q262" s="269">
        <v>121248</v>
      </c>
      <c r="R262" s="269">
        <v>134835</v>
      </c>
      <c r="S262" s="269" t="s">
        <v>175</v>
      </c>
      <c r="T262" s="270">
        <v>4.2690000000000001</v>
      </c>
      <c r="U262" s="270">
        <v>5.0519999999999996</v>
      </c>
      <c r="V262" s="270">
        <v>5.4909999999999997</v>
      </c>
      <c r="W262" s="270">
        <v>5.9630000000000001</v>
      </c>
      <c r="X262" s="270">
        <v>6.4690000000000003</v>
      </c>
      <c r="Y262" s="270">
        <v>0.502</v>
      </c>
      <c r="Z262" s="270">
        <v>0.59399999999999997</v>
      </c>
      <c r="AA262" s="270">
        <v>0.64600000000000002</v>
      </c>
      <c r="AB262" s="270">
        <v>0.70199999999999996</v>
      </c>
      <c r="AC262" s="270">
        <v>0.76100000000000001</v>
      </c>
      <c r="AD262" s="270">
        <v>0.05</v>
      </c>
      <c r="AE262" s="270">
        <v>5.8999999999999997E-2</v>
      </c>
      <c r="AF262" s="270">
        <v>6.5000000000000002E-2</v>
      </c>
      <c r="AG262" s="270">
        <v>7.0000000000000007E-2</v>
      </c>
      <c r="AH262" s="270">
        <v>7.5999999999999998E-2</v>
      </c>
      <c r="AI262" s="270">
        <v>7.4999999999999997E-2</v>
      </c>
      <c r="AJ262" s="270">
        <v>8.8999999999999996E-2</v>
      </c>
      <c r="AK262" s="270">
        <v>9.7000000000000003E-2</v>
      </c>
      <c r="AL262" s="270">
        <v>0.105</v>
      </c>
      <c r="AM262" s="270">
        <v>0.114</v>
      </c>
      <c r="AN262" s="270">
        <v>0.126</v>
      </c>
      <c r="AO262" s="270">
        <v>0.14899999999999999</v>
      </c>
      <c r="AP262" s="270">
        <v>0.16200000000000001</v>
      </c>
      <c r="AQ262" s="270">
        <v>0.17499999999999999</v>
      </c>
      <c r="AR262" s="270">
        <v>0.19</v>
      </c>
      <c r="AS262" s="270">
        <v>1.357</v>
      </c>
      <c r="AT262" s="270">
        <v>1.6060000000000001</v>
      </c>
      <c r="AU262" s="270">
        <v>1.746</v>
      </c>
      <c r="AV262" s="270">
        <v>1.8959999999999999</v>
      </c>
      <c r="AW262" s="270">
        <v>2.0569999999999999</v>
      </c>
      <c r="AX262" s="270">
        <v>0</v>
      </c>
      <c r="AY262" s="270">
        <v>6.99</v>
      </c>
      <c r="AZ262" s="270">
        <v>0</v>
      </c>
      <c r="BA262" s="270">
        <v>6</v>
      </c>
      <c r="BB262" s="270">
        <v>0</v>
      </c>
      <c r="BC262" s="270">
        <v>0.57399999999999995</v>
      </c>
      <c r="BD262" s="270">
        <v>2.3400000000000003</v>
      </c>
      <c r="BE262" s="270">
        <v>1.0509999999999997</v>
      </c>
      <c r="BF262" s="270">
        <v>0.91199999999999992</v>
      </c>
      <c r="BG262" s="270">
        <v>0.80700000000000038</v>
      </c>
    </row>
    <row r="263" spans="1:59">
      <c r="A263" s="267" t="s">
        <v>641</v>
      </c>
      <c r="B263" s="268">
        <v>0.61016666666666675</v>
      </c>
      <c r="C263" s="268">
        <v>0.76400000000000001</v>
      </c>
      <c r="D263" s="268">
        <v>0</v>
      </c>
      <c r="E263" s="268"/>
      <c r="F263" s="269">
        <v>9035</v>
      </c>
      <c r="G263" s="270">
        <v>0.46700000000000003</v>
      </c>
      <c r="H263" s="270">
        <v>7.0000000000000001E-3</v>
      </c>
      <c r="I263" s="270">
        <v>0</v>
      </c>
      <c r="J263" s="270">
        <v>2.1000000000000001E-2</v>
      </c>
      <c r="K263" s="270">
        <v>2.5000000000000001E-2</v>
      </c>
      <c r="L263" s="270">
        <v>9.0166666666666728E-2</v>
      </c>
      <c r="M263" s="271">
        <v>51.687880464858885</v>
      </c>
      <c r="N263" s="269">
        <v>9100</v>
      </c>
      <c r="O263" s="269">
        <v>9150</v>
      </c>
      <c r="P263" s="269">
        <v>9200</v>
      </c>
      <c r="Q263" s="269">
        <v>9250</v>
      </c>
      <c r="R263" s="269">
        <v>9300</v>
      </c>
      <c r="S263" s="269" t="s">
        <v>174</v>
      </c>
      <c r="T263" s="270">
        <v>0.52</v>
      </c>
      <c r="U263" s="270">
        <v>0.52200000000000002</v>
      </c>
      <c r="V263" s="270">
        <v>0.52400000000000002</v>
      </c>
      <c r="W263" s="270">
        <v>0.52600000000000002</v>
      </c>
      <c r="X263" s="270">
        <v>0.52800000000000002</v>
      </c>
      <c r="Y263" s="270">
        <v>2.3E-2</v>
      </c>
      <c r="Z263" s="270">
        <v>2.4E-2</v>
      </c>
      <c r="AA263" s="270">
        <v>2.5000000000000001E-2</v>
      </c>
      <c r="AB263" s="270">
        <v>2.5999999999999999E-2</v>
      </c>
      <c r="AC263" s="270">
        <v>2.7E-2</v>
      </c>
      <c r="AD263" s="270">
        <v>0</v>
      </c>
      <c r="AE263" s="270">
        <v>0</v>
      </c>
      <c r="AF263" s="270">
        <v>0</v>
      </c>
      <c r="AG263" s="270">
        <v>0</v>
      </c>
      <c r="AH263" s="270">
        <v>0</v>
      </c>
      <c r="AI263" s="270">
        <v>5.0000000000000001E-3</v>
      </c>
      <c r="AJ263" s="270">
        <v>5.0000000000000001E-3</v>
      </c>
      <c r="AK263" s="270">
        <v>5.0000000000000001E-3</v>
      </c>
      <c r="AL263" s="270">
        <v>5.0000000000000001E-3</v>
      </c>
      <c r="AM263" s="270">
        <v>5.0000000000000001E-3</v>
      </c>
      <c r="AN263" s="270">
        <v>0.02</v>
      </c>
      <c r="AO263" s="270">
        <v>0.02</v>
      </c>
      <c r="AP263" s="270">
        <v>0.02</v>
      </c>
      <c r="AQ263" s="270">
        <v>0.02</v>
      </c>
      <c r="AR263" s="270">
        <v>0.02</v>
      </c>
      <c r="AS263" s="270">
        <v>0.19600000000000001</v>
      </c>
      <c r="AT263" s="270">
        <v>0.19700000000000001</v>
      </c>
      <c r="AU263" s="270">
        <v>0.19800000000000001</v>
      </c>
      <c r="AV263" s="270">
        <v>0.19900000000000001</v>
      </c>
      <c r="AW263" s="270">
        <v>0.2</v>
      </c>
      <c r="AX263" s="270">
        <v>0.3</v>
      </c>
      <c r="AY263" s="270">
        <v>0</v>
      </c>
      <c r="AZ263" s="270">
        <v>0</v>
      </c>
      <c r="BA263" s="270">
        <v>0</v>
      </c>
      <c r="BB263" s="270">
        <v>0</v>
      </c>
      <c r="BC263" s="270">
        <v>0</v>
      </c>
      <c r="BD263" s="270">
        <v>0</v>
      </c>
      <c r="BE263" s="270">
        <v>0</v>
      </c>
      <c r="BF263" s="270">
        <v>0</v>
      </c>
      <c r="BG263" s="270">
        <v>0</v>
      </c>
    </row>
    <row r="264" spans="1:59">
      <c r="A264" s="267" t="s">
        <v>642</v>
      </c>
      <c r="B264" s="268">
        <v>0.38558333333333339</v>
      </c>
      <c r="C264" s="268">
        <v>40.823999999999998</v>
      </c>
      <c r="D264" s="268">
        <v>5.2999999999999999E-2</v>
      </c>
      <c r="E264" s="268"/>
      <c r="F264" s="269">
        <v>2285</v>
      </c>
      <c r="G264" s="270">
        <v>5.8999999999999997E-2</v>
      </c>
      <c r="H264" s="270">
        <v>0.13100000000000001</v>
      </c>
      <c r="I264" s="270">
        <v>2.1000000000000001E-2</v>
      </c>
      <c r="J264" s="270">
        <v>2E-3</v>
      </c>
      <c r="K264" s="270">
        <v>1.7000000000000001E-2</v>
      </c>
      <c r="L264" s="270">
        <v>0.10258333333333342</v>
      </c>
      <c r="M264" s="271">
        <v>25.820568927789935</v>
      </c>
      <c r="N264" s="269">
        <v>2266</v>
      </c>
      <c r="O264" s="269">
        <v>2280</v>
      </c>
      <c r="P264" s="269">
        <v>2290</v>
      </c>
      <c r="Q264" s="269">
        <v>2290</v>
      </c>
      <c r="R264" s="269">
        <v>2300</v>
      </c>
      <c r="S264" s="269" t="s">
        <v>127</v>
      </c>
      <c r="T264" s="270">
        <v>0.123</v>
      </c>
      <c r="U264" s="270">
        <v>0.128</v>
      </c>
      <c r="V264" s="270">
        <v>0.13300000000000001</v>
      </c>
      <c r="W264" s="270">
        <v>0.13300000000000001</v>
      </c>
      <c r="X264" s="270">
        <v>0.14000000000000001</v>
      </c>
      <c r="Y264" s="270">
        <v>5.1999999999999998E-2</v>
      </c>
      <c r="Z264" s="270">
        <v>5.5E-2</v>
      </c>
      <c r="AA264" s="270">
        <v>5.8000000000000003E-2</v>
      </c>
      <c r="AB264" s="270">
        <v>5.8000000000000003E-2</v>
      </c>
      <c r="AC264" s="270">
        <v>0.06</v>
      </c>
      <c r="AD264" s="270">
        <v>2E-3</v>
      </c>
      <c r="AE264" s="270">
        <v>2E-3</v>
      </c>
      <c r="AF264" s="270">
        <v>3.0000000000000001E-3</v>
      </c>
      <c r="AG264" s="270">
        <v>3.0000000000000001E-3</v>
      </c>
      <c r="AH264" s="270">
        <v>4.0000000000000001E-3</v>
      </c>
      <c r="AI264" s="270">
        <v>2.1999999999999999E-2</v>
      </c>
      <c r="AJ264" s="270">
        <v>2.1999999999999999E-2</v>
      </c>
      <c r="AK264" s="270">
        <v>2.4E-2</v>
      </c>
      <c r="AL264" s="270">
        <v>2.4E-2</v>
      </c>
      <c r="AM264" s="270">
        <v>2.5000000000000001E-2</v>
      </c>
      <c r="AN264" s="270">
        <v>0.01</v>
      </c>
      <c r="AO264" s="270">
        <v>1.2E-2</v>
      </c>
      <c r="AP264" s="270">
        <v>1.4E-2</v>
      </c>
      <c r="AQ264" s="270">
        <v>1.4E-2</v>
      </c>
      <c r="AR264" s="270">
        <v>1.6E-2</v>
      </c>
      <c r="AS264" s="270">
        <v>0.192</v>
      </c>
      <c r="AT264" s="270">
        <v>0.20100000000000001</v>
      </c>
      <c r="AU264" s="270">
        <v>0.21299999999999999</v>
      </c>
      <c r="AV264" s="270">
        <v>0.21299999999999999</v>
      </c>
      <c r="AW264" s="270">
        <v>0.22500000000000001</v>
      </c>
      <c r="AX264" s="270">
        <v>0</v>
      </c>
      <c r="AY264" s="270">
        <v>0</v>
      </c>
      <c r="AZ264" s="270">
        <v>0</v>
      </c>
      <c r="BA264" s="270">
        <v>0</v>
      </c>
      <c r="BB264" s="270">
        <v>0</v>
      </c>
      <c r="BC264" s="270">
        <v>0</v>
      </c>
      <c r="BD264" s="270">
        <v>0</v>
      </c>
      <c r="BE264" s="270">
        <v>0</v>
      </c>
      <c r="BF264" s="270">
        <v>0</v>
      </c>
      <c r="BG264" s="270">
        <v>0</v>
      </c>
    </row>
    <row r="265" spans="1:59">
      <c r="A265" s="267" t="s">
        <v>643</v>
      </c>
      <c r="B265" s="268">
        <v>0.29750000000000004</v>
      </c>
      <c r="C265" s="268">
        <v>0.75</v>
      </c>
      <c r="D265" s="268">
        <v>0</v>
      </c>
      <c r="E265" s="268"/>
      <c r="F265" s="269">
        <v>4500</v>
      </c>
      <c r="G265" s="270">
        <v>0.19</v>
      </c>
      <c r="H265" s="270">
        <v>0.03</v>
      </c>
      <c r="I265" s="270">
        <v>0</v>
      </c>
      <c r="J265" s="270">
        <v>6.5000000000000002E-2</v>
      </c>
      <c r="K265" s="270">
        <v>0</v>
      </c>
      <c r="L265" s="270">
        <v>1.2500000000000011E-2</v>
      </c>
      <c r="M265" s="271">
        <v>42.222222222222221</v>
      </c>
      <c r="N265" s="269">
        <v>7174</v>
      </c>
      <c r="O265" s="269">
        <v>9093</v>
      </c>
      <c r="P265" s="269">
        <v>11525</v>
      </c>
      <c r="Q265" s="269">
        <v>14608</v>
      </c>
      <c r="R265" s="269">
        <v>18516</v>
      </c>
      <c r="S265" s="269" t="s">
        <v>182</v>
      </c>
      <c r="T265" s="270">
        <v>0.307</v>
      </c>
      <c r="U265" s="270">
        <v>0.38900000000000001</v>
      </c>
      <c r="V265" s="270">
        <v>0.49299999999999999</v>
      </c>
      <c r="W265" s="270">
        <v>0.625</v>
      </c>
      <c r="X265" s="270">
        <v>0.79200000000000004</v>
      </c>
      <c r="Y265" s="270">
        <v>7.0000000000000007E-2</v>
      </c>
      <c r="Z265" s="270">
        <v>8.7999999999999995E-2</v>
      </c>
      <c r="AA265" s="270">
        <v>0.112</v>
      </c>
      <c r="AB265" s="270">
        <v>0.14199999999999999</v>
      </c>
      <c r="AC265" s="270">
        <v>0.18</v>
      </c>
      <c r="AD265" s="270">
        <v>0</v>
      </c>
      <c r="AE265" s="270">
        <v>0</v>
      </c>
      <c r="AF265" s="270">
        <v>0</v>
      </c>
      <c r="AG265" s="270">
        <v>0</v>
      </c>
      <c r="AH265" s="270">
        <v>0</v>
      </c>
      <c r="AI265" s="270">
        <v>0.12</v>
      </c>
      <c r="AJ265" s="270">
        <v>0.16400000000000001</v>
      </c>
      <c r="AK265" s="270">
        <v>0.20799999999999999</v>
      </c>
      <c r="AL265" s="270">
        <v>0.26300000000000001</v>
      </c>
      <c r="AM265" s="270">
        <v>0.33300000000000002</v>
      </c>
      <c r="AN265" s="270">
        <v>1E-3</v>
      </c>
      <c r="AO265" s="270">
        <v>1E-3</v>
      </c>
      <c r="AP265" s="270">
        <v>1E-3</v>
      </c>
      <c r="AQ265" s="270">
        <v>1E-3</v>
      </c>
      <c r="AR265" s="270">
        <v>1E-3</v>
      </c>
      <c r="AS265" s="270">
        <v>7.3999999999999996E-2</v>
      </c>
      <c r="AT265" s="270">
        <v>9.5000000000000001E-2</v>
      </c>
      <c r="AU265" s="270">
        <v>0.121</v>
      </c>
      <c r="AV265" s="270">
        <v>0.153</v>
      </c>
      <c r="AW265" s="270">
        <v>0.19400000000000001</v>
      </c>
      <c r="AX265" s="270">
        <v>0</v>
      </c>
      <c r="AY265" s="270">
        <v>0</v>
      </c>
      <c r="AZ265" s="270">
        <v>0</v>
      </c>
      <c r="BA265" s="270">
        <v>0</v>
      </c>
      <c r="BB265" s="270">
        <v>0</v>
      </c>
      <c r="BC265" s="270">
        <v>0</v>
      </c>
      <c r="BD265" s="270">
        <v>0</v>
      </c>
      <c r="BE265" s="270">
        <v>0</v>
      </c>
      <c r="BF265" s="270">
        <v>0</v>
      </c>
      <c r="BG265" s="270">
        <v>0</v>
      </c>
    </row>
    <row r="266" spans="1:59">
      <c r="A266" s="267" t="s">
        <v>644</v>
      </c>
      <c r="B266" s="268">
        <v>4.8158333333333339</v>
      </c>
      <c r="C266" s="268">
        <v>17.799999999999997</v>
      </c>
      <c r="D266" s="268">
        <v>0.41000000000000003</v>
      </c>
      <c r="E266" s="268"/>
      <c r="F266" s="269">
        <v>44757</v>
      </c>
      <c r="G266" s="270">
        <v>2.6680000000000001</v>
      </c>
      <c r="H266" s="270">
        <v>0.52200000000000002</v>
      </c>
      <c r="I266" s="270">
        <v>0</v>
      </c>
      <c r="J266" s="270">
        <v>0</v>
      </c>
      <c r="K266" s="270">
        <v>0.45500000000000002</v>
      </c>
      <c r="L266" s="270">
        <v>0.76083333333333325</v>
      </c>
      <c r="M266" s="271">
        <v>59.610787139441875</v>
      </c>
      <c r="N266" s="269">
        <v>48919</v>
      </c>
      <c r="O266" s="269">
        <v>56501</v>
      </c>
      <c r="P266" s="269">
        <v>65259</v>
      </c>
      <c r="Q266" s="269">
        <v>75374</v>
      </c>
      <c r="R266" s="269">
        <v>87057</v>
      </c>
      <c r="S266" s="269" t="s">
        <v>146</v>
      </c>
      <c r="T266" s="270">
        <v>2.9159999999999999</v>
      </c>
      <c r="U266" s="270">
        <v>3.367</v>
      </c>
      <c r="V266" s="270">
        <v>3.8889999999999998</v>
      </c>
      <c r="W266" s="270">
        <v>4.492</v>
      </c>
      <c r="X266" s="270">
        <v>5.1879999999999997</v>
      </c>
      <c r="Y266" s="270">
        <v>0.57099999999999995</v>
      </c>
      <c r="Z266" s="270">
        <v>0.65700000000000003</v>
      </c>
      <c r="AA266" s="270">
        <v>0.76100000000000001</v>
      </c>
      <c r="AB266" s="270">
        <v>0.879</v>
      </c>
      <c r="AC266" s="270">
        <v>1.0109999999999999</v>
      </c>
      <c r="AD266" s="270">
        <v>0</v>
      </c>
      <c r="AE266" s="270">
        <v>0</v>
      </c>
      <c r="AF266" s="270">
        <v>0</v>
      </c>
      <c r="AG266" s="270">
        <v>0</v>
      </c>
      <c r="AH266" s="270">
        <v>0</v>
      </c>
      <c r="AI266" s="270">
        <v>0</v>
      </c>
      <c r="AJ266" s="270">
        <v>0</v>
      </c>
      <c r="AK266" s="270">
        <v>0</v>
      </c>
      <c r="AL266" s="270">
        <v>0</v>
      </c>
      <c r="AM266" s="270">
        <v>0</v>
      </c>
      <c r="AN266" s="270">
        <v>0.497</v>
      </c>
      <c r="AO266" s="270">
        <v>0.57399999999999995</v>
      </c>
      <c r="AP266" s="270">
        <v>0.66300000000000003</v>
      </c>
      <c r="AQ266" s="270">
        <v>0.76300000000000001</v>
      </c>
      <c r="AR266" s="270">
        <v>0.88100000000000001</v>
      </c>
      <c r="AS266" s="270">
        <v>0.80900000000000005</v>
      </c>
      <c r="AT266" s="270">
        <v>0.93300000000000005</v>
      </c>
      <c r="AU266" s="270">
        <v>1.079</v>
      </c>
      <c r="AV266" s="270">
        <v>1.2450000000000001</v>
      </c>
      <c r="AW266" s="270">
        <v>1.4370000000000001</v>
      </c>
      <c r="AX266" s="270">
        <v>2</v>
      </c>
      <c r="AY266" s="270">
        <v>0</v>
      </c>
      <c r="AZ266" s="270">
        <v>0</v>
      </c>
      <c r="BA266" s="270">
        <v>0</v>
      </c>
      <c r="BB266" s="270">
        <v>0</v>
      </c>
      <c r="BC266" s="270">
        <v>0</v>
      </c>
      <c r="BD266" s="270">
        <v>0</v>
      </c>
      <c r="BE266" s="270">
        <v>0</v>
      </c>
      <c r="BF266" s="270">
        <v>0</v>
      </c>
      <c r="BG266" s="270">
        <v>0</v>
      </c>
    </row>
    <row r="267" spans="1:59">
      <c r="A267" s="267" t="s">
        <v>645</v>
      </c>
      <c r="B267" s="268">
        <v>0.13158333333333336</v>
      </c>
      <c r="C267" s="268">
        <v>0.39600000000000002</v>
      </c>
      <c r="D267" s="268">
        <v>0</v>
      </c>
      <c r="E267" s="268"/>
      <c r="F267" s="269">
        <v>855</v>
      </c>
      <c r="G267" s="270">
        <v>5.8000000000000003E-2</v>
      </c>
      <c r="H267" s="270">
        <v>1.7000000000000001E-2</v>
      </c>
      <c r="I267" s="270">
        <v>0</v>
      </c>
      <c r="J267" s="270">
        <v>1.4999999999999999E-2</v>
      </c>
      <c r="K267" s="270">
        <v>5.0000000000000001E-3</v>
      </c>
      <c r="L267" s="270">
        <v>3.6583333333333343E-2</v>
      </c>
      <c r="M267" s="271">
        <v>67.836257309941516</v>
      </c>
      <c r="N267" s="269">
        <v>1224</v>
      </c>
      <c r="O267" s="269">
        <v>1245</v>
      </c>
      <c r="P267" s="269">
        <v>1270</v>
      </c>
      <c r="Q267" s="269">
        <v>1307</v>
      </c>
      <c r="R267" s="269">
        <v>1338</v>
      </c>
      <c r="S267" s="269" t="s">
        <v>195</v>
      </c>
      <c r="T267" s="270">
        <v>6.4000000000000001E-2</v>
      </c>
      <c r="U267" s="270">
        <v>7.0999999999999994E-2</v>
      </c>
      <c r="V267" s="270">
        <v>7.6999999999999999E-2</v>
      </c>
      <c r="W267" s="270">
        <v>8.5000000000000006E-2</v>
      </c>
      <c r="X267" s="270">
        <v>9.5000000000000001E-2</v>
      </c>
      <c r="Y267" s="270">
        <v>2.1999999999999999E-2</v>
      </c>
      <c r="Z267" s="270">
        <v>2.3E-2</v>
      </c>
      <c r="AA267" s="270">
        <v>2.4E-2</v>
      </c>
      <c r="AB267" s="270">
        <v>2.5000000000000001E-2</v>
      </c>
      <c r="AC267" s="270">
        <v>2.5000000000000001E-2</v>
      </c>
      <c r="AD267" s="270">
        <v>0</v>
      </c>
      <c r="AE267" s="270">
        <v>0</v>
      </c>
      <c r="AF267" s="270">
        <v>0</v>
      </c>
      <c r="AG267" s="270">
        <v>0</v>
      </c>
      <c r="AH267" s="270">
        <v>0</v>
      </c>
      <c r="AI267" s="270">
        <v>2.1000000000000001E-2</v>
      </c>
      <c r="AJ267" s="270">
        <v>2.1999999999999999E-2</v>
      </c>
      <c r="AK267" s="270">
        <v>2.3E-2</v>
      </c>
      <c r="AL267" s="270">
        <v>2.3E-2</v>
      </c>
      <c r="AM267" s="270">
        <v>2.3E-2</v>
      </c>
      <c r="AN267" s="270">
        <v>3.0000000000000001E-3</v>
      </c>
      <c r="AO267" s="270">
        <v>3.0000000000000001E-3</v>
      </c>
      <c r="AP267" s="270">
        <v>3.0000000000000001E-3</v>
      </c>
      <c r="AQ267" s="270">
        <v>3.0000000000000001E-3</v>
      </c>
      <c r="AR267" s="270">
        <v>3.0000000000000001E-3</v>
      </c>
      <c r="AS267" s="270">
        <v>2.1999999999999999E-2</v>
      </c>
      <c r="AT267" s="270">
        <v>2.4E-2</v>
      </c>
      <c r="AU267" s="270">
        <v>2.5999999999999999E-2</v>
      </c>
      <c r="AV267" s="270">
        <v>2.8000000000000001E-2</v>
      </c>
      <c r="AW267" s="270">
        <v>0.03</v>
      </c>
      <c r="AX267" s="270">
        <v>0</v>
      </c>
      <c r="AY267" s="270">
        <v>0</v>
      </c>
      <c r="AZ267" s="270">
        <v>0</v>
      </c>
      <c r="BA267" s="270">
        <v>0</v>
      </c>
      <c r="BB267" s="270">
        <v>0</v>
      </c>
      <c r="BC267" s="270">
        <v>0</v>
      </c>
      <c r="BD267" s="270">
        <v>0</v>
      </c>
      <c r="BE267" s="270">
        <v>0</v>
      </c>
      <c r="BF267" s="270">
        <v>0</v>
      </c>
      <c r="BG267" s="270">
        <v>0</v>
      </c>
    </row>
    <row r="268" spans="1:59">
      <c r="A268" s="267" t="s">
        <v>646</v>
      </c>
      <c r="B268" s="268">
        <v>200488.66666666666</v>
      </c>
      <c r="C268" s="268">
        <v>0.3</v>
      </c>
      <c r="D268" s="268">
        <v>0</v>
      </c>
      <c r="E268" s="268"/>
      <c r="F268" s="269">
        <v>1400</v>
      </c>
      <c r="G268" s="270">
        <v>7.0000000000000007E-2</v>
      </c>
      <c r="H268" s="270">
        <v>9.1999999999999998E-2</v>
      </c>
      <c r="I268" s="270">
        <v>0</v>
      </c>
      <c r="J268" s="270">
        <v>0</v>
      </c>
      <c r="K268" s="270">
        <v>200</v>
      </c>
      <c r="L268" s="270">
        <v>200288.50466666665</v>
      </c>
      <c r="M268" s="271">
        <v>50</v>
      </c>
      <c r="N268" s="269">
        <v>1407</v>
      </c>
      <c r="O268" s="269">
        <v>1423</v>
      </c>
      <c r="P268" s="269">
        <v>1438</v>
      </c>
      <c r="Q268" s="269">
        <v>1451</v>
      </c>
      <c r="R268" s="269">
        <v>1466</v>
      </c>
      <c r="S268" s="269" t="s">
        <v>175</v>
      </c>
      <c r="T268" s="270">
        <v>0.09</v>
      </c>
      <c r="U268" s="270">
        <v>9.5000000000000001E-2</v>
      </c>
      <c r="V268" s="270">
        <v>9.8000000000000004E-2</v>
      </c>
      <c r="W268" s="270">
        <v>0.105</v>
      </c>
      <c r="X268" s="270">
        <v>0.11</v>
      </c>
      <c r="Y268" s="270">
        <v>9.8000000000000004E-2</v>
      </c>
      <c r="Z268" s="270">
        <v>0.1</v>
      </c>
      <c r="AA268" s="270">
        <v>0.12</v>
      </c>
      <c r="AB268" s="270">
        <v>0.13500000000000001</v>
      </c>
      <c r="AC268" s="270">
        <v>0.14000000000000001</v>
      </c>
      <c r="AD268" s="270">
        <v>0</v>
      </c>
      <c r="AE268" s="270">
        <v>0</v>
      </c>
      <c r="AF268" s="270">
        <v>0</v>
      </c>
      <c r="AG268" s="270">
        <v>0</v>
      </c>
      <c r="AH268" s="270">
        <v>0</v>
      </c>
      <c r="AI268" s="270">
        <v>0.02</v>
      </c>
      <c r="AJ268" s="270">
        <v>2.5000000000000001E-2</v>
      </c>
      <c r="AK268" s="270">
        <v>0.03</v>
      </c>
      <c r="AL268" s="270">
        <v>3.5000000000000003E-2</v>
      </c>
      <c r="AM268" s="270">
        <v>0.04</v>
      </c>
      <c r="AN268" s="270">
        <v>3.0000000000000001E-3</v>
      </c>
      <c r="AO268" s="270">
        <v>3.0000000000000001E-3</v>
      </c>
      <c r="AP268" s="270">
        <v>3.0000000000000001E-3</v>
      </c>
      <c r="AQ268" s="270">
        <v>3.0000000000000001E-3</v>
      </c>
      <c r="AR268" s="270">
        <v>3.0000000000000001E-3</v>
      </c>
      <c r="AS268" s="270">
        <v>0.02</v>
      </c>
      <c r="AT268" s="270">
        <v>0.02</v>
      </c>
      <c r="AU268" s="270">
        <v>0.02</v>
      </c>
      <c r="AV268" s="270">
        <v>0.02</v>
      </c>
      <c r="AW268" s="270">
        <v>0.02</v>
      </c>
      <c r="AX268" s="270">
        <v>0</v>
      </c>
      <c r="AY268" s="270">
        <v>0</v>
      </c>
      <c r="AZ268" s="270">
        <v>0</v>
      </c>
      <c r="BA268" s="270">
        <v>0</v>
      </c>
      <c r="BB268" s="270">
        <v>0</v>
      </c>
      <c r="BC268" s="270">
        <v>0</v>
      </c>
      <c r="BD268" s="270">
        <v>0</v>
      </c>
      <c r="BE268" s="270">
        <v>0</v>
      </c>
      <c r="BF268" s="270">
        <v>0</v>
      </c>
      <c r="BG268" s="270">
        <v>0</v>
      </c>
    </row>
    <row r="269" spans="1:59">
      <c r="A269" s="267" t="s">
        <v>647</v>
      </c>
      <c r="B269" s="268">
        <v>6.1193333333333335</v>
      </c>
      <c r="C269" s="268">
        <v>20</v>
      </c>
      <c r="D269" s="268">
        <v>3.67</v>
      </c>
      <c r="E269" s="268"/>
      <c r="F269" s="269">
        <v>17284</v>
      </c>
      <c r="G269" s="270">
        <v>0.83</v>
      </c>
      <c r="H269" s="270">
        <v>0.69</v>
      </c>
      <c r="I269" s="270">
        <v>0.01</v>
      </c>
      <c r="J269" s="270">
        <v>0</v>
      </c>
      <c r="K269" s="270">
        <v>0.06</v>
      </c>
      <c r="L269" s="270">
        <v>0.85933333333333373</v>
      </c>
      <c r="M269" s="271">
        <v>48.021291367738947</v>
      </c>
      <c r="N269" s="269">
        <v>17188</v>
      </c>
      <c r="O269" s="269">
        <v>17730</v>
      </c>
      <c r="P269" s="269">
        <v>18268</v>
      </c>
      <c r="Q269" s="269">
        <v>18816</v>
      </c>
      <c r="R269" s="269">
        <v>19380</v>
      </c>
      <c r="S269" s="269" t="s">
        <v>135</v>
      </c>
      <c r="T269" s="270">
        <v>1.788</v>
      </c>
      <c r="U269" s="270">
        <v>1.929</v>
      </c>
      <c r="V269" s="270">
        <v>2.1800000000000002</v>
      </c>
      <c r="W269" s="270">
        <v>2.2450000000000001</v>
      </c>
      <c r="X269" s="270">
        <v>2.3130000000000002</v>
      </c>
      <c r="Y269" s="270">
        <v>0.47</v>
      </c>
      <c r="Z269" s="270">
        <v>0.50700000000000001</v>
      </c>
      <c r="AA269" s="270">
        <v>0.52700000000000002</v>
      </c>
      <c r="AB269" s="270">
        <v>0.54</v>
      </c>
      <c r="AC269" s="270">
        <v>0.56000000000000005</v>
      </c>
      <c r="AD269" s="270">
        <v>0.01</v>
      </c>
      <c r="AE269" s="270">
        <v>1.2E-2</v>
      </c>
      <c r="AF269" s="270">
        <v>1.2E-2</v>
      </c>
      <c r="AG269" s="270">
        <v>1.2E-2</v>
      </c>
      <c r="AH269" s="270">
        <v>1.2E-2</v>
      </c>
      <c r="AI269" s="270">
        <v>0.11700000000000001</v>
      </c>
      <c r="AJ269" s="270">
        <v>0.126</v>
      </c>
      <c r="AK269" s="270">
        <v>0.13100000000000001</v>
      </c>
      <c r="AL269" s="270">
        <v>0.13500000000000001</v>
      </c>
      <c r="AM269" s="270">
        <v>0.13900000000000001</v>
      </c>
      <c r="AN269" s="270">
        <v>0.16800000000000001</v>
      </c>
      <c r="AO269" s="270">
        <v>0.17899999999999999</v>
      </c>
      <c r="AP269" s="270">
        <v>0.18099999999999999</v>
      </c>
      <c r="AQ269" s="270">
        <v>0.183</v>
      </c>
      <c r="AR269" s="270">
        <v>0.185</v>
      </c>
      <c r="AS269" s="270">
        <v>0</v>
      </c>
      <c r="AT269" s="270">
        <v>0</v>
      </c>
      <c r="AU269" s="270">
        <v>0</v>
      </c>
      <c r="AV269" s="270">
        <v>0</v>
      </c>
      <c r="AW269" s="270">
        <v>0</v>
      </c>
      <c r="AX269" s="270">
        <v>0</v>
      </c>
      <c r="AY269" s="270">
        <v>0</v>
      </c>
      <c r="AZ269" s="270">
        <v>0</v>
      </c>
      <c r="BA269" s="270">
        <v>0</v>
      </c>
      <c r="BB269" s="270">
        <v>0</v>
      </c>
      <c r="BC269" s="270">
        <v>0</v>
      </c>
      <c r="BD269" s="270">
        <v>0</v>
      </c>
      <c r="BE269" s="270">
        <v>0</v>
      </c>
      <c r="BF269" s="270">
        <v>0</v>
      </c>
      <c r="BG269" s="270">
        <v>0</v>
      </c>
    </row>
    <row r="270" spans="1:59">
      <c r="A270" s="267" t="s">
        <v>648</v>
      </c>
      <c r="B270" s="268">
        <v>1.2128333333333334</v>
      </c>
      <c r="C270" s="268">
        <v>3</v>
      </c>
      <c r="D270" s="268">
        <v>0</v>
      </c>
      <c r="E270" s="268"/>
      <c r="F270" s="269">
        <v>6800</v>
      </c>
      <c r="G270" s="270">
        <v>1.077</v>
      </c>
      <c r="H270" s="270">
        <v>6.7000000000000004E-2</v>
      </c>
      <c r="I270" s="270">
        <v>0</v>
      </c>
      <c r="J270" s="270">
        <v>0</v>
      </c>
      <c r="K270" s="270">
        <v>1E-3</v>
      </c>
      <c r="L270" s="270">
        <v>6.7833333333333634E-2</v>
      </c>
      <c r="M270" s="271">
        <v>158.38235294117646</v>
      </c>
      <c r="N270" s="269">
        <v>7750</v>
      </c>
      <c r="O270" s="269">
        <v>10014</v>
      </c>
      <c r="P270" s="269">
        <v>10953</v>
      </c>
      <c r="Q270" s="269">
        <v>12050</v>
      </c>
      <c r="R270" s="269">
        <v>13147</v>
      </c>
      <c r="S270" s="269" t="s">
        <v>198</v>
      </c>
      <c r="T270" s="270">
        <v>1.304</v>
      </c>
      <c r="U270" s="270">
        <v>1.5129999999999999</v>
      </c>
      <c r="V270" s="270">
        <v>1.681</v>
      </c>
      <c r="W270" s="270">
        <v>1.8560000000000001</v>
      </c>
      <c r="X270" s="270">
        <v>2.0510000000000002</v>
      </c>
      <c r="Y270" s="270">
        <v>7.5999999999999998E-2</v>
      </c>
      <c r="Z270" s="270">
        <v>8.8999999999999996E-2</v>
      </c>
      <c r="AA270" s="270">
        <v>9.8000000000000004E-2</v>
      </c>
      <c r="AB270" s="270">
        <v>0.109</v>
      </c>
      <c r="AC270" s="270">
        <v>0.12</v>
      </c>
      <c r="AD270" s="270">
        <v>0</v>
      </c>
      <c r="AE270" s="270">
        <v>0</v>
      </c>
      <c r="AF270" s="270">
        <v>0</v>
      </c>
      <c r="AG270" s="270">
        <v>0</v>
      </c>
      <c r="AH270" s="270">
        <v>0</v>
      </c>
      <c r="AI270" s="270">
        <v>0</v>
      </c>
      <c r="AJ270" s="270">
        <v>0</v>
      </c>
      <c r="AK270" s="270">
        <v>0</v>
      </c>
      <c r="AL270" s="270">
        <v>0</v>
      </c>
      <c r="AM270" s="270">
        <v>0</v>
      </c>
      <c r="AN270" s="270">
        <v>1E-3</v>
      </c>
      <c r="AO270" s="270">
        <v>1E-3</v>
      </c>
      <c r="AP270" s="270">
        <v>1E-3</v>
      </c>
      <c r="AQ270" s="270">
        <v>1E-3</v>
      </c>
      <c r="AR270" s="270">
        <v>1E-3</v>
      </c>
      <c r="AS270" s="270">
        <v>8.4000000000000005E-2</v>
      </c>
      <c r="AT270" s="270">
        <v>9.8000000000000004E-2</v>
      </c>
      <c r="AU270" s="270">
        <v>0.109</v>
      </c>
      <c r="AV270" s="270">
        <v>0.12</v>
      </c>
      <c r="AW270" s="270">
        <v>0.13300000000000001</v>
      </c>
      <c r="AX270" s="270">
        <v>0</v>
      </c>
      <c r="AY270" s="270">
        <v>0</v>
      </c>
      <c r="AZ270" s="270">
        <v>0</v>
      </c>
      <c r="BA270" s="270">
        <v>0</v>
      </c>
      <c r="BB270" s="270">
        <v>0</v>
      </c>
      <c r="BC270" s="270">
        <v>0</v>
      </c>
      <c r="BD270" s="270">
        <v>0</v>
      </c>
      <c r="BE270" s="270">
        <v>0</v>
      </c>
      <c r="BF270" s="270">
        <v>0</v>
      </c>
      <c r="BG270" s="270">
        <v>0</v>
      </c>
    </row>
    <row r="271" spans="1:59">
      <c r="A271" s="267" t="s">
        <v>649</v>
      </c>
      <c r="B271" s="268">
        <v>1.4016666666666666</v>
      </c>
      <c r="C271" s="268">
        <v>50</v>
      </c>
      <c r="D271" s="268">
        <v>0</v>
      </c>
      <c r="E271" s="268"/>
      <c r="F271" s="269">
        <v>20490</v>
      </c>
      <c r="G271" s="270">
        <v>1.0129999999999999</v>
      </c>
      <c r="H271" s="270">
        <v>0.159</v>
      </c>
      <c r="I271" s="270">
        <v>0.1</v>
      </c>
      <c r="J271" s="270">
        <v>0.01</v>
      </c>
      <c r="K271" s="270">
        <v>4.7E-2</v>
      </c>
      <c r="L271" s="270">
        <v>7.2666666666666657E-2</v>
      </c>
      <c r="M271" s="271">
        <v>49.438750610053681</v>
      </c>
      <c r="N271" s="269">
        <v>23540</v>
      </c>
      <c r="O271" s="269">
        <v>26590</v>
      </c>
      <c r="P271" s="269">
        <v>29640</v>
      </c>
      <c r="Q271" s="269">
        <v>32680</v>
      </c>
      <c r="R271" s="269">
        <v>35720</v>
      </c>
      <c r="S271" s="269" t="s">
        <v>141</v>
      </c>
      <c r="T271" s="270">
        <v>1.1819999999999999</v>
      </c>
      <c r="U271" s="270">
        <v>1.4179999999999999</v>
      </c>
      <c r="V271" s="270">
        <v>1.6539999999999999</v>
      </c>
      <c r="W271" s="270">
        <v>1.89</v>
      </c>
      <c r="X271" s="270">
        <v>2.1259999999999999</v>
      </c>
      <c r="Y271" s="270">
        <v>0.223</v>
      </c>
      <c r="Z271" s="270">
        <v>0.26100000000000001</v>
      </c>
      <c r="AA271" s="270">
        <v>0.30499999999999999</v>
      </c>
      <c r="AB271" s="270">
        <v>0.35699999999999998</v>
      </c>
      <c r="AC271" s="270">
        <v>0.41799999999999998</v>
      </c>
      <c r="AD271" s="270">
        <v>0.3</v>
      </c>
      <c r="AE271" s="270">
        <v>0.316</v>
      </c>
      <c r="AF271" s="270">
        <v>0.33300000000000002</v>
      </c>
      <c r="AG271" s="270">
        <v>0.35</v>
      </c>
      <c r="AH271" s="270">
        <v>0.36899999999999999</v>
      </c>
      <c r="AI271" s="270">
        <v>1.9E-2</v>
      </c>
      <c r="AJ271" s="270">
        <v>2.5999999999999999E-2</v>
      </c>
      <c r="AK271" s="270">
        <v>3.3000000000000002E-2</v>
      </c>
      <c r="AL271" s="270">
        <v>3.6999999999999998E-2</v>
      </c>
      <c r="AM271" s="270">
        <v>4.2999999999999997E-2</v>
      </c>
      <c r="AN271" s="270">
        <v>0.15</v>
      </c>
      <c r="AO271" s="270">
        <v>0.15</v>
      </c>
      <c r="AP271" s="270">
        <v>0.15</v>
      </c>
      <c r="AQ271" s="270">
        <v>0.15</v>
      </c>
      <c r="AR271" s="270">
        <v>0.15</v>
      </c>
      <c r="AS271" s="270">
        <v>0.10299999999999999</v>
      </c>
      <c r="AT271" s="270">
        <v>0.11899999999999999</v>
      </c>
      <c r="AU271" s="270">
        <v>0.13600000000000001</v>
      </c>
      <c r="AV271" s="270">
        <v>0.153</v>
      </c>
      <c r="AW271" s="270">
        <v>0.17100000000000001</v>
      </c>
      <c r="AX271" s="270">
        <v>0</v>
      </c>
      <c r="AY271" s="270">
        <v>0</v>
      </c>
      <c r="AZ271" s="270">
        <v>0</v>
      </c>
      <c r="BA271" s="270">
        <v>0</v>
      </c>
      <c r="BB271" s="270">
        <v>0</v>
      </c>
      <c r="BC271" s="270">
        <v>0</v>
      </c>
      <c r="BD271" s="270">
        <v>0</v>
      </c>
      <c r="BE271" s="270">
        <v>0</v>
      </c>
      <c r="BF271" s="270">
        <v>0</v>
      </c>
      <c r="BG271" s="270">
        <v>0</v>
      </c>
    </row>
    <row r="272" spans="1:59">
      <c r="A272" s="267" t="s">
        <v>650</v>
      </c>
      <c r="B272" s="268">
        <v>2.5648333333333331</v>
      </c>
      <c r="C272" s="268">
        <v>23</v>
      </c>
      <c r="D272" s="268">
        <v>0.38096712328767118</v>
      </c>
      <c r="E272" s="268"/>
      <c r="F272" s="269">
        <v>13220</v>
      </c>
      <c r="G272" s="270">
        <v>0.61299999999999999</v>
      </c>
      <c r="H272" s="270">
        <v>0.19700000000000001</v>
      </c>
      <c r="I272" s="270">
        <v>0.86199999999999999</v>
      </c>
      <c r="J272" s="270">
        <v>0.11700000000000001</v>
      </c>
      <c r="K272" s="270">
        <v>0.06</v>
      </c>
      <c r="L272" s="270">
        <v>0.33486621004566164</v>
      </c>
      <c r="M272" s="271">
        <v>46.369137670196672</v>
      </c>
      <c r="N272" s="269">
        <v>13874</v>
      </c>
      <c r="O272" s="269">
        <v>14000</v>
      </c>
      <c r="P272" s="269">
        <v>15000</v>
      </c>
      <c r="Q272" s="269">
        <v>16061</v>
      </c>
      <c r="R272" s="269">
        <v>16864</v>
      </c>
      <c r="S272" s="269" t="s">
        <v>203</v>
      </c>
      <c r="T272" s="270">
        <v>0.66700000000000004</v>
      </c>
      <c r="U272" s="270">
        <v>0.67200000000000004</v>
      </c>
      <c r="V272" s="270">
        <v>0.72</v>
      </c>
      <c r="W272" s="270">
        <v>0.77100000000000002</v>
      </c>
      <c r="X272" s="270">
        <v>0.80900000000000005</v>
      </c>
      <c r="Y272" s="270">
        <v>7.3999999999999996E-2</v>
      </c>
      <c r="Z272" s="270">
        <v>7.8E-2</v>
      </c>
      <c r="AA272" s="270">
        <v>8.2000000000000003E-2</v>
      </c>
      <c r="AB272" s="270">
        <v>8.5999999999999993E-2</v>
      </c>
      <c r="AC272" s="270">
        <v>0.09</v>
      </c>
      <c r="AD272" s="270">
        <v>2.7360000000000002</v>
      </c>
      <c r="AE272" s="270">
        <v>2.6</v>
      </c>
      <c r="AF272" s="270">
        <v>2.5</v>
      </c>
      <c r="AG272" s="270">
        <v>2.5</v>
      </c>
      <c r="AH272" s="270">
        <v>2.5</v>
      </c>
      <c r="AI272" s="270">
        <v>0.14000000000000001</v>
      </c>
      <c r="AJ272" s="270">
        <v>0.14699999999999999</v>
      </c>
      <c r="AK272" s="270">
        <v>0.154</v>
      </c>
      <c r="AL272" s="270">
        <v>0.16200000000000001</v>
      </c>
      <c r="AM272" s="270">
        <v>0.17</v>
      </c>
      <c r="AN272" s="270">
        <v>0.112</v>
      </c>
      <c r="AO272" s="270">
        <v>0.11799999999999999</v>
      </c>
      <c r="AP272" s="270">
        <v>0.123</v>
      </c>
      <c r="AQ272" s="270">
        <v>0.13</v>
      </c>
      <c r="AR272" s="270">
        <v>0.13700000000000001</v>
      </c>
      <c r="AS272" s="270">
        <v>0.621</v>
      </c>
      <c r="AT272" s="270">
        <v>0.60199999999999998</v>
      </c>
      <c r="AU272" s="270">
        <v>0.59599999999999997</v>
      </c>
      <c r="AV272" s="270">
        <v>0.60799999999999998</v>
      </c>
      <c r="AW272" s="270">
        <v>0.61699999999999999</v>
      </c>
      <c r="AX272" s="270">
        <v>0</v>
      </c>
      <c r="AY272" s="270">
        <v>0</v>
      </c>
      <c r="AZ272" s="270">
        <v>0</v>
      </c>
      <c r="BA272" s="270">
        <v>0</v>
      </c>
      <c r="BB272" s="270">
        <v>0</v>
      </c>
      <c r="BC272" s="270">
        <v>0</v>
      </c>
      <c r="BD272" s="270">
        <v>0</v>
      </c>
      <c r="BE272" s="270">
        <v>0</v>
      </c>
      <c r="BF272" s="270">
        <v>0</v>
      </c>
      <c r="BG272" s="270">
        <v>0</v>
      </c>
    </row>
    <row r="273" spans="1:59">
      <c r="A273" s="267" t="s">
        <v>651</v>
      </c>
      <c r="B273" s="268">
        <v>4.4792499999999995</v>
      </c>
      <c r="C273" s="268">
        <v>8.8190000000000008</v>
      </c>
      <c r="D273" s="268">
        <v>0</v>
      </c>
      <c r="E273" s="268"/>
      <c r="F273" s="269">
        <v>27588</v>
      </c>
      <c r="G273" s="270">
        <v>2.2000000000000002</v>
      </c>
      <c r="H273" s="270">
        <v>0</v>
      </c>
      <c r="I273" s="270">
        <v>2</v>
      </c>
      <c r="J273" s="270">
        <v>0</v>
      </c>
      <c r="K273" s="270">
        <v>0.02</v>
      </c>
      <c r="L273" s="270">
        <v>0.25924999999999976</v>
      </c>
      <c r="M273" s="271">
        <v>79.744816586921857</v>
      </c>
      <c r="N273" s="269">
        <v>28000</v>
      </c>
      <c r="O273" s="269">
        <v>28000</v>
      </c>
      <c r="P273" s="269">
        <v>28500</v>
      </c>
      <c r="Q273" s="269">
        <v>29000</v>
      </c>
      <c r="R273" s="269">
        <v>29500</v>
      </c>
      <c r="S273" s="269" t="s">
        <v>172</v>
      </c>
      <c r="T273" s="270">
        <v>2.2999999999999998</v>
      </c>
      <c r="U273" s="270">
        <v>2.4</v>
      </c>
      <c r="V273" s="270">
        <v>2.5</v>
      </c>
      <c r="W273" s="270">
        <v>2.6</v>
      </c>
      <c r="X273" s="270">
        <v>2.7</v>
      </c>
      <c r="Y273" s="270">
        <v>0</v>
      </c>
      <c r="Z273" s="270">
        <v>0</v>
      </c>
      <c r="AA273" s="270">
        <v>0</v>
      </c>
      <c r="AB273" s="270">
        <v>0</v>
      </c>
      <c r="AC273" s="270">
        <v>0</v>
      </c>
      <c r="AD273" s="270">
        <v>2.4</v>
      </c>
      <c r="AE273" s="270">
        <v>2.7</v>
      </c>
      <c r="AF273" s="270">
        <v>3</v>
      </c>
      <c r="AG273" s="270">
        <v>3.3</v>
      </c>
      <c r="AH273" s="270">
        <v>3.6</v>
      </c>
      <c r="AI273" s="270">
        <v>0</v>
      </c>
      <c r="AJ273" s="270">
        <v>0</v>
      </c>
      <c r="AK273" s="270">
        <v>0</v>
      </c>
      <c r="AL273" s="270">
        <v>0</v>
      </c>
      <c r="AM273" s="270">
        <v>0</v>
      </c>
      <c r="AN273" s="270">
        <v>0.02</v>
      </c>
      <c r="AO273" s="270">
        <v>0.02</v>
      </c>
      <c r="AP273" s="270">
        <v>0.02</v>
      </c>
      <c r="AQ273" s="270">
        <v>0.02</v>
      </c>
      <c r="AR273" s="270">
        <v>0.02</v>
      </c>
      <c r="AS273" s="270">
        <v>0.4</v>
      </c>
      <c r="AT273" s="270">
        <v>0.42499999999999999</v>
      </c>
      <c r="AU273" s="270">
        <v>0.45</v>
      </c>
      <c r="AV273" s="270">
        <v>0.5</v>
      </c>
      <c r="AW273" s="270">
        <v>0.55000000000000004</v>
      </c>
      <c r="AX273" s="270">
        <v>4.75</v>
      </c>
      <c r="AY273" s="270">
        <v>0</v>
      </c>
      <c r="AZ273" s="270">
        <v>0.25</v>
      </c>
      <c r="BA273" s="270">
        <v>0.57999999999999985</v>
      </c>
      <c r="BB273" s="270">
        <v>0</v>
      </c>
      <c r="BC273" s="270">
        <v>0</v>
      </c>
      <c r="BD273" s="270">
        <v>0</v>
      </c>
      <c r="BE273" s="270">
        <v>0</v>
      </c>
      <c r="BF273" s="270">
        <v>0</v>
      </c>
      <c r="BG273" s="270">
        <v>0</v>
      </c>
    </row>
    <row r="274" spans="1:59">
      <c r="A274" s="267" t="s">
        <v>652</v>
      </c>
      <c r="B274" s="268" t="s">
        <v>395</v>
      </c>
      <c r="C274" s="268">
        <v>0</v>
      </c>
      <c r="D274" s="268">
        <v>0</v>
      </c>
      <c r="E274" s="268"/>
      <c r="F274" s="269" t="e">
        <v>#N/A</v>
      </c>
      <c r="G274" s="270">
        <v>0</v>
      </c>
      <c r="H274" s="270">
        <v>0</v>
      </c>
      <c r="I274" s="270">
        <v>0</v>
      </c>
      <c r="J274" s="270">
        <v>0</v>
      </c>
      <c r="K274" s="270">
        <v>0</v>
      </c>
      <c r="L274" s="270" t="e">
        <v>#VALUE!</v>
      </c>
      <c r="M274" s="271" t="s">
        <v>395</v>
      </c>
      <c r="N274" s="269">
        <v>0</v>
      </c>
      <c r="O274" s="269">
        <v>0</v>
      </c>
      <c r="P274" s="269">
        <v>0</v>
      </c>
      <c r="Q274" s="269">
        <v>0</v>
      </c>
      <c r="R274" s="269">
        <v>0</v>
      </c>
      <c r="S274" s="269" t="s">
        <v>135</v>
      </c>
      <c r="T274" s="270">
        <v>0</v>
      </c>
      <c r="U274" s="270">
        <v>0</v>
      </c>
      <c r="V274" s="270">
        <v>0</v>
      </c>
      <c r="W274" s="270">
        <v>0</v>
      </c>
      <c r="X274" s="270">
        <v>0</v>
      </c>
      <c r="Y274" s="270">
        <v>0</v>
      </c>
      <c r="Z274" s="270">
        <v>0</v>
      </c>
      <c r="AA274" s="270">
        <v>0</v>
      </c>
      <c r="AB274" s="270">
        <v>0</v>
      </c>
      <c r="AC274" s="270">
        <v>0</v>
      </c>
      <c r="AD274" s="270">
        <v>0</v>
      </c>
      <c r="AE274" s="270">
        <v>0</v>
      </c>
      <c r="AF274" s="270">
        <v>0</v>
      </c>
      <c r="AG274" s="270">
        <v>0</v>
      </c>
      <c r="AH274" s="270">
        <v>0</v>
      </c>
      <c r="AI274" s="270">
        <v>0</v>
      </c>
      <c r="AJ274" s="270">
        <v>0</v>
      </c>
      <c r="AK274" s="270">
        <v>0</v>
      </c>
      <c r="AL274" s="270">
        <v>0</v>
      </c>
      <c r="AM274" s="270">
        <v>0</v>
      </c>
      <c r="AN274" s="270">
        <v>0</v>
      </c>
      <c r="AO274" s="270">
        <v>0</v>
      </c>
      <c r="AP274" s="270">
        <v>0</v>
      </c>
      <c r="AQ274" s="270">
        <v>0</v>
      </c>
      <c r="AR274" s="270">
        <v>0</v>
      </c>
      <c r="AS274" s="270">
        <v>0</v>
      </c>
      <c r="AT274" s="270">
        <v>0</v>
      </c>
      <c r="AU274" s="270">
        <v>0</v>
      </c>
      <c r="AV274" s="270">
        <v>0</v>
      </c>
      <c r="AW274" s="270">
        <v>0</v>
      </c>
      <c r="AX274" s="270">
        <v>0</v>
      </c>
      <c r="AY274" s="270">
        <v>0</v>
      </c>
      <c r="AZ274" s="270">
        <v>0</v>
      </c>
      <c r="BA274" s="270">
        <v>0</v>
      </c>
      <c r="BB274" s="270">
        <v>0</v>
      </c>
      <c r="BC274" s="270">
        <v>0</v>
      </c>
      <c r="BD274" s="270">
        <v>0</v>
      </c>
      <c r="BE274" s="270">
        <v>0</v>
      </c>
      <c r="BF274" s="270">
        <v>0</v>
      </c>
      <c r="BG274" s="270">
        <v>0</v>
      </c>
    </row>
    <row r="275" spans="1:59">
      <c r="A275" s="267" t="s">
        <v>653</v>
      </c>
      <c r="B275" s="268">
        <v>0.34725</v>
      </c>
      <c r="C275" s="268">
        <v>0.63700000000000001</v>
      </c>
      <c r="D275" s="268">
        <v>1.3000000000000001E-2</v>
      </c>
      <c r="E275" s="268"/>
      <c r="F275" s="269">
        <v>2300</v>
      </c>
      <c r="G275" s="270">
        <v>0.252</v>
      </c>
      <c r="H275" s="270">
        <v>5.0999999999999997E-2</v>
      </c>
      <c r="I275" s="270">
        <v>0</v>
      </c>
      <c r="J275" s="270">
        <v>0</v>
      </c>
      <c r="K275" s="270">
        <v>0</v>
      </c>
      <c r="L275" s="270">
        <v>3.125E-2</v>
      </c>
      <c r="M275" s="271">
        <v>109.56521739130434</v>
      </c>
      <c r="N275" s="269">
        <v>2400</v>
      </c>
      <c r="O275" s="269">
        <v>2500</v>
      </c>
      <c r="P275" s="269">
        <v>2600</v>
      </c>
      <c r="Q275" s="269">
        <v>2700</v>
      </c>
      <c r="R275" s="269">
        <v>2700</v>
      </c>
      <c r="S275" s="269" t="s">
        <v>161</v>
      </c>
      <c r="T275" s="270">
        <v>0.29799999999999999</v>
      </c>
      <c r="U275" s="270">
        <v>0.31</v>
      </c>
      <c r="V275" s="270">
        <v>0.32200000000000001</v>
      </c>
      <c r="W275" s="270">
        <v>0.33500000000000002</v>
      </c>
      <c r="X275" s="270">
        <v>0.33500000000000002</v>
      </c>
      <c r="Y275" s="270">
        <v>4.2000000000000003E-2</v>
      </c>
      <c r="Z275" s="270">
        <v>4.2000000000000003E-2</v>
      </c>
      <c r="AA275" s="270">
        <v>4.2000000000000003E-2</v>
      </c>
      <c r="AB275" s="270">
        <v>4.2000000000000003E-2</v>
      </c>
      <c r="AC275" s="270">
        <v>4.2000000000000003E-2</v>
      </c>
      <c r="AD275" s="270">
        <v>0</v>
      </c>
      <c r="AE275" s="270">
        <v>0</v>
      </c>
      <c r="AF275" s="270">
        <v>0</v>
      </c>
      <c r="AG275" s="270">
        <v>0</v>
      </c>
      <c r="AH275" s="270">
        <v>0</v>
      </c>
      <c r="AI275" s="270">
        <v>0</v>
      </c>
      <c r="AJ275" s="270">
        <v>0</v>
      </c>
      <c r="AK275" s="270">
        <v>0</v>
      </c>
      <c r="AL275" s="270">
        <v>0</v>
      </c>
      <c r="AM275" s="270">
        <v>0</v>
      </c>
      <c r="AN275" s="270">
        <v>0</v>
      </c>
      <c r="AO275" s="270">
        <v>0</v>
      </c>
      <c r="AP275" s="270">
        <v>0</v>
      </c>
      <c r="AQ275" s="270">
        <v>0</v>
      </c>
      <c r="AR275" s="270">
        <v>0</v>
      </c>
      <c r="AS275" s="270">
        <v>2E-3</v>
      </c>
      <c r="AT275" s="270">
        <v>2E-3</v>
      </c>
      <c r="AU275" s="270">
        <v>2E-3</v>
      </c>
      <c r="AV275" s="270">
        <v>2E-3</v>
      </c>
      <c r="AW275" s="270">
        <v>2E-3</v>
      </c>
      <c r="AX275" s="270">
        <v>0</v>
      </c>
      <c r="AY275" s="270">
        <v>0</v>
      </c>
      <c r="AZ275" s="270">
        <v>0</v>
      </c>
      <c r="BA275" s="270">
        <v>0</v>
      </c>
      <c r="BB275" s="270">
        <v>0</v>
      </c>
      <c r="BC275" s="270">
        <v>0</v>
      </c>
      <c r="BD275" s="270">
        <v>0</v>
      </c>
      <c r="BE275" s="270">
        <v>0</v>
      </c>
      <c r="BF275" s="270">
        <v>0</v>
      </c>
      <c r="BG275" s="270">
        <v>0</v>
      </c>
    </row>
    <row r="276" spans="1:59">
      <c r="A276" s="267" t="s">
        <v>654</v>
      </c>
      <c r="B276" s="268">
        <v>0.27141666666666664</v>
      </c>
      <c r="C276" s="268">
        <v>2.3069999999999999</v>
      </c>
      <c r="D276" s="268">
        <v>0</v>
      </c>
      <c r="E276" s="268"/>
      <c r="F276" s="269">
        <v>3167</v>
      </c>
      <c r="G276" s="270">
        <v>0.20100000000000001</v>
      </c>
      <c r="H276" s="270">
        <v>0.05</v>
      </c>
      <c r="I276" s="270">
        <v>0</v>
      </c>
      <c r="J276" s="270">
        <v>0</v>
      </c>
      <c r="K276" s="270">
        <v>2E-3</v>
      </c>
      <c r="L276" s="270">
        <v>1.8416666666666637E-2</v>
      </c>
      <c r="M276" s="271">
        <v>63.467003473318599</v>
      </c>
      <c r="N276" s="269">
        <v>4840</v>
      </c>
      <c r="O276" s="269">
        <v>5361</v>
      </c>
      <c r="P276" s="269">
        <v>5630</v>
      </c>
      <c r="Q276" s="269">
        <v>5911</v>
      </c>
      <c r="R276" s="269">
        <v>6000</v>
      </c>
      <c r="S276" s="269" t="s">
        <v>172</v>
      </c>
      <c r="T276" s="270">
        <v>0.20499999999999999</v>
      </c>
      <c r="U276" s="270">
        <v>0.22500000000000001</v>
      </c>
      <c r="V276" s="270">
        <v>0.245</v>
      </c>
      <c r="W276" s="270">
        <v>0.26500000000000001</v>
      </c>
      <c r="X276" s="270">
        <v>0.28499999999999998</v>
      </c>
      <c r="Y276" s="270">
        <v>5.7000000000000002E-2</v>
      </c>
      <c r="Z276" s="270">
        <v>6.5000000000000002E-2</v>
      </c>
      <c r="AA276" s="270">
        <v>7.3999999999999996E-2</v>
      </c>
      <c r="AB276" s="270">
        <v>8.7999999999999995E-2</v>
      </c>
      <c r="AC276" s="270">
        <v>0.10100000000000001</v>
      </c>
      <c r="AD276" s="270">
        <v>0</v>
      </c>
      <c r="AE276" s="270">
        <v>0</v>
      </c>
      <c r="AF276" s="270">
        <v>0</v>
      </c>
      <c r="AG276" s="270">
        <v>0</v>
      </c>
      <c r="AH276" s="270">
        <v>0</v>
      </c>
      <c r="AI276" s="270">
        <v>0</v>
      </c>
      <c r="AJ276" s="270">
        <v>0</v>
      </c>
      <c r="AK276" s="270">
        <v>0</v>
      </c>
      <c r="AL276" s="270">
        <v>0</v>
      </c>
      <c r="AM276" s="270">
        <v>0</v>
      </c>
      <c r="AN276" s="270">
        <v>2E-3</v>
      </c>
      <c r="AO276" s="270">
        <v>2E-3</v>
      </c>
      <c r="AP276" s="270">
        <v>2E-3</v>
      </c>
      <c r="AQ276" s="270">
        <v>2E-3</v>
      </c>
      <c r="AR276" s="270">
        <v>0</v>
      </c>
      <c r="AS276" s="270">
        <v>0.52200000000000002</v>
      </c>
      <c r="AT276" s="270">
        <v>0.57699999999999996</v>
      </c>
      <c r="AU276" s="270">
        <v>0.64400000000000002</v>
      </c>
      <c r="AV276" s="270">
        <v>0.72199999999999998</v>
      </c>
      <c r="AW276" s="270">
        <v>0.79300000000000004</v>
      </c>
      <c r="AX276" s="270">
        <v>0.57599999999999996</v>
      </c>
      <c r="AY276" s="270">
        <v>0.14399999999999999</v>
      </c>
      <c r="AZ276" s="270">
        <v>0.14399999999999999</v>
      </c>
      <c r="BA276" s="270">
        <v>0.14399999999999999</v>
      </c>
      <c r="BB276" s="270">
        <v>0</v>
      </c>
      <c r="BC276" s="270">
        <v>0</v>
      </c>
      <c r="BD276" s="270">
        <v>0</v>
      </c>
      <c r="BE276" s="270">
        <v>0</v>
      </c>
      <c r="BF276" s="270">
        <v>0</v>
      </c>
      <c r="BG276" s="270">
        <v>0</v>
      </c>
    </row>
    <row r="277" spans="1:59">
      <c r="A277" s="267" t="s">
        <v>655</v>
      </c>
      <c r="B277" s="268" t="s">
        <v>395</v>
      </c>
      <c r="C277" s="268">
        <v>0</v>
      </c>
      <c r="D277" s="268">
        <v>0</v>
      </c>
      <c r="E277" s="268"/>
      <c r="F277" s="269" t="e">
        <v>#N/A</v>
      </c>
      <c r="G277" s="270">
        <v>0</v>
      </c>
      <c r="H277" s="270">
        <v>0</v>
      </c>
      <c r="I277" s="270">
        <v>0</v>
      </c>
      <c r="J277" s="270">
        <v>0</v>
      </c>
      <c r="K277" s="270">
        <v>0</v>
      </c>
      <c r="L277" s="270" t="e">
        <v>#VALUE!</v>
      </c>
      <c r="M277" s="271" t="s">
        <v>395</v>
      </c>
      <c r="N277" s="269">
        <v>0</v>
      </c>
      <c r="O277" s="269">
        <v>0</v>
      </c>
      <c r="P277" s="269">
        <v>0</v>
      </c>
      <c r="Q277" s="269">
        <v>0</v>
      </c>
      <c r="R277" s="269">
        <v>0</v>
      </c>
      <c r="S277" s="269" t="s">
        <v>182</v>
      </c>
      <c r="T277" s="270">
        <v>0</v>
      </c>
      <c r="U277" s="270">
        <v>0</v>
      </c>
      <c r="V277" s="270">
        <v>0</v>
      </c>
      <c r="W277" s="270">
        <v>0</v>
      </c>
      <c r="X277" s="270">
        <v>0</v>
      </c>
      <c r="Y277" s="270">
        <v>0</v>
      </c>
      <c r="Z277" s="270">
        <v>0</v>
      </c>
      <c r="AA277" s="270">
        <v>0</v>
      </c>
      <c r="AB277" s="270">
        <v>0</v>
      </c>
      <c r="AC277" s="270">
        <v>0</v>
      </c>
      <c r="AD277" s="270">
        <v>0</v>
      </c>
      <c r="AE277" s="270">
        <v>0</v>
      </c>
      <c r="AF277" s="270">
        <v>0</v>
      </c>
      <c r="AG277" s="270">
        <v>0</v>
      </c>
      <c r="AH277" s="270">
        <v>0</v>
      </c>
      <c r="AI277" s="270">
        <v>0</v>
      </c>
      <c r="AJ277" s="270">
        <v>0</v>
      </c>
      <c r="AK277" s="270">
        <v>0</v>
      </c>
      <c r="AL277" s="270">
        <v>0</v>
      </c>
      <c r="AM277" s="270">
        <v>0</v>
      </c>
      <c r="AN277" s="270">
        <v>0</v>
      </c>
      <c r="AO277" s="270">
        <v>0</v>
      </c>
      <c r="AP277" s="270">
        <v>0</v>
      </c>
      <c r="AQ277" s="270">
        <v>0</v>
      </c>
      <c r="AR277" s="270">
        <v>0</v>
      </c>
      <c r="AS277" s="270">
        <v>0</v>
      </c>
      <c r="AT277" s="270">
        <v>0</v>
      </c>
      <c r="AU277" s="270">
        <v>0</v>
      </c>
      <c r="AV277" s="270">
        <v>0</v>
      </c>
      <c r="AW277" s="270">
        <v>0</v>
      </c>
      <c r="AX277" s="270">
        <v>0</v>
      </c>
      <c r="AY277" s="270">
        <v>0</v>
      </c>
      <c r="AZ277" s="270">
        <v>0</v>
      </c>
      <c r="BA277" s="270">
        <v>0</v>
      </c>
      <c r="BB277" s="270">
        <v>0</v>
      </c>
      <c r="BC277" s="270">
        <v>0</v>
      </c>
      <c r="BD277" s="270">
        <v>0</v>
      </c>
      <c r="BE277" s="270">
        <v>0</v>
      </c>
      <c r="BF277" s="270">
        <v>0</v>
      </c>
      <c r="BG277" s="270">
        <v>0</v>
      </c>
    </row>
    <row r="278" spans="1:59">
      <c r="A278" s="267" t="s">
        <v>656</v>
      </c>
      <c r="B278" s="268">
        <v>5.7916666666666679E-2</v>
      </c>
      <c r="C278" s="268">
        <v>0.26300000000000001</v>
      </c>
      <c r="D278" s="268">
        <v>0</v>
      </c>
      <c r="E278" s="268"/>
      <c r="F278" s="269">
        <v>1193</v>
      </c>
      <c r="G278" s="270">
        <v>2.3E-2</v>
      </c>
      <c r="H278" s="270">
        <v>1.7000000000000001E-2</v>
      </c>
      <c r="I278" s="270">
        <v>0</v>
      </c>
      <c r="J278" s="270">
        <v>8.9999999999999993E-3</v>
      </c>
      <c r="K278" s="270">
        <v>7.0000000000000001E-3</v>
      </c>
      <c r="L278" s="270">
        <v>1.9166666666666776E-3</v>
      </c>
      <c r="M278" s="271">
        <v>19.279128248113999</v>
      </c>
      <c r="N278" s="269">
        <v>155</v>
      </c>
      <c r="O278" s="269">
        <v>165</v>
      </c>
      <c r="P278" s="269">
        <v>175</v>
      </c>
      <c r="Q278" s="269">
        <v>185</v>
      </c>
      <c r="R278" s="269">
        <v>195</v>
      </c>
      <c r="S278" s="269" t="s">
        <v>145</v>
      </c>
      <c r="T278" s="270">
        <v>0.03</v>
      </c>
      <c r="U278" s="270">
        <v>3.5999999999999997E-2</v>
      </c>
      <c r="V278" s="270">
        <v>4.2000000000000003E-2</v>
      </c>
      <c r="W278" s="270">
        <v>5.0999999999999997E-2</v>
      </c>
      <c r="X278" s="270">
        <v>5.7000000000000002E-2</v>
      </c>
      <c r="Y278" s="270">
        <v>2.5000000000000001E-2</v>
      </c>
      <c r="Z278" s="270">
        <v>3.1E-2</v>
      </c>
      <c r="AA278" s="270">
        <v>3.5999999999999997E-2</v>
      </c>
      <c r="AB278" s="270">
        <v>4.1000000000000002E-2</v>
      </c>
      <c r="AC278" s="270">
        <v>4.5999999999999999E-2</v>
      </c>
      <c r="AD278" s="270">
        <v>0</v>
      </c>
      <c r="AE278" s="270">
        <v>0</v>
      </c>
      <c r="AF278" s="270">
        <v>0</v>
      </c>
      <c r="AG278" s="270">
        <v>0</v>
      </c>
      <c r="AH278" s="270">
        <v>0</v>
      </c>
      <c r="AI278" s="270">
        <v>0</v>
      </c>
      <c r="AJ278" s="270">
        <v>0</v>
      </c>
      <c r="AK278" s="270">
        <v>0</v>
      </c>
      <c r="AL278" s="270">
        <v>0</v>
      </c>
      <c r="AM278" s="270">
        <v>0</v>
      </c>
      <c r="AN278" s="270">
        <v>0</v>
      </c>
      <c r="AO278" s="270">
        <v>0</v>
      </c>
      <c r="AP278" s="270">
        <v>0</v>
      </c>
      <c r="AQ278" s="270">
        <v>0</v>
      </c>
      <c r="AR278" s="270">
        <v>0</v>
      </c>
      <c r="AS278" s="270">
        <v>-4.4999999999999998E-2</v>
      </c>
      <c r="AT278" s="270">
        <v>-5.5E-2</v>
      </c>
      <c r="AU278" s="270">
        <v>-6.4000000000000001E-2</v>
      </c>
      <c r="AV278" s="270">
        <v>-7.5999999999999998E-2</v>
      </c>
      <c r="AW278" s="270">
        <v>-8.5000000000000006E-2</v>
      </c>
      <c r="AX278" s="270">
        <v>0</v>
      </c>
      <c r="AY278" s="270">
        <v>0</v>
      </c>
      <c r="AZ278" s="270">
        <v>0</v>
      </c>
      <c r="BA278" s="270">
        <v>0</v>
      </c>
      <c r="BB278" s="270">
        <v>0</v>
      </c>
      <c r="BC278" s="270">
        <v>0</v>
      </c>
      <c r="BD278" s="270">
        <v>0</v>
      </c>
      <c r="BE278" s="270">
        <v>0</v>
      </c>
      <c r="BF278" s="270">
        <v>0</v>
      </c>
      <c r="BG278" s="270">
        <v>0</v>
      </c>
    </row>
    <row r="279" spans="1:59">
      <c r="A279" s="267" t="s">
        <v>657</v>
      </c>
      <c r="B279" s="268">
        <v>0.14441666666666667</v>
      </c>
      <c r="C279" s="268">
        <v>0.3</v>
      </c>
      <c r="D279" s="268">
        <v>0</v>
      </c>
      <c r="E279" s="268"/>
      <c r="F279" s="269">
        <v>4932</v>
      </c>
      <c r="G279" s="270">
        <v>0.113</v>
      </c>
      <c r="H279" s="270">
        <v>4.0000000000000001E-3</v>
      </c>
      <c r="I279" s="270">
        <v>0</v>
      </c>
      <c r="J279" s="270">
        <v>0</v>
      </c>
      <c r="K279" s="270">
        <v>1.0999999999999999E-2</v>
      </c>
      <c r="L279" s="270">
        <v>1.6416666666666663E-2</v>
      </c>
      <c r="M279" s="271">
        <v>22.911597729115979</v>
      </c>
      <c r="N279" s="269">
        <v>5300</v>
      </c>
      <c r="O279" s="269">
        <v>5800</v>
      </c>
      <c r="P279" s="269">
        <v>6300</v>
      </c>
      <c r="Q279" s="269">
        <v>6800</v>
      </c>
      <c r="R279" s="269">
        <v>7300</v>
      </c>
      <c r="S279" s="269" t="s">
        <v>191</v>
      </c>
      <c r="T279" s="270">
        <v>0.12</v>
      </c>
      <c r="U279" s="270">
        <v>0.13100000000000001</v>
      </c>
      <c r="V279" s="270">
        <v>0.14199999999999999</v>
      </c>
      <c r="W279" s="270">
        <v>0.154</v>
      </c>
      <c r="X279" s="270">
        <v>0.16600000000000001</v>
      </c>
      <c r="Y279" s="270">
        <v>4.0000000000000001E-3</v>
      </c>
      <c r="Z279" s="270">
        <v>4.0000000000000001E-3</v>
      </c>
      <c r="AA279" s="270">
        <v>4.0000000000000001E-3</v>
      </c>
      <c r="AB279" s="270">
        <v>4.0000000000000001E-3</v>
      </c>
      <c r="AC279" s="270">
        <v>4.0000000000000001E-3</v>
      </c>
      <c r="AD279" s="270">
        <v>0</v>
      </c>
      <c r="AE279" s="270">
        <v>0</v>
      </c>
      <c r="AF279" s="270">
        <v>0</v>
      </c>
      <c r="AG279" s="270">
        <v>0</v>
      </c>
      <c r="AH279" s="270">
        <v>0</v>
      </c>
      <c r="AI279" s="270">
        <v>0</v>
      </c>
      <c r="AJ279" s="270">
        <v>0</v>
      </c>
      <c r="AK279" s="270">
        <v>0</v>
      </c>
      <c r="AL279" s="270">
        <v>0</v>
      </c>
      <c r="AM279" s="270">
        <v>0</v>
      </c>
      <c r="AN279" s="270">
        <v>1.0999999999999999E-2</v>
      </c>
      <c r="AO279" s="270">
        <v>1.0999999999999999E-2</v>
      </c>
      <c r="AP279" s="270">
        <v>1.0999999999999999E-2</v>
      </c>
      <c r="AQ279" s="270">
        <v>1.0999999999999999E-2</v>
      </c>
      <c r="AR279" s="270">
        <v>1.0999999999999999E-2</v>
      </c>
      <c r="AS279" s="270">
        <v>3.7999999999999999E-2</v>
      </c>
      <c r="AT279" s="270">
        <v>4.4999999999999998E-2</v>
      </c>
      <c r="AU279" s="270">
        <v>4.4999999999999998E-2</v>
      </c>
      <c r="AV279" s="270">
        <v>4.4999999999999998E-2</v>
      </c>
      <c r="AW279" s="270">
        <v>4.4999999999999998E-2</v>
      </c>
      <c r="AX279" s="270">
        <v>0</v>
      </c>
      <c r="AY279" s="270">
        <v>0</v>
      </c>
      <c r="AZ279" s="270">
        <v>0.08</v>
      </c>
      <c r="BA279" s="270">
        <v>0</v>
      </c>
      <c r="BB279" s="270">
        <v>0</v>
      </c>
      <c r="BC279" s="270">
        <v>0</v>
      </c>
      <c r="BD279" s="270">
        <v>0</v>
      </c>
      <c r="BE279" s="270">
        <v>0</v>
      </c>
      <c r="BF279" s="270">
        <v>0</v>
      </c>
      <c r="BG279" s="270">
        <v>0</v>
      </c>
    </row>
    <row r="280" spans="1:59">
      <c r="A280" s="267" t="s">
        <v>658</v>
      </c>
      <c r="B280" s="268">
        <v>1.5916666666666669E-2</v>
      </c>
      <c r="C280" s="268">
        <v>0.14700000000000002</v>
      </c>
      <c r="D280" s="268">
        <v>0</v>
      </c>
      <c r="E280" s="268"/>
      <c r="F280" s="269">
        <v>20</v>
      </c>
      <c r="G280" s="270">
        <v>0.01</v>
      </c>
      <c r="H280" s="270">
        <v>0</v>
      </c>
      <c r="I280" s="270">
        <v>0</v>
      </c>
      <c r="J280" s="270">
        <v>0</v>
      </c>
      <c r="K280" s="270">
        <v>2E-3</v>
      </c>
      <c r="L280" s="270">
        <v>3.916666666666669E-3</v>
      </c>
      <c r="M280" s="271">
        <v>500</v>
      </c>
      <c r="N280" s="269">
        <v>70</v>
      </c>
      <c r="O280" s="269">
        <v>80</v>
      </c>
      <c r="P280" s="269">
        <v>90</v>
      </c>
      <c r="Q280" s="269">
        <v>100</v>
      </c>
      <c r="R280" s="269">
        <v>110</v>
      </c>
      <c r="S280" s="269" t="s">
        <v>188</v>
      </c>
      <c r="T280" s="270">
        <v>2.4E-2</v>
      </c>
      <c r="U280" s="270">
        <v>2.7E-2</v>
      </c>
      <c r="V280" s="270">
        <v>2.8000000000000001E-2</v>
      </c>
      <c r="W280" s="270">
        <v>3.1E-2</v>
      </c>
      <c r="X280" s="270">
        <v>3.2000000000000001E-2</v>
      </c>
      <c r="Y280" s="270">
        <v>0</v>
      </c>
      <c r="Z280" s="270">
        <v>0</v>
      </c>
      <c r="AA280" s="270">
        <v>0</v>
      </c>
      <c r="AB280" s="270">
        <v>0</v>
      </c>
      <c r="AC280" s="270">
        <v>0</v>
      </c>
      <c r="AD280" s="270">
        <v>0</v>
      </c>
      <c r="AE280" s="270">
        <v>0</v>
      </c>
      <c r="AF280" s="270">
        <v>0</v>
      </c>
      <c r="AG280" s="270">
        <v>0</v>
      </c>
      <c r="AH280" s="270">
        <v>0</v>
      </c>
      <c r="AI280" s="270">
        <v>0</v>
      </c>
      <c r="AJ280" s="270">
        <v>0</v>
      </c>
      <c r="AK280" s="270">
        <v>0</v>
      </c>
      <c r="AL280" s="270">
        <v>0</v>
      </c>
      <c r="AM280" s="270">
        <v>0</v>
      </c>
      <c r="AN280" s="270">
        <v>2E-3</v>
      </c>
      <c r="AO280" s="270">
        <v>2E-3</v>
      </c>
      <c r="AP280" s="270">
        <v>3.0000000000000001E-3</v>
      </c>
      <c r="AQ280" s="270">
        <v>3.0000000000000001E-3</v>
      </c>
      <c r="AR280" s="270">
        <v>3.0000000000000001E-3</v>
      </c>
      <c r="AS280" s="270">
        <v>0.01</v>
      </c>
      <c r="AT280" s="270">
        <v>1.2E-2</v>
      </c>
      <c r="AU280" s="270">
        <v>1.2E-2</v>
      </c>
      <c r="AV280" s="270">
        <v>1.4E-2</v>
      </c>
      <c r="AW280" s="270">
        <v>1.4E-2</v>
      </c>
      <c r="AX280" s="270">
        <v>0</v>
      </c>
      <c r="AY280" s="270">
        <v>0</v>
      </c>
      <c r="AZ280" s="270">
        <v>0</v>
      </c>
      <c r="BA280" s="270">
        <v>0</v>
      </c>
      <c r="BB280" s="270">
        <v>0</v>
      </c>
      <c r="BC280" s="270">
        <v>0</v>
      </c>
      <c r="BD280" s="270">
        <v>0</v>
      </c>
      <c r="BE280" s="270">
        <v>0</v>
      </c>
      <c r="BF280" s="270">
        <v>0</v>
      </c>
      <c r="BG280" s="270">
        <v>0</v>
      </c>
    </row>
    <row r="281" spans="1:59">
      <c r="A281" s="267" t="s">
        <v>659</v>
      </c>
      <c r="B281" s="268">
        <v>0.14849999999999999</v>
      </c>
      <c r="C281" s="268">
        <v>0.35</v>
      </c>
      <c r="D281" s="268">
        <v>0</v>
      </c>
      <c r="E281" s="268"/>
      <c r="F281" s="269">
        <v>1480</v>
      </c>
      <c r="G281" s="270">
        <v>0.08</v>
      </c>
      <c r="H281" s="270">
        <v>6.0000000000000001E-3</v>
      </c>
      <c r="I281" s="270">
        <v>5.0000000000000001E-3</v>
      </c>
      <c r="J281" s="270">
        <v>2.7E-2</v>
      </c>
      <c r="K281" s="270">
        <v>1E-3</v>
      </c>
      <c r="L281" s="270">
        <v>2.9499999999999985E-2</v>
      </c>
      <c r="M281" s="271">
        <v>54.054054054054056</v>
      </c>
      <c r="N281" s="269">
        <v>1495</v>
      </c>
      <c r="O281" s="269">
        <v>1510</v>
      </c>
      <c r="P281" s="269">
        <v>1525</v>
      </c>
      <c r="Q281" s="269">
        <v>1540</v>
      </c>
      <c r="R281" s="269">
        <v>1555</v>
      </c>
      <c r="S281" s="269" t="s">
        <v>202</v>
      </c>
      <c r="T281" s="270">
        <v>8.8999999999999996E-2</v>
      </c>
      <c r="U281" s="270">
        <v>0.09</v>
      </c>
      <c r="V281" s="270">
        <v>9.0999999999999998E-2</v>
      </c>
      <c r="W281" s="270">
        <v>9.1999999999999998E-2</v>
      </c>
      <c r="X281" s="270">
        <v>9.2999999999999999E-2</v>
      </c>
      <c r="Y281" s="270">
        <v>6.0000000000000001E-3</v>
      </c>
      <c r="Z281" s="270">
        <v>6.0000000000000001E-3</v>
      </c>
      <c r="AA281" s="270">
        <v>6.0000000000000001E-3</v>
      </c>
      <c r="AB281" s="270">
        <v>6.0000000000000001E-3</v>
      </c>
      <c r="AC281" s="270">
        <v>6.0000000000000001E-3</v>
      </c>
      <c r="AD281" s="270">
        <v>7.0000000000000001E-3</v>
      </c>
      <c r="AE281" s="270">
        <v>7.0000000000000001E-3</v>
      </c>
      <c r="AF281" s="270">
        <v>7.0000000000000001E-3</v>
      </c>
      <c r="AG281" s="270">
        <v>7.0000000000000001E-3</v>
      </c>
      <c r="AH281" s="270">
        <v>7.0000000000000001E-3</v>
      </c>
      <c r="AI281" s="270">
        <v>2.5999999999999999E-2</v>
      </c>
      <c r="AJ281" s="270">
        <v>2.7E-2</v>
      </c>
      <c r="AK281" s="270">
        <v>2.7E-2</v>
      </c>
      <c r="AL281" s="270">
        <v>2.8000000000000001E-2</v>
      </c>
      <c r="AM281" s="270">
        <v>2.8000000000000001E-2</v>
      </c>
      <c r="AN281" s="270">
        <v>2E-3</v>
      </c>
      <c r="AO281" s="270">
        <v>2E-3</v>
      </c>
      <c r="AP281" s="270">
        <v>2E-3</v>
      </c>
      <c r="AQ281" s="270">
        <v>2E-3</v>
      </c>
      <c r="AR281" s="270">
        <v>2E-3</v>
      </c>
      <c r="AS281" s="270">
        <v>2.5999999999999999E-2</v>
      </c>
      <c r="AT281" s="270">
        <v>2.7E-2</v>
      </c>
      <c r="AU281" s="270">
        <v>2.7E-2</v>
      </c>
      <c r="AV281" s="270">
        <v>2.7E-2</v>
      </c>
      <c r="AW281" s="270">
        <v>2.7E-2</v>
      </c>
      <c r="AX281" s="270">
        <v>0</v>
      </c>
      <c r="AY281" s="270">
        <v>0</v>
      </c>
      <c r="AZ281" s="270">
        <v>0</v>
      </c>
      <c r="BA281" s="270">
        <v>0</v>
      </c>
      <c r="BB281" s="270">
        <v>0</v>
      </c>
      <c r="BC281" s="270">
        <v>0</v>
      </c>
      <c r="BD281" s="270">
        <v>0</v>
      </c>
      <c r="BE281" s="270">
        <v>0</v>
      </c>
      <c r="BF281" s="270">
        <v>0</v>
      </c>
      <c r="BG281" s="270">
        <v>0</v>
      </c>
    </row>
    <row r="282" spans="1:59">
      <c r="A282" s="267" t="s">
        <v>660</v>
      </c>
      <c r="B282" s="268">
        <v>0.2568333333333333</v>
      </c>
      <c r="C282" s="268">
        <v>0.56300000000000006</v>
      </c>
      <c r="D282" s="268">
        <v>0</v>
      </c>
      <c r="E282" s="268"/>
      <c r="F282" s="269">
        <v>3297</v>
      </c>
      <c r="G282" s="270">
        <v>0.19600000000000001</v>
      </c>
      <c r="H282" s="270">
        <v>2E-3</v>
      </c>
      <c r="I282" s="270">
        <v>0</v>
      </c>
      <c r="J282" s="270">
        <v>0</v>
      </c>
      <c r="K282" s="270">
        <v>2.5999999999999999E-2</v>
      </c>
      <c r="L282" s="270">
        <v>3.2833333333333298E-2</v>
      </c>
      <c r="M282" s="271">
        <v>59.447983014861997</v>
      </c>
      <c r="N282" s="269">
        <v>3315</v>
      </c>
      <c r="O282" s="269">
        <v>3315</v>
      </c>
      <c r="P282" s="269">
        <v>3315</v>
      </c>
      <c r="Q282" s="269">
        <v>3315</v>
      </c>
      <c r="R282" s="269">
        <v>3315</v>
      </c>
      <c r="S282" s="269" t="s">
        <v>166</v>
      </c>
      <c r="T282" s="270">
        <v>0.27</v>
      </c>
      <c r="U282" s="270">
        <v>0.26800000000000002</v>
      </c>
      <c r="V282" s="270">
        <v>0.26700000000000002</v>
      </c>
      <c r="W282" s="270">
        <v>0.26500000000000001</v>
      </c>
      <c r="X282" s="270">
        <v>0.26400000000000001</v>
      </c>
      <c r="Y282" s="270">
        <v>2E-3</v>
      </c>
      <c r="Z282" s="270">
        <v>2E-3</v>
      </c>
      <c r="AA282" s="270">
        <v>2E-3</v>
      </c>
      <c r="AB282" s="270">
        <v>2E-3</v>
      </c>
      <c r="AC282" s="270">
        <v>2E-3</v>
      </c>
      <c r="AD282" s="270">
        <v>0</v>
      </c>
      <c r="AE282" s="270">
        <v>0</v>
      </c>
      <c r="AF282" s="270">
        <v>0</v>
      </c>
      <c r="AG282" s="270">
        <v>0</v>
      </c>
      <c r="AH282" s="270">
        <v>0</v>
      </c>
      <c r="AI282" s="270">
        <v>0</v>
      </c>
      <c r="AJ282" s="270">
        <v>0</v>
      </c>
      <c r="AK282" s="270">
        <v>0</v>
      </c>
      <c r="AL282" s="270">
        <v>0</v>
      </c>
      <c r="AM282" s="270">
        <v>0</v>
      </c>
      <c r="AN282" s="270">
        <v>0.02</v>
      </c>
      <c r="AO282" s="270">
        <v>1.6E-2</v>
      </c>
      <c r="AP282" s="270">
        <v>1.6E-2</v>
      </c>
      <c r="AQ282" s="270">
        <v>1.6E-2</v>
      </c>
      <c r="AR282" s="270">
        <v>1.6E-2</v>
      </c>
      <c r="AS282" s="270">
        <v>4.2999999999999997E-2</v>
      </c>
      <c r="AT282" s="270">
        <v>4.2000000000000003E-2</v>
      </c>
      <c r="AU282" s="270">
        <v>4.2000000000000003E-2</v>
      </c>
      <c r="AV282" s="270">
        <v>4.2000000000000003E-2</v>
      </c>
      <c r="AW282" s="270">
        <v>4.2000000000000003E-2</v>
      </c>
      <c r="AX282" s="270">
        <v>0</v>
      </c>
      <c r="AY282" s="270">
        <v>0</v>
      </c>
      <c r="AZ282" s="270">
        <v>0</v>
      </c>
      <c r="BA282" s="270">
        <v>0</v>
      </c>
      <c r="BB282" s="270">
        <v>0</v>
      </c>
      <c r="BC282" s="270">
        <v>0</v>
      </c>
      <c r="BD282" s="270">
        <v>0</v>
      </c>
      <c r="BE282" s="270">
        <v>0</v>
      </c>
      <c r="BF282" s="270">
        <v>0</v>
      </c>
      <c r="BG282" s="270">
        <v>0</v>
      </c>
    </row>
    <row r="283" spans="1:59">
      <c r="A283" s="267" t="s">
        <v>661</v>
      </c>
      <c r="B283" s="268">
        <v>0.28341666666666671</v>
      </c>
      <c r="C283" s="268">
        <v>3</v>
      </c>
      <c r="D283" s="268">
        <v>0</v>
      </c>
      <c r="E283" s="268"/>
      <c r="F283" s="269">
        <v>3100</v>
      </c>
      <c r="G283" s="270">
        <v>0.183</v>
      </c>
      <c r="H283" s="270">
        <v>4.2999999999999997E-2</v>
      </c>
      <c r="I283" s="270">
        <v>5.0999999999999997E-2</v>
      </c>
      <c r="J283" s="270">
        <v>0</v>
      </c>
      <c r="K283" s="270">
        <v>4.0000000000000001E-3</v>
      </c>
      <c r="L283" s="270">
        <v>2.4166666666667336E-3</v>
      </c>
      <c r="M283" s="271">
        <v>59.032258064516128</v>
      </c>
      <c r="N283" s="269">
        <v>3877</v>
      </c>
      <c r="O283" s="269">
        <v>4631</v>
      </c>
      <c r="P283" s="269">
        <v>5947</v>
      </c>
      <c r="Q283" s="269">
        <v>7636</v>
      </c>
      <c r="R283" s="269">
        <v>9805</v>
      </c>
      <c r="S283" s="269" t="s">
        <v>146</v>
      </c>
      <c r="T283" s="270">
        <v>0.40300000000000002</v>
      </c>
      <c r="U283" s="270">
        <v>0.61599999999999999</v>
      </c>
      <c r="V283" s="270">
        <v>0.79100000000000004</v>
      </c>
      <c r="W283" s="270">
        <v>1.016</v>
      </c>
      <c r="X283" s="270">
        <v>1.304</v>
      </c>
      <c r="Y283" s="270">
        <v>0</v>
      </c>
      <c r="Z283" s="270">
        <v>0</v>
      </c>
      <c r="AA283" s="270">
        <v>0</v>
      </c>
      <c r="AB283" s="270">
        <v>0</v>
      </c>
      <c r="AC283" s="270">
        <v>0</v>
      </c>
      <c r="AD283" s="270">
        <v>0.17</v>
      </c>
      <c r="AE283" s="270">
        <v>0.252</v>
      </c>
      <c r="AF283" s="270">
        <v>0.32400000000000001</v>
      </c>
      <c r="AG283" s="270">
        <v>0.41599999999999998</v>
      </c>
      <c r="AH283" s="270">
        <v>0.53500000000000003</v>
      </c>
      <c r="AI283" s="270">
        <v>0</v>
      </c>
      <c r="AJ283" s="270">
        <v>0</v>
      </c>
      <c r="AK283" s="270">
        <v>0</v>
      </c>
      <c r="AL283" s="270">
        <v>0</v>
      </c>
      <c r="AM283" s="270">
        <v>0</v>
      </c>
      <c r="AN283" s="270">
        <v>1.4999999999999999E-2</v>
      </c>
      <c r="AO283" s="270">
        <v>1.7000000000000001E-2</v>
      </c>
      <c r="AP283" s="270">
        <v>2.1999999999999999E-2</v>
      </c>
      <c r="AQ283" s="270">
        <v>2.8000000000000001E-2</v>
      </c>
      <c r="AR283" s="270">
        <v>3.5999999999999997E-2</v>
      </c>
      <c r="AS283" s="270">
        <v>1.2E-2</v>
      </c>
      <c r="AT283" s="270">
        <v>1.4999999999999999E-2</v>
      </c>
      <c r="AU283" s="270">
        <v>1.4999999999999999E-2</v>
      </c>
      <c r="AV283" s="270">
        <v>1.9E-2</v>
      </c>
      <c r="AW283" s="270">
        <v>2.5000000000000001E-2</v>
      </c>
      <c r="AX283" s="270">
        <v>0</v>
      </c>
      <c r="AY283" s="270">
        <v>0</v>
      </c>
      <c r="AZ283" s="270">
        <v>0</v>
      </c>
      <c r="BA283" s="270">
        <v>0</v>
      </c>
      <c r="BB283" s="270">
        <v>0</v>
      </c>
      <c r="BC283" s="270">
        <v>0</v>
      </c>
      <c r="BD283" s="270">
        <v>0</v>
      </c>
      <c r="BE283" s="270">
        <v>0</v>
      </c>
      <c r="BF283" s="270">
        <v>0</v>
      </c>
      <c r="BG283" s="270">
        <v>0</v>
      </c>
    </row>
    <row r="284" spans="1:59">
      <c r="A284" s="267" t="s">
        <v>662</v>
      </c>
      <c r="B284" s="268">
        <v>1.1666666666666665E-2</v>
      </c>
      <c r="C284" s="268">
        <v>4.2999999999999997E-2</v>
      </c>
      <c r="D284" s="268">
        <v>0</v>
      </c>
      <c r="E284" s="268"/>
      <c r="F284" s="269">
        <v>250</v>
      </c>
      <c r="G284" s="270">
        <v>8.0000000000000002E-3</v>
      </c>
      <c r="H284" s="270">
        <v>1E-3</v>
      </c>
      <c r="I284" s="270">
        <v>0</v>
      </c>
      <c r="J284" s="270">
        <v>1E-3</v>
      </c>
      <c r="K284" s="270">
        <v>0</v>
      </c>
      <c r="L284" s="270">
        <v>1.6666666666666635E-3</v>
      </c>
      <c r="M284" s="271">
        <v>32</v>
      </c>
      <c r="N284" s="269">
        <v>217</v>
      </c>
      <c r="O284" s="269">
        <v>300</v>
      </c>
      <c r="P284" s="269">
        <v>310</v>
      </c>
      <c r="Q284" s="269">
        <v>330</v>
      </c>
      <c r="R284" s="269">
        <v>340</v>
      </c>
      <c r="S284" s="269" t="s">
        <v>221</v>
      </c>
      <c r="T284" s="270">
        <v>0.01</v>
      </c>
      <c r="U284" s="270">
        <v>1.0999999999999999E-2</v>
      </c>
      <c r="V284" s="270">
        <v>1.2E-2</v>
      </c>
      <c r="W284" s="270">
        <v>1.2999999999999999E-2</v>
      </c>
      <c r="X284" s="270">
        <v>1.4999999999999999E-2</v>
      </c>
      <c r="Y284" s="270">
        <v>3.0000000000000001E-3</v>
      </c>
      <c r="Z284" s="270">
        <v>6.0000000000000001E-3</v>
      </c>
      <c r="AA284" s="270">
        <v>7.0000000000000001E-3</v>
      </c>
      <c r="AB284" s="270">
        <v>0.01</v>
      </c>
      <c r="AC284" s="270">
        <v>1.2E-2</v>
      </c>
      <c r="AD284" s="270">
        <v>0</v>
      </c>
      <c r="AE284" s="270">
        <v>0</v>
      </c>
      <c r="AF284" s="270">
        <v>0</v>
      </c>
      <c r="AG284" s="270">
        <v>0</v>
      </c>
      <c r="AH284" s="270">
        <v>0</v>
      </c>
      <c r="AI284" s="270">
        <v>1E-3</v>
      </c>
      <c r="AJ284" s="270">
        <v>1E-3</v>
      </c>
      <c r="AK284" s="270">
        <v>2E-3</v>
      </c>
      <c r="AL284" s="270">
        <v>2E-3</v>
      </c>
      <c r="AM284" s="270">
        <v>2E-3</v>
      </c>
      <c r="AN284" s="270">
        <v>0</v>
      </c>
      <c r="AO284" s="270">
        <v>0</v>
      </c>
      <c r="AP284" s="270">
        <v>0</v>
      </c>
      <c r="AQ284" s="270">
        <v>0</v>
      </c>
      <c r="AR284" s="270">
        <v>0</v>
      </c>
      <c r="AS284" s="270">
        <v>1E-3</v>
      </c>
      <c r="AT284" s="270">
        <v>2E-3</v>
      </c>
      <c r="AU284" s="270">
        <v>2E-3</v>
      </c>
      <c r="AV284" s="270">
        <v>3.0000000000000001E-3</v>
      </c>
      <c r="AW284" s="270">
        <v>3.0000000000000001E-3</v>
      </c>
      <c r="AX284" s="270">
        <v>0</v>
      </c>
      <c r="AY284" s="270">
        <v>0</v>
      </c>
      <c r="AZ284" s="270">
        <v>0</v>
      </c>
      <c r="BA284" s="270">
        <v>0</v>
      </c>
      <c r="BB284" s="270">
        <v>0</v>
      </c>
      <c r="BC284" s="270">
        <v>0</v>
      </c>
      <c r="BD284" s="270">
        <v>0</v>
      </c>
      <c r="BE284" s="270">
        <v>0</v>
      </c>
      <c r="BF284" s="270">
        <v>0</v>
      </c>
      <c r="BG284" s="270">
        <v>0</v>
      </c>
    </row>
    <row r="285" spans="1:59">
      <c r="A285" s="267" t="s">
        <v>663</v>
      </c>
      <c r="B285" s="268">
        <v>0.13083333333333333</v>
      </c>
      <c r="C285" s="268">
        <v>0.23400000000000001</v>
      </c>
      <c r="D285" s="268">
        <v>0</v>
      </c>
      <c r="E285" s="268"/>
      <c r="F285" s="269">
        <v>1670</v>
      </c>
      <c r="G285" s="270">
        <v>4.7E-2</v>
      </c>
      <c r="H285" s="270">
        <v>1.0999999999999999E-2</v>
      </c>
      <c r="I285" s="270">
        <v>0</v>
      </c>
      <c r="J285" s="270">
        <v>0</v>
      </c>
      <c r="K285" s="270">
        <v>3.6999999999999998E-2</v>
      </c>
      <c r="L285" s="270">
        <v>3.5833333333333328E-2</v>
      </c>
      <c r="M285" s="271">
        <v>28.143712574850298</v>
      </c>
      <c r="N285" s="269">
        <v>1711</v>
      </c>
      <c r="O285" s="269">
        <v>1762</v>
      </c>
      <c r="P285" s="269">
        <v>1815</v>
      </c>
      <c r="Q285" s="269">
        <v>1869</v>
      </c>
      <c r="R285" s="269">
        <v>1925</v>
      </c>
      <c r="S285" s="269" t="s">
        <v>181</v>
      </c>
      <c r="T285" s="270">
        <v>0.107</v>
      </c>
      <c r="U285" s="270">
        <v>0.11</v>
      </c>
      <c r="V285" s="270">
        <v>0.113</v>
      </c>
      <c r="W285" s="270">
        <v>0.11600000000000001</v>
      </c>
      <c r="X285" s="270">
        <v>0.11899999999999999</v>
      </c>
      <c r="Y285" s="270">
        <v>1.0999999999999999E-2</v>
      </c>
      <c r="Z285" s="270">
        <v>1.0999999999999999E-2</v>
      </c>
      <c r="AA285" s="270">
        <v>1.2E-2</v>
      </c>
      <c r="AB285" s="270">
        <v>1.2E-2</v>
      </c>
      <c r="AC285" s="270">
        <v>1.2E-2</v>
      </c>
      <c r="AD285" s="270">
        <v>0</v>
      </c>
      <c r="AE285" s="270">
        <v>0</v>
      </c>
      <c r="AF285" s="270">
        <v>0</v>
      </c>
      <c r="AG285" s="270">
        <v>0</v>
      </c>
      <c r="AH285" s="270">
        <v>0</v>
      </c>
      <c r="AI285" s="270">
        <v>0</v>
      </c>
      <c r="AJ285" s="270">
        <v>0</v>
      </c>
      <c r="AK285" s="270">
        <v>0</v>
      </c>
      <c r="AL285" s="270">
        <v>0</v>
      </c>
      <c r="AM285" s="270">
        <v>0</v>
      </c>
      <c r="AN285" s="270">
        <v>1E-3</v>
      </c>
      <c r="AO285" s="270">
        <v>1E-3</v>
      </c>
      <c r="AP285" s="270">
        <v>1E-3</v>
      </c>
      <c r="AQ285" s="270">
        <v>1E-3</v>
      </c>
      <c r="AR285" s="270">
        <v>1E-3</v>
      </c>
      <c r="AS285" s="270">
        <v>4.3999999999999997E-2</v>
      </c>
      <c r="AT285" s="270">
        <v>4.4999999999999998E-2</v>
      </c>
      <c r="AU285" s="270">
        <v>4.5999999999999999E-2</v>
      </c>
      <c r="AV285" s="270">
        <v>4.8000000000000001E-2</v>
      </c>
      <c r="AW285" s="270">
        <v>4.9000000000000002E-2</v>
      </c>
      <c r="AX285" s="270">
        <v>0</v>
      </c>
      <c r="AY285" s="270">
        <v>0</v>
      </c>
      <c r="AZ285" s="270">
        <v>0</v>
      </c>
      <c r="BA285" s="270">
        <v>0</v>
      </c>
      <c r="BB285" s="270">
        <v>0</v>
      </c>
      <c r="BC285" s="270">
        <v>0</v>
      </c>
      <c r="BD285" s="270">
        <v>0</v>
      </c>
      <c r="BE285" s="270">
        <v>0</v>
      </c>
      <c r="BF285" s="270">
        <v>0</v>
      </c>
      <c r="BG285" s="270">
        <v>0</v>
      </c>
    </row>
    <row r="286" spans="1:59">
      <c r="A286" s="267" t="s">
        <v>664</v>
      </c>
      <c r="B286" s="268">
        <v>2.4240833333333329</v>
      </c>
      <c r="C286" s="268">
        <v>3.9879999999999987</v>
      </c>
      <c r="D286" s="268">
        <v>0.161</v>
      </c>
      <c r="E286" s="268"/>
      <c r="F286" s="269">
        <v>25096</v>
      </c>
      <c r="G286" s="270">
        <v>1.266</v>
      </c>
      <c r="H286" s="270">
        <v>1</v>
      </c>
      <c r="I286" s="270">
        <v>0</v>
      </c>
      <c r="J286" s="270">
        <v>0</v>
      </c>
      <c r="K286" s="270">
        <v>7.3999999999999996E-2</v>
      </c>
      <c r="L286" s="270">
        <v>-7.6916666666666966E-2</v>
      </c>
      <c r="M286" s="271">
        <v>50.44628626075869</v>
      </c>
      <c r="N286" s="269">
        <v>18490</v>
      </c>
      <c r="O286" s="269">
        <v>19012</v>
      </c>
      <c r="P286" s="269">
        <v>19308</v>
      </c>
      <c r="Q286" s="269">
        <v>19598</v>
      </c>
      <c r="R286" s="269">
        <v>19891</v>
      </c>
      <c r="S286" s="269" t="s">
        <v>143</v>
      </c>
      <c r="T286" s="270">
        <v>1.77</v>
      </c>
      <c r="U286" s="270">
        <v>2.13</v>
      </c>
      <c r="V286" s="270">
        <v>2.4900000000000002</v>
      </c>
      <c r="W286" s="270">
        <v>2.85</v>
      </c>
      <c r="X286" s="270">
        <v>3.21</v>
      </c>
      <c r="Y286" s="270">
        <v>0.29699999999999999</v>
      </c>
      <c r="Z286" s="270">
        <v>0.30299999999999999</v>
      </c>
      <c r="AA286" s="270">
        <v>0.309</v>
      </c>
      <c r="AB286" s="270">
        <v>0.315</v>
      </c>
      <c r="AC286" s="270">
        <v>0.375</v>
      </c>
      <c r="AD286" s="270">
        <v>0</v>
      </c>
      <c r="AE286" s="270">
        <v>0</v>
      </c>
      <c r="AF286" s="270">
        <v>0</v>
      </c>
      <c r="AG286" s="270">
        <v>0</v>
      </c>
      <c r="AH286" s="270">
        <v>0</v>
      </c>
      <c r="AI286" s="270">
        <v>0</v>
      </c>
      <c r="AJ286" s="270">
        <v>0</v>
      </c>
      <c r="AK286" s="270">
        <v>0</v>
      </c>
      <c r="AL286" s="270">
        <v>0</v>
      </c>
      <c r="AM286" s="270">
        <v>0</v>
      </c>
      <c r="AN286" s="270">
        <v>0.26500000000000001</v>
      </c>
      <c r="AO286" s="270">
        <v>0.27</v>
      </c>
      <c r="AP286" s="270">
        <v>0.27500000000000002</v>
      </c>
      <c r="AQ286" s="270">
        <v>0.28000000000000003</v>
      </c>
      <c r="AR286" s="270">
        <v>0.28499999999999998</v>
      </c>
      <c r="AS286" s="270">
        <v>-4.2220000000000004</v>
      </c>
      <c r="AT286" s="270">
        <v>-4.8940000000000001</v>
      </c>
      <c r="AU286" s="270">
        <v>-5.5659999999999998</v>
      </c>
      <c r="AV286" s="270">
        <v>-6.2370000000000001</v>
      </c>
      <c r="AW286" s="270">
        <v>-7.0069999999999997</v>
      </c>
      <c r="AX286" s="270">
        <v>0</v>
      </c>
      <c r="AY286" s="270">
        <v>0</v>
      </c>
      <c r="AZ286" s="270">
        <v>0</v>
      </c>
      <c r="BA286" s="270">
        <v>0</v>
      </c>
      <c r="BB286" s="270">
        <v>0</v>
      </c>
      <c r="BC286" s="270">
        <v>0</v>
      </c>
      <c r="BD286" s="270">
        <v>0</v>
      </c>
      <c r="BE286" s="270">
        <v>0</v>
      </c>
      <c r="BF286" s="270">
        <v>0</v>
      </c>
      <c r="BG286" s="270">
        <v>0</v>
      </c>
    </row>
    <row r="287" spans="1:59">
      <c r="A287" s="267" t="s">
        <v>665</v>
      </c>
      <c r="B287" s="268">
        <v>0.4034166666666667</v>
      </c>
      <c r="C287" s="268">
        <v>2.0599999999999996</v>
      </c>
      <c r="D287" s="268">
        <v>0.30998904109589043</v>
      </c>
      <c r="E287" s="268"/>
      <c r="F287" s="269">
        <v>30</v>
      </c>
      <c r="G287" s="270">
        <v>4.4999999999999998E-2</v>
      </c>
      <c r="H287" s="270">
        <v>0.25</v>
      </c>
      <c r="I287" s="270">
        <v>1.7999999999999999E-2</v>
      </c>
      <c r="J287" s="270">
        <v>0</v>
      </c>
      <c r="K287" s="270">
        <v>3.5000000000000003E-2</v>
      </c>
      <c r="L287" s="270">
        <v>-0.2545723744292237</v>
      </c>
      <c r="M287" s="271">
        <v>1500</v>
      </c>
      <c r="N287" s="269">
        <v>30</v>
      </c>
      <c r="O287" s="269">
        <v>30</v>
      </c>
      <c r="P287" s="269">
        <v>30</v>
      </c>
      <c r="Q287" s="269">
        <v>30</v>
      </c>
      <c r="R287" s="269">
        <v>30</v>
      </c>
      <c r="S287" s="269" t="s">
        <v>143</v>
      </c>
      <c r="T287" s="270">
        <v>4.4999999999999998E-2</v>
      </c>
      <c r="U287" s="270">
        <v>4.5999999999999999E-2</v>
      </c>
      <c r="V287" s="270">
        <v>0.05</v>
      </c>
      <c r="W287" s="270">
        <v>0.05</v>
      </c>
      <c r="X287" s="270">
        <v>0.05</v>
      </c>
      <c r="Y287" s="270">
        <v>6.0000000000000001E-3</v>
      </c>
      <c r="Z287" s="270">
        <v>8.0000000000000002E-3</v>
      </c>
      <c r="AA287" s="270">
        <v>0.1</v>
      </c>
      <c r="AB287" s="270">
        <v>0.11</v>
      </c>
      <c r="AC287" s="270">
        <v>0.12</v>
      </c>
      <c r="AD287" s="270">
        <v>0.65600000000000003</v>
      </c>
      <c r="AE287" s="270">
        <v>0.72199999999999998</v>
      </c>
      <c r="AF287" s="270">
        <v>0.79400000000000004</v>
      </c>
      <c r="AG287" s="270">
        <v>0.873</v>
      </c>
      <c r="AH287" s="270">
        <v>0.96</v>
      </c>
      <c r="AI287" s="270">
        <v>0.1</v>
      </c>
      <c r="AJ287" s="270">
        <v>0.11</v>
      </c>
      <c r="AK287" s="270">
        <v>0.12</v>
      </c>
      <c r="AL287" s="270">
        <v>0.13</v>
      </c>
      <c r="AM287" s="270">
        <v>0.13500000000000001</v>
      </c>
      <c r="AN287" s="270">
        <v>3.5000000000000003E-2</v>
      </c>
      <c r="AO287" s="270">
        <v>3.5000000000000003E-2</v>
      </c>
      <c r="AP287" s="270">
        <v>3.5000000000000003E-2</v>
      </c>
      <c r="AQ287" s="270">
        <v>3.5000000000000003E-2</v>
      </c>
      <c r="AR287" s="270">
        <v>3.5000000000000003E-2</v>
      </c>
      <c r="AS287" s="270">
        <v>-0.14299999999999999</v>
      </c>
      <c r="AT287" s="270">
        <v>-0.156</v>
      </c>
      <c r="AU287" s="270">
        <v>-0.186</v>
      </c>
      <c r="AV287" s="270">
        <v>-0.20300000000000001</v>
      </c>
      <c r="AW287" s="270">
        <v>-0.22</v>
      </c>
      <c r="AX287" s="270">
        <v>0.5</v>
      </c>
      <c r="AY287" s="270">
        <v>0</v>
      </c>
      <c r="AZ287" s="270">
        <v>0</v>
      </c>
      <c r="BA287" s="270">
        <v>0</v>
      </c>
      <c r="BB287" s="270">
        <v>0</v>
      </c>
      <c r="BC287" s="270">
        <v>0</v>
      </c>
      <c r="BD287" s="270">
        <v>0</v>
      </c>
      <c r="BE287" s="270">
        <v>0</v>
      </c>
      <c r="BF287" s="270">
        <v>0</v>
      </c>
      <c r="BG287" s="270">
        <v>0</v>
      </c>
    </row>
    <row r="288" spans="1:59">
      <c r="A288" s="267" t="s">
        <v>666</v>
      </c>
      <c r="B288" s="268">
        <v>3.4916666666666672E-2</v>
      </c>
      <c r="C288" s="268">
        <v>0.08</v>
      </c>
      <c r="D288" s="268">
        <v>0</v>
      </c>
      <c r="E288" s="268"/>
      <c r="F288" s="269">
        <v>608</v>
      </c>
      <c r="G288" s="270">
        <v>2.1999999999999999E-2</v>
      </c>
      <c r="H288" s="270">
        <v>2E-3</v>
      </c>
      <c r="I288" s="270">
        <v>1E-3</v>
      </c>
      <c r="J288" s="270">
        <v>5.0000000000000001E-3</v>
      </c>
      <c r="K288" s="270">
        <v>1E-3</v>
      </c>
      <c r="L288" s="270">
        <v>3.916666666666669E-3</v>
      </c>
      <c r="M288" s="271">
        <v>36.184210526315788</v>
      </c>
      <c r="N288" s="269">
        <v>618</v>
      </c>
      <c r="O288" s="269">
        <v>629</v>
      </c>
      <c r="P288" s="269">
        <v>639</v>
      </c>
      <c r="Q288" s="269">
        <v>651</v>
      </c>
      <c r="R288" s="269">
        <v>663</v>
      </c>
      <c r="S288" s="269" t="s">
        <v>203</v>
      </c>
      <c r="T288" s="270">
        <v>2.1999999999999999E-2</v>
      </c>
      <c r="U288" s="270">
        <v>2.1999999999999999E-2</v>
      </c>
      <c r="V288" s="270">
        <v>2.1999999999999999E-2</v>
      </c>
      <c r="W288" s="270">
        <v>2.3E-2</v>
      </c>
      <c r="X288" s="270">
        <v>2.3E-2</v>
      </c>
      <c r="Y288" s="270">
        <v>3.0000000000000001E-3</v>
      </c>
      <c r="Z288" s="270">
        <v>3.0000000000000001E-3</v>
      </c>
      <c r="AA288" s="270">
        <v>3.0000000000000001E-3</v>
      </c>
      <c r="AB288" s="270">
        <v>4.0000000000000001E-3</v>
      </c>
      <c r="AC288" s="270">
        <v>4.0000000000000001E-3</v>
      </c>
      <c r="AD288" s="270">
        <v>0</v>
      </c>
      <c r="AE288" s="270">
        <v>0</v>
      </c>
      <c r="AF288" s="270">
        <v>0</v>
      </c>
      <c r="AG288" s="270">
        <v>0</v>
      </c>
      <c r="AH288" s="270">
        <v>0</v>
      </c>
      <c r="AI288" s="270">
        <v>5.0000000000000001E-3</v>
      </c>
      <c r="AJ288" s="270">
        <v>5.0000000000000001E-3</v>
      </c>
      <c r="AK288" s="270">
        <v>6.0000000000000001E-3</v>
      </c>
      <c r="AL288" s="270">
        <v>6.0000000000000001E-3</v>
      </c>
      <c r="AM288" s="270">
        <v>7.0000000000000001E-3</v>
      </c>
      <c r="AN288" s="270">
        <v>1E-3</v>
      </c>
      <c r="AO288" s="270">
        <v>1E-3</v>
      </c>
      <c r="AP288" s="270">
        <v>1E-3</v>
      </c>
      <c r="AQ288" s="270">
        <v>1E-3</v>
      </c>
      <c r="AR288" s="270">
        <v>1E-3</v>
      </c>
      <c r="AS288" s="270">
        <v>3.0000000000000001E-3</v>
      </c>
      <c r="AT288" s="270">
        <v>3.0000000000000001E-3</v>
      </c>
      <c r="AU288" s="270">
        <v>3.0000000000000001E-3</v>
      </c>
      <c r="AV288" s="270">
        <v>4.0000000000000001E-3</v>
      </c>
      <c r="AW288" s="270">
        <v>4.0000000000000001E-3</v>
      </c>
      <c r="AX288" s="270">
        <v>0</v>
      </c>
      <c r="AY288" s="270">
        <v>0</v>
      </c>
      <c r="AZ288" s="270">
        <v>0</v>
      </c>
      <c r="BA288" s="270">
        <v>0</v>
      </c>
      <c r="BB288" s="270">
        <v>0</v>
      </c>
      <c r="BC288" s="270">
        <v>0</v>
      </c>
      <c r="BD288" s="270">
        <v>0</v>
      </c>
      <c r="BE288" s="270">
        <v>0</v>
      </c>
      <c r="BF288" s="270">
        <v>0</v>
      </c>
      <c r="BG288" s="270">
        <v>0</v>
      </c>
    </row>
    <row r="289" spans="1:59">
      <c r="A289" s="267" t="s">
        <v>667</v>
      </c>
      <c r="B289" s="268">
        <v>24.292333333333335</v>
      </c>
      <c r="C289" s="268">
        <v>106</v>
      </c>
      <c r="D289" s="268">
        <v>23.603999999999999</v>
      </c>
      <c r="E289" s="268"/>
      <c r="F289" s="269">
        <v>0</v>
      </c>
      <c r="G289" s="270">
        <v>0</v>
      </c>
      <c r="H289" s="270">
        <v>0</v>
      </c>
      <c r="I289" s="270">
        <v>0.77</v>
      </c>
      <c r="J289" s="270">
        <v>0</v>
      </c>
      <c r="K289" s="270">
        <v>0</v>
      </c>
      <c r="L289" s="270">
        <v>-8.1666666666663446E-2</v>
      </c>
      <c r="M289" s="271" t="s">
        <v>395</v>
      </c>
      <c r="N289" s="269">
        <v>0</v>
      </c>
      <c r="O289" s="269">
        <v>0</v>
      </c>
      <c r="P289" s="269">
        <v>0</v>
      </c>
      <c r="Q289" s="269">
        <v>0</v>
      </c>
      <c r="R289" s="269">
        <v>0</v>
      </c>
      <c r="S289" s="269" t="s">
        <v>217</v>
      </c>
      <c r="T289" s="270">
        <v>0</v>
      </c>
      <c r="U289" s="270">
        <v>0</v>
      </c>
      <c r="V289" s="270">
        <v>0</v>
      </c>
      <c r="W289" s="270">
        <v>0</v>
      </c>
      <c r="X289" s="270">
        <v>0</v>
      </c>
      <c r="Y289" s="270">
        <v>0</v>
      </c>
      <c r="Z289" s="270">
        <v>0</v>
      </c>
      <c r="AA289" s="270">
        <v>0</v>
      </c>
      <c r="AB289" s="270">
        <v>0</v>
      </c>
      <c r="AC289" s="270">
        <v>0</v>
      </c>
      <c r="AD289" s="270">
        <v>0</v>
      </c>
      <c r="AE289" s="270">
        <v>0</v>
      </c>
      <c r="AF289" s="270">
        <v>0</v>
      </c>
      <c r="AG289" s="270">
        <v>0</v>
      </c>
      <c r="AH289" s="270">
        <v>0</v>
      </c>
      <c r="AI289" s="270">
        <v>0</v>
      </c>
      <c r="AJ289" s="270">
        <v>0</v>
      </c>
      <c r="AK289" s="270">
        <v>0</v>
      </c>
      <c r="AL289" s="270">
        <v>0</v>
      </c>
      <c r="AM289" s="270">
        <v>0</v>
      </c>
      <c r="AN289" s="270">
        <v>0</v>
      </c>
      <c r="AO289" s="270">
        <v>0</v>
      </c>
      <c r="AP289" s="270">
        <v>0</v>
      </c>
      <c r="AQ289" s="270">
        <v>0</v>
      </c>
      <c r="AR289" s="270">
        <v>0</v>
      </c>
      <c r="AS289" s="270">
        <v>6.2E-2</v>
      </c>
      <c r="AT289" s="270">
        <v>6.2E-2</v>
      </c>
      <c r="AU289" s="270">
        <v>6.2E-2</v>
      </c>
      <c r="AV289" s="270">
        <v>6.2E-2</v>
      </c>
      <c r="AW289" s="270">
        <v>6.2E-2</v>
      </c>
      <c r="AX289" s="270">
        <v>0</v>
      </c>
      <c r="AY289" s="270">
        <v>0</v>
      </c>
      <c r="AZ289" s="270">
        <v>0</v>
      </c>
      <c r="BA289" s="270">
        <v>0</v>
      </c>
      <c r="BB289" s="270">
        <v>0</v>
      </c>
      <c r="BC289" s="270">
        <v>40</v>
      </c>
      <c r="BD289" s="270">
        <v>0</v>
      </c>
      <c r="BE289" s="270">
        <v>0</v>
      </c>
      <c r="BF289" s="270">
        <v>0</v>
      </c>
      <c r="BG289" s="270">
        <v>0</v>
      </c>
    </row>
    <row r="290" spans="1:59">
      <c r="A290" s="267" t="s">
        <v>668</v>
      </c>
      <c r="B290" s="268">
        <v>0.22375</v>
      </c>
      <c r="C290" s="268">
        <v>2</v>
      </c>
      <c r="D290" s="268">
        <v>0</v>
      </c>
      <c r="E290" s="268"/>
      <c r="F290" s="269">
        <v>1257</v>
      </c>
      <c r="G290" s="270">
        <v>0.2</v>
      </c>
      <c r="H290" s="270">
        <v>1.4E-2</v>
      </c>
      <c r="I290" s="270">
        <v>0</v>
      </c>
      <c r="J290" s="270">
        <v>0</v>
      </c>
      <c r="K290" s="270">
        <v>8.9999999999999993E-3</v>
      </c>
      <c r="L290" s="270">
        <v>7.4999999999997291E-4</v>
      </c>
      <c r="M290" s="271">
        <v>159.10898965791569</v>
      </c>
      <c r="N290" s="269">
        <v>921</v>
      </c>
      <c r="O290" s="269">
        <v>1183</v>
      </c>
      <c r="P290" s="269">
        <v>1445</v>
      </c>
      <c r="Q290" s="269">
        <v>1707</v>
      </c>
      <c r="R290" s="269">
        <v>1969</v>
      </c>
      <c r="S290" s="269" t="s">
        <v>216</v>
      </c>
      <c r="T290" s="270">
        <v>0.23100000000000001</v>
      </c>
      <c r="U290" s="270">
        <v>0.29599999999999999</v>
      </c>
      <c r="V290" s="270">
        <v>0.36199999999999999</v>
      </c>
      <c r="W290" s="270">
        <v>0.43</v>
      </c>
      <c r="X290" s="270">
        <v>0.49399999999999999</v>
      </c>
      <c r="Y290" s="270">
        <v>1E-3</v>
      </c>
      <c r="Z290" s="270">
        <v>3.0000000000000001E-3</v>
      </c>
      <c r="AA290" s="270">
        <v>4.0000000000000001E-3</v>
      </c>
      <c r="AB290" s="270">
        <v>5.0000000000000001E-3</v>
      </c>
      <c r="AC290" s="270">
        <v>6.0000000000000001E-3</v>
      </c>
      <c r="AD290" s="270">
        <v>0</v>
      </c>
      <c r="AE290" s="270">
        <v>0</v>
      </c>
      <c r="AF290" s="270">
        <v>0</v>
      </c>
      <c r="AG290" s="270">
        <v>0</v>
      </c>
      <c r="AH290" s="270">
        <v>0</v>
      </c>
      <c r="AI290" s="270">
        <v>0</v>
      </c>
      <c r="AJ290" s="270">
        <v>0</v>
      </c>
      <c r="AK290" s="270">
        <v>0</v>
      </c>
      <c r="AL290" s="270">
        <v>0</v>
      </c>
      <c r="AM290" s="270">
        <v>0</v>
      </c>
      <c r="AN290" s="270">
        <v>5.0000000000000001E-3</v>
      </c>
      <c r="AO290" s="270">
        <v>5.0000000000000001E-3</v>
      </c>
      <c r="AP290" s="270">
        <v>5.0000000000000001E-3</v>
      </c>
      <c r="AQ290" s="270">
        <v>5.0000000000000001E-3</v>
      </c>
      <c r="AR290" s="270">
        <v>5.0000000000000001E-3</v>
      </c>
      <c r="AS290" s="270">
        <v>6.0000000000000001E-3</v>
      </c>
      <c r="AT290" s="270">
        <v>8.0000000000000002E-3</v>
      </c>
      <c r="AU290" s="270">
        <v>0.01</v>
      </c>
      <c r="AV290" s="270">
        <v>1.0999999999999999E-2</v>
      </c>
      <c r="AW290" s="270">
        <v>1.2999999999999999E-2</v>
      </c>
      <c r="AX290" s="270">
        <v>0</v>
      </c>
      <c r="AY290" s="270">
        <v>0</v>
      </c>
      <c r="AZ290" s="270">
        <v>0</v>
      </c>
      <c r="BA290" s="270">
        <v>0</v>
      </c>
      <c r="BB290" s="270">
        <v>0</v>
      </c>
      <c r="BC290" s="270">
        <v>0</v>
      </c>
      <c r="BD290" s="270">
        <v>0</v>
      </c>
      <c r="BE290" s="270">
        <v>0</v>
      </c>
      <c r="BF290" s="270">
        <v>0</v>
      </c>
      <c r="BG290" s="270">
        <v>0</v>
      </c>
    </row>
    <row r="291" spans="1:59">
      <c r="A291" s="267" t="s">
        <v>172</v>
      </c>
      <c r="B291" s="268">
        <v>6.3569999999999993</v>
      </c>
      <c r="C291" s="268">
        <v>12</v>
      </c>
      <c r="D291" s="268">
        <v>2.0149999999999997</v>
      </c>
      <c r="E291" s="268"/>
      <c r="F291" s="269">
        <v>21350</v>
      </c>
      <c r="G291" s="270">
        <v>1.79</v>
      </c>
      <c r="H291" s="270">
        <v>0.47699999999999998</v>
      </c>
      <c r="I291" s="270">
        <v>0.14699999999999999</v>
      </c>
      <c r="J291" s="270">
        <v>0.17</v>
      </c>
      <c r="K291" s="270">
        <v>0.22800000000000001</v>
      </c>
      <c r="L291" s="270">
        <v>1.5299999999999994</v>
      </c>
      <c r="M291" s="271">
        <v>83.840749414519905</v>
      </c>
      <c r="N291" s="269">
        <v>22634</v>
      </c>
      <c r="O291" s="269">
        <v>23211</v>
      </c>
      <c r="P291" s="269">
        <v>23791</v>
      </c>
      <c r="Q291" s="269">
        <v>24386</v>
      </c>
      <c r="R291" s="269">
        <v>25250</v>
      </c>
      <c r="S291" s="269" t="s">
        <v>212</v>
      </c>
      <c r="T291" s="270">
        <v>1.6180000000000001</v>
      </c>
      <c r="U291" s="270">
        <v>1.659</v>
      </c>
      <c r="V291" s="270">
        <v>1.7</v>
      </c>
      <c r="W291" s="270">
        <v>1.74</v>
      </c>
      <c r="X291" s="270">
        <v>1.8</v>
      </c>
      <c r="Y291" s="270">
        <v>0.47899999999999998</v>
      </c>
      <c r="Z291" s="270">
        <v>0.49</v>
      </c>
      <c r="AA291" s="270">
        <v>0.497</v>
      </c>
      <c r="AB291" s="270">
        <v>0.499</v>
      </c>
      <c r="AC291" s="270">
        <v>1.0900000000000001</v>
      </c>
      <c r="AD291" s="270">
        <v>0.2</v>
      </c>
      <c r="AE291" s="270">
        <v>0.22</v>
      </c>
      <c r="AF291" s="270">
        <v>0.28000000000000003</v>
      </c>
      <c r="AG291" s="270">
        <v>0.28199999999999997</v>
      </c>
      <c r="AH291" s="270">
        <v>0.28499999999999998</v>
      </c>
      <c r="AI291" s="270">
        <v>0.17299999999999999</v>
      </c>
      <c r="AJ291" s="270">
        <v>0.17699999999999999</v>
      </c>
      <c r="AK291" s="270">
        <v>0.182</v>
      </c>
      <c r="AL291" s="270">
        <v>0.186</v>
      </c>
      <c r="AM291" s="270">
        <v>0.192</v>
      </c>
      <c r="AN291" s="270">
        <v>0.14000000000000001</v>
      </c>
      <c r="AO291" s="270">
        <v>0.14000000000000001</v>
      </c>
      <c r="AP291" s="270">
        <v>0.14000000000000001</v>
      </c>
      <c r="AQ291" s="270">
        <v>0.14000000000000001</v>
      </c>
      <c r="AR291" s="270">
        <v>0.14000000000000001</v>
      </c>
      <c r="AS291" s="270">
        <v>1.9419999999999999</v>
      </c>
      <c r="AT291" s="270">
        <v>2.0329999999999999</v>
      </c>
      <c r="AU291" s="270">
        <v>2.1349999999999998</v>
      </c>
      <c r="AV291" s="270">
        <v>2.2280000000000002</v>
      </c>
      <c r="AW291" s="270">
        <v>2.3359999999999999</v>
      </c>
      <c r="AX291" s="270">
        <v>0</v>
      </c>
      <c r="AY291" s="270">
        <v>0</v>
      </c>
      <c r="AZ291" s="270">
        <v>0</v>
      </c>
      <c r="BA291" s="270">
        <v>0</v>
      </c>
      <c r="BB291" s="270">
        <v>0</v>
      </c>
      <c r="BC291" s="270">
        <v>0</v>
      </c>
      <c r="BD291" s="270">
        <v>0</v>
      </c>
      <c r="BE291" s="270">
        <v>0</v>
      </c>
      <c r="BF291" s="270">
        <v>0</v>
      </c>
      <c r="BG291" s="270">
        <v>0</v>
      </c>
    </row>
    <row r="292" spans="1:59">
      <c r="A292" s="267" t="s">
        <v>669</v>
      </c>
      <c r="B292" s="268" t="s">
        <v>395</v>
      </c>
      <c r="C292" s="268">
        <v>0</v>
      </c>
      <c r="D292" s="268">
        <v>0</v>
      </c>
      <c r="E292" s="268"/>
      <c r="F292" s="269" t="e">
        <v>#N/A</v>
      </c>
      <c r="G292" s="270">
        <v>0</v>
      </c>
      <c r="H292" s="270">
        <v>0</v>
      </c>
      <c r="I292" s="270">
        <v>0</v>
      </c>
      <c r="J292" s="270">
        <v>0</v>
      </c>
      <c r="K292" s="270">
        <v>0</v>
      </c>
      <c r="L292" s="270" t="e">
        <v>#VALUE!</v>
      </c>
      <c r="M292" s="271" t="s">
        <v>395</v>
      </c>
      <c r="N292" s="269">
        <v>0</v>
      </c>
      <c r="O292" s="269">
        <v>0</v>
      </c>
      <c r="P292" s="269">
        <v>0</v>
      </c>
      <c r="Q292" s="269">
        <v>0</v>
      </c>
      <c r="R292" s="269">
        <v>0</v>
      </c>
      <c r="S292" s="269" t="s">
        <v>218</v>
      </c>
      <c r="T292" s="270">
        <v>0</v>
      </c>
      <c r="U292" s="270">
        <v>0</v>
      </c>
      <c r="V292" s="270">
        <v>0</v>
      </c>
      <c r="W292" s="270">
        <v>0</v>
      </c>
      <c r="X292" s="270">
        <v>0</v>
      </c>
      <c r="Y292" s="270">
        <v>0</v>
      </c>
      <c r="Z292" s="270">
        <v>0</v>
      </c>
      <c r="AA292" s="270">
        <v>0</v>
      </c>
      <c r="AB292" s="270">
        <v>0</v>
      </c>
      <c r="AC292" s="270">
        <v>0</v>
      </c>
      <c r="AD292" s="270">
        <v>0</v>
      </c>
      <c r="AE292" s="270">
        <v>0</v>
      </c>
      <c r="AF292" s="270">
        <v>0</v>
      </c>
      <c r="AG292" s="270">
        <v>0</v>
      </c>
      <c r="AH292" s="270">
        <v>0</v>
      </c>
      <c r="AI292" s="270">
        <v>0</v>
      </c>
      <c r="AJ292" s="270">
        <v>0</v>
      </c>
      <c r="AK292" s="270">
        <v>0</v>
      </c>
      <c r="AL292" s="270">
        <v>0</v>
      </c>
      <c r="AM292" s="270">
        <v>0</v>
      </c>
      <c r="AN292" s="270">
        <v>0</v>
      </c>
      <c r="AO292" s="270">
        <v>0</v>
      </c>
      <c r="AP292" s="270">
        <v>0</v>
      </c>
      <c r="AQ292" s="270">
        <v>0</v>
      </c>
      <c r="AR292" s="270">
        <v>0</v>
      </c>
      <c r="AS292" s="270">
        <v>0</v>
      </c>
      <c r="AT292" s="270">
        <v>0</v>
      </c>
      <c r="AU292" s="270">
        <v>0</v>
      </c>
      <c r="AV292" s="270">
        <v>0</v>
      </c>
      <c r="AW292" s="270">
        <v>0</v>
      </c>
      <c r="AX292" s="270">
        <v>0</v>
      </c>
      <c r="AY292" s="270">
        <v>0</v>
      </c>
      <c r="AZ292" s="270">
        <v>0</v>
      </c>
      <c r="BA292" s="270">
        <v>0</v>
      </c>
      <c r="BB292" s="270">
        <v>0</v>
      </c>
      <c r="BC292" s="270">
        <v>0</v>
      </c>
      <c r="BD292" s="270">
        <v>0</v>
      </c>
      <c r="BE292" s="270">
        <v>0</v>
      </c>
      <c r="BF292" s="270">
        <v>0</v>
      </c>
      <c r="BG292" s="270">
        <v>0</v>
      </c>
    </row>
    <row r="293" spans="1:59">
      <c r="A293" s="267" t="s">
        <v>670</v>
      </c>
      <c r="B293" s="268">
        <v>2.8195833333333336</v>
      </c>
      <c r="C293" s="268">
        <v>6.95</v>
      </c>
      <c r="D293" s="268">
        <v>0</v>
      </c>
      <c r="E293" s="268"/>
      <c r="F293" s="269">
        <v>22300</v>
      </c>
      <c r="G293" s="270">
        <v>0.91500000000000004</v>
      </c>
      <c r="H293" s="270">
        <v>0.56899999999999995</v>
      </c>
      <c r="I293" s="270">
        <v>0.95199999999999996</v>
      </c>
      <c r="J293" s="270">
        <v>3.5999999999999997E-2</v>
      </c>
      <c r="K293" s="270">
        <v>0.19</v>
      </c>
      <c r="L293" s="270">
        <v>0.15758333333333363</v>
      </c>
      <c r="M293" s="271">
        <v>41.031390134529147</v>
      </c>
      <c r="N293" s="269">
        <v>24586</v>
      </c>
      <c r="O293" s="269">
        <v>25815</v>
      </c>
      <c r="P293" s="269">
        <v>27106</v>
      </c>
      <c r="Q293" s="269">
        <v>28461</v>
      </c>
      <c r="R293" s="269">
        <v>29884</v>
      </c>
      <c r="S293" s="269" t="s">
        <v>197</v>
      </c>
      <c r="T293" s="270">
        <v>0.97</v>
      </c>
      <c r="U293" s="270">
        <v>1.01</v>
      </c>
      <c r="V293" s="270">
        <v>1.07</v>
      </c>
      <c r="W293" s="270">
        <v>1.1200000000000001</v>
      </c>
      <c r="X293" s="270">
        <v>1.17</v>
      </c>
      <c r="Y293" s="270">
        <v>0.61</v>
      </c>
      <c r="Z293" s="270">
        <v>0.64</v>
      </c>
      <c r="AA293" s="270">
        <v>0.67</v>
      </c>
      <c r="AB293" s="270">
        <v>0.7</v>
      </c>
      <c r="AC293" s="270">
        <v>0.74</v>
      </c>
      <c r="AD293" s="270">
        <v>0.88</v>
      </c>
      <c r="AE293" s="270">
        <v>0.92</v>
      </c>
      <c r="AF293" s="270">
        <v>0.96</v>
      </c>
      <c r="AG293" s="270">
        <v>1.01</v>
      </c>
      <c r="AH293" s="270">
        <v>1.06</v>
      </c>
      <c r="AI293" s="270">
        <v>0.02</v>
      </c>
      <c r="AJ293" s="270">
        <v>0.02</v>
      </c>
      <c r="AK293" s="270">
        <v>0.02</v>
      </c>
      <c r="AL293" s="270">
        <v>0.02</v>
      </c>
      <c r="AM293" s="270">
        <v>0.02</v>
      </c>
      <c r="AN293" s="270">
        <v>0.2</v>
      </c>
      <c r="AO293" s="270">
        <v>0.2</v>
      </c>
      <c r="AP293" s="270">
        <v>0.2</v>
      </c>
      <c r="AQ293" s="270">
        <v>0.2</v>
      </c>
      <c r="AR293" s="270">
        <v>0.2</v>
      </c>
      <c r="AS293" s="270">
        <v>0.32600000000000001</v>
      </c>
      <c r="AT293" s="270">
        <v>0.34</v>
      </c>
      <c r="AU293" s="270">
        <v>0.35499999999999998</v>
      </c>
      <c r="AV293" s="270">
        <v>0.371</v>
      </c>
      <c r="AW293" s="270">
        <v>0.38800000000000001</v>
      </c>
      <c r="AX293" s="270">
        <v>0</v>
      </c>
      <c r="AY293" s="270">
        <v>0</v>
      </c>
      <c r="AZ293" s="270">
        <v>0</v>
      </c>
      <c r="BA293" s="270">
        <v>0</v>
      </c>
      <c r="BB293" s="270">
        <v>0</v>
      </c>
      <c r="BC293" s="270">
        <v>0</v>
      </c>
      <c r="BD293" s="270">
        <v>0</v>
      </c>
      <c r="BE293" s="270">
        <v>0</v>
      </c>
      <c r="BF293" s="270">
        <v>0</v>
      </c>
      <c r="BG293" s="270">
        <v>0</v>
      </c>
    </row>
    <row r="294" spans="1:59">
      <c r="A294" s="267" t="s">
        <v>671</v>
      </c>
      <c r="B294" s="268">
        <v>0.2114166666666667</v>
      </c>
      <c r="C294" s="268">
        <v>0.372</v>
      </c>
      <c r="D294" s="268">
        <v>0</v>
      </c>
      <c r="E294" s="268"/>
      <c r="F294" s="269">
        <v>3000</v>
      </c>
      <c r="G294" s="270">
        <v>0.13500000000000001</v>
      </c>
      <c r="H294" s="270">
        <v>2.4E-2</v>
      </c>
      <c r="I294" s="270">
        <v>1.2E-2</v>
      </c>
      <c r="J294" s="270">
        <v>2E-3</v>
      </c>
      <c r="K294" s="270">
        <v>0.01</v>
      </c>
      <c r="L294" s="270">
        <v>2.8416666666666673E-2</v>
      </c>
      <c r="M294" s="271">
        <v>45</v>
      </c>
      <c r="N294" s="269">
        <v>3000</v>
      </c>
      <c r="O294" s="269">
        <v>3250</v>
      </c>
      <c r="P294" s="269">
        <v>3500</v>
      </c>
      <c r="Q294" s="269">
        <v>3750</v>
      </c>
      <c r="R294" s="269">
        <v>4000</v>
      </c>
      <c r="S294" s="269" t="s">
        <v>150</v>
      </c>
      <c r="T294" s="270">
        <v>0.15</v>
      </c>
      <c r="U294" s="270">
        <v>0.16300000000000001</v>
      </c>
      <c r="V294" s="270">
        <v>0.17499999999999999</v>
      </c>
      <c r="W294" s="270">
        <v>0.188</v>
      </c>
      <c r="X294" s="270">
        <v>0.2</v>
      </c>
      <c r="Y294" s="270">
        <v>3.7999999999999999E-2</v>
      </c>
      <c r="Z294" s="270">
        <v>4.9000000000000002E-2</v>
      </c>
      <c r="AA294" s="270">
        <v>6.3E-2</v>
      </c>
      <c r="AB294" s="270">
        <v>7.0000000000000007E-2</v>
      </c>
      <c r="AC294" s="270">
        <v>7.4999999999999997E-2</v>
      </c>
      <c r="AD294" s="270">
        <v>8.9999999999999993E-3</v>
      </c>
      <c r="AE294" s="270">
        <v>0.01</v>
      </c>
      <c r="AF294" s="270">
        <v>1.0999999999999999E-2</v>
      </c>
      <c r="AG294" s="270">
        <v>1.2E-2</v>
      </c>
      <c r="AH294" s="270">
        <v>1.2E-2</v>
      </c>
      <c r="AI294" s="270">
        <v>6.0000000000000001E-3</v>
      </c>
      <c r="AJ294" s="270">
        <v>0.01</v>
      </c>
      <c r="AK294" s="270">
        <v>1.6E-2</v>
      </c>
      <c r="AL294" s="270">
        <v>1.6E-2</v>
      </c>
      <c r="AM294" s="270">
        <v>1.6E-2</v>
      </c>
      <c r="AN294" s="270">
        <v>1.4999999999999999E-2</v>
      </c>
      <c r="AO294" s="270">
        <v>1.4999999999999999E-2</v>
      </c>
      <c r="AP294" s="270">
        <v>1.4999999999999999E-2</v>
      </c>
      <c r="AQ294" s="270">
        <v>1.4999999999999999E-2</v>
      </c>
      <c r="AR294" s="270">
        <v>1.4999999999999999E-2</v>
      </c>
      <c r="AS294" s="270">
        <v>4.0000000000000001E-3</v>
      </c>
      <c r="AT294" s="270">
        <v>4.0000000000000001E-3</v>
      </c>
      <c r="AU294" s="270">
        <v>5.0000000000000001E-3</v>
      </c>
      <c r="AV294" s="270">
        <v>5.0000000000000001E-3</v>
      </c>
      <c r="AW294" s="270">
        <v>6.0000000000000001E-3</v>
      </c>
      <c r="AX294" s="270">
        <v>0.13699999999999998</v>
      </c>
      <c r="AY294" s="270">
        <v>0</v>
      </c>
      <c r="AZ294" s="270">
        <v>0</v>
      </c>
      <c r="BA294" s="270">
        <v>0</v>
      </c>
      <c r="BB294" s="270">
        <v>0</v>
      </c>
      <c r="BC294" s="270">
        <v>0</v>
      </c>
      <c r="BD294" s="270">
        <v>0</v>
      </c>
      <c r="BE294" s="270">
        <v>0</v>
      </c>
      <c r="BF294" s="270">
        <v>0</v>
      </c>
      <c r="BG294" s="270">
        <v>0</v>
      </c>
    </row>
    <row r="295" spans="1:59">
      <c r="A295" s="267" t="s">
        <v>672</v>
      </c>
      <c r="B295" s="268">
        <v>4.5166666666666667E-2</v>
      </c>
      <c r="C295" s="268">
        <v>0.06</v>
      </c>
      <c r="D295" s="268">
        <v>0</v>
      </c>
      <c r="E295" s="268"/>
      <c r="F295" s="269">
        <v>537</v>
      </c>
      <c r="G295" s="270">
        <v>3.7999999999999999E-2</v>
      </c>
      <c r="H295" s="270">
        <v>2E-3</v>
      </c>
      <c r="I295" s="270">
        <v>0</v>
      </c>
      <c r="J295" s="270">
        <v>0</v>
      </c>
      <c r="K295" s="270">
        <v>1E-3</v>
      </c>
      <c r="L295" s="270">
        <v>4.1666666666666657E-3</v>
      </c>
      <c r="M295" s="271">
        <v>70.76350093109869</v>
      </c>
      <c r="N295" s="269">
        <v>541</v>
      </c>
      <c r="O295" s="269">
        <v>549</v>
      </c>
      <c r="P295" s="269">
        <v>557</v>
      </c>
      <c r="Q295" s="269">
        <v>565</v>
      </c>
      <c r="R295" s="269">
        <v>573</v>
      </c>
      <c r="S295" s="269" t="s">
        <v>222</v>
      </c>
      <c r="T295" s="270">
        <v>3.7999999999999999E-2</v>
      </c>
      <c r="U295" s="270">
        <v>3.7999999999999999E-2</v>
      </c>
      <c r="V295" s="270">
        <v>3.7999999999999999E-2</v>
      </c>
      <c r="W295" s="270">
        <v>3.9E-2</v>
      </c>
      <c r="X295" s="270">
        <v>3.9E-2</v>
      </c>
      <c r="Y295" s="270">
        <v>2E-3</v>
      </c>
      <c r="Z295" s="270">
        <v>2E-3</v>
      </c>
      <c r="AA295" s="270">
        <v>2E-3</v>
      </c>
      <c r="AB295" s="270">
        <v>2E-3</v>
      </c>
      <c r="AC295" s="270">
        <v>3.0000000000000001E-3</v>
      </c>
      <c r="AD295" s="270">
        <v>0</v>
      </c>
      <c r="AE295" s="270">
        <v>0</v>
      </c>
      <c r="AF295" s="270">
        <v>0</v>
      </c>
      <c r="AG295" s="270">
        <v>0</v>
      </c>
      <c r="AH295" s="270">
        <v>0</v>
      </c>
      <c r="AI295" s="270">
        <v>0</v>
      </c>
      <c r="AJ295" s="270">
        <v>0</v>
      </c>
      <c r="AK295" s="270">
        <v>0</v>
      </c>
      <c r="AL295" s="270">
        <v>0</v>
      </c>
      <c r="AM295" s="270">
        <v>0</v>
      </c>
      <c r="AN295" s="270">
        <v>0</v>
      </c>
      <c r="AO295" s="270">
        <v>0</v>
      </c>
      <c r="AP295" s="270">
        <v>0</v>
      </c>
      <c r="AQ295" s="270">
        <v>0</v>
      </c>
      <c r="AR295" s="270">
        <v>0</v>
      </c>
      <c r="AS295" s="270">
        <v>4.0000000000000001E-3</v>
      </c>
      <c r="AT295" s="270">
        <v>4.0000000000000001E-3</v>
      </c>
      <c r="AU295" s="270">
        <v>4.0000000000000001E-3</v>
      </c>
      <c r="AV295" s="270">
        <v>4.0000000000000001E-3</v>
      </c>
      <c r="AW295" s="270">
        <v>4.0000000000000001E-3</v>
      </c>
      <c r="AX295" s="270">
        <v>0</v>
      </c>
      <c r="AY295" s="270">
        <v>0</v>
      </c>
      <c r="AZ295" s="270">
        <v>0</v>
      </c>
      <c r="BA295" s="270">
        <v>0</v>
      </c>
      <c r="BB295" s="270">
        <v>0</v>
      </c>
      <c r="BC295" s="270">
        <v>0</v>
      </c>
      <c r="BD295" s="270">
        <v>0</v>
      </c>
      <c r="BE295" s="270">
        <v>0</v>
      </c>
      <c r="BF295" s="270">
        <v>0</v>
      </c>
      <c r="BG295" s="270">
        <v>0</v>
      </c>
    </row>
    <row r="296" spans="1:59">
      <c r="A296" s="267" t="s">
        <v>673</v>
      </c>
      <c r="B296" s="268">
        <v>0.34883333333333338</v>
      </c>
      <c r="C296" s="268">
        <v>2</v>
      </c>
      <c r="D296" s="268">
        <v>0</v>
      </c>
      <c r="E296" s="268"/>
      <c r="F296" s="269">
        <v>3408</v>
      </c>
      <c r="G296" s="270">
        <v>0.13100000000000001</v>
      </c>
      <c r="H296" s="270">
        <v>4.3999999999999997E-2</v>
      </c>
      <c r="I296" s="270">
        <v>1.2E-2</v>
      </c>
      <c r="J296" s="270">
        <v>0.08</v>
      </c>
      <c r="K296" s="270">
        <v>3.5000000000000003E-2</v>
      </c>
      <c r="L296" s="270">
        <v>4.6833333333333338E-2</v>
      </c>
      <c r="M296" s="271">
        <v>38.438967136150232</v>
      </c>
      <c r="N296" s="269">
        <v>4131</v>
      </c>
      <c r="O296" s="269">
        <v>4338</v>
      </c>
      <c r="P296" s="269">
        <v>4554</v>
      </c>
      <c r="Q296" s="269">
        <v>4782</v>
      </c>
      <c r="R296" s="269">
        <v>5260</v>
      </c>
      <c r="S296" s="269" t="s">
        <v>183</v>
      </c>
      <c r="T296" s="270">
        <v>0.13800000000000001</v>
      </c>
      <c r="U296" s="270">
        <v>0.14499999999999999</v>
      </c>
      <c r="V296" s="270">
        <v>0.152</v>
      </c>
      <c r="W296" s="270">
        <v>0.16</v>
      </c>
      <c r="X296" s="270">
        <v>0.16800000000000001</v>
      </c>
      <c r="Y296" s="270">
        <v>0.501</v>
      </c>
      <c r="Z296" s="270">
        <v>0.52600000000000002</v>
      </c>
      <c r="AA296" s="270">
        <v>0.55200000000000005</v>
      </c>
      <c r="AB296" s="270">
        <v>0.57999999999999996</v>
      </c>
      <c r="AC296" s="270">
        <v>0.60499999999999998</v>
      </c>
      <c r="AD296" s="270">
        <v>1.6E-2</v>
      </c>
      <c r="AE296" s="270">
        <v>1.7000000000000001E-2</v>
      </c>
      <c r="AF296" s="270">
        <v>1.7999999999999999E-2</v>
      </c>
      <c r="AG296" s="270">
        <v>0.02</v>
      </c>
      <c r="AH296" s="270">
        <v>2.1999999999999999E-2</v>
      </c>
      <c r="AI296" s="270">
        <v>0.122</v>
      </c>
      <c r="AJ296" s="270">
        <v>0.128</v>
      </c>
      <c r="AK296" s="270">
        <v>0.13400000000000001</v>
      </c>
      <c r="AL296" s="270">
        <v>0.14099999999999999</v>
      </c>
      <c r="AM296" s="270">
        <v>0.14799999999999999</v>
      </c>
      <c r="AN296" s="270">
        <v>0</v>
      </c>
      <c r="AO296" s="270">
        <v>0</v>
      </c>
      <c r="AP296" s="270">
        <v>0</v>
      </c>
      <c r="AQ296" s="270">
        <v>0</v>
      </c>
      <c r="AR296" s="270">
        <v>1E-3</v>
      </c>
      <c r="AS296" s="270">
        <v>6.9000000000000006E-2</v>
      </c>
      <c r="AT296" s="270">
        <v>7.2999999999999995E-2</v>
      </c>
      <c r="AU296" s="270">
        <v>7.6999999999999999E-2</v>
      </c>
      <c r="AV296" s="270">
        <v>8.1000000000000003E-2</v>
      </c>
      <c r="AW296" s="270">
        <v>8.4000000000000005E-2</v>
      </c>
      <c r="AX296" s="270">
        <v>0</v>
      </c>
      <c r="AY296" s="270">
        <v>0</v>
      </c>
      <c r="AZ296" s="270">
        <v>0</v>
      </c>
      <c r="BA296" s="270">
        <v>0</v>
      </c>
      <c r="BB296" s="270">
        <v>0</v>
      </c>
      <c r="BC296" s="270">
        <v>0</v>
      </c>
      <c r="BD296" s="270">
        <v>0</v>
      </c>
      <c r="BE296" s="270">
        <v>0</v>
      </c>
      <c r="BF296" s="270">
        <v>0</v>
      </c>
      <c r="BG296" s="270">
        <v>0</v>
      </c>
    </row>
    <row r="297" spans="1:59">
      <c r="A297" s="267" t="s">
        <v>674</v>
      </c>
      <c r="B297" s="268">
        <v>2.7284166666666665</v>
      </c>
      <c r="C297" s="268">
        <v>123</v>
      </c>
      <c r="D297" s="268">
        <v>3.2000000000000001E-2</v>
      </c>
      <c r="E297" s="268"/>
      <c r="F297" s="269">
        <v>10909</v>
      </c>
      <c r="G297" s="270">
        <v>1.5</v>
      </c>
      <c r="H297" s="270">
        <v>0.2</v>
      </c>
      <c r="I297" s="270">
        <v>0.3</v>
      </c>
      <c r="J297" s="270">
        <v>0.1</v>
      </c>
      <c r="K297" s="270">
        <v>0.32300000000000001</v>
      </c>
      <c r="L297" s="270">
        <v>0.27341666666666642</v>
      </c>
      <c r="M297" s="271">
        <v>137.50114584288201</v>
      </c>
      <c r="N297" s="269">
        <v>36438</v>
      </c>
      <c r="O297" s="269">
        <v>49344</v>
      </c>
      <c r="P297" s="269">
        <v>64146</v>
      </c>
      <c r="Q297" s="269">
        <v>86726</v>
      </c>
      <c r="R297" s="269">
        <v>112744</v>
      </c>
      <c r="S297" s="269" t="s">
        <v>171</v>
      </c>
      <c r="T297" s="270">
        <v>1.8</v>
      </c>
      <c r="U297" s="270">
        <v>2.25</v>
      </c>
      <c r="V297" s="270">
        <v>2.8130000000000002</v>
      </c>
      <c r="W297" s="270">
        <v>3.6560000000000001</v>
      </c>
      <c r="X297" s="270">
        <v>4.7530000000000001</v>
      </c>
      <c r="Y297" s="270">
        <v>0.246</v>
      </c>
      <c r="Z297" s="270">
        <v>0.308</v>
      </c>
      <c r="AA297" s="270">
        <v>0.38400000000000001</v>
      </c>
      <c r="AB297" s="270">
        <v>0.5</v>
      </c>
      <c r="AC297" s="270">
        <v>0.65</v>
      </c>
      <c r="AD297" s="270">
        <v>0.36599999999999999</v>
      </c>
      <c r="AE297" s="270">
        <v>0.45800000000000002</v>
      </c>
      <c r="AF297" s="270">
        <v>0.57199999999999995</v>
      </c>
      <c r="AG297" s="270">
        <v>0.74299999999999999</v>
      </c>
      <c r="AH297" s="270">
        <v>0.96599999999999997</v>
      </c>
      <c r="AI297" s="270">
        <v>0.126</v>
      </c>
      <c r="AJ297" s="270">
        <v>0.158</v>
      </c>
      <c r="AK297" s="270">
        <v>0.19700000000000001</v>
      </c>
      <c r="AL297" s="270">
        <v>0.25600000000000001</v>
      </c>
      <c r="AM297" s="270">
        <v>0.33300000000000002</v>
      </c>
      <c r="AN297" s="270">
        <v>0.06</v>
      </c>
      <c r="AO297" s="270">
        <v>7.4999999999999997E-2</v>
      </c>
      <c r="AP297" s="270">
        <v>9.4E-2</v>
      </c>
      <c r="AQ297" s="270">
        <v>0.122</v>
      </c>
      <c r="AR297" s="270">
        <v>0.158</v>
      </c>
      <c r="AS297" s="270">
        <v>0.54200000000000004</v>
      </c>
      <c r="AT297" s="270">
        <v>0.67800000000000005</v>
      </c>
      <c r="AU297" s="270">
        <v>0.84699999999999998</v>
      </c>
      <c r="AV297" s="270">
        <v>1.101</v>
      </c>
      <c r="AW297" s="270">
        <v>1.4319999999999999</v>
      </c>
      <c r="AX297" s="270">
        <v>4</v>
      </c>
      <c r="AY297" s="270">
        <v>0</v>
      </c>
      <c r="AZ297" s="270">
        <v>0</v>
      </c>
      <c r="BA297" s="270">
        <v>0</v>
      </c>
      <c r="BB297" s="270">
        <v>0</v>
      </c>
      <c r="BC297" s="270">
        <v>0</v>
      </c>
      <c r="BD297" s="270">
        <v>0</v>
      </c>
      <c r="BE297" s="270">
        <v>0</v>
      </c>
      <c r="BF297" s="270">
        <v>0</v>
      </c>
      <c r="BG297" s="270">
        <v>0</v>
      </c>
    </row>
    <row r="298" spans="1:59">
      <c r="A298" s="267" t="s">
        <v>675</v>
      </c>
      <c r="B298" s="268">
        <v>3.0620833333333333</v>
      </c>
      <c r="C298" s="268">
        <v>12</v>
      </c>
      <c r="D298" s="268">
        <v>0.106</v>
      </c>
      <c r="E298" s="268"/>
      <c r="F298" s="269">
        <v>10487</v>
      </c>
      <c r="G298" s="270">
        <v>0.58299999999999996</v>
      </c>
      <c r="H298" s="270">
        <v>0.29499999999999998</v>
      </c>
      <c r="I298" s="270">
        <v>0.92800000000000005</v>
      </c>
      <c r="J298" s="270">
        <v>0.11899999999999999</v>
      </c>
      <c r="K298" s="270">
        <v>0.34799999999999998</v>
      </c>
      <c r="L298" s="270">
        <v>0.68308333333333326</v>
      </c>
      <c r="M298" s="271">
        <v>55.592638504815483</v>
      </c>
      <c r="N298" s="269">
        <v>12823</v>
      </c>
      <c r="O298" s="269">
        <v>14875</v>
      </c>
      <c r="P298" s="269">
        <v>17255</v>
      </c>
      <c r="Q298" s="269">
        <v>20015</v>
      </c>
      <c r="R298" s="269">
        <v>23217</v>
      </c>
      <c r="S298" s="269" t="s">
        <v>171</v>
      </c>
      <c r="T298" s="270">
        <v>0.73099999999999998</v>
      </c>
      <c r="U298" s="270">
        <v>0.83299999999999996</v>
      </c>
      <c r="V298" s="270">
        <v>0.94899999999999995</v>
      </c>
      <c r="W298" s="270">
        <v>1.101</v>
      </c>
      <c r="X298" s="270">
        <v>1.254</v>
      </c>
      <c r="Y298" s="270">
        <v>0.48799999999999999</v>
      </c>
      <c r="Z298" s="270">
        <v>0.48799999999999999</v>
      </c>
      <c r="AA298" s="270">
        <v>0.48799999999999999</v>
      </c>
      <c r="AB298" s="270">
        <v>0.48799999999999999</v>
      </c>
      <c r="AC298" s="270">
        <v>0.48799999999999999</v>
      </c>
      <c r="AD298" s="270">
        <v>1.266</v>
      </c>
      <c r="AE298" s="270">
        <v>1.468</v>
      </c>
      <c r="AF298" s="270">
        <v>1.7030000000000001</v>
      </c>
      <c r="AG298" s="270">
        <v>1.9750000000000001</v>
      </c>
      <c r="AH298" s="270">
        <v>2.2879999999999998</v>
      </c>
      <c r="AI298" s="270">
        <v>0.1</v>
      </c>
      <c r="AJ298" s="270">
        <v>0.1</v>
      </c>
      <c r="AK298" s="270">
        <v>0.1</v>
      </c>
      <c r="AL298" s="270">
        <v>0.1</v>
      </c>
      <c r="AM298" s="270">
        <v>0.1</v>
      </c>
      <c r="AN298" s="270">
        <v>0.35799999999999998</v>
      </c>
      <c r="AO298" s="270">
        <v>0.41499999999999998</v>
      </c>
      <c r="AP298" s="270">
        <v>0.48199999999999998</v>
      </c>
      <c r="AQ298" s="270">
        <v>0.55900000000000005</v>
      </c>
      <c r="AR298" s="270">
        <v>0.64600000000000002</v>
      </c>
      <c r="AS298" s="270">
        <v>0.93200000000000005</v>
      </c>
      <c r="AT298" s="270">
        <v>1.046</v>
      </c>
      <c r="AU298" s="270">
        <v>1.1779999999999999</v>
      </c>
      <c r="AV298" s="270">
        <v>1.337</v>
      </c>
      <c r="AW298" s="270">
        <v>1.512</v>
      </c>
      <c r="AX298" s="270">
        <v>0</v>
      </c>
      <c r="AY298" s="270">
        <v>0</v>
      </c>
      <c r="AZ298" s="270">
        <v>0</v>
      </c>
      <c r="BA298" s="270">
        <v>0</v>
      </c>
      <c r="BB298" s="270">
        <v>0</v>
      </c>
      <c r="BC298" s="270">
        <v>0</v>
      </c>
      <c r="BD298" s="270">
        <v>0</v>
      </c>
      <c r="BE298" s="270">
        <v>0</v>
      </c>
      <c r="BF298" s="270">
        <v>0</v>
      </c>
      <c r="BG298" s="270">
        <v>0</v>
      </c>
    </row>
    <row r="299" spans="1:59">
      <c r="A299" s="267" t="s">
        <v>676</v>
      </c>
      <c r="B299" s="268">
        <v>0.13708333333333336</v>
      </c>
      <c r="C299" s="268">
        <v>0.25</v>
      </c>
      <c r="D299" s="268">
        <v>7.0000000000000001E-3</v>
      </c>
      <c r="E299" s="268"/>
      <c r="F299" s="269">
        <v>1605</v>
      </c>
      <c r="G299" s="270">
        <v>8.8999999999999996E-2</v>
      </c>
      <c r="H299" s="270">
        <v>1.2E-2</v>
      </c>
      <c r="I299" s="270">
        <v>0</v>
      </c>
      <c r="J299" s="270">
        <v>1.6E-2</v>
      </c>
      <c r="K299" s="270">
        <v>0</v>
      </c>
      <c r="L299" s="270">
        <v>1.3083333333333363E-2</v>
      </c>
      <c r="M299" s="271">
        <v>55.451713395638627</v>
      </c>
      <c r="N299" s="269">
        <v>1700</v>
      </c>
      <c r="O299" s="269">
        <v>1725</v>
      </c>
      <c r="P299" s="269">
        <v>1750</v>
      </c>
      <c r="Q299" s="269">
        <v>1775</v>
      </c>
      <c r="R299" s="269">
        <v>1800</v>
      </c>
      <c r="S299" s="269" t="s">
        <v>200</v>
      </c>
      <c r="T299" s="270">
        <v>0.09</v>
      </c>
      <c r="U299" s="270">
        <v>0.09</v>
      </c>
      <c r="V299" s="270">
        <v>9.0999999999999998E-2</v>
      </c>
      <c r="W299" s="270">
        <v>9.0999999999999998E-2</v>
      </c>
      <c r="X299" s="270">
        <v>9.0999999999999998E-2</v>
      </c>
      <c r="Y299" s="270">
        <v>1.2E-2</v>
      </c>
      <c r="Z299" s="270">
        <v>1.2E-2</v>
      </c>
      <c r="AA299" s="270">
        <v>1.2999999999999999E-2</v>
      </c>
      <c r="AB299" s="270">
        <v>1.2999999999999999E-2</v>
      </c>
      <c r="AC299" s="270">
        <v>1.2999999999999999E-2</v>
      </c>
      <c r="AD299" s="270">
        <v>0</v>
      </c>
      <c r="AE299" s="270">
        <v>0</v>
      </c>
      <c r="AF299" s="270">
        <v>0</v>
      </c>
      <c r="AG299" s="270">
        <v>0</v>
      </c>
      <c r="AH299" s="270">
        <v>0</v>
      </c>
      <c r="AI299" s="270">
        <v>1.6E-2</v>
      </c>
      <c r="AJ299" s="270">
        <v>1.6E-2</v>
      </c>
      <c r="AK299" s="270">
        <v>1.7000000000000001E-2</v>
      </c>
      <c r="AL299" s="270">
        <v>1.7000000000000001E-2</v>
      </c>
      <c r="AM299" s="270">
        <v>1.7000000000000001E-2</v>
      </c>
      <c r="AN299" s="270">
        <v>0</v>
      </c>
      <c r="AO299" s="270">
        <v>0</v>
      </c>
      <c r="AP299" s="270">
        <v>0</v>
      </c>
      <c r="AQ299" s="270">
        <v>0</v>
      </c>
      <c r="AR299" s="270">
        <v>0</v>
      </c>
      <c r="AS299" s="270">
        <v>5.0000000000000001E-3</v>
      </c>
      <c r="AT299" s="270">
        <v>5.0000000000000001E-3</v>
      </c>
      <c r="AU299" s="270">
        <v>5.0000000000000001E-3</v>
      </c>
      <c r="AV299" s="270">
        <v>5.0000000000000001E-3</v>
      </c>
      <c r="AW299" s="270">
        <v>5.0000000000000001E-3</v>
      </c>
      <c r="AX299" s="270">
        <v>0</v>
      </c>
      <c r="AY299" s="270">
        <v>0</v>
      </c>
      <c r="AZ299" s="270">
        <v>0</v>
      </c>
      <c r="BA299" s="270">
        <v>0</v>
      </c>
      <c r="BB299" s="270">
        <v>0</v>
      </c>
      <c r="BC299" s="270">
        <v>0</v>
      </c>
      <c r="BD299" s="270">
        <v>0</v>
      </c>
      <c r="BE299" s="270">
        <v>0</v>
      </c>
      <c r="BF299" s="270">
        <v>0</v>
      </c>
      <c r="BG299" s="270">
        <v>0</v>
      </c>
    </row>
    <row r="300" spans="1:59">
      <c r="A300" s="267" t="s">
        <v>677</v>
      </c>
      <c r="B300" s="268">
        <v>0.22075</v>
      </c>
      <c r="C300" s="268">
        <v>0.27300000000000002</v>
      </c>
      <c r="D300" s="268">
        <v>0</v>
      </c>
      <c r="E300" s="268"/>
      <c r="F300" s="269">
        <v>514</v>
      </c>
      <c r="G300" s="270">
        <v>0.16999999999999998</v>
      </c>
      <c r="H300" s="270">
        <v>0</v>
      </c>
      <c r="I300" s="270">
        <v>0</v>
      </c>
      <c r="J300" s="270">
        <v>0</v>
      </c>
      <c r="K300" s="270">
        <v>0.02</v>
      </c>
      <c r="L300" s="270">
        <v>3.0750000000000027E-2</v>
      </c>
      <c r="M300" s="271">
        <v>330.73929961089488</v>
      </c>
      <c r="N300" s="269">
        <v>514</v>
      </c>
      <c r="O300" s="269">
        <v>514</v>
      </c>
      <c r="P300" s="269">
        <v>514</v>
      </c>
      <c r="Q300" s="269">
        <v>514</v>
      </c>
      <c r="R300" s="269">
        <v>514</v>
      </c>
      <c r="S300" s="269" t="s">
        <v>220</v>
      </c>
      <c r="T300" s="270">
        <v>0.16500000000000001</v>
      </c>
      <c r="U300" s="270">
        <v>0.16500000000000001</v>
      </c>
      <c r="V300" s="270">
        <v>0.16500000000000001</v>
      </c>
      <c r="W300" s="270">
        <v>0.16500000000000001</v>
      </c>
      <c r="X300" s="270">
        <v>0.16500000000000001</v>
      </c>
      <c r="Y300" s="270">
        <v>0</v>
      </c>
      <c r="Z300" s="270">
        <v>0</v>
      </c>
      <c r="AA300" s="270">
        <v>0</v>
      </c>
      <c r="AB300" s="270">
        <v>0</v>
      </c>
      <c r="AC300" s="270">
        <v>0</v>
      </c>
      <c r="AD300" s="270">
        <v>0</v>
      </c>
      <c r="AE300" s="270">
        <v>0</v>
      </c>
      <c r="AF300" s="270">
        <v>0</v>
      </c>
      <c r="AG300" s="270">
        <v>0</v>
      </c>
      <c r="AH300" s="270">
        <v>0</v>
      </c>
      <c r="AI300" s="270">
        <v>0</v>
      </c>
      <c r="AJ300" s="270">
        <v>0</v>
      </c>
      <c r="AK300" s="270">
        <v>0</v>
      </c>
      <c r="AL300" s="270">
        <v>0</v>
      </c>
      <c r="AM300" s="270">
        <v>0</v>
      </c>
      <c r="AN300" s="270">
        <v>0.02</v>
      </c>
      <c r="AO300" s="270">
        <v>0.02</v>
      </c>
      <c r="AP300" s="270">
        <v>0.02</v>
      </c>
      <c r="AQ300" s="270">
        <v>0.02</v>
      </c>
      <c r="AR300" s="270">
        <v>0.02</v>
      </c>
      <c r="AS300" s="270">
        <v>5.0000000000000001E-3</v>
      </c>
      <c r="AT300" s="270">
        <v>5.0000000000000001E-3</v>
      </c>
      <c r="AU300" s="270">
        <v>5.0000000000000001E-3</v>
      </c>
      <c r="AV300" s="270">
        <v>5.0000000000000001E-3</v>
      </c>
      <c r="AW300" s="270">
        <v>5.0000000000000001E-3</v>
      </c>
      <c r="AX300" s="270">
        <v>0</v>
      </c>
      <c r="AY300" s="270">
        <v>0</v>
      </c>
      <c r="AZ300" s="270">
        <v>0</v>
      </c>
      <c r="BA300" s="270">
        <v>0</v>
      </c>
      <c r="BB300" s="270">
        <v>0</v>
      </c>
      <c r="BC300" s="270">
        <v>0</v>
      </c>
      <c r="BD300" s="270">
        <v>0</v>
      </c>
      <c r="BE300" s="270">
        <v>0</v>
      </c>
      <c r="BF300" s="270">
        <v>0</v>
      </c>
      <c r="BG300" s="270">
        <v>0</v>
      </c>
    </row>
    <row r="301" spans="1:59">
      <c r="A301" s="267" t="s">
        <v>678</v>
      </c>
      <c r="B301" s="268">
        <v>2.2329166666666667</v>
      </c>
      <c r="C301" s="268">
        <v>0.15</v>
      </c>
      <c r="D301" s="268">
        <v>0</v>
      </c>
      <c r="E301" s="268"/>
      <c r="F301" s="269">
        <v>1520</v>
      </c>
      <c r="G301" s="270">
        <v>7.8E-2</v>
      </c>
      <c r="H301" s="270">
        <v>8.0000000000000002E-3</v>
      </c>
      <c r="I301" s="270">
        <v>4.0000000000000001E-3</v>
      </c>
      <c r="J301" s="270">
        <v>0</v>
      </c>
      <c r="K301" s="270">
        <v>5.0000000000000001E-3</v>
      </c>
      <c r="L301" s="270">
        <v>2.1379166666666665</v>
      </c>
      <c r="M301" s="271">
        <v>51.315789473684212</v>
      </c>
      <c r="N301" s="269">
        <v>1320</v>
      </c>
      <c r="O301" s="269">
        <v>1330</v>
      </c>
      <c r="P301" s="269">
        <v>1340</v>
      </c>
      <c r="Q301" s="269">
        <v>1350</v>
      </c>
      <c r="R301" s="269">
        <v>1360</v>
      </c>
      <c r="S301" s="269" t="s">
        <v>184</v>
      </c>
      <c r="T301" s="270">
        <v>0.08</v>
      </c>
      <c r="U301" s="270">
        <v>8.5000000000000006E-2</v>
      </c>
      <c r="V301" s="270">
        <v>8.5000000000000006E-2</v>
      </c>
      <c r="W301" s="270">
        <v>0.09</v>
      </c>
      <c r="X301" s="270">
        <v>0.09</v>
      </c>
      <c r="Y301" s="270">
        <v>0.02</v>
      </c>
      <c r="Z301" s="270">
        <v>2.5000000000000001E-2</v>
      </c>
      <c r="AA301" s="270">
        <v>30</v>
      </c>
      <c r="AB301" s="270">
        <v>3.5000000000000003E-2</v>
      </c>
      <c r="AC301" s="270">
        <v>3.5000000000000003E-2</v>
      </c>
      <c r="AD301" s="270">
        <v>1.4999999999999999E-2</v>
      </c>
      <c r="AE301" s="270">
        <v>0.02</v>
      </c>
      <c r="AF301" s="270">
        <v>2.5000000000000001E-2</v>
      </c>
      <c r="AG301" s="270">
        <v>0.03</v>
      </c>
      <c r="AH301" s="270">
        <v>0.03</v>
      </c>
      <c r="AI301" s="270">
        <v>0.01</v>
      </c>
      <c r="AJ301" s="270">
        <v>1.2E-2</v>
      </c>
      <c r="AK301" s="270">
        <v>1.4999999999999999E-2</v>
      </c>
      <c r="AL301" s="270">
        <v>1.6E-2</v>
      </c>
      <c r="AM301" s="270">
        <v>1.7000000000000001E-2</v>
      </c>
      <c r="AN301" s="270">
        <v>0.02</v>
      </c>
      <c r="AO301" s="270">
        <v>2.5000000000000001E-2</v>
      </c>
      <c r="AP301" s="270">
        <v>0.03</v>
      </c>
      <c r="AQ301" s="270">
        <v>3.5000000000000003E-2</v>
      </c>
      <c r="AR301" s="270">
        <v>0.04</v>
      </c>
      <c r="AS301" s="270">
        <v>-0.08</v>
      </c>
      <c r="AT301" s="270">
        <v>-7.0000000000000007E-2</v>
      </c>
      <c r="AU301" s="270">
        <v>-0.06</v>
      </c>
      <c r="AV301" s="270">
        <v>-0.05</v>
      </c>
      <c r="AW301" s="270">
        <v>-0.04</v>
      </c>
      <c r="AX301" s="270">
        <v>0</v>
      </c>
      <c r="AY301" s="270">
        <v>0</v>
      </c>
      <c r="AZ301" s="270">
        <v>0</v>
      </c>
      <c r="BA301" s="270">
        <v>0</v>
      </c>
      <c r="BB301" s="270">
        <v>0</v>
      </c>
      <c r="BC301" s="270">
        <v>0</v>
      </c>
      <c r="BD301" s="270">
        <v>0</v>
      </c>
      <c r="BE301" s="270">
        <v>0</v>
      </c>
      <c r="BF301" s="270">
        <v>0</v>
      </c>
      <c r="BG301" s="270">
        <v>0</v>
      </c>
    </row>
    <row r="302" spans="1:59">
      <c r="A302" s="267" t="s">
        <v>679</v>
      </c>
      <c r="B302" s="268">
        <v>0.75916666666666666</v>
      </c>
      <c r="C302" s="268">
        <v>4.5</v>
      </c>
      <c r="D302" s="268">
        <v>2.6000000000000002E-2</v>
      </c>
      <c r="E302" s="268"/>
      <c r="F302" s="269">
        <v>4871</v>
      </c>
      <c r="G302" s="270">
        <v>0.249</v>
      </c>
      <c r="H302" s="270">
        <v>0.26100000000000001</v>
      </c>
      <c r="I302" s="270">
        <v>0</v>
      </c>
      <c r="J302" s="270">
        <v>0</v>
      </c>
      <c r="K302" s="270">
        <v>0.12</v>
      </c>
      <c r="L302" s="270">
        <v>0.10316666666666663</v>
      </c>
      <c r="M302" s="271">
        <v>51.118866762471775</v>
      </c>
      <c r="N302" s="269">
        <v>4989</v>
      </c>
      <c r="O302" s="269">
        <v>5141</v>
      </c>
      <c r="P302" s="269">
        <v>5297</v>
      </c>
      <c r="Q302" s="269">
        <v>5458</v>
      </c>
      <c r="R302" s="269">
        <v>5624</v>
      </c>
      <c r="S302" s="269" t="s">
        <v>208</v>
      </c>
      <c r="T302" s="270">
        <v>0.25600000000000001</v>
      </c>
      <c r="U302" s="270">
        <v>0.26400000000000001</v>
      </c>
      <c r="V302" s="270">
        <v>0.27200000000000002</v>
      </c>
      <c r="W302" s="270">
        <v>0.28000000000000003</v>
      </c>
      <c r="X302" s="270">
        <v>0.28899999999999998</v>
      </c>
      <c r="Y302" s="270">
        <v>0.28899999999999998</v>
      </c>
      <c r="Z302" s="270">
        <v>0.29799999999999999</v>
      </c>
      <c r="AA302" s="270">
        <v>0.307</v>
      </c>
      <c r="AB302" s="270">
        <v>0.316</v>
      </c>
      <c r="AC302" s="270">
        <v>0.32600000000000001</v>
      </c>
      <c r="AD302" s="270">
        <v>0</v>
      </c>
      <c r="AE302" s="270">
        <v>0</v>
      </c>
      <c r="AF302" s="270">
        <v>0</v>
      </c>
      <c r="AG302" s="270">
        <v>0</v>
      </c>
      <c r="AH302" s="270">
        <v>0</v>
      </c>
      <c r="AI302" s="270">
        <v>0</v>
      </c>
      <c r="AJ302" s="270">
        <v>0</v>
      </c>
      <c r="AK302" s="270">
        <v>0</v>
      </c>
      <c r="AL302" s="270">
        <v>0</v>
      </c>
      <c r="AM302" s="270">
        <v>0</v>
      </c>
      <c r="AN302" s="270">
        <v>0</v>
      </c>
      <c r="AO302" s="270">
        <v>0</v>
      </c>
      <c r="AP302" s="270">
        <v>0</v>
      </c>
      <c r="AQ302" s="270">
        <v>0</v>
      </c>
      <c r="AR302" s="270">
        <v>0</v>
      </c>
      <c r="AS302" s="270">
        <v>0.17499999999999999</v>
      </c>
      <c r="AT302" s="270">
        <v>0.18099999999999999</v>
      </c>
      <c r="AU302" s="270">
        <v>0.186</v>
      </c>
      <c r="AV302" s="270">
        <v>0.192</v>
      </c>
      <c r="AW302" s="270">
        <v>0.19800000000000001</v>
      </c>
      <c r="AX302" s="270">
        <v>0</v>
      </c>
      <c r="AY302" s="270">
        <v>0</v>
      </c>
      <c r="AZ302" s="270">
        <v>0</v>
      </c>
      <c r="BA302" s="270">
        <v>0</v>
      </c>
      <c r="BB302" s="270">
        <v>0</v>
      </c>
      <c r="BC302" s="270">
        <v>0</v>
      </c>
      <c r="BD302" s="270">
        <v>0</v>
      </c>
      <c r="BE302" s="270">
        <v>0</v>
      </c>
      <c r="BF302" s="270">
        <v>0</v>
      </c>
      <c r="BG302" s="270">
        <v>0</v>
      </c>
    </row>
    <row r="303" spans="1:59">
      <c r="A303" s="267" t="s">
        <v>680</v>
      </c>
      <c r="B303" s="268">
        <v>0.6306666666666666</v>
      </c>
      <c r="C303" s="268">
        <v>3</v>
      </c>
      <c r="D303" s="268">
        <v>0.11693424657534246</v>
      </c>
      <c r="E303" s="268"/>
      <c r="F303" s="269">
        <v>3750</v>
      </c>
      <c r="G303" s="270">
        <v>0.13400000000000001</v>
      </c>
      <c r="H303" s="270">
        <v>0.23499999999999999</v>
      </c>
      <c r="I303" s="270">
        <v>0</v>
      </c>
      <c r="J303" s="270">
        <v>0</v>
      </c>
      <c r="K303" s="270">
        <v>7.0000000000000007E-2</v>
      </c>
      <c r="L303" s="270">
        <v>7.4732420091324081E-2</v>
      </c>
      <c r="M303" s="271">
        <v>35.733333333333334</v>
      </c>
      <c r="N303" s="269">
        <v>3950</v>
      </c>
      <c r="O303" s="269">
        <v>4500</v>
      </c>
      <c r="P303" s="269">
        <v>4680</v>
      </c>
      <c r="Q303" s="269">
        <v>4870</v>
      </c>
      <c r="R303" s="269">
        <v>5500</v>
      </c>
      <c r="S303" s="269" t="s">
        <v>191</v>
      </c>
      <c r="T303" s="270">
        <v>0.13800000000000001</v>
      </c>
      <c r="U303" s="270">
        <v>0.158</v>
      </c>
      <c r="V303" s="270">
        <v>0.154</v>
      </c>
      <c r="W303" s="270">
        <v>0.14599999999999999</v>
      </c>
      <c r="X303" s="270">
        <v>0.154</v>
      </c>
      <c r="Y303" s="270">
        <v>0.20300000000000001</v>
      </c>
      <c r="Z303" s="270">
        <v>0.215</v>
      </c>
      <c r="AA303" s="270">
        <v>0.23</v>
      </c>
      <c r="AB303" s="270">
        <v>0.24199999999999999</v>
      </c>
      <c r="AC303" s="270">
        <v>0.26800000000000002</v>
      </c>
      <c r="AD303" s="270">
        <v>0.04</v>
      </c>
      <c r="AE303" s="270">
        <v>4.3999999999999997E-2</v>
      </c>
      <c r="AF303" s="270">
        <v>0.05</v>
      </c>
      <c r="AG303" s="270">
        <v>5.3999999999999999E-2</v>
      </c>
      <c r="AH303" s="270">
        <v>0.06</v>
      </c>
      <c r="AI303" s="270">
        <v>0.1</v>
      </c>
      <c r="AJ303" s="270">
        <v>0.11</v>
      </c>
      <c r="AK303" s="270">
        <v>0.12</v>
      </c>
      <c r="AL303" s="270">
        <v>0.13500000000000001</v>
      </c>
      <c r="AM303" s="270">
        <v>0.17</v>
      </c>
      <c r="AN303" s="270">
        <v>6.8000000000000005E-2</v>
      </c>
      <c r="AO303" s="270">
        <v>7.8E-2</v>
      </c>
      <c r="AP303" s="270">
        <v>8.5999999999999993E-2</v>
      </c>
      <c r="AQ303" s="270">
        <v>9.4E-2</v>
      </c>
      <c r="AR303" s="270">
        <v>0.11</v>
      </c>
      <c r="AS303" s="270">
        <v>0.16500000000000001</v>
      </c>
      <c r="AT303" s="270">
        <v>0.182</v>
      </c>
      <c r="AU303" s="270">
        <v>0.192</v>
      </c>
      <c r="AV303" s="270">
        <v>0.20200000000000001</v>
      </c>
      <c r="AW303" s="270">
        <v>0.22900000000000001</v>
      </c>
      <c r="AX303" s="270">
        <v>0</v>
      </c>
      <c r="AY303" s="270">
        <v>0</v>
      </c>
      <c r="AZ303" s="270">
        <v>0</v>
      </c>
      <c r="BA303" s="270">
        <v>0</v>
      </c>
      <c r="BB303" s="270">
        <v>0</v>
      </c>
      <c r="BC303" s="270">
        <v>0.5</v>
      </c>
      <c r="BD303" s="270">
        <v>0</v>
      </c>
      <c r="BE303" s="270">
        <v>0</v>
      </c>
      <c r="BF303" s="270">
        <v>0</v>
      </c>
      <c r="BG303" s="270">
        <v>0</v>
      </c>
    </row>
    <row r="304" spans="1:59">
      <c r="A304" s="267" t="s">
        <v>681</v>
      </c>
      <c r="B304" s="268">
        <v>0.28350000000000003</v>
      </c>
      <c r="C304" s="268">
        <v>0.61799999999999999</v>
      </c>
      <c r="D304" s="268">
        <v>0</v>
      </c>
      <c r="E304" s="268"/>
      <c r="F304" s="269">
        <v>3563</v>
      </c>
      <c r="G304" s="270">
        <v>0.157</v>
      </c>
      <c r="H304" s="270">
        <v>3.5000000000000003E-2</v>
      </c>
      <c r="I304" s="270">
        <v>0</v>
      </c>
      <c r="J304" s="270">
        <v>1.2E-2</v>
      </c>
      <c r="K304" s="270">
        <v>3.5000000000000003E-2</v>
      </c>
      <c r="L304" s="270">
        <v>4.4500000000000012E-2</v>
      </c>
      <c r="M304" s="271">
        <v>44.06399101880438</v>
      </c>
      <c r="N304" s="269">
        <v>4160</v>
      </c>
      <c r="O304" s="269">
        <v>4344</v>
      </c>
      <c r="P304" s="269">
        <v>4528</v>
      </c>
      <c r="Q304" s="269">
        <v>4712</v>
      </c>
      <c r="R304" s="269">
        <v>4896</v>
      </c>
      <c r="S304" s="269" t="s">
        <v>190</v>
      </c>
      <c r="T304" s="270">
        <v>0.21199999999999999</v>
      </c>
      <c r="U304" s="270">
        <v>0.22</v>
      </c>
      <c r="V304" s="270">
        <v>0.23</v>
      </c>
      <c r="W304" s="270">
        <v>0.24</v>
      </c>
      <c r="X304" s="270">
        <v>0.249</v>
      </c>
      <c r="Y304" s="270">
        <v>3.3000000000000002E-2</v>
      </c>
      <c r="Z304" s="270">
        <v>3.5000000000000003E-2</v>
      </c>
      <c r="AA304" s="270">
        <v>3.5999999999999997E-2</v>
      </c>
      <c r="AB304" s="270">
        <v>3.7999999999999999E-2</v>
      </c>
      <c r="AC304" s="270">
        <v>3.9E-2</v>
      </c>
      <c r="AD304" s="270">
        <v>0</v>
      </c>
      <c r="AE304" s="270">
        <v>0</v>
      </c>
      <c r="AF304" s="270">
        <v>0</v>
      </c>
      <c r="AG304" s="270">
        <v>0</v>
      </c>
      <c r="AH304" s="270">
        <v>0</v>
      </c>
      <c r="AI304" s="270">
        <v>8.0000000000000002E-3</v>
      </c>
      <c r="AJ304" s="270">
        <v>8.0000000000000002E-3</v>
      </c>
      <c r="AK304" s="270">
        <v>8.9999999999999993E-3</v>
      </c>
      <c r="AL304" s="270">
        <v>8.9999999999999993E-3</v>
      </c>
      <c r="AM304" s="270">
        <v>0.01</v>
      </c>
      <c r="AN304" s="270">
        <v>3.2000000000000001E-2</v>
      </c>
      <c r="AO304" s="270">
        <v>3.4000000000000002E-2</v>
      </c>
      <c r="AP304" s="270">
        <v>3.5999999999999997E-2</v>
      </c>
      <c r="AQ304" s="270">
        <v>3.7999999999999999E-2</v>
      </c>
      <c r="AR304" s="270">
        <v>0.04</v>
      </c>
      <c r="AS304" s="270">
        <v>2.1000000000000001E-2</v>
      </c>
      <c r="AT304" s="270">
        <v>0.02</v>
      </c>
      <c r="AU304" s="270">
        <v>1.9E-2</v>
      </c>
      <c r="AV304" s="270">
        <v>1.7999999999999999E-2</v>
      </c>
      <c r="AW304" s="270">
        <v>1.7000000000000001E-2</v>
      </c>
      <c r="AX304" s="270">
        <v>0</v>
      </c>
      <c r="AY304" s="270">
        <v>0</v>
      </c>
      <c r="AZ304" s="270">
        <v>0</v>
      </c>
      <c r="BA304" s="270">
        <v>0</v>
      </c>
      <c r="BB304" s="270">
        <v>0</v>
      </c>
      <c r="BC304" s="270">
        <v>0</v>
      </c>
      <c r="BD304" s="270">
        <v>0</v>
      </c>
      <c r="BE304" s="270">
        <v>0</v>
      </c>
      <c r="BF304" s="270">
        <v>0</v>
      </c>
      <c r="BG304" s="270">
        <v>0</v>
      </c>
    </row>
    <row r="305" spans="1:59">
      <c r="A305" s="267" t="s">
        <v>682</v>
      </c>
      <c r="B305" s="268">
        <v>8.2666666666666652E-2</v>
      </c>
      <c r="C305" s="268">
        <v>0.27300000000000002</v>
      </c>
      <c r="D305" s="268">
        <v>0</v>
      </c>
      <c r="E305" s="268"/>
      <c r="F305" s="269">
        <v>881</v>
      </c>
      <c r="G305" s="270">
        <v>0.06</v>
      </c>
      <c r="H305" s="270">
        <v>5.0000000000000001E-3</v>
      </c>
      <c r="I305" s="270">
        <v>0</v>
      </c>
      <c r="J305" s="270">
        <v>4.0000000000000001E-3</v>
      </c>
      <c r="K305" s="270">
        <v>1.4999999999999999E-2</v>
      </c>
      <c r="L305" s="270">
        <v>-1.333333333333353E-3</v>
      </c>
      <c r="M305" s="271">
        <v>68.104426787741204</v>
      </c>
      <c r="N305" s="269">
        <v>885</v>
      </c>
      <c r="O305" s="269">
        <v>895</v>
      </c>
      <c r="P305" s="269">
        <v>900</v>
      </c>
      <c r="Q305" s="269">
        <v>900</v>
      </c>
      <c r="R305" s="269">
        <v>900</v>
      </c>
      <c r="S305" s="269" t="s">
        <v>128</v>
      </c>
      <c r="T305" s="270">
        <v>8.5000000000000006E-2</v>
      </c>
      <c r="U305" s="270">
        <v>0.09</v>
      </c>
      <c r="V305" s="270">
        <v>9.4E-2</v>
      </c>
      <c r="W305" s="270">
        <v>9.9000000000000005E-2</v>
      </c>
      <c r="X305" s="270">
        <v>0.1</v>
      </c>
      <c r="Y305" s="270">
        <v>6.0000000000000001E-3</v>
      </c>
      <c r="Z305" s="270">
        <v>8.0000000000000002E-3</v>
      </c>
      <c r="AA305" s="270">
        <v>8.9999999999999993E-3</v>
      </c>
      <c r="AB305" s="270">
        <v>8.9999999999999993E-3</v>
      </c>
      <c r="AC305" s="270">
        <v>0.01</v>
      </c>
      <c r="AD305" s="270">
        <v>0</v>
      </c>
      <c r="AE305" s="270">
        <v>0</v>
      </c>
      <c r="AF305" s="270">
        <v>0</v>
      </c>
      <c r="AG305" s="270">
        <v>0</v>
      </c>
      <c r="AH305" s="270">
        <v>0</v>
      </c>
      <c r="AI305" s="270">
        <v>4.0000000000000001E-3</v>
      </c>
      <c r="AJ305" s="270">
        <v>6.0000000000000001E-3</v>
      </c>
      <c r="AK305" s="270">
        <v>7.0000000000000001E-3</v>
      </c>
      <c r="AL305" s="270">
        <v>8.0000000000000002E-3</v>
      </c>
      <c r="AM305" s="270">
        <v>8.0000000000000002E-3</v>
      </c>
      <c r="AN305" s="270">
        <v>1.7000000000000001E-2</v>
      </c>
      <c r="AO305" s="270">
        <v>1.7000000000000001E-2</v>
      </c>
      <c r="AP305" s="270">
        <v>1.7999999999999999E-2</v>
      </c>
      <c r="AQ305" s="270">
        <v>1.9E-2</v>
      </c>
      <c r="AR305" s="270">
        <v>0.02</v>
      </c>
      <c r="AS305" s="270">
        <v>5.0000000000000001E-3</v>
      </c>
      <c r="AT305" s="270">
        <v>5.0000000000000001E-3</v>
      </c>
      <c r="AU305" s="270">
        <v>5.0000000000000001E-3</v>
      </c>
      <c r="AV305" s="270">
        <v>6.0000000000000001E-3</v>
      </c>
      <c r="AW305" s="270">
        <v>6.0000000000000001E-3</v>
      </c>
      <c r="AX305" s="270">
        <v>0</v>
      </c>
      <c r="AY305" s="270">
        <v>0</v>
      </c>
      <c r="AZ305" s="270">
        <v>0</v>
      </c>
      <c r="BA305" s="270">
        <v>0</v>
      </c>
      <c r="BB305" s="270">
        <v>0</v>
      </c>
      <c r="BC305" s="270">
        <v>0</v>
      </c>
      <c r="BD305" s="270">
        <v>0</v>
      </c>
      <c r="BE305" s="270">
        <v>0</v>
      </c>
      <c r="BF305" s="270">
        <v>0</v>
      </c>
      <c r="BG305" s="270">
        <v>0</v>
      </c>
    </row>
    <row r="306" spans="1:59">
      <c r="A306" s="267" t="s">
        <v>683</v>
      </c>
      <c r="B306" s="268">
        <v>4.2833333333333332</v>
      </c>
      <c r="C306" s="268">
        <v>16.2</v>
      </c>
      <c r="D306" s="268">
        <v>0.22</v>
      </c>
      <c r="E306" s="268"/>
      <c r="F306" s="269">
        <v>23500</v>
      </c>
      <c r="G306" s="270">
        <v>1.6419999999999999</v>
      </c>
      <c r="H306" s="270">
        <v>1.357</v>
      </c>
      <c r="I306" s="270">
        <v>0.45</v>
      </c>
      <c r="J306" s="270">
        <v>1.4999999999999999E-2</v>
      </c>
      <c r="K306" s="270">
        <v>0.245</v>
      </c>
      <c r="L306" s="270">
        <v>0.35433333333333294</v>
      </c>
      <c r="M306" s="271">
        <v>69.872340425531917</v>
      </c>
      <c r="N306" s="269">
        <v>29000</v>
      </c>
      <c r="O306" s="269">
        <v>34000</v>
      </c>
      <c r="P306" s="269">
        <v>36500</v>
      </c>
      <c r="Q306" s="269">
        <v>40500</v>
      </c>
      <c r="R306" s="269">
        <v>4400</v>
      </c>
      <c r="S306" s="269" t="s">
        <v>148</v>
      </c>
      <c r="T306" s="270">
        <v>2.9780000000000002</v>
      </c>
      <c r="U306" s="270">
        <v>3.38</v>
      </c>
      <c r="V306" s="270">
        <v>3.798</v>
      </c>
      <c r="W306" s="270">
        <v>4.2080000000000002</v>
      </c>
      <c r="X306" s="270">
        <v>4.7009999999999996</v>
      </c>
      <c r="Y306" s="270">
        <v>4.2300000000000004</v>
      </c>
      <c r="Z306" s="270">
        <v>5.46</v>
      </c>
      <c r="AA306" s="270">
        <v>5.99</v>
      </c>
      <c r="AB306" s="270">
        <v>6.76</v>
      </c>
      <c r="AC306" s="270">
        <v>7.56</v>
      </c>
      <c r="AD306" s="270">
        <v>2.4300000000000002</v>
      </c>
      <c r="AE306" s="270">
        <v>2.802</v>
      </c>
      <c r="AF306" s="270">
        <v>3.7</v>
      </c>
      <c r="AG306" s="270">
        <v>4.6020000000000003</v>
      </c>
      <c r="AH306" s="270">
        <v>5.5019999999999998</v>
      </c>
      <c r="AI306" s="270">
        <v>0.29399999999999998</v>
      </c>
      <c r="AJ306" s="270">
        <v>0.30299999999999999</v>
      </c>
      <c r="AK306" s="270">
        <v>0.373</v>
      </c>
      <c r="AL306" s="270">
        <v>0.443</v>
      </c>
      <c r="AM306" s="270">
        <v>0.52100000000000002</v>
      </c>
      <c r="AN306" s="270">
        <v>0.14799999999999999</v>
      </c>
      <c r="AO306" s="270">
        <v>0.17799999999999999</v>
      </c>
      <c r="AP306" s="270">
        <v>0.21199999999999999</v>
      </c>
      <c r="AQ306" s="270">
        <v>0.27500000000000002</v>
      </c>
      <c r="AR306" s="270">
        <v>0.33800000000000002</v>
      </c>
      <c r="AS306" s="270">
        <v>0.75</v>
      </c>
      <c r="AT306" s="270">
        <v>0.9</v>
      </c>
      <c r="AU306" s="270">
        <v>0.95</v>
      </c>
      <c r="AV306" s="270">
        <v>1.05</v>
      </c>
      <c r="AW306" s="270">
        <v>1.1499999999999999</v>
      </c>
      <c r="AX306" s="270">
        <v>0</v>
      </c>
      <c r="AY306" s="270">
        <v>0</v>
      </c>
      <c r="AZ306" s="270">
        <v>0</v>
      </c>
      <c r="BA306" s="270">
        <v>0</v>
      </c>
      <c r="BB306" s="270">
        <v>0</v>
      </c>
      <c r="BC306" s="270">
        <v>0</v>
      </c>
      <c r="BD306" s="270">
        <v>0</v>
      </c>
      <c r="BE306" s="270">
        <v>0</v>
      </c>
      <c r="BF306" s="270">
        <v>0</v>
      </c>
      <c r="BG306" s="270">
        <v>0</v>
      </c>
    </row>
    <row r="307" spans="1:59">
      <c r="A307" s="267" t="s">
        <v>684</v>
      </c>
      <c r="B307" s="268">
        <v>3.5583333333333328E-2</v>
      </c>
      <c r="C307" s="268">
        <v>0.41400000000000003</v>
      </c>
      <c r="D307" s="268">
        <v>0</v>
      </c>
      <c r="E307" s="268"/>
      <c r="F307" s="269">
        <v>890</v>
      </c>
      <c r="G307" s="270">
        <v>9.5000000000000001E-2</v>
      </c>
      <c r="H307" s="270">
        <v>6.0000000000000001E-3</v>
      </c>
      <c r="I307" s="270">
        <v>0</v>
      </c>
      <c r="J307" s="270">
        <v>0</v>
      </c>
      <c r="K307" s="270">
        <v>0</v>
      </c>
      <c r="L307" s="270">
        <v>-6.5416666666666679E-2</v>
      </c>
      <c r="M307" s="271">
        <v>106.74157303370787</v>
      </c>
      <c r="N307" s="269">
        <v>777</v>
      </c>
      <c r="O307" s="269">
        <v>697</v>
      </c>
      <c r="P307" s="269">
        <v>626</v>
      </c>
      <c r="Q307" s="269">
        <v>562</v>
      </c>
      <c r="R307" s="269">
        <v>555</v>
      </c>
      <c r="S307" s="269" t="s">
        <v>193</v>
      </c>
      <c r="T307" s="270">
        <v>5.5E-2</v>
      </c>
      <c r="U307" s="270">
        <v>4.9000000000000002E-2</v>
      </c>
      <c r="V307" s="270">
        <v>4.3999999999999997E-2</v>
      </c>
      <c r="W307" s="270">
        <v>0.04</v>
      </c>
      <c r="X307" s="270">
        <v>3.5000000000000003E-2</v>
      </c>
      <c r="Y307" s="270">
        <v>3.0000000000000001E-3</v>
      </c>
      <c r="Z307" s="270">
        <v>3.0000000000000001E-3</v>
      </c>
      <c r="AA307" s="270">
        <v>3.0000000000000001E-3</v>
      </c>
      <c r="AB307" s="270">
        <v>3.0000000000000001E-3</v>
      </c>
      <c r="AC307" s="270">
        <v>3.0000000000000001E-3</v>
      </c>
      <c r="AD307" s="270">
        <v>0</v>
      </c>
      <c r="AE307" s="270">
        <v>0</v>
      </c>
      <c r="AF307" s="270">
        <v>0</v>
      </c>
      <c r="AG307" s="270">
        <v>0</v>
      </c>
      <c r="AH307" s="270">
        <v>0</v>
      </c>
      <c r="AI307" s="270">
        <v>0</v>
      </c>
      <c r="AJ307" s="270">
        <v>0</v>
      </c>
      <c r="AK307" s="270">
        <v>0</v>
      </c>
      <c r="AL307" s="270">
        <v>0</v>
      </c>
      <c r="AM307" s="270">
        <v>0</v>
      </c>
      <c r="AN307" s="270">
        <v>0</v>
      </c>
      <c r="AO307" s="270">
        <v>0</v>
      </c>
      <c r="AP307" s="270">
        <v>0</v>
      </c>
      <c r="AQ307" s="270">
        <v>0</v>
      </c>
      <c r="AR307" s="270">
        <v>0</v>
      </c>
      <c r="AS307" s="270">
        <v>3.0000000000000001E-3</v>
      </c>
      <c r="AT307" s="270">
        <v>3.0000000000000001E-3</v>
      </c>
      <c r="AU307" s="270">
        <v>2E-3</v>
      </c>
      <c r="AV307" s="270">
        <v>2E-3</v>
      </c>
      <c r="AW307" s="270">
        <v>2E-3</v>
      </c>
      <c r="AX307" s="270">
        <v>0</v>
      </c>
      <c r="AY307" s="270">
        <v>0</v>
      </c>
      <c r="AZ307" s="270">
        <v>0</v>
      </c>
      <c r="BA307" s="270">
        <v>0</v>
      </c>
      <c r="BB307" s="270">
        <v>0</v>
      </c>
      <c r="BC307" s="270">
        <v>0</v>
      </c>
      <c r="BD307" s="270">
        <v>0</v>
      </c>
      <c r="BE307" s="270">
        <v>0</v>
      </c>
      <c r="BF307" s="270">
        <v>0</v>
      </c>
      <c r="BG307" s="270">
        <v>0</v>
      </c>
    </row>
    <row r="308" spans="1:59">
      <c r="A308" s="267" t="s">
        <v>169</v>
      </c>
      <c r="B308" s="268">
        <v>0.5910833333333334</v>
      </c>
      <c r="C308" s="268">
        <v>16.100000000000001</v>
      </c>
      <c r="D308" s="268">
        <v>2.9000000000000001E-2</v>
      </c>
      <c r="E308" s="268"/>
      <c r="F308" s="269">
        <v>2787</v>
      </c>
      <c r="G308" s="270">
        <v>9.9000000000000005E-2</v>
      </c>
      <c r="H308" s="270">
        <v>7.0000000000000007E-2</v>
      </c>
      <c r="I308" s="270">
        <v>0.22500000000000001</v>
      </c>
      <c r="J308" s="270">
        <v>0</v>
      </c>
      <c r="K308" s="270">
        <v>5.0999999999999997E-2</v>
      </c>
      <c r="L308" s="270">
        <v>0.11708333333333337</v>
      </c>
      <c r="M308" s="271">
        <v>35.522066738428414</v>
      </c>
      <c r="N308" s="269">
        <v>2907</v>
      </c>
      <c r="O308" s="269">
        <v>3027</v>
      </c>
      <c r="P308" s="269">
        <v>3147</v>
      </c>
      <c r="Q308" s="269">
        <v>3267</v>
      </c>
      <c r="R308" s="269">
        <v>3387</v>
      </c>
      <c r="S308" s="269" t="s">
        <v>147</v>
      </c>
      <c r="T308" s="270">
        <v>0.7</v>
      </c>
      <c r="U308" s="270">
        <v>0.9</v>
      </c>
      <c r="V308" s="270">
        <v>1.1000000000000001</v>
      </c>
      <c r="W308" s="270">
        <v>1.2</v>
      </c>
      <c r="X308" s="270">
        <v>1.4</v>
      </c>
      <c r="Y308" s="270">
        <v>0.3</v>
      </c>
      <c r="Z308" s="270">
        <v>0.35</v>
      </c>
      <c r="AA308" s="270">
        <v>0.45</v>
      </c>
      <c r="AB308" s="270">
        <v>0.55000000000000004</v>
      </c>
      <c r="AC308" s="270">
        <v>0.65</v>
      </c>
      <c r="AD308" s="270">
        <v>0.33400000000000002</v>
      </c>
      <c r="AE308" s="270">
        <v>0.35</v>
      </c>
      <c r="AF308" s="270">
        <v>0.36799999999999999</v>
      </c>
      <c r="AG308" s="270">
        <v>0.38600000000000001</v>
      </c>
      <c r="AH308" s="270">
        <v>0.40400000000000003</v>
      </c>
      <c r="AI308" s="270">
        <v>0</v>
      </c>
      <c r="AJ308" s="270">
        <v>0</v>
      </c>
      <c r="AK308" s="270">
        <v>0</v>
      </c>
      <c r="AL308" s="270">
        <v>0</v>
      </c>
      <c r="AM308" s="270">
        <v>0</v>
      </c>
      <c r="AN308" s="270">
        <v>0.1</v>
      </c>
      <c r="AO308" s="270">
        <v>0.13</v>
      </c>
      <c r="AP308" s="270">
        <v>0.14000000000000001</v>
      </c>
      <c r="AQ308" s="270">
        <v>0.15</v>
      </c>
      <c r="AR308" s="270">
        <v>0.16</v>
      </c>
      <c r="AS308" s="270">
        <v>0.53500000000000003</v>
      </c>
      <c r="AT308" s="270">
        <v>0.64500000000000002</v>
      </c>
      <c r="AU308" s="270">
        <v>0.76700000000000002</v>
      </c>
      <c r="AV308" s="270">
        <v>0.85199999999999998</v>
      </c>
      <c r="AW308" s="270">
        <v>0.94699999999999995</v>
      </c>
      <c r="AX308" s="270">
        <v>0</v>
      </c>
      <c r="AY308" s="270">
        <v>0</v>
      </c>
      <c r="AZ308" s="270">
        <v>0</v>
      </c>
      <c r="BA308" s="270">
        <v>0</v>
      </c>
      <c r="BB308" s="270">
        <v>0</v>
      </c>
      <c r="BC308" s="270">
        <v>0</v>
      </c>
      <c r="BD308" s="270">
        <v>0</v>
      </c>
      <c r="BE308" s="270">
        <v>0</v>
      </c>
      <c r="BF308" s="270">
        <v>0</v>
      </c>
      <c r="BG308" s="270">
        <v>0</v>
      </c>
    </row>
    <row r="309" spans="1:59">
      <c r="A309" s="267" t="s">
        <v>685</v>
      </c>
      <c r="B309" s="268">
        <v>1.0053333333333334</v>
      </c>
      <c r="C309" s="268">
        <v>4.66</v>
      </c>
      <c r="D309" s="268">
        <v>0</v>
      </c>
      <c r="E309" s="268"/>
      <c r="F309" s="269">
        <v>9290</v>
      </c>
      <c r="G309" s="270">
        <v>0.498</v>
      </c>
      <c r="H309" s="270">
        <v>0.23400000000000001</v>
      </c>
      <c r="I309" s="270">
        <v>8.9999999999999993E-3</v>
      </c>
      <c r="J309" s="270">
        <v>0</v>
      </c>
      <c r="K309" s="270">
        <v>9.6000000000000002E-2</v>
      </c>
      <c r="L309" s="270">
        <v>0.16833333333333345</v>
      </c>
      <c r="M309" s="271">
        <v>53.606027987082882</v>
      </c>
      <c r="N309" s="269">
        <v>10530</v>
      </c>
      <c r="O309" s="269">
        <v>12530</v>
      </c>
      <c r="P309" s="269">
        <v>14530</v>
      </c>
      <c r="Q309" s="269">
        <v>16600</v>
      </c>
      <c r="R309" s="269">
        <v>18800</v>
      </c>
      <c r="S309" s="269" t="s">
        <v>182</v>
      </c>
      <c r="T309" s="270">
        <v>0.7</v>
      </c>
      <c r="U309" s="270">
        <v>0.75</v>
      </c>
      <c r="V309" s="270">
        <v>0.78</v>
      </c>
      <c r="W309" s="270">
        <v>0.81</v>
      </c>
      <c r="X309" s="270">
        <v>0.83499999999999996</v>
      </c>
      <c r="Y309" s="270">
        <v>0.247</v>
      </c>
      <c r="Z309" s="270">
        <v>0.27200000000000002</v>
      </c>
      <c r="AA309" s="270">
        <v>0.29899999999999999</v>
      </c>
      <c r="AB309" s="270">
        <v>0.32800000000000001</v>
      </c>
      <c r="AC309" s="270">
        <v>0.34</v>
      </c>
      <c r="AD309" s="270">
        <v>1.2E-2</v>
      </c>
      <c r="AE309" s="270">
        <v>1.4999999999999999E-2</v>
      </c>
      <c r="AF309" s="270">
        <v>0.02</v>
      </c>
      <c r="AG309" s="270">
        <v>2.5000000000000001E-2</v>
      </c>
      <c r="AH309" s="270">
        <v>0.03</v>
      </c>
      <c r="AI309" s="270">
        <v>0</v>
      </c>
      <c r="AJ309" s="270">
        <v>0</v>
      </c>
      <c r="AK309" s="270">
        <v>0</v>
      </c>
      <c r="AL309" s="270">
        <v>0</v>
      </c>
      <c r="AM309" s="270">
        <v>0</v>
      </c>
      <c r="AN309" s="270">
        <v>9.5000000000000001E-2</v>
      </c>
      <c r="AO309" s="270">
        <v>9.5000000000000001E-2</v>
      </c>
      <c r="AP309" s="270">
        <v>5.5E-2</v>
      </c>
      <c r="AQ309" s="270">
        <v>5.5E-2</v>
      </c>
      <c r="AR309" s="270">
        <v>0.06</v>
      </c>
      <c r="AS309" s="270">
        <v>0.20899999999999999</v>
      </c>
      <c r="AT309" s="270">
        <v>0.22500000000000001</v>
      </c>
      <c r="AU309" s="270">
        <v>0.23899999999999999</v>
      </c>
      <c r="AV309" s="270">
        <v>0.252</v>
      </c>
      <c r="AW309" s="270">
        <v>0.26100000000000001</v>
      </c>
      <c r="AX309" s="270">
        <v>0</v>
      </c>
      <c r="AY309" s="270">
        <v>0</v>
      </c>
      <c r="AZ309" s="270">
        <v>0</v>
      </c>
      <c r="BA309" s="270">
        <v>0</v>
      </c>
      <c r="BB309" s="270">
        <v>0</v>
      </c>
      <c r="BC309" s="270">
        <v>0</v>
      </c>
      <c r="BD309" s="270">
        <v>0</v>
      </c>
      <c r="BE309" s="270">
        <v>0</v>
      </c>
      <c r="BF309" s="270">
        <v>0</v>
      </c>
      <c r="BG309" s="270">
        <v>0</v>
      </c>
    </row>
    <row r="310" spans="1:59">
      <c r="A310" s="267" t="s">
        <v>686</v>
      </c>
      <c r="B310" s="268">
        <v>6.5500000000000003E-2</v>
      </c>
      <c r="C310" s="268">
        <v>0.27</v>
      </c>
      <c r="D310" s="268">
        <v>0</v>
      </c>
      <c r="E310" s="268"/>
      <c r="F310" s="269">
        <v>980</v>
      </c>
      <c r="G310" s="270">
        <v>0.04</v>
      </c>
      <c r="H310" s="270">
        <v>8.9999999999999993E-3</v>
      </c>
      <c r="I310" s="270">
        <v>0</v>
      </c>
      <c r="J310" s="270">
        <v>1E-3</v>
      </c>
      <c r="K310" s="270">
        <v>6.0000000000000001E-3</v>
      </c>
      <c r="L310" s="270">
        <v>9.5000000000000015E-3</v>
      </c>
      <c r="M310" s="271">
        <v>40.816326530612244</v>
      </c>
      <c r="N310" s="269">
        <v>1362</v>
      </c>
      <c r="O310" s="269">
        <v>1594</v>
      </c>
      <c r="P310" s="269">
        <v>1624</v>
      </c>
      <c r="Q310" s="269">
        <v>1655</v>
      </c>
      <c r="R310" s="269">
        <v>1686</v>
      </c>
      <c r="S310" s="269" t="s">
        <v>195</v>
      </c>
      <c r="T310" s="270">
        <v>7.8E-2</v>
      </c>
      <c r="U310" s="270">
        <v>9.0999999999999998E-2</v>
      </c>
      <c r="V310" s="270">
        <v>9.2999999999999999E-2</v>
      </c>
      <c r="W310" s="270">
        <v>9.5000000000000001E-2</v>
      </c>
      <c r="X310" s="270">
        <v>0.115</v>
      </c>
      <c r="Y310" s="270">
        <v>1.2999999999999999E-2</v>
      </c>
      <c r="Z310" s="270">
        <v>1.4999999999999999E-2</v>
      </c>
      <c r="AA310" s="270">
        <v>1.7999999999999999E-2</v>
      </c>
      <c r="AB310" s="270">
        <v>2.1999999999999999E-2</v>
      </c>
      <c r="AC310" s="270">
        <v>2.7E-2</v>
      </c>
      <c r="AD310" s="270">
        <v>0</v>
      </c>
      <c r="AE310" s="270">
        <v>0</v>
      </c>
      <c r="AF310" s="270">
        <v>0</v>
      </c>
      <c r="AG310" s="270">
        <v>0</v>
      </c>
      <c r="AH310" s="270">
        <v>0</v>
      </c>
      <c r="AI310" s="270">
        <v>0</v>
      </c>
      <c r="AJ310" s="270">
        <v>0</v>
      </c>
      <c r="AK310" s="270">
        <v>0</v>
      </c>
      <c r="AL310" s="270">
        <v>0</v>
      </c>
      <c r="AM310" s="270">
        <v>0</v>
      </c>
      <c r="AN310" s="270">
        <v>4.0000000000000001E-3</v>
      </c>
      <c r="AO310" s="270">
        <v>5.0000000000000001E-3</v>
      </c>
      <c r="AP310" s="270">
        <v>6.0000000000000001E-3</v>
      </c>
      <c r="AQ310" s="270">
        <v>8.0000000000000002E-3</v>
      </c>
      <c r="AR310" s="270">
        <v>1.0999999999999999E-2</v>
      </c>
      <c r="AS310" s="270">
        <v>1.6E-2</v>
      </c>
      <c r="AT310" s="270">
        <v>1.9E-2</v>
      </c>
      <c r="AU310" s="270">
        <v>0.02</v>
      </c>
      <c r="AV310" s="270">
        <v>2.1000000000000001E-2</v>
      </c>
      <c r="AW310" s="270">
        <v>2.5999999999999999E-2</v>
      </c>
      <c r="AX310" s="270">
        <v>0</v>
      </c>
      <c r="AY310" s="270">
        <v>0</v>
      </c>
      <c r="AZ310" s="270">
        <v>0</v>
      </c>
      <c r="BA310" s="270">
        <v>0</v>
      </c>
      <c r="BB310" s="270">
        <v>0</v>
      </c>
      <c r="BC310" s="270">
        <v>0</v>
      </c>
      <c r="BD310" s="270">
        <v>0</v>
      </c>
      <c r="BE310" s="270">
        <v>0</v>
      </c>
      <c r="BF310" s="270">
        <v>0</v>
      </c>
      <c r="BG310" s="270">
        <v>0</v>
      </c>
    </row>
    <row r="311" spans="1:59">
      <c r="A311" s="267" t="s">
        <v>687</v>
      </c>
      <c r="B311" s="268">
        <v>1.0256666666666667</v>
      </c>
      <c r="C311" s="268">
        <v>3</v>
      </c>
      <c r="D311" s="268">
        <v>0</v>
      </c>
      <c r="E311" s="268"/>
      <c r="F311" s="269">
        <v>4257</v>
      </c>
      <c r="G311" s="270">
        <v>0.214</v>
      </c>
      <c r="H311" s="270">
        <v>2.9000000000000001E-2</v>
      </c>
      <c r="I311" s="270">
        <v>0.76800000000000002</v>
      </c>
      <c r="J311" s="270">
        <v>2.3E-2</v>
      </c>
      <c r="K311" s="270">
        <v>4.8000000000000001E-2</v>
      </c>
      <c r="L311" s="270">
        <v>-5.6333333333333346E-2</v>
      </c>
      <c r="M311" s="271">
        <v>50.270143293399109</v>
      </c>
      <c r="N311" s="269">
        <v>3381</v>
      </c>
      <c r="O311" s="269">
        <v>3450</v>
      </c>
      <c r="P311" s="269">
        <v>3519</v>
      </c>
      <c r="Q311" s="269">
        <v>3590</v>
      </c>
      <c r="R311" s="269">
        <v>3665</v>
      </c>
      <c r="S311" s="269" t="s">
        <v>208</v>
      </c>
      <c r="T311" s="270">
        <v>0.215</v>
      </c>
      <c r="U311" s="270">
        <v>0.214</v>
      </c>
      <c r="V311" s="270">
        <v>0.21299999999999999</v>
      </c>
      <c r="W311" s="270">
        <v>0.21199999999999999</v>
      </c>
      <c r="X311" s="270">
        <v>0.21099999999999999</v>
      </c>
      <c r="Y311" s="270">
        <v>7.1999999999999995E-2</v>
      </c>
      <c r="Z311" s="270">
        <v>7.4999999999999997E-2</v>
      </c>
      <c r="AA311" s="270">
        <v>7.6999999999999999E-2</v>
      </c>
      <c r="AB311" s="270">
        <v>0.08</v>
      </c>
      <c r="AC311" s="270">
        <v>8.3000000000000004E-2</v>
      </c>
      <c r="AD311" s="270">
        <v>1.0229999999999999</v>
      </c>
      <c r="AE311" s="270">
        <v>1.0569999999999999</v>
      </c>
      <c r="AF311" s="270">
        <v>1.093</v>
      </c>
      <c r="AG311" s="270">
        <v>1.129</v>
      </c>
      <c r="AH311" s="270">
        <v>1.165</v>
      </c>
      <c r="AI311" s="270">
        <v>0</v>
      </c>
      <c r="AJ311" s="270">
        <v>0</v>
      </c>
      <c r="AK311" s="270">
        <v>0</v>
      </c>
      <c r="AL311" s="270">
        <v>0</v>
      </c>
      <c r="AM311" s="270">
        <v>0</v>
      </c>
      <c r="AN311" s="270">
        <v>1.7999999999999999E-2</v>
      </c>
      <c r="AO311" s="270">
        <v>0.02</v>
      </c>
      <c r="AP311" s="270">
        <v>2.5000000000000001E-2</v>
      </c>
      <c r="AQ311" s="270">
        <v>2.8000000000000001E-2</v>
      </c>
      <c r="AR311" s="270">
        <v>0.03</v>
      </c>
      <c r="AS311" s="270">
        <v>0.19500000000000001</v>
      </c>
      <c r="AT311" s="270">
        <v>0.20100000000000001</v>
      </c>
      <c r="AU311" s="270">
        <v>0.20699999999999999</v>
      </c>
      <c r="AV311" s="270">
        <v>0.21299999999999999</v>
      </c>
      <c r="AW311" s="270">
        <v>0.219</v>
      </c>
      <c r="AX311" s="270">
        <v>0</v>
      </c>
      <c r="AY311" s="270">
        <v>0</v>
      </c>
      <c r="AZ311" s="270">
        <v>0</v>
      </c>
      <c r="BA311" s="270">
        <v>0</v>
      </c>
      <c r="BB311" s="270">
        <v>0</v>
      </c>
      <c r="BC311" s="270">
        <v>0</v>
      </c>
      <c r="BD311" s="270">
        <v>0</v>
      </c>
      <c r="BE311" s="270">
        <v>0</v>
      </c>
      <c r="BF311" s="270">
        <v>0</v>
      </c>
      <c r="BG311" s="270">
        <v>0</v>
      </c>
    </row>
    <row r="312" spans="1:59">
      <c r="A312" s="267" t="s">
        <v>688</v>
      </c>
      <c r="B312" s="268">
        <v>0.21533333333333335</v>
      </c>
      <c r="C312" s="268">
        <v>0.7</v>
      </c>
      <c r="D312" s="268">
        <v>0</v>
      </c>
      <c r="E312" s="268"/>
      <c r="F312" s="269">
        <v>1820</v>
      </c>
      <c r="G312" s="270">
        <v>0.13400000000000001</v>
      </c>
      <c r="H312" s="270">
        <v>3.6999999999999998E-2</v>
      </c>
      <c r="I312" s="270">
        <v>0</v>
      </c>
      <c r="J312" s="270">
        <v>1.4E-2</v>
      </c>
      <c r="K312" s="270">
        <v>1.4999999999999999E-2</v>
      </c>
      <c r="L312" s="270">
        <v>1.5333333333333338E-2</v>
      </c>
      <c r="M312" s="271">
        <v>73.626373626373621</v>
      </c>
      <c r="N312" s="269">
        <v>1911</v>
      </c>
      <c r="O312" s="269">
        <v>2007</v>
      </c>
      <c r="P312" s="269">
        <v>2107</v>
      </c>
      <c r="Q312" s="269">
        <v>2212</v>
      </c>
      <c r="R312" s="269">
        <v>2323</v>
      </c>
      <c r="S312" s="269" t="s">
        <v>198</v>
      </c>
      <c r="T312" s="270">
        <v>0.14099999999999999</v>
      </c>
      <c r="U312" s="270">
        <v>0.14799999999999999</v>
      </c>
      <c r="V312" s="270">
        <v>0.155</v>
      </c>
      <c r="W312" s="270">
        <v>0.16300000000000001</v>
      </c>
      <c r="X312" s="270">
        <v>0.17100000000000001</v>
      </c>
      <c r="Y312" s="270">
        <v>3.9E-2</v>
      </c>
      <c r="Z312" s="270">
        <v>4.1000000000000002E-2</v>
      </c>
      <c r="AA312" s="270">
        <v>4.2999999999999997E-2</v>
      </c>
      <c r="AB312" s="270">
        <v>4.4999999999999998E-2</v>
      </c>
      <c r="AC312" s="270">
        <v>4.7E-2</v>
      </c>
      <c r="AD312" s="270">
        <v>0</v>
      </c>
      <c r="AE312" s="270">
        <v>0</v>
      </c>
      <c r="AF312" s="270">
        <v>0</v>
      </c>
      <c r="AG312" s="270">
        <v>0</v>
      </c>
      <c r="AH312" s="270">
        <v>0</v>
      </c>
      <c r="AI312" s="270">
        <v>1.4999999999999999E-2</v>
      </c>
      <c r="AJ312" s="270">
        <v>1.6E-2</v>
      </c>
      <c r="AK312" s="270">
        <v>1.7000000000000001E-2</v>
      </c>
      <c r="AL312" s="270">
        <v>1.7999999999999999E-2</v>
      </c>
      <c r="AM312" s="270">
        <v>1.9E-2</v>
      </c>
      <c r="AN312" s="270">
        <v>1.7000000000000001E-2</v>
      </c>
      <c r="AO312" s="270">
        <v>1.7999999999999999E-2</v>
      </c>
      <c r="AP312" s="270">
        <v>0.02</v>
      </c>
      <c r="AQ312" s="270">
        <v>2.1999999999999999E-2</v>
      </c>
      <c r="AR312" s="270">
        <v>2.4E-2</v>
      </c>
      <c r="AS312" s="270">
        <v>1.6E-2</v>
      </c>
      <c r="AT312" s="270">
        <v>1.7000000000000001E-2</v>
      </c>
      <c r="AU312" s="270">
        <v>1.7999999999999999E-2</v>
      </c>
      <c r="AV312" s="270">
        <v>1.9E-2</v>
      </c>
      <c r="AW312" s="270">
        <v>0.02</v>
      </c>
      <c r="AX312" s="270">
        <v>0</v>
      </c>
      <c r="AY312" s="270">
        <v>0</v>
      </c>
      <c r="AZ312" s="270">
        <v>0</v>
      </c>
      <c r="BA312" s="270">
        <v>0</v>
      </c>
      <c r="BB312" s="270">
        <v>0</v>
      </c>
      <c r="BC312" s="270">
        <v>0</v>
      </c>
      <c r="BD312" s="270">
        <v>0</v>
      </c>
      <c r="BE312" s="270">
        <v>0</v>
      </c>
      <c r="BF312" s="270">
        <v>0</v>
      </c>
      <c r="BG312" s="270">
        <v>0</v>
      </c>
    </row>
    <row r="313" spans="1:59">
      <c r="A313" s="267" t="s">
        <v>689</v>
      </c>
      <c r="B313" s="268">
        <v>1.4770833333333331</v>
      </c>
      <c r="C313" s="268">
        <v>4.0999999999999996</v>
      </c>
      <c r="D313" s="268">
        <v>3.7999999999999999E-2</v>
      </c>
      <c r="E313" s="268"/>
      <c r="F313" s="269">
        <v>8668</v>
      </c>
      <c r="G313" s="270">
        <v>0.442</v>
      </c>
      <c r="H313" s="270">
        <v>0.223</v>
      </c>
      <c r="I313" s="270">
        <v>9.4E-2</v>
      </c>
      <c r="J313" s="270">
        <v>0.182</v>
      </c>
      <c r="K313" s="270">
        <v>0.36499999999999999</v>
      </c>
      <c r="L313" s="270">
        <v>0.133083333333333</v>
      </c>
      <c r="M313" s="271">
        <v>50.992155053068757</v>
      </c>
      <c r="N313" s="269">
        <v>8886</v>
      </c>
      <c r="O313" s="269">
        <v>9153</v>
      </c>
      <c r="P313" s="269">
        <v>9427</v>
      </c>
      <c r="Q313" s="269">
        <v>9710</v>
      </c>
      <c r="R313" s="269">
        <v>10001</v>
      </c>
      <c r="S313" s="269" t="s">
        <v>167</v>
      </c>
      <c r="T313" s="270">
        <v>0.48399999999999999</v>
      </c>
      <c r="U313" s="270">
        <v>0.49099999999999999</v>
      </c>
      <c r="V313" s="270">
        <v>0.499</v>
      </c>
      <c r="W313" s="270">
        <v>0.50600000000000001</v>
      </c>
      <c r="X313" s="270">
        <v>0.51400000000000001</v>
      </c>
      <c r="Y313" s="270">
        <v>0.222</v>
      </c>
      <c r="Z313" s="270">
        <v>0.23300000000000001</v>
      </c>
      <c r="AA313" s="270">
        <v>0.24399999999999999</v>
      </c>
      <c r="AB313" s="270">
        <v>0.25700000000000001</v>
      </c>
      <c r="AC313" s="270">
        <v>0.27</v>
      </c>
      <c r="AD313" s="270">
        <v>0.20899999999999999</v>
      </c>
      <c r="AE313" s="270">
        <v>0.21</v>
      </c>
      <c r="AF313" s="270">
        <v>0.21099999999999999</v>
      </c>
      <c r="AG313" s="270">
        <v>0.21199999999999999</v>
      </c>
      <c r="AH313" s="270">
        <v>0.21299999999999999</v>
      </c>
      <c r="AI313" s="270">
        <v>0.25600000000000001</v>
      </c>
      <c r="AJ313" s="270">
        <v>0.25800000000000001</v>
      </c>
      <c r="AK313" s="270">
        <v>0.26100000000000001</v>
      </c>
      <c r="AL313" s="270">
        <v>0.26400000000000001</v>
      </c>
      <c r="AM313" s="270">
        <v>0.26700000000000002</v>
      </c>
      <c r="AN313" s="270">
        <v>0.36</v>
      </c>
      <c r="AO313" s="270">
        <v>0.35099999999999998</v>
      </c>
      <c r="AP313" s="270">
        <v>0.34200000000000003</v>
      </c>
      <c r="AQ313" s="270">
        <v>0.33500000000000002</v>
      </c>
      <c r="AR313" s="270">
        <v>0.32700000000000001</v>
      </c>
      <c r="AS313" s="270">
        <v>0.127</v>
      </c>
      <c r="AT313" s="270">
        <v>0.128</v>
      </c>
      <c r="AU313" s="270">
        <v>0.129</v>
      </c>
      <c r="AV313" s="270">
        <v>0.13</v>
      </c>
      <c r="AW313" s="270">
        <v>0.13200000000000001</v>
      </c>
      <c r="AX313" s="270">
        <v>0</v>
      </c>
      <c r="AY313" s="270">
        <v>0</v>
      </c>
      <c r="AZ313" s="270">
        <v>0</v>
      </c>
      <c r="BA313" s="270">
        <v>0</v>
      </c>
      <c r="BB313" s="270">
        <v>0</v>
      </c>
      <c r="BC313" s="270">
        <v>0</v>
      </c>
      <c r="BD313" s="270">
        <v>0</v>
      </c>
      <c r="BE313" s="270">
        <v>0</v>
      </c>
      <c r="BF313" s="270">
        <v>0</v>
      </c>
      <c r="BG313" s="270">
        <v>0</v>
      </c>
    </row>
    <row r="314" spans="1:59">
      <c r="A314" s="267" t="s">
        <v>690</v>
      </c>
      <c r="B314" s="268">
        <v>0.27975</v>
      </c>
      <c r="C314" s="268">
        <v>0.6</v>
      </c>
      <c r="D314" s="268">
        <v>0</v>
      </c>
      <c r="E314" s="268"/>
      <c r="F314" s="269">
        <v>3200</v>
      </c>
      <c r="G314" s="270">
        <v>9.2999999999999999E-2</v>
      </c>
      <c r="H314" s="270">
        <v>1.2E-2</v>
      </c>
      <c r="I314" s="270">
        <v>0.01</v>
      </c>
      <c r="J314" s="270">
        <v>0.08</v>
      </c>
      <c r="K314" s="270">
        <v>4.5999999999999999E-2</v>
      </c>
      <c r="L314" s="270">
        <v>3.8750000000000007E-2</v>
      </c>
      <c r="M314" s="271">
        <v>29.0625</v>
      </c>
      <c r="N314" s="269">
        <v>3502</v>
      </c>
      <c r="O314" s="269">
        <v>3902</v>
      </c>
      <c r="P314" s="269">
        <v>4302</v>
      </c>
      <c r="Q314" s="269">
        <v>4702</v>
      </c>
      <c r="R314" s="269">
        <v>5102</v>
      </c>
      <c r="S314" s="269" t="s">
        <v>169</v>
      </c>
      <c r="T314" s="270">
        <v>7.4999999999999997E-2</v>
      </c>
      <c r="U314" s="270">
        <v>8.3000000000000004E-2</v>
      </c>
      <c r="V314" s="270">
        <v>9.0999999999999998E-2</v>
      </c>
      <c r="W314" s="270">
        <v>9.9000000000000005E-2</v>
      </c>
      <c r="X314" s="270">
        <v>0.107</v>
      </c>
      <c r="Y314" s="270">
        <v>2.3E-2</v>
      </c>
      <c r="Z314" s="270">
        <v>2.7E-2</v>
      </c>
      <c r="AA314" s="270">
        <v>3.1E-2</v>
      </c>
      <c r="AB314" s="270">
        <v>3.5000000000000003E-2</v>
      </c>
      <c r="AC314" s="270">
        <v>3.9E-2</v>
      </c>
      <c r="AD314" s="270">
        <v>4.0000000000000001E-3</v>
      </c>
      <c r="AE314" s="270">
        <v>5.0000000000000001E-3</v>
      </c>
      <c r="AF314" s="270">
        <v>6.0000000000000001E-3</v>
      </c>
      <c r="AG314" s="270">
        <v>7.0000000000000001E-3</v>
      </c>
      <c r="AH314" s="270">
        <v>8.0000000000000002E-3</v>
      </c>
      <c r="AI314" s="270">
        <v>6.3E-2</v>
      </c>
      <c r="AJ314" s="270">
        <v>6.5000000000000002E-2</v>
      </c>
      <c r="AK314" s="270">
        <v>6.7000000000000004E-2</v>
      </c>
      <c r="AL314" s="270">
        <v>6.9000000000000006E-2</v>
      </c>
      <c r="AM314" s="270">
        <v>7.0999999999999994E-2</v>
      </c>
      <c r="AN314" s="270">
        <v>2E-3</v>
      </c>
      <c r="AO314" s="270">
        <v>3.0000000000000001E-3</v>
      </c>
      <c r="AP314" s="270">
        <v>4.0000000000000001E-3</v>
      </c>
      <c r="AQ314" s="270">
        <v>5.0000000000000001E-3</v>
      </c>
      <c r="AR314" s="270">
        <v>6.0000000000000001E-3</v>
      </c>
      <c r="AS314" s="270">
        <v>4.3999999999999997E-2</v>
      </c>
      <c r="AT314" s="270">
        <v>4.8000000000000001E-2</v>
      </c>
      <c r="AU314" s="270">
        <v>5.1999999999999998E-2</v>
      </c>
      <c r="AV314" s="270">
        <v>5.6000000000000001E-2</v>
      </c>
      <c r="AW314" s="270">
        <v>0.06</v>
      </c>
      <c r="AX314" s="270">
        <v>0</v>
      </c>
      <c r="AY314" s="270">
        <v>0</v>
      </c>
      <c r="AZ314" s="270">
        <v>0</v>
      </c>
      <c r="BA314" s="270">
        <v>0</v>
      </c>
      <c r="BB314" s="270">
        <v>0</v>
      </c>
      <c r="BC314" s="270">
        <v>0</v>
      </c>
      <c r="BD314" s="270">
        <v>0</v>
      </c>
      <c r="BE314" s="270">
        <v>0</v>
      </c>
      <c r="BF314" s="270">
        <v>0</v>
      </c>
      <c r="BG314" s="270">
        <v>0</v>
      </c>
    </row>
    <row r="315" spans="1:59">
      <c r="A315" s="267" t="s">
        <v>691</v>
      </c>
      <c r="B315" s="268">
        <v>0.16091666666666665</v>
      </c>
      <c r="C315" s="268">
        <v>0.154</v>
      </c>
      <c r="D315" s="268">
        <v>0</v>
      </c>
      <c r="E315" s="268"/>
      <c r="F315" s="269">
        <v>879</v>
      </c>
      <c r="G315" s="270">
        <v>5.8999999999999997E-2</v>
      </c>
      <c r="H315" s="270">
        <v>8.0000000000000002E-3</v>
      </c>
      <c r="I315" s="270">
        <v>2E-3</v>
      </c>
      <c r="J315" s="270">
        <v>8.0000000000000002E-3</v>
      </c>
      <c r="K315" s="270">
        <v>4.0000000000000001E-3</v>
      </c>
      <c r="L315" s="270">
        <v>7.9916666666666636E-2</v>
      </c>
      <c r="M315" s="271">
        <v>67.121729237770197</v>
      </c>
      <c r="N315" s="269">
        <v>805</v>
      </c>
      <c r="O315" s="269">
        <v>821</v>
      </c>
      <c r="P315" s="269">
        <v>837</v>
      </c>
      <c r="Q315" s="269">
        <v>854</v>
      </c>
      <c r="R315" s="269">
        <v>871</v>
      </c>
      <c r="S315" s="269" t="s">
        <v>169</v>
      </c>
      <c r="T315" s="270">
        <v>5.8999999999999997E-2</v>
      </c>
      <c r="U315" s="270">
        <v>5.7000000000000002E-2</v>
      </c>
      <c r="V315" s="270">
        <v>5.6000000000000001E-2</v>
      </c>
      <c r="W315" s="270">
        <v>5.7000000000000002E-2</v>
      </c>
      <c r="X315" s="270">
        <v>5.8000000000000003E-2</v>
      </c>
      <c r="Y315" s="270">
        <v>0.01</v>
      </c>
      <c r="Z315" s="270">
        <v>0.01</v>
      </c>
      <c r="AA315" s="270">
        <v>1.0999999999999999E-2</v>
      </c>
      <c r="AB315" s="270">
        <v>1.0999999999999999E-2</v>
      </c>
      <c r="AC315" s="270">
        <v>1.0999999999999999E-2</v>
      </c>
      <c r="AD315" s="270">
        <v>1E-3</v>
      </c>
      <c r="AE315" s="270">
        <v>1E-3</v>
      </c>
      <c r="AF315" s="270">
        <v>1E-3</v>
      </c>
      <c r="AG315" s="270">
        <v>1E-3</v>
      </c>
      <c r="AH315" s="270">
        <v>1E-3</v>
      </c>
      <c r="AI315" s="270">
        <v>2.1000000000000001E-2</v>
      </c>
      <c r="AJ315" s="270">
        <v>2.1999999999999999E-2</v>
      </c>
      <c r="AK315" s="270">
        <v>2.1999999999999999E-2</v>
      </c>
      <c r="AL315" s="270">
        <v>2.3E-2</v>
      </c>
      <c r="AM315" s="270">
        <v>2.3E-2</v>
      </c>
      <c r="AN315" s="270">
        <v>4.0000000000000001E-3</v>
      </c>
      <c r="AO315" s="270">
        <v>4.0000000000000001E-3</v>
      </c>
      <c r="AP315" s="270">
        <v>4.0000000000000001E-3</v>
      </c>
      <c r="AQ315" s="270">
        <v>4.0000000000000001E-3</v>
      </c>
      <c r="AR315" s="270">
        <v>0</v>
      </c>
      <c r="AS315" s="270">
        <v>0.09</v>
      </c>
      <c r="AT315" s="270">
        <v>9.2999999999999999E-2</v>
      </c>
      <c r="AU315" s="270">
        <v>9.5000000000000001E-2</v>
      </c>
      <c r="AV315" s="270">
        <v>9.7000000000000003E-2</v>
      </c>
      <c r="AW315" s="270">
        <v>9.8000000000000004E-2</v>
      </c>
      <c r="AX315" s="270">
        <v>0</v>
      </c>
      <c r="AY315" s="270">
        <v>0</v>
      </c>
      <c r="AZ315" s="270">
        <v>0</v>
      </c>
      <c r="BA315" s="270">
        <v>0</v>
      </c>
      <c r="BB315" s="270">
        <v>0</v>
      </c>
      <c r="BC315" s="270">
        <v>0</v>
      </c>
      <c r="BD315" s="270">
        <v>0</v>
      </c>
      <c r="BE315" s="270">
        <v>0</v>
      </c>
      <c r="BF315" s="270">
        <v>0</v>
      </c>
      <c r="BG315" s="270">
        <v>0</v>
      </c>
    </row>
    <row r="316" spans="1:59">
      <c r="A316" s="267" t="s">
        <v>692</v>
      </c>
      <c r="B316" s="268">
        <v>0.31508333333333333</v>
      </c>
      <c r="C316" s="268">
        <v>1</v>
      </c>
      <c r="D316" s="268">
        <v>0</v>
      </c>
      <c r="E316" s="268"/>
      <c r="F316" s="269">
        <v>3429</v>
      </c>
      <c r="G316" s="270">
        <v>0.13300000000000001</v>
      </c>
      <c r="H316" s="270">
        <v>0.03</v>
      </c>
      <c r="I316" s="270">
        <v>0.02</v>
      </c>
      <c r="J316" s="270">
        <v>2.5999999999999999E-2</v>
      </c>
      <c r="K316" s="270">
        <v>1.2E-2</v>
      </c>
      <c r="L316" s="270">
        <v>9.4083333333333324E-2</v>
      </c>
      <c r="M316" s="271">
        <v>38.786818314377371</v>
      </c>
      <c r="N316" s="269">
        <v>3495</v>
      </c>
      <c r="O316" s="269">
        <v>4040</v>
      </c>
      <c r="P316" s="269">
        <v>4670</v>
      </c>
      <c r="Q316" s="269">
        <v>5399</v>
      </c>
      <c r="R316" s="269">
        <v>6241</v>
      </c>
      <c r="S316" s="269" t="s">
        <v>136</v>
      </c>
      <c r="T316" s="270">
        <v>0.13500000000000001</v>
      </c>
      <c r="U316" s="270">
        <v>0.156</v>
      </c>
      <c r="V316" s="270">
        <v>0.18</v>
      </c>
      <c r="W316" s="270">
        <v>0.20699999999999999</v>
      </c>
      <c r="X316" s="270">
        <v>0.23899999999999999</v>
      </c>
      <c r="Y316" s="270">
        <v>3.1E-2</v>
      </c>
      <c r="Z316" s="270">
        <v>3.5000000000000003E-2</v>
      </c>
      <c r="AA316" s="270">
        <v>0.04</v>
      </c>
      <c r="AB316" s="270">
        <v>4.4999999999999998E-2</v>
      </c>
      <c r="AC316" s="270">
        <v>4.9000000000000002E-2</v>
      </c>
      <c r="AD316" s="270">
        <v>0.02</v>
      </c>
      <c r="AE316" s="270">
        <v>2.4E-2</v>
      </c>
      <c r="AF316" s="270">
        <v>2.7E-2</v>
      </c>
      <c r="AG316" s="270">
        <v>0.03</v>
      </c>
      <c r="AH316" s="270">
        <v>3.3000000000000002E-2</v>
      </c>
      <c r="AI316" s="270">
        <v>2.7E-2</v>
      </c>
      <c r="AJ316" s="270">
        <v>3.1E-2</v>
      </c>
      <c r="AK316" s="270">
        <v>3.5000000000000003E-2</v>
      </c>
      <c r="AL316" s="270">
        <v>3.9E-2</v>
      </c>
      <c r="AM316" s="270">
        <v>4.2999999999999997E-2</v>
      </c>
      <c r="AN316" s="270">
        <v>1.2E-2</v>
      </c>
      <c r="AO316" s="270">
        <v>1.4E-2</v>
      </c>
      <c r="AP316" s="270">
        <v>1.6E-2</v>
      </c>
      <c r="AQ316" s="270">
        <v>1.7999999999999999E-2</v>
      </c>
      <c r="AR316" s="270">
        <v>0.02</v>
      </c>
      <c r="AS316" s="270">
        <v>9.5000000000000001E-2</v>
      </c>
      <c r="AT316" s="270">
        <v>0.109</v>
      </c>
      <c r="AU316" s="270">
        <v>0.125</v>
      </c>
      <c r="AV316" s="270">
        <v>0.14299999999999999</v>
      </c>
      <c r="AW316" s="270">
        <v>0.16200000000000001</v>
      </c>
      <c r="AX316" s="270">
        <v>0</v>
      </c>
      <c r="AY316" s="270">
        <v>0</v>
      </c>
      <c r="AZ316" s="270">
        <v>0</v>
      </c>
      <c r="BA316" s="270">
        <v>0</v>
      </c>
      <c r="BB316" s="270">
        <v>0</v>
      </c>
      <c r="BC316" s="270">
        <v>0</v>
      </c>
      <c r="BD316" s="270">
        <v>0</v>
      </c>
      <c r="BE316" s="270">
        <v>0</v>
      </c>
      <c r="BF316" s="270">
        <v>0</v>
      </c>
      <c r="BG316" s="270">
        <v>0</v>
      </c>
    </row>
    <row r="317" spans="1:59">
      <c r="A317" s="267" t="s">
        <v>693</v>
      </c>
      <c r="B317" s="268">
        <v>2.0750000000000001E-2</v>
      </c>
      <c r="C317" s="268">
        <v>128</v>
      </c>
      <c r="D317" s="268">
        <v>6.2684931506849307E-3</v>
      </c>
      <c r="E317" s="268"/>
      <c r="F317" s="269">
        <v>0</v>
      </c>
      <c r="G317" s="270">
        <v>0</v>
      </c>
      <c r="H317" s="270">
        <v>0</v>
      </c>
      <c r="I317" s="270">
        <v>0</v>
      </c>
      <c r="J317" s="270">
        <v>0</v>
      </c>
      <c r="K317" s="270">
        <v>0</v>
      </c>
      <c r="L317" s="270">
        <v>1.4481506849315071E-2</v>
      </c>
      <c r="M317" s="271" t="s">
        <v>395</v>
      </c>
      <c r="N317" s="269">
        <v>15700</v>
      </c>
      <c r="O317" s="269">
        <v>16800</v>
      </c>
      <c r="P317" s="269">
        <v>18000</v>
      </c>
      <c r="Q317" s="269">
        <v>19300</v>
      </c>
      <c r="R317" s="269">
        <v>20700</v>
      </c>
      <c r="S317" s="269" t="s">
        <v>168</v>
      </c>
      <c r="T317" s="270">
        <v>0</v>
      </c>
      <c r="U317" s="270">
        <v>0</v>
      </c>
      <c r="V317" s="270">
        <v>0</v>
      </c>
      <c r="W317" s="270">
        <v>0</v>
      </c>
      <c r="X317" s="270">
        <v>0</v>
      </c>
      <c r="Y317" s="270">
        <v>0</v>
      </c>
      <c r="Z317" s="270">
        <v>0</v>
      </c>
      <c r="AA317" s="270">
        <v>0</v>
      </c>
      <c r="AB317" s="270">
        <v>0</v>
      </c>
      <c r="AC317" s="270">
        <v>0</v>
      </c>
      <c r="AD317" s="270">
        <v>0</v>
      </c>
      <c r="AE317" s="270">
        <v>0</v>
      </c>
      <c r="AF317" s="270">
        <v>0</v>
      </c>
      <c r="AG317" s="270">
        <v>0</v>
      </c>
      <c r="AH317" s="270">
        <v>0</v>
      </c>
      <c r="AI317" s="270">
        <v>1.47</v>
      </c>
      <c r="AJ317" s="270">
        <v>1.74</v>
      </c>
      <c r="AK317" s="270">
        <v>1.86</v>
      </c>
      <c r="AL317" s="270">
        <v>1.99</v>
      </c>
      <c r="AM317" s="270">
        <v>2.13</v>
      </c>
      <c r="AN317" s="270">
        <v>0</v>
      </c>
      <c r="AO317" s="270">
        <v>0</v>
      </c>
      <c r="AP317" s="270">
        <v>0</v>
      </c>
      <c r="AQ317" s="270">
        <v>0</v>
      </c>
      <c r="AR317" s="270">
        <v>0</v>
      </c>
      <c r="AS317" s="270">
        <v>0</v>
      </c>
      <c r="AT317" s="270">
        <v>0</v>
      </c>
      <c r="AU317" s="270">
        <v>0</v>
      </c>
      <c r="AV317" s="270">
        <v>0</v>
      </c>
      <c r="AW317" s="270">
        <v>0</v>
      </c>
      <c r="AX317" s="270">
        <v>0</v>
      </c>
      <c r="AY317" s="270">
        <v>0</v>
      </c>
      <c r="AZ317" s="270">
        <v>0</v>
      </c>
      <c r="BA317" s="270">
        <v>0</v>
      </c>
      <c r="BB317" s="270">
        <v>0</v>
      </c>
      <c r="BC317" s="270">
        <v>0</v>
      </c>
      <c r="BD317" s="270">
        <v>0</v>
      </c>
      <c r="BE317" s="270">
        <v>0</v>
      </c>
      <c r="BF317" s="270">
        <v>0</v>
      </c>
      <c r="BG317" s="270">
        <v>0</v>
      </c>
    </row>
    <row r="318" spans="1:59">
      <c r="A318" s="267" t="s">
        <v>694</v>
      </c>
      <c r="B318" s="268">
        <v>0.1235</v>
      </c>
      <c r="C318" s="268">
        <v>0.36</v>
      </c>
      <c r="D318" s="268">
        <v>7.6712328767123287E-5</v>
      </c>
      <c r="E318" s="268"/>
      <c r="F318" s="269">
        <v>2303</v>
      </c>
      <c r="G318" s="270">
        <v>0.10199999999999999</v>
      </c>
      <c r="H318" s="270">
        <v>8.9999999999999993E-3</v>
      </c>
      <c r="I318" s="270">
        <v>0</v>
      </c>
      <c r="J318" s="270">
        <v>3.0000000000000001E-3</v>
      </c>
      <c r="K318" s="270">
        <v>8.9999999999999993E-3</v>
      </c>
      <c r="L318" s="270">
        <v>4.2328767123289701E-4</v>
      </c>
      <c r="M318" s="271">
        <v>44.290056448111159</v>
      </c>
      <c r="N318" s="269">
        <v>2280</v>
      </c>
      <c r="O318" s="269">
        <v>2189</v>
      </c>
      <c r="P318" s="269">
        <v>2101</v>
      </c>
      <c r="Q318" s="269">
        <v>2017</v>
      </c>
      <c r="R318" s="269">
        <v>1937</v>
      </c>
      <c r="S318" s="269" t="s">
        <v>168</v>
      </c>
      <c r="T318" s="270">
        <v>0.113</v>
      </c>
      <c r="U318" s="270">
        <v>0.108</v>
      </c>
      <c r="V318" s="270">
        <v>0.104</v>
      </c>
      <c r="W318" s="270">
        <v>0.1</v>
      </c>
      <c r="X318" s="270">
        <v>9.6000000000000002E-2</v>
      </c>
      <c r="Y318" s="270">
        <v>7.0000000000000001E-3</v>
      </c>
      <c r="Z318" s="270">
        <v>7.0000000000000001E-3</v>
      </c>
      <c r="AA318" s="270">
        <v>7.0000000000000001E-3</v>
      </c>
      <c r="AB318" s="270">
        <v>7.0000000000000001E-3</v>
      </c>
      <c r="AC318" s="270">
        <v>7.0000000000000001E-3</v>
      </c>
      <c r="AD318" s="270">
        <v>0</v>
      </c>
      <c r="AE318" s="270">
        <v>0</v>
      </c>
      <c r="AF318" s="270">
        <v>0</v>
      </c>
      <c r="AG318" s="270">
        <v>0</v>
      </c>
      <c r="AH318" s="270">
        <v>0</v>
      </c>
      <c r="AI318" s="270">
        <v>3.0000000000000001E-3</v>
      </c>
      <c r="AJ318" s="270">
        <v>3.0000000000000001E-3</v>
      </c>
      <c r="AK318" s="270">
        <v>3.0000000000000001E-3</v>
      </c>
      <c r="AL318" s="270">
        <v>3.0000000000000001E-3</v>
      </c>
      <c r="AM318" s="270">
        <v>3.0000000000000001E-3</v>
      </c>
      <c r="AN318" s="270">
        <v>0.01</v>
      </c>
      <c r="AO318" s="270">
        <v>8.9999999999999993E-3</v>
      </c>
      <c r="AP318" s="270">
        <v>8.9999999999999993E-3</v>
      </c>
      <c r="AQ318" s="270">
        <v>8.0000000000000002E-3</v>
      </c>
      <c r="AR318" s="270">
        <v>8.0000000000000002E-3</v>
      </c>
      <c r="AS318" s="270">
        <v>1E-3</v>
      </c>
      <c r="AT318" s="270">
        <v>1E-3</v>
      </c>
      <c r="AU318" s="270">
        <v>1E-3</v>
      </c>
      <c r="AV318" s="270">
        <v>1E-3</v>
      </c>
      <c r="AW318" s="270">
        <v>1E-3</v>
      </c>
      <c r="AX318" s="270">
        <v>0.34300000000000003</v>
      </c>
      <c r="AY318" s="270">
        <v>0</v>
      </c>
      <c r="AZ318" s="270">
        <v>0</v>
      </c>
      <c r="BA318" s="270">
        <v>0</v>
      </c>
      <c r="BB318" s="270">
        <v>0</v>
      </c>
      <c r="BC318" s="270">
        <v>0</v>
      </c>
      <c r="BD318" s="270">
        <v>0</v>
      </c>
      <c r="BE318" s="270">
        <v>0</v>
      </c>
      <c r="BF318" s="270">
        <v>0</v>
      </c>
      <c r="BG318" s="270">
        <v>0</v>
      </c>
    </row>
    <row r="319" spans="1:59">
      <c r="A319" s="267" t="s">
        <v>695</v>
      </c>
      <c r="B319" s="268">
        <v>0.13725000000000001</v>
      </c>
      <c r="C319" s="268">
        <v>0.504</v>
      </c>
      <c r="D319" s="268">
        <v>0</v>
      </c>
      <c r="E319" s="268"/>
      <c r="F319" s="269">
        <v>2495</v>
      </c>
      <c r="G319" s="270">
        <v>0.10100000000000001</v>
      </c>
      <c r="H319" s="270">
        <v>2E-3</v>
      </c>
      <c r="I319" s="270">
        <v>0</v>
      </c>
      <c r="J319" s="270">
        <v>5.0000000000000001E-3</v>
      </c>
      <c r="K319" s="270">
        <v>0.01</v>
      </c>
      <c r="L319" s="270">
        <v>1.9250000000000003E-2</v>
      </c>
      <c r="M319" s="271">
        <v>40.480961923847694</v>
      </c>
      <c r="N319" s="269">
        <v>2613</v>
      </c>
      <c r="O319" s="269">
        <v>2863</v>
      </c>
      <c r="P319" s="269">
        <v>3113</v>
      </c>
      <c r="Q319" s="269">
        <v>3363</v>
      </c>
      <c r="R319" s="269">
        <v>3613</v>
      </c>
      <c r="S319" s="269" t="s">
        <v>168</v>
      </c>
      <c r="T319" s="270">
        <v>0.10199999999999999</v>
      </c>
      <c r="U319" s="270">
        <v>0.113</v>
      </c>
      <c r="V319" s="270">
        <v>0.121</v>
      </c>
      <c r="W319" s="270">
        <v>0.13</v>
      </c>
      <c r="X319" s="270">
        <v>0.13900000000000001</v>
      </c>
      <c r="Y319" s="270">
        <v>4.0000000000000001E-3</v>
      </c>
      <c r="Z319" s="270">
        <v>4.0000000000000001E-3</v>
      </c>
      <c r="AA319" s="270">
        <v>5.0000000000000001E-3</v>
      </c>
      <c r="AB319" s="270">
        <v>6.0000000000000001E-3</v>
      </c>
      <c r="AC319" s="270">
        <v>7.0000000000000001E-3</v>
      </c>
      <c r="AD319" s="270">
        <v>0</v>
      </c>
      <c r="AE319" s="270">
        <v>0</v>
      </c>
      <c r="AF319" s="270">
        <v>0</v>
      </c>
      <c r="AG319" s="270">
        <v>0</v>
      </c>
      <c r="AH319" s="270">
        <v>0</v>
      </c>
      <c r="AI319" s="270">
        <v>5.0000000000000001E-3</v>
      </c>
      <c r="AJ319" s="270">
        <v>5.0000000000000001E-3</v>
      </c>
      <c r="AK319" s="270">
        <v>6.0000000000000001E-3</v>
      </c>
      <c r="AL319" s="270">
        <v>7.0000000000000001E-3</v>
      </c>
      <c r="AM319" s="270">
        <v>8.0000000000000002E-3</v>
      </c>
      <c r="AN319" s="270">
        <v>1.4999999999999999E-2</v>
      </c>
      <c r="AO319" s="270">
        <v>1.4999999999999999E-2</v>
      </c>
      <c r="AP319" s="270">
        <v>1.4999999999999999E-2</v>
      </c>
      <c r="AQ319" s="270">
        <v>1.4999999999999999E-2</v>
      </c>
      <c r="AR319" s="270">
        <v>1.4999999999999999E-2</v>
      </c>
      <c r="AS319" s="270">
        <v>2.1999999999999999E-2</v>
      </c>
      <c r="AT319" s="270">
        <v>2.4E-2</v>
      </c>
      <c r="AU319" s="270">
        <v>2.5999999999999999E-2</v>
      </c>
      <c r="AV319" s="270">
        <v>2.8000000000000001E-2</v>
      </c>
      <c r="AW319" s="270">
        <v>0.03</v>
      </c>
      <c r="AX319" s="270">
        <v>0.15</v>
      </c>
      <c r="AY319" s="270">
        <v>0</v>
      </c>
      <c r="AZ319" s="270">
        <v>0</v>
      </c>
      <c r="BA319" s="270">
        <v>0</v>
      </c>
      <c r="BB319" s="270">
        <v>0</v>
      </c>
      <c r="BC319" s="270">
        <v>0</v>
      </c>
      <c r="BD319" s="270">
        <v>0</v>
      </c>
      <c r="BE319" s="270">
        <v>0</v>
      </c>
      <c r="BF319" s="270">
        <v>0</v>
      </c>
      <c r="BG319" s="270">
        <v>0</v>
      </c>
    </row>
    <row r="320" spans="1:59">
      <c r="A320" s="267" t="s">
        <v>696</v>
      </c>
      <c r="B320" s="268">
        <v>5.0416666666666665E-2</v>
      </c>
      <c r="C320" s="268">
        <v>0.2</v>
      </c>
      <c r="D320" s="268">
        <v>0</v>
      </c>
      <c r="E320" s="268"/>
      <c r="F320" s="269">
        <v>815</v>
      </c>
      <c r="G320" s="270">
        <v>2.4E-2</v>
      </c>
      <c r="H320" s="270">
        <v>2E-3</v>
      </c>
      <c r="I320" s="270">
        <v>0</v>
      </c>
      <c r="J320" s="270">
        <v>1.7000000000000001E-2</v>
      </c>
      <c r="K320" s="270">
        <v>3.0000000000000001E-3</v>
      </c>
      <c r="L320" s="270">
        <v>4.416666666666659E-3</v>
      </c>
      <c r="M320" s="271">
        <v>29.447852760736197</v>
      </c>
      <c r="N320" s="269">
        <v>885</v>
      </c>
      <c r="O320" s="269">
        <v>940</v>
      </c>
      <c r="P320" s="269">
        <v>984</v>
      </c>
      <c r="Q320" s="269">
        <v>1010</v>
      </c>
      <c r="R320" s="269">
        <v>1060</v>
      </c>
      <c r="S320" s="269" t="s">
        <v>186</v>
      </c>
      <c r="T320" s="270">
        <v>2.5999999999999999E-2</v>
      </c>
      <c r="U320" s="270">
        <v>2.5999999999999999E-2</v>
      </c>
      <c r="V320" s="270">
        <v>2.7E-2</v>
      </c>
      <c r="W320" s="270">
        <v>2.9000000000000001E-2</v>
      </c>
      <c r="X320" s="270">
        <v>3.1E-2</v>
      </c>
      <c r="Y320" s="270">
        <v>2E-3</v>
      </c>
      <c r="Z320" s="270">
        <v>2E-3</v>
      </c>
      <c r="AA320" s="270">
        <v>2E-3</v>
      </c>
      <c r="AB320" s="270">
        <v>2E-3</v>
      </c>
      <c r="AC320" s="270">
        <v>2E-3</v>
      </c>
      <c r="AD320" s="270">
        <v>0</v>
      </c>
      <c r="AE320" s="270">
        <v>0</v>
      </c>
      <c r="AF320" s="270">
        <v>0</v>
      </c>
      <c r="AG320" s="270">
        <v>0</v>
      </c>
      <c r="AH320" s="270">
        <v>0</v>
      </c>
      <c r="AI320" s="270">
        <v>1.7000000000000001E-2</v>
      </c>
      <c r="AJ320" s="270">
        <v>1.7999999999999999E-2</v>
      </c>
      <c r="AK320" s="270">
        <v>1.9E-2</v>
      </c>
      <c r="AL320" s="270">
        <v>0.02</v>
      </c>
      <c r="AM320" s="270">
        <v>2.1000000000000001E-2</v>
      </c>
      <c r="AN320" s="270">
        <v>1E-3</v>
      </c>
      <c r="AO320" s="270">
        <v>1E-3</v>
      </c>
      <c r="AP320" s="270">
        <v>1E-3</v>
      </c>
      <c r="AQ320" s="270">
        <v>1E-3</v>
      </c>
      <c r="AR320" s="270">
        <v>1E-3</v>
      </c>
      <c r="AS320" s="270">
        <v>1E-3</v>
      </c>
      <c r="AT320" s="270">
        <v>1E-3</v>
      </c>
      <c r="AU320" s="270">
        <v>1E-3</v>
      </c>
      <c r="AV320" s="270">
        <v>1E-3</v>
      </c>
      <c r="AW320" s="270">
        <v>1E-3</v>
      </c>
      <c r="AX320" s="270">
        <v>0</v>
      </c>
      <c r="AY320" s="270">
        <v>0</v>
      </c>
      <c r="AZ320" s="270">
        <v>0</v>
      </c>
      <c r="BA320" s="270">
        <v>0</v>
      </c>
      <c r="BB320" s="270">
        <v>0</v>
      </c>
      <c r="BC320" s="270">
        <v>0</v>
      </c>
      <c r="BD320" s="270">
        <v>0</v>
      </c>
      <c r="BE320" s="270">
        <v>0</v>
      </c>
      <c r="BF320" s="270">
        <v>0</v>
      </c>
      <c r="BG320" s="270">
        <v>0</v>
      </c>
    </row>
    <row r="321" spans="1:59">
      <c r="A321" s="267" t="s">
        <v>697</v>
      </c>
      <c r="B321" s="268">
        <v>0.31358333333333333</v>
      </c>
      <c r="C321" s="268">
        <v>0.504</v>
      </c>
      <c r="D321" s="268">
        <v>0</v>
      </c>
      <c r="E321" s="268"/>
      <c r="F321" s="269">
        <v>2600</v>
      </c>
      <c r="G321" s="270">
        <v>0.2</v>
      </c>
      <c r="H321" s="270">
        <v>0.02</v>
      </c>
      <c r="I321" s="270">
        <v>0</v>
      </c>
      <c r="J321" s="270">
        <v>5.8999999999999997E-2</v>
      </c>
      <c r="K321" s="270">
        <v>0</v>
      </c>
      <c r="L321" s="270">
        <v>3.4583333333333299E-2</v>
      </c>
      <c r="M321" s="271">
        <v>76.92307692307692</v>
      </c>
      <c r="N321" s="269">
        <v>2600</v>
      </c>
      <c r="O321" s="269">
        <v>2500</v>
      </c>
      <c r="P321" s="269">
        <v>0</v>
      </c>
      <c r="Q321" s="269">
        <v>0</v>
      </c>
      <c r="R321" s="269">
        <v>2700</v>
      </c>
      <c r="S321" s="269" t="s">
        <v>148</v>
      </c>
      <c r="T321" s="270">
        <v>0.22500000000000001</v>
      </c>
      <c r="U321" s="270">
        <v>0.2</v>
      </c>
      <c r="V321" s="270">
        <v>0</v>
      </c>
      <c r="W321" s="270">
        <v>0</v>
      </c>
      <c r="X321" s="270">
        <v>0</v>
      </c>
      <c r="Y321" s="270">
        <v>0.02</v>
      </c>
      <c r="Z321" s="270">
        <v>1.4999999999999999E-2</v>
      </c>
      <c r="AA321" s="270">
        <v>0</v>
      </c>
      <c r="AB321" s="270">
        <v>0</v>
      </c>
      <c r="AC321" s="270">
        <v>0</v>
      </c>
      <c r="AD321" s="270">
        <v>0</v>
      </c>
      <c r="AE321" s="270">
        <v>0</v>
      </c>
      <c r="AF321" s="270">
        <v>0</v>
      </c>
      <c r="AG321" s="270">
        <v>0</v>
      </c>
      <c r="AH321" s="270">
        <v>0</v>
      </c>
      <c r="AI321" s="270">
        <v>4.0000000000000001E-3</v>
      </c>
      <c r="AJ321" s="270">
        <v>4.0000000000000001E-3</v>
      </c>
      <c r="AK321" s="270">
        <v>0</v>
      </c>
      <c r="AL321" s="270">
        <v>0</v>
      </c>
      <c r="AM321" s="270">
        <v>0</v>
      </c>
      <c r="AN321" s="270">
        <v>0</v>
      </c>
      <c r="AO321" s="270">
        <v>0</v>
      </c>
      <c r="AP321" s="270">
        <v>0</v>
      </c>
      <c r="AQ321" s="270">
        <v>0</v>
      </c>
      <c r="AR321" s="270">
        <v>0</v>
      </c>
      <c r="AS321" s="270">
        <v>-0.249</v>
      </c>
      <c r="AT321" s="270">
        <v>-0.219</v>
      </c>
      <c r="AU321" s="270">
        <v>0</v>
      </c>
      <c r="AV321" s="270">
        <v>0</v>
      </c>
      <c r="AW321" s="270">
        <v>0</v>
      </c>
      <c r="AX321" s="270">
        <v>0</v>
      </c>
      <c r="AY321" s="270">
        <v>0</v>
      </c>
      <c r="AZ321" s="270">
        <v>0</v>
      </c>
      <c r="BA321" s="270">
        <v>0</v>
      </c>
      <c r="BB321" s="270">
        <v>0</v>
      </c>
      <c r="BC321" s="270">
        <v>0</v>
      </c>
      <c r="BD321" s="270">
        <v>0</v>
      </c>
      <c r="BE321" s="270">
        <v>0</v>
      </c>
      <c r="BF321" s="270">
        <v>0</v>
      </c>
      <c r="BG321" s="270">
        <v>0</v>
      </c>
    </row>
    <row r="322" spans="1:59">
      <c r="A322" s="267" t="s">
        <v>698</v>
      </c>
      <c r="B322" s="268">
        <v>0.70108333333333339</v>
      </c>
      <c r="C322" s="268">
        <v>10</v>
      </c>
      <c r="D322" s="268">
        <v>0.13030136986301369</v>
      </c>
      <c r="E322" s="268"/>
      <c r="F322" s="269">
        <v>2468</v>
      </c>
      <c r="G322" s="270">
        <v>0.113</v>
      </c>
      <c r="H322" s="270">
        <v>7.6999999999999999E-2</v>
      </c>
      <c r="I322" s="270">
        <v>0.11899999999999999</v>
      </c>
      <c r="J322" s="270">
        <v>1.7000000000000001E-2</v>
      </c>
      <c r="K322" s="270">
        <v>6.5000000000000002E-2</v>
      </c>
      <c r="L322" s="270">
        <v>0.17978196347031972</v>
      </c>
      <c r="M322" s="271">
        <v>45.786061588330632</v>
      </c>
      <c r="N322" s="269">
        <v>2955</v>
      </c>
      <c r="O322" s="269">
        <v>3250</v>
      </c>
      <c r="P322" s="269">
        <v>3575</v>
      </c>
      <c r="Q322" s="269">
        <v>3932</v>
      </c>
      <c r="R322" s="269">
        <v>4000</v>
      </c>
      <c r="S322" s="269" t="s">
        <v>147</v>
      </c>
      <c r="T322" s="270">
        <v>8.5999999999999993E-2</v>
      </c>
      <c r="U322" s="270">
        <v>9.1999999999999998E-2</v>
      </c>
      <c r="V322" s="270">
        <v>9.8000000000000004E-2</v>
      </c>
      <c r="W322" s="270">
        <v>0.105</v>
      </c>
      <c r="X322" s="270">
        <v>0.115</v>
      </c>
      <c r="Y322" s="270">
        <v>0.14599999999999999</v>
      </c>
      <c r="Z322" s="270">
        <v>0.16400000000000001</v>
      </c>
      <c r="AA322" s="270">
        <v>0.184</v>
      </c>
      <c r="AB322" s="270">
        <v>0.20599999999999999</v>
      </c>
      <c r="AC322" s="270">
        <v>0.216</v>
      </c>
      <c r="AD322" s="270">
        <v>0.59899999999999998</v>
      </c>
      <c r="AE322" s="270">
        <v>0.67100000000000004</v>
      </c>
      <c r="AF322" s="270">
        <v>0.751</v>
      </c>
      <c r="AG322" s="270">
        <v>0.84099999999999997</v>
      </c>
      <c r="AH322" s="270">
        <v>0.85099999999999998</v>
      </c>
      <c r="AI322" s="270">
        <v>1.6E-2</v>
      </c>
      <c r="AJ322" s="270">
        <v>1.7000000000000001E-2</v>
      </c>
      <c r="AK322" s="270">
        <v>1.7999999999999999E-2</v>
      </c>
      <c r="AL322" s="270">
        <v>1.9E-2</v>
      </c>
      <c r="AM322" s="270">
        <v>2.9000000000000001E-2</v>
      </c>
      <c r="AN322" s="270">
        <v>6.2E-2</v>
      </c>
      <c r="AO322" s="270">
        <v>6.9000000000000006E-2</v>
      </c>
      <c r="AP322" s="270">
        <v>7.6999999999999999E-2</v>
      </c>
      <c r="AQ322" s="270">
        <v>8.5999999999999993E-2</v>
      </c>
      <c r="AR322" s="270">
        <v>9.6000000000000002E-2</v>
      </c>
      <c r="AS322" s="270">
        <v>0.51300000000000001</v>
      </c>
      <c r="AT322" s="270">
        <v>0.57199999999999995</v>
      </c>
      <c r="AU322" s="270">
        <v>0.63700000000000001</v>
      </c>
      <c r="AV322" s="270">
        <v>0.70899999999999996</v>
      </c>
      <c r="AW322" s="270">
        <v>0.73799999999999999</v>
      </c>
      <c r="AX322" s="270">
        <v>0</v>
      </c>
      <c r="AY322" s="270">
        <v>0</v>
      </c>
      <c r="AZ322" s="270">
        <v>0</v>
      </c>
      <c r="BA322" s="270">
        <v>0</v>
      </c>
      <c r="BB322" s="270">
        <v>0</v>
      </c>
      <c r="BC322" s="270">
        <v>0</v>
      </c>
      <c r="BD322" s="270">
        <v>0</v>
      </c>
      <c r="BE322" s="270">
        <v>0</v>
      </c>
      <c r="BF322" s="270">
        <v>0</v>
      </c>
      <c r="BG322" s="270">
        <v>0</v>
      </c>
    </row>
    <row r="323" spans="1:59">
      <c r="A323" s="267" t="s">
        <v>699</v>
      </c>
      <c r="B323" s="268">
        <v>5.4583333333333345E-2</v>
      </c>
      <c r="C323" s="268">
        <v>0.14399999999999999</v>
      </c>
      <c r="D323" s="268">
        <v>0</v>
      </c>
      <c r="E323" s="268"/>
      <c r="F323" s="269">
        <v>1100</v>
      </c>
      <c r="G323" s="270">
        <v>3.3000000000000002E-2</v>
      </c>
      <c r="H323" s="270">
        <v>5.0000000000000001E-3</v>
      </c>
      <c r="I323" s="270">
        <v>0</v>
      </c>
      <c r="J323" s="270">
        <v>5.0000000000000001E-3</v>
      </c>
      <c r="K323" s="270">
        <v>7.0000000000000001E-3</v>
      </c>
      <c r="L323" s="270">
        <v>4.583333333333349E-3</v>
      </c>
      <c r="M323" s="271">
        <v>30</v>
      </c>
      <c r="N323" s="269">
        <v>1242</v>
      </c>
      <c r="O323" s="269">
        <v>1366</v>
      </c>
      <c r="P323" s="269">
        <v>1503</v>
      </c>
      <c r="Q323" s="269">
        <v>2200</v>
      </c>
      <c r="R323" s="269">
        <v>2300</v>
      </c>
      <c r="S323" s="269" t="s">
        <v>174</v>
      </c>
      <c r="T323" s="270">
        <v>4.2000000000000003E-2</v>
      </c>
      <c r="U323" s="270">
        <v>4.3999999999999997E-2</v>
      </c>
      <c r="V323" s="270">
        <v>4.9000000000000002E-2</v>
      </c>
      <c r="W323" s="270">
        <v>5.5E-2</v>
      </c>
      <c r="X323" s="270">
        <v>0.06</v>
      </c>
      <c r="Y323" s="270">
        <v>5.0000000000000001E-3</v>
      </c>
      <c r="Z323" s="270">
        <v>5.0000000000000001E-3</v>
      </c>
      <c r="AA323" s="270">
        <v>5.0000000000000001E-3</v>
      </c>
      <c r="AB323" s="270">
        <v>7.0000000000000001E-3</v>
      </c>
      <c r="AC323" s="270">
        <v>8.9999999999999993E-3</v>
      </c>
      <c r="AD323" s="270">
        <v>0</v>
      </c>
      <c r="AE323" s="270">
        <v>0</v>
      </c>
      <c r="AF323" s="270">
        <v>0</v>
      </c>
      <c r="AG323" s="270">
        <v>0</v>
      </c>
      <c r="AH323" s="270">
        <v>0</v>
      </c>
      <c r="AI323" s="270">
        <v>3.0000000000000001E-3</v>
      </c>
      <c r="AJ323" s="270">
        <v>3.0000000000000001E-3</v>
      </c>
      <c r="AK323" s="270">
        <v>3.0000000000000001E-3</v>
      </c>
      <c r="AL323" s="270">
        <v>3.0000000000000001E-3</v>
      </c>
      <c r="AM323" s="270">
        <v>3.0000000000000001E-3</v>
      </c>
      <c r="AN323" s="270">
        <v>3.0000000000000001E-3</v>
      </c>
      <c r="AO323" s="270">
        <v>3.0000000000000001E-3</v>
      </c>
      <c r="AP323" s="270">
        <v>3.0000000000000001E-3</v>
      </c>
      <c r="AQ323" s="270">
        <v>3.0000000000000001E-3</v>
      </c>
      <c r="AR323" s="270">
        <v>4.0000000000000001E-3</v>
      </c>
      <c r="AS323" s="270">
        <v>5.0000000000000001E-3</v>
      </c>
      <c r="AT323" s="270">
        <v>6.0000000000000001E-3</v>
      </c>
      <c r="AU323" s="270">
        <v>6.0000000000000001E-3</v>
      </c>
      <c r="AV323" s="270">
        <v>7.0000000000000001E-3</v>
      </c>
      <c r="AW323" s="270">
        <v>8.0000000000000002E-3</v>
      </c>
      <c r="AX323" s="270">
        <v>0</v>
      </c>
      <c r="AY323" s="270">
        <v>0</v>
      </c>
      <c r="AZ323" s="270">
        <v>0</v>
      </c>
      <c r="BA323" s="270">
        <v>0</v>
      </c>
      <c r="BB323" s="270">
        <v>0</v>
      </c>
      <c r="BC323" s="270">
        <v>0</v>
      </c>
      <c r="BD323" s="270">
        <v>0</v>
      </c>
      <c r="BE323" s="270">
        <v>0</v>
      </c>
      <c r="BF323" s="270">
        <v>0</v>
      </c>
      <c r="BG323" s="270">
        <v>0</v>
      </c>
    </row>
    <row r="324" spans="1:59">
      <c r="A324" s="267" t="s">
        <v>700</v>
      </c>
      <c r="B324" s="268">
        <v>0.25100000000000006</v>
      </c>
      <c r="C324" s="268">
        <v>1</v>
      </c>
      <c r="D324" s="268">
        <v>0</v>
      </c>
      <c r="E324" s="268"/>
      <c r="F324" s="269">
        <v>660</v>
      </c>
      <c r="G324" s="270">
        <v>2.8000000000000001E-2</v>
      </c>
      <c r="H324" s="270">
        <v>5.0000000000000001E-3</v>
      </c>
      <c r="I324" s="270">
        <v>0.16</v>
      </c>
      <c r="J324" s="270">
        <v>3.0000000000000001E-3</v>
      </c>
      <c r="K324" s="270">
        <v>8.0000000000000002E-3</v>
      </c>
      <c r="L324" s="270">
        <v>4.7000000000000042E-2</v>
      </c>
      <c r="M324" s="271">
        <v>42.424242424242422</v>
      </c>
      <c r="N324" s="269">
        <v>745</v>
      </c>
      <c r="O324" s="269">
        <v>910</v>
      </c>
      <c r="P324" s="269">
        <v>1110</v>
      </c>
      <c r="Q324" s="269">
        <v>1350</v>
      </c>
      <c r="R324" s="269">
        <v>1650</v>
      </c>
      <c r="S324" s="269" t="s">
        <v>190</v>
      </c>
      <c r="T324" s="270">
        <v>4.7E-2</v>
      </c>
      <c r="U324" s="270">
        <v>5.7000000000000002E-2</v>
      </c>
      <c r="V324" s="270">
        <v>7.0000000000000007E-2</v>
      </c>
      <c r="W324" s="270">
        <v>8.5000000000000006E-2</v>
      </c>
      <c r="X324" s="270">
        <v>0.104</v>
      </c>
      <c r="Y324" s="270">
        <v>8.0000000000000002E-3</v>
      </c>
      <c r="Z324" s="270">
        <v>0.01</v>
      </c>
      <c r="AA324" s="270">
        <v>0.02</v>
      </c>
      <c r="AB324" s="270">
        <v>0.02</v>
      </c>
      <c r="AC324" s="270">
        <v>0.03</v>
      </c>
      <c r="AD324" s="270">
        <v>0.12</v>
      </c>
      <c r="AE324" s="270">
        <v>0.2</v>
      </c>
      <c r="AF324" s="270">
        <v>0.2</v>
      </c>
      <c r="AG324" s="270">
        <v>0.2</v>
      </c>
      <c r="AH324" s="270">
        <v>0.2</v>
      </c>
      <c r="AI324" s="270">
        <v>8.9999999999999993E-3</v>
      </c>
      <c r="AJ324" s="270">
        <v>8.9999999999999993E-3</v>
      </c>
      <c r="AK324" s="270">
        <v>1.0999999999999999E-2</v>
      </c>
      <c r="AL324" s="270">
        <v>1.2E-2</v>
      </c>
      <c r="AM324" s="270">
        <v>1.2999999999999999E-2</v>
      </c>
      <c r="AN324" s="270">
        <v>1.7000000000000001E-2</v>
      </c>
      <c r="AO324" s="270">
        <v>1.7000000000000001E-2</v>
      </c>
      <c r="AP324" s="270">
        <v>1.7000000000000001E-2</v>
      </c>
      <c r="AQ324" s="270">
        <v>1.7000000000000001E-2</v>
      </c>
      <c r="AR324" s="270">
        <v>1.7000000000000001E-2</v>
      </c>
      <c r="AS324" s="270">
        <v>0.10100000000000001</v>
      </c>
      <c r="AT324" s="270">
        <v>0.14699999999999999</v>
      </c>
      <c r="AU324" s="270">
        <v>0.159</v>
      </c>
      <c r="AV324" s="270">
        <v>0.16700000000000001</v>
      </c>
      <c r="AW324" s="270">
        <v>0.182</v>
      </c>
      <c r="AX324" s="270">
        <v>0</v>
      </c>
      <c r="AY324" s="270">
        <v>0</v>
      </c>
      <c r="AZ324" s="270">
        <v>0</v>
      </c>
      <c r="BA324" s="270">
        <v>0</v>
      </c>
      <c r="BB324" s="270">
        <v>0</v>
      </c>
      <c r="BC324" s="270">
        <v>0</v>
      </c>
      <c r="BD324" s="270">
        <v>0</v>
      </c>
      <c r="BE324" s="270">
        <v>0</v>
      </c>
      <c r="BF324" s="270">
        <v>0</v>
      </c>
      <c r="BG324" s="270">
        <v>0</v>
      </c>
    </row>
    <row r="325" spans="1:59">
      <c r="A325" s="267" t="s">
        <v>701</v>
      </c>
      <c r="B325" s="268">
        <v>2.4000000000000004E-2</v>
      </c>
      <c r="C325" s="268">
        <v>0.2</v>
      </c>
      <c r="D325" s="268">
        <v>0</v>
      </c>
      <c r="E325" s="268"/>
      <c r="F325" s="269">
        <v>490</v>
      </c>
      <c r="G325" s="270">
        <v>0.02</v>
      </c>
      <c r="H325" s="270">
        <v>5.0000000000000001E-3</v>
      </c>
      <c r="I325" s="270">
        <v>2E-3</v>
      </c>
      <c r="J325" s="270">
        <v>1E-3</v>
      </c>
      <c r="K325" s="270">
        <v>6.0000000000000001E-3</v>
      </c>
      <c r="L325" s="270">
        <v>-9.9999999999999985E-3</v>
      </c>
      <c r="M325" s="271">
        <v>40.816326530612244</v>
      </c>
      <c r="N325" s="269">
        <v>505</v>
      </c>
      <c r="O325" s="269">
        <v>520</v>
      </c>
      <c r="P325" s="269">
        <v>535</v>
      </c>
      <c r="Q325" s="269">
        <v>550</v>
      </c>
      <c r="R325" s="269">
        <v>565</v>
      </c>
      <c r="S325" s="269" t="s">
        <v>167</v>
      </c>
      <c r="T325" s="270">
        <v>1.7999999999999999E-2</v>
      </c>
      <c r="U325" s="270">
        <v>1.7000000000000001E-2</v>
      </c>
      <c r="V325" s="270">
        <v>1.6E-2</v>
      </c>
      <c r="W325" s="270">
        <v>1.4999999999999999E-2</v>
      </c>
      <c r="X325" s="270">
        <v>1.4999999999999999E-2</v>
      </c>
      <c r="Y325" s="270">
        <v>5.0000000000000001E-3</v>
      </c>
      <c r="Z325" s="270">
        <v>8.0000000000000002E-3</v>
      </c>
      <c r="AA325" s="270">
        <v>8.0000000000000002E-3</v>
      </c>
      <c r="AB325" s="270">
        <v>8.0000000000000002E-3</v>
      </c>
      <c r="AC325" s="270">
        <v>8.0000000000000002E-3</v>
      </c>
      <c r="AD325" s="270">
        <v>0</v>
      </c>
      <c r="AE325" s="270">
        <v>0</v>
      </c>
      <c r="AF325" s="270">
        <v>0</v>
      </c>
      <c r="AG325" s="270">
        <v>0</v>
      </c>
      <c r="AH325" s="270">
        <v>0</v>
      </c>
      <c r="AI325" s="270">
        <v>0</v>
      </c>
      <c r="AJ325" s="270">
        <v>0</v>
      </c>
      <c r="AK325" s="270">
        <v>0</v>
      </c>
      <c r="AL325" s="270">
        <v>0</v>
      </c>
      <c r="AM325" s="270">
        <v>0</v>
      </c>
      <c r="AN325" s="270">
        <v>3.5000000000000003E-2</v>
      </c>
      <c r="AO325" s="270">
        <v>0.03</v>
      </c>
      <c r="AP325" s="270">
        <v>2.5000000000000001E-2</v>
      </c>
      <c r="AQ325" s="270">
        <v>2.5000000000000001E-2</v>
      </c>
      <c r="AR325" s="270">
        <v>2.5000000000000001E-2</v>
      </c>
      <c r="AS325" s="270">
        <v>1.4E-2</v>
      </c>
      <c r="AT325" s="270">
        <v>1.2999999999999999E-2</v>
      </c>
      <c r="AU325" s="270">
        <v>1.0999999999999999E-2</v>
      </c>
      <c r="AV325" s="270">
        <v>1.0999999999999999E-2</v>
      </c>
      <c r="AW325" s="270">
        <v>1.0999999999999999E-2</v>
      </c>
      <c r="AX325" s="270">
        <v>0</v>
      </c>
      <c r="AY325" s="270">
        <v>0</v>
      </c>
      <c r="AZ325" s="270">
        <v>0</v>
      </c>
      <c r="BA325" s="270">
        <v>0</v>
      </c>
      <c r="BB325" s="270">
        <v>0</v>
      </c>
      <c r="BC325" s="270">
        <v>0</v>
      </c>
      <c r="BD325" s="270">
        <v>0</v>
      </c>
      <c r="BE325" s="270">
        <v>0</v>
      </c>
      <c r="BF325" s="270">
        <v>0</v>
      </c>
      <c r="BG325" s="270">
        <v>0</v>
      </c>
    </row>
    <row r="326" spans="1:59">
      <c r="A326" s="267" t="s">
        <v>702</v>
      </c>
      <c r="B326" s="268">
        <v>1.3314166666666667</v>
      </c>
      <c r="C326" s="268">
        <v>4</v>
      </c>
      <c r="D326" s="268">
        <v>0</v>
      </c>
      <c r="E326" s="268"/>
      <c r="F326" s="269">
        <v>13000</v>
      </c>
      <c r="G326" s="270">
        <v>0.63500000000000001</v>
      </c>
      <c r="H326" s="270">
        <v>0.16300000000000001</v>
      </c>
      <c r="I326" s="270">
        <v>0.26900000000000002</v>
      </c>
      <c r="J326" s="270">
        <v>1.0999999999999999E-2</v>
      </c>
      <c r="K326" s="270">
        <v>0.01</v>
      </c>
      <c r="L326" s="270">
        <v>0.24341666666666661</v>
      </c>
      <c r="M326" s="271">
        <v>48.846153846153847</v>
      </c>
      <c r="N326" s="269">
        <v>15419</v>
      </c>
      <c r="O326" s="269">
        <v>19445</v>
      </c>
      <c r="P326" s="269">
        <v>23471</v>
      </c>
      <c r="Q326" s="269">
        <v>27497</v>
      </c>
      <c r="R326" s="269">
        <v>31523</v>
      </c>
      <c r="S326" s="269" t="s">
        <v>225</v>
      </c>
      <c r="T326" s="270">
        <v>0.73499999999999999</v>
      </c>
      <c r="U326" s="270">
        <v>0.90400000000000003</v>
      </c>
      <c r="V326" s="270">
        <v>1.0640000000000001</v>
      </c>
      <c r="W326" s="270">
        <v>1.216</v>
      </c>
      <c r="X326" s="270">
        <v>1.361</v>
      </c>
      <c r="Y326" s="270">
        <v>0.20399999999999999</v>
      </c>
      <c r="Z326" s="270">
        <v>0.255</v>
      </c>
      <c r="AA326" s="270">
        <v>0.318</v>
      </c>
      <c r="AB326" s="270">
        <v>0.39800000000000002</v>
      </c>
      <c r="AC326" s="270">
        <v>0.497</v>
      </c>
      <c r="AD326" s="270">
        <v>0.33600000000000002</v>
      </c>
      <c r="AE326" s="270">
        <v>0.42</v>
      </c>
      <c r="AF326" s="270">
        <v>0.52500000000000002</v>
      </c>
      <c r="AG326" s="270">
        <v>0.65700000000000003</v>
      </c>
      <c r="AH326" s="270">
        <v>0.82099999999999995</v>
      </c>
      <c r="AI326" s="270">
        <v>1.2E-2</v>
      </c>
      <c r="AJ326" s="270">
        <v>1.2E-2</v>
      </c>
      <c r="AK326" s="270">
        <v>1.2999999999999999E-2</v>
      </c>
      <c r="AL326" s="270">
        <v>1.2999999999999999E-2</v>
      </c>
      <c r="AM326" s="270">
        <v>1.4E-2</v>
      </c>
      <c r="AN326" s="270">
        <v>1.2E-2</v>
      </c>
      <c r="AO326" s="270">
        <v>1.4E-2</v>
      </c>
      <c r="AP326" s="270">
        <v>1.7000000000000001E-2</v>
      </c>
      <c r="AQ326" s="270">
        <v>2.1000000000000001E-2</v>
      </c>
      <c r="AR326" s="270">
        <v>2.5000000000000001E-2</v>
      </c>
      <c r="AS326" s="270">
        <v>0.27600000000000002</v>
      </c>
      <c r="AT326" s="270">
        <v>0.249</v>
      </c>
      <c r="AU326" s="270">
        <v>0.224</v>
      </c>
      <c r="AV326" s="270">
        <v>0.20100000000000001</v>
      </c>
      <c r="AW326" s="270">
        <v>0.18099999999999999</v>
      </c>
      <c r="AX326" s="270">
        <v>0</v>
      </c>
      <c r="AY326" s="270">
        <v>0</v>
      </c>
      <c r="AZ326" s="270">
        <v>0</v>
      </c>
      <c r="BA326" s="270">
        <v>0</v>
      </c>
      <c r="BB326" s="270">
        <v>0</v>
      </c>
      <c r="BC326" s="270">
        <v>0</v>
      </c>
      <c r="BD326" s="270">
        <v>0</v>
      </c>
      <c r="BE326" s="270">
        <v>0</v>
      </c>
      <c r="BF326" s="270">
        <v>0</v>
      </c>
      <c r="BG326" s="270">
        <v>0</v>
      </c>
    </row>
    <row r="327" spans="1:59">
      <c r="A327" s="267" t="s">
        <v>703</v>
      </c>
      <c r="B327" s="268">
        <v>6.8333333333333345E-3</v>
      </c>
      <c r="C327" s="268">
        <v>6.5000000000000002E-2</v>
      </c>
      <c r="D327" s="268">
        <v>0</v>
      </c>
      <c r="E327" s="268"/>
      <c r="F327" s="269">
        <v>71</v>
      </c>
      <c r="G327" s="270">
        <v>2E-3</v>
      </c>
      <c r="H327" s="270">
        <v>0</v>
      </c>
      <c r="I327" s="270">
        <v>0</v>
      </c>
      <c r="J327" s="270">
        <v>1E-3</v>
      </c>
      <c r="K327" s="270">
        <v>3.0000000000000001E-3</v>
      </c>
      <c r="L327" s="270">
        <v>8.3333333333333436E-4</v>
      </c>
      <c r="M327" s="271">
        <v>28.169014084507044</v>
      </c>
      <c r="N327" s="269">
        <v>85</v>
      </c>
      <c r="O327" s="269">
        <v>90</v>
      </c>
      <c r="P327" s="269">
        <v>100</v>
      </c>
      <c r="Q327" s="269">
        <v>110</v>
      </c>
      <c r="R327" s="269">
        <v>120</v>
      </c>
      <c r="S327" s="269" t="s">
        <v>210</v>
      </c>
      <c r="T327" s="270">
        <v>3.0000000000000001E-3</v>
      </c>
      <c r="U327" s="270">
        <v>3.0000000000000001E-3</v>
      </c>
      <c r="V327" s="270">
        <v>3.0000000000000001E-3</v>
      </c>
      <c r="W327" s="270">
        <v>4.0000000000000001E-3</v>
      </c>
      <c r="X327" s="270">
        <v>4.0000000000000001E-3</v>
      </c>
      <c r="Y327" s="270">
        <v>0</v>
      </c>
      <c r="Z327" s="270">
        <v>0</v>
      </c>
      <c r="AA327" s="270">
        <v>0</v>
      </c>
      <c r="AB327" s="270">
        <v>0</v>
      </c>
      <c r="AC327" s="270">
        <v>0</v>
      </c>
      <c r="AD327" s="270">
        <v>0</v>
      </c>
      <c r="AE327" s="270">
        <v>0</v>
      </c>
      <c r="AF327" s="270">
        <v>0</v>
      </c>
      <c r="AG327" s="270">
        <v>0</v>
      </c>
      <c r="AH327" s="270">
        <v>0</v>
      </c>
      <c r="AI327" s="270">
        <v>1E-3</v>
      </c>
      <c r="AJ327" s="270">
        <v>1E-3</v>
      </c>
      <c r="AK327" s="270">
        <v>1E-3</v>
      </c>
      <c r="AL327" s="270">
        <v>1E-3</v>
      </c>
      <c r="AM327" s="270">
        <v>1E-3</v>
      </c>
      <c r="AN327" s="270">
        <v>1E-3</v>
      </c>
      <c r="AO327" s="270">
        <v>1E-3</v>
      </c>
      <c r="AP327" s="270">
        <v>1E-3</v>
      </c>
      <c r="AQ327" s="270">
        <v>1E-3</v>
      </c>
      <c r="AR327" s="270">
        <v>1E-3</v>
      </c>
      <c r="AS327" s="270">
        <v>2E-3</v>
      </c>
      <c r="AT327" s="270">
        <v>2E-3</v>
      </c>
      <c r="AU327" s="270">
        <v>2E-3</v>
      </c>
      <c r="AV327" s="270">
        <v>2E-3</v>
      </c>
      <c r="AW327" s="270">
        <v>2E-3</v>
      </c>
      <c r="AX327" s="270">
        <v>0</v>
      </c>
      <c r="AY327" s="270">
        <v>0</v>
      </c>
      <c r="AZ327" s="270">
        <v>0</v>
      </c>
      <c r="BA327" s="270">
        <v>0</v>
      </c>
      <c r="BB327" s="270">
        <v>0</v>
      </c>
      <c r="BC327" s="270">
        <v>0</v>
      </c>
      <c r="BD327" s="270">
        <v>0</v>
      </c>
      <c r="BE327" s="270">
        <v>0</v>
      </c>
      <c r="BF327" s="270">
        <v>0</v>
      </c>
      <c r="BG327" s="270">
        <v>0</v>
      </c>
    </row>
    <row r="328" spans="1:59">
      <c r="A328" s="267" t="s">
        <v>704</v>
      </c>
      <c r="B328" s="268">
        <v>4.1416666666666664E-2</v>
      </c>
      <c r="C328" s="268">
        <v>0.17499999999999999</v>
      </c>
      <c r="D328" s="268">
        <v>0</v>
      </c>
      <c r="E328" s="268"/>
      <c r="F328" s="269">
        <v>487</v>
      </c>
      <c r="G328" s="270">
        <v>2.1999999999999999E-2</v>
      </c>
      <c r="H328" s="270">
        <v>5.0000000000000001E-3</v>
      </c>
      <c r="I328" s="270">
        <v>4.0000000000000001E-3</v>
      </c>
      <c r="J328" s="270">
        <v>2E-3</v>
      </c>
      <c r="K328" s="270">
        <v>1E-3</v>
      </c>
      <c r="L328" s="270">
        <v>7.4166666666666617E-3</v>
      </c>
      <c r="M328" s="271">
        <v>45.17453798767967</v>
      </c>
      <c r="N328" s="269">
        <v>550</v>
      </c>
      <c r="O328" s="269">
        <v>575</v>
      </c>
      <c r="P328" s="269">
        <v>600</v>
      </c>
      <c r="Q328" s="269">
        <v>625</v>
      </c>
      <c r="R328" s="269">
        <v>650</v>
      </c>
      <c r="S328" s="269" t="s">
        <v>175</v>
      </c>
      <c r="T328" s="270">
        <v>2.5000000000000001E-2</v>
      </c>
      <c r="U328" s="270">
        <v>0.03</v>
      </c>
      <c r="V328" s="270">
        <v>3.5000000000000003E-2</v>
      </c>
      <c r="W328" s="270">
        <v>0.04</v>
      </c>
      <c r="X328" s="270">
        <v>4.4999999999999998E-2</v>
      </c>
      <c r="Y328" s="270">
        <v>5.0000000000000001E-3</v>
      </c>
      <c r="Z328" s="270">
        <v>8.9999999999999993E-3</v>
      </c>
      <c r="AA328" s="270">
        <v>1.2999999999999999E-2</v>
      </c>
      <c r="AB328" s="270">
        <v>0.02</v>
      </c>
      <c r="AC328" s="270">
        <v>2.5000000000000001E-2</v>
      </c>
      <c r="AD328" s="270">
        <v>1.2E-2</v>
      </c>
      <c r="AE328" s="270">
        <v>1.7000000000000001E-2</v>
      </c>
      <c r="AF328" s="270">
        <v>2.1999999999999999E-2</v>
      </c>
      <c r="AG328" s="270">
        <v>2.7E-2</v>
      </c>
      <c r="AH328" s="270">
        <v>3.1E-2</v>
      </c>
      <c r="AI328" s="270">
        <v>3.0000000000000001E-3</v>
      </c>
      <c r="AJ328" s="270">
        <v>8.0000000000000002E-3</v>
      </c>
      <c r="AK328" s="270">
        <v>1.4999999999999999E-2</v>
      </c>
      <c r="AL328" s="270">
        <v>2.1000000000000001E-2</v>
      </c>
      <c r="AM328" s="270">
        <v>2.8000000000000001E-2</v>
      </c>
      <c r="AN328" s="270">
        <v>1E-3</v>
      </c>
      <c r="AO328" s="270">
        <v>1E-3</v>
      </c>
      <c r="AP328" s="270">
        <v>1E-3</v>
      </c>
      <c r="AQ328" s="270">
        <v>1E-3</v>
      </c>
      <c r="AR328" s="270">
        <v>1E-3</v>
      </c>
      <c r="AS328" s="270">
        <v>2E-3</v>
      </c>
      <c r="AT328" s="270">
        <v>2E-3</v>
      </c>
      <c r="AU328" s="270">
        <v>3.0000000000000001E-3</v>
      </c>
      <c r="AV328" s="270">
        <v>4.0000000000000001E-3</v>
      </c>
      <c r="AW328" s="270">
        <v>4.0000000000000001E-3</v>
      </c>
      <c r="AX328" s="270">
        <v>0</v>
      </c>
      <c r="AY328" s="270">
        <v>0</v>
      </c>
      <c r="AZ328" s="270">
        <v>0</v>
      </c>
      <c r="BA328" s="270">
        <v>0</v>
      </c>
      <c r="BB328" s="270">
        <v>0</v>
      </c>
      <c r="BC328" s="270">
        <v>0</v>
      </c>
      <c r="BD328" s="270">
        <v>0</v>
      </c>
      <c r="BE328" s="270">
        <v>0</v>
      </c>
      <c r="BF328" s="270">
        <v>0</v>
      </c>
      <c r="BG328" s="270">
        <v>0</v>
      </c>
    </row>
    <row r="329" spans="1:59">
      <c r="A329" s="267" t="s">
        <v>705</v>
      </c>
      <c r="B329" s="268">
        <v>1.0000000000000002E-3</v>
      </c>
      <c r="C329" s="268">
        <v>0.5</v>
      </c>
      <c r="D329" s="268">
        <v>0</v>
      </c>
      <c r="E329" s="268"/>
      <c r="F329" s="269">
        <v>40</v>
      </c>
      <c r="G329" s="270">
        <v>1E-3</v>
      </c>
      <c r="H329" s="270">
        <v>0</v>
      </c>
      <c r="I329" s="270">
        <v>0</v>
      </c>
      <c r="J329" s="270">
        <v>0</v>
      </c>
      <c r="K329" s="270">
        <v>0</v>
      </c>
      <c r="L329" s="270">
        <v>0</v>
      </c>
      <c r="M329" s="271">
        <v>25</v>
      </c>
      <c r="N329" s="269">
        <v>25</v>
      </c>
      <c r="O329" s="269">
        <v>30</v>
      </c>
      <c r="P329" s="269">
        <v>40</v>
      </c>
      <c r="Q329" s="269">
        <v>50</v>
      </c>
      <c r="R329" s="269">
        <v>60</v>
      </c>
      <c r="S329" s="269" t="s">
        <v>175</v>
      </c>
      <c r="T329" s="270">
        <v>1.2999999999999999E-2</v>
      </c>
      <c r="U329" s="270">
        <v>1.4999999999999999E-2</v>
      </c>
      <c r="V329" s="270">
        <v>1.7999999999999999E-2</v>
      </c>
      <c r="W329" s="270">
        <v>0.02</v>
      </c>
      <c r="X329" s="270">
        <v>0.03</v>
      </c>
      <c r="Y329" s="270">
        <v>0</v>
      </c>
      <c r="Z329" s="270">
        <v>0</v>
      </c>
      <c r="AA329" s="270">
        <v>0</v>
      </c>
      <c r="AB329" s="270">
        <v>0</v>
      </c>
      <c r="AC329" s="270">
        <v>0</v>
      </c>
      <c r="AD329" s="270">
        <v>0</v>
      </c>
      <c r="AE329" s="270">
        <v>0</v>
      </c>
      <c r="AF329" s="270">
        <v>0</v>
      </c>
      <c r="AG329" s="270">
        <v>0</v>
      </c>
      <c r="AH329" s="270">
        <v>0</v>
      </c>
      <c r="AI329" s="270">
        <v>0</v>
      </c>
      <c r="AJ329" s="270">
        <v>0</v>
      </c>
      <c r="AK329" s="270">
        <v>0</v>
      </c>
      <c r="AL329" s="270">
        <v>0</v>
      </c>
      <c r="AM329" s="270">
        <v>0</v>
      </c>
      <c r="AN329" s="270">
        <v>0</v>
      </c>
      <c r="AO329" s="270">
        <v>0</v>
      </c>
      <c r="AP329" s="270">
        <v>0</v>
      </c>
      <c r="AQ329" s="270">
        <v>0</v>
      </c>
      <c r="AR329" s="270">
        <v>0</v>
      </c>
      <c r="AS329" s="270">
        <v>1E-3</v>
      </c>
      <c r="AT329" s="270">
        <v>1E-3</v>
      </c>
      <c r="AU329" s="270">
        <v>1E-3</v>
      </c>
      <c r="AV329" s="270">
        <v>1E-3</v>
      </c>
      <c r="AW329" s="270">
        <v>1E-3</v>
      </c>
      <c r="AX329" s="270">
        <v>0</v>
      </c>
      <c r="AY329" s="270">
        <v>0</v>
      </c>
      <c r="AZ329" s="270">
        <v>0</v>
      </c>
      <c r="BA329" s="270">
        <v>0</v>
      </c>
      <c r="BB329" s="270">
        <v>0</v>
      </c>
      <c r="BC329" s="270">
        <v>0</v>
      </c>
      <c r="BD329" s="270">
        <v>0</v>
      </c>
      <c r="BE329" s="270">
        <v>0</v>
      </c>
      <c r="BF329" s="270">
        <v>0</v>
      </c>
      <c r="BG329" s="270">
        <v>0</v>
      </c>
    </row>
    <row r="330" spans="1:59">
      <c r="A330" s="267" t="s">
        <v>706</v>
      </c>
      <c r="B330" s="268">
        <v>7.4166666666666659E-2</v>
      </c>
      <c r="C330" s="268">
        <v>0.56499999999999995</v>
      </c>
      <c r="D330" s="268">
        <v>0</v>
      </c>
      <c r="E330" s="268"/>
      <c r="F330" s="269">
        <v>811</v>
      </c>
      <c r="G330" s="270">
        <v>3.4000000000000002E-2</v>
      </c>
      <c r="H330" s="270">
        <v>7.0000000000000001E-3</v>
      </c>
      <c r="I330" s="270">
        <v>1.6E-2</v>
      </c>
      <c r="J330" s="270">
        <v>2E-3</v>
      </c>
      <c r="K330" s="270">
        <v>4.0000000000000001E-3</v>
      </c>
      <c r="L330" s="270">
        <v>1.1166666666666658E-2</v>
      </c>
      <c r="M330" s="271">
        <v>41.923551171393342</v>
      </c>
      <c r="N330" s="269">
        <v>850</v>
      </c>
      <c r="O330" s="269">
        <v>900</v>
      </c>
      <c r="P330" s="269">
        <v>950</v>
      </c>
      <c r="Q330" s="269">
        <v>1000</v>
      </c>
      <c r="R330" s="269">
        <v>1050</v>
      </c>
      <c r="S330" s="269" t="s">
        <v>162</v>
      </c>
      <c r="T330" s="270">
        <v>0.04</v>
      </c>
      <c r="U330" s="270">
        <v>4.2000000000000003E-2</v>
      </c>
      <c r="V330" s="270">
        <v>4.3999999999999997E-2</v>
      </c>
      <c r="W330" s="270">
        <v>4.5999999999999999E-2</v>
      </c>
      <c r="X330" s="270">
        <v>4.8000000000000001E-2</v>
      </c>
      <c r="Y330" s="270">
        <v>8.9999999999999993E-3</v>
      </c>
      <c r="Z330" s="270">
        <v>0.01</v>
      </c>
      <c r="AA330" s="270">
        <v>1.0999999999999999E-2</v>
      </c>
      <c r="AB330" s="270">
        <v>1.2E-2</v>
      </c>
      <c r="AC330" s="270">
        <v>1.2999999999999999E-2</v>
      </c>
      <c r="AD330" s="270">
        <v>1.7999999999999999E-2</v>
      </c>
      <c r="AE330" s="270">
        <v>0.02</v>
      </c>
      <c r="AF330" s="270">
        <v>2.1999999999999999E-2</v>
      </c>
      <c r="AG330" s="270">
        <v>2.4E-2</v>
      </c>
      <c r="AH330" s="270">
        <v>2.5999999999999999E-2</v>
      </c>
      <c r="AI330" s="270">
        <v>2E-3</v>
      </c>
      <c r="AJ330" s="270">
        <v>2E-3</v>
      </c>
      <c r="AK330" s="270">
        <v>2E-3</v>
      </c>
      <c r="AL330" s="270">
        <v>2E-3</v>
      </c>
      <c r="AM330" s="270">
        <v>2E-3</v>
      </c>
      <c r="AN330" s="270">
        <v>4.0000000000000001E-3</v>
      </c>
      <c r="AO330" s="270">
        <v>4.0000000000000001E-3</v>
      </c>
      <c r="AP330" s="270">
        <v>4.0000000000000001E-3</v>
      </c>
      <c r="AQ330" s="270">
        <v>4.0000000000000001E-3</v>
      </c>
      <c r="AR330" s="270">
        <v>4.0000000000000001E-3</v>
      </c>
      <c r="AS330" s="270">
        <v>1.2999999999999999E-2</v>
      </c>
      <c r="AT330" s="270">
        <v>1.4E-2</v>
      </c>
      <c r="AU330" s="270">
        <v>1.4E-2</v>
      </c>
      <c r="AV330" s="270">
        <v>1.4999999999999999E-2</v>
      </c>
      <c r="AW330" s="270">
        <v>1.6E-2</v>
      </c>
      <c r="AX330" s="270">
        <v>0</v>
      </c>
      <c r="AY330" s="270">
        <v>0</v>
      </c>
      <c r="AZ330" s="270">
        <v>0</v>
      </c>
      <c r="BA330" s="270">
        <v>0</v>
      </c>
      <c r="BB330" s="270">
        <v>0</v>
      </c>
      <c r="BC330" s="270">
        <v>0</v>
      </c>
      <c r="BD330" s="270">
        <v>0</v>
      </c>
      <c r="BE330" s="270">
        <v>0</v>
      </c>
      <c r="BF330" s="270">
        <v>0</v>
      </c>
      <c r="BG330" s="270">
        <v>0</v>
      </c>
    </row>
    <row r="331" spans="1:59">
      <c r="A331" s="267" t="s">
        <v>707</v>
      </c>
      <c r="B331" s="268">
        <v>1.2249999999999999E-2</v>
      </c>
      <c r="C331" s="268">
        <v>0.108</v>
      </c>
      <c r="D331" s="268">
        <v>0</v>
      </c>
      <c r="E331" s="268"/>
      <c r="F331" s="269">
        <v>180</v>
      </c>
      <c r="G331" s="270">
        <v>4.0000000000000001E-3</v>
      </c>
      <c r="H331" s="270">
        <v>0</v>
      </c>
      <c r="I331" s="270">
        <v>0</v>
      </c>
      <c r="J331" s="270">
        <v>0</v>
      </c>
      <c r="K331" s="270">
        <v>0</v>
      </c>
      <c r="L331" s="270">
        <v>8.2499999999999987E-3</v>
      </c>
      <c r="M331" s="271">
        <v>22.222222222222221</v>
      </c>
      <c r="N331" s="269">
        <v>180</v>
      </c>
      <c r="O331" s="269">
        <v>180</v>
      </c>
      <c r="P331" s="269">
        <v>180</v>
      </c>
      <c r="Q331" s="269">
        <v>180</v>
      </c>
      <c r="R331" s="269">
        <v>180</v>
      </c>
      <c r="S331" s="269" t="s">
        <v>209</v>
      </c>
      <c r="T331" s="270">
        <v>4.0000000000000001E-3</v>
      </c>
      <c r="U331" s="270">
        <v>4.0000000000000001E-3</v>
      </c>
      <c r="V331" s="270">
        <v>4.0000000000000001E-3</v>
      </c>
      <c r="W331" s="270">
        <v>4.0000000000000001E-3</v>
      </c>
      <c r="X331" s="270">
        <v>4.0000000000000001E-3</v>
      </c>
      <c r="Y331" s="270">
        <v>4.0000000000000001E-3</v>
      </c>
      <c r="Z331" s="270">
        <v>4.0000000000000001E-3</v>
      </c>
      <c r="AA331" s="270">
        <v>4.0000000000000001E-3</v>
      </c>
      <c r="AB331" s="270">
        <v>4.0000000000000001E-3</v>
      </c>
      <c r="AC331" s="270">
        <v>4.0000000000000001E-3</v>
      </c>
      <c r="AD331" s="270">
        <v>0</v>
      </c>
      <c r="AE331" s="270">
        <v>0</v>
      </c>
      <c r="AF331" s="270">
        <v>0</v>
      </c>
      <c r="AG331" s="270">
        <v>0</v>
      </c>
      <c r="AH331" s="270">
        <v>0</v>
      </c>
      <c r="AI331" s="270">
        <v>0</v>
      </c>
      <c r="AJ331" s="270">
        <v>0</v>
      </c>
      <c r="AK331" s="270">
        <v>0</v>
      </c>
      <c r="AL331" s="270">
        <v>0</v>
      </c>
      <c r="AM331" s="270">
        <v>0</v>
      </c>
      <c r="AN331" s="270">
        <v>0</v>
      </c>
      <c r="AO331" s="270">
        <v>0</v>
      </c>
      <c r="AP331" s="270">
        <v>0</v>
      </c>
      <c r="AQ331" s="270">
        <v>0</v>
      </c>
      <c r="AR331" s="270">
        <v>0</v>
      </c>
      <c r="AS331" s="270">
        <v>0</v>
      </c>
      <c r="AT331" s="270">
        <v>0</v>
      </c>
      <c r="AU331" s="270">
        <v>0</v>
      </c>
      <c r="AV331" s="270">
        <v>0</v>
      </c>
      <c r="AW331" s="270">
        <v>0</v>
      </c>
      <c r="AX331" s="270">
        <v>0</v>
      </c>
      <c r="AY331" s="270">
        <v>0</v>
      </c>
      <c r="AZ331" s="270">
        <v>0</v>
      </c>
      <c r="BA331" s="270">
        <v>0</v>
      </c>
      <c r="BB331" s="270">
        <v>0</v>
      </c>
      <c r="BC331" s="270">
        <v>0</v>
      </c>
      <c r="BD331" s="270">
        <v>0</v>
      </c>
      <c r="BE331" s="270">
        <v>0</v>
      </c>
      <c r="BF331" s="270">
        <v>0</v>
      </c>
      <c r="BG331" s="270">
        <v>0</v>
      </c>
    </row>
    <row r="332" spans="1:59">
      <c r="A332" s="267" t="s">
        <v>708</v>
      </c>
      <c r="B332" s="268">
        <v>0.75108333333333333</v>
      </c>
      <c r="C332" s="268">
        <v>3.6</v>
      </c>
      <c r="D332" s="268">
        <v>0</v>
      </c>
      <c r="E332" s="268"/>
      <c r="F332" s="269">
        <v>5109</v>
      </c>
      <c r="G332" s="270">
        <v>0.42</v>
      </c>
      <c r="H332" s="270">
        <v>9.8000000000000004E-2</v>
      </c>
      <c r="I332" s="270">
        <v>7.9000000000000001E-2</v>
      </c>
      <c r="J332" s="270">
        <v>5.8999999999999997E-2</v>
      </c>
      <c r="K332" s="270">
        <v>0.05</v>
      </c>
      <c r="L332" s="270">
        <v>4.5083333333333364E-2</v>
      </c>
      <c r="M332" s="271">
        <v>82.207868467410449</v>
      </c>
      <c r="N332" s="269">
        <v>5336</v>
      </c>
      <c r="O332" s="269">
        <v>6136</v>
      </c>
      <c r="P332" s="269">
        <v>7057</v>
      </c>
      <c r="Q332" s="269">
        <v>8115</v>
      </c>
      <c r="R332" s="269">
        <v>9333</v>
      </c>
      <c r="S332" s="269" t="s">
        <v>196</v>
      </c>
      <c r="T332" s="270">
        <v>0.40799999999999997</v>
      </c>
      <c r="U332" s="270">
        <v>0.47799999999999998</v>
      </c>
      <c r="V332" s="270">
        <v>0.55900000000000005</v>
      </c>
      <c r="W332" s="270">
        <v>0.65400000000000003</v>
      </c>
      <c r="X332" s="270">
        <v>0.752</v>
      </c>
      <c r="Y332" s="270">
        <v>0.104</v>
      </c>
      <c r="Z332" s="270">
        <v>0.12</v>
      </c>
      <c r="AA332" s="270">
        <v>0.13700000000000001</v>
      </c>
      <c r="AB332" s="270">
        <v>0.157</v>
      </c>
      <c r="AC332" s="270">
        <v>0.18099999999999999</v>
      </c>
      <c r="AD332" s="270">
        <v>9.4E-2</v>
      </c>
      <c r="AE332" s="270">
        <v>0.108</v>
      </c>
      <c r="AF332" s="270">
        <v>0.125</v>
      </c>
      <c r="AG332" s="270">
        <v>0.14299999999999999</v>
      </c>
      <c r="AH332" s="270">
        <v>0.16500000000000001</v>
      </c>
      <c r="AI332" s="270">
        <v>4.1000000000000002E-2</v>
      </c>
      <c r="AJ332" s="270">
        <v>4.2000000000000003E-2</v>
      </c>
      <c r="AK332" s="270">
        <v>4.2999999999999997E-2</v>
      </c>
      <c r="AL332" s="270">
        <v>4.3999999999999997E-2</v>
      </c>
      <c r="AM332" s="270">
        <v>4.4999999999999998E-2</v>
      </c>
      <c r="AN332" s="270">
        <v>0.14799999999999999</v>
      </c>
      <c r="AO332" s="270">
        <v>0.151</v>
      </c>
      <c r="AP332" s="270">
        <v>0.154</v>
      </c>
      <c r="AQ332" s="270">
        <v>0.157</v>
      </c>
      <c r="AR332" s="270">
        <v>0.16</v>
      </c>
      <c r="AS332" s="270">
        <v>0.17499999999999999</v>
      </c>
      <c r="AT332" s="270">
        <v>0.20100000000000001</v>
      </c>
      <c r="AU332" s="270">
        <v>0.23100000000000001</v>
      </c>
      <c r="AV332" s="270">
        <v>0.26600000000000001</v>
      </c>
      <c r="AW332" s="270">
        <v>0.30599999999999999</v>
      </c>
      <c r="AX332" s="270">
        <v>0</v>
      </c>
      <c r="AY332" s="270">
        <v>0</v>
      </c>
      <c r="AZ332" s="270">
        <v>0</v>
      </c>
      <c r="BA332" s="270">
        <v>0</v>
      </c>
      <c r="BB332" s="270">
        <v>0</v>
      </c>
      <c r="BC332" s="270">
        <v>0</v>
      </c>
      <c r="BD332" s="270">
        <v>0</v>
      </c>
      <c r="BE332" s="270">
        <v>0</v>
      </c>
      <c r="BF332" s="270">
        <v>0</v>
      </c>
      <c r="BG332" s="270">
        <v>0</v>
      </c>
    </row>
    <row r="333" spans="1:59">
      <c r="A333" s="267" t="s">
        <v>709</v>
      </c>
      <c r="B333" s="268">
        <v>6.3250000000000002</v>
      </c>
      <c r="C333" s="268">
        <v>11.389999999999999</v>
      </c>
      <c r="D333" s="268">
        <v>0</v>
      </c>
      <c r="E333" s="268"/>
      <c r="F333" s="269">
        <v>30205</v>
      </c>
      <c r="G333" s="270">
        <v>1.59</v>
      </c>
      <c r="H333" s="270">
        <v>0.9</v>
      </c>
      <c r="I333" s="270">
        <v>2.4</v>
      </c>
      <c r="J333" s="270">
        <v>0.25</v>
      </c>
      <c r="K333" s="270">
        <v>0.72299999999999998</v>
      </c>
      <c r="L333" s="270">
        <v>0.46199999999999974</v>
      </c>
      <c r="M333" s="271">
        <v>52.640291342492965</v>
      </c>
      <c r="N333" s="269">
        <v>33027</v>
      </c>
      <c r="O333" s="269">
        <v>38330</v>
      </c>
      <c r="P333" s="269">
        <v>44483</v>
      </c>
      <c r="Q333" s="269">
        <v>51625</v>
      </c>
      <c r="R333" s="269">
        <v>59912</v>
      </c>
      <c r="S333" s="269" t="s">
        <v>136</v>
      </c>
      <c r="T333" s="270">
        <v>1.74</v>
      </c>
      <c r="U333" s="270">
        <v>2</v>
      </c>
      <c r="V333" s="270">
        <v>2.34</v>
      </c>
      <c r="W333" s="270">
        <v>2.72</v>
      </c>
      <c r="X333" s="270">
        <v>3.15</v>
      </c>
      <c r="Y333" s="270">
        <v>0.98</v>
      </c>
      <c r="Z333" s="270">
        <v>1.1399999999999999</v>
      </c>
      <c r="AA333" s="270">
        <v>1.33</v>
      </c>
      <c r="AB333" s="270">
        <v>1.54</v>
      </c>
      <c r="AC333" s="270">
        <v>1.8</v>
      </c>
      <c r="AD333" s="270">
        <v>2.4700000000000002</v>
      </c>
      <c r="AE333" s="270">
        <v>2.6</v>
      </c>
      <c r="AF333" s="270">
        <v>2.73</v>
      </c>
      <c r="AG333" s="270">
        <v>2.87</v>
      </c>
      <c r="AH333" s="270">
        <v>3</v>
      </c>
      <c r="AI333" s="270">
        <v>0.27</v>
      </c>
      <c r="AJ333" s="270">
        <v>0.32</v>
      </c>
      <c r="AK333" s="270">
        <v>0.37</v>
      </c>
      <c r="AL333" s="270">
        <v>0.43</v>
      </c>
      <c r="AM333" s="270">
        <v>0.5</v>
      </c>
      <c r="AN333" s="270">
        <v>0.79</v>
      </c>
      <c r="AO333" s="270">
        <v>0.92</v>
      </c>
      <c r="AP333" s="270">
        <v>1.0649999999999999</v>
      </c>
      <c r="AQ333" s="270">
        <v>1.24</v>
      </c>
      <c r="AR333" s="270">
        <v>1.43</v>
      </c>
      <c r="AS333" s="270">
        <v>0.48699999999999999</v>
      </c>
      <c r="AT333" s="270">
        <v>0.54400000000000004</v>
      </c>
      <c r="AU333" s="270">
        <v>0.61099999999999999</v>
      </c>
      <c r="AV333" s="270">
        <v>0.68600000000000005</v>
      </c>
      <c r="AW333" s="270">
        <v>0.77</v>
      </c>
      <c r="AX333" s="270">
        <v>0</v>
      </c>
      <c r="AY333" s="270">
        <v>2</v>
      </c>
      <c r="AZ333" s="270">
        <v>2</v>
      </c>
      <c r="BA333" s="270">
        <v>0</v>
      </c>
      <c r="BB333" s="270">
        <v>0</v>
      </c>
      <c r="BC333" s="270">
        <v>0</v>
      </c>
      <c r="BD333" s="270">
        <v>0</v>
      </c>
      <c r="BE333" s="270">
        <v>0</v>
      </c>
      <c r="BF333" s="270">
        <v>0</v>
      </c>
      <c r="BG333" s="270">
        <v>0</v>
      </c>
    </row>
    <row r="334" spans="1:59">
      <c r="A334" s="267" t="s">
        <v>710</v>
      </c>
      <c r="B334" s="268">
        <v>2.2421666666666664</v>
      </c>
      <c r="C334" s="268">
        <v>6</v>
      </c>
      <c r="D334" s="268">
        <v>1.1889999999999998</v>
      </c>
      <c r="E334" s="268"/>
      <c r="F334" s="269">
        <v>14136</v>
      </c>
      <c r="G334" s="270">
        <v>0.46600000000000003</v>
      </c>
      <c r="H334" s="270">
        <v>0.27900000000000003</v>
      </c>
      <c r="I334" s="270">
        <v>0</v>
      </c>
      <c r="J334" s="270">
        <v>0</v>
      </c>
      <c r="K334" s="270">
        <v>3.5999999999999997E-2</v>
      </c>
      <c r="L334" s="270">
        <v>0.27216666666666645</v>
      </c>
      <c r="M334" s="271">
        <v>32.96547821165818</v>
      </c>
      <c r="N334" s="269">
        <v>14687</v>
      </c>
      <c r="O334" s="269">
        <v>15642</v>
      </c>
      <c r="P334" s="269">
        <v>16659</v>
      </c>
      <c r="Q334" s="269">
        <v>17742</v>
      </c>
      <c r="R334" s="269">
        <v>18895</v>
      </c>
      <c r="S334" s="269" t="s">
        <v>164</v>
      </c>
      <c r="T334" s="270">
        <v>0.48399999999999999</v>
      </c>
      <c r="U334" s="270">
        <v>0.51600000000000001</v>
      </c>
      <c r="V334" s="270">
        <v>0.54900000000000004</v>
      </c>
      <c r="W334" s="270">
        <v>0.58499999999999996</v>
      </c>
      <c r="X334" s="270">
        <v>0.623</v>
      </c>
      <c r="Y334" s="270">
        <v>0.312</v>
      </c>
      <c r="Z334" s="270">
        <v>0.34300000000000003</v>
      </c>
      <c r="AA334" s="270">
        <v>0.377</v>
      </c>
      <c r="AB334" s="270">
        <v>0.41499999999999998</v>
      </c>
      <c r="AC334" s="270">
        <v>0.45700000000000002</v>
      </c>
      <c r="AD334" s="270">
        <v>0</v>
      </c>
      <c r="AE334" s="270">
        <v>0</v>
      </c>
      <c r="AF334" s="270">
        <v>0</v>
      </c>
      <c r="AG334" s="270">
        <v>0</v>
      </c>
      <c r="AH334" s="270">
        <v>0</v>
      </c>
      <c r="AI334" s="270">
        <v>0</v>
      </c>
      <c r="AJ334" s="270">
        <v>0</v>
      </c>
      <c r="AK334" s="270">
        <v>0</v>
      </c>
      <c r="AL334" s="270">
        <v>0</v>
      </c>
      <c r="AM334" s="270">
        <v>0</v>
      </c>
      <c r="AN334" s="270">
        <v>0.04</v>
      </c>
      <c r="AO334" s="270">
        <v>4.2000000000000003E-2</v>
      </c>
      <c r="AP334" s="270">
        <v>4.3999999999999997E-2</v>
      </c>
      <c r="AQ334" s="270">
        <v>4.5999999999999999E-2</v>
      </c>
      <c r="AR334" s="270">
        <v>4.8000000000000001E-2</v>
      </c>
      <c r="AS334" s="270">
        <v>0.29099999999999998</v>
      </c>
      <c r="AT334" s="270">
        <v>0.314</v>
      </c>
      <c r="AU334" s="270">
        <v>0.33800000000000002</v>
      </c>
      <c r="AV334" s="270">
        <v>0.36399999999999999</v>
      </c>
      <c r="AW334" s="270">
        <v>0.39300000000000002</v>
      </c>
      <c r="AX334" s="270">
        <v>0</v>
      </c>
      <c r="AY334" s="270">
        <v>0</v>
      </c>
      <c r="AZ334" s="270">
        <v>0</v>
      </c>
      <c r="BA334" s="270">
        <v>0</v>
      </c>
      <c r="BB334" s="270">
        <v>0</v>
      </c>
      <c r="BC334" s="270">
        <v>0</v>
      </c>
      <c r="BD334" s="270">
        <v>0</v>
      </c>
      <c r="BE334" s="270">
        <v>0</v>
      </c>
      <c r="BF334" s="270">
        <v>0</v>
      </c>
      <c r="BG334" s="270">
        <v>0</v>
      </c>
    </row>
    <row r="335" spans="1:59">
      <c r="A335" s="267" t="s">
        <v>711</v>
      </c>
      <c r="B335" s="268">
        <v>9.2416666666666661E-2</v>
      </c>
      <c r="C335" s="268">
        <v>0.32200000000000001</v>
      </c>
      <c r="D335" s="268">
        <v>0</v>
      </c>
      <c r="E335" s="268"/>
      <c r="F335" s="269">
        <v>704</v>
      </c>
      <c r="G335" s="270">
        <v>5.2999999999999999E-2</v>
      </c>
      <c r="H335" s="270">
        <v>0</v>
      </c>
      <c r="I335" s="270">
        <v>0</v>
      </c>
      <c r="J335" s="270">
        <v>2.3E-2</v>
      </c>
      <c r="K335" s="270">
        <v>1.0999999999999999E-2</v>
      </c>
      <c r="L335" s="270">
        <v>5.4166666666666669E-3</v>
      </c>
      <c r="M335" s="271">
        <v>75.284090909090907</v>
      </c>
      <c r="N335" s="269">
        <v>715</v>
      </c>
      <c r="O335" s="269">
        <v>740</v>
      </c>
      <c r="P335" s="269">
        <v>780</v>
      </c>
      <c r="Q335" s="269">
        <v>820</v>
      </c>
      <c r="R335" s="269">
        <v>865</v>
      </c>
      <c r="S335" s="269" t="s">
        <v>215</v>
      </c>
      <c r="T335" s="270">
        <v>5.3999999999999999E-2</v>
      </c>
      <c r="U335" s="270">
        <v>5.5E-2</v>
      </c>
      <c r="V335" s="270">
        <v>5.6000000000000001E-2</v>
      </c>
      <c r="W335" s="270">
        <v>5.7000000000000002E-2</v>
      </c>
      <c r="X335" s="270">
        <v>5.8000000000000003E-2</v>
      </c>
      <c r="Y335" s="270">
        <v>0</v>
      </c>
      <c r="Z335" s="270">
        <v>0</v>
      </c>
      <c r="AA335" s="270">
        <v>0</v>
      </c>
      <c r="AB335" s="270">
        <v>0</v>
      </c>
      <c r="AC335" s="270">
        <v>0</v>
      </c>
      <c r="AD335" s="270">
        <v>0</v>
      </c>
      <c r="AE335" s="270">
        <v>0</v>
      </c>
      <c r="AF335" s="270">
        <v>0</v>
      </c>
      <c r="AG335" s="270">
        <v>0</v>
      </c>
      <c r="AH335" s="270">
        <v>0</v>
      </c>
      <c r="AI335" s="270">
        <v>2.5000000000000001E-2</v>
      </c>
      <c r="AJ335" s="270">
        <v>2.5999999999999999E-2</v>
      </c>
      <c r="AK335" s="270">
        <v>2.7E-2</v>
      </c>
      <c r="AL335" s="270">
        <v>2.8000000000000001E-2</v>
      </c>
      <c r="AM335" s="270">
        <v>2.9000000000000001E-2</v>
      </c>
      <c r="AN335" s="270">
        <v>1.2E-2</v>
      </c>
      <c r="AO335" s="270">
        <v>1.2E-2</v>
      </c>
      <c r="AP335" s="270">
        <v>1.2999999999999999E-2</v>
      </c>
      <c r="AQ335" s="270">
        <v>1.2999999999999999E-2</v>
      </c>
      <c r="AR335" s="270">
        <v>1.4E-2</v>
      </c>
      <c r="AS335" s="270">
        <v>5.0000000000000001E-3</v>
      </c>
      <c r="AT335" s="270">
        <v>5.0000000000000001E-3</v>
      </c>
      <c r="AU335" s="270">
        <v>6.0000000000000001E-3</v>
      </c>
      <c r="AV335" s="270">
        <v>6.0000000000000001E-3</v>
      </c>
      <c r="AW335" s="270">
        <v>6.0000000000000001E-3</v>
      </c>
      <c r="AX335" s="270">
        <v>0</v>
      </c>
      <c r="AY335" s="270">
        <v>0</v>
      </c>
      <c r="AZ335" s="270">
        <v>0</v>
      </c>
      <c r="BA335" s="270">
        <v>0</v>
      </c>
      <c r="BB335" s="270">
        <v>0</v>
      </c>
      <c r="BC335" s="270">
        <v>0</v>
      </c>
      <c r="BD335" s="270">
        <v>0</v>
      </c>
      <c r="BE335" s="270">
        <v>0</v>
      </c>
      <c r="BF335" s="270">
        <v>0</v>
      </c>
      <c r="BG335" s="270">
        <v>0</v>
      </c>
    </row>
    <row r="336" spans="1:59">
      <c r="A336" s="267" t="s">
        <v>712</v>
      </c>
      <c r="B336" s="268">
        <v>9.9166666666666674E-3</v>
      </c>
      <c r="C336" s="268">
        <v>4.4999999999999998E-2</v>
      </c>
      <c r="D336" s="268">
        <v>0</v>
      </c>
      <c r="E336" s="268"/>
      <c r="F336" s="269">
        <v>115</v>
      </c>
      <c r="G336" s="270">
        <v>4.0000000000000001E-3</v>
      </c>
      <c r="H336" s="270">
        <v>0</v>
      </c>
      <c r="I336" s="270">
        <v>0</v>
      </c>
      <c r="J336" s="270">
        <v>0</v>
      </c>
      <c r="K336" s="270">
        <v>2E-3</v>
      </c>
      <c r="L336" s="270">
        <v>3.9166666666666673E-3</v>
      </c>
      <c r="M336" s="271">
        <v>34.782608695652172</v>
      </c>
      <c r="N336" s="269">
        <v>150</v>
      </c>
      <c r="O336" s="269">
        <v>160</v>
      </c>
      <c r="P336" s="269">
        <v>170</v>
      </c>
      <c r="Q336" s="269">
        <v>182</v>
      </c>
      <c r="R336" s="269">
        <v>194</v>
      </c>
      <c r="S336" s="269" t="s">
        <v>163</v>
      </c>
      <c r="T336" s="270">
        <v>4.0000000000000001E-3</v>
      </c>
      <c r="U336" s="270">
        <v>4.0000000000000001E-3</v>
      </c>
      <c r="V336" s="270">
        <v>5.0000000000000001E-3</v>
      </c>
      <c r="W336" s="270">
        <v>5.0000000000000001E-3</v>
      </c>
      <c r="X336" s="270">
        <v>5.0000000000000001E-3</v>
      </c>
      <c r="Y336" s="270">
        <v>0</v>
      </c>
      <c r="Z336" s="270">
        <v>0</v>
      </c>
      <c r="AA336" s="270">
        <v>0</v>
      </c>
      <c r="AB336" s="270">
        <v>0</v>
      </c>
      <c r="AC336" s="270">
        <v>0</v>
      </c>
      <c r="AD336" s="270">
        <v>1.7999999999999999E-2</v>
      </c>
      <c r="AE336" s="270">
        <v>1.9E-2</v>
      </c>
      <c r="AF336" s="270">
        <v>0.02</v>
      </c>
      <c r="AG336" s="270">
        <v>2.1999999999999999E-2</v>
      </c>
      <c r="AH336" s="270">
        <v>2.3E-2</v>
      </c>
      <c r="AI336" s="270">
        <v>0</v>
      </c>
      <c r="AJ336" s="270">
        <v>0</v>
      </c>
      <c r="AK336" s="270">
        <v>0</v>
      </c>
      <c r="AL336" s="270">
        <v>0</v>
      </c>
      <c r="AM336" s="270">
        <v>0</v>
      </c>
      <c r="AN336" s="270">
        <v>1E-3</v>
      </c>
      <c r="AO336" s="270">
        <v>1E-3</v>
      </c>
      <c r="AP336" s="270">
        <v>1E-3</v>
      </c>
      <c r="AQ336" s="270">
        <v>1E-3</v>
      </c>
      <c r="AR336" s="270">
        <v>1E-3</v>
      </c>
      <c r="AS336" s="270">
        <v>4.0000000000000001E-3</v>
      </c>
      <c r="AT336" s="270">
        <v>4.0000000000000001E-3</v>
      </c>
      <c r="AU336" s="270">
        <v>5.0000000000000001E-3</v>
      </c>
      <c r="AV336" s="270">
        <v>5.0000000000000001E-3</v>
      </c>
      <c r="AW336" s="270">
        <v>5.0000000000000001E-3</v>
      </c>
      <c r="AX336" s="270">
        <v>0</v>
      </c>
      <c r="AY336" s="270">
        <v>0</v>
      </c>
      <c r="AZ336" s="270">
        <v>0</v>
      </c>
      <c r="BA336" s="270">
        <v>0</v>
      </c>
      <c r="BB336" s="270">
        <v>0</v>
      </c>
      <c r="BC336" s="270">
        <v>0</v>
      </c>
      <c r="BD336" s="270">
        <v>0</v>
      </c>
      <c r="BE336" s="270">
        <v>0</v>
      </c>
      <c r="BF336" s="270">
        <v>0</v>
      </c>
      <c r="BG336" s="270">
        <v>0</v>
      </c>
    </row>
    <row r="337" spans="1:59">
      <c r="A337" s="267" t="s">
        <v>713</v>
      </c>
      <c r="B337" s="268">
        <v>3.9166666666666664E-3</v>
      </c>
      <c r="C337" s="268">
        <v>2.5000000000000001E-2</v>
      </c>
      <c r="D337" s="268">
        <v>0</v>
      </c>
      <c r="E337" s="268"/>
      <c r="F337" s="269">
        <v>220</v>
      </c>
      <c r="G337" s="270">
        <v>1E-3</v>
      </c>
      <c r="H337" s="270">
        <v>0</v>
      </c>
      <c r="I337" s="270">
        <v>0</v>
      </c>
      <c r="J337" s="270">
        <v>0</v>
      </c>
      <c r="K337" s="270">
        <v>2E-3</v>
      </c>
      <c r="L337" s="270">
        <v>9.1666666666666632E-4</v>
      </c>
      <c r="M337" s="271">
        <v>4.5454545454545459</v>
      </c>
      <c r="N337" s="269">
        <v>289</v>
      </c>
      <c r="O337" s="269">
        <v>300</v>
      </c>
      <c r="P337" s="269">
        <v>310</v>
      </c>
      <c r="Q337" s="269">
        <v>321</v>
      </c>
      <c r="R337" s="269">
        <v>333</v>
      </c>
      <c r="S337" s="269" t="s">
        <v>163</v>
      </c>
      <c r="T337" s="270">
        <v>1E-3</v>
      </c>
      <c r="U337" s="270">
        <v>1E-3</v>
      </c>
      <c r="V337" s="270">
        <v>1E-3</v>
      </c>
      <c r="W337" s="270">
        <v>1E-3</v>
      </c>
      <c r="X337" s="270">
        <v>1E-3</v>
      </c>
      <c r="Y337" s="270">
        <v>0</v>
      </c>
      <c r="Z337" s="270">
        <v>0</v>
      </c>
      <c r="AA337" s="270">
        <v>0</v>
      </c>
      <c r="AB337" s="270">
        <v>0</v>
      </c>
      <c r="AC337" s="270">
        <v>0</v>
      </c>
      <c r="AD337" s="270">
        <v>0</v>
      </c>
      <c r="AE337" s="270">
        <v>0</v>
      </c>
      <c r="AF337" s="270">
        <v>0</v>
      </c>
      <c r="AG337" s="270">
        <v>0</v>
      </c>
      <c r="AH337" s="270">
        <v>0</v>
      </c>
      <c r="AI337" s="270">
        <v>1E-3</v>
      </c>
      <c r="AJ337" s="270">
        <v>1E-3</v>
      </c>
      <c r="AK337" s="270">
        <v>1E-3</v>
      </c>
      <c r="AL337" s="270">
        <v>1E-3</v>
      </c>
      <c r="AM337" s="270">
        <v>1E-3</v>
      </c>
      <c r="AN337" s="270">
        <v>2E-3</v>
      </c>
      <c r="AO337" s="270">
        <v>2E-3</v>
      </c>
      <c r="AP337" s="270">
        <v>2E-3</v>
      </c>
      <c r="AQ337" s="270">
        <v>2E-3</v>
      </c>
      <c r="AR337" s="270">
        <v>2E-3</v>
      </c>
      <c r="AS337" s="270">
        <v>1E-3</v>
      </c>
      <c r="AT337" s="270">
        <v>1E-3</v>
      </c>
      <c r="AU337" s="270">
        <v>1E-3</v>
      </c>
      <c r="AV337" s="270">
        <v>1E-3</v>
      </c>
      <c r="AW337" s="270">
        <v>1E-3</v>
      </c>
      <c r="AX337" s="270">
        <v>0</v>
      </c>
      <c r="AY337" s="270">
        <v>0</v>
      </c>
      <c r="AZ337" s="270">
        <v>0</v>
      </c>
      <c r="BA337" s="270">
        <v>0</v>
      </c>
      <c r="BB337" s="270">
        <v>0</v>
      </c>
      <c r="BC337" s="270">
        <v>0</v>
      </c>
      <c r="BD337" s="270">
        <v>0</v>
      </c>
      <c r="BE337" s="270">
        <v>0</v>
      </c>
      <c r="BF337" s="270">
        <v>0</v>
      </c>
      <c r="BG337" s="270">
        <v>0</v>
      </c>
    </row>
    <row r="338" spans="1:59">
      <c r="A338" s="267" t="s">
        <v>714</v>
      </c>
      <c r="B338" s="268">
        <v>2.8583333333333339E-2</v>
      </c>
      <c r="C338" s="268">
        <v>0.05</v>
      </c>
      <c r="D338" s="268">
        <v>0</v>
      </c>
      <c r="E338" s="268"/>
      <c r="F338" s="269">
        <v>332</v>
      </c>
      <c r="G338" s="270">
        <v>1.4999999999999999E-2</v>
      </c>
      <c r="H338" s="270">
        <v>0</v>
      </c>
      <c r="I338" s="270">
        <v>0</v>
      </c>
      <c r="J338" s="270">
        <v>0</v>
      </c>
      <c r="K338" s="270">
        <v>0</v>
      </c>
      <c r="L338" s="270">
        <v>1.358333333333334E-2</v>
      </c>
      <c r="M338" s="271">
        <v>45.180722891566262</v>
      </c>
      <c r="N338" s="269">
        <v>358</v>
      </c>
      <c r="O338" s="269">
        <v>383</v>
      </c>
      <c r="P338" s="269">
        <v>410</v>
      </c>
      <c r="Q338" s="269">
        <v>438</v>
      </c>
      <c r="R338" s="269">
        <v>469</v>
      </c>
      <c r="S338" s="269" t="s">
        <v>163</v>
      </c>
      <c r="T338" s="270">
        <v>2.1000000000000001E-2</v>
      </c>
      <c r="U338" s="270">
        <v>2.3E-2</v>
      </c>
      <c r="V338" s="270">
        <v>2.4E-2</v>
      </c>
      <c r="W338" s="270">
        <v>2.5999999999999999E-2</v>
      </c>
      <c r="X338" s="270">
        <v>2.8000000000000001E-2</v>
      </c>
      <c r="Y338" s="270">
        <v>0</v>
      </c>
      <c r="Z338" s="270">
        <v>0</v>
      </c>
      <c r="AA338" s="270">
        <v>0</v>
      </c>
      <c r="AB338" s="270">
        <v>0</v>
      </c>
      <c r="AC338" s="270">
        <v>0</v>
      </c>
      <c r="AD338" s="270">
        <v>0</v>
      </c>
      <c r="AE338" s="270">
        <v>0</v>
      </c>
      <c r="AF338" s="270">
        <v>0</v>
      </c>
      <c r="AG338" s="270">
        <v>0</v>
      </c>
      <c r="AH338" s="270">
        <v>0</v>
      </c>
      <c r="AI338" s="270">
        <v>0</v>
      </c>
      <c r="AJ338" s="270">
        <v>0</v>
      </c>
      <c r="AK338" s="270">
        <v>0</v>
      </c>
      <c r="AL338" s="270">
        <v>0</v>
      </c>
      <c r="AM338" s="270">
        <v>0</v>
      </c>
      <c r="AN338" s="270">
        <v>0</v>
      </c>
      <c r="AO338" s="270">
        <v>0</v>
      </c>
      <c r="AP338" s="270">
        <v>0</v>
      </c>
      <c r="AQ338" s="270">
        <v>0</v>
      </c>
      <c r="AR338" s="270">
        <v>0</v>
      </c>
      <c r="AS338" s="270">
        <v>3.0000000000000001E-3</v>
      </c>
      <c r="AT338" s="270">
        <v>3.0000000000000001E-3</v>
      </c>
      <c r="AU338" s="270">
        <v>4.0000000000000001E-3</v>
      </c>
      <c r="AV338" s="270">
        <v>4.0000000000000001E-3</v>
      </c>
      <c r="AW338" s="270">
        <v>4.0000000000000001E-3</v>
      </c>
      <c r="AX338" s="270">
        <v>0</v>
      </c>
      <c r="AY338" s="270">
        <v>0</v>
      </c>
      <c r="AZ338" s="270">
        <v>0</v>
      </c>
      <c r="BA338" s="270">
        <v>0</v>
      </c>
      <c r="BB338" s="270">
        <v>0</v>
      </c>
      <c r="BC338" s="270">
        <v>0</v>
      </c>
      <c r="BD338" s="270">
        <v>0</v>
      </c>
      <c r="BE338" s="270">
        <v>0</v>
      </c>
      <c r="BF338" s="270">
        <v>0</v>
      </c>
      <c r="BG338" s="270">
        <v>0</v>
      </c>
    </row>
    <row r="339" spans="1:59">
      <c r="A339" s="267" t="s">
        <v>715</v>
      </c>
      <c r="B339" s="268">
        <v>2.2760833333333328</v>
      </c>
      <c r="C339" s="268">
        <v>3.9699999999999998</v>
      </c>
      <c r="D339" s="268">
        <v>0.39200000000000002</v>
      </c>
      <c r="E339" s="268"/>
      <c r="F339" s="269">
        <v>19625</v>
      </c>
      <c r="G339" s="270">
        <v>1.1200000000000001</v>
      </c>
      <c r="H339" s="270">
        <v>0.1</v>
      </c>
      <c r="I339" s="270">
        <v>0</v>
      </c>
      <c r="J339" s="270">
        <v>0</v>
      </c>
      <c r="K339" s="270">
        <v>0</v>
      </c>
      <c r="L339" s="270">
        <v>0.66408333333333269</v>
      </c>
      <c r="M339" s="271">
        <v>57.070063694267517</v>
      </c>
      <c r="N339" s="269">
        <v>17095</v>
      </c>
      <c r="O339" s="269">
        <v>19511</v>
      </c>
      <c r="P339" s="269">
        <v>22268</v>
      </c>
      <c r="Q339" s="269">
        <v>25415</v>
      </c>
      <c r="R339" s="269">
        <v>29005</v>
      </c>
      <c r="S339" s="269" t="s">
        <v>163</v>
      </c>
      <c r="T339" s="270">
        <v>1.4950000000000001</v>
      </c>
      <c r="U339" s="270">
        <v>1.706</v>
      </c>
      <c r="V339" s="270">
        <v>1.9470000000000001</v>
      </c>
      <c r="W339" s="270">
        <v>2.2229999999999999</v>
      </c>
      <c r="X339" s="270">
        <v>2.5369999999999999</v>
      </c>
      <c r="Y339" s="270">
        <v>0.32200000000000001</v>
      </c>
      <c r="Z339" s="270">
        <v>0.36699999999999999</v>
      </c>
      <c r="AA339" s="270">
        <v>0.41899999999999998</v>
      </c>
      <c r="AB339" s="270">
        <v>0.47799999999999998</v>
      </c>
      <c r="AC339" s="270">
        <v>0.54600000000000004</v>
      </c>
      <c r="AD339" s="270">
        <v>0</v>
      </c>
      <c r="AE339" s="270">
        <v>0</v>
      </c>
      <c r="AF339" s="270">
        <v>0</v>
      </c>
      <c r="AG339" s="270">
        <v>0</v>
      </c>
      <c r="AH339" s="270">
        <v>0</v>
      </c>
      <c r="AI339" s="270">
        <v>0.105</v>
      </c>
      <c r="AJ339" s="270">
        <v>0.12</v>
      </c>
      <c r="AK339" s="270">
        <v>0.13700000000000001</v>
      </c>
      <c r="AL339" s="270">
        <v>0.156</v>
      </c>
      <c r="AM339" s="270">
        <v>0.17799999999999999</v>
      </c>
      <c r="AN339" s="270">
        <v>6.0000000000000001E-3</v>
      </c>
      <c r="AO339" s="270">
        <v>7.0000000000000001E-3</v>
      </c>
      <c r="AP339" s="270">
        <v>7.0000000000000001E-3</v>
      </c>
      <c r="AQ339" s="270">
        <v>8.0000000000000002E-3</v>
      </c>
      <c r="AR339" s="270">
        <v>0.01</v>
      </c>
      <c r="AS339" s="270">
        <v>0.10299999999999999</v>
      </c>
      <c r="AT339" s="270">
        <v>0.11700000000000001</v>
      </c>
      <c r="AU339" s="270">
        <v>0.13400000000000001</v>
      </c>
      <c r="AV339" s="270">
        <v>0.153</v>
      </c>
      <c r="AW339" s="270">
        <v>0.17399999999999999</v>
      </c>
      <c r="AX339" s="270">
        <v>1</v>
      </c>
      <c r="AY339" s="270">
        <v>0</v>
      </c>
      <c r="AZ339" s="270">
        <v>0</v>
      </c>
      <c r="BA339" s="270">
        <v>0</v>
      </c>
      <c r="BB339" s="270">
        <v>0</v>
      </c>
      <c r="BC339" s="270">
        <v>0</v>
      </c>
      <c r="BD339" s="270">
        <v>0</v>
      </c>
      <c r="BE339" s="270">
        <v>0</v>
      </c>
      <c r="BF339" s="270">
        <v>0</v>
      </c>
      <c r="BG339" s="270">
        <v>0</v>
      </c>
    </row>
    <row r="340" spans="1:59">
      <c r="A340" s="267" t="s">
        <v>716</v>
      </c>
      <c r="B340" s="268">
        <v>2.5000000000000001E-3</v>
      </c>
      <c r="C340" s="268">
        <v>0.03</v>
      </c>
      <c r="D340" s="268">
        <v>0</v>
      </c>
      <c r="E340" s="268"/>
      <c r="F340" s="269">
        <v>40</v>
      </c>
      <c r="G340" s="270">
        <v>1E-3</v>
      </c>
      <c r="H340" s="270">
        <v>0</v>
      </c>
      <c r="I340" s="270">
        <v>0</v>
      </c>
      <c r="J340" s="270">
        <v>0</v>
      </c>
      <c r="K340" s="270">
        <v>0</v>
      </c>
      <c r="L340" s="270">
        <v>1.5E-3</v>
      </c>
      <c r="M340" s="271">
        <v>25</v>
      </c>
      <c r="N340" s="269">
        <v>62</v>
      </c>
      <c r="O340" s="269">
        <v>68</v>
      </c>
      <c r="P340" s="269">
        <v>74</v>
      </c>
      <c r="Q340" s="269">
        <v>81</v>
      </c>
      <c r="R340" s="269">
        <v>88</v>
      </c>
      <c r="S340" s="269" t="s">
        <v>163</v>
      </c>
      <c r="T340" s="270">
        <v>2E-3</v>
      </c>
      <c r="U340" s="270">
        <v>2E-3</v>
      </c>
      <c r="V340" s="270">
        <v>3.0000000000000001E-3</v>
      </c>
      <c r="W340" s="270">
        <v>3.0000000000000001E-3</v>
      </c>
      <c r="X340" s="270">
        <v>3.0000000000000001E-3</v>
      </c>
      <c r="Y340" s="270">
        <v>0</v>
      </c>
      <c r="Z340" s="270">
        <v>0</v>
      </c>
      <c r="AA340" s="270">
        <v>0</v>
      </c>
      <c r="AB340" s="270">
        <v>0</v>
      </c>
      <c r="AC340" s="270">
        <v>0</v>
      </c>
      <c r="AD340" s="270">
        <v>0</v>
      </c>
      <c r="AE340" s="270">
        <v>0</v>
      </c>
      <c r="AF340" s="270">
        <v>0</v>
      </c>
      <c r="AG340" s="270">
        <v>0</v>
      </c>
      <c r="AH340" s="270">
        <v>0</v>
      </c>
      <c r="AI340" s="270">
        <v>1E-3</v>
      </c>
      <c r="AJ340" s="270">
        <v>1E-3</v>
      </c>
      <c r="AK340" s="270">
        <v>1E-3</v>
      </c>
      <c r="AL340" s="270">
        <v>1E-3</v>
      </c>
      <c r="AM340" s="270">
        <v>2E-3</v>
      </c>
      <c r="AN340" s="270">
        <v>0</v>
      </c>
      <c r="AO340" s="270">
        <v>0</v>
      </c>
      <c r="AP340" s="270">
        <v>0</v>
      </c>
      <c r="AQ340" s="270">
        <v>0</v>
      </c>
      <c r="AR340" s="270">
        <v>0</v>
      </c>
      <c r="AS340" s="270">
        <v>6.0000000000000001E-3</v>
      </c>
      <c r="AT340" s="270">
        <v>6.0000000000000001E-3</v>
      </c>
      <c r="AU340" s="270">
        <v>8.0000000000000002E-3</v>
      </c>
      <c r="AV340" s="270">
        <v>8.0000000000000002E-3</v>
      </c>
      <c r="AW340" s="270">
        <v>0.01</v>
      </c>
      <c r="AX340" s="270">
        <v>0</v>
      </c>
      <c r="AY340" s="270">
        <v>0</v>
      </c>
      <c r="AZ340" s="270">
        <v>0</v>
      </c>
      <c r="BA340" s="270">
        <v>0</v>
      </c>
      <c r="BB340" s="270">
        <v>0</v>
      </c>
      <c r="BC340" s="270">
        <v>0</v>
      </c>
      <c r="BD340" s="270">
        <v>0</v>
      </c>
      <c r="BE340" s="270">
        <v>0</v>
      </c>
      <c r="BF340" s="270">
        <v>0</v>
      </c>
      <c r="BG340" s="270">
        <v>0</v>
      </c>
    </row>
    <row r="341" spans="1:59">
      <c r="A341" s="267" t="s">
        <v>717</v>
      </c>
      <c r="B341" s="268">
        <v>0.43333333333333329</v>
      </c>
      <c r="C341" s="268">
        <v>1.06</v>
      </c>
      <c r="D341" s="268">
        <v>0</v>
      </c>
      <c r="E341" s="268"/>
      <c r="F341" s="269">
        <v>6300</v>
      </c>
      <c r="G341" s="270">
        <v>0.26300000000000001</v>
      </c>
      <c r="H341" s="270">
        <v>0.03</v>
      </c>
      <c r="I341" s="270">
        <v>0</v>
      </c>
      <c r="J341" s="270">
        <v>0</v>
      </c>
      <c r="K341" s="270">
        <v>0.11899999999999999</v>
      </c>
      <c r="L341" s="270">
        <v>2.133333333333326E-2</v>
      </c>
      <c r="M341" s="271">
        <v>41.746031746031747</v>
      </c>
      <c r="N341" s="269">
        <v>6443</v>
      </c>
      <c r="O341" s="269">
        <v>6675</v>
      </c>
      <c r="P341" s="269">
        <v>6916</v>
      </c>
      <c r="Q341" s="269">
        <v>7165</v>
      </c>
      <c r="R341" s="269">
        <v>7423</v>
      </c>
      <c r="S341" s="269" t="s">
        <v>163</v>
      </c>
      <c r="T341" s="270">
        <v>0.35599999999999998</v>
      </c>
      <c r="U341" s="270">
        <v>0.37</v>
      </c>
      <c r="V341" s="270">
        <v>0.38300000000000001</v>
      </c>
      <c r="W341" s="270">
        <v>0.39700000000000002</v>
      </c>
      <c r="X341" s="270">
        <v>0.41099999999999998</v>
      </c>
      <c r="Y341" s="270">
        <v>0.02</v>
      </c>
      <c r="Z341" s="270">
        <v>0.02</v>
      </c>
      <c r="AA341" s="270">
        <v>2.1000000000000001E-2</v>
      </c>
      <c r="AB341" s="270">
        <v>2.1999999999999999E-2</v>
      </c>
      <c r="AC341" s="270">
        <v>2.3E-2</v>
      </c>
      <c r="AD341" s="270">
        <v>0</v>
      </c>
      <c r="AE341" s="270">
        <v>0</v>
      </c>
      <c r="AF341" s="270">
        <v>0</v>
      </c>
      <c r="AG341" s="270">
        <v>1E-3</v>
      </c>
      <c r="AH341" s="270">
        <v>1E-3</v>
      </c>
      <c r="AI341" s="270">
        <v>6.0000000000000001E-3</v>
      </c>
      <c r="AJ341" s="270">
        <v>6.0000000000000001E-3</v>
      </c>
      <c r="AK341" s="270">
        <v>7.0000000000000001E-3</v>
      </c>
      <c r="AL341" s="270">
        <v>7.0000000000000001E-3</v>
      </c>
      <c r="AM341" s="270">
        <v>7.0000000000000001E-3</v>
      </c>
      <c r="AN341" s="270">
        <v>1E-3</v>
      </c>
      <c r="AO341" s="270">
        <v>1E-3</v>
      </c>
      <c r="AP341" s="270">
        <v>1E-3</v>
      </c>
      <c r="AQ341" s="270">
        <v>1E-3</v>
      </c>
      <c r="AR341" s="270">
        <v>1E-3</v>
      </c>
      <c r="AS341" s="270">
        <v>1.7999999999999999E-2</v>
      </c>
      <c r="AT341" s="270">
        <v>1.7999999999999999E-2</v>
      </c>
      <c r="AU341" s="270">
        <v>1.9E-2</v>
      </c>
      <c r="AV341" s="270">
        <v>0.02</v>
      </c>
      <c r="AW341" s="270">
        <v>0.02</v>
      </c>
      <c r="AX341" s="270">
        <v>0</v>
      </c>
      <c r="AY341" s="270">
        <v>0</v>
      </c>
      <c r="AZ341" s="270">
        <v>0</v>
      </c>
      <c r="BA341" s="270">
        <v>0</v>
      </c>
      <c r="BB341" s="270">
        <v>0</v>
      </c>
      <c r="BC341" s="270">
        <v>0</v>
      </c>
      <c r="BD341" s="270">
        <v>0</v>
      </c>
      <c r="BE341" s="270">
        <v>0</v>
      </c>
      <c r="BF341" s="270">
        <v>0</v>
      </c>
      <c r="BG341" s="270">
        <v>0</v>
      </c>
    </row>
    <row r="342" spans="1:59">
      <c r="A342" s="267" t="s">
        <v>718</v>
      </c>
      <c r="B342" s="268">
        <v>1.0499999999999997E-2</v>
      </c>
      <c r="C342" s="268">
        <v>0.02</v>
      </c>
      <c r="D342" s="268">
        <v>0</v>
      </c>
      <c r="E342" s="268"/>
      <c r="F342" s="269">
        <v>62</v>
      </c>
      <c r="G342" s="270">
        <v>5.0000000000000001E-3</v>
      </c>
      <c r="H342" s="270">
        <v>0</v>
      </c>
      <c r="I342" s="270">
        <v>0</v>
      </c>
      <c r="J342" s="270">
        <v>0</v>
      </c>
      <c r="K342" s="270">
        <v>4.0000000000000001E-3</v>
      </c>
      <c r="L342" s="270">
        <v>1.4999999999999961E-3</v>
      </c>
      <c r="M342" s="271">
        <v>80.645161290322577</v>
      </c>
      <c r="N342" s="269">
        <v>64</v>
      </c>
      <c r="O342" s="269">
        <v>73</v>
      </c>
      <c r="P342" s="269">
        <v>83</v>
      </c>
      <c r="Q342" s="269">
        <v>94</v>
      </c>
      <c r="R342" s="269">
        <v>107</v>
      </c>
      <c r="S342" s="269" t="s">
        <v>163</v>
      </c>
      <c r="T342" s="270">
        <v>2E-3</v>
      </c>
      <c r="U342" s="270">
        <v>3.0000000000000001E-3</v>
      </c>
      <c r="V342" s="270">
        <v>3.0000000000000001E-3</v>
      </c>
      <c r="W342" s="270">
        <v>3.0000000000000001E-3</v>
      </c>
      <c r="X342" s="270">
        <v>4.0000000000000001E-3</v>
      </c>
      <c r="Y342" s="270">
        <v>0</v>
      </c>
      <c r="Z342" s="270">
        <v>0</v>
      </c>
      <c r="AA342" s="270">
        <v>0</v>
      </c>
      <c r="AB342" s="270">
        <v>0</v>
      </c>
      <c r="AC342" s="270">
        <v>0</v>
      </c>
      <c r="AD342" s="270">
        <v>0</v>
      </c>
      <c r="AE342" s="270">
        <v>0</v>
      </c>
      <c r="AF342" s="270">
        <v>0</v>
      </c>
      <c r="AG342" s="270">
        <v>0</v>
      </c>
      <c r="AH342" s="270">
        <v>0</v>
      </c>
      <c r="AI342" s="270">
        <v>0</v>
      </c>
      <c r="AJ342" s="270">
        <v>0</v>
      </c>
      <c r="AK342" s="270">
        <v>0</v>
      </c>
      <c r="AL342" s="270">
        <v>0</v>
      </c>
      <c r="AM342" s="270">
        <v>0</v>
      </c>
      <c r="AN342" s="270">
        <v>0</v>
      </c>
      <c r="AO342" s="270">
        <v>0</v>
      </c>
      <c r="AP342" s="270">
        <v>0</v>
      </c>
      <c r="AQ342" s="270">
        <v>0</v>
      </c>
      <c r="AR342" s="270">
        <v>0</v>
      </c>
      <c r="AS342" s="270">
        <v>1E-3</v>
      </c>
      <c r="AT342" s="270">
        <v>1E-3</v>
      </c>
      <c r="AU342" s="270">
        <v>1E-3</v>
      </c>
      <c r="AV342" s="270">
        <v>1E-3</v>
      </c>
      <c r="AW342" s="270">
        <v>1E-3</v>
      </c>
      <c r="AX342" s="270">
        <v>0</v>
      </c>
      <c r="AY342" s="270">
        <v>0</v>
      </c>
      <c r="AZ342" s="270">
        <v>0</v>
      </c>
      <c r="BA342" s="270">
        <v>0</v>
      </c>
      <c r="BB342" s="270">
        <v>0</v>
      </c>
      <c r="BC342" s="270">
        <v>0</v>
      </c>
      <c r="BD342" s="270">
        <v>0</v>
      </c>
      <c r="BE342" s="270">
        <v>0</v>
      </c>
      <c r="BF342" s="270">
        <v>0</v>
      </c>
      <c r="BG342" s="270">
        <v>0</v>
      </c>
    </row>
    <row r="343" spans="1:59">
      <c r="A343" s="267" t="s">
        <v>719</v>
      </c>
      <c r="B343" s="268">
        <v>7.0999999999999994E-2</v>
      </c>
      <c r="C343" s="268">
        <v>0.2</v>
      </c>
      <c r="D343" s="268">
        <v>0</v>
      </c>
      <c r="E343" s="268"/>
      <c r="F343" s="269">
        <v>1052</v>
      </c>
      <c r="G343" s="270">
        <v>5.7000000000000002E-2</v>
      </c>
      <c r="H343" s="270">
        <v>8.9999999999999993E-3</v>
      </c>
      <c r="I343" s="270">
        <v>0</v>
      </c>
      <c r="J343" s="270">
        <v>0</v>
      </c>
      <c r="K343" s="270">
        <v>4.0000000000000001E-3</v>
      </c>
      <c r="L343" s="270">
        <v>9.9999999999998701E-4</v>
      </c>
      <c r="M343" s="271">
        <v>54.182509505703422</v>
      </c>
      <c r="N343" s="269">
        <v>1087</v>
      </c>
      <c r="O343" s="269">
        <v>1162</v>
      </c>
      <c r="P343" s="269">
        <v>1242</v>
      </c>
      <c r="Q343" s="269">
        <v>1328</v>
      </c>
      <c r="R343" s="269">
        <v>1419</v>
      </c>
      <c r="S343" s="269" t="s">
        <v>163</v>
      </c>
      <c r="T343" s="270">
        <v>6.0999999999999999E-2</v>
      </c>
      <c r="U343" s="270">
        <v>6.5000000000000002E-2</v>
      </c>
      <c r="V343" s="270">
        <v>7.0000000000000007E-2</v>
      </c>
      <c r="W343" s="270">
        <v>7.4999999999999997E-2</v>
      </c>
      <c r="X343" s="270">
        <v>0.08</v>
      </c>
      <c r="Y343" s="270">
        <v>4.0000000000000001E-3</v>
      </c>
      <c r="Z343" s="270">
        <v>5.0000000000000001E-3</v>
      </c>
      <c r="AA343" s="270">
        <v>5.0000000000000001E-3</v>
      </c>
      <c r="AB343" s="270">
        <v>5.0000000000000001E-3</v>
      </c>
      <c r="AC343" s="270">
        <v>6.0000000000000001E-3</v>
      </c>
      <c r="AD343" s="270">
        <v>0</v>
      </c>
      <c r="AE343" s="270">
        <v>0</v>
      </c>
      <c r="AF343" s="270">
        <v>0</v>
      </c>
      <c r="AG343" s="270">
        <v>0</v>
      </c>
      <c r="AH343" s="270">
        <v>0</v>
      </c>
      <c r="AI343" s="270">
        <v>2E-3</v>
      </c>
      <c r="AJ343" s="270">
        <v>2E-3</v>
      </c>
      <c r="AK343" s="270">
        <v>2E-3</v>
      </c>
      <c r="AL343" s="270">
        <v>3.0000000000000001E-3</v>
      </c>
      <c r="AM343" s="270">
        <v>3.0000000000000001E-3</v>
      </c>
      <c r="AN343" s="270">
        <v>1.6E-2</v>
      </c>
      <c r="AO343" s="270">
        <v>1.7000000000000001E-2</v>
      </c>
      <c r="AP343" s="270">
        <v>1.7999999999999999E-2</v>
      </c>
      <c r="AQ343" s="270">
        <v>1.9E-2</v>
      </c>
      <c r="AR343" s="270">
        <v>2.1000000000000001E-2</v>
      </c>
      <c r="AS343" s="270">
        <v>1E-3</v>
      </c>
      <c r="AT343" s="270">
        <v>1E-3</v>
      </c>
      <c r="AU343" s="270">
        <v>1E-3</v>
      </c>
      <c r="AV343" s="270">
        <v>1E-3</v>
      </c>
      <c r="AW343" s="270">
        <v>1E-3</v>
      </c>
      <c r="AX343" s="270">
        <v>0</v>
      </c>
      <c r="AY343" s="270">
        <v>0</v>
      </c>
      <c r="AZ343" s="270">
        <v>0</v>
      </c>
      <c r="BA343" s="270">
        <v>0</v>
      </c>
      <c r="BB343" s="270">
        <v>0</v>
      </c>
      <c r="BC343" s="270">
        <v>0</v>
      </c>
      <c r="BD343" s="270">
        <v>0</v>
      </c>
      <c r="BE343" s="270">
        <v>0</v>
      </c>
      <c r="BF343" s="270">
        <v>0</v>
      </c>
      <c r="BG343" s="270">
        <v>0</v>
      </c>
    </row>
    <row r="344" spans="1:59">
      <c r="A344" s="267" t="s">
        <v>720</v>
      </c>
      <c r="B344" s="268">
        <v>5.3441666666666672</v>
      </c>
      <c r="C344" s="268">
        <v>18</v>
      </c>
      <c r="D344" s="268">
        <v>1.4958904109589041E-2</v>
      </c>
      <c r="E344" s="268"/>
      <c r="F344" s="269">
        <v>34887</v>
      </c>
      <c r="G344" s="270">
        <v>1.5</v>
      </c>
      <c r="H344" s="270">
        <v>2.8</v>
      </c>
      <c r="I344" s="270">
        <v>0</v>
      </c>
      <c r="J344" s="270">
        <v>0.2</v>
      </c>
      <c r="K344" s="270">
        <v>0.05</v>
      </c>
      <c r="L344" s="270">
        <v>0.77920776255707835</v>
      </c>
      <c r="M344" s="271">
        <v>42.995958379912288</v>
      </c>
      <c r="N344" s="269">
        <v>40980</v>
      </c>
      <c r="O344" s="269">
        <v>51850</v>
      </c>
      <c r="P344" s="269">
        <v>62730</v>
      </c>
      <c r="Q344" s="269">
        <v>73600</v>
      </c>
      <c r="R344" s="269">
        <v>84470</v>
      </c>
      <c r="S344" s="269" t="s">
        <v>177</v>
      </c>
      <c r="T344" s="270">
        <v>1.95</v>
      </c>
      <c r="U344" s="270">
        <v>2.4700000000000002</v>
      </c>
      <c r="V344" s="270">
        <v>2.99</v>
      </c>
      <c r="W344" s="270">
        <v>3.51</v>
      </c>
      <c r="X344" s="270">
        <v>4.03</v>
      </c>
      <c r="Y344" s="270">
        <v>3.95</v>
      </c>
      <c r="Z344" s="270">
        <v>4.95</v>
      </c>
      <c r="AA344" s="270">
        <v>5.75</v>
      </c>
      <c r="AB344" s="270">
        <v>7.05</v>
      </c>
      <c r="AC344" s="270">
        <v>8.25</v>
      </c>
      <c r="AD344" s="270">
        <v>0</v>
      </c>
      <c r="AE344" s="270">
        <v>0</v>
      </c>
      <c r="AF344" s="270">
        <v>0</v>
      </c>
      <c r="AG344" s="270">
        <v>0</v>
      </c>
      <c r="AH344" s="270">
        <v>0</v>
      </c>
      <c r="AI344" s="270">
        <v>0</v>
      </c>
      <c r="AJ344" s="270">
        <v>0</v>
      </c>
      <c r="AK344" s="270">
        <v>0</v>
      </c>
      <c r="AL344" s="270">
        <v>0</v>
      </c>
      <c r="AM344" s="270">
        <v>0</v>
      </c>
      <c r="AN344" s="270">
        <v>0.1</v>
      </c>
      <c r="AO344" s="270">
        <v>0.105</v>
      </c>
      <c r="AP344" s="270">
        <v>0.11</v>
      </c>
      <c r="AQ344" s="270">
        <v>0.115</v>
      </c>
      <c r="AR344" s="270">
        <v>0.12</v>
      </c>
      <c r="AS344" s="270">
        <v>0.93799999999999994</v>
      </c>
      <c r="AT344" s="270">
        <v>1.1759999999999999</v>
      </c>
      <c r="AU344" s="270">
        <v>1.3839999999999999</v>
      </c>
      <c r="AV344" s="270">
        <v>1.669</v>
      </c>
      <c r="AW344" s="270">
        <v>1.9390000000000001</v>
      </c>
      <c r="AX344" s="270">
        <v>0</v>
      </c>
      <c r="AY344" s="270">
        <v>0</v>
      </c>
      <c r="AZ344" s="270">
        <v>0</v>
      </c>
      <c r="BA344" s="270">
        <v>0</v>
      </c>
      <c r="BB344" s="270">
        <v>0</v>
      </c>
      <c r="BC344" s="270">
        <v>0</v>
      </c>
      <c r="BD344" s="270">
        <v>0</v>
      </c>
      <c r="BE344" s="270">
        <v>0</v>
      </c>
      <c r="BF344" s="270">
        <v>0</v>
      </c>
      <c r="BG344" s="270">
        <v>0</v>
      </c>
    </row>
    <row r="345" spans="1:59">
      <c r="A345" s="267" t="s">
        <v>721</v>
      </c>
      <c r="B345" s="268">
        <v>0.26608333333333334</v>
      </c>
      <c r="C345" s="268">
        <v>0.5</v>
      </c>
      <c r="D345" s="268">
        <v>0</v>
      </c>
      <c r="E345" s="268"/>
      <c r="F345" s="269">
        <v>3175</v>
      </c>
      <c r="G345" s="270">
        <v>0.21299999999999999</v>
      </c>
      <c r="H345" s="270">
        <v>2E-3</v>
      </c>
      <c r="I345" s="270">
        <v>1E-3</v>
      </c>
      <c r="J345" s="270">
        <v>2E-3</v>
      </c>
      <c r="K345" s="270">
        <v>3.0000000000000001E-3</v>
      </c>
      <c r="L345" s="270">
        <v>4.5083333333333336E-2</v>
      </c>
      <c r="M345" s="271">
        <v>67.086614173228341</v>
      </c>
      <c r="N345" s="269">
        <v>3206</v>
      </c>
      <c r="O345" s="269">
        <v>3239</v>
      </c>
      <c r="P345" s="269">
        <v>3271</v>
      </c>
      <c r="Q345" s="269">
        <v>3304</v>
      </c>
      <c r="R345" s="269">
        <v>3337</v>
      </c>
      <c r="S345" s="269" t="s">
        <v>129</v>
      </c>
      <c r="T345" s="270">
        <v>0.217</v>
      </c>
      <c r="U345" s="270">
        <v>0.219</v>
      </c>
      <c r="V345" s="270">
        <v>0.221</v>
      </c>
      <c r="W345" s="270">
        <v>0.223</v>
      </c>
      <c r="X345" s="270">
        <v>0.22500000000000001</v>
      </c>
      <c r="Y345" s="270">
        <v>2E-3</v>
      </c>
      <c r="Z345" s="270">
        <v>2E-3</v>
      </c>
      <c r="AA345" s="270">
        <v>2E-3</v>
      </c>
      <c r="AB345" s="270">
        <v>2E-3</v>
      </c>
      <c r="AC345" s="270">
        <v>2E-3</v>
      </c>
      <c r="AD345" s="270">
        <v>2.4E-2</v>
      </c>
      <c r="AE345" s="270">
        <v>2.4E-2</v>
      </c>
      <c r="AF345" s="270">
        <v>2.4E-2</v>
      </c>
      <c r="AG345" s="270">
        <v>2.4E-2</v>
      </c>
      <c r="AH345" s="270">
        <v>2.5000000000000001E-2</v>
      </c>
      <c r="AI345" s="270">
        <v>2E-3</v>
      </c>
      <c r="AJ345" s="270">
        <v>2E-3</v>
      </c>
      <c r="AK345" s="270">
        <v>2E-3</v>
      </c>
      <c r="AL345" s="270">
        <v>2E-3</v>
      </c>
      <c r="AM345" s="270">
        <v>2E-3</v>
      </c>
      <c r="AN345" s="270">
        <v>3.0000000000000001E-3</v>
      </c>
      <c r="AO345" s="270">
        <v>3.0000000000000001E-3</v>
      </c>
      <c r="AP345" s="270">
        <v>3.0000000000000001E-3</v>
      </c>
      <c r="AQ345" s="270">
        <v>3.0000000000000001E-3</v>
      </c>
      <c r="AR345" s="270">
        <v>3.0000000000000001E-3</v>
      </c>
      <c r="AS345" s="270">
        <v>4.9000000000000002E-2</v>
      </c>
      <c r="AT345" s="270">
        <v>0.05</v>
      </c>
      <c r="AU345" s="270">
        <v>0.05</v>
      </c>
      <c r="AV345" s="270">
        <v>5.0999999999999997E-2</v>
      </c>
      <c r="AW345" s="270">
        <v>5.0999999999999997E-2</v>
      </c>
      <c r="AX345" s="270">
        <v>0</v>
      </c>
      <c r="AY345" s="270">
        <v>0</v>
      </c>
      <c r="AZ345" s="270">
        <v>0</v>
      </c>
      <c r="BA345" s="270">
        <v>0</v>
      </c>
      <c r="BB345" s="270">
        <v>0</v>
      </c>
      <c r="BC345" s="270">
        <v>0</v>
      </c>
      <c r="BD345" s="270">
        <v>0</v>
      </c>
      <c r="BE345" s="270">
        <v>0</v>
      </c>
      <c r="BF345" s="270">
        <v>0</v>
      </c>
      <c r="BG345" s="270">
        <v>0</v>
      </c>
    </row>
    <row r="346" spans="1:59">
      <c r="A346" s="267" t="s">
        <v>722</v>
      </c>
      <c r="B346" s="268">
        <v>1.1525000000000001</v>
      </c>
      <c r="C346" s="268">
        <v>1.452</v>
      </c>
      <c r="D346" s="268">
        <v>0</v>
      </c>
      <c r="E346" s="268"/>
      <c r="F346" s="269">
        <v>9420</v>
      </c>
      <c r="G346" s="270">
        <v>0.56399999999999995</v>
      </c>
      <c r="H346" s="270">
        <v>0.29199999999999998</v>
      </c>
      <c r="I346" s="270">
        <v>2.8000000000000001E-2</v>
      </c>
      <c r="J346" s="270">
        <v>0.14399999999999999</v>
      </c>
      <c r="K346" s="270">
        <v>3.7999999999999999E-2</v>
      </c>
      <c r="L346" s="270">
        <v>8.6500000000000243E-2</v>
      </c>
      <c r="M346" s="271">
        <v>59.872611464968152</v>
      </c>
      <c r="N346" s="269">
        <v>9261</v>
      </c>
      <c r="O346" s="269">
        <v>10461</v>
      </c>
      <c r="P346" s="269">
        <v>11400</v>
      </c>
      <c r="Q346" s="269">
        <v>12652</v>
      </c>
      <c r="R346" s="269">
        <v>14405</v>
      </c>
      <c r="S346" s="269" t="s">
        <v>210</v>
      </c>
      <c r="T346" s="270">
        <v>0.63</v>
      </c>
      <c r="U346" s="270">
        <v>0.63400000000000001</v>
      </c>
      <c r="V346" s="270">
        <v>0.63800000000000001</v>
      </c>
      <c r="W346" s="270">
        <v>0.64400000000000002</v>
      </c>
      <c r="X346" s="270">
        <v>0.65</v>
      </c>
      <c r="Y346" s="270">
        <v>0.255</v>
      </c>
      <c r="Z346" s="270">
        <v>0.27100000000000002</v>
      </c>
      <c r="AA346" s="270">
        <v>0.28199999999999997</v>
      </c>
      <c r="AB346" s="270">
        <v>0.29699999999999999</v>
      </c>
      <c r="AC346" s="270">
        <v>0.311</v>
      </c>
      <c r="AD346" s="270">
        <v>2.5000000000000001E-2</v>
      </c>
      <c r="AE346" s="270">
        <v>2.5000000000000001E-2</v>
      </c>
      <c r="AF346" s="270">
        <v>2.5000000000000001E-2</v>
      </c>
      <c r="AG346" s="270">
        <v>2.5000000000000001E-2</v>
      </c>
      <c r="AH346" s="270">
        <v>2.5000000000000001E-2</v>
      </c>
      <c r="AI346" s="270">
        <v>8.6999999999999994E-2</v>
      </c>
      <c r="AJ346" s="270">
        <v>9.7000000000000003E-2</v>
      </c>
      <c r="AK346" s="270">
        <v>0.107</v>
      </c>
      <c r="AL346" s="270">
        <v>0.11700000000000001</v>
      </c>
      <c r="AM346" s="270">
        <v>0.127</v>
      </c>
      <c r="AN346" s="270">
        <v>3.5999999999999997E-2</v>
      </c>
      <c r="AO346" s="270">
        <v>3.5999999999999997E-2</v>
      </c>
      <c r="AP346" s="270">
        <v>3.5999999999999997E-2</v>
      </c>
      <c r="AQ346" s="270">
        <v>3.5999999999999997E-2</v>
      </c>
      <c r="AR346" s="270">
        <v>3.5999999999999997E-2</v>
      </c>
      <c r="AS346" s="270">
        <v>8.0000000000000002E-3</v>
      </c>
      <c r="AT346" s="270">
        <v>8.9999999999999993E-3</v>
      </c>
      <c r="AU346" s="270">
        <v>8.9999999999999993E-3</v>
      </c>
      <c r="AV346" s="270">
        <v>8.9999999999999993E-3</v>
      </c>
      <c r="AW346" s="270">
        <v>8.9999999999999993E-3</v>
      </c>
      <c r="AX346" s="270">
        <v>0.57599999999999996</v>
      </c>
      <c r="AY346" s="270">
        <v>0</v>
      </c>
      <c r="AZ346" s="270">
        <v>0</v>
      </c>
      <c r="BA346" s="270">
        <v>0</v>
      </c>
      <c r="BB346" s="270">
        <v>0</v>
      </c>
      <c r="BC346" s="270">
        <v>0</v>
      </c>
      <c r="BD346" s="270">
        <v>0</v>
      </c>
      <c r="BE346" s="270">
        <v>0</v>
      </c>
      <c r="BF346" s="270">
        <v>0</v>
      </c>
      <c r="BG346" s="270">
        <v>0</v>
      </c>
    </row>
    <row r="347" spans="1:59">
      <c r="A347" s="267" t="s">
        <v>723</v>
      </c>
      <c r="B347" s="268">
        <v>8.5749999999999993</v>
      </c>
      <c r="C347" s="268">
        <v>18</v>
      </c>
      <c r="D347" s="268">
        <v>1.1199999999999999</v>
      </c>
      <c r="E347" s="268"/>
      <c r="F347" s="269">
        <v>25409</v>
      </c>
      <c r="G347" s="270">
        <v>1.5069999999999999</v>
      </c>
      <c r="H347" s="270">
        <v>1.0129999999999999</v>
      </c>
      <c r="I347" s="270">
        <v>3.6110000000000002</v>
      </c>
      <c r="J347" s="270">
        <v>0.441</v>
      </c>
      <c r="K347" s="270">
        <v>0.159</v>
      </c>
      <c r="L347" s="270">
        <v>0.72399999999999931</v>
      </c>
      <c r="M347" s="271">
        <v>59.30969341571884</v>
      </c>
      <c r="N347" s="269">
        <v>30000</v>
      </c>
      <c r="O347" s="269">
        <v>33000</v>
      </c>
      <c r="P347" s="269">
        <v>36000</v>
      </c>
      <c r="Q347" s="269">
        <v>39000</v>
      </c>
      <c r="R347" s="269">
        <v>42000</v>
      </c>
      <c r="S347" s="269" t="s">
        <v>214</v>
      </c>
      <c r="T347" s="270">
        <v>2</v>
      </c>
      <c r="U347" s="270">
        <v>2.1</v>
      </c>
      <c r="V347" s="270">
        <v>2.2000000000000002</v>
      </c>
      <c r="W347" s="270">
        <v>2.4</v>
      </c>
      <c r="X347" s="270">
        <v>2.5</v>
      </c>
      <c r="Y347" s="270">
        <v>2</v>
      </c>
      <c r="Z347" s="270">
        <v>2.1</v>
      </c>
      <c r="AA347" s="270">
        <v>2.2000000000000002</v>
      </c>
      <c r="AB347" s="270">
        <v>2.4</v>
      </c>
      <c r="AC347" s="270">
        <v>2.5</v>
      </c>
      <c r="AD347" s="270">
        <v>4</v>
      </c>
      <c r="AE347" s="270">
        <v>4.4000000000000004</v>
      </c>
      <c r="AF347" s="270">
        <v>4.8</v>
      </c>
      <c r="AG347" s="270">
        <v>5.2</v>
      </c>
      <c r="AH347" s="270">
        <v>5.6</v>
      </c>
      <c r="AI347" s="270">
        <v>1</v>
      </c>
      <c r="AJ347" s="270">
        <v>1.1000000000000001</v>
      </c>
      <c r="AK347" s="270">
        <v>1.2</v>
      </c>
      <c r="AL347" s="270">
        <v>1.4</v>
      </c>
      <c r="AM347" s="270">
        <v>1.5</v>
      </c>
      <c r="AN347" s="270">
        <v>0.2</v>
      </c>
      <c r="AO347" s="270">
        <v>0.2</v>
      </c>
      <c r="AP347" s="270">
        <v>0.3</v>
      </c>
      <c r="AQ347" s="270">
        <v>0.3</v>
      </c>
      <c r="AR347" s="270">
        <v>0.5</v>
      </c>
      <c r="AS347" s="270">
        <v>-6.2E-2</v>
      </c>
      <c r="AT347" s="270">
        <v>-6.7000000000000004E-2</v>
      </c>
      <c r="AU347" s="270">
        <v>-7.1999999999999995E-2</v>
      </c>
      <c r="AV347" s="270">
        <v>-7.9000000000000001E-2</v>
      </c>
      <c r="AW347" s="270">
        <v>-8.5000000000000006E-2</v>
      </c>
      <c r="AX347" s="270">
        <v>0</v>
      </c>
      <c r="AY347" s="270">
        <v>0</v>
      </c>
      <c r="AZ347" s="270">
        <v>0</v>
      </c>
      <c r="BA347" s="270">
        <v>0</v>
      </c>
      <c r="BB347" s="270">
        <v>0</v>
      </c>
      <c r="BC347" s="270">
        <v>0</v>
      </c>
      <c r="BD347" s="270">
        <v>0</v>
      </c>
      <c r="BE347" s="270">
        <v>0</v>
      </c>
      <c r="BF347" s="270">
        <v>0</v>
      </c>
      <c r="BG347" s="270">
        <v>0</v>
      </c>
    </row>
    <row r="348" spans="1:59">
      <c r="A348" s="267" t="s">
        <v>724</v>
      </c>
      <c r="B348" s="268">
        <v>3.9333333333333324E-2</v>
      </c>
      <c r="C348" s="268">
        <v>0.2</v>
      </c>
      <c r="D348" s="268">
        <v>0</v>
      </c>
      <c r="E348" s="268"/>
      <c r="F348" s="269">
        <v>512</v>
      </c>
      <c r="G348" s="270">
        <v>2.8000000000000001E-2</v>
      </c>
      <c r="H348" s="270">
        <v>2E-3</v>
      </c>
      <c r="I348" s="270">
        <v>2E-3</v>
      </c>
      <c r="J348" s="270">
        <v>2E-3</v>
      </c>
      <c r="K348" s="270">
        <v>2E-3</v>
      </c>
      <c r="L348" s="270">
        <v>3.3333333333333201E-3</v>
      </c>
      <c r="M348" s="271">
        <v>54.6875</v>
      </c>
      <c r="N348" s="269">
        <v>512</v>
      </c>
      <c r="O348" s="269">
        <v>512</v>
      </c>
      <c r="P348" s="269">
        <v>512</v>
      </c>
      <c r="Q348" s="269">
        <v>512</v>
      </c>
      <c r="R348" s="269">
        <v>512</v>
      </c>
      <c r="S348" s="269" t="s">
        <v>222</v>
      </c>
      <c r="T348" s="270">
        <v>3.2000000000000001E-2</v>
      </c>
      <c r="U348" s="270">
        <v>3.2000000000000001E-2</v>
      </c>
      <c r="V348" s="270">
        <v>3.2000000000000001E-2</v>
      </c>
      <c r="W348" s="270">
        <v>3.2000000000000001E-2</v>
      </c>
      <c r="X348" s="270">
        <v>3.2000000000000001E-2</v>
      </c>
      <c r="Y348" s="270">
        <v>2E-3</v>
      </c>
      <c r="Z348" s="270">
        <v>2E-3</v>
      </c>
      <c r="AA348" s="270">
        <v>2E-3</v>
      </c>
      <c r="AB348" s="270">
        <v>2E-3</v>
      </c>
      <c r="AC348" s="270">
        <v>2E-3</v>
      </c>
      <c r="AD348" s="270">
        <v>0</v>
      </c>
      <c r="AE348" s="270">
        <v>0</v>
      </c>
      <c r="AF348" s="270">
        <v>0</v>
      </c>
      <c r="AG348" s="270">
        <v>0</v>
      </c>
      <c r="AH348" s="270">
        <v>0</v>
      </c>
      <c r="AI348" s="270">
        <v>2E-3</v>
      </c>
      <c r="AJ348" s="270">
        <v>2E-3</v>
      </c>
      <c r="AK348" s="270">
        <v>2E-3</v>
      </c>
      <c r="AL348" s="270">
        <v>2E-3</v>
      </c>
      <c r="AM348" s="270">
        <v>2E-3</v>
      </c>
      <c r="AN348" s="270">
        <v>3.0000000000000001E-3</v>
      </c>
      <c r="AO348" s="270">
        <v>3.0000000000000001E-3</v>
      </c>
      <c r="AP348" s="270">
        <v>3.0000000000000001E-3</v>
      </c>
      <c r="AQ348" s="270">
        <v>3.0000000000000001E-3</v>
      </c>
      <c r="AR348" s="270">
        <v>3.0000000000000001E-3</v>
      </c>
      <c r="AS348" s="270">
        <v>3.0000000000000001E-3</v>
      </c>
      <c r="AT348" s="270">
        <v>3.0000000000000001E-3</v>
      </c>
      <c r="AU348" s="270">
        <v>3.0000000000000001E-3</v>
      </c>
      <c r="AV348" s="270">
        <v>3.0000000000000001E-3</v>
      </c>
      <c r="AW348" s="270">
        <v>3.0000000000000001E-3</v>
      </c>
      <c r="AX348" s="270">
        <v>0</v>
      </c>
      <c r="AY348" s="270">
        <v>0</v>
      </c>
      <c r="AZ348" s="270">
        <v>0</v>
      </c>
      <c r="BA348" s="270">
        <v>0</v>
      </c>
      <c r="BB348" s="270">
        <v>0</v>
      </c>
      <c r="BC348" s="270">
        <v>0</v>
      </c>
      <c r="BD348" s="270">
        <v>0</v>
      </c>
      <c r="BE348" s="270">
        <v>0</v>
      </c>
      <c r="BF348" s="270">
        <v>0</v>
      </c>
      <c r="BG348" s="270">
        <v>0</v>
      </c>
    </row>
    <row r="349" spans="1:59">
      <c r="A349" s="267" t="s">
        <v>725</v>
      </c>
      <c r="B349" s="268">
        <v>2.3053333333333335</v>
      </c>
      <c r="C349" s="268">
        <v>15.3</v>
      </c>
      <c r="D349" s="268">
        <v>0.20200000000000001</v>
      </c>
      <c r="E349" s="268"/>
      <c r="F349" s="269">
        <v>13000</v>
      </c>
      <c r="G349" s="270">
        <v>0.66600000000000004</v>
      </c>
      <c r="H349" s="270">
        <v>0.39500000000000002</v>
      </c>
      <c r="I349" s="270">
        <v>0.29199999999999998</v>
      </c>
      <c r="J349" s="270">
        <v>0.24</v>
      </c>
      <c r="K349" s="270">
        <v>0.25</v>
      </c>
      <c r="L349" s="270">
        <v>0.26033333333333353</v>
      </c>
      <c r="M349" s="271">
        <v>51.230769230769234</v>
      </c>
      <c r="N349" s="269">
        <v>15000</v>
      </c>
      <c r="O349" s="269">
        <v>17454</v>
      </c>
      <c r="P349" s="269">
        <v>20309</v>
      </c>
      <c r="Q349" s="269">
        <v>23632</v>
      </c>
      <c r="R349" s="269">
        <v>27498</v>
      </c>
      <c r="S349" s="269" t="s">
        <v>140</v>
      </c>
      <c r="T349" s="270">
        <v>0.81599999999999995</v>
      </c>
      <c r="U349" s="270">
        <v>1.0649999999999999</v>
      </c>
      <c r="V349" s="270">
        <v>1.3879999999999999</v>
      </c>
      <c r="W349" s="270">
        <v>1.8109999999999999</v>
      </c>
      <c r="X349" s="270">
        <v>2.3610000000000002</v>
      </c>
      <c r="Y349" s="270">
        <v>0.4</v>
      </c>
      <c r="Z349" s="270">
        <v>0.45</v>
      </c>
      <c r="AA349" s="270">
        <v>0.5</v>
      </c>
      <c r="AB349" s="270">
        <v>0.55000000000000004</v>
      </c>
      <c r="AC349" s="270">
        <v>0.6</v>
      </c>
      <c r="AD349" s="270">
        <v>0.48199999999999998</v>
      </c>
      <c r="AE349" s="270">
        <v>0.629</v>
      </c>
      <c r="AF349" s="270">
        <v>0.82</v>
      </c>
      <c r="AG349" s="270">
        <v>1.07</v>
      </c>
      <c r="AH349" s="270">
        <v>1.34</v>
      </c>
      <c r="AI349" s="270">
        <v>0.20399999999999999</v>
      </c>
      <c r="AJ349" s="270">
        <v>0.26600000000000001</v>
      </c>
      <c r="AK349" s="270">
        <v>0.34599999999999997</v>
      </c>
      <c r="AL349" s="270">
        <v>0.45200000000000001</v>
      </c>
      <c r="AM349" s="270">
        <v>0.58899999999999997</v>
      </c>
      <c r="AN349" s="270">
        <v>0.19800000000000001</v>
      </c>
      <c r="AO349" s="270">
        <v>0.25900000000000001</v>
      </c>
      <c r="AP349" s="270">
        <v>0.33700000000000002</v>
      </c>
      <c r="AQ349" s="270">
        <v>0.44</v>
      </c>
      <c r="AR349" s="270">
        <v>0.57299999999999995</v>
      </c>
      <c r="AS349" s="270">
        <v>0.4</v>
      </c>
      <c r="AT349" s="270">
        <v>0.5</v>
      </c>
      <c r="AU349" s="270">
        <v>0.6</v>
      </c>
      <c r="AV349" s="270">
        <v>0.75</v>
      </c>
      <c r="AW349" s="270">
        <v>0.9</v>
      </c>
      <c r="AX349" s="270">
        <v>0</v>
      </c>
      <c r="AY349" s="270">
        <v>0</v>
      </c>
      <c r="AZ349" s="270">
        <v>0</v>
      </c>
      <c r="BA349" s="270">
        <v>0</v>
      </c>
      <c r="BB349" s="270">
        <v>0</v>
      </c>
      <c r="BC349" s="270">
        <v>0</v>
      </c>
      <c r="BD349" s="270">
        <v>0</v>
      </c>
      <c r="BE349" s="270">
        <v>0</v>
      </c>
      <c r="BF349" s="270">
        <v>0</v>
      </c>
      <c r="BG349" s="270">
        <v>0</v>
      </c>
    </row>
    <row r="350" spans="1:59">
      <c r="A350" s="267" t="s">
        <v>726</v>
      </c>
      <c r="B350" s="268">
        <v>7.1000000000000008E-2</v>
      </c>
      <c r="C350" s="268">
        <v>0.09</v>
      </c>
      <c r="D350" s="268">
        <v>0</v>
      </c>
      <c r="E350" s="268"/>
      <c r="F350" s="269">
        <v>1181</v>
      </c>
      <c r="G350" s="270">
        <v>5.2999999999999999E-2</v>
      </c>
      <c r="H350" s="270">
        <v>4.0000000000000001E-3</v>
      </c>
      <c r="I350" s="270">
        <v>2E-3</v>
      </c>
      <c r="J350" s="270">
        <v>3.0000000000000001E-3</v>
      </c>
      <c r="K350" s="270">
        <v>4.0000000000000001E-3</v>
      </c>
      <c r="L350" s="270">
        <v>5.0000000000000044E-3</v>
      </c>
      <c r="M350" s="271">
        <v>44.87722269263336</v>
      </c>
      <c r="N350" s="269">
        <v>1240</v>
      </c>
      <c r="O350" s="269">
        <v>1302</v>
      </c>
      <c r="P350" s="269">
        <v>1367</v>
      </c>
      <c r="Q350" s="269">
        <v>1435</v>
      </c>
      <c r="R350" s="269">
        <v>1507</v>
      </c>
      <c r="S350" s="269" t="s">
        <v>164</v>
      </c>
      <c r="T350" s="270">
        <v>0.05</v>
      </c>
      <c r="U350" s="270">
        <v>0.05</v>
      </c>
      <c r="V350" s="270">
        <v>0.05</v>
      </c>
      <c r="W350" s="270">
        <v>0.05</v>
      </c>
      <c r="X350" s="270">
        <v>0.05</v>
      </c>
      <c r="Y350" s="270">
        <v>5.0000000000000001E-3</v>
      </c>
      <c r="Z350" s="270">
        <v>5.0000000000000001E-3</v>
      </c>
      <c r="AA350" s="270">
        <v>5.0000000000000001E-3</v>
      </c>
      <c r="AB350" s="270">
        <v>5.0000000000000001E-3</v>
      </c>
      <c r="AC350" s="270">
        <v>5.0000000000000001E-3</v>
      </c>
      <c r="AD350" s="270">
        <v>3.0000000000000001E-3</v>
      </c>
      <c r="AE350" s="270">
        <v>3.0000000000000001E-3</v>
      </c>
      <c r="AF350" s="270">
        <v>3.0000000000000001E-3</v>
      </c>
      <c r="AG350" s="270">
        <v>4.0000000000000001E-3</v>
      </c>
      <c r="AH350" s="270">
        <v>4.0000000000000001E-3</v>
      </c>
      <c r="AI350" s="270">
        <v>3.0000000000000001E-3</v>
      </c>
      <c r="AJ350" s="270">
        <v>3.0000000000000001E-3</v>
      </c>
      <c r="AK350" s="270">
        <v>3.0000000000000001E-3</v>
      </c>
      <c r="AL350" s="270">
        <v>3.0000000000000001E-3</v>
      </c>
      <c r="AM350" s="270">
        <v>3.0000000000000001E-3</v>
      </c>
      <c r="AN350" s="270">
        <v>6.0000000000000001E-3</v>
      </c>
      <c r="AO350" s="270">
        <v>6.0000000000000001E-3</v>
      </c>
      <c r="AP350" s="270">
        <v>6.0000000000000001E-3</v>
      </c>
      <c r="AQ350" s="270">
        <v>6.0000000000000001E-3</v>
      </c>
      <c r="AR350" s="270">
        <v>6.0000000000000001E-3</v>
      </c>
      <c r="AS350" s="270">
        <v>5.0000000000000001E-3</v>
      </c>
      <c r="AT350" s="270">
        <v>5.0000000000000001E-3</v>
      </c>
      <c r="AU350" s="270">
        <v>5.0000000000000001E-3</v>
      </c>
      <c r="AV350" s="270">
        <v>5.0000000000000001E-3</v>
      </c>
      <c r="AW350" s="270">
        <v>5.0000000000000001E-3</v>
      </c>
      <c r="AX350" s="270">
        <v>0</v>
      </c>
      <c r="AY350" s="270">
        <v>0</v>
      </c>
      <c r="AZ350" s="270">
        <v>0</v>
      </c>
      <c r="BA350" s="270">
        <v>0</v>
      </c>
      <c r="BB350" s="270">
        <v>0</v>
      </c>
      <c r="BC350" s="270">
        <v>0</v>
      </c>
      <c r="BD350" s="270">
        <v>0</v>
      </c>
      <c r="BE350" s="270">
        <v>0</v>
      </c>
      <c r="BF350" s="270">
        <v>0</v>
      </c>
      <c r="BG350" s="270">
        <v>0</v>
      </c>
    </row>
    <row r="351" spans="1:59">
      <c r="A351" s="267" t="s">
        <v>727</v>
      </c>
      <c r="B351" s="268">
        <v>2.5558333333333336</v>
      </c>
      <c r="C351" s="268">
        <v>13.1</v>
      </c>
      <c r="D351" s="268">
        <v>0.61599999999999999</v>
      </c>
      <c r="E351" s="268"/>
      <c r="F351" s="269">
        <v>14435</v>
      </c>
      <c r="G351" s="270">
        <v>1.0029999999999999</v>
      </c>
      <c r="H351" s="270">
        <v>0.16300000000000001</v>
      </c>
      <c r="I351" s="270">
        <v>0.46700000000000003</v>
      </c>
      <c r="J351" s="270">
        <v>3.6999999999999998E-2</v>
      </c>
      <c r="K351" s="270">
        <v>0.23200000000000001</v>
      </c>
      <c r="L351" s="270">
        <v>3.783333333333383E-2</v>
      </c>
      <c r="M351" s="271">
        <v>69.483893314859714</v>
      </c>
      <c r="N351" s="269">
        <v>17755</v>
      </c>
      <c r="O351" s="269">
        <v>21839</v>
      </c>
      <c r="P351" s="269">
        <v>26862</v>
      </c>
      <c r="Q351" s="269">
        <v>33040</v>
      </c>
      <c r="R351" s="269">
        <v>40639</v>
      </c>
      <c r="S351" s="269" t="s">
        <v>190</v>
      </c>
      <c r="T351" s="270">
        <v>1.0649999999999999</v>
      </c>
      <c r="U351" s="270">
        <v>1.1000000000000001</v>
      </c>
      <c r="V351" s="270">
        <v>1.6120000000000001</v>
      </c>
      <c r="W351" s="270">
        <v>1.982</v>
      </c>
      <c r="X351" s="270">
        <v>2.4380000000000002</v>
      </c>
      <c r="Y351" s="270">
        <v>0.16200000000000001</v>
      </c>
      <c r="Z351" s="270">
        <v>0.17799999999999999</v>
      </c>
      <c r="AA351" s="270">
        <v>0.19600000000000001</v>
      </c>
      <c r="AB351" s="270">
        <v>0.215</v>
      </c>
      <c r="AC351" s="270">
        <v>0.23699999999999999</v>
      </c>
      <c r="AD351" s="270">
        <v>0.499</v>
      </c>
      <c r="AE351" s="270">
        <v>0.54900000000000004</v>
      </c>
      <c r="AF351" s="270">
        <v>0.60399999999999998</v>
      </c>
      <c r="AG351" s="270">
        <v>0.66500000000000004</v>
      </c>
      <c r="AH351" s="270">
        <v>0.73099999999999998</v>
      </c>
      <c r="AI351" s="270">
        <v>3.5999999999999997E-2</v>
      </c>
      <c r="AJ351" s="270">
        <v>0.04</v>
      </c>
      <c r="AK351" s="270">
        <v>4.3999999999999997E-2</v>
      </c>
      <c r="AL351" s="270">
        <v>4.8000000000000001E-2</v>
      </c>
      <c r="AM351" s="270">
        <v>5.2999999999999999E-2</v>
      </c>
      <c r="AN351" s="270">
        <v>0.127</v>
      </c>
      <c r="AO351" s="270">
        <v>0.13900000000000001</v>
      </c>
      <c r="AP351" s="270">
        <v>0.153</v>
      </c>
      <c r="AQ351" s="270">
        <v>0.16800000000000001</v>
      </c>
      <c r="AR351" s="270">
        <v>0.185</v>
      </c>
      <c r="AS351" s="270">
        <v>0.16700000000000001</v>
      </c>
      <c r="AT351" s="270">
        <v>0.17699999999999999</v>
      </c>
      <c r="AU351" s="270">
        <v>0.23100000000000001</v>
      </c>
      <c r="AV351" s="270">
        <v>0.27200000000000002</v>
      </c>
      <c r="AW351" s="270">
        <v>0.32200000000000001</v>
      </c>
      <c r="AX351" s="270">
        <v>0</v>
      </c>
      <c r="AY351" s="270">
        <v>0</v>
      </c>
      <c r="AZ351" s="270">
        <v>0</v>
      </c>
      <c r="BA351" s="270">
        <v>0</v>
      </c>
      <c r="BB351" s="270">
        <v>0</v>
      </c>
      <c r="BC351" s="270">
        <v>0</v>
      </c>
      <c r="BD351" s="270">
        <v>0</v>
      </c>
      <c r="BE351" s="270">
        <v>0</v>
      </c>
      <c r="BF351" s="270">
        <v>0</v>
      </c>
      <c r="BG351" s="270">
        <v>0</v>
      </c>
    </row>
    <row r="352" spans="1:59">
      <c r="A352" s="267" t="s">
        <v>728</v>
      </c>
      <c r="B352" s="268" t="s">
        <v>395</v>
      </c>
      <c r="C352" s="268">
        <v>0</v>
      </c>
      <c r="D352" s="268">
        <v>0</v>
      </c>
      <c r="E352" s="268"/>
      <c r="F352" s="269" t="e">
        <v>#N/A</v>
      </c>
      <c r="G352" s="270">
        <v>0</v>
      </c>
      <c r="H352" s="270">
        <v>0</v>
      </c>
      <c r="I352" s="270">
        <v>0</v>
      </c>
      <c r="J352" s="270">
        <v>0</v>
      </c>
      <c r="K352" s="270">
        <v>0</v>
      </c>
      <c r="L352" s="270" t="e">
        <v>#VALUE!</v>
      </c>
      <c r="M352" s="271" t="s">
        <v>395</v>
      </c>
      <c r="N352" s="269">
        <v>0</v>
      </c>
      <c r="O352" s="269">
        <v>0</v>
      </c>
      <c r="P352" s="269">
        <v>0</v>
      </c>
      <c r="Q352" s="269">
        <v>0</v>
      </c>
      <c r="R352" s="269">
        <v>0</v>
      </c>
      <c r="S352" s="269" t="s">
        <v>130</v>
      </c>
      <c r="T352" s="270">
        <v>0</v>
      </c>
      <c r="U352" s="270">
        <v>0</v>
      </c>
      <c r="V352" s="270">
        <v>0</v>
      </c>
      <c r="W352" s="270">
        <v>0</v>
      </c>
      <c r="X352" s="270">
        <v>0</v>
      </c>
      <c r="Y352" s="270">
        <v>0</v>
      </c>
      <c r="Z352" s="270">
        <v>0</v>
      </c>
      <c r="AA352" s="270">
        <v>0</v>
      </c>
      <c r="AB352" s="270">
        <v>0</v>
      </c>
      <c r="AC352" s="270">
        <v>0</v>
      </c>
      <c r="AD352" s="270">
        <v>0</v>
      </c>
      <c r="AE352" s="270">
        <v>0</v>
      </c>
      <c r="AF352" s="270">
        <v>0</v>
      </c>
      <c r="AG352" s="270">
        <v>0</v>
      </c>
      <c r="AH352" s="270">
        <v>0</v>
      </c>
      <c r="AI352" s="270">
        <v>0</v>
      </c>
      <c r="AJ352" s="270">
        <v>0</v>
      </c>
      <c r="AK352" s="270">
        <v>0</v>
      </c>
      <c r="AL352" s="270">
        <v>0</v>
      </c>
      <c r="AM352" s="270">
        <v>0</v>
      </c>
      <c r="AN352" s="270">
        <v>0</v>
      </c>
      <c r="AO352" s="270">
        <v>0</v>
      </c>
      <c r="AP352" s="270">
        <v>0</v>
      </c>
      <c r="AQ352" s="270">
        <v>0</v>
      </c>
      <c r="AR352" s="270">
        <v>0</v>
      </c>
      <c r="AS352" s="270">
        <v>0</v>
      </c>
      <c r="AT352" s="270">
        <v>0</v>
      </c>
      <c r="AU352" s="270">
        <v>0</v>
      </c>
      <c r="AV352" s="270">
        <v>0</v>
      </c>
      <c r="AW352" s="270">
        <v>0</v>
      </c>
      <c r="AX352" s="270">
        <v>0</v>
      </c>
      <c r="AY352" s="270">
        <v>0</v>
      </c>
      <c r="AZ352" s="270">
        <v>0</v>
      </c>
      <c r="BA352" s="270">
        <v>0</v>
      </c>
      <c r="BB352" s="270">
        <v>0</v>
      </c>
      <c r="BC352" s="270">
        <v>0</v>
      </c>
      <c r="BD352" s="270">
        <v>0</v>
      </c>
      <c r="BE352" s="270">
        <v>0</v>
      </c>
      <c r="BF352" s="270">
        <v>0</v>
      </c>
      <c r="BG352" s="270">
        <v>0</v>
      </c>
    </row>
    <row r="353" spans="1:59">
      <c r="A353" s="267" t="s">
        <v>729</v>
      </c>
      <c r="B353" s="268">
        <v>0.23466666666666666</v>
      </c>
      <c r="C353" s="268">
        <v>1.5</v>
      </c>
      <c r="D353" s="268">
        <v>0</v>
      </c>
      <c r="E353" s="268"/>
      <c r="F353" s="269">
        <v>1704</v>
      </c>
      <c r="G353" s="270">
        <v>0.153</v>
      </c>
      <c r="H353" s="270">
        <v>8.0000000000000002E-3</v>
      </c>
      <c r="I353" s="270">
        <v>5.0000000000000001E-3</v>
      </c>
      <c r="J353" s="270">
        <v>4.0000000000000001E-3</v>
      </c>
      <c r="K353" s="270">
        <v>1.7000000000000001E-2</v>
      </c>
      <c r="L353" s="270">
        <v>4.7666666666666663E-2</v>
      </c>
      <c r="M353" s="271">
        <v>89.788732394366193</v>
      </c>
      <c r="N353" s="269">
        <v>2343</v>
      </c>
      <c r="O353" s="269">
        <v>3302</v>
      </c>
      <c r="P353" s="269">
        <v>4473</v>
      </c>
      <c r="Q353" s="269">
        <v>5432</v>
      </c>
      <c r="R353" s="269">
        <v>6603</v>
      </c>
      <c r="S353" s="269" t="s">
        <v>213</v>
      </c>
      <c r="T353" s="270">
        <v>0.22</v>
      </c>
      <c r="U353" s="270">
        <v>0.31</v>
      </c>
      <c r="V353" s="270">
        <v>0.42</v>
      </c>
      <c r="W353" s="270">
        <v>0.51</v>
      </c>
      <c r="X353" s="270">
        <v>0.62</v>
      </c>
      <c r="Y353" s="270">
        <v>0.01</v>
      </c>
      <c r="Z353" s="270">
        <v>1.2E-2</v>
      </c>
      <c r="AA353" s="270">
        <v>1.4999999999999999E-2</v>
      </c>
      <c r="AB353" s="270">
        <v>0.02</v>
      </c>
      <c r="AC353" s="270">
        <v>0.03</v>
      </c>
      <c r="AD353" s="270">
        <v>3.0000000000000001E-3</v>
      </c>
      <c r="AE353" s="270">
        <v>3.0000000000000001E-3</v>
      </c>
      <c r="AF353" s="270">
        <v>3.0000000000000001E-3</v>
      </c>
      <c r="AG353" s="270">
        <v>3.0000000000000001E-3</v>
      </c>
      <c r="AH353" s="270">
        <v>3.0000000000000001E-3</v>
      </c>
      <c r="AI353" s="270">
        <v>2E-3</v>
      </c>
      <c r="AJ353" s="270">
        <v>2E-3</v>
      </c>
      <c r="AK353" s="270">
        <v>2E-3</v>
      </c>
      <c r="AL353" s="270">
        <v>2E-3</v>
      </c>
      <c r="AM353" s="270">
        <v>2E-3</v>
      </c>
      <c r="AN353" s="270">
        <v>2.5000000000000001E-2</v>
      </c>
      <c r="AO353" s="270">
        <v>2.5000000000000001E-2</v>
      </c>
      <c r="AP353" s="270">
        <v>2.5000000000000001E-2</v>
      </c>
      <c r="AQ353" s="270">
        <v>2.5000000000000001E-2</v>
      </c>
      <c r="AR353" s="270">
        <v>2.5000000000000001E-2</v>
      </c>
      <c r="AS353" s="270">
        <v>6.7000000000000004E-2</v>
      </c>
      <c r="AT353" s="270">
        <v>0.09</v>
      </c>
      <c r="AU353" s="270">
        <v>0.11899999999999999</v>
      </c>
      <c r="AV353" s="270">
        <v>0.14399999999999999</v>
      </c>
      <c r="AW353" s="270">
        <v>0.17499999999999999</v>
      </c>
      <c r="AX353" s="270">
        <v>0</v>
      </c>
      <c r="AY353" s="270">
        <v>0</v>
      </c>
      <c r="AZ353" s="270">
        <v>0</v>
      </c>
      <c r="BA353" s="270">
        <v>0</v>
      </c>
      <c r="BB353" s="270">
        <v>0</v>
      </c>
      <c r="BC353" s="270">
        <v>0</v>
      </c>
      <c r="BD353" s="270">
        <v>0</v>
      </c>
      <c r="BE353" s="270">
        <v>0</v>
      </c>
      <c r="BF353" s="270">
        <v>0</v>
      </c>
      <c r="BG353" s="270">
        <v>0</v>
      </c>
    </row>
    <row r="354" spans="1:59">
      <c r="A354" s="267" t="s">
        <v>730</v>
      </c>
      <c r="B354" s="268">
        <v>1.0850000000000002</v>
      </c>
      <c r="C354" s="268">
        <v>3</v>
      </c>
      <c r="D354" s="268">
        <v>0.69200000000000006</v>
      </c>
      <c r="E354" s="268"/>
      <c r="F354" s="269">
        <v>8350</v>
      </c>
      <c r="G354" s="270">
        <v>0.23599999999999999</v>
      </c>
      <c r="H354" s="270">
        <v>5.2999999999999999E-2</v>
      </c>
      <c r="I354" s="270">
        <v>2E-3</v>
      </c>
      <c r="J354" s="270">
        <v>8.0000000000000002E-3</v>
      </c>
      <c r="K354" s="270">
        <v>1E-3</v>
      </c>
      <c r="L354" s="270">
        <v>9.3000000000000194E-2</v>
      </c>
      <c r="M354" s="271">
        <v>28.263473053892216</v>
      </c>
      <c r="N354" s="269">
        <v>8500</v>
      </c>
      <c r="O354" s="269">
        <v>9000</v>
      </c>
      <c r="P354" s="269">
        <v>9500</v>
      </c>
      <c r="Q354" s="269">
        <v>10000</v>
      </c>
      <c r="R354" s="269">
        <v>10500</v>
      </c>
      <c r="S354" s="269" t="s">
        <v>129</v>
      </c>
      <c r="T354" s="270">
        <v>0.24</v>
      </c>
      <c r="U354" s="270">
        <v>0.254</v>
      </c>
      <c r="V354" s="270">
        <v>0.26800000000000002</v>
      </c>
      <c r="W354" s="270">
        <v>0.28199999999999997</v>
      </c>
      <c r="X354" s="270">
        <v>0.29599999999999999</v>
      </c>
      <c r="Y354" s="270">
        <v>3.9E-2</v>
      </c>
      <c r="Z354" s="270">
        <v>0.04</v>
      </c>
      <c r="AA354" s="270">
        <v>4.1000000000000002E-2</v>
      </c>
      <c r="AB354" s="270">
        <v>4.2000000000000003E-2</v>
      </c>
      <c r="AC354" s="270">
        <v>4.2999999999999997E-2</v>
      </c>
      <c r="AD354" s="270">
        <v>1E-3</v>
      </c>
      <c r="AE354" s="270">
        <v>1E-3</v>
      </c>
      <c r="AF354" s="270">
        <v>1E-3</v>
      </c>
      <c r="AG354" s="270">
        <v>1E-3</v>
      </c>
      <c r="AH354" s="270">
        <v>1E-3</v>
      </c>
      <c r="AI354" s="270">
        <v>1.4999999999999999E-2</v>
      </c>
      <c r="AJ354" s="270">
        <v>1.6E-2</v>
      </c>
      <c r="AK354" s="270">
        <v>1.7000000000000001E-2</v>
      </c>
      <c r="AL354" s="270">
        <v>1.7999999999999999E-2</v>
      </c>
      <c r="AM354" s="270">
        <v>1.9E-2</v>
      </c>
      <c r="AN354" s="270">
        <v>1E-3</v>
      </c>
      <c r="AO354" s="270">
        <v>1E-3</v>
      </c>
      <c r="AP354" s="270">
        <v>1E-3</v>
      </c>
      <c r="AQ354" s="270">
        <v>1E-3</v>
      </c>
      <c r="AR354" s="270">
        <v>1E-3</v>
      </c>
      <c r="AS354" s="270">
        <v>0.09</v>
      </c>
      <c r="AT354" s="270">
        <v>9.5000000000000001E-2</v>
      </c>
      <c r="AU354" s="270">
        <v>9.9000000000000005E-2</v>
      </c>
      <c r="AV354" s="270">
        <v>0.104</v>
      </c>
      <c r="AW354" s="270">
        <v>0.109</v>
      </c>
      <c r="AX354" s="270">
        <v>0</v>
      </c>
      <c r="AY354" s="270">
        <v>0</v>
      </c>
      <c r="AZ354" s="270">
        <v>0</v>
      </c>
      <c r="BA354" s="270">
        <v>0</v>
      </c>
      <c r="BB354" s="270">
        <v>0</v>
      </c>
      <c r="BC354" s="270">
        <v>0</v>
      </c>
      <c r="BD354" s="270">
        <v>0</v>
      </c>
      <c r="BE354" s="270">
        <v>0</v>
      </c>
      <c r="BF354" s="270">
        <v>0</v>
      </c>
      <c r="BG354" s="270">
        <v>0</v>
      </c>
    </row>
    <row r="355" spans="1:59">
      <c r="A355" s="267" t="s">
        <v>731</v>
      </c>
      <c r="B355" s="268">
        <v>0.35908333333333337</v>
      </c>
      <c r="C355" s="268">
        <v>2.19</v>
      </c>
      <c r="D355" s="268">
        <v>0</v>
      </c>
      <c r="E355" s="268"/>
      <c r="F355" s="269">
        <v>3401</v>
      </c>
      <c r="G355" s="270">
        <v>0.27700000000000002</v>
      </c>
      <c r="H355" s="270">
        <v>5.3999999999999999E-2</v>
      </c>
      <c r="I355" s="270">
        <v>0</v>
      </c>
      <c r="J355" s="270">
        <v>0</v>
      </c>
      <c r="K355" s="270">
        <v>3.0000000000000001E-3</v>
      </c>
      <c r="L355" s="270">
        <v>2.5083333333333346E-2</v>
      </c>
      <c r="M355" s="271">
        <v>81.446633343134366</v>
      </c>
      <c r="N355" s="269">
        <v>3500</v>
      </c>
      <c r="O355" s="269">
        <v>3350</v>
      </c>
      <c r="P355" s="269">
        <v>3250</v>
      </c>
      <c r="Q355" s="269">
        <v>3150</v>
      </c>
      <c r="R355" s="269">
        <v>3050</v>
      </c>
      <c r="S355" s="269" t="s">
        <v>180</v>
      </c>
      <c r="T355" s="270">
        <v>0.29199999999999998</v>
      </c>
      <c r="U355" s="270">
        <v>0.29599999999999999</v>
      </c>
      <c r="V355" s="270">
        <v>0.29299999999999998</v>
      </c>
      <c r="W355" s="270">
        <v>0.186</v>
      </c>
      <c r="X355" s="270">
        <v>0.16500000000000001</v>
      </c>
      <c r="Y355" s="270">
        <v>4.4999999999999998E-2</v>
      </c>
      <c r="Z355" s="270">
        <v>0.45400000000000001</v>
      </c>
      <c r="AA355" s="270">
        <v>4.4999999999999998E-2</v>
      </c>
      <c r="AB355" s="270">
        <v>3.9E-2</v>
      </c>
      <c r="AC355" s="270">
        <v>3.5000000000000003E-2</v>
      </c>
      <c r="AD355" s="270">
        <v>1E-3</v>
      </c>
      <c r="AE355" s="270">
        <v>1E-3</v>
      </c>
      <c r="AF355" s="270">
        <v>1E-3</v>
      </c>
      <c r="AG355" s="270">
        <v>1E-3</v>
      </c>
      <c r="AH355" s="270">
        <v>0</v>
      </c>
      <c r="AI355" s="270">
        <v>5.0000000000000001E-3</v>
      </c>
      <c r="AJ355" s="270">
        <v>5.0000000000000001E-3</v>
      </c>
      <c r="AK355" s="270">
        <v>5.0000000000000001E-3</v>
      </c>
      <c r="AL355" s="270">
        <v>5.0000000000000001E-3</v>
      </c>
      <c r="AM355" s="270">
        <v>5.0000000000000001E-3</v>
      </c>
      <c r="AN355" s="270">
        <v>62</v>
      </c>
      <c r="AO355" s="270">
        <v>61.908999999999999</v>
      </c>
      <c r="AP355" s="270">
        <v>61.454000000000001</v>
      </c>
      <c r="AQ355" s="270">
        <v>60.856000000000002</v>
      </c>
      <c r="AR355" s="270">
        <v>60.834000000000003</v>
      </c>
      <c r="AS355" s="270">
        <v>1.4999999999999999E-2</v>
      </c>
      <c r="AT355" s="270">
        <v>0</v>
      </c>
      <c r="AU355" s="270">
        <v>0</v>
      </c>
      <c r="AV355" s="270">
        <v>0</v>
      </c>
      <c r="AW355" s="270">
        <v>0</v>
      </c>
      <c r="AX355" s="270">
        <v>0</v>
      </c>
      <c r="AY355" s="270">
        <v>0</v>
      </c>
      <c r="AZ355" s="270">
        <v>0</v>
      </c>
      <c r="BA355" s="270">
        <v>0</v>
      </c>
      <c r="BB355" s="270">
        <v>0</v>
      </c>
      <c r="BC355" s="270">
        <v>0</v>
      </c>
      <c r="BD355" s="270">
        <v>0</v>
      </c>
      <c r="BE355" s="270">
        <v>0</v>
      </c>
      <c r="BF355" s="270">
        <v>0</v>
      </c>
      <c r="BG355" s="270">
        <v>0</v>
      </c>
    </row>
    <row r="356" spans="1:59">
      <c r="A356" s="267" t="s">
        <v>732</v>
      </c>
      <c r="B356" s="268">
        <v>0.90424999999999978</v>
      </c>
      <c r="C356" s="268">
        <v>13</v>
      </c>
      <c r="D356" s="268">
        <v>0</v>
      </c>
      <c r="E356" s="268"/>
      <c r="F356" s="269">
        <v>4240</v>
      </c>
      <c r="G356" s="270">
        <v>0.11600000000000001</v>
      </c>
      <c r="H356" s="270">
        <v>0.253</v>
      </c>
      <c r="I356" s="270">
        <v>4.8000000000000001E-2</v>
      </c>
      <c r="J356" s="270">
        <v>3.6999999999999998E-2</v>
      </c>
      <c r="K356" s="270">
        <v>0.26</v>
      </c>
      <c r="L356" s="270">
        <v>0.19024999999999981</v>
      </c>
      <c r="M356" s="271">
        <v>27.358490566037737</v>
      </c>
      <c r="N356" s="269">
        <v>4685</v>
      </c>
      <c r="O356" s="269">
        <v>5201</v>
      </c>
      <c r="P356" s="269">
        <v>5773</v>
      </c>
      <c r="Q356" s="269">
        <v>6408</v>
      </c>
      <c r="R356" s="269">
        <v>7113</v>
      </c>
      <c r="S356" s="269" t="s">
        <v>206</v>
      </c>
      <c r="T356" s="270">
        <v>0.19600000000000001</v>
      </c>
      <c r="U356" s="270">
        <v>0.2</v>
      </c>
      <c r="V356" s="270">
        <v>0.20399999999999999</v>
      </c>
      <c r="W356" s="270">
        <v>0.20799999999999999</v>
      </c>
      <c r="X356" s="270">
        <v>0.21199999999999999</v>
      </c>
      <c r="Y356" s="270">
        <v>0.27</v>
      </c>
      <c r="Z356" s="270">
        <v>0.27500000000000002</v>
      </c>
      <c r="AA356" s="270">
        <v>0.28100000000000003</v>
      </c>
      <c r="AB356" s="270">
        <v>0.28699999999999998</v>
      </c>
      <c r="AC356" s="270">
        <v>0.29299999999999998</v>
      </c>
      <c r="AD356" s="270">
        <v>0.126</v>
      </c>
      <c r="AE356" s="270">
        <v>0.129</v>
      </c>
      <c r="AF356" s="270">
        <v>0.13100000000000001</v>
      </c>
      <c r="AG356" s="270">
        <v>0.13400000000000001</v>
      </c>
      <c r="AH356" s="270">
        <v>0.13700000000000001</v>
      </c>
      <c r="AI356" s="270">
        <v>9.1999999999999998E-2</v>
      </c>
      <c r="AJ356" s="270">
        <v>9.4E-2</v>
      </c>
      <c r="AK356" s="270">
        <v>9.6000000000000002E-2</v>
      </c>
      <c r="AL356" s="270">
        <v>9.8000000000000004E-2</v>
      </c>
      <c r="AM356" s="270">
        <v>0.1</v>
      </c>
      <c r="AN356" s="270">
        <v>0.115</v>
      </c>
      <c r="AO356" s="270">
        <v>0.125</v>
      </c>
      <c r="AP356" s="270">
        <v>0.14499999999999999</v>
      </c>
      <c r="AQ356" s="270">
        <v>0.16</v>
      </c>
      <c r="AR356" s="270">
        <v>0.185</v>
      </c>
      <c r="AS356" s="270">
        <v>0.442</v>
      </c>
      <c r="AT356" s="270">
        <v>0.45500000000000002</v>
      </c>
      <c r="AU356" s="270">
        <v>0.47399999999999998</v>
      </c>
      <c r="AV356" s="270">
        <v>0.49099999999999999</v>
      </c>
      <c r="AW356" s="270">
        <v>0.51300000000000001</v>
      </c>
      <c r="AX356" s="270">
        <v>0</v>
      </c>
      <c r="AY356" s="270">
        <v>0</v>
      </c>
      <c r="AZ356" s="270">
        <v>0</v>
      </c>
      <c r="BA356" s="270">
        <v>0</v>
      </c>
      <c r="BB356" s="270">
        <v>0</v>
      </c>
      <c r="BC356" s="270">
        <v>0</v>
      </c>
      <c r="BD356" s="270">
        <v>0</v>
      </c>
      <c r="BE356" s="270">
        <v>0</v>
      </c>
      <c r="BF356" s="270">
        <v>0</v>
      </c>
      <c r="BG356" s="270">
        <v>0</v>
      </c>
    </row>
    <row r="357" spans="1:59">
      <c r="A357" s="267" t="s">
        <v>733</v>
      </c>
      <c r="B357" s="268">
        <v>1.3003333333333333</v>
      </c>
      <c r="C357" s="268">
        <v>3.5</v>
      </c>
      <c r="D357" s="268">
        <v>0</v>
      </c>
      <c r="E357" s="268"/>
      <c r="F357" s="269">
        <v>3125</v>
      </c>
      <c r="G357" s="270">
        <v>0.62</v>
      </c>
      <c r="H357" s="270">
        <v>0.26500000000000001</v>
      </c>
      <c r="I357" s="270">
        <v>0</v>
      </c>
      <c r="J357" s="270">
        <v>1.4999999999999999E-2</v>
      </c>
      <c r="K357" s="270">
        <v>0.19900000000000001</v>
      </c>
      <c r="L357" s="270">
        <v>0.20133333333333336</v>
      </c>
      <c r="M357" s="271">
        <v>198.4</v>
      </c>
      <c r="N357" s="269">
        <v>3869</v>
      </c>
      <c r="O357" s="269">
        <v>4353</v>
      </c>
      <c r="P357" s="269">
        <v>4853</v>
      </c>
      <c r="Q357" s="269">
        <v>5271</v>
      </c>
      <c r="R357" s="269">
        <v>5705</v>
      </c>
      <c r="S357" s="269" t="s">
        <v>198</v>
      </c>
      <c r="T357" s="270">
        <v>0.89</v>
      </c>
      <c r="U357" s="270">
        <v>1.0009999999999999</v>
      </c>
      <c r="V357" s="270">
        <v>1.113</v>
      </c>
      <c r="W357" s="270">
        <v>1.212</v>
      </c>
      <c r="X357" s="270">
        <v>1.3120000000000001</v>
      </c>
      <c r="Y357" s="270">
        <v>0.28799999999999998</v>
      </c>
      <c r="Z357" s="270">
        <v>0.40100000000000002</v>
      </c>
      <c r="AA357" s="270">
        <v>0.44500000000000001</v>
      </c>
      <c r="AB357" s="270">
        <v>0.48599999999999999</v>
      </c>
      <c r="AC357" s="270">
        <v>0.52600000000000002</v>
      </c>
      <c r="AD357" s="270">
        <v>0</v>
      </c>
      <c r="AE357" s="270">
        <v>0</v>
      </c>
      <c r="AF357" s="270">
        <v>0</v>
      </c>
      <c r="AG357" s="270">
        <v>0</v>
      </c>
      <c r="AH357" s="270">
        <v>0</v>
      </c>
      <c r="AI357" s="270">
        <v>1.4999999999999999E-2</v>
      </c>
      <c r="AJ357" s="270">
        <v>1.4999999999999999E-2</v>
      </c>
      <c r="AK357" s="270">
        <v>1.4999999999999999E-2</v>
      </c>
      <c r="AL357" s="270">
        <v>1.4999999999999999E-2</v>
      </c>
      <c r="AM357" s="270">
        <v>1.4999999999999999E-2</v>
      </c>
      <c r="AN357" s="270">
        <v>0.13200000000000001</v>
      </c>
      <c r="AO357" s="270">
        <v>0.13200000000000001</v>
      </c>
      <c r="AP357" s="270">
        <v>0.13200000000000001</v>
      </c>
      <c r="AQ357" s="270">
        <v>0.13200000000000001</v>
      </c>
      <c r="AR357" s="270">
        <v>0.13200000000000001</v>
      </c>
      <c r="AS357" s="270">
        <v>0.14599999999999999</v>
      </c>
      <c r="AT357" s="270">
        <v>0.155</v>
      </c>
      <c r="AU357" s="270">
        <v>0.16900000000000001</v>
      </c>
      <c r="AV357" s="270">
        <v>0.183</v>
      </c>
      <c r="AW357" s="270">
        <v>0.19700000000000001</v>
      </c>
      <c r="AX357" s="270">
        <v>0</v>
      </c>
      <c r="AY357" s="270">
        <v>0</v>
      </c>
      <c r="AZ357" s="270">
        <v>0</v>
      </c>
      <c r="BA357" s="270">
        <v>0</v>
      </c>
      <c r="BB357" s="270">
        <v>0</v>
      </c>
      <c r="BC357" s="270">
        <v>0</v>
      </c>
      <c r="BD357" s="270">
        <v>0</v>
      </c>
      <c r="BE357" s="270">
        <v>0</v>
      </c>
      <c r="BF357" s="270">
        <v>0</v>
      </c>
      <c r="BG357" s="270">
        <v>0</v>
      </c>
    </row>
    <row r="358" spans="1:59">
      <c r="A358" s="267" t="s">
        <v>734</v>
      </c>
      <c r="B358" s="268">
        <v>8.3750000000000005E-2</v>
      </c>
      <c r="C358" s="268">
        <v>0.15</v>
      </c>
      <c r="D358" s="268">
        <v>1.7000000000000001E-2</v>
      </c>
      <c r="E358" s="268"/>
      <c r="F358" s="269">
        <v>227</v>
      </c>
      <c r="G358" s="270">
        <v>8.9999999999999993E-3</v>
      </c>
      <c r="H358" s="270">
        <v>1E-3</v>
      </c>
      <c r="I358" s="270">
        <v>5.2999999999999999E-2</v>
      </c>
      <c r="J358" s="270">
        <v>0</v>
      </c>
      <c r="K358" s="270">
        <v>1E-3</v>
      </c>
      <c r="L358" s="270">
        <v>2.7500000000000024E-3</v>
      </c>
      <c r="M358" s="271">
        <v>39.647577092511014</v>
      </c>
      <c r="N358" s="269">
        <v>300</v>
      </c>
      <c r="O358" s="269">
        <v>400</v>
      </c>
      <c r="P358" s="269">
        <v>600</v>
      </c>
      <c r="Q358" s="269">
        <v>700</v>
      </c>
      <c r="R358" s="269">
        <v>700</v>
      </c>
      <c r="S358" s="269" t="s">
        <v>162</v>
      </c>
      <c r="T358" s="270">
        <v>1.7999999999999999E-2</v>
      </c>
      <c r="U358" s="270">
        <v>2.4E-2</v>
      </c>
      <c r="V358" s="270">
        <v>3.5999999999999997E-2</v>
      </c>
      <c r="W358" s="270">
        <v>4.2000000000000003E-2</v>
      </c>
      <c r="X358" s="270">
        <v>4.2000000000000003E-2</v>
      </c>
      <c r="Y358" s="270">
        <v>3.0000000000000001E-3</v>
      </c>
      <c r="Z358" s="270">
        <v>4.0000000000000001E-3</v>
      </c>
      <c r="AA358" s="270">
        <v>5.0000000000000001E-3</v>
      </c>
      <c r="AB358" s="270">
        <v>6.0000000000000001E-3</v>
      </c>
      <c r="AC358" s="270">
        <v>6.0000000000000001E-3</v>
      </c>
      <c r="AD358" s="270">
        <v>0.12</v>
      </c>
      <c r="AE358" s="270">
        <v>0.14000000000000001</v>
      </c>
      <c r="AF358" s="270">
        <v>0.15</v>
      </c>
      <c r="AG358" s="270">
        <v>0.15</v>
      </c>
      <c r="AH358" s="270">
        <v>0.16</v>
      </c>
      <c r="AI358" s="270">
        <v>0</v>
      </c>
      <c r="AJ358" s="270">
        <v>0</v>
      </c>
      <c r="AK358" s="270">
        <v>0</v>
      </c>
      <c r="AL358" s="270">
        <v>0</v>
      </c>
      <c r="AM358" s="270">
        <v>0</v>
      </c>
      <c r="AN358" s="270">
        <v>3.0000000000000001E-3</v>
      </c>
      <c r="AO358" s="270">
        <v>5.0000000000000001E-3</v>
      </c>
      <c r="AP358" s="270">
        <v>5.0000000000000001E-3</v>
      </c>
      <c r="AQ358" s="270">
        <v>5.0000000000000001E-3</v>
      </c>
      <c r="AR358" s="270">
        <v>5.0000000000000001E-3</v>
      </c>
      <c r="AS358" s="270">
        <v>4.0000000000000001E-3</v>
      </c>
      <c r="AT358" s="270">
        <v>5.0000000000000001E-3</v>
      </c>
      <c r="AU358" s="270">
        <v>6.0000000000000001E-3</v>
      </c>
      <c r="AV358" s="270">
        <v>6.0000000000000001E-3</v>
      </c>
      <c r="AW358" s="270">
        <v>6.0000000000000001E-3</v>
      </c>
      <c r="AX358" s="270">
        <v>0.1</v>
      </c>
      <c r="AY358" s="270">
        <v>0</v>
      </c>
      <c r="AZ358" s="270">
        <v>0</v>
      </c>
      <c r="BA358" s="270">
        <v>0</v>
      </c>
      <c r="BB358" s="270">
        <v>0</v>
      </c>
      <c r="BC358" s="270">
        <v>0</v>
      </c>
      <c r="BD358" s="270">
        <v>0</v>
      </c>
      <c r="BE358" s="270">
        <v>0</v>
      </c>
      <c r="BF358" s="270">
        <v>0</v>
      </c>
      <c r="BG358" s="270">
        <v>0</v>
      </c>
    </row>
    <row r="359" spans="1:59">
      <c r="A359" s="267" t="s">
        <v>735</v>
      </c>
      <c r="B359" s="268" t="s">
        <v>395</v>
      </c>
      <c r="C359" s="268">
        <v>0</v>
      </c>
      <c r="D359" s="268">
        <v>0</v>
      </c>
      <c r="E359" s="268"/>
      <c r="F359" s="269" t="e">
        <v>#N/A</v>
      </c>
      <c r="G359" s="270">
        <v>0</v>
      </c>
      <c r="H359" s="270">
        <v>0</v>
      </c>
      <c r="I359" s="270">
        <v>0</v>
      </c>
      <c r="J359" s="270">
        <v>0</v>
      </c>
      <c r="K359" s="270">
        <v>0</v>
      </c>
      <c r="L359" s="270" t="e">
        <v>#VALUE!</v>
      </c>
      <c r="M359" s="271" t="s">
        <v>395</v>
      </c>
      <c r="N359" s="269">
        <v>0</v>
      </c>
      <c r="O359" s="269">
        <v>0</v>
      </c>
      <c r="P359" s="269">
        <v>0</v>
      </c>
      <c r="Q359" s="269">
        <v>0</v>
      </c>
      <c r="R359" s="269">
        <v>0</v>
      </c>
      <c r="S359" s="269" t="s">
        <v>162</v>
      </c>
      <c r="T359" s="270">
        <v>0</v>
      </c>
      <c r="U359" s="270">
        <v>0</v>
      </c>
      <c r="V359" s="270">
        <v>0</v>
      </c>
      <c r="W359" s="270">
        <v>0</v>
      </c>
      <c r="X359" s="270">
        <v>0</v>
      </c>
      <c r="Y359" s="270">
        <v>0</v>
      </c>
      <c r="Z359" s="270">
        <v>0</v>
      </c>
      <c r="AA359" s="270">
        <v>0</v>
      </c>
      <c r="AB359" s="270">
        <v>0</v>
      </c>
      <c r="AC359" s="270">
        <v>0</v>
      </c>
      <c r="AD359" s="270">
        <v>0</v>
      </c>
      <c r="AE359" s="270">
        <v>0</v>
      </c>
      <c r="AF359" s="270">
        <v>0</v>
      </c>
      <c r="AG359" s="270">
        <v>0</v>
      </c>
      <c r="AH359" s="270">
        <v>0</v>
      </c>
      <c r="AI359" s="270">
        <v>0</v>
      </c>
      <c r="AJ359" s="270">
        <v>0</v>
      </c>
      <c r="AK359" s="270">
        <v>0</v>
      </c>
      <c r="AL359" s="270">
        <v>0</v>
      </c>
      <c r="AM359" s="270">
        <v>0</v>
      </c>
      <c r="AN359" s="270">
        <v>0</v>
      </c>
      <c r="AO359" s="270">
        <v>0</v>
      </c>
      <c r="AP359" s="270">
        <v>0</v>
      </c>
      <c r="AQ359" s="270">
        <v>0</v>
      </c>
      <c r="AR359" s="270">
        <v>0</v>
      </c>
      <c r="AS359" s="270">
        <v>0</v>
      </c>
      <c r="AT359" s="270">
        <v>0</v>
      </c>
      <c r="AU359" s="270">
        <v>0</v>
      </c>
      <c r="AV359" s="270">
        <v>0</v>
      </c>
      <c r="AW359" s="270">
        <v>0</v>
      </c>
      <c r="AX359" s="270">
        <v>0</v>
      </c>
      <c r="AY359" s="270">
        <v>0</v>
      </c>
      <c r="AZ359" s="270">
        <v>0</v>
      </c>
      <c r="BA359" s="270">
        <v>0</v>
      </c>
      <c r="BB359" s="270">
        <v>0</v>
      </c>
      <c r="BC359" s="270">
        <v>0</v>
      </c>
      <c r="BD359" s="270">
        <v>0</v>
      </c>
      <c r="BE359" s="270">
        <v>0</v>
      </c>
      <c r="BF359" s="270">
        <v>0</v>
      </c>
      <c r="BG359" s="270">
        <v>0</v>
      </c>
    </row>
    <row r="360" spans="1:59">
      <c r="A360" s="267" t="s">
        <v>736</v>
      </c>
      <c r="B360" s="268" t="s">
        <v>395</v>
      </c>
      <c r="C360" s="268">
        <v>0</v>
      </c>
      <c r="D360" s="268">
        <v>0</v>
      </c>
      <c r="E360" s="268"/>
      <c r="F360" s="269" t="e">
        <v>#N/A</v>
      </c>
      <c r="G360" s="270">
        <v>0</v>
      </c>
      <c r="H360" s="270">
        <v>0</v>
      </c>
      <c r="I360" s="270">
        <v>0</v>
      </c>
      <c r="J360" s="270">
        <v>0</v>
      </c>
      <c r="K360" s="270">
        <v>0</v>
      </c>
      <c r="L360" s="270" t="e">
        <v>#VALUE!</v>
      </c>
      <c r="M360" s="271" t="s">
        <v>395</v>
      </c>
      <c r="N360" s="269">
        <v>0</v>
      </c>
      <c r="O360" s="269">
        <v>0</v>
      </c>
      <c r="P360" s="269">
        <v>0</v>
      </c>
      <c r="Q360" s="269">
        <v>0</v>
      </c>
      <c r="R360" s="269">
        <v>0</v>
      </c>
      <c r="S360" s="269" t="s">
        <v>162</v>
      </c>
      <c r="T360" s="270">
        <v>0</v>
      </c>
      <c r="U360" s="270">
        <v>0</v>
      </c>
      <c r="V360" s="270">
        <v>0</v>
      </c>
      <c r="W360" s="270">
        <v>0</v>
      </c>
      <c r="X360" s="270">
        <v>0</v>
      </c>
      <c r="Y360" s="270">
        <v>0</v>
      </c>
      <c r="Z360" s="270">
        <v>0</v>
      </c>
      <c r="AA360" s="270">
        <v>0</v>
      </c>
      <c r="AB360" s="270">
        <v>0</v>
      </c>
      <c r="AC360" s="270">
        <v>0</v>
      </c>
      <c r="AD360" s="270">
        <v>0</v>
      </c>
      <c r="AE360" s="270">
        <v>0</v>
      </c>
      <c r="AF360" s="270">
        <v>0</v>
      </c>
      <c r="AG360" s="270">
        <v>0</v>
      </c>
      <c r="AH360" s="270">
        <v>0</v>
      </c>
      <c r="AI360" s="270">
        <v>0</v>
      </c>
      <c r="AJ360" s="270">
        <v>0</v>
      </c>
      <c r="AK360" s="270">
        <v>0</v>
      </c>
      <c r="AL360" s="270">
        <v>0</v>
      </c>
      <c r="AM360" s="270">
        <v>0</v>
      </c>
      <c r="AN360" s="270">
        <v>0</v>
      </c>
      <c r="AO360" s="270">
        <v>0</v>
      </c>
      <c r="AP360" s="270">
        <v>0</v>
      </c>
      <c r="AQ360" s="270">
        <v>0</v>
      </c>
      <c r="AR360" s="270">
        <v>0</v>
      </c>
      <c r="AS360" s="270">
        <v>0</v>
      </c>
      <c r="AT360" s="270">
        <v>0</v>
      </c>
      <c r="AU360" s="270">
        <v>0</v>
      </c>
      <c r="AV360" s="270">
        <v>0</v>
      </c>
      <c r="AW360" s="270">
        <v>0</v>
      </c>
      <c r="AX360" s="270">
        <v>0</v>
      </c>
      <c r="AY360" s="270">
        <v>0</v>
      </c>
      <c r="AZ360" s="270">
        <v>0</v>
      </c>
      <c r="BA360" s="270">
        <v>0</v>
      </c>
      <c r="BB360" s="270">
        <v>0</v>
      </c>
      <c r="BC360" s="270">
        <v>0</v>
      </c>
      <c r="BD360" s="270">
        <v>0</v>
      </c>
      <c r="BE360" s="270">
        <v>0</v>
      </c>
      <c r="BF360" s="270">
        <v>0</v>
      </c>
      <c r="BG360" s="270">
        <v>0</v>
      </c>
    </row>
    <row r="361" spans="1:59">
      <c r="A361" s="267" t="s">
        <v>737</v>
      </c>
      <c r="B361" s="268">
        <v>9.7833333333333328E-2</v>
      </c>
      <c r="C361" s="268">
        <v>0.2</v>
      </c>
      <c r="D361" s="268">
        <v>0</v>
      </c>
      <c r="E361" s="268"/>
      <c r="F361" s="269">
        <v>843</v>
      </c>
      <c r="G361" s="270">
        <v>4.2999999999999997E-2</v>
      </c>
      <c r="H361" s="270">
        <v>4.1000000000000002E-2</v>
      </c>
      <c r="I361" s="270">
        <v>0</v>
      </c>
      <c r="J361" s="270">
        <v>2E-3</v>
      </c>
      <c r="K361" s="270">
        <v>1E-3</v>
      </c>
      <c r="L361" s="270">
        <v>1.0833333333333334E-2</v>
      </c>
      <c r="M361" s="271">
        <v>51.008303677342823</v>
      </c>
      <c r="N361" s="269">
        <v>845</v>
      </c>
      <c r="O361" s="269">
        <v>962</v>
      </c>
      <c r="P361" s="269">
        <v>1006</v>
      </c>
      <c r="Q361" s="269">
        <v>1115</v>
      </c>
      <c r="R361" s="269">
        <v>1245</v>
      </c>
      <c r="S361" s="269" t="s">
        <v>216</v>
      </c>
      <c r="T361" s="270">
        <v>4.9000000000000002E-2</v>
      </c>
      <c r="U361" s="270">
        <v>5.3999999999999999E-2</v>
      </c>
      <c r="V361" s="270">
        <v>6.0999999999999999E-2</v>
      </c>
      <c r="W361" s="270">
        <v>7.0000000000000007E-2</v>
      </c>
      <c r="X361" s="270">
        <v>7.9000000000000001E-2</v>
      </c>
      <c r="Y361" s="270">
        <v>0.04</v>
      </c>
      <c r="Z361" s="270">
        <v>4.1000000000000002E-2</v>
      </c>
      <c r="AA361" s="270">
        <v>4.1000000000000002E-2</v>
      </c>
      <c r="AB361" s="270">
        <v>4.2999999999999997E-2</v>
      </c>
      <c r="AC361" s="270">
        <v>4.4999999999999998E-2</v>
      </c>
      <c r="AD361" s="270">
        <v>0</v>
      </c>
      <c r="AE361" s="270">
        <v>0</v>
      </c>
      <c r="AF361" s="270">
        <v>0</v>
      </c>
      <c r="AG361" s="270">
        <v>0</v>
      </c>
      <c r="AH361" s="270">
        <v>0</v>
      </c>
      <c r="AI361" s="270">
        <v>0</v>
      </c>
      <c r="AJ361" s="270">
        <v>0</v>
      </c>
      <c r="AK361" s="270">
        <v>0</v>
      </c>
      <c r="AL361" s="270">
        <v>0</v>
      </c>
      <c r="AM361" s="270">
        <v>0</v>
      </c>
      <c r="AN361" s="270">
        <v>1E-3</v>
      </c>
      <c r="AO361" s="270">
        <v>1E-3</v>
      </c>
      <c r="AP361" s="270">
        <v>1E-3</v>
      </c>
      <c r="AQ361" s="270">
        <v>1E-3</v>
      </c>
      <c r="AR361" s="270">
        <v>1E-3</v>
      </c>
      <c r="AS361" s="270">
        <v>1.6E-2</v>
      </c>
      <c r="AT361" s="270">
        <v>1.7000000000000001E-2</v>
      </c>
      <c r="AU361" s="270">
        <v>1.7999999999999999E-2</v>
      </c>
      <c r="AV361" s="270">
        <v>0.02</v>
      </c>
      <c r="AW361" s="270">
        <v>2.1999999999999999E-2</v>
      </c>
      <c r="AX361" s="270">
        <v>0</v>
      </c>
      <c r="AY361" s="270">
        <v>0</v>
      </c>
      <c r="AZ361" s="270">
        <v>0</v>
      </c>
      <c r="BA361" s="270">
        <v>0</v>
      </c>
      <c r="BB361" s="270">
        <v>0</v>
      </c>
      <c r="BC361" s="270">
        <v>0</v>
      </c>
      <c r="BD361" s="270">
        <v>0</v>
      </c>
      <c r="BE361" s="270">
        <v>0</v>
      </c>
      <c r="BF361" s="270">
        <v>0</v>
      </c>
      <c r="BG361" s="270">
        <v>0</v>
      </c>
    </row>
    <row r="362" spans="1:59">
      <c r="A362" s="267" t="s">
        <v>738</v>
      </c>
      <c r="B362" s="268">
        <v>7.5914999999999999</v>
      </c>
      <c r="C362" s="268">
        <v>15</v>
      </c>
      <c r="D362" s="268">
        <v>6.9270000000000005</v>
      </c>
      <c r="E362" s="268"/>
      <c r="F362" s="269">
        <v>93250</v>
      </c>
      <c r="G362" s="270">
        <v>0</v>
      </c>
      <c r="H362" s="270">
        <v>0</v>
      </c>
      <c r="I362" s="270">
        <v>0</v>
      </c>
      <c r="J362" s="270">
        <v>0</v>
      </c>
      <c r="K362" s="270">
        <v>0.41299999999999998</v>
      </c>
      <c r="L362" s="270">
        <v>0.25149999999999917</v>
      </c>
      <c r="M362" s="271">
        <v>0</v>
      </c>
      <c r="N362" s="269">
        <v>95198</v>
      </c>
      <c r="O362" s="269">
        <v>98349</v>
      </c>
      <c r="P362" s="269">
        <v>102045</v>
      </c>
      <c r="Q362" s="269">
        <v>106339</v>
      </c>
      <c r="R362" s="269">
        <v>110592</v>
      </c>
      <c r="S362" s="269" t="s">
        <v>172</v>
      </c>
      <c r="T362" s="270">
        <v>0</v>
      </c>
      <c r="U362" s="270">
        <v>0</v>
      </c>
      <c r="V362" s="270">
        <v>0</v>
      </c>
      <c r="W362" s="270">
        <v>0</v>
      </c>
      <c r="X362" s="270">
        <v>0</v>
      </c>
      <c r="Y362" s="270">
        <v>0</v>
      </c>
      <c r="Z362" s="270">
        <v>0</v>
      </c>
      <c r="AA362" s="270">
        <v>0</v>
      </c>
      <c r="AB362" s="270">
        <v>0</v>
      </c>
      <c r="AC362" s="270">
        <v>0</v>
      </c>
      <c r="AD362" s="270">
        <v>0</v>
      </c>
      <c r="AE362" s="270">
        <v>0</v>
      </c>
      <c r="AF362" s="270">
        <v>0</v>
      </c>
      <c r="AG362" s="270">
        <v>0</v>
      </c>
      <c r="AH362" s="270">
        <v>0</v>
      </c>
      <c r="AI362" s="270">
        <v>0</v>
      </c>
      <c r="AJ362" s="270">
        <v>0</v>
      </c>
      <c r="AK362" s="270">
        <v>0</v>
      </c>
      <c r="AL362" s="270">
        <v>0</v>
      </c>
      <c r="AM362" s="270">
        <v>0</v>
      </c>
      <c r="AN362" s="270">
        <v>1</v>
      </c>
      <c r="AO362" s="270">
        <v>1</v>
      </c>
      <c r="AP362" s="270">
        <v>1</v>
      </c>
      <c r="AQ362" s="270">
        <v>1</v>
      </c>
      <c r="AR362" s="270">
        <v>1</v>
      </c>
      <c r="AS362" s="270">
        <v>0.63</v>
      </c>
      <c r="AT362" s="270">
        <v>0.63</v>
      </c>
      <c r="AU362" s="270">
        <v>0.63</v>
      </c>
      <c r="AV362" s="270">
        <v>0.63</v>
      </c>
      <c r="AW362" s="270">
        <v>0.63</v>
      </c>
      <c r="AX362" s="270">
        <v>0</v>
      </c>
      <c r="AY362" s="270">
        <v>0</v>
      </c>
      <c r="AZ362" s="270">
        <v>0</v>
      </c>
      <c r="BA362" s="270">
        <v>0</v>
      </c>
      <c r="BB362" s="270">
        <v>0</v>
      </c>
      <c r="BC362" s="270">
        <v>0</v>
      </c>
      <c r="BD362" s="270">
        <v>0</v>
      </c>
      <c r="BE362" s="270">
        <v>0</v>
      </c>
      <c r="BF362" s="270">
        <v>0</v>
      </c>
      <c r="BG362" s="270">
        <v>0</v>
      </c>
    </row>
    <row r="363" spans="1:59">
      <c r="A363" s="267" t="s">
        <v>739</v>
      </c>
      <c r="B363" s="268">
        <v>3.4621666666666666</v>
      </c>
      <c r="C363" s="268">
        <v>12.167</v>
      </c>
      <c r="D363" s="268">
        <v>3.0000000000000001E-3</v>
      </c>
      <c r="E363" s="268"/>
      <c r="F363" s="269">
        <v>35238</v>
      </c>
      <c r="G363" s="270">
        <v>1.89</v>
      </c>
      <c r="H363" s="270">
        <v>0.81</v>
      </c>
      <c r="I363" s="270">
        <v>0.14299999999999999</v>
      </c>
      <c r="J363" s="270">
        <v>0</v>
      </c>
      <c r="K363" s="270">
        <v>0.151</v>
      </c>
      <c r="L363" s="270">
        <v>0.46516666666666673</v>
      </c>
      <c r="M363" s="271">
        <v>53.635280095351611</v>
      </c>
      <c r="N363" s="269">
        <v>38630</v>
      </c>
      <c r="O363" s="269">
        <v>44800</v>
      </c>
      <c r="P363" s="269">
        <v>52000</v>
      </c>
      <c r="Q363" s="269">
        <v>60400</v>
      </c>
      <c r="R363" s="269">
        <v>70100</v>
      </c>
      <c r="S363" s="269" t="s">
        <v>201</v>
      </c>
      <c r="T363" s="270">
        <v>2.0670000000000002</v>
      </c>
      <c r="U363" s="270">
        <v>2.3980000000000001</v>
      </c>
      <c r="V363" s="270">
        <v>2.7829999999999999</v>
      </c>
      <c r="W363" s="270">
        <v>3.23</v>
      </c>
      <c r="X363" s="270">
        <v>3.7490000000000001</v>
      </c>
      <c r="Y363" s="270">
        <v>0.88600000000000001</v>
      </c>
      <c r="Z363" s="270">
        <v>1.028</v>
      </c>
      <c r="AA363" s="270">
        <v>1.1930000000000001</v>
      </c>
      <c r="AB363" s="270">
        <v>1.3839999999999999</v>
      </c>
      <c r="AC363" s="270">
        <v>1.607</v>
      </c>
      <c r="AD363" s="270">
        <v>0.156</v>
      </c>
      <c r="AE363" s="270">
        <v>0.18099999999999999</v>
      </c>
      <c r="AF363" s="270">
        <v>0.21099999999999999</v>
      </c>
      <c r="AG363" s="270">
        <v>0.24399999999999999</v>
      </c>
      <c r="AH363" s="270">
        <v>0.28399999999999997</v>
      </c>
      <c r="AI363" s="270">
        <v>0</v>
      </c>
      <c r="AJ363" s="270">
        <v>0</v>
      </c>
      <c r="AK363" s="270">
        <v>0</v>
      </c>
      <c r="AL363" s="270">
        <v>0</v>
      </c>
      <c r="AM363" s="270">
        <v>0</v>
      </c>
      <c r="AN363" s="270">
        <v>0.16500000000000001</v>
      </c>
      <c r="AO363" s="270">
        <v>0.192</v>
      </c>
      <c r="AP363" s="270">
        <v>0.222</v>
      </c>
      <c r="AQ363" s="270">
        <v>0.25800000000000001</v>
      </c>
      <c r="AR363" s="270">
        <v>0.3</v>
      </c>
      <c r="AS363" s="270">
        <v>0.44400000000000001</v>
      </c>
      <c r="AT363" s="270">
        <v>0.51300000000000001</v>
      </c>
      <c r="AU363" s="270">
        <v>0.59699999999999998</v>
      </c>
      <c r="AV363" s="270">
        <v>0.69299999999999995</v>
      </c>
      <c r="AW363" s="270">
        <v>0.80400000000000005</v>
      </c>
      <c r="AX363" s="270">
        <v>0</v>
      </c>
      <c r="AY363" s="270">
        <v>0</v>
      </c>
      <c r="AZ363" s="270">
        <v>0</v>
      </c>
      <c r="BA363" s="270">
        <v>0</v>
      </c>
      <c r="BB363" s="270">
        <v>0</v>
      </c>
      <c r="BC363" s="270">
        <v>1.96</v>
      </c>
      <c r="BD363" s="270">
        <v>0</v>
      </c>
      <c r="BE363" s="270">
        <v>0</v>
      </c>
      <c r="BF363" s="270">
        <v>0</v>
      </c>
      <c r="BG363" s="270">
        <v>0</v>
      </c>
    </row>
    <row r="364" spans="1:59">
      <c r="A364" s="267" t="s">
        <v>740</v>
      </c>
      <c r="B364" s="268">
        <v>0.25766666666666665</v>
      </c>
      <c r="C364" s="268">
        <v>0.39600000000000002</v>
      </c>
      <c r="D364" s="268">
        <v>0</v>
      </c>
      <c r="E364" s="268"/>
      <c r="F364" s="269">
        <v>799</v>
      </c>
      <c r="G364" s="270">
        <v>3.5000000000000003E-2</v>
      </c>
      <c r="H364" s="270">
        <v>3.9E-2</v>
      </c>
      <c r="I364" s="270">
        <v>0</v>
      </c>
      <c r="J364" s="270">
        <v>0</v>
      </c>
      <c r="K364" s="270">
        <v>1.2</v>
      </c>
      <c r="L364" s="270">
        <v>-1.0163333333333333</v>
      </c>
      <c r="M364" s="271">
        <v>43.804755944931166</v>
      </c>
      <c r="N364" s="269">
        <v>850</v>
      </c>
      <c r="O364" s="269">
        <v>900</v>
      </c>
      <c r="P364" s="269">
        <v>1000</v>
      </c>
      <c r="Q364" s="269">
        <v>1100</v>
      </c>
      <c r="R364" s="269">
        <v>1200</v>
      </c>
      <c r="S364" s="269" t="s">
        <v>220</v>
      </c>
      <c r="T364" s="270">
        <v>7.5999999999999998E-2</v>
      </c>
      <c r="U364" s="270">
        <v>0.08</v>
      </c>
      <c r="V364" s="270">
        <v>0.08</v>
      </c>
      <c r="W364" s="270">
        <v>8.5000000000000006E-2</v>
      </c>
      <c r="X364" s="270">
        <v>0.09</v>
      </c>
      <c r="Y364" s="270">
        <v>3.3000000000000002E-2</v>
      </c>
      <c r="Z364" s="270">
        <v>3.4000000000000002E-2</v>
      </c>
      <c r="AA364" s="270">
        <v>3.4000000000000002E-2</v>
      </c>
      <c r="AB364" s="270">
        <v>0.04</v>
      </c>
      <c r="AC364" s="270">
        <v>0.04</v>
      </c>
      <c r="AD364" s="270">
        <v>3.0000000000000001E-3</v>
      </c>
      <c r="AE364" s="270">
        <v>4.0000000000000001E-3</v>
      </c>
      <c r="AF364" s="270">
        <v>4.0000000000000001E-3</v>
      </c>
      <c r="AG364" s="270">
        <v>5.0000000000000001E-3</v>
      </c>
      <c r="AH364" s="270">
        <v>5.0000000000000001E-3</v>
      </c>
      <c r="AI364" s="270">
        <v>0.01</v>
      </c>
      <c r="AJ364" s="270">
        <v>1.0999999999999999E-2</v>
      </c>
      <c r="AK364" s="270">
        <v>1.0999999999999999E-2</v>
      </c>
      <c r="AL364" s="270">
        <v>1.2E-2</v>
      </c>
      <c r="AM364" s="270">
        <v>1.2E-2</v>
      </c>
      <c r="AN364" s="270">
        <v>0.02</v>
      </c>
      <c r="AO364" s="270">
        <v>0.02</v>
      </c>
      <c r="AP364" s="270">
        <v>0.02</v>
      </c>
      <c r="AQ364" s="270">
        <v>0.03</v>
      </c>
      <c r="AR364" s="270">
        <v>0.03</v>
      </c>
      <c r="AS364" s="270">
        <v>2.1000000000000001E-2</v>
      </c>
      <c r="AT364" s="270">
        <v>2.1999999999999999E-2</v>
      </c>
      <c r="AU364" s="270">
        <v>2.1999999999999999E-2</v>
      </c>
      <c r="AV364" s="270">
        <v>2.5000000000000001E-2</v>
      </c>
      <c r="AW364" s="270">
        <v>2.5999999999999999E-2</v>
      </c>
      <c r="AX364" s="270">
        <v>0</v>
      </c>
      <c r="AY364" s="270">
        <v>0</v>
      </c>
      <c r="AZ364" s="270">
        <v>0</v>
      </c>
      <c r="BA364" s="270">
        <v>0</v>
      </c>
      <c r="BB364" s="270">
        <v>0</v>
      </c>
      <c r="BC364" s="270">
        <v>0</v>
      </c>
      <c r="BD364" s="270">
        <v>0</v>
      </c>
      <c r="BE364" s="270">
        <v>0</v>
      </c>
      <c r="BF364" s="270">
        <v>0</v>
      </c>
      <c r="BG364" s="270">
        <v>0</v>
      </c>
    </row>
    <row r="365" spans="1:59">
      <c r="A365" s="267" t="s">
        <v>741</v>
      </c>
      <c r="B365" s="268">
        <v>0.17783333333333332</v>
      </c>
      <c r="C365" s="268">
        <v>0.752</v>
      </c>
      <c r="D365" s="268">
        <v>0</v>
      </c>
      <c r="E365" s="268"/>
      <c r="F365" s="269">
        <v>4150</v>
      </c>
      <c r="G365" s="270">
        <v>0.30599999999999999</v>
      </c>
      <c r="H365" s="270">
        <v>5.8999999999999997E-2</v>
      </c>
      <c r="I365" s="270">
        <v>2E-3</v>
      </c>
      <c r="J365" s="270">
        <v>3.2000000000000001E-2</v>
      </c>
      <c r="K365" s="270">
        <v>1.9E-2</v>
      </c>
      <c r="L365" s="270">
        <v>-0.24016666666666672</v>
      </c>
      <c r="M365" s="271">
        <v>73.734939759036138</v>
      </c>
      <c r="N365" s="269">
        <v>5214</v>
      </c>
      <c r="O365" s="269">
        <v>6368</v>
      </c>
      <c r="P365" s="269">
        <v>8333</v>
      </c>
      <c r="Q365" s="269">
        <v>10416</v>
      </c>
      <c r="R365" s="269">
        <v>12111</v>
      </c>
      <c r="S365" s="269" t="s">
        <v>210</v>
      </c>
      <c r="T365" s="270">
        <v>0.33500000000000002</v>
      </c>
      <c r="U365" s="270">
        <v>0.36799999999999999</v>
      </c>
      <c r="V365" s="270">
        <v>0.43099999999999999</v>
      </c>
      <c r="W365" s="270">
        <v>0.46700000000000003</v>
      </c>
      <c r="X365" s="270">
        <v>0.40500000000000003</v>
      </c>
      <c r="Y365" s="270">
        <v>6.2E-2</v>
      </c>
      <c r="Z365" s="270">
        <v>6.4000000000000001E-2</v>
      </c>
      <c r="AA365" s="270">
        <v>6.6000000000000003E-2</v>
      </c>
      <c r="AB365" s="270">
        <v>6.9000000000000006E-2</v>
      </c>
      <c r="AC365" s="270">
        <v>7.1999999999999995E-2</v>
      </c>
      <c r="AD365" s="270">
        <v>3.0000000000000001E-3</v>
      </c>
      <c r="AE365" s="270">
        <v>4.0000000000000001E-3</v>
      </c>
      <c r="AF365" s="270">
        <v>5.0000000000000001E-3</v>
      </c>
      <c r="AG365" s="270">
        <v>6.0000000000000001E-3</v>
      </c>
      <c r="AH365" s="270">
        <v>8.0000000000000002E-3</v>
      </c>
      <c r="AI365" s="270">
        <v>4.2000000000000003E-2</v>
      </c>
      <c r="AJ365" s="270">
        <v>0.05</v>
      </c>
      <c r="AK365" s="270">
        <v>6.6000000000000003E-2</v>
      </c>
      <c r="AL365" s="270">
        <v>8.7999999999999995E-2</v>
      </c>
      <c r="AM365" s="270">
        <v>9.4E-2</v>
      </c>
      <c r="AN365" s="270">
        <v>0.02</v>
      </c>
      <c r="AO365" s="270">
        <v>2.1000000000000001E-2</v>
      </c>
      <c r="AP365" s="270">
        <v>2.1999999999999999E-2</v>
      </c>
      <c r="AQ365" s="270">
        <v>2.3E-2</v>
      </c>
      <c r="AR365" s="270">
        <v>2.4E-2</v>
      </c>
      <c r="AS365" s="270">
        <v>0.126</v>
      </c>
      <c r="AT365" s="270">
        <v>0.13800000000000001</v>
      </c>
      <c r="AU365" s="270">
        <v>0.161</v>
      </c>
      <c r="AV365" s="270">
        <v>0.17799999999999999</v>
      </c>
      <c r="AW365" s="270">
        <v>0.16400000000000001</v>
      </c>
      <c r="AX365" s="270">
        <v>0.76</v>
      </c>
      <c r="AY365" s="270">
        <v>0</v>
      </c>
      <c r="AZ365" s="270">
        <v>0</v>
      </c>
      <c r="BA365" s="270">
        <v>0</v>
      </c>
      <c r="BB365" s="270">
        <v>0</v>
      </c>
      <c r="BC365" s="270">
        <v>0</v>
      </c>
      <c r="BD365" s="270">
        <v>0</v>
      </c>
      <c r="BE365" s="270">
        <v>0</v>
      </c>
      <c r="BF365" s="270">
        <v>0</v>
      </c>
      <c r="BG365" s="270">
        <v>0</v>
      </c>
    </row>
    <row r="366" spans="1:59">
      <c r="A366" s="267" t="s">
        <v>742</v>
      </c>
      <c r="B366" s="268">
        <v>3.4029166666666666</v>
      </c>
      <c r="C366" s="268">
        <v>58</v>
      </c>
      <c r="D366" s="268">
        <v>1.6579999999999999</v>
      </c>
      <c r="E366" s="268"/>
      <c r="F366" s="269">
        <v>13054</v>
      </c>
      <c r="G366" s="270">
        <v>0.64100000000000001</v>
      </c>
      <c r="H366" s="270">
        <v>0.214</v>
      </c>
      <c r="I366" s="270">
        <v>5.3999999999999999E-2</v>
      </c>
      <c r="J366" s="270">
        <v>0</v>
      </c>
      <c r="K366" s="270">
        <v>0.26700000000000002</v>
      </c>
      <c r="L366" s="270">
        <v>0.56891666666666652</v>
      </c>
      <c r="M366" s="271">
        <v>49.103722996782594</v>
      </c>
      <c r="N366" s="269">
        <v>15050</v>
      </c>
      <c r="O366" s="269">
        <v>18060</v>
      </c>
      <c r="P366" s="269">
        <v>21672</v>
      </c>
      <c r="Q366" s="269">
        <v>26006</v>
      </c>
      <c r="R366" s="269">
        <v>31208</v>
      </c>
      <c r="S366" s="269" t="s">
        <v>208</v>
      </c>
      <c r="T366" s="270">
        <v>1.357</v>
      </c>
      <c r="U366" s="270">
        <v>1.52</v>
      </c>
      <c r="V366" s="270">
        <v>1.8240000000000001</v>
      </c>
      <c r="W366" s="270">
        <v>2.1890000000000001</v>
      </c>
      <c r="X366" s="270">
        <v>2.6269999999999998</v>
      </c>
      <c r="Y366" s="270">
        <v>0.57999999999999996</v>
      </c>
      <c r="Z366" s="270">
        <v>0.66</v>
      </c>
      <c r="AA366" s="270">
        <v>0.75</v>
      </c>
      <c r="AB366" s="270">
        <v>0.85</v>
      </c>
      <c r="AC366" s="270">
        <v>0.96</v>
      </c>
      <c r="AD366" s="270">
        <v>0.21</v>
      </c>
      <c r="AE366" s="270">
        <v>0.27700000000000002</v>
      </c>
      <c r="AF366" s="270">
        <v>0.313</v>
      </c>
      <c r="AG366" s="270">
        <v>0.35399999999999998</v>
      </c>
      <c r="AH366" s="270">
        <v>0.4</v>
      </c>
      <c r="AI366" s="270">
        <v>0</v>
      </c>
      <c r="AJ366" s="270">
        <v>0</v>
      </c>
      <c r="AK366" s="270">
        <v>0</v>
      </c>
      <c r="AL366" s="270">
        <v>0</v>
      </c>
      <c r="AM366" s="270">
        <v>0</v>
      </c>
      <c r="AN366" s="270">
        <v>0.32200000000000001</v>
      </c>
      <c r="AO366" s="270">
        <v>0.33300000000000002</v>
      </c>
      <c r="AP366" s="270">
        <v>0.33200000000000002</v>
      </c>
      <c r="AQ366" s="270">
        <v>0.375</v>
      </c>
      <c r="AR366" s="270">
        <v>0.42399999999999999</v>
      </c>
      <c r="AS366" s="270">
        <v>0.123</v>
      </c>
      <c r="AT366" s="270">
        <v>0.14000000000000001</v>
      </c>
      <c r="AU366" s="270">
        <v>0.161</v>
      </c>
      <c r="AV366" s="270">
        <v>0.188</v>
      </c>
      <c r="AW366" s="270">
        <v>0.221</v>
      </c>
      <c r="AX366" s="270">
        <v>0</v>
      </c>
      <c r="AY366" s="270">
        <v>0</v>
      </c>
      <c r="AZ366" s="270">
        <v>0</v>
      </c>
      <c r="BA366" s="270">
        <v>0</v>
      </c>
      <c r="BB366" s="270">
        <v>0</v>
      </c>
      <c r="BC366" s="270">
        <v>0</v>
      </c>
      <c r="BD366" s="270">
        <v>0</v>
      </c>
      <c r="BE366" s="270">
        <v>0</v>
      </c>
      <c r="BF366" s="270">
        <v>0</v>
      </c>
      <c r="BG366" s="270">
        <v>0</v>
      </c>
    </row>
    <row r="367" spans="1:59">
      <c r="A367" s="267" t="s">
        <v>743</v>
      </c>
      <c r="B367" s="268">
        <v>7.6499999999999999E-2</v>
      </c>
      <c r="C367" s="268">
        <v>0.29099999999999998</v>
      </c>
      <c r="D367" s="268">
        <v>0</v>
      </c>
      <c r="E367" s="268"/>
      <c r="F367" s="269">
        <v>678</v>
      </c>
      <c r="G367" s="270">
        <v>0.04</v>
      </c>
      <c r="H367" s="270">
        <v>1.9000000000000003E-2</v>
      </c>
      <c r="I367" s="270">
        <v>3.0000000000000001E-3</v>
      </c>
      <c r="J367" s="270">
        <v>0</v>
      </c>
      <c r="K367" s="270">
        <v>0</v>
      </c>
      <c r="L367" s="270">
        <v>1.4499999999999992E-2</v>
      </c>
      <c r="M367" s="271">
        <v>58.997050147492622</v>
      </c>
      <c r="N367" s="269">
        <v>731</v>
      </c>
      <c r="O367" s="269">
        <v>793</v>
      </c>
      <c r="P367" s="269">
        <v>800</v>
      </c>
      <c r="Q367" s="269">
        <v>805</v>
      </c>
      <c r="R367" s="269">
        <v>810</v>
      </c>
      <c r="S367" s="269" t="s">
        <v>144</v>
      </c>
      <c r="T367" s="270">
        <v>6.5000000000000002E-2</v>
      </c>
      <c r="U367" s="270">
        <v>6.7000000000000004E-2</v>
      </c>
      <c r="V367" s="270">
        <v>6.9000000000000006E-2</v>
      </c>
      <c r="W367" s="270">
        <v>7.2999999999999995E-2</v>
      </c>
      <c r="X367" s="270">
        <v>7.4999999999999997E-2</v>
      </c>
      <c r="Y367" s="270">
        <v>3.2000000000000001E-2</v>
      </c>
      <c r="Z367" s="270">
        <v>3.5000000000000003E-2</v>
      </c>
      <c r="AA367" s="270">
        <v>0.04</v>
      </c>
      <c r="AB367" s="270">
        <v>4.4999999999999998E-2</v>
      </c>
      <c r="AC367" s="270">
        <v>0.05</v>
      </c>
      <c r="AD367" s="270">
        <v>3.0000000000000001E-3</v>
      </c>
      <c r="AE367" s="270">
        <v>3.0000000000000001E-3</v>
      </c>
      <c r="AF367" s="270">
        <v>4.0000000000000001E-3</v>
      </c>
      <c r="AG367" s="270">
        <v>4.0000000000000001E-3</v>
      </c>
      <c r="AH367" s="270">
        <v>4.0000000000000001E-3</v>
      </c>
      <c r="AI367" s="270">
        <v>3.0000000000000001E-3</v>
      </c>
      <c r="AJ367" s="270">
        <v>3.0000000000000001E-3</v>
      </c>
      <c r="AK367" s="270">
        <v>3.0000000000000001E-3</v>
      </c>
      <c r="AL367" s="270">
        <v>3.0000000000000001E-3</v>
      </c>
      <c r="AM367" s="270">
        <v>4.0000000000000001E-3</v>
      </c>
      <c r="AN367" s="270">
        <v>0</v>
      </c>
      <c r="AO367" s="270">
        <v>0</v>
      </c>
      <c r="AP367" s="270">
        <v>0</v>
      </c>
      <c r="AQ367" s="270">
        <v>0</v>
      </c>
      <c r="AR367" s="270">
        <v>0</v>
      </c>
      <c r="AS367" s="270">
        <v>2.7E-2</v>
      </c>
      <c r="AT367" s="270">
        <v>2.8000000000000001E-2</v>
      </c>
      <c r="AU367" s="270">
        <v>0.03</v>
      </c>
      <c r="AV367" s="270">
        <v>3.2000000000000001E-2</v>
      </c>
      <c r="AW367" s="270">
        <v>3.4000000000000002E-2</v>
      </c>
      <c r="AX367" s="270">
        <v>0</v>
      </c>
      <c r="AY367" s="270">
        <v>0</v>
      </c>
      <c r="AZ367" s="270">
        <v>0</v>
      </c>
      <c r="BA367" s="270">
        <v>0</v>
      </c>
      <c r="BB367" s="270">
        <v>0</v>
      </c>
      <c r="BC367" s="270">
        <v>0</v>
      </c>
      <c r="BD367" s="270">
        <v>0</v>
      </c>
      <c r="BE367" s="270">
        <v>0</v>
      </c>
      <c r="BF367" s="270">
        <v>0</v>
      </c>
      <c r="BG367" s="270">
        <v>0</v>
      </c>
    </row>
    <row r="368" spans="1:59">
      <c r="A368" s="267" t="s">
        <v>744</v>
      </c>
      <c r="B368" s="268">
        <v>0.13041666666666668</v>
      </c>
      <c r="C368" s="268">
        <v>0.2</v>
      </c>
      <c r="D368" s="268">
        <v>0</v>
      </c>
      <c r="E368" s="268"/>
      <c r="F368" s="269">
        <v>1020</v>
      </c>
      <c r="G368" s="270">
        <v>0.1</v>
      </c>
      <c r="H368" s="270">
        <v>0.02</v>
      </c>
      <c r="I368" s="270">
        <v>0.04</v>
      </c>
      <c r="J368" s="270">
        <v>2.5000000000000001E-2</v>
      </c>
      <c r="K368" s="270">
        <v>5.0000000000000001E-3</v>
      </c>
      <c r="L368" s="270">
        <v>-5.9583333333333321E-2</v>
      </c>
      <c r="M368" s="271">
        <v>98.039215686274517</v>
      </c>
      <c r="N368" s="269">
        <v>1100</v>
      </c>
      <c r="O368" s="269">
        <v>1100</v>
      </c>
      <c r="P368" s="269">
        <v>1100</v>
      </c>
      <c r="Q368" s="269">
        <v>1100</v>
      </c>
      <c r="R368" s="269">
        <v>1100</v>
      </c>
      <c r="S368" s="269" t="s">
        <v>133</v>
      </c>
      <c r="T368" s="270">
        <v>0.1</v>
      </c>
      <c r="U368" s="270">
        <v>0.1</v>
      </c>
      <c r="V368" s="270">
        <v>0.1</v>
      </c>
      <c r="W368" s="270">
        <v>0.1</v>
      </c>
      <c r="X368" s="270">
        <v>0.1</v>
      </c>
      <c r="Y368" s="270">
        <v>1.2E-2</v>
      </c>
      <c r="Z368" s="270">
        <v>1.2E-2</v>
      </c>
      <c r="AA368" s="270">
        <v>1.2E-2</v>
      </c>
      <c r="AB368" s="270">
        <v>1.2E-2</v>
      </c>
      <c r="AC368" s="270">
        <v>1.2E-2</v>
      </c>
      <c r="AD368" s="270">
        <v>2.7E-2</v>
      </c>
      <c r="AE368" s="270">
        <v>2.7E-2</v>
      </c>
      <c r="AF368" s="270">
        <v>2.7E-2</v>
      </c>
      <c r="AG368" s="270">
        <v>2.7E-2</v>
      </c>
      <c r="AH368" s="270">
        <v>2.7E-2</v>
      </c>
      <c r="AI368" s="270">
        <v>1E-3</v>
      </c>
      <c r="AJ368" s="270">
        <v>1E-3</v>
      </c>
      <c r="AK368" s="270">
        <v>1E-3</v>
      </c>
      <c r="AL368" s="270">
        <v>1E-3</v>
      </c>
      <c r="AM368" s="270">
        <v>1E-3</v>
      </c>
      <c r="AN368" s="270">
        <v>0</v>
      </c>
      <c r="AO368" s="270">
        <v>0</v>
      </c>
      <c r="AP368" s="270">
        <v>0</v>
      </c>
      <c r="AQ368" s="270">
        <v>0</v>
      </c>
      <c r="AR368" s="270">
        <v>0</v>
      </c>
      <c r="AS368" s="270">
        <v>5.0000000000000001E-3</v>
      </c>
      <c r="AT368" s="270">
        <v>5.0000000000000001E-3</v>
      </c>
      <c r="AU368" s="270">
        <v>5.0000000000000001E-3</v>
      </c>
      <c r="AV368" s="270">
        <v>5.0000000000000001E-3</v>
      </c>
      <c r="AW368" s="270">
        <v>5.0000000000000001E-3</v>
      </c>
      <c r="AX368" s="270">
        <v>0</v>
      </c>
      <c r="AY368" s="270">
        <v>0</v>
      </c>
      <c r="AZ368" s="270">
        <v>0</v>
      </c>
      <c r="BA368" s="270">
        <v>0</v>
      </c>
      <c r="BB368" s="270">
        <v>0</v>
      </c>
      <c r="BC368" s="270">
        <v>0</v>
      </c>
      <c r="BD368" s="270">
        <v>0</v>
      </c>
      <c r="BE368" s="270">
        <v>0</v>
      </c>
      <c r="BF368" s="270">
        <v>0</v>
      </c>
      <c r="BG368" s="270">
        <v>0</v>
      </c>
    </row>
    <row r="369" spans="1:59">
      <c r="A369" s="267" t="s">
        <v>745</v>
      </c>
      <c r="B369" s="268">
        <v>1.0722499999999999</v>
      </c>
      <c r="C369" s="268">
        <v>4.1320000000000006</v>
      </c>
      <c r="D369" s="268">
        <v>0</v>
      </c>
      <c r="E369" s="268"/>
      <c r="F369" s="269">
        <v>14585</v>
      </c>
      <c r="G369" s="270">
        <v>0.76600000000000001</v>
      </c>
      <c r="H369" s="270">
        <v>0.04</v>
      </c>
      <c r="I369" s="270">
        <v>2.3E-2</v>
      </c>
      <c r="J369" s="270">
        <v>0</v>
      </c>
      <c r="K369" s="270">
        <v>0.125</v>
      </c>
      <c r="L369" s="270">
        <v>0.11824999999999986</v>
      </c>
      <c r="M369" s="271">
        <v>52.519712032910526</v>
      </c>
      <c r="N369" s="269">
        <v>14700</v>
      </c>
      <c r="O369" s="269">
        <v>15000</v>
      </c>
      <c r="P369" s="269">
        <v>15250</v>
      </c>
      <c r="Q369" s="269">
        <v>15500</v>
      </c>
      <c r="R369" s="269">
        <v>15750</v>
      </c>
      <c r="S369" s="269" t="s">
        <v>172</v>
      </c>
      <c r="T369" s="270">
        <v>0.81</v>
      </c>
      <c r="U369" s="270">
        <v>0.82499999999999996</v>
      </c>
      <c r="V369" s="270">
        <v>0.84</v>
      </c>
      <c r="W369" s="270">
        <v>0.85</v>
      </c>
      <c r="X369" s="270">
        <v>0.86499999999999999</v>
      </c>
      <c r="Y369" s="270">
        <v>0.09</v>
      </c>
      <c r="Z369" s="270">
        <v>9.0999999999999998E-2</v>
      </c>
      <c r="AA369" s="270">
        <v>9.1999999999999998E-2</v>
      </c>
      <c r="AB369" s="270">
        <v>9.2999999999999999E-2</v>
      </c>
      <c r="AC369" s="270">
        <v>9.4E-2</v>
      </c>
      <c r="AD369" s="270">
        <v>6.2E-2</v>
      </c>
      <c r="AE369" s="270">
        <v>6.4000000000000001E-2</v>
      </c>
      <c r="AF369" s="270">
        <v>6.6000000000000003E-2</v>
      </c>
      <c r="AG369" s="270">
        <v>6.7000000000000004E-2</v>
      </c>
      <c r="AH369" s="270">
        <v>6.8000000000000005E-2</v>
      </c>
      <c r="AI369" s="270">
        <v>0</v>
      </c>
      <c r="AJ369" s="270">
        <v>0</v>
      </c>
      <c r="AK369" s="270">
        <v>0</v>
      </c>
      <c r="AL369" s="270">
        <v>0</v>
      </c>
      <c r="AM369" s="270">
        <v>0</v>
      </c>
      <c r="AN369" s="270">
        <v>0.152</v>
      </c>
      <c r="AO369" s="270">
        <v>0.153</v>
      </c>
      <c r="AP369" s="270">
        <v>0.153</v>
      </c>
      <c r="AQ369" s="270">
        <v>0.155</v>
      </c>
      <c r="AR369" s="270">
        <v>0.155</v>
      </c>
      <c r="AS369" s="270">
        <v>0.13500000000000001</v>
      </c>
      <c r="AT369" s="270">
        <v>0.13800000000000001</v>
      </c>
      <c r="AU369" s="270">
        <v>0.14000000000000001</v>
      </c>
      <c r="AV369" s="270">
        <v>0.14199999999999999</v>
      </c>
      <c r="AW369" s="270">
        <v>0.14399999999999999</v>
      </c>
      <c r="AX369" s="270">
        <v>0</v>
      </c>
      <c r="AY369" s="270">
        <v>0</v>
      </c>
      <c r="AZ369" s="270">
        <v>0</v>
      </c>
      <c r="BA369" s="270">
        <v>0</v>
      </c>
      <c r="BB369" s="270">
        <v>0</v>
      </c>
      <c r="BC369" s="270">
        <v>0</v>
      </c>
      <c r="BD369" s="270">
        <v>0</v>
      </c>
      <c r="BE369" s="270">
        <v>0</v>
      </c>
      <c r="BF369" s="270">
        <v>0</v>
      </c>
      <c r="BG369" s="270">
        <v>0</v>
      </c>
    </row>
    <row r="370" spans="1:59">
      <c r="A370" s="267" t="s">
        <v>746</v>
      </c>
      <c r="B370" s="268">
        <v>0.20975000000000002</v>
      </c>
      <c r="C370" s="268">
        <v>0.67800000000000005</v>
      </c>
      <c r="D370" s="268">
        <v>1.1967123287671234E-2</v>
      </c>
      <c r="E370" s="268"/>
      <c r="F370" s="269">
        <v>2450</v>
      </c>
      <c r="G370" s="270">
        <v>9.9000000000000005E-2</v>
      </c>
      <c r="H370" s="270">
        <v>4.0000000000000001E-3</v>
      </c>
      <c r="I370" s="270">
        <v>4.0000000000000001E-3</v>
      </c>
      <c r="J370" s="270">
        <v>6.0000000000000001E-3</v>
      </c>
      <c r="K370" s="270">
        <v>7.0000000000000007E-2</v>
      </c>
      <c r="L370" s="270">
        <v>1.4782876712328752E-2</v>
      </c>
      <c r="M370" s="271">
        <v>40.408163265306122</v>
      </c>
      <c r="N370" s="269">
        <v>2700</v>
      </c>
      <c r="O370" s="269">
        <v>3000</v>
      </c>
      <c r="P370" s="269">
        <v>3500</v>
      </c>
      <c r="Q370" s="269">
        <v>4000</v>
      </c>
      <c r="R370" s="269">
        <v>4600</v>
      </c>
      <c r="S370" s="269" t="s">
        <v>210</v>
      </c>
      <c r="T370" s="270">
        <v>0.155</v>
      </c>
      <c r="U370" s="270">
        <v>0.16500000000000001</v>
      </c>
      <c r="V370" s="270">
        <v>0.19</v>
      </c>
      <c r="W370" s="270">
        <v>0.215</v>
      </c>
      <c r="X370" s="270">
        <v>0.25</v>
      </c>
      <c r="Y370" s="270">
        <v>5.0000000000000001E-3</v>
      </c>
      <c r="Z370" s="270">
        <v>6.0000000000000001E-3</v>
      </c>
      <c r="AA370" s="270">
        <v>7.0000000000000001E-3</v>
      </c>
      <c r="AB370" s="270">
        <v>8.0000000000000002E-3</v>
      </c>
      <c r="AC370" s="270">
        <v>8.9999999999999993E-3</v>
      </c>
      <c r="AD370" s="270">
        <v>5.0000000000000001E-3</v>
      </c>
      <c r="AE370" s="270">
        <v>6.0000000000000001E-3</v>
      </c>
      <c r="AF370" s="270">
        <v>7.0000000000000001E-3</v>
      </c>
      <c r="AG370" s="270">
        <v>8.0000000000000002E-3</v>
      </c>
      <c r="AH370" s="270">
        <v>8.9999999999999993E-3</v>
      </c>
      <c r="AI370" s="270">
        <v>7.0000000000000001E-3</v>
      </c>
      <c r="AJ370" s="270">
        <v>8.0000000000000002E-3</v>
      </c>
      <c r="AK370" s="270">
        <v>8.9999999999999993E-3</v>
      </c>
      <c r="AL370" s="270">
        <v>0.01</v>
      </c>
      <c r="AM370" s="270">
        <v>1.2E-2</v>
      </c>
      <c r="AN370" s="270">
        <v>0.08</v>
      </c>
      <c r="AO370" s="270">
        <v>0.08</v>
      </c>
      <c r="AP370" s="270">
        <v>7.0000000000000007E-2</v>
      </c>
      <c r="AQ370" s="270">
        <v>0.06</v>
      </c>
      <c r="AR370" s="270">
        <v>0.05</v>
      </c>
      <c r="AS370" s="270">
        <v>6.2E-2</v>
      </c>
      <c r="AT370" s="270">
        <v>6.5000000000000002E-2</v>
      </c>
      <c r="AU370" s="270">
        <v>7.0000000000000007E-2</v>
      </c>
      <c r="AV370" s="270">
        <v>7.3999999999999996E-2</v>
      </c>
      <c r="AW370" s="270">
        <v>8.1000000000000003E-2</v>
      </c>
      <c r="AX370" s="270">
        <v>0</v>
      </c>
      <c r="AY370" s="270">
        <v>0</v>
      </c>
      <c r="AZ370" s="270">
        <v>0</v>
      </c>
      <c r="BA370" s="270">
        <v>0</v>
      </c>
      <c r="BB370" s="270">
        <v>0</v>
      </c>
      <c r="BC370" s="270">
        <v>0</v>
      </c>
      <c r="BD370" s="270">
        <v>0</v>
      </c>
      <c r="BE370" s="270">
        <v>0</v>
      </c>
      <c r="BF370" s="270">
        <v>0</v>
      </c>
      <c r="BG370" s="270">
        <v>0</v>
      </c>
    </row>
    <row r="371" spans="1:59">
      <c r="A371" s="267" t="s">
        <v>747</v>
      </c>
      <c r="B371" s="268">
        <v>2.7914166666666667</v>
      </c>
      <c r="C371" s="268">
        <v>15</v>
      </c>
      <c r="D371" s="268">
        <v>1.6460000000000001</v>
      </c>
      <c r="E371" s="268"/>
      <c r="F371" s="269">
        <v>4250</v>
      </c>
      <c r="G371" s="270">
        <v>0.155</v>
      </c>
      <c r="H371" s="270">
        <v>0.33100000000000002</v>
      </c>
      <c r="I371" s="270">
        <v>7.4999999999999997E-2</v>
      </c>
      <c r="J371" s="270">
        <v>7.2999999999999995E-2</v>
      </c>
      <c r="K371" s="270">
        <v>0.03</v>
      </c>
      <c r="L371" s="270">
        <v>0.4814166666666666</v>
      </c>
      <c r="M371" s="271">
        <v>36.470588235294116</v>
      </c>
      <c r="N371" s="269">
        <v>4450</v>
      </c>
      <c r="O371" s="269">
        <v>4762</v>
      </c>
      <c r="P371" s="269">
        <v>5095</v>
      </c>
      <c r="Q371" s="269">
        <v>5451</v>
      </c>
      <c r="R371" s="269">
        <v>5832</v>
      </c>
      <c r="S371" s="269" t="s">
        <v>129</v>
      </c>
      <c r="T371" s="270">
        <v>0.223</v>
      </c>
      <c r="U371" s="270">
        <v>0.23799999999999999</v>
      </c>
      <c r="V371" s="270">
        <v>0.255</v>
      </c>
      <c r="W371" s="270">
        <v>0.27300000000000002</v>
      </c>
      <c r="X371" s="270">
        <v>0.29199999999999998</v>
      </c>
      <c r="Y371" s="270">
        <v>0.32500000000000001</v>
      </c>
      <c r="Z371" s="270">
        <v>0.34799999999999998</v>
      </c>
      <c r="AA371" s="270">
        <v>0.372</v>
      </c>
      <c r="AB371" s="270">
        <v>0.39800000000000002</v>
      </c>
      <c r="AC371" s="270">
        <v>0.42599999999999999</v>
      </c>
      <c r="AD371" s="270">
        <v>0.10199999999999999</v>
      </c>
      <c r="AE371" s="270">
        <v>0.104</v>
      </c>
      <c r="AF371" s="270">
        <v>0.106</v>
      </c>
      <c r="AG371" s="270">
        <v>0.108</v>
      </c>
      <c r="AH371" s="270">
        <v>0.11</v>
      </c>
      <c r="AI371" s="270">
        <v>0.08</v>
      </c>
      <c r="AJ371" s="270">
        <v>8.5999999999999993E-2</v>
      </c>
      <c r="AK371" s="270">
        <v>9.1999999999999998E-2</v>
      </c>
      <c r="AL371" s="270">
        <v>9.8000000000000004E-2</v>
      </c>
      <c r="AM371" s="270">
        <v>0.105</v>
      </c>
      <c r="AN371" s="270">
        <v>0.03</v>
      </c>
      <c r="AO371" s="270">
        <v>0.03</v>
      </c>
      <c r="AP371" s="270">
        <v>0.03</v>
      </c>
      <c r="AQ371" s="270">
        <v>0.03</v>
      </c>
      <c r="AR371" s="270">
        <v>0.03</v>
      </c>
      <c r="AS371" s="270">
        <v>0.16600000000000001</v>
      </c>
      <c r="AT371" s="270">
        <v>0.17599999999999999</v>
      </c>
      <c r="AU371" s="270">
        <v>0.187</v>
      </c>
      <c r="AV371" s="270">
        <v>0.19900000000000001</v>
      </c>
      <c r="AW371" s="270">
        <v>0.21099999999999999</v>
      </c>
      <c r="AX371" s="270">
        <v>0</v>
      </c>
      <c r="AY371" s="270">
        <v>0</v>
      </c>
      <c r="AZ371" s="270">
        <v>0</v>
      </c>
      <c r="BA371" s="270">
        <v>0</v>
      </c>
      <c r="BB371" s="270">
        <v>0</v>
      </c>
      <c r="BC371" s="270">
        <v>0</v>
      </c>
      <c r="BD371" s="270">
        <v>0</v>
      </c>
      <c r="BE371" s="270">
        <v>0</v>
      </c>
      <c r="BF371" s="270">
        <v>0</v>
      </c>
      <c r="BG371" s="270">
        <v>0</v>
      </c>
    </row>
    <row r="372" spans="1:59">
      <c r="A372" s="267" t="s">
        <v>748</v>
      </c>
      <c r="B372" s="268">
        <v>0.1595</v>
      </c>
      <c r="C372" s="268">
        <v>0.5</v>
      </c>
      <c r="D372" s="268">
        <v>0</v>
      </c>
      <c r="E372" s="268"/>
      <c r="F372" s="269">
        <v>1275</v>
      </c>
      <c r="G372" s="270">
        <v>5.6000000000000001E-2</v>
      </c>
      <c r="H372" s="270">
        <v>9.6000000000000002E-2</v>
      </c>
      <c r="I372" s="270">
        <v>0</v>
      </c>
      <c r="J372" s="270">
        <v>0</v>
      </c>
      <c r="K372" s="270">
        <v>0.01</v>
      </c>
      <c r="L372" s="270">
        <v>-2.5000000000000022E-3</v>
      </c>
      <c r="M372" s="271">
        <v>43.921568627450981</v>
      </c>
      <c r="N372" s="269">
        <v>1300</v>
      </c>
      <c r="O372" s="269">
        <v>1400</v>
      </c>
      <c r="P372" s="269">
        <v>1500</v>
      </c>
      <c r="Q372" s="269">
        <v>1600</v>
      </c>
      <c r="R372" s="269">
        <v>1620</v>
      </c>
      <c r="S372" s="269" t="s">
        <v>160</v>
      </c>
      <c r="T372" s="270">
        <v>0.12</v>
      </c>
      <c r="U372" s="270">
        <v>0.121</v>
      </c>
      <c r="V372" s="270">
        <v>0.122</v>
      </c>
      <c r="W372" s="270">
        <v>0.123</v>
      </c>
      <c r="X372" s="270">
        <v>0.123</v>
      </c>
      <c r="Y372" s="270">
        <v>0.14599999999999999</v>
      </c>
      <c r="Z372" s="270">
        <v>0.14799999999999999</v>
      </c>
      <c r="AA372" s="270">
        <v>0.15</v>
      </c>
      <c r="AB372" s="270">
        <v>0.152</v>
      </c>
      <c r="AC372" s="270">
        <v>0.152</v>
      </c>
      <c r="AD372" s="270">
        <v>0</v>
      </c>
      <c r="AE372" s="270">
        <v>0</v>
      </c>
      <c r="AF372" s="270">
        <v>0</v>
      </c>
      <c r="AG372" s="270">
        <v>0</v>
      </c>
      <c r="AH372" s="270">
        <v>0</v>
      </c>
      <c r="AI372" s="270">
        <v>0</v>
      </c>
      <c r="AJ372" s="270">
        <v>0</v>
      </c>
      <c r="AK372" s="270">
        <v>0</v>
      </c>
      <c r="AL372" s="270">
        <v>0</v>
      </c>
      <c r="AM372" s="270">
        <v>0</v>
      </c>
      <c r="AN372" s="270">
        <v>3.0000000000000001E-3</v>
      </c>
      <c r="AO372" s="270">
        <v>4.0000000000000001E-3</v>
      </c>
      <c r="AP372" s="270">
        <v>5.0000000000000001E-3</v>
      </c>
      <c r="AQ372" s="270">
        <v>6.0000000000000001E-3</v>
      </c>
      <c r="AR372" s="270">
        <v>6.0000000000000001E-3</v>
      </c>
      <c r="AS372" s="270">
        <v>4.0000000000000001E-3</v>
      </c>
      <c r="AT372" s="270">
        <v>5.0000000000000001E-3</v>
      </c>
      <c r="AU372" s="270">
        <v>6.0000000000000001E-3</v>
      </c>
      <c r="AV372" s="270">
        <v>7.0000000000000001E-3</v>
      </c>
      <c r="AW372" s="270">
        <v>7.0000000000000001E-3</v>
      </c>
      <c r="AX372" s="270">
        <v>0</v>
      </c>
      <c r="AY372" s="270">
        <v>0</v>
      </c>
      <c r="AZ372" s="270">
        <v>0</v>
      </c>
      <c r="BA372" s="270">
        <v>0</v>
      </c>
      <c r="BB372" s="270">
        <v>0</v>
      </c>
      <c r="BC372" s="270">
        <v>0</v>
      </c>
      <c r="BD372" s="270">
        <v>0</v>
      </c>
      <c r="BE372" s="270">
        <v>0</v>
      </c>
      <c r="BF372" s="270">
        <v>0</v>
      </c>
      <c r="BG372" s="270">
        <v>0</v>
      </c>
    </row>
    <row r="373" spans="1:59">
      <c r="A373" s="267" t="s">
        <v>749</v>
      </c>
      <c r="B373" s="268">
        <v>9.9583333333333343E-2</v>
      </c>
      <c r="C373" s="268">
        <v>0.5</v>
      </c>
      <c r="D373" s="268">
        <v>2.5000000000000001E-2</v>
      </c>
      <c r="E373" s="268"/>
      <c r="F373" s="269">
        <v>3744</v>
      </c>
      <c r="G373" s="270">
        <v>0.10100000000000001</v>
      </c>
      <c r="H373" s="270">
        <v>1E-3</v>
      </c>
      <c r="I373" s="270">
        <v>0</v>
      </c>
      <c r="J373" s="270">
        <v>0</v>
      </c>
      <c r="K373" s="270">
        <v>2.9000000000000001E-2</v>
      </c>
      <c r="L373" s="270">
        <v>-5.6416666666666657E-2</v>
      </c>
      <c r="M373" s="271">
        <v>26.976495726495727</v>
      </c>
      <c r="N373" s="269">
        <v>3900</v>
      </c>
      <c r="O373" s="269">
        <v>4000</v>
      </c>
      <c r="P373" s="269">
        <v>4100</v>
      </c>
      <c r="Q373" s="269">
        <v>4200</v>
      </c>
      <c r="R373" s="269">
        <v>4400</v>
      </c>
      <c r="S373" s="269" t="s">
        <v>160</v>
      </c>
      <c r="T373" s="270">
        <v>0.152</v>
      </c>
      <c r="U373" s="270">
        <v>0.155</v>
      </c>
      <c r="V373" s="270">
        <v>0.157</v>
      </c>
      <c r="W373" s="270">
        <v>0.159</v>
      </c>
      <c r="X373" s="270">
        <v>0.16500000000000001</v>
      </c>
      <c r="Y373" s="270">
        <v>6.0000000000000001E-3</v>
      </c>
      <c r="Z373" s="270">
        <v>7.0000000000000001E-3</v>
      </c>
      <c r="AA373" s="270">
        <v>8.0000000000000002E-3</v>
      </c>
      <c r="AB373" s="270">
        <v>8.9999999999999993E-3</v>
      </c>
      <c r="AC373" s="270">
        <v>8.9999999999999993E-3</v>
      </c>
      <c r="AD373" s="270">
        <v>0</v>
      </c>
      <c r="AE373" s="270">
        <v>0</v>
      </c>
      <c r="AF373" s="270">
        <v>0</v>
      </c>
      <c r="AG373" s="270">
        <v>0</v>
      </c>
      <c r="AH373" s="270">
        <v>0</v>
      </c>
      <c r="AI373" s="270">
        <v>0</v>
      </c>
      <c r="AJ373" s="270">
        <v>0</v>
      </c>
      <c r="AK373" s="270">
        <v>0</v>
      </c>
      <c r="AL373" s="270">
        <v>0</v>
      </c>
      <c r="AM373" s="270">
        <v>0</v>
      </c>
      <c r="AN373" s="270">
        <v>3.0000000000000001E-3</v>
      </c>
      <c r="AO373" s="270">
        <v>4.0000000000000001E-3</v>
      </c>
      <c r="AP373" s="270">
        <v>5.0000000000000001E-3</v>
      </c>
      <c r="AQ373" s="270">
        <v>6.0000000000000001E-3</v>
      </c>
      <c r="AR373" s="270">
        <v>8.0000000000000002E-3</v>
      </c>
      <c r="AS373" s="270">
        <v>1E-3</v>
      </c>
      <c r="AT373" s="270">
        <v>1E-3</v>
      </c>
      <c r="AU373" s="270">
        <v>2E-3</v>
      </c>
      <c r="AV373" s="270">
        <v>2E-3</v>
      </c>
      <c r="AW373" s="270">
        <v>2E-3</v>
      </c>
      <c r="AX373" s="270">
        <v>0</v>
      </c>
      <c r="AY373" s="270">
        <v>0</v>
      </c>
      <c r="AZ373" s="270">
        <v>0</v>
      </c>
      <c r="BA373" s="270">
        <v>0</v>
      </c>
      <c r="BB373" s="270">
        <v>0</v>
      </c>
      <c r="BC373" s="270">
        <v>0</v>
      </c>
      <c r="BD373" s="270">
        <v>0</v>
      </c>
      <c r="BE373" s="270">
        <v>0</v>
      </c>
      <c r="BF373" s="270">
        <v>0</v>
      </c>
      <c r="BG373" s="270">
        <v>0</v>
      </c>
    </row>
    <row r="374" spans="1:59">
      <c r="A374" s="267" t="s">
        <v>750</v>
      </c>
      <c r="B374" s="268">
        <v>2.5000000000000001E-3</v>
      </c>
      <c r="C374" s="268">
        <v>0.86399999999999999</v>
      </c>
      <c r="D374" s="268">
        <v>0</v>
      </c>
      <c r="E374" s="268"/>
      <c r="F374" s="269">
        <v>5425</v>
      </c>
      <c r="G374" s="270">
        <v>0.21099999999999999</v>
      </c>
      <c r="H374" s="270">
        <v>6.7000000000000004E-2</v>
      </c>
      <c r="I374" s="270">
        <v>0</v>
      </c>
      <c r="J374" s="270">
        <v>0</v>
      </c>
      <c r="K374" s="270">
        <v>0.109</v>
      </c>
      <c r="L374" s="270">
        <v>-0.38450000000000001</v>
      </c>
      <c r="M374" s="271">
        <v>38.894009216589865</v>
      </c>
      <c r="N374" s="269">
        <v>6100</v>
      </c>
      <c r="O374" s="269">
        <v>6200</v>
      </c>
      <c r="P374" s="269">
        <v>6300</v>
      </c>
      <c r="Q374" s="269">
        <v>6400</v>
      </c>
      <c r="R374" s="269">
        <v>6600</v>
      </c>
      <c r="S374" s="269" t="s">
        <v>160</v>
      </c>
      <c r="T374" s="270">
        <v>0.378</v>
      </c>
      <c r="U374" s="270">
        <v>0.38</v>
      </c>
      <c r="V374" s="270">
        <v>0.38200000000000001</v>
      </c>
      <c r="W374" s="270">
        <v>0.38400000000000001</v>
      </c>
      <c r="X374" s="270">
        <v>0.39</v>
      </c>
      <c r="Y374" s="270">
        <v>0.1</v>
      </c>
      <c r="Z374" s="270">
        <v>0.1</v>
      </c>
      <c r="AA374" s="270">
        <v>0.1</v>
      </c>
      <c r="AB374" s="270">
        <v>0.1</v>
      </c>
      <c r="AC374" s="270">
        <v>0.1</v>
      </c>
      <c r="AD374" s="270">
        <v>0</v>
      </c>
      <c r="AE374" s="270">
        <v>0</v>
      </c>
      <c r="AF374" s="270">
        <v>0</v>
      </c>
      <c r="AG374" s="270">
        <v>0</v>
      </c>
      <c r="AH374" s="270">
        <v>0</v>
      </c>
      <c r="AI374" s="270">
        <v>0</v>
      </c>
      <c r="AJ374" s="270">
        <v>0</v>
      </c>
      <c r="AK374" s="270">
        <v>0</v>
      </c>
      <c r="AL374" s="270">
        <v>0</v>
      </c>
      <c r="AM374" s="270">
        <v>0</v>
      </c>
      <c r="AN374" s="270">
        <v>0</v>
      </c>
      <c r="AO374" s="270">
        <v>0</v>
      </c>
      <c r="AP374" s="270">
        <v>0</v>
      </c>
      <c r="AQ374" s="270">
        <v>0</v>
      </c>
      <c r="AR374" s="270">
        <v>0</v>
      </c>
      <c r="AS374" s="270">
        <v>1E-3</v>
      </c>
      <c r="AT374" s="270">
        <v>1E-3</v>
      </c>
      <c r="AU374" s="270">
        <v>1E-3</v>
      </c>
      <c r="AV374" s="270">
        <v>1E-3</v>
      </c>
      <c r="AW374" s="270">
        <v>2E-3</v>
      </c>
      <c r="AX374" s="270">
        <v>0</v>
      </c>
      <c r="AY374" s="270">
        <v>0</v>
      </c>
      <c r="AZ374" s="270">
        <v>0</v>
      </c>
      <c r="BA374" s="270">
        <v>0</v>
      </c>
      <c r="BB374" s="270">
        <v>0</v>
      </c>
      <c r="BC374" s="270">
        <v>0</v>
      </c>
      <c r="BD374" s="270">
        <v>0</v>
      </c>
      <c r="BE374" s="270">
        <v>0</v>
      </c>
      <c r="BF374" s="270">
        <v>0</v>
      </c>
      <c r="BG374" s="270">
        <v>0</v>
      </c>
    </row>
    <row r="375" spans="1:59">
      <c r="A375" s="267" t="s">
        <v>751</v>
      </c>
      <c r="B375" s="268">
        <v>8.4166666666666678E-3</v>
      </c>
      <c r="C375" s="268">
        <v>1.6E-2</v>
      </c>
      <c r="D375" s="268">
        <v>0</v>
      </c>
      <c r="E375" s="268"/>
      <c r="F375" s="269">
        <v>180</v>
      </c>
      <c r="G375" s="270">
        <v>8.0000000000000002E-3</v>
      </c>
      <c r="H375" s="270">
        <v>0</v>
      </c>
      <c r="I375" s="270">
        <v>0</v>
      </c>
      <c r="J375" s="270">
        <v>0</v>
      </c>
      <c r="K375" s="270">
        <v>1E-3</v>
      </c>
      <c r="L375" s="270">
        <v>-5.8333333333333327E-4</v>
      </c>
      <c r="M375" s="271">
        <v>44.444444444444443</v>
      </c>
      <c r="N375" s="269">
        <v>195</v>
      </c>
      <c r="O375" s="269">
        <v>200</v>
      </c>
      <c r="P375" s="269">
        <v>200</v>
      </c>
      <c r="Q375" s="269">
        <v>200</v>
      </c>
      <c r="R375" s="269">
        <v>200</v>
      </c>
      <c r="S375" s="269" t="s">
        <v>160</v>
      </c>
      <c r="T375" s="270">
        <v>8.0000000000000002E-3</v>
      </c>
      <c r="U375" s="270">
        <v>8.0000000000000002E-3</v>
      </c>
      <c r="V375" s="270">
        <v>8.0000000000000002E-3</v>
      </c>
      <c r="W375" s="270">
        <v>8.0000000000000002E-3</v>
      </c>
      <c r="X375" s="270">
        <v>8.0000000000000002E-3</v>
      </c>
      <c r="Y375" s="270">
        <v>0</v>
      </c>
      <c r="Z375" s="270">
        <v>0</v>
      </c>
      <c r="AA375" s="270">
        <v>0</v>
      </c>
      <c r="AB375" s="270">
        <v>0</v>
      </c>
      <c r="AC375" s="270">
        <v>0</v>
      </c>
      <c r="AD375" s="270">
        <v>0</v>
      </c>
      <c r="AE375" s="270">
        <v>0</v>
      </c>
      <c r="AF375" s="270">
        <v>0</v>
      </c>
      <c r="AG375" s="270">
        <v>0</v>
      </c>
      <c r="AH375" s="270">
        <v>0</v>
      </c>
      <c r="AI375" s="270">
        <v>0</v>
      </c>
      <c r="AJ375" s="270">
        <v>0</v>
      </c>
      <c r="AK375" s="270">
        <v>0</v>
      </c>
      <c r="AL375" s="270">
        <v>0</v>
      </c>
      <c r="AM375" s="270">
        <v>0</v>
      </c>
      <c r="AN375" s="270">
        <v>2E-3</v>
      </c>
      <c r="AO375" s="270">
        <v>2E-3</v>
      </c>
      <c r="AP375" s="270">
        <v>2E-3</v>
      </c>
      <c r="AQ375" s="270">
        <v>2E-3</v>
      </c>
      <c r="AR375" s="270">
        <v>2E-3</v>
      </c>
      <c r="AS375" s="270">
        <v>1E-3</v>
      </c>
      <c r="AT375" s="270">
        <v>1E-3</v>
      </c>
      <c r="AU375" s="270">
        <v>1E-3</v>
      </c>
      <c r="AV375" s="270">
        <v>1E-3</v>
      </c>
      <c r="AW375" s="270">
        <v>1E-3</v>
      </c>
      <c r="AX375" s="270">
        <v>0</v>
      </c>
      <c r="AY375" s="270">
        <v>0</v>
      </c>
      <c r="AZ375" s="270">
        <v>0</v>
      </c>
      <c r="BA375" s="270">
        <v>0</v>
      </c>
      <c r="BB375" s="270">
        <v>0</v>
      </c>
      <c r="BC375" s="270">
        <v>0</v>
      </c>
      <c r="BD375" s="270">
        <v>0</v>
      </c>
      <c r="BE375" s="270">
        <v>0</v>
      </c>
      <c r="BF375" s="270">
        <v>0</v>
      </c>
      <c r="BG375" s="270">
        <v>0</v>
      </c>
    </row>
    <row r="376" spans="1:59">
      <c r="A376" s="267" t="s">
        <v>752</v>
      </c>
      <c r="B376" s="268">
        <v>0.13900000000000004</v>
      </c>
      <c r="C376" s="268">
        <v>0.2</v>
      </c>
      <c r="D376" s="268">
        <v>0</v>
      </c>
      <c r="E376" s="268"/>
      <c r="F376" s="269">
        <v>2004</v>
      </c>
      <c r="G376" s="270">
        <v>7.9000000000000001E-2</v>
      </c>
      <c r="H376" s="270">
        <v>6.0000000000000001E-3</v>
      </c>
      <c r="I376" s="270">
        <v>0</v>
      </c>
      <c r="J376" s="270">
        <v>0</v>
      </c>
      <c r="K376" s="270">
        <v>4.4999999999999998E-2</v>
      </c>
      <c r="L376" s="270">
        <v>9.0000000000000357E-3</v>
      </c>
      <c r="M376" s="271">
        <v>39.421157684630735</v>
      </c>
      <c r="N376" s="269">
        <v>2100</v>
      </c>
      <c r="O376" s="269">
        <v>2200</v>
      </c>
      <c r="P376" s="269">
        <v>2300</v>
      </c>
      <c r="Q376" s="269">
        <v>2400</v>
      </c>
      <c r="R376" s="269">
        <v>2420</v>
      </c>
      <c r="S376" s="269" t="s">
        <v>160</v>
      </c>
      <c r="T376" s="270">
        <v>0.125</v>
      </c>
      <c r="U376" s="270">
        <v>0.13</v>
      </c>
      <c r="V376" s="270">
        <v>0.13</v>
      </c>
      <c r="W376" s="270">
        <v>0.13</v>
      </c>
      <c r="X376" s="270">
        <v>0.13</v>
      </c>
      <c r="Y376" s="270">
        <v>4.0000000000000001E-3</v>
      </c>
      <c r="Z376" s="270">
        <v>5.0000000000000001E-3</v>
      </c>
      <c r="AA376" s="270">
        <v>0.01</v>
      </c>
      <c r="AB376" s="270">
        <v>1.2E-2</v>
      </c>
      <c r="AC376" s="270">
        <v>1.2E-2</v>
      </c>
      <c r="AD376" s="270">
        <v>0</v>
      </c>
      <c r="AE376" s="270">
        <v>0</v>
      </c>
      <c r="AF376" s="270">
        <v>0</v>
      </c>
      <c r="AG376" s="270">
        <v>0</v>
      </c>
      <c r="AH376" s="270">
        <v>0</v>
      </c>
      <c r="AI376" s="270">
        <v>0</v>
      </c>
      <c r="AJ376" s="270">
        <v>0</v>
      </c>
      <c r="AK376" s="270">
        <v>0</v>
      </c>
      <c r="AL376" s="270">
        <v>0</v>
      </c>
      <c r="AM376" s="270">
        <v>0</v>
      </c>
      <c r="AN376" s="270">
        <v>3.0000000000000001E-3</v>
      </c>
      <c r="AO376" s="270">
        <v>0</v>
      </c>
      <c r="AP376" s="270">
        <v>3.0000000000000001E-3</v>
      </c>
      <c r="AQ376" s="270">
        <v>3.0000000000000001E-3</v>
      </c>
      <c r="AR376" s="270">
        <v>3.0000000000000001E-3</v>
      </c>
      <c r="AS376" s="270">
        <v>2E-3</v>
      </c>
      <c r="AT376" s="270">
        <v>2E-3</v>
      </c>
      <c r="AU376" s="270">
        <v>2E-3</v>
      </c>
      <c r="AV376" s="270">
        <v>2E-3</v>
      </c>
      <c r="AW376" s="270">
        <v>2E-3</v>
      </c>
      <c r="AX376" s="270">
        <v>0</v>
      </c>
      <c r="AY376" s="270">
        <v>0</v>
      </c>
      <c r="AZ376" s="270">
        <v>0</v>
      </c>
      <c r="BA376" s="270">
        <v>0</v>
      </c>
      <c r="BB376" s="270">
        <v>0</v>
      </c>
      <c r="BC376" s="270">
        <v>0</v>
      </c>
      <c r="BD376" s="270">
        <v>0</v>
      </c>
      <c r="BE376" s="270">
        <v>0</v>
      </c>
      <c r="BF376" s="270">
        <v>0</v>
      </c>
      <c r="BG376" s="270">
        <v>0</v>
      </c>
    </row>
    <row r="377" spans="1:59">
      <c r="A377" s="267" t="s">
        <v>753</v>
      </c>
      <c r="B377" s="268">
        <v>8.333333333333335E-4</v>
      </c>
      <c r="C377" s="268">
        <v>0.05</v>
      </c>
      <c r="D377" s="268">
        <v>0</v>
      </c>
      <c r="E377" s="268"/>
      <c r="F377" s="269">
        <v>33</v>
      </c>
      <c r="G377" s="270">
        <v>1E-3</v>
      </c>
      <c r="H377" s="270">
        <v>0</v>
      </c>
      <c r="I377" s="270">
        <v>0</v>
      </c>
      <c r="J377" s="270">
        <v>0</v>
      </c>
      <c r="K377" s="270">
        <v>0</v>
      </c>
      <c r="L377" s="270">
        <v>-1.6666666666666653E-4</v>
      </c>
      <c r="M377" s="271">
        <v>30.303030303030305</v>
      </c>
      <c r="N377" s="269">
        <v>40</v>
      </c>
      <c r="O377" s="269">
        <v>44</v>
      </c>
      <c r="P377" s="269">
        <v>45</v>
      </c>
      <c r="Q377" s="269">
        <v>50</v>
      </c>
      <c r="R377" s="269">
        <v>50</v>
      </c>
      <c r="S377" s="269" t="s">
        <v>160</v>
      </c>
      <c r="T377" s="270">
        <v>2E-3</v>
      </c>
      <c r="U377" s="270">
        <v>2E-3</v>
      </c>
      <c r="V377" s="270">
        <v>2E-3</v>
      </c>
      <c r="W377" s="270">
        <v>3.0000000000000001E-3</v>
      </c>
      <c r="X377" s="270">
        <v>3.0000000000000001E-3</v>
      </c>
      <c r="Y377" s="270">
        <v>0</v>
      </c>
      <c r="Z377" s="270">
        <v>0</v>
      </c>
      <c r="AA377" s="270">
        <v>0</v>
      </c>
      <c r="AB377" s="270">
        <v>0</v>
      </c>
      <c r="AC377" s="270">
        <v>0</v>
      </c>
      <c r="AD377" s="270">
        <v>0</v>
      </c>
      <c r="AE377" s="270">
        <v>0</v>
      </c>
      <c r="AF377" s="270">
        <v>0</v>
      </c>
      <c r="AG377" s="270">
        <v>0</v>
      </c>
      <c r="AH377" s="270">
        <v>0</v>
      </c>
      <c r="AI377" s="270">
        <v>0</v>
      </c>
      <c r="AJ377" s="270">
        <v>0</v>
      </c>
      <c r="AK377" s="270">
        <v>0</v>
      </c>
      <c r="AL377" s="270">
        <v>0</v>
      </c>
      <c r="AM377" s="270">
        <v>0</v>
      </c>
      <c r="AN377" s="270">
        <v>1E-3</v>
      </c>
      <c r="AO377" s="270">
        <v>1E-3</v>
      </c>
      <c r="AP377" s="270">
        <v>1E-3</v>
      </c>
      <c r="AQ377" s="270">
        <v>1E-3</v>
      </c>
      <c r="AR377" s="270">
        <v>1E-3</v>
      </c>
      <c r="AS377" s="270">
        <v>0</v>
      </c>
      <c r="AT377" s="270">
        <v>0</v>
      </c>
      <c r="AU377" s="270">
        <v>0</v>
      </c>
      <c r="AV377" s="270">
        <v>0</v>
      </c>
      <c r="AW377" s="270">
        <v>0</v>
      </c>
      <c r="AX377" s="270">
        <v>0</v>
      </c>
      <c r="AY377" s="270">
        <v>0</v>
      </c>
      <c r="AZ377" s="270">
        <v>0</v>
      </c>
      <c r="BA377" s="270">
        <v>0</v>
      </c>
      <c r="BB377" s="270">
        <v>0</v>
      </c>
      <c r="BC377" s="270">
        <v>0</v>
      </c>
      <c r="BD377" s="270">
        <v>0</v>
      </c>
      <c r="BE377" s="270">
        <v>0</v>
      </c>
      <c r="BF377" s="270">
        <v>0</v>
      </c>
      <c r="BG377" s="270">
        <v>0</v>
      </c>
    </row>
    <row r="378" spans="1:59">
      <c r="A378" s="267" t="s">
        <v>754</v>
      </c>
      <c r="B378" s="268">
        <v>4.3416666666666666E-2</v>
      </c>
      <c r="C378" s="268">
        <v>0.25</v>
      </c>
      <c r="D378" s="268">
        <v>0</v>
      </c>
      <c r="E378" s="268"/>
      <c r="F378" s="269">
        <v>859</v>
      </c>
      <c r="G378" s="270">
        <v>3.3000000000000002E-2</v>
      </c>
      <c r="H378" s="270">
        <v>2E-3</v>
      </c>
      <c r="I378" s="270">
        <v>0</v>
      </c>
      <c r="J378" s="270">
        <v>1E-3</v>
      </c>
      <c r="K378" s="270">
        <v>2E-3</v>
      </c>
      <c r="L378" s="270">
        <v>5.4166666666666599E-3</v>
      </c>
      <c r="M378" s="271">
        <v>38.416763678696157</v>
      </c>
      <c r="N378" s="269">
        <v>955</v>
      </c>
      <c r="O378" s="269">
        <v>1055</v>
      </c>
      <c r="P378" s="269">
        <v>1155</v>
      </c>
      <c r="Q378" s="269">
        <v>1255</v>
      </c>
      <c r="R378" s="269">
        <v>1355</v>
      </c>
      <c r="S378" s="269" t="s">
        <v>216</v>
      </c>
      <c r="T378" s="270">
        <v>3.3000000000000002E-2</v>
      </c>
      <c r="U378" s="270">
        <v>3.6999999999999998E-2</v>
      </c>
      <c r="V378" s="270">
        <v>4.2000000000000003E-2</v>
      </c>
      <c r="W378" s="270">
        <v>4.7E-2</v>
      </c>
      <c r="X378" s="270">
        <v>5.1999999999999998E-2</v>
      </c>
      <c r="Y378" s="270">
        <v>4.0000000000000001E-3</v>
      </c>
      <c r="Z378" s="270">
        <v>4.0000000000000001E-3</v>
      </c>
      <c r="AA378" s="270">
        <v>4.0000000000000001E-3</v>
      </c>
      <c r="AB378" s="270">
        <v>5.0000000000000001E-3</v>
      </c>
      <c r="AC378" s="270">
        <v>5.0000000000000001E-3</v>
      </c>
      <c r="AD378" s="270">
        <v>0</v>
      </c>
      <c r="AE378" s="270">
        <v>0</v>
      </c>
      <c r="AF378" s="270">
        <v>0</v>
      </c>
      <c r="AG378" s="270">
        <v>0</v>
      </c>
      <c r="AH378" s="270">
        <v>0</v>
      </c>
      <c r="AI378" s="270">
        <v>2E-3</v>
      </c>
      <c r="AJ378" s="270">
        <v>2E-3</v>
      </c>
      <c r="AK378" s="270">
        <v>3.0000000000000001E-3</v>
      </c>
      <c r="AL378" s="270">
        <v>3.0000000000000001E-3</v>
      </c>
      <c r="AM378" s="270">
        <v>3.0000000000000001E-3</v>
      </c>
      <c r="AN378" s="270">
        <v>3.0000000000000001E-3</v>
      </c>
      <c r="AO378" s="270">
        <v>3.0000000000000001E-3</v>
      </c>
      <c r="AP378" s="270">
        <v>3.0000000000000001E-3</v>
      </c>
      <c r="AQ378" s="270">
        <v>3.0000000000000001E-3</v>
      </c>
      <c r="AR378" s="270">
        <v>3.0000000000000001E-3</v>
      </c>
      <c r="AS378" s="270">
        <v>8.0000000000000002E-3</v>
      </c>
      <c r="AT378" s="270">
        <v>8.9999999999999993E-3</v>
      </c>
      <c r="AU378" s="270">
        <v>0.01</v>
      </c>
      <c r="AV378" s="270">
        <v>1.0999999999999999E-2</v>
      </c>
      <c r="AW378" s="270">
        <v>1.2E-2</v>
      </c>
      <c r="AX378" s="270">
        <v>0</v>
      </c>
      <c r="AY378" s="270">
        <v>0</v>
      </c>
      <c r="AZ378" s="270">
        <v>0</v>
      </c>
      <c r="BA378" s="270">
        <v>0</v>
      </c>
      <c r="BB378" s="270">
        <v>0</v>
      </c>
      <c r="BC378" s="270">
        <v>0</v>
      </c>
      <c r="BD378" s="270">
        <v>0</v>
      </c>
      <c r="BE378" s="270">
        <v>0</v>
      </c>
      <c r="BF378" s="270">
        <v>0</v>
      </c>
      <c r="BG378" s="270">
        <v>0</v>
      </c>
    </row>
    <row r="379" spans="1:59">
      <c r="A379" s="267" t="s">
        <v>755</v>
      </c>
      <c r="B379" s="268">
        <v>0.46300000000000008</v>
      </c>
      <c r="C379" s="268">
        <v>2</v>
      </c>
      <c r="D379" s="268">
        <v>4.8000000000000001E-2</v>
      </c>
      <c r="E379" s="268"/>
      <c r="F379" s="269">
        <v>2675</v>
      </c>
      <c r="G379" s="270">
        <v>0.18</v>
      </c>
      <c r="H379" s="270">
        <v>0.03</v>
      </c>
      <c r="I379" s="270">
        <v>5.7000000000000002E-2</v>
      </c>
      <c r="J379" s="270">
        <v>0.03</v>
      </c>
      <c r="K379" s="270">
        <v>0.05</v>
      </c>
      <c r="L379" s="270">
        <v>6.800000000000006E-2</v>
      </c>
      <c r="M379" s="271">
        <v>67.289719626168221</v>
      </c>
      <c r="N379" s="269">
        <v>2700</v>
      </c>
      <c r="O379" s="269">
        <v>2750</v>
      </c>
      <c r="P379" s="269">
        <v>2800</v>
      </c>
      <c r="Q379" s="269">
        <v>2850</v>
      </c>
      <c r="R379" s="269">
        <v>2900</v>
      </c>
      <c r="S379" s="269" t="s">
        <v>142</v>
      </c>
      <c r="T379" s="270">
        <v>0.186</v>
      </c>
      <c r="U379" s="270">
        <v>0.188</v>
      </c>
      <c r="V379" s="270">
        <v>0.19</v>
      </c>
      <c r="W379" s="270">
        <v>0.192</v>
      </c>
      <c r="X379" s="270">
        <v>0.19400000000000001</v>
      </c>
      <c r="Y379" s="270">
        <v>3.5000000000000003E-2</v>
      </c>
      <c r="Z379" s="270">
        <v>3.6999999999999998E-2</v>
      </c>
      <c r="AA379" s="270">
        <v>3.9E-2</v>
      </c>
      <c r="AB379" s="270">
        <v>4.1000000000000002E-2</v>
      </c>
      <c r="AC379" s="270">
        <v>4.2999999999999997E-2</v>
      </c>
      <c r="AD379" s="270">
        <v>0.06</v>
      </c>
      <c r="AE379" s="270">
        <v>6.5000000000000002E-2</v>
      </c>
      <c r="AF379" s="270">
        <v>7.0000000000000007E-2</v>
      </c>
      <c r="AG379" s="270">
        <v>7.4999999999999997E-2</v>
      </c>
      <c r="AH379" s="270">
        <v>0.08</v>
      </c>
      <c r="AI379" s="270">
        <v>3.1E-2</v>
      </c>
      <c r="AJ379" s="270">
        <v>3.2000000000000001E-2</v>
      </c>
      <c r="AK379" s="270">
        <v>3.3000000000000002E-2</v>
      </c>
      <c r="AL379" s="270">
        <v>3.4000000000000002E-2</v>
      </c>
      <c r="AM379" s="270">
        <v>3.5000000000000003E-2</v>
      </c>
      <c r="AN379" s="270">
        <v>0.05</v>
      </c>
      <c r="AO379" s="270">
        <v>0.05</v>
      </c>
      <c r="AP379" s="270">
        <v>0.05</v>
      </c>
      <c r="AQ379" s="270">
        <v>0.05</v>
      </c>
      <c r="AR379" s="270">
        <v>0.05</v>
      </c>
      <c r="AS379" s="270">
        <v>7.0999999999999994E-2</v>
      </c>
      <c r="AT379" s="270">
        <v>7.2999999999999995E-2</v>
      </c>
      <c r="AU379" s="270">
        <v>7.4999999999999997E-2</v>
      </c>
      <c r="AV379" s="270">
        <v>7.6999999999999999E-2</v>
      </c>
      <c r="AW379" s="270">
        <v>7.9000000000000001E-2</v>
      </c>
      <c r="AX379" s="270">
        <v>0</v>
      </c>
      <c r="AY379" s="270">
        <v>0</v>
      </c>
      <c r="AZ379" s="270">
        <v>0</v>
      </c>
      <c r="BA379" s="270">
        <v>0</v>
      </c>
      <c r="BB379" s="270">
        <v>0</v>
      </c>
      <c r="BC379" s="270">
        <v>0</v>
      </c>
      <c r="BD379" s="270">
        <v>0</v>
      </c>
      <c r="BE379" s="270">
        <v>0</v>
      </c>
      <c r="BF379" s="270">
        <v>0</v>
      </c>
      <c r="BG379" s="270">
        <v>0</v>
      </c>
    </row>
    <row r="380" spans="1:59">
      <c r="A380" s="267" t="s">
        <v>756</v>
      </c>
      <c r="B380" s="268">
        <v>0.80449999999999999</v>
      </c>
      <c r="C380" s="268">
        <v>2</v>
      </c>
      <c r="D380" s="268">
        <v>0</v>
      </c>
      <c r="E380" s="268"/>
      <c r="F380" s="269">
        <v>8870</v>
      </c>
      <c r="G380" s="270">
        <v>0.54500000000000004</v>
      </c>
      <c r="H380" s="270">
        <v>0.155</v>
      </c>
      <c r="I380" s="270">
        <v>0</v>
      </c>
      <c r="J380" s="270">
        <v>0</v>
      </c>
      <c r="K380" s="270">
        <v>7.4999999999999997E-2</v>
      </c>
      <c r="L380" s="270">
        <v>2.9499999999999971E-2</v>
      </c>
      <c r="M380" s="271">
        <v>61.443066516347237</v>
      </c>
      <c r="N380" s="269">
        <v>15700</v>
      </c>
      <c r="O380" s="269">
        <v>16700</v>
      </c>
      <c r="P380" s="269">
        <v>17700</v>
      </c>
      <c r="Q380" s="269">
        <v>18700</v>
      </c>
      <c r="R380" s="269">
        <v>19700</v>
      </c>
      <c r="S380" s="269" t="s">
        <v>216</v>
      </c>
      <c r="T380" s="270">
        <v>0.72499999999999998</v>
      </c>
      <c r="U380" s="270">
        <v>1.1000000000000001</v>
      </c>
      <c r="V380" s="270">
        <v>1.25</v>
      </c>
      <c r="W380" s="270">
        <v>1.4</v>
      </c>
      <c r="X380" s="270">
        <v>1.55</v>
      </c>
      <c r="Y380" s="270">
        <v>0.19</v>
      </c>
      <c r="Z380" s="270">
        <v>0.22500000000000001</v>
      </c>
      <c r="AA380" s="270">
        <v>0.25</v>
      </c>
      <c r="AB380" s="270">
        <v>0.3</v>
      </c>
      <c r="AC380" s="270">
        <v>0.4</v>
      </c>
      <c r="AD380" s="270">
        <v>0</v>
      </c>
      <c r="AE380" s="270">
        <v>0</v>
      </c>
      <c r="AF380" s="270">
        <v>0</v>
      </c>
      <c r="AG380" s="270">
        <v>0</v>
      </c>
      <c r="AH380" s="270">
        <v>0</v>
      </c>
      <c r="AI380" s="270">
        <v>0</v>
      </c>
      <c r="AJ380" s="270">
        <v>0</v>
      </c>
      <c r="AK380" s="270">
        <v>0</v>
      </c>
      <c r="AL380" s="270">
        <v>0</v>
      </c>
      <c r="AM380" s="270">
        <v>0</v>
      </c>
      <c r="AN380" s="270">
        <v>1.2E-2</v>
      </c>
      <c r="AO380" s="270">
        <v>1.4999999999999999E-2</v>
      </c>
      <c r="AP380" s="270">
        <v>1.4999999999999999E-2</v>
      </c>
      <c r="AQ380" s="270">
        <v>1.4999999999999999E-2</v>
      </c>
      <c r="AR380" s="270">
        <v>1.4999999999999999E-2</v>
      </c>
      <c r="AS380" s="270">
        <v>4.8000000000000001E-2</v>
      </c>
      <c r="AT380" s="270">
        <v>6.9000000000000006E-2</v>
      </c>
      <c r="AU380" s="270">
        <v>7.8E-2</v>
      </c>
      <c r="AV380" s="270">
        <v>8.8999999999999996E-2</v>
      </c>
      <c r="AW380" s="270">
        <v>0.10100000000000001</v>
      </c>
      <c r="AX380" s="270">
        <v>0</v>
      </c>
      <c r="AY380" s="270">
        <v>0</v>
      </c>
      <c r="AZ380" s="270">
        <v>0</v>
      </c>
      <c r="BA380" s="270">
        <v>0</v>
      </c>
      <c r="BB380" s="270">
        <v>0</v>
      </c>
      <c r="BC380" s="270">
        <v>0</v>
      </c>
      <c r="BD380" s="270">
        <v>0</v>
      </c>
      <c r="BE380" s="270">
        <v>0</v>
      </c>
      <c r="BF380" s="270">
        <v>0</v>
      </c>
      <c r="BG380" s="270">
        <v>0</v>
      </c>
    </row>
    <row r="381" spans="1:59">
      <c r="A381" s="267" t="s">
        <v>757</v>
      </c>
      <c r="B381" s="268">
        <v>0.19775000000000001</v>
      </c>
      <c r="C381" s="268">
        <v>1.1000000000000001</v>
      </c>
      <c r="D381" s="268">
        <v>0</v>
      </c>
      <c r="E381" s="268"/>
      <c r="F381" s="269">
        <v>2745</v>
      </c>
      <c r="G381" s="270">
        <v>0.108</v>
      </c>
      <c r="H381" s="270">
        <v>1.7000000000000001E-2</v>
      </c>
      <c r="I381" s="270">
        <v>2.1999999999999999E-2</v>
      </c>
      <c r="J381" s="270">
        <v>1E-3</v>
      </c>
      <c r="K381" s="270">
        <v>5.0000000000000001E-3</v>
      </c>
      <c r="L381" s="270">
        <v>4.4750000000000012E-2</v>
      </c>
      <c r="M381" s="271">
        <v>39.344262295081968</v>
      </c>
      <c r="N381" s="269">
        <v>3500</v>
      </c>
      <c r="O381" s="269">
        <v>4000</v>
      </c>
      <c r="P381" s="269">
        <v>4500</v>
      </c>
      <c r="Q381" s="269">
        <v>5000</v>
      </c>
      <c r="R381" s="269">
        <v>5500</v>
      </c>
      <c r="S381" s="269" t="s">
        <v>142</v>
      </c>
      <c r="T381" s="270">
        <v>0.13700000000000001</v>
      </c>
      <c r="U381" s="270">
        <v>0.157</v>
      </c>
      <c r="V381" s="270">
        <v>0.17699999999999999</v>
      </c>
      <c r="W381" s="270">
        <v>0.19600000000000001</v>
      </c>
      <c r="X381" s="270">
        <v>0.216</v>
      </c>
      <c r="Y381" s="270">
        <v>4.9000000000000002E-2</v>
      </c>
      <c r="Z381" s="270">
        <v>5.6000000000000001E-2</v>
      </c>
      <c r="AA381" s="270">
        <v>6.3E-2</v>
      </c>
      <c r="AB381" s="270">
        <v>7.0000000000000007E-2</v>
      </c>
      <c r="AC381" s="270">
        <v>7.6999999999999999E-2</v>
      </c>
      <c r="AD381" s="270">
        <v>0</v>
      </c>
      <c r="AE381" s="270">
        <v>0</v>
      </c>
      <c r="AF381" s="270">
        <v>0</v>
      </c>
      <c r="AG381" s="270">
        <v>0</v>
      </c>
      <c r="AH381" s="270">
        <v>0</v>
      </c>
      <c r="AI381" s="270">
        <v>0</v>
      </c>
      <c r="AJ381" s="270">
        <v>0</v>
      </c>
      <c r="AK381" s="270">
        <v>0</v>
      </c>
      <c r="AL381" s="270">
        <v>0</v>
      </c>
      <c r="AM381" s="270">
        <v>0</v>
      </c>
      <c r="AN381" s="270">
        <v>0</v>
      </c>
      <c r="AO381" s="270">
        <v>0</v>
      </c>
      <c r="AP381" s="270">
        <v>0</v>
      </c>
      <c r="AQ381" s="270">
        <v>0</v>
      </c>
      <c r="AR381" s="270">
        <v>0</v>
      </c>
      <c r="AS381" s="270">
        <v>0.05</v>
      </c>
      <c r="AT381" s="270">
        <v>5.7000000000000002E-2</v>
      </c>
      <c r="AU381" s="270">
        <v>6.4000000000000001E-2</v>
      </c>
      <c r="AV381" s="270">
        <v>7.0999999999999994E-2</v>
      </c>
      <c r="AW381" s="270">
        <v>7.8E-2</v>
      </c>
      <c r="AX381" s="270">
        <v>0</v>
      </c>
      <c r="AY381" s="270">
        <v>0</v>
      </c>
      <c r="AZ381" s="270">
        <v>0</v>
      </c>
      <c r="BA381" s="270">
        <v>0</v>
      </c>
      <c r="BB381" s="270">
        <v>0</v>
      </c>
      <c r="BC381" s="270">
        <v>0</v>
      </c>
      <c r="BD381" s="270">
        <v>0</v>
      </c>
      <c r="BE381" s="270">
        <v>0</v>
      </c>
      <c r="BF381" s="270">
        <v>0</v>
      </c>
      <c r="BG381" s="270">
        <v>0</v>
      </c>
    </row>
    <row r="382" spans="1:59">
      <c r="A382" s="267" t="s">
        <v>758</v>
      </c>
      <c r="B382" s="268">
        <v>0.56299999999999994</v>
      </c>
      <c r="C382" s="268">
        <v>0</v>
      </c>
      <c r="D382" s="268">
        <v>0.01</v>
      </c>
      <c r="E382" s="268"/>
      <c r="F382" s="269">
        <v>550</v>
      </c>
      <c r="G382" s="270">
        <v>0.44800000000000001</v>
      </c>
      <c r="H382" s="270">
        <v>5.8000000000000003E-2</v>
      </c>
      <c r="I382" s="270">
        <v>0</v>
      </c>
      <c r="J382" s="270">
        <v>0</v>
      </c>
      <c r="K382" s="270">
        <v>1.4999999999999999E-2</v>
      </c>
      <c r="L382" s="270">
        <v>3.1999999999999917E-2</v>
      </c>
      <c r="M382" s="271">
        <v>814.5454545454545</v>
      </c>
      <c r="N382" s="269">
        <v>600</v>
      </c>
      <c r="O382" s="269">
        <v>721</v>
      </c>
      <c r="P382" s="269">
        <v>0</v>
      </c>
      <c r="Q382" s="269">
        <v>0</v>
      </c>
      <c r="R382" s="269">
        <v>0</v>
      </c>
      <c r="S382" s="269" t="s">
        <v>216</v>
      </c>
      <c r="T382" s="270">
        <v>0.73899999999999999</v>
      </c>
      <c r="U382" s="270">
        <v>0.97</v>
      </c>
      <c r="V382" s="270">
        <v>0</v>
      </c>
      <c r="W382" s="270">
        <v>0</v>
      </c>
      <c r="X382" s="270">
        <v>0</v>
      </c>
      <c r="Y382" s="270">
        <v>0.14699999999999999</v>
      </c>
      <c r="Z382" s="270">
        <v>0.17699999999999999</v>
      </c>
      <c r="AA382" s="270">
        <v>0</v>
      </c>
      <c r="AB382" s="270">
        <v>0</v>
      </c>
      <c r="AC382" s="270">
        <v>0</v>
      </c>
      <c r="AD382" s="270">
        <v>0</v>
      </c>
      <c r="AE382" s="270">
        <v>0</v>
      </c>
      <c r="AF382" s="270">
        <v>0</v>
      </c>
      <c r="AG382" s="270">
        <v>0</v>
      </c>
      <c r="AH382" s="270">
        <v>0</v>
      </c>
      <c r="AI382" s="270">
        <v>0</v>
      </c>
      <c r="AJ382" s="270">
        <v>0</v>
      </c>
      <c r="AK382" s="270">
        <v>0</v>
      </c>
      <c r="AL382" s="270">
        <v>0</v>
      </c>
      <c r="AM382" s="270">
        <v>0</v>
      </c>
      <c r="AN382" s="270">
        <v>0</v>
      </c>
      <c r="AO382" s="270">
        <v>0</v>
      </c>
      <c r="AP382" s="270">
        <v>0</v>
      </c>
      <c r="AQ382" s="270">
        <v>0</v>
      </c>
      <c r="AR382" s="270">
        <v>0</v>
      </c>
      <c r="AS382" s="270">
        <v>0.189</v>
      </c>
      <c r="AT382" s="270">
        <v>0.24399999999999999</v>
      </c>
      <c r="AU382" s="270">
        <v>0</v>
      </c>
      <c r="AV382" s="270">
        <v>0</v>
      </c>
      <c r="AW382" s="270">
        <v>0</v>
      </c>
      <c r="AX382" s="270">
        <v>0</v>
      </c>
      <c r="AY382" s="270">
        <v>0</v>
      </c>
      <c r="AZ382" s="270">
        <v>0</v>
      </c>
      <c r="BA382" s="270">
        <v>0</v>
      </c>
      <c r="BB382" s="270">
        <v>0</v>
      </c>
      <c r="BC382" s="270">
        <v>0</v>
      </c>
      <c r="BD382" s="270">
        <v>0</v>
      </c>
      <c r="BE382" s="270">
        <v>0</v>
      </c>
      <c r="BF382" s="270">
        <v>0</v>
      </c>
      <c r="BG382" s="270">
        <v>0</v>
      </c>
    </row>
    <row r="383" spans="1:59">
      <c r="A383" s="267" t="s">
        <v>759</v>
      </c>
      <c r="B383" s="268">
        <v>0.24858333333333335</v>
      </c>
      <c r="C383" s="268">
        <v>1.8719999999999999</v>
      </c>
      <c r="D383" s="268">
        <v>0</v>
      </c>
      <c r="E383" s="268"/>
      <c r="F383" s="269">
        <v>850</v>
      </c>
      <c r="G383" s="270">
        <v>0.1</v>
      </c>
      <c r="H383" s="270">
        <v>5.3999999999999999E-2</v>
      </c>
      <c r="I383" s="270">
        <v>0</v>
      </c>
      <c r="J383" s="270">
        <v>0</v>
      </c>
      <c r="K383" s="270">
        <v>9.4E-2</v>
      </c>
      <c r="L383" s="270">
        <v>5.8333333333335236E-4</v>
      </c>
      <c r="M383" s="271">
        <v>117.64705882352941</v>
      </c>
      <c r="N383" s="269">
        <v>850</v>
      </c>
      <c r="O383" s="269">
        <v>830</v>
      </c>
      <c r="P383" s="269">
        <v>840</v>
      </c>
      <c r="Q383" s="269">
        <v>840</v>
      </c>
      <c r="R383" s="269">
        <v>820</v>
      </c>
      <c r="S383" s="269" t="s">
        <v>178</v>
      </c>
      <c r="T383" s="270">
        <v>0.155</v>
      </c>
      <c r="U383" s="270">
        <v>0.16500000000000001</v>
      </c>
      <c r="V383" s="270">
        <v>0.17</v>
      </c>
      <c r="W383" s="270">
        <v>0.17499999999999999</v>
      </c>
      <c r="X383" s="270">
        <v>0.185</v>
      </c>
      <c r="Y383" s="270">
        <v>9.5000000000000001E-2</v>
      </c>
      <c r="Z383" s="270">
        <v>0.1</v>
      </c>
      <c r="AA383" s="270">
        <v>0.11</v>
      </c>
      <c r="AB383" s="270">
        <v>0.12</v>
      </c>
      <c r="AC383" s="270">
        <v>0.125</v>
      </c>
      <c r="AD383" s="270">
        <v>0</v>
      </c>
      <c r="AE383" s="270">
        <v>0</v>
      </c>
      <c r="AF383" s="270">
        <v>0</v>
      </c>
      <c r="AG383" s="270">
        <v>0</v>
      </c>
      <c r="AH383" s="270">
        <v>0</v>
      </c>
      <c r="AI383" s="270">
        <v>2E-3</v>
      </c>
      <c r="AJ383" s="270">
        <v>2E-3</v>
      </c>
      <c r="AK383" s="270">
        <v>2E-3</v>
      </c>
      <c r="AL383" s="270">
        <v>3.0000000000000001E-3</v>
      </c>
      <c r="AM383" s="270">
        <v>3.0000000000000001E-3</v>
      </c>
      <c r="AN383" s="270">
        <v>0.10199999999999999</v>
      </c>
      <c r="AO383" s="270">
        <v>0.11</v>
      </c>
      <c r="AP383" s="270">
        <v>0.11</v>
      </c>
      <c r="AQ383" s="270">
        <v>0.11799999999999999</v>
      </c>
      <c r="AR383" s="270">
        <v>0.12</v>
      </c>
      <c r="AS383" s="270">
        <v>3.1E-2</v>
      </c>
      <c r="AT383" s="270">
        <v>3.1E-2</v>
      </c>
      <c r="AU383" s="270">
        <v>3.2000000000000001E-2</v>
      </c>
      <c r="AV383" s="270">
        <v>3.2000000000000001E-2</v>
      </c>
      <c r="AW383" s="270">
        <v>3.3000000000000002E-2</v>
      </c>
      <c r="AX383" s="270">
        <v>0</v>
      </c>
      <c r="AY383" s="270">
        <v>0</v>
      </c>
      <c r="AZ383" s="270">
        <v>0</v>
      </c>
      <c r="BA383" s="270">
        <v>0</v>
      </c>
      <c r="BB383" s="270">
        <v>0</v>
      </c>
      <c r="BC383" s="270">
        <v>0</v>
      </c>
      <c r="BD383" s="270">
        <v>0</v>
      </c>
      <c r="BE383" s="270">
        <v>0</v>
      </c>
      <c r="BF383" s="270">
        <v>0</v>
      </c>
      <c r="BG383" s="270">
        <v>0</v>
      </c>
    </row>
    <row r="384" spans="1:59">
      <c r="A384" s="267" t="s">
        <v>760</v>
      </c>
      <c r="B384" s="268">
        <v>0.28475</v>
      </c>
      <c r="C384" s="268">
        <v>0.7</v>
      </c>
      <c r="D384" s="268">
        <v>0</v>
      </c>
      <c r="E384" s="268"/>
      <c r="F384" s="269">
        <v>1707</v>
      </c>
      <c r="G384" s="270">
        <v>6.2E-2</v>
      </c>
      <c r="H384" s="270">
        <v>1.7999999999999999E-2</v>
      </c>
      <c r="I384" s="270">
        <v>4.7E-2</v>
      </c>
      <c r="J384" s="270">
        <v>1.2999999999999999E-2</v>
      </c>
      <c r="K384" s="270">
        <v>4.4999999999999998E-2</v>
      </c>
      <c r="L384" s="270">
        <v>9.9750000000000005E-2</v>
      </c>
      <c r="M384" s="271">
        <v>36.321031048623318</v>
      </c>
      <c r="N384" s="269">
        <v>1707</v>
      </c>
      <c r="O384" s="269">
        <v>1707</v>
      </c>
      <c r="P384" s="269">
        <v>1707</v>
      </c>
      <c r="Q384" s="269">
        <v>1707</v>
      </c>
      <c r="R384" s="269">
        <v>1707</v>
      </c>
      <c r="S384" s="269" t="s">
        <v>167</v>
      </c>
      <c r="T384" s="270">
        <v>6.4000000000000001E-2</v>
      </c>
      <c r="U384" s="270">
        <v>6.8000000000000005E-2</v>
      </c>
      <c r="V384" s="270">
        <v>7.1999999999999995E-2</v>
      </c>
      <c r="W384" s="270">
        <v>7.5999999999999998E-2</v>
      </c>
      <c r="X384" s="270">
        <v>0.08</v>
      </c>
      <c r="Y384" s="270">
        <v>1.9E-2</v>
      </c>
      <c r="Z384" s="270">
        <v>0.02</v>
      </c>
      <c r="AA384" s="270">
        <v>2.1000000000000001E-2</v>
      </c>
      <c r="AB384" s="270">
        <v>2.1999999999999999E-2</v>
      </c>
      <c r="AC384" s="270">
        <v>2.3E-2</v>
      </c>
      <c r="AD384" s="270">
        <v>4.3999999999999997E-2</v>
      </c>
      <c r="AE384" s="270">
        <v>4.8000000000000001E-2</v>
      </c>
      <c r="AF384" s="270">
        <v>5.1999999999999998E-2</v>
      </c>
      <c r="AG384" s="270">
        <v>5.6000000000000001E-2</v>
      </c>
      <c r="AH384" s="270">
        <v>0.06</v>
      </c>
      <c r="AI384" s="270">
        <v>3.3000000000000002E-2</v>
      </c>
      <c r="AJ384" s="270">
        <v>3.4000000000000002E-2</v>
      </c>
      <c r="AK384" s="270">
        <v>3.5000000000000003E-2</v>
      </c>
      <c r="AL384" s="270">
        <v>3.5999999999999997E-2</v>
      </c>
      <c r="AM384" s="270">
        <v>3.6999999999999998E-2</v>
      </c>
      <c r="AN384" s="270">
        <v>2.9000000000000001E-2</v>
      </c>
      <c r="AO384" s="270">
        <v>0.03</v>
      </c>
      <c r="AP384" s="270">
        <v>3.1E-2</v>
      </c>
      <c r="AQ384" s="270">
        <v>3.2000000000000001E-2</v>
      </c>
      <c r="AR384" s="270">
        <v>3.3000000000000002E-2</v>
      </c>
      <c r="AS384" s="270">
        <v>0.104</v>
      </c>
      <c r="AT384" s="270">
        <v>0.11</v>
      </c>
      <c r="AU384" s="270">
        <v>0.11600000000000001</v>
      </c>
      <c r="AV384" s="270">
        <v>0.122</v>
      </c>
      <c r="AW384" s="270">
        <v>0.128</v>
      </c>
      <c r="AX384" s="270">
        <v>0</v>
      </c>
      <c r="AY384" s="270">
        <v>0</v>
      </c>
      <c r="AZ384" s="270">
        <v>0</v>
      </c>
      <c r="BA384" s="270">
        <v>0</v>
      </c>
      <c r="BB384" s="270">
        <v>0</v>
      </c>
      <c r="BC384" s="270">
        <v>0</v>
      </c>
      <c r="BD384" s="270">
        <v>0</v>
      </c>
      <c r="BE384" s="270">
        <v>0</v>
      </c>
      <c r="BF384" s="270">
        <v>0</v>
      </c>
      <c r="BG384" s="270">
        <v>0</v>
      </c>
    </row>
    <row r="385" spans="1:59">
      <c r="A385" s="267" t="s">
        <v>761</v>
      </c>
      <c r="B385" s="268">
        <v>3.8666666666666667</v>
      </c>
      <c r="C385" s="268">
        <v>8</v>
      </c>
      <c r="D385" s="268">
        <v>0</v>
      </c>
      <c r="E385" s="268"/>
      <c r="F385" s="269">
        <v>76000</v>
      </c>
      <c r="G385" s="270">
        <v>1.1599999999999999</v>
      </c>
      <c r="H385" s="270">
        <v>0.3</v>
      </c>
      <c r="I385" s="270">
        <v>1.51</v>
      </c>
      <c r="J385" s="270">
        <v>0.15</v>
      </c>
      <c r="K385" s="270">
        <v>0.5</v>
      </c>
      <c r="L385" s="270">
        <v>0.24666666666666703</v>
      </c>
      <c r="M385" s="271">
        <v>15.263157894736842</v>
      </c>
      <c r="N385" s="269">
        <v>78195</v>
      </c>
      <c r="O385" s="269">
        <v>80150</v>
      </c>
      <c r="P385" s="269">
        <v>82154</v>
      </c>
      <c r="Q385" s="269">
        <v>84208</v>
      </c>
      <c r="R385" s="269">
        <v>86313</v>
      </c>
      <c r="S385" s="269" t="s">
        <v>200</v>
      </c>
      <c r="T385" s="270">
        <v>2.5059999999999998</v>
      </c>
      <c r="U385" s="270">
        <v>2.569</v>
      </c>
      <c r="V385" s="270">
        <v>2.633</v>
      </c>
      <c r="W385" s="270">
        <v>2.6989999999999998</v>
      </c>
      <c r="X385" s="270">
        <v>2.766</v>
      </c>
      <c r="Y385" s="270">
        <v>0.10199999999999999</v>
      </c>
      <c r="Z385" s="270">
        <v>0.104</v>
      </c>
      <c r="AA385" s="270">
        <v>0.107</v>
      </c>
      <c r="AB385" s="270">
        <v>0.11</v>
      </c>
      <c r="AC385" s="270">
        <v>0.113</v>
      </c>
      <c r="AD385" s="270">
        <v>1.6160000000000001</v>
      </c>
      <c r="AE385" s="270">
        <v>1.6559999999999999</v>
      </c>
      <c r="AF385" s="270">
        <v>1.6970000000000001</v>
      </c>
      <c r="AG385" s="270">
        <v>1.7390000000000001</v>
      </c>
      <c r="AH385" s="270">
        <v>1.782</v>
      </c>
      <c r="AI385" s="270">
        <v>5.0999999999999997E-2</v>
      </c>
      <c r="AJ385" s="270">
        <v>5.1999999999999998E-2</v>
      </c>
      <c r="AK385" s="270">
        <v>5.2999999999999999E-2</v>
      </c>
      <c r="AL385" s="270">
        <v>5.3999999999999999E-2</v>
      </c>
      <c r="AM385" s="270">
        <v>5.5E-2</v>
      </c>
      <c r="AN385" s="270">
        <v>2.5999999999999999E-2</v>
      </c>
      <c r="AO385" s="270">
        <v>2.7E-2</v>
      </c>
      <c r="AP385" s="270">
        <v>2.8000000000000001E-2</v>
      </c>
      <c r="AQ385" s="270">
        <v>2.9000000000000001E-2</v>
      </c>
      <c r="AR385" s="270">
        <v>0.03</v>
      </c>
      <c r="AS385" s="270">
        <v>-7.1999999999999995E-2</v>
      </c>
      <c r="AT385" s="270">
        <v>-7.3999999999999996E-2</v>
      </c>
      <c r="AU385" s="270">
        <v>-7.4999999999999997E-2</v>
      </c>
      <c r="AV385" s="270">
        <v>-7.6999999999999999E-2</v>
      </c>
      <c r="AW385" s="270">
        <v>-7.9000000000000001E-2</v>
      </c>
      <c r="AX385" s="270">
        <v>0</v>
      </c>
      <c r="AY385" s="270">
        <v>0</v>
      </c>
      <c r="AZ385" s="270">
        <v>0</v>
      </c>
      <c r="BA385" s="270">
        <v>0</v>
      </c>
      <c r="BB385" s="270">
        <v>0</v>
      </c>
      <c r="BC385" s="270">
        <v>0</v>
      </c>
      <c r="BD385" s="270">
        <v>0</v>
      </c>
      <c r="BE385" s="270">
        <v>0</v>
      </c>
      <c r="BF385" s="270">
        <v>0</v>
      </c>
      <c r="BG385" s="270">
        <v>0</v>
      </c>
    </row>
    <row r="386" spans="1:59">
      <c r="A386" s="267" t="s">
        <v>762</v>
      </c>
      <c r="B386" s="268">
        <v>8.4466666666666672</v>
      </c>
      <c r="C386" s="268">
        <v>17.068000000000001</v>
      </c>
      <c r="D386" s="268">
        <v>0.28799999999999998</v>
      </c>
      <c r="E386" s="268"/>
      <c r="F386" s="269">
        <v>135645</v>
      </c>
      <c r="G386" s="270">
        <v>6.2</v>
      </c>
      <c r="H386" s="270">
        <v>0.55000000000000004</v>
      </c>
      <c r="I386" s="270">
        <v>0.41</v>
      </c>
      <c r="J386" s="270">
        <v>0.03</v>
      </c>
      <c r="K386" s="270">
        <v>0.2</v>
      </c>
      <c r="L386" s="270">
        <v>0.76866666666666639</v>
      </c>
      <c r="M386" s="271">
        <v>45.707545431088505</v>
      </c>
      <c r="N386" s="269">
        <v>164682</v>
      </c>
      <c r="O386" s="269">
        <v>168479</v>
      </c>
      <c r="P386" s="269">
        <v>172145</v>
      </c>
      <c r="Q386" s="269">
        <v>177532</v>
      </c>
      <c r="R386" s="269">
        <v>181083</v>
      </c>
      <c r="S386" s="269" t="s">
        <v>159</v>
      </c>
      <c r="T386" s="270">
        <v>6.72</v>
      </c>
      <c r="U386" s="270">
        <v>6.875</v>
      </c>
      <c r="V386" s="270">
        <v>7.024</v>
      </c>
      <c r="W386" s="270">
        <v>7.2439999999999998</v>
      </c>
      <c r="X386" s="270">
        <v>7.3890000000000002</v>
      </c>
      <c r="Y386" s="270">
        <v>1.0469999999999999</v>
      </c>
      <c r="Z386" s="270">
        <v>1.071</v>
      </c>
      <c r="AA386" s="270">
        <v>1.0940000000000001</v>
      </c>
      <c r="AB386" s="270">
        <v>1.129</v>
      </c>
      <c r="AC386" s="270">
        <v>1.1519999999999999</v>
      </c>
      <c r="AD386" s="270">
        <v>2.5999999999999999E-2</v>
      </c>
      <c r="AE386" s="270">
        <v>2.7E-2</v>
      </c>
      <c r="AF386" s="270">
        <v>2.7E-2</v>
      </c>
      <c r="AG386" s="270">
        <v>2.8000000000000001E-2</v>
      </c>
      <c r="AH386" s="270">
        <v>2.8000000000000001E-2</v>
      </c>
      <c r="AI386" s="270">
        <v>3.0000000000000001E-3</v>
      </c>
      <c r="AJ386" s="270">
        <v>3.0000000000000001E-3</v>
      </c>
      <c r="AK386" s="270">
        <v>4.0000000000000001E-3</v>
      </c>
      <c r="AL386" s="270">
        <v>5.0000000000000001E-3</v>
      </c>
      <c r="AM386" s="270">
        <v>5.0000000000000001E-3</v>
      </c>
      <c r="AN386" s="270">
        <v>0.52500000000000002</v>
      </c>
      <c r="AO386" s="270">
        <v>0.52500000000000002</v>
      </c>
      <c r="AP386" s="270">
        <v>0.55000000000000004</v>
      </c>
      <c r="AQ386" s="270">
        <v>0.55000000000000004</v>
      </c>
      <c r="AR386" s="270">
        <v>0.57499999999999996</v>
      </c>
      <c r="AS386" s="270">
        <v>0.747</v>
      </c>
      <c r="AT386" s="270">
        <v>0.76300000000000001</v>
      </c>
      <c r="AU386" s="270">
        <v>0.78</v>
      </c>
      <c r="AV386" s="270">
        <v>0.80300000000000005</v>
      </c>
      <c r="AW386" s="270">
        <v>0.82099999999999995</v>
      </c>
      <c r="AX386" s="270">
        <v>0</v>
      </c>
      <c r="AY386" s="270">
        <v>0</v>
      </c>
      <c r="AZ386" s="270">
        <v>0</v>
      </c>
      <c r="BA386" s="270">
        <v>0</v>
      </c>
      <c r="BB386" s="270">
        <v>0</v>
      </c>
      <c r="BC386" s="270">
        <v>0</v>
      </c>
      <c r="BD386" s="270">
        <v>0</v>
      </c>
      <c r="BE386" s="270">
        <v>0</v>
      </c>
      <c r="BF386" s="270">
        <v>0</v>
      </c>
      <c r="BG386" s="270">
        <v>0</v>
      </c>
    </row>
    <row r="387" spans="1:59">
      <c r="A387" s="267" t="s">
        <v>763</v>
      </c>
      <c r="B387" s="268">
        <v>6.9524999999999997</v>
      </c>
      <c r="C387" s="268">
        <v>10.5</v>
      </c>
      <c r="D387" s="268">
        <v>0</v>
      </c>
      <c r="E387" s="268"/>
      <c r="F387" s="269">
        <v>83000</v>
      </c>
      <c r="G387" s="270">
        <v>3.58</v>
      </c>
      <c r="H387" s="270">
        <v>0.98</v>
      </c>
      <c r="I387" s="270">
        <v>0</v>
      </c>
      <c r="J387" s="270">
        <v>1.73</v>
      </c>
      <c r="K387" s="270">
        <v>0.09</v>
      </c>
      <c r="L387" s="270">
        <v>0.5724999999999989</v>
      </c>
      <c r="M387" s="271">
        <v>43.132530120481931</v>
      </c>
      <c r="N387" s="269">
        <v>92700</v>
      </c>
      <c r="O387" s="269">
        <v>107000</v>
      </c>
      <c r="P387" s="269">
        <v>121200</v>
      </c>
      <c r="Q387" s="269">
        <v>135500</v>
      </c>
      <c r="R387" s="269">
        <v>149700</v>
      </c>
      <c r="S387" s="269" t="s">
        <v>158</v>
      </c>
      <c r="T387" s="270">
        <v>4.2300000000000004</v>
      </c>
      <c r="U387" s="270">
        <v>4.93</v>
      </c>
      <c r="V387" s="270">
        <v>5.49</v>
      </c>
      <c r="W387" s="270">
        <v>6.03</v>
      </c>
      <c r="X387" s="270">
        <v>6.57</v>
      </c>
      <c r="Y387" s="270">
        <v>1.24</v>
      </c>
      <c r="Z387" s="270">
        <v>1.44</v>
      </c>
      <c r="AA387" s="270">
        <v>1.61</v>
      </c>
      <c r="AB387" s="270">
        <v>1.77</v>
      </c>
      <c r="AC387" s="270">
        <v>1.92</v>
      </c>
      <c r="AD387" s="270">
        <v>0</v>
      </c>
      <c r="AE387" s="270">
        <v>0</v>
      </c>
      <c r="AF387" s="270">
        <v>0</v>
      </c>
      <c r="AG387" s="270">
        <v>0</v>
      </c>
      <c r="AH387" s="270">
        <v>0</v>
      </c>
      <c r="AI387" s="270">
        <v>2.0099999999999998</v>
      </c>
      <c r="AJ387" s="270">
        <v>2.34</v>
      </c>
      <c r="AK387" s="270">
        <v>2.61</v>
      </c>
      <c r="AL387" s="270">
        <v>2.87</v>
      </c>
      <c r="AM387" s="270">
        <v>3.12</v>
      </c>
      <c r="AN387" s="270">
        <v>0.1</v>
      </c>
      <c r="AO387" s="270">
        <v>0.11</v>
      </c>
      <c r="AP387" s="270">
        <v>0.12</v>
      </c>
      <c r="AQ387" s="270">
        <v>0.14000000000000001</v>
      </c>
      <c r="AR387" s="270">
        <v>0.15</v>
      </c>
      <c r="AS387" s="270">
        <v>0.74</v>
      </c>
      <c r="AT387" s="270">
        <v>0.86</v>
      </c>
      <c r="AU387" s="270">
        <v>0.96</v>
      </c>
      <c r="AV387" s="270">
        <v>1.05</v>
      </c>
      <c r="AW387" s="270">
        <v>1.1499999999999999</v>
      </c>
      <c r="AX387" s="270">
        <v>5</v>
      </c>
      <c r="AY387" s="270">
        <v>0</v>
      </c>
      <c r="AZ387" s="270">
        <v>2.1</v>
      </c>
      <c r="BA387" s="270">
        <v>0</v>
      </c>
      <c r="BB387" s="270">
        <v>0</v>
      </c>
      <c r="BC387" s="270">
        <v>0</v>
      </c>
      <c r="BD387" s="270">
        <v>0</v>
      </c>
      <c r="BE387" s="270">
        <v>0</v>
      </c>
      <c r="BF387" s="270">
        <v>0</v>
      </c>
      <c r="BG387" s="270">
        <v>0</v>
      </c>
    </row>
    <row r="388" spans="1:59">
      <c r="A388" s="267" t="s">
        <v>764</v>
      </c>
      <c r="B388" s="268">
        <v>0.67899999999999994</v>
      </c>
      <c r="C388" s="268">
        <v>1.5150000000000001</v>
      </c>
      <c r="D388" s="268">
        <v>6.4131506849315068E-2</v>
      </c>
      <c r="E388" s="268"/>
      <c r="F388" s="269">
        <v>8568</v>
      </c>
      <c r="G388" s="270">
        <v>0.40899999999999997</v>
      </c>
      <c r="H388" s="270">
        <v>0.04</v>
      </c>
      <c r="I388" s="270">
        <v>2E-3</v>
      </c>
      <c r="J388" s="270">
        <v>0.02</v>
      </c>
      <c r="K388" s="270">
        <v>3.2000000000000001E-2</v>
      </c>
      <c r="L388" s="270">
        <v>0.11186849315068492</v>
      </c>
      <c r="M388" s="271">
        <v>47.735760971055086</v>
      </c>
      <c r="N388" s="269">
        <v>9168</v>
      </c>
      <c r="O388" s="269">
        <v>10168</v>
      </c>
      <c r="P388" s="269">
        <v>11168</v>
      </c>
      <c r="Q388" s="269">
        <v>12168</v>
      </c>
      <c r="R388" s="269">
        <v>13168</v>
      </c>
      <c r="S388" s="269" t="s">
        <v>158</v>
      </c>
      <c r="T388" s="270">
        <v>0.437</v>
      </c>
      <c r="U388" s="270">
        <v>0.45</v>
      </c>
      <c r="V388" s="270">
        <v>0.46200000000000002</v>
      </c>
      <c r="W388" s="270">
        <v>0.47499999999999998</v>
      </c>
      <c r="X388" s="270">
        <v>0.48799999999999999</v>
      </c>
      <c r="Y388" s="270">
        <v>4.4999999999999998E-2</v>
      </c>
      <c r="Z388" s="270">
        <v>4.4999999999999998E-2</v>
      </c>
      <c r="AA388" s="270">
        <v>4.4999999999999998E-2</v>
      </c>
      <c r="AB388" s="270">
        <v>4.4999999999999998E-2</v>
      </c>
      <c r="AC388" s="270">
        <v>4.4999999999999998E-2</v>
      </c>
      <c r="AD388" s="270">
        <v>7.0000000000000001E-3</v>
      </c>
      <c r="AE388" s="270">
        <v>7.0000000000000001E-3</v>
      </c>
      <c r="AF388" s="270">
        <v>7.0000000000000001E-3</v>
      </c>
      <c r="AG388" s="270">
        <v>7.0000000000000001E-3</v>
      </c>
      <c r="AH388" s="270">
        <v>7.0000000000000001E-3</v>
      </c>
      <c r="AI388" s="270">
        <v>2.1000000000000001E-2</v>
      </c>
      <c r="AJ388" s="270">
        <v>2.1999999999999999E-2</v>
      </c>
      <c r="AK388" s="270">
        <v>2.1999999999999999E-2</v>
      </c>
      <c r="AL388" s="270">
        <v>2.3E-2</v>
      </c>
      <c r="AM388" s="270">
        <v>2.3E-2</v>
      </c>
      <c r="AN388" s="270">
        <v>2.7E-2</v>
      </c>
      <c r="AO388" s="270">
        <v>2.9000000000000001E-2</v>
      </c>
      <c r="AP388" s="270">
        <v>3.1E-2</v>
      </c>
      <c r="AQ388" s="270">
        <v>3.3000000000000002E-2</v>
      </c>
      <c r="AR388" s="270">
        <v>3.5000000000000003E-2</v>
      </c>
      <c r="AS388" s="270">
        <v>0.16700000000000001</v>
      </c>
      <c r="AT388" s="270">
        <v>0.17199999999999999</v>
      </c>
      <c r="AU388" s="270">
        <v>0.17699999999999999</v>
      </c>
      <c r="AV388" s="270">
        <v>0.182</v>
      </c>
      <c r="AW388" s="270">
        <v>0.186</v>
      </c>
      <c r="AX388" s="270">
        <v>0</v>
      </c>
      <c r="AY388" s="270">
        <v>0</v>
      </c>
      <c r="AZ388" s="270">
        <v>0</v>
      </c>
      <c r="BA388" s="270">
        <v>0</v>
      </c>
      <c r="BB388" s="270">
        <v>0</v>
      </c>
      <c r="BC388" s="270">
        <v>0</v>
      </c>
      <c r="BD388" s="270">
        <v>0</v>
      </c>
      <c r="BE388" s="270">
        <v>0</v>
      </c>
      <c r="BF388" s="270">
        <v>0</v>
      </c>
      <c r="BG388" s="270">
        <v>0</v>
      </c>
    </row>
    <row r="389" spans="1:59">
      <c r="A389" s="267" t="s">
        <v>765</v>
      </c>
      <c r="B389" s="268">
        <v>0.14449999999999999</v>
      </c>
      <c r="C389" s="268">
        <v>0.36</v>
      </c>
      <c r="D389" s="268">
        <v>0</v>
      </c>
      <c r="E389" s="268"/>
      <c r="F389" s="269">
        <v>903</v>
      </c>
      <c r="G389" s="270">
        <v>5.3999999999999999E-2</v>
      </c>
      <c r="H389" s="270">
        <v>2.5999999999999999E-2</v>
      </c>
      <c r="I389" s="270">
        <v>0</v>
      </c>
      <c r="J389" s="270">
        <v>2E-3</v>
      </c>
      <c r="K389" s="270">
        <v>1.9E-2</v>
      </c>
      <c r="L389" s="270">
        <v>4.3499999999999983E-2</v>
      </c>
      <c r="M389" s="271">
        <v>59.800664451827245</v>
      </c>
      <c r="N389" s="269">
        <v>1099</v>
      </c>
      <c r="O389" s="269">
        <v>1184</v>
      </c>
      <c r="P389" s="269">
        <v>1273</v>
      </c>
      <c r="Q389" s="269">
        <v>1369</v>
      </c>
      <c r="R389" s="269">
        <v>1455</v>
      </c>
      <c r="S389" s="269" t="s">
        <v>157</v>
      </c>
      <c r="T389" s="270">
        <v>6.2E-2</v>
      </c>
      <c r="U389" s="270">
        <v>6.7000000000000004E-2</v>
      </c>
      <c r="V389" s="270">
        <v>7.5999999999999998E-2</v>
      </c>
      <c r="W389" s="270">
        <v>8.6999999999999994E-2</v>
      </c>
      <c r="X389" s="270">
        <v>9.4E-2</v>
      </c>
      <c r="Y389" s="270">
        <v>2.8000000000000001E-2</v>
      </c>
      <c r="Z389" s="270">
        <v>0.03</v>
      </c>
      <c r="AA389" s="270">
        <v>3.2000000000000001E-2</v>
      </c>
      <c r="AB389" s="270">
        <v>3.4000000000000002E-2</v>
      </c>
      <c r="AC389" s="270">
        <v>3.4000000000000002E-2</v>
      </c>
      <c r="AD389" s="270">
        <v>0</v>
      </c>
      <c r="AE389" s="270">
        <v>0</v>
      </c>
      <c r="AF389" s="270">
        <v>0</v>
      </c>
      <c r="AG389" s="270">
        <v>0</v>
      </c>
      <c r="AH389" s="270">
        <v>0</v>
      </c>
      <c r="AI389" s="270">
        <v>2E-3</v>
      </c>
      <c r="AJ389" s="270">
        <v>3.0000000000000001E-3</v>
      </c>
      <c r="AK389" s="270">
        <v>3.0000000000000001E-3</v>
      </c>
      <c r="AL389" s="270">
        <v>3.0000000000000001E-3</v>
      </c>
      <c r="AM389" s="270">
        <v>3.0000000000000001E-3</v>
      </c>
      <c r="AN389" s="270">
        <v>1.9E-2</v>
      </c>
      <c r="AO389" s="270">
        <v>1.9E-2</v>
      </c>
      <c r="AP389" s="270">
        <v>0.02</v>
      </c>
      <c r="AQ389" s="270">
        <v>0.02</v>
      </c>
      <c r="AR389" s="270">
        <v>0.02</v>
      </c>
      <c r="AS389" s="270">
        <v>3.7999999999999999E-2</v>
      </c>
      <c r="AT389" s="270">
        <v>0.04</v>
      </c>
      <c r="AU389" s="270">
        <v>4.4999999999999998E-2</v>
      </c>
      <c r="AV389" s="270">
        <v>4.9000000000000002E-2</v>
      </c>
      <c r="AW389" s="270">
        <v>5.0999999999999997E-2</v>
      </c>
      <c r="AX389" s="270">
        <v>0</v>
      </c>
      <c r="AY389" s="270">
        <v>0</v>
      </c>
      <c r="AZ389" s="270">
        <v>0</v>
      </c>
      <c r="BA389" s="270">
        <v>0</v>
      </c>
      <c r="BB389" s="270">
        <v>0</v>
      </c>
      <c r="BC389" s="270">
        <v>0</v>
      </c>
      <c r="BD389" s="270">
        <v>0</v>
      </c>
      <c r="BE389" s="270">
        <v>0</v>
      </c>
      <c r="BF389" s="270">
        <v>0</v>
      </c>
      <c r="BG389" s="270">
        <v>0</v>
      </c>
    </row>
    <row r="390" spans="1:59">
      <c r="A390" s="267" t="s">
        <v>766</v>
      </c>
      <c r="B390" s="268">
        <v>2.183333333333333E-2</v>
      </c>
      <c r="C390" s="268">
        <v>9.8999999999999991E-2</v>
      </c>
      <c r="D390" s="268">
        <v>0</v>
      </c>
      <c r="E390" s="268"/>
      <c r="F390" s="269">
        <v>470</v>
      </c>
      <c r="G390" s="270">
        <v>2.1000000000000001E-2</v>
      </c>
      <c r="H390" s="270">
        <v>0</v>
      </c>
      <c r="I390" s="270">
        <v>0</v>
      </c>
      <c r="J390" s="270">
        <v>0</v>
      </c>
      <c r="K390" s="270">
        <v>0</v>
      </c>
      <c r="L390" s="270">
        <v>8.3333333333332829E-4</v>
      </c>
      <c r="M390" s="271">
        <v>44.680851063829785</v>
      </c>
      <c r="N390" s="269">
        <v>490</v>
      </c>
      <c r="O390" s="269">
        <v>524</v>
      </c>
      <c r="P390" s="269">
        <v>561</v>
      </c>
      <c r="Q390" s="269">
        <v>600</v>
      </c>
      <c r="R390" s="269">
        <v>642</v>
      </c>
      <c r="S390" s="269" t="s">
        <v>225</v>
      </c>
      <c r="T390" s="270">
        <v>2.1000000000000001E-2</v>
      </c>
      <c r="U390" s="270">
        <v>2.1000000000000001E-2</v>
      </c>
      <c r="V390" s="270">
        <v>2.1999999999999999E-2</v>
      </c>
      <c r="W390" s="270">
        <v>2.3E-2</v>
      </c>
      <c r="X390" s="270">
        <v>2.4E-2</v>
      </c>
      <c r="Y390" s="270">
        <v>0</v>
      </c>
      <c r="Z390" s="270">
        <v>0</v>
      </c>
      <c r="AA390" s="270">
        <v>0</v>
      </c>
      <c r="AB390" s="270">
        <v>0</v>
      </c>
      <c r="AC390" s="270">
        <v>0</v>
      </c>
      <c r="AD390" s="270">
        <v>0</v>
      </c>
      <c r="AE390" s="270">
        <v>0</v>
      </c>
      <c r="AF390" s="270">
        <v>0</v>
      </c>
      <c r="AG390" s="270">
        <v>0</v>
      </c>
      <c r="AH390" s="270">
        <v>0</v>
      </c>
      <c r="AI390" s="270">
        <v>0</v>
      </c>
      <c r="AJ390" s="270">
        <v>0</v>
      </c>
      <c r="AK390" s="270">
        <v>0</v>
      </c>
      <c r="AL390" s="270">
        <v>0</v>
      </c>
      <c r="AM390" s="270">
        <v>0</v>
      </c>
      <c r="AN390" s="270">
        <v>0</v>
      </c>
      <c r="AO390" s="270">
        <v>0</v>
      </c>
      <c r="AP390" s="270">
        <v>0</v>
      </c>
      <c r="AQ390" s="270">
        <v>0</v>
      </c>
      <c r="AR390" s="270">
        <v>0</v>
      </c>
      <c r="AS390" s="270">
        <v>1E-3</v>
      </c>
      <c r="AT390" s="270">
        <v>1E-3</v>
      </c>
      <c r="AU390" s="270">
        <v>1E-3</v>
      </c>
      <c r="AV390" s="270">
        <v>1E-3</v>
      </c>
      <c r="AW390" s="270">
        <v>1E-3</v>
      </c>
      <c r="AX390" s="270">
        <v>0.1</v>
      </c>
      <c r="AY390" s="270">
        <v>0</v>
      </c>
      <c r="AZ390" s="270">
        <v>-0.1</v>
      </c>
      <c r="BA390" s="270">
        <v>0</v>
      </c>
      <c r="BB390" s="270">
        <v>0</v>
      </c>
      <c r="BC390" s="270">
        <v>0</v>
      </c>
      <c r="BD390" s="270">
        <v>0</v>
      </c>
      <c r="BE390" s="270">
        <v>0</v>
      </c>
      <c r="BF390" s="270">
        <v>0</v>
      </c>
      <c r="BG390" s="270">
        <v>0</v>
      </c>
    </row>
    <row r="391" spans="1:59">
      <c r="A391" s="267" t="s">
        <v>767</v>
      </c>
      <c r="B391" s="268">
        <v>1.2693333333333332</v>
      </c>
      <c r="C391" s="268">
        <v>2</v>
      </c>
      <c r="D391" s="268">
        <v>2.6000000000000002E-2</v>
      </c>
      <c r="E391" s="268"/>
      <c r="F391" s="269">
        <v>8575</v>
      </c>
      <c r="G391" s="270">
        <v>0.7</v>
      </c>
      <c r="H391" s="270">
        <v>0.6</v>
      </c>
      <c r="I391" s="270">
        <v>0</v>
      </c>
      <c r="J391" s="270">
        <v>0</v>
      </c>
      <c r="K391" s="270">
        <v>2.9000000000000001E-2</v>
      </c>
      <c r="L391" s="270">
        <v>-8.5666666666666558E-2</v>
      </c>
      <c r="M391" s="271">
        <v>81.632653061224488</v>
      </c>
      <c r="N391" s="269">
        <v>9002</v>
      </c>
      <c r="O391" s="269">
        <v>9600</v>
      </c>
      <c r="P391" s="269">
        <v>10200</v>
      </c>
      <c r="Q391" s="269">
        <v>10900</v>
      </c>
      <c r="R391" s="269">
        <v>11600</v>
      </c>
      <c r="S391" s="269" t="s">
        <v>187</v>
      </c>
      <c r="T391" s="270">
        <v>0.68</v>
      </c>
      <c r="U391" s="270">
        <v>0.73</v>
      </c>
      <c r="V391" s="270">
        <v>0.77</v>
      </c>
      <c r="W391" s="270">
        <v>0.83</v>
      </c>
      <c r="X391" s="270">
        <v>0.88</v>
      </c>
      <c r="Y391" s="270">
        <v>0.7</v>
      </c>
      <c r="Z391" s="270">
        <v>0.8</v>
      </c>
      <c r="AA391" s="270">
        <v>0.9</v>
      </c>
      <c r="AB391" s="270">
        <v>1</v>
      </c>
      <c r="AC391" s="270">
        <v>1.1000000000000001</v>
      </c>
      <c r="AD391" s="270">
        <v>0</v>
      </c>
      <c r="AE391" s="270">
        <v>0</v>
      </c>
      <c r="AF391" s="270">
        <v>0</v>
      </c>
      <c r="AG391" s="270">
        <v>0</v>
      </c>
      <c r="AH391" s="270">
        <v>0</v>
      </c>
      <c r="AI391" s="270">
        <v>0</v>
      </c>
      <c r="AJ391" s="270">
        <v>0</v>
      </c>
      <c r="AK391" s="270">
        <v>0</v>
      </c>
      <c r="AL391" s="270">
        <v>0</v>
      </c>
      <c r="AM391" s="270">
        <v>0</v>
      </c>
      <c r="AN391" s="270">
        <v>0.03</v>
      </c>
      <c r="AO391" s="270">
        <v>3.1E-2</v>
      </c>
      <c r="AP391" s="270">
        <v>3.3000000000000002E-2</v>
      </c>
      <c r="AQ391" s="270">
        <v>3.5000000000000003E-2</v>
      </c>
      <c r="AR391" s="270">
        <v>3.7999999999999999E-2</v>
      </c>
      <c r="AS391" s="270">
        <v>-5.1999999999999998E-2</v>
      </c>
      <c r="AT391" s="270">
        <v>-5.8000000000000003E-2</v>
      </c>
      <c r="AU391" s="270">
        <v>-6.3E-2</v>
      </c>
      <c r="AV391" s="270">
        <v>-6.9000000000000006E-2</v>
      </c>
      <c r="AW391" s="270">
        <v>-7.4999999999999997E-2</v>
      </c>
      <c r="AX391" s="270">
        <v>2</v>
      </c>
      <c r="AY391" s="270">
        <v>0</v>
      </c>
      <c r="AZ391" s="270">
        <v>-2</v>
      </c>
      <c r="BA391" s="270">
        <v>0</v>
      </c>
      <c r="BB391" s="270">
        <v>0</v>
      </c>
      <c r="BC391" s="270">
        <v>0</v>
      </c>
      <c r="BD391" s="270">
        <v>0</v>
      </c>
      <c r="BE391" s="270">
        <v>0</v>
      </c>
      <c r="BF391" s="270">
        <v>0</v>
      </c>
      <c r="BG391" s="270">
        <v>0</v>
      </c>
    </row>
    <row r="392" spans="1:59">
      <c r="A392" s="267" t="s">
        <v>768</v>
      </c>
      <c r="B392" s="268">
        <v>1.1007499999999999</v>
      </c>
      <c r="C392" s="268">
        <v>3.5489999999999999</v>
      </c>
      <c r="D392" s="268">
        <v>0</v>
      </c>
      <c r="E392" s="268"/>
      <c r="F392" s="269">
        <v>15546</v>
      </c>
      <c r="G392" s="270">
        <v>0.55000000000000004</v>
      </c>
      <c r="H392" s="270">
        <v>5.8999999999999997E-2</v>
      </c>
      <c r="I392" s="270">
        <v>0</v>
      </c>
      <c r="J392" s="270">
        <v>0.125</v>
      </c>
      <c r="K392" s="270">
        <v>8.8999999999999996E-2</v>
      </c>
      <c r="L392" s="270">
        <v>0.27774999999999994</v>
      </c>
      <c r="M392" s="271">
        <v>35.37887559500836</v>
      </c>
      <c r="N392" s="269">
        <v>15700</v>
      </c>
      <c r="O392" s="269">
        <v>17000</v>
      </c>
      <c r="P392" s="269">
        <v>18000</v>
      </c>
      <c r="Q392" s="269">
        <v>20000</v>
      </c>
      <c r="R392" s="269">
        <v>23000</v>
      </c>
      <c r="S392" s="269" t="s">
        <v>157</v>
      </c>
      <c r="T392" s="270">
        <v>0.56499999999999995</v>
      </c>
      <c r="U392" s="270">
        <v>0.6</v>
      </c>
      <c r="V392" s="270">
        <v>0.75</v>
      </c>
      <c r="W392" s="270">
        <v>0.92500000000000004</v>
      </c>
      <c r="X392" s="270">
        <v>1.25</v>
      </c>
      <c r="Y392" s="270">
        <v>7.0000000000000007E-2</v>
      </c>
      <c r="Z392" s="270">
        <v>8.5000000000000006E-2</v>
      </c>
      <c r="AA392" s="270">
        <v>0.1</v>
      </c>
      <c r="AB392" s="270">
        <v>0.15</v>
      </c>
      <c r="AC392" s="270">
        <v>0.22500000000000001</v>
      </c>
      <c r="AD392" s="270">
        <v>4.0000000000000001E-3</v>
      </c>
      <c r="AE392" s="270">
        <v>8.0000000000000002E-3</v>
      </c>
      <c r="AF392" s="270">
        <v>0.01</v>
      </c>
      <c r="AG392" s="270">
        <v>1.2E-2</v>
      </c>
      <c r="AH392" s="270">
        <v>1.4999999999999999E-2</v>
      </c>
      <c r="AI392" s="270">
        <v>0.13</v>
      </c>
      <c r="AJ392" s="270">
        <v>0.15</v>
      </c>
      <c r="AK392" s="270">
        <v>0.18</v>
      </c>
      <c r="AL392" s="270">
        <v>0.21</v>
      </c>
      <c r="AM392" s="270">
        <v>0.22500000000000001</v>
      </c>
      <c r="AN392" s="270">
        <v>9.5000000000000001E-2</v>
      </c>
      <c r="AO392" s="270">
        <v>0.1</v>
      </c>
      <c r="AP392" s="270">
        <v>0.12</v>
      </c>
      <c r="AQ392" s="270">
        <v>0.15</v>
      </c>
      <c r="AR392" s="270">
        <v>0.17499999999999999</v>
      </c>
      <c r="AS392" s="270">
        <v>0.376</v>
      </c>
      <c r="AT392" s="270">
        <v>0.41099999999999998</v>
      </c>
      <c r="AU392" s="270">
        <v>0.505</v>
      </c>
      <c r="AV392" s="270">
        <v>0.63</v>
      </c>
      <c r="AW392" s="270">
        <v>0.82299999999999995</v>
      </c>
      <c r="AX392" s="270">
        <v>0</v>
      </c>
      <c r="AY392" s="270">
        <v>0</v>
      </c>
      <c r="AZ392" s="270">
        <v>0</v>
      </c>
      <c r="BA392" s="270">
        <v>0</v>
      </c>
      <c r="BB392" s="270">
        <v>0</v>
      </c>
      <c r="BC392" s="270">
        <v>0</v>
      </c>
      <c r="BD392" s="270">
        <v>0</v>
      </c>
      <c r="BE392" s="270">
        <v>0</v>
      </c>
      <c r="BF392" s="270">
        <v>0</v>
      </c>
      <c r="BG392" s="270">
        <v>0</v>
      </c>
    </row>
    <row r="393" spans="1:59">
      <c r="A393" s="267" t="s">
        <v>769</v>
      </c>
      <c r="B393" s="268">
        <v>3.5500000000000004E-2</v>
      </c>
      <c r="C393" s="268">
        <v>0.28799999999999998</v>
      </c>
      <c r="D393" s="268">
        <v>0</v>
      </c>
      <c r="E393" s="268"/>
      <c r="F393" s="269">
        <v>487</v>
      </c>
      <c r="G393" s="270">
        <v>2.5000000000000001E-2</v>
      </c>
      <c r="H393" s="270">
        <v>4.0000000000000001E-3</v>
      </c>
      <c r="I393" s="270">
        <v>0</v>
      </c>
      <c r="J393" s="270">
        <v>4.0000000000000001E-3</v>
      </c>
      <c r="K393" s="270">
        <v>1E-3</v>
      </c>
      <c r="L393" s="270">
        <v>1.5000000000000013E-3</v>
      </c>
      <c r="M393" s="271">
        <v>51.3347022587269</v>
      </c>
      <c r="N393" s="269">
        <v>496</v>
      </c>
      <c r="O393" s="269">
        <v>501</v>
      </c>
      <c r="P393" s="269">
        <v>539</v>
      </c>
      <c r="Q393" s="269">
        <v>610</v>
      </c>
      <c r="R393" s="269">
        <v>650</v>
      </c>
      <c r="S393" s="269" t="s">
        <v>148</v>
      </c>
      <c r="T393" s="270">
        <v>2.5999999999999999E-2</v>
      </c>
      <c r="U393" s="270">
        <v>2.7E-2</v>
      </c>
      <c r="V393" s="270">
        <v>2.7E-2</v>
      </c>
      <c r="W393" s="270">
        <v>2.8000000000000001E-2</v>
      </c>
      <c r="X393" s="270">
        <v>2.9000000000000001E-2</v>
      </c>
      <c r="Y393" s="270">
        <v>4.0000000000000001E-3</v>
      </c>
      <c r="Z393" s="270">
        <v>4.0000000000000001E-3</v>
      </c>
      <c r="AA393" s="270">
        <v>4.0000000000000001E-3</v>
      </c>
      <c r="AB393" s="270">
        <v>4.0000000000000001E-3</v>
      </c>
      <c r="AC393" s="270">
        <v>4.0000000000000001E-3</v>
      </c>
      <c r="AD393" s="270">
        <v>0</v>
      </c>
      <c r="AE393" s="270">
        <v>0</v>
      </c>
      <c r="AF393" s="270">
        <v>0</v>
      </c>
      <c r="AG393" s="270">
        <v>0</v>
      </c>
      <c r="AH393" s="270">
        <v>0</v>
      </c>
      <c r="AI393" s="270">
        <v>5.0000000000000001E-3</v>
      </c>
      <c r="AJ393" s="270">
        <v>6.0000000000000001E-3</v>
      </c>
      <c r="AK393" s="270">
        <v>7.0000000000000001E-3</v>
      </c>
      <c r="AL393" s="270">
        <v>8.0000000000000002E-3</v>
      </c>
      <c r="AM393" s="270">
        <v>8.9999999999999993E-3</v>
      </c>
      <c r="AN393" s="270">
        <v>1E-3</v>
      </c>
      <c r="AO393" s="270">
        <v>1E-3</v>
      </c>
      <c r="AP393" s="270">
        <v>1E-3</v>
      </c>
      <c r="AQ393" s="270">
        <v>1E-3</v>
      </c>
      <c r="AR393" s="270">
        <v>1E-3</v>
      </c>
      <c r="AS393" s="270">
        <v>2E-3</v>
      </c>
      <c r="AT393" s="270">
        <v>2E-3</v>
      </c>
      <c r="AU393" s="270">
        <v>2E-3</v>
      </c>
      <c r="AV393" s="270">
        <v>2E-3</v>
      </c>
      <c r="AW393" s="270">
        <v>2E-3</v>
      </c>
      <c r="AX393" s="270">
        <v>0</v>
      </c>
      <c r="AY393" s="270">
        <v>0</v>
      </c>
      <c r="AZ393" s="270">
        <v>0</v>
      </c>
      <c r="BA393" s="270">
        <v>0</v>
      </c>
      <c r="BB393" s="270">
        <v>0</v>
      </c>
      <c r="BC393" s="270">
        <v>0</v>
      </c>
      <c r="BD393" s="270">
        <v>0</v>
      </c>
      <c r="BE393" s="270">
        <v>0</v>
      </c>
      <c r="BF393" s="270">
        <v>0</v>
      </c>
      <c r="BG393" s="270">
        <v>0</v>
      </c>
    </row>
    <row r="394" spans="1:59">
      <c r="A394" s="267" t="s">
        <v>770</v>
      </c>
      <c r="B394" s="268">
        <v>1.2749999999999999E-2</v>
      </c>
      <c r="C394" s="268">
        <v>3.5000000000000003E-2</v>
      </c>
      <c r="D394" s="268">
        <v>0</v>
      </c>
      <c r="E394" s="268"/>
      <c r="F394" s="269">
        <v>274</v>
      </c>
      <c r="G394" s="270">
        <v>0.01</v>
      </c>
      <c r="H394" s="270">
        <v>0</v>
      </c>
      <c r="I394" s="270">
        <v>0</v>
      </c>
      <c r="J394" s="270">
        <v>1E-3</v>
      </c>
      <c r="K394" s="270">
        <v>1E-3</v>
      </c>
      <c r="L394" s="270">
        <v>7.4999999999999893E-4</v>
      </c>
      <c r="M394" s="271">
        <v>36.496350364963504</v>
      </c>
      <c r="N394" s="269">
        <v>280</v>
      </c>
      <c r="O394" s="269">
        <v>285</v>
      </c>
      <c r="P394" s="269">
        <v>290</v>
      </c>
      <c r="Q394" s="269">
        <v>295</v>
      </c>
      <c r="R394" s="269">
        <v>300</v>
      </c>
      <c r="S394" s="269" t="s">
        <v>168</v>
      </c>
      <c r="T394" s="270">
        <v>1.0999999999999999E-2</v>
      </c>
      <c r="U394" s="270">
        <v>1.2E-2</v>
      </c>
      <c r="V394" s="270">
        <v>1.2999999999999999E-2</v>
      </c>
      <c r="W394" s="270">
        <v>1.4E-2</v>
      </c>
      <c r="X394" s="270">
        <v>1.4999999999999999E-2</v>
      </c>
      <c r="Y394" s="270">
        <v>0</v>
      </c>
      <c r="Z394" s="270">
        <v>0</v>
      </c>
      <c r="AA394" s="270">
        <v>0</v>
      </c>
      <c r="AB394" s="270">
        <v>0</v>
      </c>
      <c r="AC394" s="270">
        <v>0</v>
      </c>
      <c r="AD394" s="270">
        <v>0</v>
      </c>
      <c r="AE394" s="270">
        <v>0</v>
      </c>
      <c r="AF394" s="270">
        <v>0</v>
      </c>
      <c r="AG394" s="270">
        <v>0</v>
      </c>
      <c r="AH394" s="270">
        <v>0</v>
      </c>
      <c r="AI394" s="270">
        <v>1E-3</v>
      </c>
      <c r="AJ394" s="270">
        <v>1E-3</v>
      </c>
      <c r="AK394" s="270">
        <v>1E-3</v>
      </c>
      <c r="AL394" s="270">
        <v>1E-3</v>
      </c>
      <c r="AM394" s="270">
        <v>1E-3</v>
      </c>
      <c r="AN394" s="270">
        <v>1E-3</v>
      </c>
      <c r="AO394" s="270">
        <v>1E-3</v>
      </c>
      <c r="AP394" s="270">
        <v>1E-3</v>
      </c>
      <c r="AQ394" s="270">
        <v>1E-3</v>
      </c>
      <c r="AR394" s="270">
        <v>1E-3</v>
      </c>
      <c r="AS394" s="270">
        <v>1E-3</v>
      </c>
      <c r="AT394" s="270">
        <v>1E-3</v>
      </c>
      <c r="AU394" s="270">
        <v>1E-3</v>
      </c>
      <c r="AV394" s="270">
        <v>1E-3</v>
      </c>
      <c r="AW394" s="270">
        <v>1E-3</v>
      </c>
      <c r="AX394" s="270">
        <v>0</v>
      </c>
      <c r="AY394" s="270">
        <v>0</v>
      </c>
      <c r="AZ394" s="270">
        <v>0</v>
      </c>
      <c r="BA394" s="270">
        <v>0</v>
      </c>
      <c r="BB394" s="270">
        <v>0</v>
      </c>
      <c r="BC394" s="270">
        <v>0</v>
      </c>
      <c r="BD394" s="270">
        <v>0</v>
      </c>
      <c r="BE394" s="270">
        <v>0</v>
      </c>
      <c r="BF394" s="270">
        <v>0</v>
      </c>
      <c r="BG394" s="270">
        <v>0</v>
      </c>
    </row>
    <row r="395" spans="1:59">
      <c r="A395" s="267" t="s">
        <v>771</v>
      </c>
      <c r="B395" s="268">
        <v>0.83391666666666675</v>
      </c>
      <c r="C395" s="268">
        <v>2.0649999999999999</v>
      </c>
      <c r="D395" s="268">
        <v>0.222</v>
      </c>
      <c r="E395" s="268"/>
      <c r="F395" s="269">
        <v>11921</v>
      </c>
      <c r="G395" s="270">
        <v>0.52400000000000002</v>
      </c>
      <c r="H395" s="270">
        <v>2.7E-2</v>
      </c>
      <c r="I395" s="270">
        <v>0</v>
      </c>
      <c r="J395" s="270">
        <v>8.0000000000000002E-3</v>
      </c>
      <c r="K395" s="270">
        <v>7.0999999999999994E-2</v>
      </c>
      <c r="L395" s="270">
        <v>-1.8083333333333229E-2</v>
      </c>
      <c r="M395" s="271">
        <v>43.956043956043956</v>
      </c>
      <c r="N395" s="269">
        <v>12932</v>
      </c>
      <c r="O395" s="269">
        <v>13118</v>
      </c>
      <c r="P395" s="269">
        <v>13221</v>
      </c>
      <c r="Q395" s="269">
        <v>13434</v>
      </c>
      <c r="R395" s="269">
        <v>13534</v>
      </c>
      <c r="S395" s="269" t="s">
        <v>156</v>
      </c>
      <c r="T395" s="270">
        <v>0.56599999999999995</v>
      </c>
      <c r="U395" s="270">
        <v>0.67900000000000005</v>
      </c>
      <c r="V395" s="270">
        <v>0.81499999999999995</v>
      </c>
      <c r="W395" s="270">
        <v>0.89600000000000002</v>
      </c>
      <c r="X395" s="270">
        <v>0.98499999999999999</v>
      </c>
      <c r="Y395" s="270">
        <v>3.1E-2</v>
      </c>
      <c r="Z395" s="270">
        <v>3.6999999999999998E-2</v>
      </c>
      <c r="AA395" s="270">
        <v>4.3999999999999997E-2</v>
      </c>
      <c r="AB395" s="270">
        <v>4.8000000000000001E-2</v>
      </c>
      <c r="AC395" s="270">
        <v>5.1999999999999998E-2</v>
      </c>
      <c r="AD395" s="270">
        <v>0</v>
      </c>
      <c r="AE395" s="270">
        <v>0</v>
      </c>
      <c r="AF395" s="270">
        <v>0</v>
      </c>
      <c r="AG395" s="270">
        <v>0</v>
      </c>
      <c r="AH395" s="270">
        <v>0</v>
      </c>
      <c r="AI395" s="270">
        <v>8.0000000000000002E-3</v>
      </c>
      <c r="AJ395" s="270">
        <v>0.01</v>
      </c>
      <c r="AK395" s="270">
        <v>1.2E-2</v>
      </c>
      <c r="AL395" s="270">
        <v>1.4E-2</v>
      </c>
      <c r="AM395" s="270">
        <v>1.6E-2</v>
      </c>
      <c r="AN395" s="270">
        <v>0.22600000000000001</v>
      </c>
      <c r="AO395" s="270">
        <v>0.23400000000000001</v>
      </c>
      <c r="AP395" s="270">
        <v>0.25700000000000001</v>
      </c>
      <c r="AQ395" s="270">
        <v>0.28199999999999997</v>
      </c>
      <c r="AR395" s="270">
        <v>0.31</v>
      </c>
      <c r="AS395" s="270">
        <v>0.15</v>
      </c>
      <c r="AT395" s="270">
        <v>0.18</v>
      </c>
      <c r="AU395" s="270">
        <v>0.216</v>
      </c>
      <c r="AV395" s="270">
        <v>0.24</v>
      </c>
      <c r="AW395" s="270">
        <v>0.27</v>
      </c>
      <c r="AX395" s="270">
        <v>0.14399999999999999</v>
      </c>
      <c r="AY395" s="270">
        <v>0</v>
      </c>
      <c r="AZ395" s="270">
        <v>0</v>
      </c>
      <c r="BA395" s="270">
        <v>0</v>
      </c>
      <c r="BB395" s="270">
        <v>0</v>
      </c>
      <c r="BC395" s="270">
        <v>0</v>
      </c>
      <c r="BD395" s="270">
        <v>0</v>
      </c>
      <c r="BE395" s="270">
        <v>0</v>
      </c>
      <c r="BF395" s="270">
        <v>0</v>
      </c>
      <c r="BG395" s="270">
        <v>0</v>
      </c>
    </row>
    <row r="396" spans="1:59">
      <c r="A396" s="267" t="s">
        <v>772</v>
      </c>
      <c r="B396" s="268">
        <v>1.0835000000000001</v>
      </c>
      <c r="C396" s="268">
        <v>2.6640000000000001</v>
      </c>
      <c r="D396" s="268">
        <v>0.20899999999999999</v>
      </c>
      <c r="E396" s="268"/>
      <c r="F396" s="269">
        <v>8185</v>
      </c>
      <c r="G396" s="270">
        <v>0.34100000000000003</v>
      </c>
      <c r="H396" s="270">
        <v>4.5999999999999999E-2</v>
      </c>
      <c r="I396" s="270">
        <v>0</v>
      </c>
      <c r="J396" s="270">
        <v>0.11799999999999999</v>
      </c>
      <c r="K396" s="270">
        <v>0.31</v>
      </c>
      <c r="L396" s="270">
        <v>5.9500000000000108E-2</v>
      </c>
      <c r="M396" s="271">
        <v>41.661576053756875</v>
      </c>
      <c r="N396" s="269">
        <v>8200</v>
      </c>
      <c r="O396" s="269">
        <v>8300</v>
      </c>
      <c r="P396" s="269">
        <v>8400</v>
      </c>
      <c r="Q396" s="269">
        <v>8500</v>
      </c>
      <c r="R396" s="269">
        <v>8600</v>
      </c>
      <c r="S396" s="269" t="s">
        <v>156</v>
      </c>
      <c r="T396" s="270">
        <v>0.35</v>
      </c>
      <c r="U396" s="270">
        <v>0.80800000000000005</v>
      </c>
      <c r="V396" s="270">
        <v>1.042</v>
      </c>
      <c r="W396" s="270">
        <v>1.3440000000000001</v>
      </c>
      <c r="X396" s="270">
        <v>1.544</v>
      </c>
      <c r="Y396" s="270">
        <v>0.05</v>
      </c>
      <c r="Z396" s="270">
        <v>0.193</v>
      </c>
      <c r="AA396" s="270">
        <v>0.249</v>
      </c>
      <c r="AB396" s="270">
        <v>0.32100000000000001</v>
      </c>
      <c r="AC396" s="270">
        <v>0.41399999999999998</v>
      </c>
      <c r="AD396" s="270">
        <v>0</v>
      </c>
      <c r="AE396" s="270">
        <v>0</v>
      </c>
      <c r="AF396" s="270">
        <v>0</v>
      </c>
      <c r="AG396" s="270">
        <v>0</v>
      </c>
      <c r="AH396" s="270">
        <v>0</v>
      </c>
      <c r="AI396" s="270">
        <v>0.12</v>
      </c>
      <c r="AJ396" s="270">
        <v>9.9000000000000005E-2</v>
      </c>
      <c r="AK396" s="270">
        <v>0.127</v>
      </c>
      <c r="AL396" s="270">
        <v>0.16400000000000001</v>
      </c>
      <c r="AM396" s="270">
        <v>0.21199999999999999</v>
      </c>
      <c r="AN396" s="270">
        <v>0.26</v>
      </c>
      <c r="AO396" s="270">
        <v>5.5E-2</v>
      </c>
      <c r="AP396" s="270">
        <v>7.0999999999999994E-2</v>
      </c>
      <c r="AQ396" s="270">
        <v>9.0999999999999998E-2</v>
      </c>
      <c r="AR396" s="270">
        <v>0.108</v>
      </c>
      <c r="AS396" s="270">
        <v>7.0999999999999994E-2</v>
      </c>
      <c r="AT396" s="270">
        <v>0.105</v>
      </c>
      <c r="AU396" s="270">
        <v>0.13500000000000001</v>
      </c>
      <c r="AV396" s="270">
        <v>0.17399999999999999</v>
      </c>
      <c r="AW396" s="270">
        <v>0.20699999999999999</v>
      </c>
      <c r="AX396" s="270">
        <v>0</v>
      </c>
      <c r="AY396" s="270">
        <v>0</v>
      </c>
      <c r="AZ396" s="270">
        <v>0</v>
      </c>
      <c r="BA396" s="270">
        <v>0</v>
      </c>
      <c r="BB396" s="270">
        <v>0</v>
      </c>
      <c r="BC396" s="270">
        <v>0</v>
      </c>
      <c r="BD396" s="270">
        <v>0</v>
      </c>
      <c r="BE396" s="270">
        <v>0</v>
      </c>
      <c r="BF396" s="270">
        <v>0</v>
      </c>
      <c r="BG396" s="270">
        <v>0</v>
      </c>
    </row>
    <row r="397" spans="1:59">
      <c r="A397" s="267" t="s">
        <v>773</v>
      </c>
      <c r="B397" s="268">
        <v>3.5999999999999997E-2</v>
      </c>
      <c r="C397" s="268">
        <v>2</v>
      </c>
      <c r="D397" s="268">
        <v>0</v>
      </c>
      <c r="E397" s="268"/>
      <c r="F397" s="269">
        <v>426</v>
      </c>
      <c r="G397" s="270">
        <v>2.1999999999999999E-2</v>
      </c>
      <c r="H397" s="270">
        <v>3.0000000000000001E-3</v>
      </c>
      <c r="I397" s="270">
        <v>0</v>
      </c>
      <c r="J397" s="270">
        <v>0</v>
      </c>
      <c r="K397" s="270">
        <v>4.0000000000000001E-3</v>
      </c>
      <c r="L397" s="270">
        <v>6.9999999999999993E-3</v>
      </c>
      <c r="M397" s="271">
        <v>51.643192488262912</v>
      </c>
      <c r="N397" s="269">
        <v>437</v>
      </c>
      <c r="O397" s="269">
        <v>446</v>
      </c>
      <c r="P397" s="269">
        <v>454</v>
      </c>
      <c r="Q397" s="269">
        <v>463</v>
      </c>
      <c r="R397" s="269">
        <v>472</v>
      </c>
      <c r="S397" s="269" t="s">
        <v>222</v>
      </c>
      <c r="T397" s="270">
        <v>2.1999999999999999E-2</v>
      </c>
      <c r="U397" s="270">
        <v>2.1999999999999999E-2</v>
      </c>
      <c r="V397" s="270">
        <v>2.1999999999999999E-2</v>
      </c>
      <c r="W397" s="270">
        <v>2.3E-2</v>
      </c>
      <c r="X397" s="270">
        <v>2.3E-2</v>
      </c>
      <c r="Y397" s="270">
        <v>3.0000000000000001E-3</v>
      </c>
      <c r="Z397" s="270">
        <v>3.0000000000000001E-3</v>
      </c>
      <c r="AA397" s="270">
        <v>3.0000000000000001E-3</v>
      </c>
      <c r="AB397" s="270">
        <v>3.0000000000000001E-3</v>
      </c>
      <c r="AC397" s="270">
        <v>4.0000000000000001E-3</v>
      </c>
      <c r="AD397" s="270">
        <v>0</v>
      </c>
      <c r="AE397" s="270">
        <v>0</v>
      </c>
      <c r="AF397" s="270">
        <v>0</v>
      </c>
      <c r="AG397" s="270">
        <v>0</v>
      </c>
      <c r="AH397" s="270">
        <v>0</v>
      </c>
      <c r="AI397" s="270">
        <v>0</v>
      </c>
      <c r="AJ397" s="270">
        <v>0</v>
      </c>
      <c r="AK397" s="270">
        <v>0</v>
      </c>
      <c r="AL397" s="270">
        <v>0</v>
      </c>
      <c r="AM397" s="270">
        <v>0</v>
      </c>
      <c r="AN397" s="270">
        <v>4.0000000000000001E-3</v>
      </c>
      <c r="AO397" s="270">
        <v>4.0000000000000001E-3</v>
      </c>
      <c r="AP397" s="270">
        <v>4.0000000000000001E-3</v>
      </c>
      <c r="AQ397" s="270">
        <v>4.0000000000000001E-3</v>
      </c>
      <c r="AR397" s="270">
        <v>5.0000000000000001E-3</v>
      </c>
      <c r="AS397" s="270">
        <v>7.0000000000000001E-3</v>
      </c>
      <c r="AT397" s="270">
        <v>7.0000000000000001E-3</v>
      </c>
      <c r="AU397" s="270">
        <v>8.0000000000000002E-3</v>
      </c>
      <c r="AV397" s="270">
        <v>8.0000000000000002E-3</v>
      </c>
      <c r="AW397" s="270">
        <v>8.9999999999999993E-3</v>
      </c>
      <c r="AX397" s="270">
        <v>0</v>
      </c>
      <c r="AY397" s="270">
        <v>0</v>
      </c>
      <c r="AZ397" s="270">
        <v>0</v>
      </c>
      <c r="BA397" s="270">
        <v>0</v>
      </c>
      <c r="BB397" s="270">
        <v>0</v>
      </c>
      <c r="BC397" s="270">
        <v>0</v>
      </c>
      <c r="BD397" s="270">
        <v>0</v>
      </c>
      <c r="BE397" s="270">
        <v>0</v>
      </c>
      <c r="BF397" s="270">
        <v>0</v>
      </c>
      <c r="BG397" s="270">
        <v>0</v>
      </c>
    </row>
    <row r="398" spans="1:59">
      <c r="A398" s="267" t="s">
        <v>774</v>
      </c>
      <c r="B398" s="268">
        <v>0.52333333333333332</v>
      </c>
      <c r="C398" s="268">
        <v>1.008</v>
      </c>
      <c r="D398" s="268">
        <v>0</v>
      </c>
      <c r="E398" s="268"/>
      <c r="F398" s="269">
        <v>2973</v>
      </c>
      <c r="G398" s="270">
        <v>0.216</v>
      </c>
      <c r="H398" s="270">
        <v>6.4000000000000001E-2</v>
      </c>
      <c r="I398" s="270">
        <v>1.4999999999999999E-2</v>
      </c>
      <c r="J398" s="270">
        <v>0.153</v>
      </c>
      <c r="K398" s="270">
        <v>6.0000000000000001E-3</v>
      </c>
      <c r="L398" s="270">
        <v>6.9333333333333247E-2</v>
      </c>
      <c r="M398" s="271">
        <v>72.653884964682135</v>
      </c>
      <c r="N398" s="269">
        <v>3146</v>
      </c>
      <c r="O398" s="269">
        <v>3460</v>
      </c>
      <c r="P398" s="269">
        <v>3806</v>
      </c>
      <c r="Q398" s="269">
        <v>4187</v>
      </c>
      <c r="R398" s="269">
        <v>4606</v>
      </c>
      <c r="S398" s="269" t="s">
        <v>148</v>
      </c>
      <c r="T398" s="270">
        <v>0.23400000000000001</v>
      </c>
      <c r="U398" s="270">
        <v>0.25700000000000001</v>
      </c>
      <c r="V398" s="270">
        <v>0.28199999999999997</v>
      </c>
      <c r="W398" s="270">
        <v>0.31</v>
      </c>
      <c r="X398" s="270">
        <v>0.34100000000000003</v>
      </c>
      <c r="Y398" s="270">
        <v>7.0000000000000007E-2</v>
      </c>
      <c r="Z398" s="270">
        <v>7.1999999999999995E-2</v>
      </c>
      <c r="AA398" s="270">
        <v>7.3999999999999996E-2</v>
      </c>
      <c r="AB398" s="270">
        <v>7.5999999999999998E-2</v>
      </c>
      <c r="AC398" s="270">
        <v>7.8E-2</v>
      </c>
      <c r="AD398" s="270">
        <v>0.02</v>
      </c>
      <c r="AE398" s="270">
        <v>2.5000000000000001E-2</v>
      </c>
      <c r="AF398" s="270">
        <v>0.03</v>
      </c>
      <c r="AG398" s="270">
        <v>3.5000000000000003E-2</v>
      </c>
      <c r="AH398" s="270">
        <v>0.04</v>
      </c>
      <c r="AI398" s="270">
        <v>0.16</v>
      </c>
      <c r="AJ398" s="270">
        <v>0.17</v>
      </c>
      <c r="AK398" s="270">
        <v>0.18</v>
      </c>
      <c r="AL398" s="270">
        <v>0.19</v>
      </c>
      <c r="AM398" s="270">
        <v>0.2</v>
      </c>
      <c r="AN398" s="270">
        <v>8.0000000000000002E-3</v>
      </c>
      <c r="AO398" s="270">
        <v>8.0000000000000002E-3</v>
      </c>
      <c r="AP398" s="270">
        <v>8.0000000000000002E-3</v>
      </c>
      <c r="AQ398" s="270">
        <v>8.0000000000000002E-3</v>
      </c>
      <c r="AR398" s="270">
        <v>8.0000000000000002E-3</v>
      </c>
      <c r="AS398" s="270">
        <v>8.5999999999999993E-2</v>
      </c>
      <c r="AT398" s="270">
        <v>9.2999999999999999E-2</v>
      </c>
      <c r="AU398" s="270">
        <v>0.1</v>
      </c>
      <c r="AV398" s="270">
        <v>0.108</v>
      </c>
      <c r="AW398" s="270">
        <v>0.11600000000000001</v>
      </c>
      <c r="AX398" s="270">
        <v>0.15</v>
      </c>
      <c r="AY398" s="270">
        <v>0</v>
      </c>
      <c r="AZ398" s="270">
        <v>0</v>
      </c>
      <c r="BA398" s="270">
        <v>0</v>
      </c>
      <c r="BB398" s="270">
        <v>0</v>
      </c>
      <c r="BC398" s="270">
        <v>0</v>
      </c>
      <c r="BD398" s="270">
        <v>0</v>
      </c>
      <c r="BE398" s="270">
        <v>0</v>
      </c>
      <c r="BF398" s="270">
        <v>0</v>
      </c>
      <c r="BG398" s="270">
        <v>0</v>
      </c>
    </row>
    <row r="399" spans="1:59">
      <c r="A399" s="267" t="s">
        <v>775</v>
      </c>
      <c r="B399" s="268">
        <v>0.79541666666666666</v>
      </c>
      <c r="C399" s="268">
        <v>7.3</v>
      </c>
      <c r="D399" s="268">
        <v>0</v>
      </c>
      <c r="E399" s="268"/>
      <c r="F399" s="269">
        <v>14817</v>
      </c>
      <c r="G399" s="270">
        <v>0.69599999999999995</v>
      </c>
      <c r="H399" s="270">
        <v>1.4E-2</v>
      </c>
      <c r="I399" s="270">
        <v>2E-3</v>
      </c>
      <c r="J399" s="270">
        <v>1.2E-2</v>
      </c>
      <c r="K399" s="270">
        <v>0</v>
      </c>
      <c r="L399" s="270">
        <v>7.1416666666666684E-2</v>
      </c>
      <c r="M399" s="271">
        <v>46.973071471957887</v>
      </c>
      <c r="N399" s="269">
        <v>15570</v>
      </c>
      <c r="O399" s="269">
        <v>17570</v>
      </c>
      <c r="P399" s="269">
        <v>19570</v>
      </c>
      <c r="Q399" s="269">
        <v>21570</v>
      </c>
      <c r="R399" s="269">
        <v>23750</v>
      </c>
      <c r="S399" s="269" t="s">
        <v>155</v>
      </c>
      <c r="T399" s="270">
        <v>0.92</v>
      </c>
      <c r="U399" s="270">
        <v>1.2</v>
      </c>
      <c r="V399" s="270">
        <v>1.56</v>
      </c>
      <c r="W399" s="270">
        <v>2.0299999999999998</v>
      </c>
      <c r="X399" s="270">
        <v>2.64</v>
      </c>
      <c r="Y399" s="270">
        <v>0.16</v>
      </c>
      <c r="Z399" s="270">
        <v>0.2</v>
      </c>
      <c r="AA399" s="270">
        <v>0.26</v>
      </c>
      <c r="AB399" s="270">
        <v>0.34</v>
      </c>
      <c r="AC399" s="270">
        <v>0.44</v>
      </c>
      <c r="AD399" s="270">
        <v>2.5000000000000001E-2</v>
      </c>
      <c r="AE399" s="270">
        <v>0.05</v>
      </c>
      <c r="AF399" s="270">
        <v>7.4999999999999997E-2</v>
      </c>
      <c r="AG399" s="270">
        <v>1</v>
      </c>
      <c r="AH399" s="270">
        <v>1.2</v>
      </c>
      <c r="AI399" s="270">
        <v>0.04</v>
      </c>
      <c r="AJ399" s="270">
        <v>0.06</v>
      </c>
      <c r="AK399" s="270">
        <v>0.08</v>
      </c>
      <c r="AL399" s="270">
        <v>1</v>
      </c>
      <c r="AM399" s="270">
        <v>1.1000000000000001</v>
      </c>
      <c r="AN399" s="270">
        <v>0.1</v>
      </c>
      <c r="AO399" s="270">
        <v>0.15</v>
      </c>
      <c r="AP399" s="270">
        <v>0.2</v>
      </c>
      <c r="AQ399" s="270">
        <v>0.25</v>
      </c>
      <c r="AR399" s="270">
        <v>0.3</v>
      </c>
      <c r="AS399" s="270">
        <v>0.182</v>
      </c>
      <c r="AT399" s="270">
        <v>0.24299999999999999</v>
      </c>
      <c r="AU399" s="270">
        <v>0.318</v>
      </c>
      <c r="AV399" s="270">
        <v>0.67600000000000005</v>
      </c>
      <c r="AW399" s="270">
        <v>0.83199999999999996</v>
      </c>
      <c r="AX399" s="270">
        <v>6</v>
      </c>
      <c r="AY399" s="270">
        <v>0</v>
      </c>
      <c r="AZ399" s="270">
        <v>0</v>
      </c>
      <c r="BA399" s="270">
        <v>0</v>
      </c>
      <c r="BB399" s="270">
        <v>0</v>
      </c>
      <c r="BC399" s="270">
        <v>0</v>
      </c>
      <c r="BD399" s="270">
        <v>0</v>
      </c>
      <c r="BE399" s="270">
        <v>0</v>
      </c>
      <c r="BF399" s="270">
        <v>0</v>
      </c>
      <c r="BG399" s="270">
        <v>0</v>
      </c>
    </row>
    <row r="400" spans="1:59">
      <c r="A400" s="267" t="s">
        <v>776</v>
      </c>
      <c r="B400" s="268">
        <v>0.80483333333333318</v>
      </c>
      <c r="C400" s="268">
        <v>1.7320000000000002</v>
      </c>
      <c r="D400" s="268">
        <v>1.4999999999999999E-2</v>
      </c>
      <c r="E400" s="268"/>
      <c r="F400" s="269">
        <v>9000</v>
      </c>
      <c r="G400" s="270">
        <v>0.77200000000000002</v>
      </c>
      <c r="H400" s="270">
        <v>0</v>
      </c>
      <c r="I400" s="270">
        <v>0</v>
      </c>
      <c r="J400" s="270">
        <v>0</v>
      </c>
      <c r="K400" s="270">
        <v>4.2999999999999997E-2</v>
      </c>
      <c r="L400" s="270">
        <v>-2.5166666666666893E-2</v>
      </c>
      <c r="M400" s="271">
        <v>85.777777777777771</v>
      </c>
      <c r="N400" s="269">
        <v>9300</v>
      </c>
      <c r="O400" s="269">
        <v>9500</v>
      </c>
      <c r="P400" s="269">
        <v>10000</v>
      </c>
      <c r="Q400" s="269">
        <v>12000</v>
      </c>
      <c r="R400" s="269">
        <v>18000</v>
      </c>
      <c r="S400" s="269" t="s">
        <v>154</v>
      </c>
      <c r="T400" s="270">
        <v>0.75900000000000001</v>
      </c>
      <c r="U400" s="270">
        <v>0.83399999999999996</v>
      </c>
      <c r="V400" s="270">
        <v>0.91700000000000004</v>
      </c>
      <c r="W400" s="270">
        <v>1.008</v>
      </c>
      <c r="X400" s="270">
        <v>1.1000000000000001</v>
      </c>
      <c r="Y400" s="270">
        <v>1.9E-2</v>
      </c>
      <c r="Z400" s="270">
        <v>2.1000000000000001E-2</v>
      </c>
      <c r="AA400" s="270">
        <v>2.4E-2</v>
      </c>
      <c r="AB400" s="270">
        <v>2.5999999999999999E-2</v>
      </c>
      <c r="AC400" s="270">
        <v>0.03</v>
      </c>
      <c r="AD400" s="270">
        <v>0</v>
      </c>
      <c r="AE400" s="270">
        <v>0</v>
      </c>
      <c r="AF400" s="270">
        <v>0</v>
      </c>
      <c r="AG400" s="270">
        <v>0</v>
      </c>
      <c r="AH400" s="270">
        <v>0</v>
      </c>
      <c r="AI400" s="270">
        <v>0</v>
      </c>
      <c r="AJ400" s="270">
        <v>0</v>
      </c>
      <c r="AK400" s="270">
        <v>0</v>
      </c>
      <c r="AL400" s="270">
        <v>0</v>
      </c>
      <c r="AM400" s="270">
        <v>0</v>
      </c>
      <c r="AN400" s="270">
        <v>8.1000000000000003E-2</v>
      </c>
      <c r="AO400" s="270">
        <v>0.09</v>
      </c>
      <c r="AP400" s="270">
        <v>0.09</v>
      </c>
      <c r="AQ400" s="270">
        <v>0.1</v>
      </c>
      <c r="AR400" s="270">
        <v>0.1</v>
      </c>
      <c r="AS400" s="270">
        <v>-0.158</v>
      </c>
      <c r="AT400" s="270">
        <v>-0.17399999999999999</v>
      </c>
      <c r="AU400" s="270">
        <v>-0.19</v>
      </c>
      <c r="AV400" s="270">
        <v>-0.20899999999999999</v>
      </c>
      <c r="AW400" s="270">
        <v>-0.33500000000000002</v>
      </c>
      <c r="AX400" s="270">
        <v>0</v>
      </c>
      <c r="AY400" s="270">
        <v>0</v>
      </c>
      <c r="AZ400" s="270">
        <v>0</v>
      </c>
      <c r="BA400" s="270">
        <v>0</v>
      </c>
      <c r="BB400" s="270">
        <v>0</v>
      </c>
      <c r="BC400" s="270">
        <v>0</v>
      </c>
      <c r="BD400" s="270">
        <v>0</v>
      </c>
      <c r="BE400" s="270">
        <v>0</v>
      </c>
      <c r="BF400" s="270">
        <v>0</v>
      </c>
      <c r="BG400" s="270">
        <v>0</v>
      </c>
    </row>
    <row r="401" spans="1:59">
      <c r="A401" s="267" t="s">
        <v>777</v>
      </c>
      <c r="B401" s="268">
        <v>0.49825000000000003</v>
      </c>
      <c r="C401" s="268">
        <v>0.75</v>
      </c>
      <c r="D401" s="268">
        <v>0</v>
      </c>
      <c r="E401" s="268"/>
      <c r="F401" s="269">
        <v>3556</v>
      </c>
      <c r="G401" s="270">
        <v>0.23</v>
      </c>
      <c r="H401" s="270">
        <v>1.7999999999999999E-2</v>
      </c>
      <c r="I401" s="270">
        <v>0.22500000000000001</v>
      </c>
      <c r="J401" s="270">
        <v>1.9E-2</v>
      </c>
      <c r="K401" s="270">
        <v>1E-3</v>
      </c>
      <c r="L401" s="270">
        <v>5.2500000000000324E-3</v>
      </c>
      <c r="M401" s="271">
        <v>64.679415073115862</v>
      </c>
      <c r="N401" s="269">
        <v>3800</v>
      </c>
      <c r="O401" s="269">
        <v>4000</v>
      </c>
      <c r="P401" s="269">
        <v>4210</v>
      </c>
      <c r="Q401" s="269">
        <v>4431</v>
      </c>
      <c r="R401" s="269">
        <v>4661</v>
      </c>
      <c r="S401" s="269" t="s">
        <v>142</v>
      </c>
      <c r="T401" s="270">
        <v>0.23400000000000001</v>
      </c>
      <c r="U401" s="270">
        <v>0.246</v>
      </c>
      <c r="V401" s="270">
        <v>0.25800000000000001</v>
      </c>
      <c r="W401" s="270">
        <v>0.27100000000000002</v>
      </c>
      <c r="X401" s="270">
        <v>0.28499999999999998</v>
      </c>
      <c r="Y401" s="270">
        <v>0.02</v>
      </c>
      <c r="Z401" s="270">
        <v>2.1000000000000001E-2</v>
      </c>
      <c r="AA401" s="270">
        <v>2.1999999999999999E-2</v>
      </c>
      <c r="AB401" s="270">
        <v>2.3E-2</v>
      </c>
      <c r="AC401" s="270">
        <v>2.4E-2</v>
      </c>
      <c r="AD401" s="270">
        <v>0.20300000000000001</v>
      </c>
      <c r="AE401" s="270">
        <v>0.20399999999999999</v>
      </c>
      <c r="AF401" s="270">
        <v>0.20499999999999999</v>
      </c>
      <c r="AG401" s="270">
        <v>0.20599999999999999</v>
      </c>
      <c r="AH401" s="270">
        <v>0.20699999999999999</v>
      </c>
      <c r="AI401" s="270">
        <v>6.7000000000000004E-2</v>
      </c>
      <c r="AJ401" s="270">
        <v>7.0999999999999994E-2</v>
      </c>
      <c r="AK401" s="270">
        <v>7.3999999999999996E-2</v>
      </c>
      <c r="AL401" s="270">
        <v>7.9000000000000001E-2</v>
      </c>
      <c r="AM401" s="270">
        <v>8.2000000000000003E-2</v>
      </c>
      <c r="AN401" s="270">
        <v>1E-3</v>
      </c>
      <c r="AO401" s="270">
        <v>1E-3</v>
      </c>
      <c r="AP401" s="270">
        <v>2E-3</v>
      </c>
      <c r="AQ401" s="270">
        <v>2E-3</v>
      </c>
      <c r="AR401" s="270">
        <v>2E-3</v>
      </c>
      <c r="AS401" s="270">
        <v>6.0000000000000001E-3</v>
      </c>
      <c r="AT401" s="270">
        <v>6.0000000000000001E-3</v>
      </c>
      <c r="AU401" s="270">
        <v>6.0000000000000001E-3</v>
      </c>
      <c r="AV401" s="270">
        <v>6.0000000000000001E-3</v>
      </c>
      <c r="AW401" s="270">
        <v>6.0000000000000001E-3</v>
      </c>
      <c r="AX401" s="270">
        <v>0</v>
      </c>
      <c r="AY401" s="270">
        <v>0</v>
      </c>
      <c r="AZ401" s="270">
        <v>0</v>
      </c>
      <c r="BA401" s="270">
        <v>0</v>
      </c>
      <c r="BB401" s="270">
        <v>0</v>
      </c>
      <c r="BC401" s="270">
        <v>0</v>
      </c>
      <c r="BD401" s="270">
        <v>0</v>
      </c>
      <c r="BE401" s="270">
        <v>0</v>
      </c>
      <c r="BF401" s="270">
        <v>0</v>
      </c>
      <c r="BG401" s="270">
        <v>0</v>
      </c>
    </row>
    <row r="402" spans="1:59">
      <c r="A402" s="267" t="s">
        <v>778</v>
      </c>
      <c r="B402" s="268">
        <v>11.273333333333333</v>
      </c>
      <c r="C402" s="268">
        <v>54</v>
      </c>
      <c r="D402" s="268">
        <v>10.552000000000001</v>
      </c>
      <c r="E402" s="268"/>
      <c r="F402" s="269">
        <v>0</v>
      </c>
      <c r="G402" s="270">
        <v>0</v>
      </c>
      <c r="H402" s="270">
        <v>0</v>
      </c>
      <c r="I402" s="270">
        <v>0</v>
      </c>
      <c r="J402" s="270">
        <v>0</v>
      </c>
      <c r="K402" s="270">
        <v>0.66800000000000004</v>
      </c>
      <c r="L402" s="270">
        <v>5.3333333333332789E-2</v>
      </c>
      <c r="M402" s="271" t="s">
        <v>395</v>
      </c>
      <c r="N402" s="269">
        <v>0</v>
      </c>
      <c r="O402" s="269">
        <v>0</v>
      </c>
      <c r="P402" s="269">
        <v>0</v>
      </c>
      <c r="Q402" s="269">
        <v>0</v>
      </c>
      <c r="R402" s="269">
        <v>0</v>
      </c>
      <c r="S402" s="269" t="s">
        <v>185</v>
      </c>
      <c r="T402" s="270">
        <v>0</v>
      </c>
      <c r="U402" s="270">
        <v>0</v>
      </c>
      <c r="V402" s="270">
        <v>0</v>
      </c>
      <c r="W402" s="270">
        <v>0</v>
      </c>
      <c r="X402" s="270">
        <v>0</v>
      </c>
      <c r="Y402" s="270">
        <v>0</v>
      </c>
      <c r="Z402" s="270">
        <v>0</v>
      </c>
      <c r="AA402" s="270">
        <v>0</v>
      </c>
      <c r="AB402" s="270">
        <v>0</v>
      </c>
      <c r="AC402" s="270">
        <v>0</v>
      </c>
      <c r="AD402" s="270">
        <v>0</v>
      </c>
      <c r="AE402" s="270">
        <v>0</v>
      </c>
      <c r="AF402" s="270">
        <v>0</v>
      </c>
      <c r="AG402" s="270">
        <v>0</v>
      </c>
      <c r="AH402" s="270">
        <v>0</v>
      </c>
      <c r="AI402" s="270">
        <v>0</v>
      </c>
      <c r="AJ402" s="270">
        <v>0</v>
      </c>
      <c r="AK402" s="270">
        <v>0</v>
      </c>
      <c r="AL402" s="270">
        <v>0</v>
      </c>
      <c r="AM402" s="270">
        <v>0</v>
      </c>
      <c r="AN402" s="270">
        <v>0.5</v>
      </c>
      <c r="AO402" s="270">
        <v>0.75</v>
      </c>
      <c r="AP402" s="270">
        <v>0.9</v>
      </c>
      <c r="AQ402" s="270">
        <v>1.5</v>
      </c>
      <c r="AR402" s="270">
        <v>1.5</v>
      </c>
      <c r="AS402" s="270">
        <v>0.27</v>
      </c>
      <c r="AT402" s="270">
        <v>0.36</v>
      </c>
      <c r="AU402" s="270">
        <v>0.54</v>
      </c>
      <c r="AV402" s="270">
        <v>0.72</v>
      </c>
      <c r="AW402" s="270">
        <v>0.72</v>
      </c>
      <c r="AX402" s="270">
        <v>0</v>
      </c>
      <c r="AY402" s="270">
        <v>0</v>
      </c>
      <c r="AZ402" s="270">
        <v>0</v>
      </c>
      <c r="BA402" s="270">
        <v>0</v>
      </c>
      <c r="BB402" s="270">
        <v>0</v>
      </c>
      <c r="BC402" s="270">
        <v>0</v>
      </c>
      <c r="BD402" s="270">
        <v>0</v>
      </c>
      <c r="BE402" s="270">
        <v>0</v>
      </c>
      <c r="BF402" s="270">
        <v>0</v>
      </c>
      <c r="BG402" s="270">
        <v>0</v>
      </c>
    </row>
    <row r="403" spans="1:59">
      <c r="A403" s="267" t="s">
        <v>779</v>
      </c>
      <c r="B403" s="268">
        <v>5.3000000000000012E-2</v>
      </c>
      <c r="C403" s="268">
        <v>0.25</v>
      </c>
      <c r="D403" s="268">
        <v>0</v>
      </c>
      <c r="E403" s="268"/>
      <c r="F403" s="269">
        <v>714</v>
      </c>
      <c r="G403" s="270">
        <v>3.2000000000000001E-2</v>
      </c>
      <c r="H403" s="270">
        <v>1.0999999999999999E-2</v>
      </c>
      <c r="I403" s="270">
        <v>0</v>
      </c>
      <c r="J403" s="270">
        <v>3.0000000000000001E-3</v>
      </c>
      <c r="K403" s="270">
        <v>1E-3</v>
      </c>
      <c r="L403" s="270">
        <v>6.0000000000000123E-3</v>
      </c>
      <c r="M403" s="271">
        <v>44.817927170868344</v>
      </c>
      <c r="N403" s="269">
        <v>793</v>
      </c>
      <c r="O403" s="269">
        <v>910</v>
      </c>
      <c r="P403" s="269">
        <v>1025</v>
      </c>
      <c r="Q403" s="269">
        <v>1135</v>
      </c>
      <c r="R403" s="269">
        <v>1265</v>
      </c>
      <c r="S403" s="269" t="s">
        <v>130</v>
      </c>
      <c r="T403" s="270">
        <v>3.5999999999999997E-2</v>
      </c>
      <c r="U403" s="270">
        <v>0.04</v>
      </c>
      <c r="V403" s="270">
        <v>4.4999999999999998E-2</v>
      </c>
      <c r="W403" s="270">
        <v>5.1999999999999998E-2</v>
      </c>
      <c r="X403" s="270">
        <v>5.5E-2</v>
      </c>
      <c r="Y403" s="270">
        <v>0.01</v>
      </c>
      <c r="Z403" s="270">
        <v>1.2E-2</v>
      </c>
      <c r="AA403" s="270">
        <v>1.4E-2</v>
      </c>
      <c r="AB403" s="270">
        <v>1.4999999999999999E-2</v>
      </c>
      <c r="AC403" s="270">
        <v>1.6E-2</v>
      </c>
      <c r="AD403" s="270">
        <v>0</v>
      </c>
      <c r="AE403" s="270">
        <v>0</v>
      </c>
      <c r="AF403" s="270">
        <v>0</v>
      </c>
      <c r="AG403" s="270">
        <v>0</v>
      </c>
      <c r="AH403" s="270">
        <v>0</v>
      </c>
      <c r="AI403" s="270">
        <v>3.0000000000000001E-3</v>
      </c>
      <c r="AJ403" s="270">
        <v>4.0000000000000001E-3</v>
      </c>
      <c r="AK403" s="270">
        <v>5.0000000000000001E-3</v>
      </c>
      <c r="AL403" s="270">
        <v>5.0000000000000001E-3</v>
      </c>
      <c r="AM403" s="270">
        <v>5.0000000000000001E-3</v>
      </c>
      <c r="AN403" s="270">
        <v>1E-3</v>
      </c>
      <c r="AO403" s="270">
        <v>1E-3</v>
      </c>
      <c r="AP403" s="270">
        <v>1E-3</v>
      </c>
      <c r="AQ403" s="270">
        <v>1E-3</v>
      </c>
      <c r="AR403" s="270">
        <v>1E-3</v>
      </c>
      <c r="AS403" s="270">
        <v>8.9999999999999993E-3</v>
      </c>
      <c r="AT403" s="270">
        <v>0.01</v>
      </c>
      <c r="AU403" s="270">
        <v>1.2E-2</v>
      </c>
      <c r="AV403" s="270">
        <v>1.2999999999999999E-2</v>
      </c>
      <c r="AW403" s="270">
        <v>1.4E-2</v>
      </c>
      <c r="AX403" s="270">
        <v>0</v>
      </c>
      <c r="AY403" s="270">
        <v>0</v>
      </c>
      <c r="AZ403" s="270">
        <v>0</v>
      </c>
      <c r="BA403" s="270">
        <v>0</v>
      </c>
      <c r="BB403" s="270">
        <v>0</v>
      </c>
      <c r="BC403" s="270">
        <v>0</v>
      </c>
      <c r="BD403" s="270">
        <v>0</v>
      </c>
      <c r="BE403" s="270">
        <v>0</v>
      </c>
      <c r="BF403" s="270">
        <v>0</v>
      </c>
      <c r="BG403" s="270">
        <v>0</v>
      </c>
    </row>
    <row r="404" spans="1:59">
      <c r="A404" s="267" t="s">
        <v>780</v>
      </c>
      <c r="B404" s="268">
        <v>0.44174999999999992</v>
      </c>
      <c r="C404" s="268">
        <v>1.5</v>
      </c>
      <c r="D404" s="268">
        <v>0</v>
      </c>
      <c r="E404" s="268"/>
      <c r="F404" s="269">
        <v>1473</v>
      </c>
      <c r="G404" s="270">
        <v>8.6999999999999994E-2</v>
      </c>
      <c r="H404" s="270">
        <v>5.3999999999999999E-2</v>
      </c>
      <c r="I404" s="270">
        <v>2E-3</v>
      </c>
      <c r="J404" s="270">
        <v>0.01</v>
      </c>
      <c r="K404" s="270">
        <v>6.5000000000000002E-2</v>
      </c>
      <c r="L404" s="270">
        <v>0.22374999999999992</v>
      </c>
      <c r="M404" s="271">
        <v>59.063136456211815</v>
      </c>
      <c r="N404" s="269">
        <v>1500</v>
      </c>
      <c r="O404" s="269">
        <v>1550</v>
      </c>
      <c r="P404" s="269">
        <v>1600</v>
      </c>
      <c r="Q404" s="269">
        <v>1650</v>
      </c>
      <c r="R404" s="269">
        <v>1700</v>
      </c>
      <c r="S404" s="269" t="s">
        <v>140</v>
      </c>
      <c r="T404" s="270">
        <v>0.14299999999999999</v>
      </c>
      <c r="U404" s="270">
        <v>0.14699999999999999</v>
      </c>
      <c r="V404" s="270">
        <v>0.152</v>
      </c>
      <c r="W404" s="270">
        <v>0.157</v>
      </c>
      <c r="X404" s="270">
        <v>0.16200000000000001</v>
      </c>
      <c r="Y404" s="270">
        <v>6.5000000000000002E-2</v>
      </c>
      <c r="Z404" s="270">
        <v>7.0000000000000007E-2</v>
      </c>
      <c r="AA404" s="270">
        <v>0.08</v>
      </c>
      <c r="AB404" s="270">
        <v>8.5000000000000006E-2</v>
      </c>
      <c r="AC404" s="270">
        <v>0.09</v>
      </c>
      <c r="AD404" s="270">
        <v>0.02</v>
      </c>
      <c r="AE404" s="270">
        <v>2.1999999999999999E-2</v>
      </c>
      <c r="AF404" s="270">
        <v>2.4E-2</v>
      </c>
      <c r="AG404" s="270">
        <v>2.5999999999999999E-2</v>
      </c>
      <c r="AH404" s="270">
        <v>2.8000000000000001E-2</v>
      </c>
      <c r="AI404" s="270">
        <v>8.9999999999999993E-3</v>
      </c>
      <c r="AJ404" s="270">
        <v>0.01</v>
      </c>
      <c r="AK404" s="270">
        <v>1.0999999999999999E-2</v>
      </c>
      <c r="AL404" s="270">
        <v>1.2E-2</v>
      </c>
      <c r="AM404" s="270">
        <v>1.2999999999999999E-2</v>
      </c>
      <c r="AN404" s="270">
        <v>2.5999999999999999E-2</v>
      </c>
      <c r="AO404" s="270">
        <v>2.7E-2</v>
      </c>
      <c r="AP404" s="270">
        <v>2.8000000000000001E-2</v>
      </c>
      <c r="AQ404" s="270">
        <v>2.9000000000000001E-2</v>
      </c>
      <c r="AR404" s="270">
        <v>0.03</v>
      </c>
      <c r="AS404" s="270">
        <v>0.05</v>
      </c>
      <c r="AT404" s="270">
        <v>5.0999999999999997E-2</v>
      </c>
      <c r="AU404" s="270">
        <v>5.5E-2</v>
      </c>
      <c r="AV404" s="270">
        <v>5.7000000000000002E-2</v>
      </c>
      <c r="AW404" s="270">
        <v>0.06</v>
      </c>
      <c r="AX404" s="270">
        <v>0</v>
      </c>
      <c r="AY404" s="270">
        <v>0</v>
      </c>
      <c r="AZ404" s="270">
        <v>0</v>
      </c>
      <c r="BA404" s="270">
        <v>0</v>
      </c>
      <c r="BB404" s="270">
        <v>0</v>
      </c>
      <c r="BC404" s="270">
        <v>0</v>
      </c>
      <c r="BD404" s="270">
        <v>0</v>
      </c>
      <c r="BE404" s="270">
        <v>0</v>
      </c>
      <c r="BF404" s="270">
        <v>0</v>
      </c>
      <c r="BG404" s="270">
        <v>0</v>
      </c>
    </row>
    <row r="405" spans="1:59">
      <c r="A405" s="267" t="s">
        <v>781</v>
      </c>
      <c r="B405" s="268">
        <v>0.32400000000000001</v>
      </c>
      <c r="C405" s="268">
        <v>0.98199999999999998</v>
      </c>
      <c r="D405" s="268">
        <v>0</v>
      </c>
      <c r="E405" s="268"/>
      <c r="F405" s="269">
        <v>2121</v>
      </c>
      <c r="G405" s="270">
        <v>0.23200000000000001</v>
      </c>
      <c r="H405" s="270">
        <v>5.1999999999999998E-2</v>
      </c>
      <c r="I405" s="270">
        <v>0</v>
      </c>
      <c r="J405" s="270">
        <v>0</v>
      </c>
      <c r="K405" s="270">
        <v>2.8000000000000001E-2</v>
      </c>
      <c r="L405" s="270">
        <v>1.1999999999999955E-2</v>
      </c>
      <c r="M405" s="271">
        <v>109.38236680810938</v>
      </c>
      <c r="N405" s="269">
        <v>2150</v>
      </c>
      <c r="O405" s="269">
        <v>2175</v>
      </c>
      <c r="P405" s="269">
        <v>2200</v>
      </c>
      <c r="Q405" s="269">
        <v>2250</v>
      </c>
      <c r="R405" s="269">
        <v>2300</v>
      </c>
      <c r="S405" s="269" t="s">
        <v>210</v>
      </c>
      <c r="T405" s="270">
        <v>0.5</v>
      </c>
      <c r="U405" s="270">
        <v>0.51500000000000001</v>
      </c>
      <c r="V405" s="270">
        <v>0.56499999999999995</v>
      </c>
      <c r="W405" s="270">
        <v>0.6</v>
      </c>
      <c r="X405" s="270">
        <v>0.65</v>
      </c>
      <c r="Y405" s="270">
        <v>0.14000000000000001</v>
      </c>
      <c r="Z405" s="270">
        <v>0.14499999999999999</v>
      </c>
      <c r="AA405" s="270">
        <v>0.16</v>
      </c>
      <c r="AB405" s="270">
        <v>0.17</v>
      </c>
      <c r="AC405" s="270">
        <v>0.185</v>
      </c>
      <c r="AD405" s="270">
        <v>0</v>
      </c>
      <c r="AE405" s="270">
        <v>0</v>
      </c>
      <c r="AF405" s="270">
        <v>0</v>
      </c>
      <c r="AG405" s="270">
        <v>0</v>
      </c>
      <c r="AH405" s="270">
        <v>0</v>
      </c>
      <c r="AI405" s="270">
        <v>0</v>
      </c>
      <c r="AJ405" s="270">
        <v>0</v>
      </c>
      <c r="AK405" s="270">
        <v>0</v>
      </c>
      <c r="AL405" s="270">
        <v>0</v>
      </c>
      <c r="AM405" s="270">
        <v>0</v>
      </c>
      <c r="AN405" s="270">
        <v>0.06</v>
      </c>
      <c r="AO405" s="270">
        <v>6.5000000000000002E-2</v>
      </c>
      <c r="AP405" s="270">
        <v>7.0000000000000007E-2</v>
      </c>
      <c r="AQ405" s="270">
        <v>7.4999999999999997E-2</v>
      </c>
      <c r="AR405" s="270">
        <v>0.08</v>
      </c>
      <c r="AS405" s="270">
        <v>1.6E-2</v>
      </c>
      <c r="AT405" s="270">
        <v>1.6E-2</v>
      </c>
      <c r="AU405" s="270">
        <v>1.7999999999999999E-2</v>
      </c>
      <c r="AV405" s="270">
        <v>1.9E-2</v>
      </c>
      <c r="AW405" s="270">
        <v>0.02</v>
      </c>
      <c r="AX405" s="270">
        <v>0.3</v>
      </c>
      <c r="AY405" s="270">
        <v>0.3</v>
      </c>
      <c r="AZ405" s="270">
        <v>0</v>
      </c>
      <c r="BA405" s="270">
        <v>0</v>
      </c>
      <c r="BB405" s="270">
        <v>0</v>
      </c>
      <c r="BC405" s="270">
        <v>0</v>
      </c>
      <c r="BD405" s="270">
        <v>0</v>
      </c>
      <c r="BE405" s="270">
        <v>0</v>
      </c>
      <c r="BF405" s="270">
        <v>0</v>
      </c>
      <c r="BG405" s="270">
        <v>0</v>
      </c>
    </row>
    <row r="406" spans="1:59">
      <c r="A406" s="267" t="s">
        <v>782</v>
      </c>
      <c r="B406" s="268">
        <v>0.12900000000000003</v>
      </c>
      <c r="C406" s="268">
        <v>0.3</v>
      </c>
      <c r="D406" s="268">
        <v>0</v>
      </c>
      <c r="E406" s="268"/>
      <c r="F406" s="269">
        <v>1751</v>
      </c>
      <c r="G406" s="270">
        <v>0</v>
      </c>
      <c r="H406" s="270">
        <v>6.0000000000000001E-3</v>
      </c>
      <c r="I406" s="270">
        <v>1E-3</v>
      </c>
      <c r="J406" s="270">
        <v>2E-3</v>
      </c>
      <c r="K406" s="270">
        <v>3.0000000000000001E-3</v>
      </c>
      <c r="L406" s="270">
        <v>0.11700000000000003</v>
      </c>
      <c r="M406" s="271">
        <v>0</v>
      </c>
      <c r="N406" s="269">
        <v>2000</v>
      </c>
      <c r="O406" s="269">
        <v>2050</v>
      </c>
      <c r="P406" s="269">
        <v>3000</v>
      </c>
      <c r="Q406" s="269">
        <v>3025</v>
      </c>
      <c r="R406" s="269">
        <v>3050</v>
      </c>
      <c r="S406" s="269" t="s">
        <v>175</v>
      </c>
      <c r="T406" s="270">
        <v>1.4999999999999999E-2</v>
      </c>
      <c r="U406" s="270">
        <v>0.13</v>
      </c>
      <c r="V406" s="270">
        <v>0.15</v>
      </c>
      <c r="W406" s="270">
        <v>0.17499999999999999</v>
      </c>
      <c r="X406" s="270">
        <v>0.18</v>
      </c>
      <c r="Y406" s="270">
        <v>0.05</v>
      </c>
      <c r="Z406" s="270">
        <v>0.01</v>
      </c>
      <c r="AA406" s="270">
        <v>1.4999999999999999E-2</v>
      </c>
      <c r="AB406" s="270">
        <v>0.02</v>
      </c>
      <c r="AC406" s="270">
        <v>2.5000000000000001E-2</v>
      </c>
      <c r="AD406" s="270">
        <v>0.04</v>
      </c>
      <c r="AE406" s="270">
        <v>5.0000000000000001E-3</v>
      </c>
      <c r="AF406" s="270">
        <v>6.0000000000000001E-3</v>
      </c>
      <c r="AG406" s="270">
        <v>7.0000000000000001E-3</v>
      </c>
      <c r="AH406" s="270">
        <v>8.0000000000000002E-3</v>
      </c>
      <c r="AI406" s="270">
        <v>0.04</v>
      </c>
      <c r="AJ406" s="270">
        <v>5.0000000000000001E-3</v>
      </c>
      <c r="AK406" s="270">
        <v>7.0000000000000001E-3</v>
      </c>
      <c r="AL406" s="270">
        <v>8.0000000000000002E-3</v>
      </c>
      <c r="AM406" s="270">
        <v>8.9999999999999993E-3</v>
      </c>
      <c r="AN406" s="270">
        <v>0.02</v>
      </c>
      <c r="AO406" s="270">
        <v>4.0000000000000001E-3</v>
      </c>
      <c r="AP406" s="270">
        <v>6.0000000000000001E-3</v>
      </c>
      <c r="AQ406" s="270">
        <v>8.0000000000000002E-3</v>
      </c>
      <c r="AR406" s="270">
        <v>0.01</v>
      </c>
      <c r="AS406" s="270">
        <v>-0.13900000000000001</v>
      </c>
      <c r="AT406" s="270">
        <v>-0.13</v>
      </c>
      <c r="AU406" s="270">
        <v>-0.155</v>
      </c>
      <c r="AV406" s="270">
        <v>-0.184</v>
      </c>
      <c r="AW406" s="270">
        <v>-0.19600000000000001</v>
      </c>
      <c r="AX406" s="270">
        <v>0</v>
      </c>
      <c r="AY406" s="270">
        <v>0</v>
      </c>
      <c r="AZ406" s="270">
        <v>0</v>
      </c>
      <c r="BA406" s="270">
        <v>0</v>
      </c>
      <c r="BB406" s="270">
        <v>0</v>
      </c>
      <c r="BC406" s="270">
        <v>0</v>
      </c>
      <c r="BD406" s="270">
        <v>0</v>
      </c>
      <c r="BE406" s="270">
        <v>0</v>
      </c>
      <c r="BF406" s="270">
        <v>0</v>
      </c>
      <c r="BG406" s="270">
        <v>0</v>
      </c>
    </row>
    <row r="407" spans="1:59">
      <c r="A407" s="267" t="s">
        <v>783</v>
      </c>
      <c r="B407" s="268">
        <v>0.12633333333333333</v>
      </c>
      <c r="C407" s="268">
        <v>0.59000000000000008</v>
      </c>
      <c r="D407" s="268">
        <v>0</v>
      </c>
      <c r="E407" s="268"/>
      <c r="F407" s="269">
        <v>1383</v>
      </c>
      <c r="G407" s="270">
        <v>7.0999999999999994E-2</v>
      </c>
      <c r="H407" s="270">
        <v>8.0000000000000002E-3</v>
      </c>
      <c r="I407" s="270">
        <v>5.0000000000000001E-3</v>
      </c>
      <c r="J407" s="270">
        <v>0</v>
      </c>
      <c r="K407" s="270">
        <v>0</v>
      </c>
      <c r="L407" s="270">
        <v>4.2333333333333334E-2</v>
      </c>
      <c r="M407" s="271">
        <v>51.337671728127262</v>
      </c>
      <c r="N407" s="269">
        <v>1450</v>
      </c>
      <c r="O407" s="269">
        <v>1550</v>
      </c>
      <c r="P407" s="269">
        <v>1650</v>
      </c>
      <c r="Q407" s="269">
        <v>1750</v>
      </c>
      <c r="R407" s="269">
        <v>1850</v>
      </c>
      <c r="S407" s="269" t="s">
        <v>163</v>
      </c>
      <c r="T407" s="270">
        <v>7.4999999999999997E-2</v>
      </c>
      <c r="U407" s="270">
        <v>0.08</v>
      </c>
      <c r="V407" s="270">
        <v>8.5000000000000006E-2</v>
      </c>
      <c r="W407" s="270">
        <v>0.09</v>
      </c>
      <c r="X407" s="270">
        <v>9.5000000000000001E-2</v>
      </c>
      <c r="Y407" s="270">
        <v>8.9999999999999993E-3</v>
      </c>
      <c r="Z407" s="270">
        <v>0.01</v>
      </c>
      <c r="AA407" s="270">
        <v>1.0999999999999999E-2</v>
      </c>
      <c r="AB407" s="270">
        <v>1.2E-2</v>
      </c>
      <c r="AC407" s="270">
        <v>1.2999999999999999E-2</v>
      </c>
      <c r="AD407" s="270">
        <v>6.0000000000000001E-3</v>
      </c>
      <c r="AE407" s="270">
        <v>8.0000000000000002E-3</v>
      </c>
      <c r="AF407" s="270">
        <v>8.9999999999999993E-3</v>
      </c>
      <c r="AG407" s="270">
        <v>0.01</v>
      </c>
      <c r="AH407" s="270">
        <v>1.0999999999999999E-2</v>
      </c>
      <c r="AI407" s="270">
        <v>0</v>
      </c>
      <c r="AJ407" s="270">
        <v>0</v>
      </c>
      <c r="AK407" s="270">
        <v>0</v>
      </c>
      <c r="AL407" s="270">
        <v>0</v>
      </c>
      <c r="AM407" s="270">
        <v>0</v>
      </c>
      <c r="AN407" s="270">
        <v>0</v>
      </c>
      <c r="AO407" s="270">
        <v>0</v>
      </c>
      <c r="AP407" s="270">
        <v>0</v>
      </c>
      <c r="AQ407" s="270">
        <v>0</v>
      </c>
      <c r="AR407" s="270">
        <v>0</v>
      </c>
      <c r="AS407" s="270">
        <v>1.0999999999999999E-2</v>
      </c>
      <c r="AT407" s="270">
        <v>1.0999999999999999E-2</v>
      </c>
      <c r="AU407" s="270">
        <v>1.0999999999999999E-2</v>
      </c>
      <c r="AV407" s="270">
        <v>1.0999999999999999E-2</v>
      </c>
      <c r="AW407" s="270">
        <v>1.0999999999999999E-2</v>
      </c>
      <c r="AX407" s="270">
        <v>0</v>
      </c>
      <c r="AY407" s="270">
        <v>0</v>
      </c>
      <c r="AZ407" s="270">
        <v>0</v>
      </c>
      <c r="BA407" s="270">
        <v>0</v>
      </c>
      <c r="BB407" s="270">
        <v>0</v>
      </c>
      <c r="BC407" s="270">
        <v>0</v>
      </c>
      <c r="BD407" s="270">
        <v>0</v>
      </c>
      <c r="BE407" s="270">
        <v>0</v>
      </c>
      <c r="BF407" s="270">
        <v>0</v>
      </c>
      <c r="BG407" s="270">
        <v>0</v>
      </c>
    </row>
    <row r="408" spans="1:59">
      <c r="A408" s="267" t="s">
        <v>784</v>
      </c>
      <c r="B408" s="268">
        <v>0.20241666666666669</v>
      </c>
      <c r="C408" s="268">
        <v>0.45499999999999996</v>
      </c>
      <c r="D408" s="268">
        <v>0</v>
      </c>
      <c r="E408" s="268"/>
      <c r="F408" s="269">
        <v>2070</v>
      </c>
      <c r="G408" s="270">
        <v>0.10199999999999999</v>
      </c>
      <c r="H408" s="270">
        <v>1.6E-2</v>
      </c>
      <c r="I408" s="270">
        <v>4.0000000000000001E-3</v>
      </c>
      <c r="J408" s="270">
        <v>2.4E-2</v>
      </c>
      <c r="K408" s="270">
        <v>8.9999999999999993E-3</v>
      </c>
      <c r="L408" s="270">
        <v>4.741666666666669E-2</v>
      </c>
      <c r="M408" s="271">
        <v>49.275362318840578</v>
      </c>
      <c r="N408" s="269">
        <v>2000</v>
      </c>
      <c r="O408" s="269">
        <v>2000</v>
      </c>
      <c r="P408" s="269">
        <v>2000</v>
      </c>
      <c r="Q408" s="269">
        <v>2000</v>
      </c>
      <c r="R408" s="269">
        <v>2000</v>
      </c>
      <c r="S408" s="269" t="s">
        <v>193</v>
      </c>
      <c r="T408" s="270">
        <v>0.17</v>
      </c>
      <c r="U408" s="270">
        <v>0.17</v>
      </c>
      <c r="V408" s="270">
        <v>0.17</v>
      </c>
      <c r="W408" s="270">
        <v>0.17</v>
      </c>
      <c r="X408" s="270">
        <v>0.17</v>
      </c>
      <c r="Y408" s="270">
        <v>6.0000000000000001E-3</v>
      </c>
      <c r="Z408" s="270">
        <v>6.0000000000000001E-3</v>
      </c>
      <c r="AA408" s="270">
        <v>6.0000000000000001E-3</v>
      </c>
      <c r="AB408" s="270">
        <v>6.0000000000000001E-3</v>
      </c>
      <c r="AC408" s="270">
        <v>6.0000000000000001E-3</v>
      </c>
      <c r="AD408" s="270">
        <v>2E-3</v>
      </c>
      <c r="AE408" s="270">
        <v>2E-3</v>
      </c>
      <c r="AF408" s="270">
        <v>2E-3</v>
      </c>
      <c r="AG408" s="270">
        <v>2E-3</v>
      </c>
      <c r="AH408" s="270">
        <v>2E-3</v>
      </c>
      <c r="AI408" s="270">
        <v>1.4E-2</v>
      </c>
      <c r="AJ408" s="270">
        <v>1.4E-2</v>
      </c>
      <c r="AK408" s="270">
        <v>1.4E-2</v>
      </c>
      <c r="AL408" s="270">
        <v>1.4E-2</v>
      </c>
      <c r="AM408" s="270">
        <v>1.4E-2</v>
      </c>
      <c r="AN408" s="270">
        <v>0</v>
      </c>
      <c r="AO408" s="270">
        <v>0</v>
      </c>
      <c r="AP408" s="270">
        <v>0</v>
      </c>
      <c r="AQ408" s="270">
        <v>0</v>
      </c>
      <c r="AR408" s="270">
        <v>0</v>
      </c>
      <c r="AS408" s="270">
        <v>3.6999999999999998E-2</v>
      </c>
      <c r="AT408" s="270">
        <v>3.6999999999999998E-2</v>
      </c>
      <c r="AU408" s="270">
        <v>3.6999999999999998E-2</v>
      </c>
      <c r="AV408" s="270">
        <v>3.6999999999999998E-2</v>
      </c>
      <c r="AW408" s="270">
        <v>3.6999999999999998E-2</v>
      </c>
      <c r="AX408" s="270">
        <v>0</v>
      </c>
      <c r="AY408" s="270">
        <v>0</v>
      </c>
      <c r="AZ408" s="270">
        <v>0</v>
      </c>
      <c r="BA408" s="270">
        <v>0</v>
      </c>
      <c r="BB408" s="270">
        <v>0</v>
      </c>
      <c r="BC408" s="270">
        <v>0</v>
      </c>
      <c r="BD408" s="270">
        <v>0</v>
      </c>
      <c r="BE408" s="270">
        <v>0</v>
      </c>
      <c r="BF408" s="270">
        <v>0</v>
      </c>
      <c r="BG408" s="270">
        <v>0</v>
      </c>
    </row>
    <row r="409" spans="1:59">
      <c r="A409" s="267" t="s">
        <v>785</v>
      </c>
      <c r="B409" s="268">
        <v>7.4999999999999997E-2</v>
      </c>
      <c r="C409" s="268">
        <v>0.27600000000000002</v>
      </c>
      <c r="D409" s="268">
        <v>0</v>
      </c>
      <c r="E409" s="268"/>
      <c r="F409" s="269">
        <v>955</v>
      </c>
      <c r="G409" s="270">
        <v>0.03</v>
      </c>
      <c r="H409" s="270">
        <v>1.6E-2</v>
      </c>
      <c r="I409" s="270">
        <v>5.0000000000000001E-3</v>
      </c>
      <c r="J409" s="270">
        <v>4.0000000000000001E-3</v>
      </c>
      <c r="K409" s="270">
        <v>0.03</v>
      </c>
      <c r="L409" s="270">
        <v>-9.999999999999995E-3</v>
      </c>
      <c r="M409" s="271">
        <v>31.413612565445025</v>
      </c>
      <c r="N409" s="269">
        <v>965</v>
      </c>
      <c r="O409" s="269">
        <v>980</v>
      </c>
      <c r="P409" s="269">
        <v>990</v>
      </c>
      <c r="Q409" s="269">
        <v>1000</v>
      </c>
      <c r="R409" s="269">
        <v>1010</v>
      </c>
      <c r="S409" s="269" t="s">
        <v>172</v>
      </c>
      <c r="T409" s="270">
        <v>3.3000000000000002E-2</v>
      </c>
      <c r="U409" s="270">
        <v>3.3000000000000002E-2</v>
      </c>
      <c r="V409" s="270">
        <v>3.4000000000000002E-2</v>
      </c>
      <c r="W409" s="270">
        <v>3.4000000000000002E-2</v>
      </c>
      <c r="X409" s="270">
        <v>3.4000000000000002E-2</v>
      </c>
      <c r="Y409" s="270">
        <v>1.7000000000000001E-2</v>
      </c>
      <c r="Z409" s="270">
        <v>1.7999999999999999E-2</v>
      </c>
      <c r="AA409" s="270">
        <v>1.7999999999999999E-2</v>
      </c>
      <c r="AB409" s="270">
        <v>1.7999999999999999E-2</v>
      </c>
      <c r="AC409" s="270">
        <v>1.7999999999999999E-2</v>
      </c>
      <c r="AD409" s="270">
        <v>3.0000000000000001E-3</v>
      </c>
      <c r="AE409" s="270">
        <v>3.0000000000000001E-3</v>
      </c>
      <c r="AF409" s="270">
        <v>3.0000000000000001E-3</v>
      </c>
      <c r="AG409" s="270">
        <v>3.0000000000000001E-3</v>
      </c>
      <c r="AH409" s="270">
        <v>3.0000000000000001E-3</v>
      </c>
      <c r="AI409" s="270">
        <v>3.0000000000000001E-3</v>
      </c>
      <c r="AJ409" s="270">
        <v>3.0000000000000001E-3</v>
      </c>
      <c r="AK409" s="270">
        <v>3.0000000000000001E-3</v>
      </c>
      <c r="AL409" s="270">
        <v>3.0000000000000001E-3</v>
      </c>
      <c r="AM409" s="270">
        <v>3.0000000000000001E-3</v>
      </c>
      <c r="AN409" s="270">
        <v>4.0000000000000001E-3</v>
      </c>
      <c r="AO409" s="270">
        <v>4.0000000000000001E-3</v>
      </c>
      <c r="AP409" s="270">
        <v>4.0000000000000001E-3</v>
      </c>
      <c r="AQ409" s="270">
        <v>4.0000000000000001E-3</v>
      </c>
      <c r="AR409" s="270">
        <v>4.0000000000000001E-3</v>
      </c>
      <c r="AS409" s="270">
        <v>0.01</v>
      </c>
      <c r="AT409" s="270">
        <v>0.01</v>
      </c>
      <c r="AU409" s="270">
        <v>0.01</v>
      </c>
      <c r="AV409" s="270">
        <v>0.01</v>
      </c>
      <c r="AW409" s="270">
        <v>0.01</v>
      </c>
      <c r="AX409" s="270">
        <v>0</v>
      </c>
      <c r="AY409" s="270">
        <v>0</v>
      </c>
      <c r="AZ409" s="270">
        <v>0</v>
      </c>
      <c r="BA409" s="270">
        <v>0</v>
      </c>
      <c r="BB409" s="270">
        <v>0</v>
      </c>
      <c r="BC409" s="270">
        <v>0</v>
      </c>
      <c r="BD409" s="270">
        <v>0</v>
      </c>
      <c r="BE409" s="270">
        <v>0</v>
      </c>
      <c r="BF409" s="270">
        <v>0</v>
      </c>
      <c r="BG409" s="270">
        <v>0</v>
      </c>
    </row>
    <row r="410" spans="1:59">
      <c r="A410" s="267" t="s">
        <v>786</v>
      </c>
      <c r="B410" s="268" t="s">
        <v>395</v>
      </c>
      <c r="C410" s="268">
        <v>0</v>
      </c>
      <c r="D410" s="268">
        <v>0</v>
      </c>
      <c r="E410" s="268"/>
      <c r="F410" s="269" t="e">
        <v>#N/A</v>
      </c>
      <c r="G410" s="270">
        <v>0</v>
      </c>
      <c r="H410" s="270">
        <v>0</v>
      </c>
      <c r="I410" s="270">
        <v>0</v>
      </c>
      <c r="J410" s="270">
        <v>0</v>
      </c>
      <c r="K410" s="270">
        <v>0</v>
      </c>
      <c r="L410" s="270" t="e">
        <v>#VALUE!</v>
      </c>
      <c r="M410" s="271" t="s">
        <v>395</v>
      </c>
      <c r="N410" s="269">
        <v>0</v>
      </c>
      <c r="O410" s="269">
        <v>0</v>
      </c>
      <c r="P410" s="269">
        <v>0</v>
      </c>
      <c r="Q410" s="269">
        <v>0</v>
      </c>
      <c r="R410" s="269">
        <v>0</v>
      </c>
      <c r="S410" s="269" t="s">
        <v>207</v>
      </c>
      <c r="T410" s="270">
        <v>0</v>
      </c>
      <c r="U410" s="270">
        <v>0</v>
      </c>
      <c r="V410" s="270">
        <v>0</v>
      </c>
      <c r="W410" s="270">
        <v>0</v>
      </c>
      <c r="X410" s="270">
        <v>0</v>
      </c>
      <c r="Y410" s="270">
        <v>0</v>
      </c>
      <c r="Z410" s="270">
        <v>0</v>
      </c>
      <c r="AA410" s="270">
        <v>0</v>
      </c>
      <c r="AB410" s="270">
        <v>0</v>
      </c>
      <c r="AC410" s="270">
        <v>0</v>
      </c>
      <c r="AD410" s="270">
        <v>0</v>
      </c>
      <c r="AE410" s="270">
        <v>0</v>
      </c>
      <c r="AF410" s="270">
        <v>0</v>
      </c>
      <c r="AG410" s="270">
        <v>0</v>
      </c>
      <c r="AH410" s="270">
        <v>0</v>
      </c>
      <c r="AI410" s="270">
        <v>0</v>
      </c>
      <c r="AJ410" s="270">
        <v>0</v>
      </c>
      <c r="AK410" s="270">
        <v>0</v>
      </c>
      <c r="AL410" s="270">
        <v>0</v>
      </c>
      <c r="AM410" s="270">
        <v>0</v>
      </c>
      <c r="AN410" s="270">
        <v>0</v>
      </c>
      <c r="AO410" s="270">
        <v>0</v>
      </c>
      <c r="AP410" s="270">
        <v>0</v>
      </c>
      <c r="AQ410" s="270">
        <v>0</v>
      </c>
      <c r="AR410" s="270">
        <v>0</v>
      </c>
      <c r="AS410" s="270">
        <v>0</v>
      </c>
      <c r="AT410" s="270">
        <v>0</v>
      </c>
      <c r="AU410" s="270">
        <v>0</v>
      </c>
      <c r="AV410" s="270">
        <v>0</v>
      </c>
      <c r="AW410" s="270">
        <v>0</v>
      </c>
      <c r="AX410" s="270">
        <v>0</v>
      </c>
      <c r="AY410" s="270">
        <v>0</v>
      </c>
      <c r="AZ410" s="270">
        <v>0</v>
      </c>
      <c r="BA410" s="270">
        <v>0</v>
      </c>
      <c r="BB410" s="270">
        <v>0</v>
      </c>
      <c r="BC410" s="270">
        <v>0</v>
      </c>
      <c r="BD410" s="270">
        <v>0</v>
      </c>
      <c r="BE410" s="270">
        <v>0</v>
      </c>
      <c r="BF410" s="270">
        <v>0</v>
      </c>
      <c r="BG410" s="270">
        <v>0</v>
      </c>
    </row>
    <row r="411" spans="1:59">
      <c r="A411" s="267" t="s">
        <v>787</v>
      </c>
      <c r="B411" s="268">
        <v>0.3821666666666666</v>
      </c>
      <c r="C411" s="268">
        <v>2.1579999999999999</v>
      </c>
      <c r="D411" s="268">
        <v>0</v>
      </c>
      <c r="E411" s="268"/>
      <c r="F411" s="269">
        <v>3960</v>
      </c>
      <c r="G411" s="270">
        <v>0.152</v>
      </c>
      <c r="H411" s="270">
        <v>7.5999999999999998E-2</v>
      </c>
      <c r="I411" s="270">
        <v>2E-3</v>
      </c>
      <c r="J411" s="270">
        <v>6.0999999999999999E-2</v>
      </c>
      <c r="K411" s="270">
        <v>1.2E-2</v>
      </c>
      <c r="L411" s="270">
        <v>7.9166666666666607E-2</v>
      </c>
      <c r="M411" s="271">
        <v>38.383838383838381</v>
      </c>
      <c r="N411" s="269">
        <v>4001</v>
      </c>
      <c r="O411" s="269">
        <v>4082</v>
      </c>
      <c r="P411" s="269">
        <v>4125</v>
      </c>
      <c r="Q411" s="269">
        <v>4190</v>
      </c>
      <c r="R411" s="269">
        <v>4250</v>
      </c>
      <c r="S411" s="269" t="s">
        <v>132</v>
      </c>
      <c r="T411" s="270">
        <v>0.155</v>
      </c>
      <c r="U411" s="270">
        <v>0.161</v>
      </c>
      <c r="V411" s="270">
        <v>0.16700000000000001</v>
      </c>
      <c r="W411" s="270">
        <v>0.17199999999999999</v>
      </c>
      <c r="X411" s="270">
        <v>0.17699999999999999</v>
      </c>
      <c r="Y411" s="270">
        <v>9.2999999999999999E-2</v>
      </c>
      <c r="Z411" s="270">
        <v>9.2999999999999999E-2</v>
      </c>
      <c r="AA411" s="270">
        <v>9.2999999999999999E-2</v>
      </c>
      <c r="AB411" s="270">
        <v>9.2999999999999999E-2</v>
      </c>
      <c r="AC411" s="270">
        <v>9.2999999999999999E-2</v>
      </c>
      <c r="AD411" s="270">
        <v>2E-3</v>
      </c>
      <c r="AE411" s="270">
        <v>2E-3</v>
      </c>
      <c r="AF411" s="270">
        <v>2E-3</v>
      </c>
      <c r="AG411" s="270">
        <v>2E-3</v>
      </c>
      <c r="AH411" s="270">
        <v>2E-3</v>
      </c>
      <c r="AI411" s="270">
        <v>4.7E-2</v>
      </c>
      <c r="AJ411" s="270">
        <v>4.7E-2</v>
      </c>
      <c r="AK411" s="270">
        <v>4.7E-2</v>
      </c>
      <c r="AL411" s="270">
        <v>4.7E-2</v>
      </c>
      <c r="AM411" s="270">
        <v>4.7E-2</v>
      </c>
      <c r="AN411" s="270">
        <v>1.2E-2</v>
      </c>
      <c r="AO411" s="270">
        <v>1.4999999999999999E-2</v>
      </c>
      <c r="AP411" s="270">
        <v>1.7999999999999999E-2</v>
      </c>
      <c r="AQ411" s="270">
        <v>0.02</v>
      </c>
      <c r="AR411" s="270">
        <v>2.1999999999999999E-2</v>
      </c>
      <c r="AS411" s="270">
        <v>5.1999999999999998E-2</v>
      </c>
      <c r="AT411" s="270">
        <v>5.3999999999999999E-2</v>
      </c>
      <c r="AU411" s="270">
        <v>5.5E-2</v>
      </c>
      <c r="AV411" s="270">
        <v>5.6000000000000001E-2</v>
      </c>
      <c r="AW411" s="270">
        <v>5.7000000000000002E-2</v>
      </c>
      <c r="AX411" s="270">
        <v>0</v>
      </c>
      <c r="AY411" s="270">
        <v>0</v>
      </c>
      <c r="AZ411" s="270">
        <v>0</v>
      </c>
      <c r="BA411" s="270">
        <v>0</v>
      </c>
      <c r="BB411" s="270">
        <v>0</v>
      </c>
      <c r="BC411" s="270">
        <v>0</v>
      </c>
      <c r="BD411" s="270">
        <v>0</v>
      </c>
      <c r="BE411" s="270">
        <v>0</v>
      </c>
      <c r="BF411" s="270">
        <v>0</v>
      </c>
      <c r="BG411" s="270">
        <v>0</v>
      </c>
    </row>
    <row r="412" spans="1:59">
      <c r="A412" s="267" t="s">
        <v>788</v>
      </c>
      <c r="B412" s="268">
        <v>3.2498333333333331</v>
      </c>
      <c r="C412" s="268">
        <v>4.0999999999999996</v>
      </c>
      <c r="D412" s="268">
        <v>3.2100000000000004</v>
      </c>
      <c r="E412" s="268"/>
      <c r="F412" s="269">
        <v>350</v>
      </c>
      <c r="G412" s="270">
        <v>1.0999999999999999E-2</v>
      </c>
      <c r="H412" s="270">
        <v>1.6E-2</v>
      </c>
      <c r="I412" s="270">
        <v>0</v>
      </c>
      <c r="J412" s="270">
        <v>4.0000000000000001E-3</v>
      </c>
      <c r="K412" s="270">
        <v>3.0000000000000001E-3</v>
      </c>
      <c r="L412" s="270">
        <v>5.8333333333329129E-3</v>
      </c>
      <c r="M412" s="271">
        <v>31.428571428571427</v>
      </c>
      <c r="N412" s="269">
        <v>690</v>
      </c>
      <c r="O412" s="269">
        <v>1215</v>
      </c>
      <c r="P412" s="269">
        <v>1725</v>
      </c>
      <c r="Q412" s="269">
        <v>3450</v>
      </c>
      <c r="R412" s="269">
        <v>4485</v>
      </c>
      <c r="S412" s="269" t="s">
        <v>151</v>
      </c>
      <c r="T412" s="270">
        <v>4.5999999999999999E-2</v>
      </c>
      <c r="U412" s="270">
        <v>8.1000000000000003E-2</v>
      </c>
      <c r="V412" s="270">
        <v>0.115</v>
      </c>
      <c r="W412" s="270">
        <v>0.23</v>
      </c>
      <c r="X412" s="270">
        <v>0.29899999999999999</v>
      </c>
      <c r="Y412" s="270">
        <v>5.0000000000000001E-3</v>
      </c>
      <c r="Z412" s="270">
        <v>7.0000000000000001E-3</v>
      </c>
      <c r="AA412" s="270">
        <v>0.01</v>
      </c>
      <c r="AB412" s="270">
        <v>0.02</v>
      </c>
      <c r="AC412" s="270">
        <v>2.5999999999999999E-2</v>
      </c>
      <c r="AD412" s="270">
        <v>1E-3</v>
      </c>
      <c r="AE412" s="270">
        <v>2E-3</v>
      </c>
      <c r="AF412" s="270">
        <v>3.0000000000000001E-3</v>
      </c>
      <c r="AG412" s="270">
        <v>4.0000000000000001E-3</v>
      </c>
      <c r="AH412" s="270">
        <v>5.0000000000000001E-3</v>
      </c>
      <c r="AI412" s="270">
        <v>5.0000000000000001E-3</v>
      </c>
      <c r="AJ412" s="270">
        <v>7.0000000000000001E-3</v>
      </c>
      <c r="AK412" s="270">
        <v>0.01</v>
      </c>
      <c r="AL412" s="270">
        <v>0.02</v>
      </c>
      <c r="AM412" s="270">
        <v>2.5999999999999999E-2</v>
      </c>
      <c r="AN412" s="270">
        <v>1.2999999999999999E-2</v>
      </c>
      <c r="AO412" s="270">
        <v>1.7999999999999999E-2</v>
      </c>
      <c r="AP412" s="270">
        <v>2.1000000000000001E-2</v>
      </c>
      <c r="AQ412" s="270">
        <v>2.5000000000000001E-2</v>
      </c>
      <c r="AR412" s="270">
        <v>2.9000000000000001E-2</v>
      </c>
      <c r="AS412" s="270">
        <v>3.0000000000000001E-3</v>
      </c>
      <c r="AT412" s="270">
        <v>6.0000000000000001E-3</v>
      </c>
      <c r="AU412" s="270">
        <v>0.01</v>
      </c>
      <c r="AV412" s="270">
        <v>1.7999999999999999E-2</v>
      </c>
      <c r="AW412" s="270">
        <v>2.3E-2</v>
      </c>
      <c r="AX412" s="270">
        <v>0</v>
      </c>
      <c r="AY412" s="270">
        <v>8</v>
      </c>
      <c r="AZ412" s="270">
        <v>0</v>
      </c>
      <c r="BA412" s="270">
        <v>6</v>
      </c>
      <c r="BB412" s="270">
        <v>0</v>
      </c>
      <c r="BC412" s="270">
        <v>0</v>
      </c>
      <c r="BD412" s="270">
        <v>0</v>
      </c>
      <c r="BE412" s="270">
        <v>0</v>
      </c>
      <c r="BF412" s="270">
        <v>0</v>
      </c>
      <c r="BG412" s="270">
        <v>0</v>
      </c>
    </row>
    <row r="413" spans="1:59">
      <c r="A413" s="267" t="s">
        <v>789</v>
      </c>
      <c r="B413" s="268">
        <v>2.2083333333333333E-2</v>
      </c>
      <c r="C413" s="268">
        <v>0.06</v>
      </c>
      <c r="D413" s="268">
        <v>0</v>
      </c>
      <c r="E413" s="268"/>
      <c r="F413" s="269">
        <v>414</v>
      </c>
      <c r="G413" s="270">
        <v>1.4999999999999999E-2</v>
      </c>
      <c r="H413" s="270">
        <v>1E-3</v>
      </c>
      <c r="I413" s="270">
        <v>0</v>
      </c>
      <c r="J413" s="270">
        <v>0</v>
      </c>
      <c r="K413" s="270">
        <v>4.0000000000000001E-3</v>
      </c>
      <c r="L413" s="270">
        <v>2.0833333333333329E-3</v>
      </c>
      <c r="M413" s="271">
        <v>36.231884057971016</v>
      </c>
      <c r="N413" s="269">
        <v>500</v>
      </c>
      <c r="O413" s="269">
        <v>600</v>
      </c>
      <c r="P413" s="269">
        <v>625</v>
      </c>
      <c r="Q413" s="269">
        <v>650</v>
      </c>
      <c r="R413" s="269">
        <v>700</v>
      </c>
      <c r="S413" s="269" t="s">
        <v>142</v>
      </c>
      <c r="T413" s="270">
        <v>0.02</v>
      </c>
      <c r="U413" s="270">
        <v>2.4E-2</v>
      </c>
      <c r="V413" s="270">
        <v>2.5000000000000001E-2</v>
      </c>
      <c r="W413" s="270">
        <v>2.5999999999999999E-2</v>
      </c>
      <c r="X413" s="270">
        <v>2.7E-2</v>
      </c>
      <c r="Y413" s="270">
        <v>1E-3</v>
      </c>
      <c r="Z413" s="270">
        <v>2E-3</v>
      </c>
      <c r="AA413" s="270">
        <v>2E-3</v>
      </c>
      <c r="AB413" s="270">
        <v>2E-3</v>
      </c>
      <c r="AC413" s="270">
        <v>3.0000000000000001E-3</v>
      </c>
      <c r="AD413" s="270">
        <v>0</v>
      </c>
      <c r="AE413" s="270">
        <v>0</v>
      </c>
      <c r="AF413" s="270">
        <v>0</v>
      </c>
      <c r="AG413" s="270">
        <v>0</v>
      </c>
      <c r="AH413" s="270">
        <v>0</v>
      </c>
      <c r="AI413" s="270">
        <v>0</v>
      </c>
      <c r="AJ413" s="270">
        <v>0</v>
      </c>
      <c r="AK413" s="270">
        <v>0</v>
      </c>
      <c r="AL413" s="270">
        <v>0</v>
      </c>
      <c r="AM413" s="270">
        <v>0</v>
      </c>
      <c r="AN413" s="270">
        <v>4.0000000000000001E-3</v>
      </c>
      <c r="AO413" s="270">
        <v>4.0000000000000001E-3</v>
      </c>
      <c r="AP413" s="270">
        <v>4.0000000000000001E-3</v>
      </c>
      <c r="AQ413" s="270">
        <v>4.0000000000000001E-3</v>
      </c>
      <c r="AR413" s="270">
        <v>4.0000000000000001E-3</v>
      </c>
      <c r="AS413" s="270">
        <v>3.0000000000000001E-3</v>
      </c>
      <c r="AT413" s="270">
        <v>3.0000000000000001E-3</v>
      </c>
      <c r="AU413" s="270">
        <v>3.0000000000000001E-3</v>
      </c>
      <c r="AV413" s="270">
        <v>3.0000000000000001E-3</v>
      </c>
      <c r="AW413" s="270">
        <v>3.0000000000000001E-3</v>
      </c>
      <c r="AX413" s="270">
        <v>0</v>
      </c>
      <c r="AY413" s="270">
        <v>0</v>
      </c>
      <c r="AZ413" s="270">
        <v>0</v>
      </c>
      <c r="BA413" s="270">
        <v>0</v>
      </c>
      <c r="BB413" s="270">
        <v>0</v>
      </c>
      <c r="BC413" s="270">
        <v>0</v>
      </c>
      <c r="BD413" s="270">
        <v>0</v>
      </c>
      <c r="BE413" s="270">
        <v>0</v>
      </c>
      <c r="BF413" s="270">
        <v>0</v>
      </c>
      <c r="BG413" s="270">
        <v>0</v>
      </c>
    </row>
    <row r="414" spans="1:59">
      <c r="A414" s="267" t="s">
        <v>790</v>
      </c>
      <c r="B414" s="268">
        <v>4.7249999999999993E-2</v>
      </c>
      <c r="C414" s="268">
        <v>0.1</v>
      </c>
      <c r="D414" s="268">
        <v>0</v>
      </c>
      <c r="E414" s="268"/>
      <c r="F414" s="269">
        <v>1200</v>
      </c>
      <c r="G414" s="270">
        <v>3.4000000000000002E-2</v>
      </c>
      <c r="H414" s="270">
        <v>4.0000000000000001E-3</v>
      </c>
      <c r="I414" s="270">
        <v>5.0000000000000001E-3</v>
      </c>
      <c r="J414" s="270">
        <v>0</v>
      </c>
      <c r="K414" s="270">
        <v>5.0000000000000001E-3</v>
      </c>
      <c r="L414" s="270">
        <v>-7.5000000000000761E-4</v>
      </c>
      <c r="M414" s="271">
        <v>28.333333333333332</v>
      </c>
      <c r="N414" s="269">
        <v>1200</v>
      </c>
      <c r="O414" s="269">
        <v>1225</v>
      </c>
      <c r="P414" s="269">
        <v>1270</v>
      </c>
      <c r="Q414" s="269">
        <v>1365</v>
      </c>
      <c r="R414" s="269">
        <v>1500</v>
      </c>
      <c r="S414" s="269" t="s">
        <v>222</v>
      </c>
      <c r="T414" s="270">
        <v>2E-3</v>
      </c>
      <c r="U414" s="270">
        <v>2E-3</v>
      </c>
      <c r="V414" s="270">
        <v>3.0000000000000001E-3</v>
      </c>
      <c r="W414" s="270">
        <v>3.0000000000000001E-3</v>
      </c>
      <c r="X414" s="270">
        <v>4.0000000000000001E-3</v>
      </c>
      <c r="Y414" s="270">
        <v>5.0000000000000001E-3</v>
      </c>
      <c r="Z414" s="270">
        <v>5.0000000000000001E-3</v>
      </c>
      <c r="AA414" s="270">
        <v>6.0000000000000001E-3</v>
      </c>
      <c r="AB414" s="270">
        <v>6.0000000000000001E-3</v>
      </c>
      <c r="AC414" s="270">
        <v>7.0000000000000001E-3</v>
      </c>
      <c r="AD414" s="270">
        <v>5.0000000000000001E-3</v>
      </c>
      <c r="AE414" s="270">
        <v>5.0000000000000001E-3</v>
      </c>
      <c r="AF414" s="270">
        <v>5.0000000000000001E-3</v>
      </c>
      <c r="AG414" s="270">
        <v>6.0000000000000001E-3</v>
      </c>
      <c r="AH414" s="270">
        <v>6.0000000000000001E-3</v>
      </c>
      <c r="AI414" s="270">
        <v>0</v>
      </c>
      <c r="AJ414" s="270">
        <v>0</v>
      </c>
      <c r="AK414" s="270">
        <v>1E-3</v>
      </c>
      <c r="AL414" s="270">
        <v>1E-3</v>
      </c>
      <c r="AM414" s="270">
        <v>1E-3</v>
      </c>
      <c r="AN414" s="270">
        <v>0.01</v>
      </c>
      <c r="AO414" s="270">
        <v>0.01</v>
      </c>
      <c r="AP414" s="270">
        <v>1.2E-2</v>
      </c>
      <c r="AQ414" s="270">
        <v>1.2E-2</v>
      </c>
      <c r="AR414" s="270">
        <v>1.4999999999999999E-2</v>
      </c>
      <c r="AS414" s="270">
        <v>105.789</v>
      </c>
      <c r="AT414" s="270">
        <v>105.789</v>
      </c>
      <c r="AU414" s="270">
        <v>129.83199999999999</v>
      </c>
      <c r="AV414" s="270">
        <v>134.64099999999999</v>
      </c>
      <c r="AW414" s="270">
        <v>158.684</v>
      </c>
      <c r="AX414" s="270">
        <v>0.1</v>
      </c>
      <c r="AY414" s="270">
        <v>0</v>
      </c>
      <c r="AZ414" s="270">
        <v>0</v>
      </c>
      <c r="BA414" s="270">
        <v>0</v>
      </c>
      <c r="BB414" s="270">
        <v>0</v>
      </c>
      <c r="BC414" s="270">
        <v>0</v>
      </c>
      <c r="BD414" s="270">
        <v>0</v>
      </c>
      <c r="BE414" s="270">
        <v>0</v>
      </c>
      <c r="BF414" s="270">
        <v>0</v>
      </c>
      <c r="BG414" s="270">
        <v>0</v>
      </c>
    </row>
    <row r="415" spans="1:59">
      <c r="A415" s="267" t="s">
        <v>791</v>
      </c>
      <c r="B415" s="268">
        <v>0.77891666666666681</v>
      </c>
      <c r="C415" s="268">
        <v>0.216</v>
      </c>
      <c r="D415" s="268">
        <v>0</v>
      </c>
      <c r="E415" s="268"/>
      <c r="F415" s="269">
        <v>750</v>
      </c>
      <c r="G415" s="270">
        <v>2.3E-2</v>
      </c>
      <c r="H415" s="270">
        <v>6.0000000000000001E-3</v>
      </c>
      <c r="I415" s="270">
        <v>0</v>
      </c>
      <c r="J415" s="270">
        <v>3.0000000000000001E-3</v>
      </c>
      <c r="K415" s="270">
        <v>2E-3</v>
      </c>
      <c r="L415" s="270">
        <v>0.74491666666666678</v>
      </c>
      <c r="M415" s="271">
        <v>30.666666666666668</v>
      </c>
      <c r="N415" s="269">
        <v>800</v>
      </c>
      <c r="O415" s="269">
        <v>825</v>
      </c>
      <c r="P415" s="269">
        <v>850</v>
      </c>
      <c r="Q415" s="269">
        <v>860</v>
      </c>
      <c r="R415" s="269">
        <v>870</v>
      </c>
      <c r="S415" s="269" t="s">
        <v>174</v>
      </c>
      <c r="T415" s="270">
        <v>2.7E-2</v>
      </c>
      <c r="U415" s="270">
        <v>2.8000000000000001E-2</v>
      </c>
      <c r="V415" s="270">
        <v>2.8000000000000001E-2</v>
      </c>
      <c r="W415" s="270">
        <v>2.9000000000000001E-2</v>
      </c>
      <c r="X415" s="270">
        <v>2.9000000000000001E-2</v>
      </c>
      <c r="Y415" s="270">
        <v>7.0000000000000001E-3</v>
      </c>
      <c r="Z415" s="270">
        <v>7.0000000000000001E-3</v>
      </c>
      <c r="AA415" s="270">
        <v>7.0000000000000001E-3</v>
      </c>
      <c r="AB415" s="270">
        <v>7.0000000000000001E-3</v>
      </c>
      <c r="AC415" s="270">
        <v>7.0000000000000001E-3</v>
      </c>
      <c r="AD415" s="270">
        <v>0</v>
      </c>
      <c r="AE415" s="270">
        <v>0</v>
      </c>
      <c r="AF415" s="270">
        <v>0</v>
      </c>
      <c r="AG415" s="270">
        <v>0</v>
      </c>
      <c r="AH415" s="270">
        <v>0</v>
      </c>
      <c r="AI415" s="270">
        <v>3.0000000000000001E-3</v>
      </c>
      <c r="AJ415" s="270">
        <v>3.0000000000000001E-3</v>
      </c>
      <c r="AK415" s="270">
        <v>3.0000000000000001E-3</v>
      </c>
      <c r="AL415" s="270">
        <v>3.0000000000000001E-3</v>
      </c>
      <c r="AM415" s="270">
        <v>3.0000000000000001E-3</v>
      </c>
      <c r="AN415" s="270">
        <v>1E-3</v>
      </c>
      <c r="AO415" s="270">
        <v>1E-3</v>
      </c>
      <c r="AP415" s="270">
        <v>1E-3</v>
      </c>
      <c r="AQ415" s="270">
        <v>1E-3</v>
      </c>
      <c r="AR415" s="270">
        <v>1E-3</v>
      </c>
      <c r="AS415" s="270">
        <v>0.01</v>
      </c>
      <c r="AT415" s="270">
        <v>0.01</v>
      </c>
      <c r="AU415" s="270">
        <v>0.01</v>
      </c>
      <c r="AV415" s="270">
        <v>0.01</v>
      </c>
      <c r="AW415" s="270">
        <v>0.01</v>
      </c>
      <c r="AX415" s="270">
        <v>0</v>
      </c>
      <c r="AY415" s="270">
        <v>0</v>
      </c>
      <c r="AZ415" s="270">
        <v>0</v>
      </c>
      <c r="BA415" s="270">
        <v>0</v>
      </c>
      <c r="BB415" s="270">
        <v>0</v>
      </c>
      <c r="BC415" s="270">
        <v>0</v>
      </c>
      <c r="BD415" s="270">
        <v>0</v>
      </c>
      <c r="BE415" s="270">
        <v>0</v>
      </c>
      <c r="BF415" s="270">
        <v>0</v>
      </c>
      <c r="BG415" s="270">
        <v>0</v>
      </c>
    </row>
    <row r="416" spans="1:59">
      <c r="A416" s="267" t="s">
        <v>792</v>
      </c>
      <c r="B416" s="268">
        <v>0</v>
      </c>
      <c r="C416" s="268">
        <v>4.2999999999999997E-2</v>
      </c>
      <c r="D416" s="268">
        <v>0</v>
      </c>
      <c r="E416" s="268"/>
      <c r="F416" s="269">
        <v>645</v>
      </c>
      <c r="G416" s="270">
        <v>4.8000000000000001E-2</v>
      </c>
      <c r="H416" s="270">
        <v>1E-3</v>
      </c>
      <c r="I416" s="270">
        <v>0</v>
      </c>
      <c r="J416" s="270">
        <v>5.0000000000000001E-3</v>
      </c>
      <c r="K416" s="270">
        <v>0</v>
      </c>
      <c r="L416" s="270">
        <v>-5.3999999999999999E-2</v>
      </c>
      <c r="M416" s="271">
        <v>74.418604651162795</v>
      </c>
      <c r="N416" s="269">
        <v>300</v>
      </c>
      <c r="O416" s="269">
        <v>315</v>
      </c>
      <c r="P416" s="269">
        <v>325</v>
      </c>
      <c r="Q416" s="269">
        <v>335</v>
      </c>
      <c r="R416" s="269">
        <v>350</v>
      </c>
      <c r="S416" s="269" t="s">
        <v>218</v>
      </c>
      <c r="T416" s="270">
        <v>2.8000000000000001E-2</v>
      </c>
      <c r="U416" s="270">
        <v>0.03</v>
      </c>
      <c r="V416" s="270">
        <v>3.2000000000000001E-2</v>
      </c>
      <c r="W416" s="270">
        <v>3.5000000000000003E-2</v>
      </c>
      <c r="X416" s="270">
        <v>0.04</v>
      </c>
      <c r="Y416" s="270">
        <v>1E-3</v>
      </c>
      <c r="Z416" s="270">
        <v>1E-3</v>
      </c>
      <c r="AA416" s="270">
        <v>1E-3</v>
      </c>
      <c r="AB416" s="270">
        <v>2E-3</v>
      </c>
      <c r="AC416" s="270">
        <v>3.0000000000000001E-3</v>
      </c>
      <c r="AD416" s="270">
        <v>0</v>
      </c>
      <c r="AE416" s="270">
        <v>0</v>
      </c>
      <c r="AF416" s="270">
        <v>0</v>
      </c>
      <c r="AG416" s="270">
        <v>0</v>
      </c>
      <c r="AH416" s="270">
        <v>0</v>
      </c>
      <c r="AI416" s="270">
        <v>2E-3</v>
      </c>
      <c r="AJ416" s="270">
        <v>2E-3</v>
      </c>
      <c r="AK416" s="270">
        <v>2E-3</v>
      </c>
      <c r="AL416" s="270">
        <v>3.0000000000000001E-3</v>
      </c>
      <c r="AM416" s="270">
        <v>3.0000000000000001E-3</v>
      </c>
      <c r="AN416" s="270">
        <v>0</v>
      </c>
      <c r="AO416" s="270">
        <v>0</v>
      </c>
      <c r="AP416" s="270">
        <v>0</v>
      </c>
      <c r="AQ416" s="270">
        <v>0</v>
      </c>
      <c r="AR416" s="270">
        <v>0</v>
      </c>
      <c r="AS416" s="270">
        <v>1.7999999999999999E-2</v>
      </c>
      <c r="AT416" s="270">
        <v>0.02</v>
      </c>
      <c r="AU416" s="270">
        <v>2.1000000000000001E-2</v>
      </c>
      <c r="AV416" s="270">
        <v>2.4E-2</v>
      </c>
      <c r="AW416" s="270">
        <v>2.7E-2</v>
      </c>
      <c r="AX416" s="270">
        <v>128</v>
      </c>
      <c r="AY416" s="270">
        <v>0</v>
      </c>
      <c r="AZ416" s="270">
        <v>0</v>
      </c>
      <c r="BA416" s="270">
        <v>0</v>
      </c>
      <c r="BB416" s="270">
        <v>0</v>
      </c>
      <c r="BC416" s="270">
        <v>0</v>
      </c>
      <c r="BD416" s="270">
        <v>0</v>
      </c>
      <c r="BE416" s="270">
        <v>0</v>
      </c>
      <c r="BF416" s="270">
        <v>0</v>
      </c>
      <c r="BG416" s="270">
        <v>0</v>
      </c>
    </row>
    <row r="417" spans="1:59">
      <c r="A417" s="267" t="s">
        <v>793</v>
      </c>
      <c r="B417" s="268">
        <v>0.13808333333333334</v>
      </c>
      <c r="C417" s="268">
        <v>0.127</v>
      </c>
      <c r="D417" s="268">
        <v>0</v>
      </c>
      <c r="E417" s="268"/>
      <c r="F417" s="269">
        <v>1203</v>
      </c>
      <c r="G417" s="270">
        <v>7.3999999999999996E-2</v>
      </c>
      <c r="H417" s="270">
        <v>1.4999999999999999E-2</v>
      </c>
      <c r="I417" s="270">
        <v>0</v>
      </c>
      <c r="J417" s="270">
        <v>0</v>
      </c>
      <c r="K417" s="270">
        <v>2.7E-2</v>
      </c>
      <c r="L417" s="270">
        <v>2.2083333333333344E-2</v>
      </c>
      <c r="M417" s="271">
        <v>61.512884455527846</v>
      </c>
      <c r="N417" s="269">
        <v>1241</v>
      </c>
      <c r="O417" s="269">
        <v>1301</v>
      </c>
      <c r="P417" s="269">
        <v>1361</v>
      </c>
      <c r="Q417" s="269">
        <v>1421</v>
      </c>
      <c r="R417" s="269">
        <v>1481</v>
      </c>
      <c r="S417" s="269" t="s">
        <v>175</v>
      </c>
      <c r="T417" s="270">
        <v>9.2999999999999999E-2</v>
      </c>
      <c r="U417" s="270">
        <v>0.11600000000000001</v>
      </c>
      <c r="V417" s="270">
        <v>0.14499999999999999</v>
      </c>
      <c r="W417" s="270">
        <v>0.18099999999999999</v>
      </c>
      <c r="X417" s="270">
        <v>0.22600000000000001</v>
      </c>
      <c r="Y417" s="270">
        <v>1.9E-2</v>
      </c>
      <c r="Z417" s="270">
        <v>2.4E-2</v>
      </c>
      <c r="AA417" s="270">
        <v>0.03</v>
      </c>
      <c r="AB417" s="270">
        <v>3.7999999999999999E-2</v>
      </c>
      <c r="AC417" s="270">
        <v>4.8000000000000001E-2</v>
      </c>
      <c r="AD417" s="270">
        <v>0</v>
      </c>
      <c r="AE417" s="270">
        <v>0</v>
      </c>
      <c r="AF417" s="270">
        <v>0</v>
      </c>
      <c r="AG417" s="270">
        <v>0</v>
      </c>
      <c r="AH417" s="270">
        <v>0</v>
      </c>
      <c r="AI417" s="270">
        <v>0</v>
      </c>
      <c r="AJ417" s="270">
        <v>0</v>
      </c>
      <c r="AK417" s="270">
        <v>0</v>
      </c>
      <c r="AL417" s="270">
        <v>0</v>
      </c>
      <c r="AM417" s="270">
        <v>0</v>
      </c>
      <c r="AN417" s="270">
        <v>3.4000000000000002E-2</v>
      </c>
      <c r="AO417" s="270">
        <v>4.2999999999999997E-2</v>
      </c>
      <c r="AP417" s="270">
        <v>5.3999999999999999E-2</v>
      </c>
      <c r="AQ417" s="270">
        <v>6.8000000000000005E-2</v>
      </c>
      <c r="AR417" s="270">
        <v>8.5000000000000006E-2</v>
      </c>
      <c r="AS417" s="270">
        <v>2.8000000000000001E-2</v>
      </c>
      <c r="AT417" s="270">
        <v>3.5000000000000003E-2</v>
      </c>
      <c r="AU417" s="270">
        <v>4.2999999999999997E-2</v>
      </c>
      <c r="AV417" s="270">
        <v>5.3999999999999999E-2</v>
      </c>
      <c r="AW417" s="270">
        <v>6.8000000000000005E-2</v>
      </c>
      <c r="AX417" s="270">
        <v>0</v>
      </c>
      <c r="AY417" s="270">
        <v>0</v>
      </c>
      <c r="AZ417" s="270">
        <v>0</v>
      </c>
      <c r="BA417" s="270">
        <v>0</v>
      </c>
      <c r="BB417" s="270">
        <v>0</v>
      </c>
      <c r="BC417" s="270">
        <v>0</v>
      </c>
      <c r="BD417" s="270">
        <v>0</v>
      </c>
      <c r="BE417" s="270">
        <v>0</v>
      </c>
      <c r="BF417" s="270">
        <v>0</v>
      </c>
      <c r="BG417" s="270">
        <v>0</v>
      </c>
    </row>
    <row r="418" spans="1:59">
      <c r="A418" s="267" t="s">
        <v>794</v>
      </c>
      <c r="B418" s="268">
        <v>0.10141666666666667</v>
      </c>
      <c r="C418" s="268">
        <v>0</v>
      </c>
      <c r="D418" s="268">
        <v>0</v>
      </c>
      <c r="E418" s="268"/>
      <c r="F418" s="269">
        <v>2175</v>
      </c>
      <c r="G418" s="270">
        <v>8.4000000000000005E-2</v>
      </c>
      <c r="H418" s="270">
        <v>0</v>
      </c>
      <c r="I418" s="270">
        <v>0</v>
      </c>
      <c r="J418" s="270">
        <v>1E-3</v>
      </c>
      <c r="K418" s="270">
        <v>2E-3</v>
      </c>
      <c r="L418" s="270">
        <v>1.4416666666666661E-2</v>
      </c>
      <c r="M418" s="271">
        <v>38.620689655172413</v>
      </c>
      <c r="N418" s="269">
        <v>2842</v>
      </c>
      <c r="O418" s="269">
        <v>3410</v>
      </c>
      <c r="P418" s="269">
        <v>4092</v>
      </c>
      <c r="Q418" s="269">
        <v>4910</v>
      </c>
      <c r="R418" s="269">
        <v>5892</v>
      </c>
      <c r="S418" s="269" t="s">
        <v>193</v>
      </c>
      <c r="T418" s="270">
        <v>8.3000000000000004E-2</v>
      </c>
      <c r="U418" s="270">
        <v>0.1</v>
      </c>
      <c r="V418" s="270">
        <v>0.11899999999999999</v>
      </c>
      <c r="W418" s="270">
        <v>0.14299999999999999</v>
      </c>
      <c r="X418" s="270">
        <v>0.17199999999999999</v>
      </c>
      <c r="Y418" s="270">
        <v>4.0000000000000001E-3</v>
      </c>
      <c r="Z418" s="270">
        <v>5.0000000000000001E-3</v>
      </c>
      <c r="AA418" s="270">
        <v>6.0000000000000001E-3</v>
      </c>
      <c r="AB418" s="270">
        <v>8.0000000000000002E-3</v>
      </c>
      <c r="AC418" s="270">
        <v>8.9999999999999993E-3</v>
      </c>
      <c r="AD418" s="270">
        <v>0</v>
      </c>
      <c r="AE418" s="270">
        <v>0</v>
      </c>
      <c r="AF418" s="270">
        <v>0</v>
      </c>
      <c r="AG418" s="270">
        <v>0</v>
      </c>
      <c r="AH418" s="270">
        <v>0</v>
      </c>
      <c r="AI418" s="270">
        <v>1E-3</v>
      </c>
      <c r="AJ418" s="270">
        <v>1E-3</v>
      </c>
      <c r="AK418" s="270">
        <v>1E-3</v>
      </c>
      <c r="AL418" s="270">
        <v>1E-3</v>
      </c>
      <c r="AM418" s="270">
        <v>1E-3</v>
      </c>
      <c r="AN418" s="270">
        <v>0</v>
      </c>
      <c r="AO418" s="270">
        <v>0</v>
      </c>
      <c r="AP418" s="270">
        <v>0</v>
      </c>
      <c r="AQ418" s="270">
        <v>0</v>
      </c>
      <c r="AR418" s="270">
        <v>0</v>
      </c>
      <c r="AS418" s="270">
        <v>1.0999999999999999E-2</v>
      </c>
      <c r="AT418" s="270">
        <v>1.2999999999999999E-2</v>
      </c>
      <c r="AU418" s="270">
        <v>1.6E-2</v>
      </c>
      <c r="AV418" s="270">
        <v>1.9E-2</v>
      </c>
      <c r="AW418" s="270">
        <v>2.3E-2</v>
      </c>
      <c r="AX418" s="270">
        <v>0</v>
      </c>
      <c r="AY418" s="270">
        <v>0</v>
      </c>
      <c r="AZ418" s="270">
        <v>0</v>
      </c>
      <c r="BA418" s="270">
        <v>0</v>
      </c>
      <c r="BB418" s="270">
        <v>0</v>
      </c>
      <c r="BC418" s="270">
        <v>0</v>
      </c>
      <c r="BD418" s="270">
        <v>0</v>
      </c>
      <c r="BE418" s="270">
        <v>0</v>
      </c>
      <c r="BF418" s="270">
        <v>0</v>
      </c>
      <c r="BG418" s="270">
        <v>0</v>
      </c>
    </row>
    <row r="419" spans="1:59">
      <c r="A419" s="267" t="s">
        <v>795</v>
      </c>
      <c r="B419" s="268">
        <v>1.0608333333333333</v>
      </c>
      <c r="C419" s="268">
        <v>3.527000000000001</v>
      </c>
      <c r="D419" s="268">
        <v>0</v>
      </c>
      <c r="E419" s="268"/>
      <c r="F419" s="269">
        <v>4887</v>
      </c>
      <c r="G419" s="270">
        <v>0.27</v>
      </c>
      <c r="H419" s="270">
        <v>0.126</v>
      </c>
      <c r="I419" s="270">
        <v>0.40500000000000003</v>
      </c>
      <c r="J419" s="270">
        <v>0.01</v>
      </c>
      <c r="K419" s="270">
        <v>0</v>
      </c>
      <c r="L419" s="270">
        <v>0.24983333333333324</v>
      </c>
      <c r="M419" s="271">
        <v>55.248618784530386</v>
      </c>
      <c r="N419" s="269">
        <v>4800</v>
      </c>
      <c r="O419" s="269">
        <v>5280</v>
      </c>
      <c r="P419" s="269">
        <v>5800</v>
      </c>
      <c r="Q419" s="269">
        <v>6300</v>
      </c>
      <c r="R419" s="269">
        <v>6800</v>
      </c>
      <c r="S419" s="269" t="s">
        <v>179</v>
      </c>
      <c r="T419" s="270">
        <v>0.28000000000000003</v>
      </c>
      <c r="U419" s="270">
        <v>0.31</v>
      </c>
      <c r="V419" s="270">
        <v>0.35</v>
      </c>
      <c r="W419" s="270">
        <v>0.4</v>
      </c>
      <c r="X419" s="270">
        <v>0.45</v>
      </c>
      <c r="Y419" s="270">
        <v>0.16</v>
      </c>
      <c r="Z419" s="270">
        <v>0.17</v>
      </c>
      <c r="AA419" s="270">
        <v>0.18</v>
      </c>
      <c r="AB419" s="270">
        <v>0.19</v>
      </c>
      <c r="AC419" s="270">
        <v>0.2</v>
      </c>
      <c r="AD419" s="270">
        <v>1.7</v>
      </c>
      <c r="AE419" s="270">
        <v>1.7</v>
      </c>
      <c r="AF419" s="270">
        <v>1.7</v>
      </c>
      <c r="AG419" s="270">
        <v>1.7</v>
      </c>
      <c r="AH419" s="270">
        <v>1.7</v>
      </c>
      <c r="AI419" s="270">
        <v>1.2999999999999999E-2</v>
      </c>
      <c r="AJ419" s="270">
        <v>1.4E-2</v>
      </c>
      <c r="AK419" s="270">
        <v>1.4999999999999999E-2</v>
      </c>
      <c r="AL419" s="270">
        <v>1.6E-2</v>
      </c>
      <c r="AM419" s="270">
        <v>1.7000000000000001E-2</v>
      </c>
      <c r="AN419" s="270">
        <v>0</v>
      </c>
      <c r="AO419" s="270">
        <v>0</v>
      </c>
      <c r="AP419" s="270">
        <v>0</v>
      </c>
      <c r="AQ419" s="270">
        <v>0</v>
      </c>
      <c r="AR419" s="270">
        <v>0</v>
      </c>
      <c r="AS419" s="270">
        <v>0.33500000000000002</v>
      </c>
      <c r="AT419" s="270">
        <v>0.34100000000000003</v>
      </c>
      <c r="AU419" s="270">
        <v>0.34899999999999998</v>
      </c>
      <c r="AV419" s="270">
        <v>0.35899999999999999</v>
      </c>
      <c r="AW419" s="270">
        <v>0.36799999999999999</v>
      </c>
      <c r="AX419" s="270">
        <v>0</v>
      </c>
      <c r="AY419" s="270">
        <v>0</v>
      </c>
      <c r="AZ419" s="270">
        <v>0</v>
      </c>
      <c r="BA419" s="270">
        <v>0</v>
      </c>
      <c r="BB419" s="270">
        <v>0</v>
      </c>
      <c r="BC419" s="270">
        <v>0</v>
      </c>
      <c r="BD419" s="270">
        <v>0</v>
      </c>
      <c r="BE419" s="270">
        <v>0</v>
      </c>
      <c r="BF419" s="270">
        <v>0</v>
      </c>
      <c r="BG419" s="270">
        <v>0</v>
      </c>
    </row>
    <row r="420" spans="1:59">
      <c r="A420" s="267" t="s">
        <v>796</v>
      </c>
      <c r="B420" s="268">
        <v>48.973333333333329</v>
      </c>
      <c r="C420" s="268">
        <v>77.3</v>
      </c>
      <c r="D420" s="268">
        <v>1E-3</v>
      </c>
      <c r="E420" s="268"/>
      <c r="F420" s="269">
        <v>525000</v>
      </c>
      <c r="G420" s="270">
        <v>27.686</v>
      </c>
      <c r="H420" s="270">
        <v>9.891</v>
      </c>
      <c r="I420" s="270">
        <v>2.0150000000000001</v>
      </c>
      <c r="J420" s="270">
        <v>3.5870000000000002</v>
      </c>
      <c r="K420" s="270">
        <v>1.3</v>
      </c>
      <c r="L420" s="270">
        <v>4.4933333333333323</v>
      </c>
      <c r="M420" s="271">
        <v>52.735238095238095</v>
      </c>
      <c r="N420" s="269">
        <v>618975</v>
      </c>
      <c r="O420" s="269">
        <v>799271</v>
      </c>
      <c r="P420" s="269">
        <v>973797</v>
      </c>
      <c r="Q420" s="269">
        <v>1134200</v>
      </c>
      <c r="R420" s="269">
        <v>1316200</v>
      </c>
      <c r="S420" s="269" t="s">
        <v>134</v>
      </c>
      <c r="T420" s="270">
        <v>36.450000000000003</v>
      </c>
      <c r="U420" s="270">
        <v>44.26</v>
      </c>
      <c r="V420" s="270">
        <v>51.67</v>
      </c>
      <c r="W420" s="270">
        <v>58.12</v>
      </c>
      <c r="X420" s="270">
        <v>65.08</v>
      </c>
      <c r="Y420" s="270">
        <v>14.17</v>
      </c>
      <c r="Z420" s="270">
        <v>17.2</v>
      </c>
      <c r="AA420" s="270">
        <v>20.09</v>
      </c>
      <c r="AB420" s="270">
        <v>22.56</v>
      </c>
      <c r="AC420" s="270">
        <v>25.26</v>
      </c>
      <c r="AD420" s="270">
        <v>1.61</v>
      </c>
      <c r="AE420" s="270">
        <v>1.96</v>
      </c>
      <c r="AF420" s="270">
        <v>2.2799999999999998</v>
      </c>
      <c r="AG420" s="270">
        <v>2.57</v>
      </c>
      <c r="AH420" s="270">
        <v>2.88</v>
      </c>
      <c r="AI420" s="270">
        <v>4.1859999999999999</v>
      </c>
      <c r="AJ420" s="270">
        <v>5.08</v>
      </c>
      <c r="AK420" s="270">
        <v>5.93</v>
      </c>
      <c r="AL420" s="270">
        <v>6.72</v>
      </c>
      <c r="AM420" s="270">
        <v>7.52</v>
      </c>
      <c r="AN420" s="270">
        <v>2.29</v>
      </c>
      <c r="AO420" s="270">
        <v>3.47</v>
      </c>
      <c r="AP420" s="270">
        <v>4.0599999999999996</v>
      </c>
      <c r="AQ420" s="270">
        <v>4.5199999999999996</v>
      </c>
      <c r="AR420" s="270">
        <v>5.0599999999999996</v>
      </c>
      <c r="AS420" s="270">
        <v>6.9729999999999999</v>
      </c>
      <c r="AT420" s="270">
        <v>8.548</v>
      </c>
      <c r="AU420" s="270">
        <v>9.9809999999999999</v>
      </c>
      <c r="AV420" s="270">
        <v>11.223000000000001</v>
      </c>
      <c r="AW420" s="270">
        <v>12.566000000000001</v>
      </c>
      <c r="AX420" s="270">
        <v>14</v>
      </c>
      <c r="AY420" s="270">
        <v>13.7</v>
      </c>
      <c r="AZ420" s="270">
        <v>0</v>
      </c>
      <c r="BA420" s="270">
        <v>0</v>
      </c>
      <c r="BB420" s="270">
        <v>0</v>
      </c>
      <c r="BC420" s="270">
        <v>0</v>
      </c>
      <c r="BD420" s="270">
        <v>0</v>
      </c>
      <c r="BE420" s="270">
        <v>0</v>
      </c>
      <c r="BF420" s="270">
        <v>0</v>
      </c>
      <c r="BG420" s="270">
        <v>0</v>
      </c>
    </row>
    <row r="421" spans="1:59">
      <c r="A421" s="267" t="s">
        <v>797</v>
      </c>
      <c r="B421" s="268">
        <v>0.49600000000000016</v>
      </c>
      <c r="C421" s="268">
        <v>6.6</v>
      </c>
      <c r="D421" s="268">
        <v>0.112</v>
      </c>
      <c r="E421" s="268"/>
      <c r="F421" s="269">
        <v>3228</v>
      </c>
      <c r="G421" s="270">
        <v>9.4E-2</v>
      </c>
      <c r="H421" s="270">
        <v>0.113</v>
      </c>
      <c r="I421" s="270">
        <v>0</v>
      </c>
      <c r="J421" s="270">
        <v>0</v>
      </c>
      <c r="K421" s="270">
        <v>7.0999999999999994E-2</v>
      </c>
      <c r="L421" s="270">
        <v>0.10600000000000015</v>
      </c>
      <c r="M421" s="271">
        <v>29.120198265179678</v>
      </c>
      <c r="N421" s="269">
        <v>3517</v>
      </c>
      <c r="O421" s="269">
        <v>3780</v>
      </c>
      <c r="P421" s="269">
        <v>4064</v>
      </c>
      <c r="Q421" s="269">
        <v>4369</v>
      </c>
      <c r="R421" s="269">
        <v>4696</v>
      </c>
      <c r="S421" s="269" t="s">
        <v>150</v>
      </c>
      <c r="T421" s="270">
        <v>0.10199999999999999</v>
      </c>
      <c r="U421" s="270">
        <v>0.109</v>
      </c>
      <c r="V421" s="270">
        <v>0.11700000000000001</v>
      </c>
      <c r="W421" s="270">
        <v>0.125</v>
      </c>
      <c r="X421" s="270">
        <v>0.13400000000000001</v>
      </c>
      <c r="Y421" s="270">
        <v>0.11799999999999999</v>
      </c>
      <c r="Z421" s="270">
        <v>0.126</v>
      </c>
      <c r="AA421" s="270">
        <v>0.13600000000000001</v>
      </c>
      <c r="AB421" s="270">
        <v>0.14599999999999999</v>
      </c>
      <c r="AC421" s="270">
        <v>0.157</v>
      </c>
      <c r="AD421" s="270">
        <v>0</v>
      </c>
      <c r="AE421" s="270">
        <v>0</v>
      </c>
      <c r="AF421" s="270">
        <v>0</v>
      </c>
      <c r="AG421" s="270">
        <v>0</v>
      </c>
      <c r="AH421" s="270">
        <v>0</v>
      </c>
      <c r="AI421" s="270">
        <v>0</v>
      </c>
      <c r="AJ421" s="270">
        <v>0</v>
      </c>
      <c r="AK421" s="270">
        <v>0</v>
      </c>
      <c r="AL421" s="270">
        <v>0</v>
      </c>
      <c r="AM421" s="270">
        <v>0</v>
      </c>
      <c r="AN421" s="270">
        <v>7.3999999999999996E-2</v>
      </c>
      <c r="AO421" s="270">
        <v>0.08</v>
      </c>
      <c r="AP421" s="270">
        <v>8.5999999999999993E-2</v>
      </c>
      <c r="AQ421" s="270">
        <v>9.0999999999999998E-2</v>
      </c>
      <c r="AR421" s="270">
        <v>9.8000000000000004E-2</v>
      </c>
      <c r="AS421" s="270">
        <v>5.5E-2</v>
      </c>
      <c r="AT421" s="270">
        <v>0.06</v>
      </c>
      <c r="AU421" s="270">
        <v>6.5000000000000002E-2</v>
      </c>
      <c r="AV421" s="270">
        <v>7.0000000000000007E-2</v>
      </c>
      <c r="AW421" s="270">
        <v>7.1999999999999995E-2</v>
      </c>
      <c r="AX421" s="270">
        <v>0</v>
      </c>
      <c r="AY421" s="270">
        <v>0</v>
      </c>
      <c r="AZ421" s="270">
        <v>0</v>
      </c>
      <c r="BA421" s="270">
        <v>0</v>
      </c>
      <c r="BB421" s="270">
        <v>0</v>
      </c>
      <c r="BC421" s="270">
        <v>0</v>
      </c>
      <c r="BD421" s="270">
        <v>0</v>
      </c>
      <c r="BE421" s="270">
        <v>0</v>
      </c>
      <c r="BF421" s="270">
        <v>0</v>
      </c>
      <c r="BG421" s="270">
        <v>0</v>
      </c>
    </row>
    <row r="422" spans="1:59">
      <c r="A422" s="267" t="s">
        <v>798</v>
      </c>
      <c r="B422" s="268">
        <v>0.76449999999999996</v>
      </c>
      <c r="C422" s="268">
        <v>2</v>
      </c>
      <c r="D422" s="268">
        <v>0</v>
      </c>
      <c r="E422" s="268"/>
      <c r="F422" s="269">
        <v>4163</v>
      </c>
      <c r="G422" s="270">
        <v>0.318</v>
      </c>
      <c r="H422" s="270">
        <v>0.20099999999999998</v>
      </c>
      <c r="I422" s="270">
        <v>0.161</v>
      </c>
      <c r="J422" s="270">
        <v>2.8000000000000001E-2</v>
      </c>
      <c r="K422" s="270">
        <v>2E-3</v>
      </c>
      <c r="L422" s="270">
        <v>5.4499999999999882E-2</v>
      </c>
      <c r="M422" s="271">
        <v>76.387220754263751</v>
      </c>
      <c r="N422" s="269">
        <v>4700</v>
      </c>
      <c r="O422" s="269">
        <v>5100</v>
      </c>
      <c r="P422" s="269">
        <v>5500</v>
      </c>
      <c r="Q422" s="269">
        <v>5900</v>
      </c>
      <c r="R422" s="269">
        <v>6300</v>
      </c>
      <c r="S422" s="269" t="s">
        <v>150</v>
      </c>
      <c r="T422" s="270">
        <v>0.216</v>
      </c>
      <c r="U422" s="270">
        <v>0.23499999999999999</v>
      </c>
      <c r="V422" s="270">
        <v>0.253</v>
      </c>
      <c r="W422" s="270">
        <v>0.27100000000000002</v>
      </c>
      <c r="X422" s="270">
        <v>0.28999999999999998</v>
      </c>
      <c r="Y422" s="270">
        <v>0.16300000000000001</v>
      </c>
      <c r="Z422" s="270">
        <v>0.17100000000000001</v>
      </c>
      <c r="AA422" s="270">
        <v>0.20100000000000001</v>
      </c>
      <c r="AB422" s="270">
        <v>0.23300000000000001</v>
      </c>
      <c r="AC422" s="270">
        <v>0.245</v>
      </c>
      <c r="AD422" s="270">
        <v>0.34799999999999998</v>
      </c>
      <c r="AE422" s="270">
        <v>0.40400000000000003</v>
      </c>
      <c r="AF422" s="270">
        <v>0.46800000000000003</v>
      </c>
      <c r="AG422" s="270">
        <v>0.54300000000000004</v>
      </c>
      <c r="AH422" s="270">
        <v>0.54300000000000004</v>
      </c>
      <c r="AI422" s="270">
        <v>4.8000000000000001E-2</v>
      </c>
      <c r="AJ422" s="270">
        <v>5.6000000000000001E-2</v>
      </c>
      <c r="AK422" s="270">
        <v>6.4000000000000001E-2</v>
      </c>
      <c r="AL422" s="270">
        <v>7.1999999999999995E-2</v>
      </c>
      <c r="AM422" s="270">
        <v>0.08</v>
      </c>
      <c r="AN422" s="270">
        <v>2.5000000000000001E-2</v>
      </c>
      <c r="AO422" s="270">
        <v>2.7E-2</v>
      </c>
      <c r="AP422" s="270">
        <v>2.9000000000000001E-2</v>
      </c>
      <c r="AQ422" s="270">
        <v>3.1E-2</v>
      </c>
      <c r="AR422" s="270">
        <v>3.3000000000000002E-2</v>
      </c>
      <c r="AS422" s="270">
        <v>-4.4999999999999998E-2</v>
      </c>
      <c r="AT422" s="270">
        <v>-5.0999999999999997E-2</v>
      </c>
      <c r="AU422" s="270">
        <v>-5.8000000000000003E-2</v>
      </c>
      <c r="AV422" s="270">
        <v>-6.5000000000000002E-2</v>
      </c>
      <c r="AW422" s="270">
        <v>-6.8000000000000005E-2</v>
      </c>
      <c r="AX422" s="270">
        <v>0</v>
      </c>
      <c r="AY422" s="270">
        <v>0</v>
      </c>
      <c r="AZ422" s="270">
        <v>0</v>
      </c>
      <c r="BA422" s="270">
        <v>0</v>
      </c>
      <c r="BB422" s="270">
        <v>0</v>
      </c>
      <c r="BC422" s="270">
        <v>0</v>
      </c>
      <c r="BD422" s="270">
        <v>0</v>
      </c>
      <c r="BE422" s="270">
        <v>0</v>
      </c>
      <c r="BF422" s="270">
        <v>0</v>
      </c>
      <c r="BG422" s="270">
        <v>0</v>
      </c>
    </row>
    <row r="423" spans="1:59">
      <c r="A423" s="267" t="s">
        <v>799</v>
      </c>
      <c r="B423" s="268">
        <v>0.32691666666666669</v>
      </c>
      <c r="C423" s="268">
        <v>0.5</v>
      </c>
      <c r="D423" s="268">
        <v>0</v>
      </c>
      <c r="E423" s="268"/>
      <c r="F423" s="269">
        <v>3451</v>
      </c>
      <c r="G423" s="270">
        <v>0.17299999999999999</v>
      </c>
      <c r="H423" s="270">
        <v>1.4E-2</v>
      </c>
      <c r="I423" s="270">
        <v>5.3999999999999999E-2</v>
      </c>
      <c r="J423" s="270">
        <v>0</v>
      </c>
      <c r="K423" s="270">
        <v>0.01</v>
      </c>
      <c r="L423" s="270">
        <v>7.5916666666666688E-2</v>
      </c>
      <c r="M423" s="271">
        <v>50.130396986380759</v>
      </c>
      <c r="N423" s="269">
        <v>3573</v>
      </c>
      <c r="O423" s="269">
        <v>3749</v>
      </c>
      <c r="P423" s="269">
        <v>3936</v>
      </c>
      <c r="Q423" s="269">
        <v>4132</v>
      </c>
      <c r="R423" s="269">
        <v>4338</v>
      </c>
      <c r="S423" s="269" t="s">
        <v>190</v>
      </c>
      <c r="T423" s="270">
        <v>0.187</v>
      </c>
      <c r="U423" s="270">
        <v>0.19600000000000001</v>
      </c>
      <c r="V423" s="270">
        <v>0.20599999999999999</v>
      </c>
      <c r="W423" s="270">
        <v>0.216</v>
      </c>
      <c r="X423" s="270">
        <v>0.22700000000000001</v>
      </c>
      <c r="Y423" s="270">
        <v>1.7000000000000001E-2</v>
      </c>
      <c r="Z423" s="270">
        <v>1.7999999999999999E-2</v>
      </c>
      <c r="AA423" s="270">
        <v>1.9E-2</v>
      </c>
      <c r="AB423" s="270">
        <v>0.02</v>
      </c>
      <c r="AC423" s="270">
        <v>2.1999999999999999E-2</v>
      </c>
      <c r="AD423" s="270">
        <v>5.5E-2</v>
      </c>
      <c r="AE423" s="270">
        <v>5.7000000000000002E-2</v>
      </c>
      <c r="AF423" s="270">
        <v>0.06</v>
      </c>
      <c r="AG423" s="270">
        <v>6.2E-2</v>
      </c>
      <c r="AH423" s="270">
        <v>6.5000000000000002E-2</v>
      </c>
      <c r="AI423" s="270">
        <v>0</v>
      </c>
      <c r="AJ423" s="270">
        <v>0</v>
      </c>
      <c r="AK423" s="270">
        <v>0</v>
      </c>
      <c r="AL423" s="270">
        <v>0</v>
      </c>
      <c r="AM423" s="270">
        <v>0</v>
      </c>
      <c r="AN423" s="270">
        <v>0.03</v>
      </c>
      <c r="AO423" s="270">
        <v>0.03</v>
      </c>
      <c r="AP423" s="270">
        <v>0.03</v>
      </c>
      <c r="AQ423" s="270">
        <v>0.03</v>
      </c>
      <c r="AR423" s="270">
        <v>0.03</v>
      </c>
      <c r="AS423" s="270">
        <v>4.2999999999999997E-2</v>
      </c>
      <c r="AT423" s="270">
        <v>3.7999999999999999E-2</v>
      </c>
      <c r="AU423" s="270">
        <v>3.4000000000000002E-2</v>
      </c>
      <c r="AV423" s="270">
        <v>0.03</v>
      </c>
      <c r="AW423" s="270">
        <v>2.7E-2</v>
      </c>
      <c r="AX423" s="270">
        <v>0</v>
      </c>
      <c r="AY423" s="270">
        <v>0</v>
      </c>
      <c r="AZ423" s="270">
        <v>0</v>
      </c>
      <c r="BA423" s="270">
        <v>0</v>
      </c>
      <c r="BB423" s="270">
        <v>0</v>
      </c>
      <c r="BC423" s="270">
        <v>0</v>
      </c>
      <c r="BD423" s="270">
        <v>0</v>
      </c>
      <c r="BE423" s="270">
        <v>0</v>
      </c>
      <c r="BF423" s="270">
        <v>0</v>
      </c>
      <c r="BG423" s="270">
        <v>0</v>
      </c>
    </row>
    <row r="424" spans="1:59">
      <c r="A424" s="267" t="s">
        <v>800</v>
      </c>
      <c r="B424" s="268" t="s">
        <v>395</v>
      </c>
      <c r="C424" s="268">
        <v>0</v>
      </c>
      <c r="D424" s="268">
        <v>0</v>
      </c>
      <c r="E424" s="268"/>
      <c r="F424" s="269" t="e">
        <v>#N/A</v>
      </c>
      <c r="G424" s="270">
        <v>0</v>
      </c>
      <c r="H424" s="270">
        <v>0</v>
      </c>
      <c r="I424" s="270">
        <v>0</v>
      </c>
      <c r="J424" s="270">
        <v>0</v>
      </c>
      <c r="K424" s="270">
        <v>0</v>
      </c>
      <c r="L424" s="270" t="e">
        <v>#VALUE!</v>
      </c>
      <c r="M424" s="271" t="s">
        <v>395</v>
      </c>
      <c r="N424" s="269">
        <v>0</v>
      </c>
      <c r="O424" s="269">
        <v>0</v>
      </c>
      <c r="P424" s="269">
        <v>0</v>
      </c>
      <c r="Q424" s="269">
        <v>0</v>
      </c>
      <c r="R424" s="269">
        <v>0</v>
      </c>
      <c r="S424" s="269" t="s">
        <v>148</v>
      </c>
      <c r="T424" s="270">
        <v>0</v>
      </c>
      <c r="U424" s="270">
        <v>0</v>
      </c>
      <c r="V424" s="270">
        <v>0</v>
      </c>
      <c r="W424" s="270">
        <v>0</v>
      </c>
      <c r="X424" s="270">
        <v>0</v>
      </c>
      <c r="Y424" s="270">
        <v>0</v>
      </c>
      <c r="Z424" s="270">
        <v>0</v>
      </c>
      <c r="AA424" s="270">
        <v>0</v>
      </c>
      <c r="AB424" s="270">
        <v>0</v>
      </c>
      <c r="AC424" s="270">
        <v>0</v>
      </c>
      <c r="AD424" s="270">
        <v>0</v>
      </c>
      <c r="AE424" s="270">
        <v>0</v>
      </c>
      <c r="AF424" s="270">
        <v>0</v>
      </c>
      <c r="AG424" s="270">
        <v>0</v>
      </c>
      <c r="AH424" s="270">
        <v>0</v>
      </c>
      <c r="AI424" s="270">
        <v>0</v>
      </c>
      <c r="AJ424" s="270">
        <v>0</v>
      </c>
      <c r="AK424" s="270">
        <v>0</v>
      </c>
      <c r="AL424" s="270">
        <v>0</v>
      </c>
      <c r="AM424" s="270">
        <v>0</v>
      </c>
      <c r="AN424" s="270">
        <v>0</v>
      </c>
      <c r="AO424" s="270">
        <v>0</v>
      </c>
      <c r="AP424" s="270">
        <v>0</v>
      </c>
      <c r="AQ424" s="270">
        <v>0</v>
      </c>
      <c r="AR424" s="270">
        <v>0</v>
      </c>
      <c r="AS424" s="270">
        <v>0</v>
      </c>
      <c r="AT424" s="270">
        <v>0</v>
      </c>
      <c r="AU424" s="270">
        <v>0</v>
      </c>
      <c r="AV424" s="270">
        <v>0</v>
      </c>
      <c r="AW424" s="270">
        <v>0</v>
      </c>
      <c r="AX424" s="270">
        <v>0</v>
      </c>
      <c r="AY424" s="270">
        <v>0</v>
      </c>
      <c r="AZ424" s="270">
        <v>0</v>
      </c>
      <c r="BA424" s="270">
        <v>0</v>
      </c>
      <c r="BB424" s="270">
        <v>0</v>
      </c>
      <c r="BC424" s="270">
        <v>0</v>
      </c>
      <c r="BD424" s="270">
        <v>0</v>
      </c>
      <c r="BE424" s="270">
        <v>0</v>
      </c>
      <c r="BF424" s="270">
        <v>0</v>
      </c>
      <c r="BG424" s="270">
        <v>0</v>
      </c>
    </row>
    <row r="425" spans="1:59">
      <c r="A425" s="267" t="s">
        <v>801</v>
      </c>
      <c r="B425" s="268">
        <v>4.7582499999999994</v>
      </c>
      <c r="C425" s="268">
        <v>19</v>
      </c>
      <c r="D425" s="268">
        <v>0.98</v>
      </c>
      <c r="E425" s="268"/>
      <c r="F425" s="269">
        <v>14463</v>
      </c>
      <c r="G425" s="270">
        <v>0.56999999999999995</v>
      </c>
      <c r="H425" s="270">
        <v>0.08</v>
      </c>
      <c r="I425" s="270">
        <v>1.1100000000000001</v>
      </c>
      <c r="J425" s="270">
        <v>0.02</v>
      </c>
      <c r="K425" s="270">
        <v>1.4</v>
      </c>
      <c r="L425" s="270">
        <v>0.59824999999999928</v>
      </c>
      <c r="M425" s="271">
        <v>39.410910599460692</v>
      </c>
      <c r="N425" s="269">
        <v>16033</v>
      </c>
      <c r="O425" s="269">
        <v>16650</v>
      </c>
      <c r="P425" s="269">
        <v>17066</v>
      </c>
      <c r="Q425" s="269">
        <v>17492</v>
      </c>
      <c r="R425" s="269">
        <v>18399</v>
      </c>
      <c r="S425" s="269" t="s">
        <v>147</v>
      </c>
      <c r="T425" s="270">
        <v>0.64100000000000001</v>
      </c>
      <c r="U425" s="270">
        <v>0.66600000000000004</v>
      </c>
      <c r="V425" s="270">
        <v>0.68300000000000005</v>
      </c>
      <c r="W425" s="270">
        <v>0.7</v>
      </c>
      <c r="X425" s="270">
        <v>0.73599999999999999</v>
      </c>
      <c r="Y425" s="270">
        <v>3.5000000000000003E-2</v>
      </c>
      <c r="Z425" s="270">
        <v>3.7999999999999999E-2</v>
      </c>
      <c r="AA425" s="270">
        <v>0.04</v>
      </c>
      <c r="AB425" s="270">
        <v>4.2000000000000003E-2</v>
      </c>
      <c r="AC425" s="270">
        <v>4.8000000000000001E-2</v>
      </c>
      <c r="AD425" s="270">
        <v>1.274</v>
      </c>
      <c r="AE425" s="270">
        <v>1.323</v>
      </c>
      <c r="AF425" s="270">
        <v>1.365</v>
      </c>
      <c r="AG425" s="270">
        <v>1.4</v>
      </c>
      <c r="AH425" s="270">
        <v>1.4079999999999999</v>
      </c>
      <c r="AI425" s="270">
        <v>0.622</v>
      </c>
      <c r="AJ425" s="270">
        <v>0.64500000000000002</v>
      </c>
      <c r="AK425" s="270">
        <v>0.66</v>
      </c>
      <c r="AL425" s="270">
        <v>0.67500000000000004</v>
      </c>
      <c r="AM425" s="270">
        <v>0.71</v>
      </c>
      <c r="AN425" s="270">
        <v>0.123</v>
      </c>
      <c r="AO425" s="270">
        <v>0.128</v>
      </c>
      <c r="AP425" s="270">
        <v>0.13200000000000001</v>
      </c>
      <c r="AQ425" s="270">
        <v>0.13500000000000001</v>
      </c>
      <c r="AR425" s="270">
        <v>0.13900000000000001</v>
      </c>
      <c r="AS425" s="270">
        <v>0.85</v>
      </c>
      <c r="AT425" s="270">
        <v>0.88300000000000001</v>
      </c>
      <c r="AU425" s="270">
        <v>0.91200000000000003</v>
      </c>
      <c r="AV425" s="270">
        <v>0.93500000000000005</v>
      </c>
      <c r="AW425" s="270">
        <v>0.99099999999999999</v>
      </c>
      <c r="AX425" s="270">
        <v>0</v>
      </c>
      <c r="AY425" s="270">
        <v>0</v>
      </c>
      <c r="AZ425" s="270">
        <v>0</v>
      </c>
      <c r="BA425" s="270">
        <v>0</v>
      </c>
      <c r="BB425" s="270">
        <v>0</v>
      </c>
      <c r="BC425" s="270">
        <v>0</v>
      </c>
      <c r="BD425" s="270">
        <v>0</v>
      </c>
      <c r="BE425" s="270">
        <v>0</v>
      </c>
      <c r="BF425" s="270">
        <v>0</v>
      </c>
      <c r="BG425" s="270">
        <v>0</v>
      </c>
    </row>
    <row r="426" spans="1:59">
      <c r="A426" s="267" t="s">
        <v>802</v>
      </c>
      <c r="B426" s="268">
        <v>4.4499999999999991E-2</v>
      </c>
      <c r="C426" s="268">
        <v>0.18</v>
      </c>
      <c r="D426" s="268">
        <v>0</v>
      </c>
      <c r="E426" s="268"/>
      <c r="F426" s="269">
        <v>1079</v>
      </c>
      <c r="G426" s="270">
        <v>3.5999999999999997E-2</v>
      </c>
      <c r="H426" s="270">
        <v>0</v>
      </c>
      <c r="I426" s="270">
        <v>0</v>
      </c>
      <c r="J426" s="270">
        <v>0</v>
      </c>
      <c r="K426" s="270">
        <v>1E-3</v>
      </c>
      <c r="L426" s="270">
        <v>7.4999999999999928E-3</v>
      </c>
      <c r="M426" s="271">
        <v>33.364226135310474</v>
      </c>
      <c r="N426" s="269">
        <v>1092</v>
      </c>
      <c r="O426" s="269">
        <v>1113</v>
      </c>
      <c r="P426" s="269">
        <v>1136</v>
      </c>
      <c r="Q426" s="269">
        <v>1159</v>
      </c>
      <c r="R426" s="269">
        <v>1182</v>
      </c>
      <c r="S426" s="269" t="s">
        <v>212</v>
      </c>
      <c r="T426" s="270">
        <v>3.5999999999999997E-2</v>
      </c>
      <c r="U426" s="270">
        <v>3.5999999999999997E-2</v>
      </c>
      <c r="V426" s="270">
        <v>3.5999999999999997E-2</v>
      </c>
      <c r="W426" s="270">
        <v>3.5999999999999997E-2</v>
      </c>
      <c r="X426" s="270">
        <v>3.5999999999999997E-2</v>
      </c>
      <c r="Y426" s="270">
        <v>0</v>
      </c>
      <c r="Z426" s="270">
        <v>0</v>
      </c>
      <c r="AA426" s="270">
        <v>0</v>
      </c>
      <c r="AB426" s="270">
        <v>0</v>
      </c>
      <c r="AC426" s="270">
        <v>0</v>
      </c>
      <c r="AD426" s="270">
        <v>0</v>
      </c>
      <c r="AE426" s="270">
        <v>0</v>
      </c>
      <c r="AF426" s="270">
        <v>0</v>
      </c>
      <c r="AG426" s="270">
        <v>0</v>
      </c>
      <c r="AH426" s="270">
        <v>0</v>
      </c>
      <c r="AI426" s="270">
        <v>0</v>
      </c>
      <c r="AJ426" s="270">
        <v>0</v>
      </c>
      <c r="AK426" s="270">
        <v>0</v>
      </c>
      <c r="AL426" s="270">
        <v>0</v>
      </c>
      <c r="AM426" s="270">
        <v>0</v>
      </c>
      <c r="AN426" s="270">
        <v>1E-3</v>
      </c>
      <c r="AO426" s="270">
        <v>1E-3</v>
      </c>
      <c r="AP426" s="270">
        <v>1E-3</v>
      </c>
      <c r="AQ426" s="270">
        <v>1E-3</v>
      </c>
      <c r="AR426" s="270">
        <v>1E-3</v>
      </c>
      <c r="AS426" s="270">
        <v>3.0000000000000001E-3</v>
      </c>
      <c r="AT426" s="270">
        <v>3.0000000000000001E-3</v>
      </c>
      <c r="AU426" s="270">
        <v>3.0000000000000001E-3</v>
      </c>
      <c r="AV426" s="270">
        <v>3.0000000000000001E-3</v>
      </c>
      <c r="AW426" s="270">
        <v>3.0000000000000001E-3</v>
      </c>
      <c r="AX426" s="270">
        <v>0</v>
      </c>
      <c r="AY426" s="270">
        <v>0</v>
      </c>
      <c r="AZ426" s="270">
        <v>0</v>
      </c>
      <c r="BA426" s="270">
        <v>0</v>
      </c>
      <c r="BB426" s="270">
        <v>0</v>
      </c>
      <c r="BC426" s="270">
        <v>0</v>
      </c>
      <c r="BD426" s="270">
        <v>0</v>
      </c>
      <c r="BE426" s="270">
        <v>0</v>
      </c>
      <c r="BF426" s="270">
        <v>0</v>
      </c>
      <c r="BG426" s="270">
        <v>0</v>
      </c>
    </row>
    <row r="427" spans="1:59">
      <c r="A427" s="267" t="s">
        <v>803</v>
      </c>
      <c r="B427" s="268">
        <v>0.11908333333333333</v>
      </c>
      <c r="C427" s="268">
        <v>0.3</v>
      </c>
      <c r="D427" s="268">
        <v>0</v>
      </c>
      <c r="E427" s="268"/>
      <c r="F427" s="269">
        <v>866</v>
      </c>
      <c r="G427" s="270">
        <v>0.04</v>
      </c>
      <c r="H427" s="270">
        <v>4.4999999999999998E-2</v>
      </c>
      <c r="I427" s="270">
        <v>0</v>
      </c>
      <c r="J427" s="270">
        <v>2.5000000000000001E-2</v>
      </c>
      <c r="K427" s="270">
        <v>0</v>
      </c>
      <c r="L427" s="270">
        <v>9.083333333333346E-3</v>
      </c>
      <c r="M427" s="271">
        <v>46.189376443418013</v>
      </c>
      <c r="N427" s="269">
        <v>910</v>
      </c>
      <c r="O427" s="269">
        <v>930</v>
      </c>
      <c r="P427" s="269">
        <v>950</v>
      </c>
      <c r="Q427" s="269">
        <v>950</v>
      </c>
      <c r="R427" s="269">
        <v>950</v>
      </c>
      <c r="S427" s="269" t="s">
        <v>160</v>
      </c>
      <c r="T427" s="270">
        <v>4.1000000000000002E-2</v>
      </c>
      <c r="U427" s="270">
        <v>4.2000000000000003E-2</v>
      </c>
      <c r="V427" s="270">
        <v>4.2999999999999997E-2</v>
      </c>
      <c r="W427" s="270">
        <v>4.2999999999999997E-2</v>
      </c>
      <c r="X427" s="270">
        <v>4.2999999999999997E-2</v>
      </c>
      <c r="Y427" s="270">
        <v>4.4999999999999998E-2</v>
      </c>
      <c r="Z427" s="270">
        <v>4.4999999999999998E-2</v>
      </c>
      <c r="AA427" s="270">
        <v>4.5999999999999999E-2</v>
      </c>
      <c r="AB427" s="270">
        <v>4.5999999999999999E-2</v>
      </c>
      <c r="AC427" s="270">
        <v>4.5999999999999999E-2</v>
      </c>
      <c r="AD427" s="270">
        <v>0</v>
      </c>
      <c r="AE427" s="270">
        <v>0</v>
      </c>
      <c r="AF427" s="270">
        <v>0</v>
      </c>
      <c r="AG427" s="270">
        <v>0</v>
      </c>
      <c r="AH427" s="270">
        <v>0</v>
      </c>
      <c r="AI427" s="270">
        <v>2.5000000000000001E-2</v>
      </c>
      <c r="AJ427" s="270">
        <v>2.5000000000000001E-2</v>
      </c>
      <c r="AK427" s="270">
        <v>2.5000000000000001E-2</v>
      </c>
      <c r="AL427" s="270">
        <v>2.5000000000000001E-2</v>
      </c>
      <c r="AM427" s="270">
        <v>2.5000000000000001E-2</v>
      </c>
      <c r="AN427" s="270">
        <v>0</v>
      </c>
      <c r="AO427" s="270">
        <v>0</v>
      </c>
      <c r="AP427" s="270">
        <v>0</v>
      </c>
      <c r="AQ427" s="270">
        <v>0</v>
      </c>
      <c r="AR427" s="270">
        <v>0</v>
      </c>
      <c r="AS427" s="270">
        <v>7.0000000000000001E-3</v>
      </c>
      <c r="AT427" s="270">
        <v>7.0000000000000001E-3</v>
      </c>
      <c r="AU427" s="270">
        <v>7.0000000000000001E-3</v>
      </c>
      <c r="AV427" s="270">
        <v>7.0000000000000001E-3</v>
      </c>
      <c r="AW427" s="270">
        <v>7.0000000000000001E-3</v>
      </c>
      <c r="AX427" s="270">
        <v>0</v>
      </c>
      <c r="AY427" s="270">
        <v>0</v>
      </c>
      <c r="AZ427" s="270">
        <v>0</v>
      </c>
      <c r="BA427" s="270">
        <v>0</v>
      </c>
      <c r="BB427" s="270">
        <v>0</v>
      </c>
      <c r="BC427" s="270">
        <v>0</v>
      </c>
      <c r="BD427" s="270">
        <v>0</v>
      </c>
      <c r="BE427" s="270">
        <v>0</v>
      </c>
      <c r="BF427" s="270">
        <v>0</v>
      </c>
      <c r="BG427" s="270">
        <v>0</v>
      </c>
    </row>
    <row r="428" spans="1:59">
      <c r="A428" s="267" t="s">
        <v>804</v>
      </c>
      <c r="B428" s="268" t="s">
        <v>395</v>
      </c>
      <c r="C428" s="268">
        <v>0</v>
      </c>
      <c r="D428" s="268">
        <v>0</v>
      </c>
      <c r="E428" s="268"/>
      <c r="F428" s="269" t="e">
        <v>#N/A</v>
      </c>
      <c r="G428" s="270">
        <v>0</v>
      </c>
      <c r="H428" s="270">
        <v>0</v>
      </c>
      <c r="I428" s="270">
        <v>0</v>
      </c>
      <c r="J428" s="270">
        <v>0</v>
      </c>
      <c r="K428" s="270">
        <v>0</v>
      </c>
      <c r="L428" s="270" t="e">
        <v>#VALUE!</v>
      </c>
      <c r="M428" s="271" t="s">
        <v>395</v>
      </c>
      <c r="N428" s="269">
        <v>0</v>
      </c>
      <c r="O428" s="269">
        <v>0</v>
      </c>
      <c r="P428" s="269">
        <v>0</v>
      </c>
      <c r="Q428" s="269">
        <v>0</v>
      </c>
      <c r="R428" s="269">
        <v>0</v>
      </c>
      <c r="S428" s="269" t="s">
        <v>149</v>
      </c>
      <c r="T428" s="270">
        <v>0</v>
      </c>
      <c r="U428" s="270">
        <v>0</v>
      </c>
      <c r="V428" s="270">
        <v>0</v>
      </c>
      <c r="W428" s="270">
        <v>0</v>
      </c>
      <c r="X428" s="270">
        <v>0</v>
      </c>
      <c r="Y428" s="270">
        <v>0</v>
      </c>
      <c r="Z428" s="270">
        <v>0</v>
      </c>
      <c r="AA428" s="270">
        <v>0</v>
      </c>
      <c r="AB428" s="270">
        <v>0</v>
      </c>
      <c r="AC428" s="270">
        <v>0</v>
      </c>
      <c r="AD428" s="270">
        <v>0</v>
      </c>
      <c r="AE428" s="270">
        <v>0</v>
      </c>
      <c r="AF428" s="270">
        <v>0</v>
      </c>
      <c r="AG428" s="270">
        <v>0</v>
      </c>
      <c r="AH428" s="270">
        <v>0</v>
      </c>
      <c r="AI428" s="270">
        <v>0</v>
      </c>
      <c r="AJ428" s="270">
        <v>0</v>
      </c>
      <c r="AK428" s="270">
        <v>0</v>
      </c>
      <c r="AL428" s="270">
        <v>0</v>
      </c>
      <c r="AM428" s="270">
        <v>0</v>
      </c>
      <c r="AN428" s="270">
        <v>0</v>
      </c>
      <c r="AO428" s="270">
        <v>0</v>
      </c>
      <c r="AP428" s="270">
        <v>0</v>
      </c>
      <c r="AQ428" s="270">
        <v>0</v>
      </c>
      <c r="AR428" s="270">
        <v>0</v>
      </c>
      <c r="AS428" s="270">
        <v>0</v>
      </c>
      <c r="AT428" s="270">
        <v>0</v>
      </c>
      <c r="AU428" s="270">
        <v>0</v>
      </c>
      <c r="AV428" s="270">
        <v>0</v>
      </c>
      <c r="AW428" s="270">
        <v>0</v>
      </c>
      <c r="AX428" s="270">
        <v>0</v>
      </c>
      <c r="AY428" s="270">
        <v>0</v>
      </c>
      <c r="AZ428" s="270">
        <v>0</v>
      </c>
      <c r="BA428" s="270">
        <v>0</v>
      </c>
      <c r="BB428" s="270">
        <v>0</v>
      </c>
      <c r="BC428" s="270">
        <v>0</v>
      </c>
      <c r="BD428" s="270">
        <v>0</v>
      </c>
      <c r="BE428" s="270">
        <v>0</v>
      </c>
      <c r="BF428" s="270">
        <v>0</v>
      </c>
      <c r="BG428" s="270">
        <v>0</v>
      </c>
    </row>
    <row r="429" spans="1:59">
      <c r="A429" s="267" t="s">
        <v>805</v>
      </c>
      <c r="B429" s="268">
        <v>0.11608333333333333</v>
      </c>
      <c r="C429" s="268">
        <v>1</v>
      </c>
      <c r="D429" s="268">
        <v>0</v>
      </c>
      <c r="E429" s="268"/>
      <c r="F429" s="269">
        <v>447</v>
      </c>
      <c r="G429" s="270">
        <v>1.7999999999999999E-2</v>
      </c>
      <c r="H429" s="270">
        <v>2E-3</v>
      </c>
      <c r="I429" s="270">
        <v>9.4E-2</v>
      </c>
      <c r="J429" s="270">
        <v>0</v>
      </c>
      <c r="K429" s="270">
        <v>1E-3</v>
      </c>
      <c r="L429" s="270">
        <v>1.0833333333333389E-3</v>
      </c>
      <c r="M429" s="271">
        <v>40.268456375838923</v>
      </c>
      <c r="N429" s="269">
        <v>451</v>
      </c>
      <c r="O429" s="269">
        <v>456</v>
      </c>
      <c r="P429" s="269">
        <v>461</v>
      </c>
      <c r="Q429" s="269">
        <v>465</v>
      </c>
      <c r="R429" s="269">
        <v>470</v>
      </c>
      <c r="S429" s="269" t="s">
        <v>202</v>
      </c>
      <c r="T429" s="270">
        <v>1.9E-2</v>
      </c>
      <c r="U429" s="270">
        <v>2.1000000000000001E-2</v>
      </c>
      <c r="V429" s="270">
        <v>2.1999999999999999E-2</v>
      </c>
      <c r="W429" s="270">
        <v>2.4E-2</v>
      </c>
      <c r="X429" s="270">
        <v>2.5999999999999999E-2</v>
      </c>
      <c r="Y429" s="270">
        <v>2E-3</v>
      </c>
      <c r="Z429" s="270">
        <v>2E-3</v>
      </c>
      <c r="AA429" s="270">
        <v>3.0000000000000001E-3</v>
      </c>
      <c r="AB429" s="270">
        <v>3.0000000000000001E-3</v>
      </c>
      <c r="AC429" s="270">
        <v>3.0000000000000001E-3</v>
      </c>
      <c r="AD429" s="270">
        <v>0.11600000000000001</v>
      </c>
      <c r="AE429" s="270">
        <v>0.128</v>
      </c>
      <c r="AF429" s="270">
        <v>0.14099999999999999</v>
      </c>
      <c r="AG429" s="270">
        <v>0.155</v>
      </c>
      <c r="AH429" s="270">
        <v>0.17100000000000001</v>
      </c>
      <c r="AI429" s="270">
        <v>0</v>
      </c>
      <c r="AJ429" s="270">
        <v>0</v>
      </c>
      <c r="AK429" s="270">
        <v>0</v>
      </c>
      <c r="AL429" s="270">
        <v>0</v>
      </c>
      <c r="AM429" s="270">
        <v>0</v>
      </c>
      <c r="AN429" s="270">
        <v>1E-3</v>
      </c>
      <c r="AO429" s="270">
        <v>2E-3</v>
      </c>
      <c r="AP429" s="270">
        <v>2E-3</v>
      </c>
      <c r="AQ429" s="270">
        <v>2E-3</v>
      </c>
      <c r="AR429" s="270">
        <v>2E-3</v>
      </c>
      <c r="AS429" s="270">
        <v>0</v>
      </c>
      <c r="AT429" s="270">
        <v>0</v>
      </c>
      <c r="AU429" s="270">
        <v>0</v>
      </c>
      <c r="AV429" s="270">
        <v>0</v>
      </c>
      <c r="AW429" s="270">
        <v>0</v>
      </c>
      <c r="AX429" s="270">
        <v>0</v>
      </c>
      <c r="AY429" s="270">
        <v>0</v>
      </c>
      <c r="AZ429" s="270">
        <v>0</v>
      </c>
      <c r="BA429" s="270">
        <v>0</v>
      </c>
      <c r="BB429" s="270">
        <v>0</v>
      </c>
      <c r="BC429" s="270">
        <v>0</v>
      </c>
      <c r="BD429" s="270">
        <v>0</v>
      </c>
      <c r="BE429" s="270">
        <v>0</v>
      </c>
      <c r="BF429" s="270">
        <v>0</v>
      </c>
      <c r="BG429" s="270">
        <v>0</v>
      </c>
    </row>
    <row r="430" spans="1:59">
      <c r="A430" s="267" t="s">
        <v>806</v>
      </c>
      <c r="B430" s="268">
        <v>0.24916666666666673</v>
      </c>
      <c r="C430" s="268">
        <v>0.78899999999999992</v>
      </c>
      <c r="D430" s="268">
        <v>0</v>
      </c>
      <c r="E430" s="268"/>
      <c r="F430" s="269">
        <v>1430</v>
      </c>
      <c r="G430" s="270">
        <v>0.13500000000000001</v>
      </c>
      <c r="H430" s="270">
        <v>1.7000000000000001E-2</v>
      </c>
      <c r="I430" s="270">
        <v>1.2999999999999999E-2</v>
      </c>
      <c r="J430" s="270">
        <v>0</v>
      </c>
      <c r="K430" s="270">
        <v>4.2000000000000003E-2</v>
      </c>
      <c r="L430" s="270">
        <v>4.2166666666666686E-2</v>
      </c>
      <c r="M430" s="271">
        <v>94.4055944055944</v>
      </c>
      <c r="N430" s="269">
        <v>1541</v>
      </c>
      <c r="O430" s="269">
        <v>1661</v>
      </c>
      <c r="P430" s="269">
        <v>1790</v>
      </c>
      <c r="Q430" s="269">
        <v>1929</v>
      </c>
      <c r="R430" s="269">
        <v>2079</v>
      </c>
      <c r="S430" s="269" t="s">
        <v>201</v>
      </c>
      <c r="T430" s="270">
        <v>0.26500000000000001</v>
      </c>
      <c r="U430" s="270">
        <v>0.32500000000000001</v>
      </c>
      <c r="V430" s="270">
        <v>0.35499999999999998</v>
      </c>
      <c r="W430" s="270">
        <v>0.38500000000000001</v>
      </c>
      <c r="X430" s="270">
        <v>0.4</v>
      </c>
      <c r="Y430" s="270">
        <v>3.5000000000000003E-2</v>
      </c>
      <c r="Z430" s="270">
        <v>0.04</v>
      </c>
      <c r="AA430" s="270">
        <v>0.05</v>
      </c>
      <c r="AB430" s="270">
        <v>5.5E-2</v>
      </c>
      <c r="AC430" s="270">
        <v>0.06</v>
      </c>
      <c r="AD430" s="270">
        <v>2.1999999999999999E-2</v>
      </c>
      <c r="AE430" s="270">
        <v>2.5999999999999999E-2</v>
      </c>
      <c r="AF430" s="270">
        <v>0.03</v>
      </c>
      <c r="AG430" s="270">
        <v>3.5000000000000003E-2</v>
      </c>
      <c r="AH430" s="270">
        <v>0.04</v>
      </c>
      <c r="AI430" s="270">
        <v>0</v>
      </c>
      <c r="AJ430" s="270">
        <v>0</v>
      </c>
      <c r="AK430" s="270">
        <v>0</v>
      </c>
      <c r="AL430" s="270">
        <v>0</v>
      </c>
      <c r="AM430" s="270">
        <v>0</v>
      </c>
      <c r="AN430" s="270">
        <v>4.2999999999999997E-2</v>
      </c>
      <c r="AO430" s="270">
        <v>0.05</v>
      </c>
      <c r="AP430" s="270">
        <v>5.5E-2</v>
      </c>
      <c r="AQ430" s="270">
        <v>0.06</v>
      </c>
      <c r="AR430" s="270">
        <v>6.5000000000000002E-2</v>
      </c>
      <c r="AS430" s="270">
        <v>9.9000000000000005E-2</v>
      </c>
      <c r="AT430" s="270">
        <v>0.11899999999999999</v>
      </c>
      <c r="AU430" s="270">
        <v>0.13300000000000001</v>
      </c>
      <c r="AV430" s="270">
        <v>0.14499999999999999</v>
      </c>
      <c r="AW430" s="270">
        <v>0.153</v>
      </c>
      <c r="AX430" s="270">
        <v>0</v>
      </c>
      <c r="AY430" s="270">
        <v>0</v>
      </c>
      <c r="AZ430" s="270">
        <v>0</v>
      </c>
      <c r="BA430" s="270">
        <v>0</v>
      </c>
      <c r="BB430" s="270">
        <v>0</v>
      </c>
      <c r="BC430" s="270">
        <v>0</v>
      </c>
      <c r="BD430" s="270">
        <v>0</v>
      </c>
      <c r="BE430" s="270">
        <v>0</v>
      </c>
      <c r="BF430" s="270">
        <v>0</v>
      </c>
      <c r="BG430" s="270">
        <v>0</v>
      </c>
    </row>
    <row r="431" spans="1:59">
      <c r="A431" s="267" t="s">
        <v>807</v>
      </c>
      <c r="B431" s="268">
        <v>4.8041666666666663</v>
      </c>
      <c r="C431" s="268">
        <v>12.5</v>
      </c>
      <c r="D431" s="268">
        <v>2.1439999999999997</v>
      </c>
      <c r="E431" s="268"/>
      <c r="F431" s="269">
        <v>19449</v>
      </c>
      <c r="G431" s="270">
        <v>0.999</v>
      </c>
      <c r="H431" s="270">
        <v>0.437</v>
      </c>
      <c r="I431" s="270">
        <v>0.315</v>
      </c>
      <c r="J431" s="270">
        <v>5.0999999999999997E-2</v>
      </c>
      <c r="K431" s="270">
        <v>0.185</v>
      </c>
      <c r="L431" s="270">
        <v>0.67316666666666691</v>
      </c>
      <c r="M431" s="271">
        <v>51.365108745950948</v>
      </c>
      <c r="N431" s="269">
        <v>22240</v>
      </c>
      <c r="O431" s="269">
        <v>21951</v>
      </c>
      <c r="P431" s="269">
        <v>21666</v>
      </c>
      <c r="Q431" s="269">
        <v>21384</v>
      </c>
      <c r="R431" s="269">
        <v>21104</v>
      </c>
      <c r="S431" s="269" t="s">
        <v>184</v>
      </c>
      <c r="T431" s="270">
        <v>1.4690000000000001</v>
      </c>
      <c r="U431" s="270">
        <v>1.45</v>
      </c>
      <c r="V431" s="270">
        <v>1.431</v>
      </c>
      <c r="W431" s="270">
        <v>1.4119999999999999</v>
      </c>
      <c r="X431" s="270">
        <v>1.4</v>
      </c>
      <c r="Y431" s="270">
        <v>0.53100000000000003</v>
      </c>
      <c r="Z431" s="270">
        <v>0.52400000000000002</v>
      </c>
      <c r="AA431" s="270">
        <v>0.51700000000000002</v>
      </c>
      <c r="AB431" s="270">
        <v>0.51</v>
      </c>
      <c r="AC431" s="270">
        <v>0.5</v>
      </c>
      <c r="AD431" s="270">
        <v>1.0109999999999999</v>
      </c>
      <c r="AE431" s="270">
        <v>0.998</v>
      </c>
      <c r="AF431" s="270">
        <v>0.98499999999999999</v>
      </c>
      <c r="AG431" s="270">
        <v>0.97199999999999998</v>
      </c>
      <c r="AH431" s="270">
        <v>0.95</v>
      </c>
      <c r="AI431" s="270">
        <v>9.2999999999999999E-2</v>
      </c>
      <c r="AJ431" s="270">
        <v>9.1999999999999998E-2</v>
      </c>
      <c r="AK431" s="270">
        <v>9.0999999999999998E-2</v>
      </c>
      <c r="AL431" s="270">
        <v>0.09</v>
      </c>
      <c r="AM431" s="270">
        <v>0.08</v>
      </c>
      <c r="AN431" s="270">
        <v>8.5000000000000006E-2</v>
      </c>
      <c r="AO431" s="270">
        <v>8.4000000000000005E-2</v>
      </c>
      <c r="AP431" s="270">
        <v>8.3000000000000004E-2</v>
      </c>
      <c r="AQ431" s="270">
        <v>8.2000000000000003E-2</v>
      </c>
      <c r="AR431" s="270">
        <v>7.4999999999999997E-2</v>
      </c>
      <c r="AS431" s="270">
        <v>1.1319999999999999</v>
      </c>
      <c r="AT431" s="270">
        <v>1.117</v>
      </c>
      <c r="AU431" s="270">
        <v>1.103</v>
      </c>
      <c r="AV431" s="270">
        <v>1.0880000000000001</v>
      </c>
      <c r="AW431" s="270">
        <v>1.0660000000000001</v>
      </c>
      <c r="AX431" s="270">
        <v>0</v>
      </c>
      <c r="AY431" s="270">
        <v>0</v>
      </c>
      <c r="AZ431" s="270">
        <v>0</v>
      </c>
      <c r="BA431" s="270">
        <v>0</v>
      </c>
      <c r="BB431" s="270">
        <v>0</v>
      </c>
      <c r="BC431" s="270">
        <v>0</v>
      </c>
      <c r="BD431" s="270">
        <v>0</v>
      </c>
      <c r="BE431" s="270">
        <v>0</v>
      </c>
      <c r="BF431" s="270">
        <v>0</v>
      </c>
      <c r="BG431" s="270">
        <v>0</v>
      </c>
    </row>
    <row r="432" spans="1:59">
      <c r="A432" s="267" t="s">
        <v>808</v>
      </c>
      <c r="B432" s="268">
        <v>0.15466666666666665</v>
      </c>
      <c r="C432" s="268">
        <v>0.25</v>
      </c>
      <c r="D432" s="268">
        <v>3.0000000000000001E-3</v>
      </c>
      <c r="E432" s="268"/>
      <c r="F432" s="269">
        <v>1108</v>
      </c>
      <c r="G432" s="270">
        <v>0.123</v>
      </c>
      <c r="H432" s="270">
        <v>1.0999999999999999E-2</v>
      </c>
      <c r="I432" s="270">
        <v>1E-3</v>
      </c>
      <c r="J432" s="270">
        <v>1.2999999999999999E-2</v>
      </c>
      <c r="K432" s="270">
        <v>6.0000000000000001E-3</v>
      </c>
      <c r="L432" s="270">
        <v>-2.3333333333333817E-3</v>
      </c>
      <c r="M432" s="271">
        <v>111.01083032490975</v>
      </c>
      <c r="N432" s="269">
        <v>2008</v>
      </c>
      <c r="O432" s="269">
        <v>2286</v>
      </c>
      <c r="P432" s="269">
        <v>2400</v>
      </c>
      <c r="Q432" s="269">
        <v>2500</v>
      </c>
      <c r="R432" s="269">
        <v>2600</v>
      </c>
      <c r="S432" s="269" t="s">
        <v>163</v>
      </c>
      <c r="T432" s="270">
        <v>0.128</v>
      </c>
      <c r="U432" s="270">
        <v>0.14599999999999999</v>
      </c>
      <c r="V432" s="270">
        <v>0.156</v>
      </c>
      <c r="W432" s="270">
        <v>0.16600000000000001</v>
      </c>
      <c r="X432" s="270">
        <v>0.17</v>
      </c>
      <c r="Y432" s="270">
        <v>4.2999999999999997E-2</v>
      </c>
      <c r="Z432" s="270">
        <v>4.2999999999999997E-2</v>
      </c>
      <c r="AA432" s="270">
        <v>4.4999999999999998E-2</v>
      </c>
      <c r="AB432" s="270">
        <v>4.5999999999999999E-2</v>
      </c>
      <c r="AC432" s="270">
        <v>0.05</v>
      </c>
      <c r="AD432" s="270">
        <v>2.8000000000000001E-2</v>
      </c>
      <c r="AE432" s="270">
        <v>2.8000000000000001E-2</v>
      </c>
      <c r="AF432" s="270">
        <v>2.8000000000000001E-2</v>
      </c>
      <c r="AG432" s="270">
        <v>2.8000000000000001E-2</v>
      </c>
      <c r="AH432" s="270">
        <v>0.03</v>
      </c>
      <c r="AI432" s="270">
        <v>6.0000000000000001E-3</v>
      </c>
      <c r="AJ432" s="270">
        <v>6.0000000000000001E-3</v>
      </c>
      <c r="AK432" s="270">
        <v>7.0000000000000001E-3</v>
      </c>
      <c r="AL432" s="270">
        <v>8.0000000000000002E-3</v>
      </c>
      <c r="AM432" s="270">
        <v>0.01</v>
      </c>
      <c r="AN432" s="270">
        <v>8.0000000000000002E-3</v>
      </c>
      <c r="AO432" s="270">
        <v>8.0000000000000002E-3</v>
      </c>
      <c r="AP432" s="270">
        <v>0</v>
      </c>
      <c r="AQ432" s="270">
        <v>0</v>
      </c>
      <c r="AR432" s="270">
        <v>1E-3</v>
      </c>
      <c r="AS432" s="270">
        <v>0</v>
      </c>
      <c r="AT432" s="270">
        <v>0</v>
      </c>
      <c r="AU432" s="270">
        <v>0</v>
      </c>
      <c r="AV432" s="270">
        <v>0</v>
      </c>
      <c r="AW432" s="270">
        <v>0</v>
      </c>
      <c r="AX432" s="270">
        <v>0</v>
      </c>
      <c r="AY432" s="270">
        <v>0</v>
      </c>
      <c r="AZ432" s="270">
        <v>0</v>
      </c>
      <c r="BA432" s="270">
        <v>0</v>
      </c>
      <c r="BB432" s="270">
        <v>0</v>
      </c>
      <c r="BC432" s="270">
        <v>0</v>
      </c>
      <c r="BD432" s="270">
        <v>0</v>
      </c>
      <c r="BE432" s="270">
        <v>0</v>
      </c>
      <c r="BF432" s="270">
        <v>0</v>
      </c>
      <c r="BG432" s="270">
        <v>0</v>
      </c>
    </row>
    <row r="433" spans="1:59">
      <c r="A433" s="267" t="s">
        <v>809</v>
      </c>
      <c r="B433" s="268">
        <v>0.30816666666666664</v>
      </c>
      <c r="C433" s="268">
        <v>1.9079999999999999</v>
      </c>
      <c r="D433" s="268">
        <v>5.8999999999999997E-2</v>
      </c>
      <c r="E433" s="268"/>
      <c r="F433" s="269">
        <v>1468</v>
      </c>
      <c r="G433" s="270">
        <v>9.1999999999999998E-2</v>
      </c>
      <c r="H433" s="270">
        <v>4.4999999999999998E-2</v>
      </c>
      <c r="I433" s="270">
        <v>2.5999999999999999E-2</v>
      </c>
      <c r="J433" s="270">
        <v>3.4000000000000002E-2</v>
      </c>
      <c r="K433" s="270">
        <v>5.0000000000000001E-3</v>
      </c>
      <c r="L433" s="270">
        <v>4.7166666666666635E-2</v>
      </c>
      <c r="M433" s="271">
        <v>62.670299727520437</v>
      </c>
      <c r="N433" s="269">
        <v>1500</v>
      </c>
      <c r="O433" s="269">
        <v>1525</v>
      </c>
      <c r="P433" s="269">
        <v>1530</v>
      </c>
      <c r="Q433" s="269">
        <v>1535</v>
      </c>
      <c r="R433" s="269">
        <v>1540</v>
      </c>
      <c r="S433" s="269" t="s">
        <v>168</v>
      </c>
      <c r="T433" s="270">
        <v>9.4E-2</v>
      </c>
      <c r="U433" s="270">
        <v>9.6000000000000002E-2</v>
      </c>
      <c r="V433" s="270">
        <v>9.8000000000000004E-2</v>
      </c>
      <c r="W433" s="270">
        <v>0.1</v>
      </c>
      <c r="X433" s="270">
        <v>0.10199999999999999</v>
      </c>
      <c r="Y433" s="270">
        <v>4.7E-2</v>
      </c>
      <c r="Z433" s="270">
        <v>4.9000000000000002E-2</v>
      </c>
      <c r="AA433" s="270">
        <v>5.0999999999999997E-2</v>
      </c>
      <c r="AB433" s="270">
        <v>5.2999999999999999E-2</v>
      </c>
      <c r="AC433" s="270">
        <v>5.5E-2</v>
      </c>
      <c r="AD433" s="270">
        <v>2.5999999999999999E-2</v>
      </c>
      <c r="AE433" s="270">
        <v>2.7E-2</v>
      </c>
      <c r="AF433" s="270">
        <v>2.8000000000000001E-2</v>
      </c>
      <c r="AG433" s="270">
        <v>2.9000000000000001E-2</v>
      </c>
      <c r="AH433" s="270">
        <v>0.03</v>
      </c>
      <c r="AI433" s="270">
        <v>3.5000000000000003E-2</v>
      </c>
      <c r="AJ433" s="270">
        <v>3.5999999999999997E-2</v>
      </c>
      <c r="AK433" s="270">
        <v>3.6999999999999998E-2</v>
      </c>
      <c r="AL433" s="270">
        <v>3.7999999999999999E-2</v>
      </c>
      <c r="AM433" s="270">
        <v>3.9E-2</v>
      </c>
      <c r="AN433" s="270">
        <v>5.0000000000000001E-3</v>
      </c>
      <c r="AO433" s="270">
        <v>5.0000000000000001E-3</v>
      </c>
      <c r="AP433" s="270">
        <v>5.0000000000000001E-3</v>
      </c>
      <c r="AQ433" s="270">
        <v>5.0000000000000001E-3</v>
      </c>
      <c r="AR433" s="270">
        <v>5.0000000000000001E-3</v>
      </c>
      <c r="AS433" s="270">
        <v>4.8000000000000001E-2</v>
      </c>
      <c r="AT433" s="270">
        <v>0.05</v>
      </c>
      <c r="AU433" s="270">
        <v>5.0999999999999997E-2</v>
      </c>
      <c r="AV433" s="270">
        <v>5.1999999999999998E-2</v>
      </c>
      <c r="AW433" s="270">
        <v>5.3999999999999999E-2</v>
      </c>
      <c r="AX433" s="270">
        <v>0</v>
      </c>
      <c r="AY433" s="270">
        <v>0</v>
      </c>
      <c r="AZ433" s="270">
        <v>0</v>
      </c>
      <c r="BA433" s="270">
        <v>0</v>
      </c>
      <c r="BB433" s="270">
        <v>0</v>
      </c>
      <c r="BC433" s="270">
        <v>0</v>
      </c>
      <c r="BD433" s="270">
        <v>0</v>
      </c>
      <c r="BE433" s="270">
        <v>0</v>
      </c>
      <c r="BF433" s="270">
        <v>0</v>
      </c>
      <c r="BG433" s="270">
        <v>0</v>
      </c>
    </row>
    <row r="434" spans="1:59">
      <c r="A434" s="267" t="s">
        <v>810</v>
      </c>
      <c r="B434" s="268">
        <v>12.378</v>
      </c>
      <c r="C434" s="268">
        <v>19.361999999999998</v>
      </c>
      <c r="D434" s="268">
        <v>4.5999999999999999E-2</v>
      </c>
      <c r="E434" s="268"/>
      <c r="F434" s="269">
        <v>82163</v>
      </c>
      <c r="G434" s="270">
        <v>4.484</v>
      </c>
      <c r="H434" s="270">
        <v>0</v>
      </c>
      <c r="I434" s="270">
        <v>5.6680000000000001</v>
      </c>
      <c r="J434" s="270">
        <v>0</v>
      </c>
      <c r="K434" s="270">
        <v>1.1000000000000001</v>
      </c>
      <c r="L434" s="270">
        <v>1.08</v>
      </c>
      <c r="M434" s="271">
        <v>54.574443484293418</v>
      </c>
      <c r="N434" s="269">
        <v>85100</v>
      </c>
      <c r="O434" s="269">
        <v>91600</v>
      </c>
      <c r="P434" s="269">
        <v>98100</v>
      </c>
      <c r="Q434" s="269">
        <v>104600</v>
      </c>
      <c r="R434" s="269">
        <v>111100</v>
      </c>
      <c r="S434" s="269" t="s">
        <v>148</v>
      </c>
      <c r="T434" s="270">
        <v>5.8940000000000001</v>
      </c>
      <c r="U434" s="270">
        <v>6.5170000000000003</v>
      </c>
      <c r="V434" s="270">
        <v>7.21</v>
      </c>
      <c r="W434" s="270">
        <v>7.98</v>
      </c>
      <c r="X434" s="270">
        <v>8.75</v>
      </c>
      <c r="Y434" s="270">
        <v>0</v>
      </c>
      <c r="Z434" s="270">
        <v>0</v>
      </c>
      <c r="AA434" s="270">
        <v>0</v>
      </c>
      <c r="AB434" s="270">
        <v>0</v>
      </c>
      <c r="AC434" s="270">
        <v>0</v>
      </c>
      <c r="AD434" s="270">
        <v>7.0730000000000004</v>
      </c>
      <c r="AE434" s="270">
        <v>7.82</v>
      </c>
      <c r="AF434" s="270">
        <v>8.6519999999999992</v>
      </c>
      <c r="AG434" s="270">
        <v>9.5760000000000005</v>
      </c>
      <c r="AH434" s="270">
        <v>10.5</v>
      </c>
      <c r="AI434" s="270">
        <v>0</v>
      </c>
      <c r="AJ434" s="270">
        <v>0</v>
      </c>
      <c r="AK434" s="270">
        <v>0</v>
      </c>
      <c r="AL434" s="270">
        <v>0</v>
      </c>
      <c r="AM434" s="270">
        <v>0</v>
      </c>
      <c r="AN434" s="270">
        <v>1.1140000000000001</v>
      </c>
      <c r="AO434" s="270">
        <v>1.21</v>
      </c>
      <c r="AP434" s="270">
        <v>1.3129999999999999</v>
      </c>
      <c r="AQ434" s="270">
        <v>1.4259999999999999</v>
      </c>
      <c r="AR434" s="270">
        <v>1.5</v>
      </c>
      <c r="AS434" s="270">
        <v>1.5580000000000001</v>
      </c>
      <c r="AT434" s="270">
        <v>1.72</v>
      </c>
      <c r="AU434" s="270">
        <v>1.9</v>
      </c>
      <c r="AV434" s="270">
        <v>2.1</v>
      </c>
      <c r="AW434" s="270">
        <v>2.2949999999999999</v>
      </c>
      <c r="AX434" s="270">
        <v>4.1219999999999999</v>
      </c>
      <c r="AY434" s="270">
        <v>2.52</v>
      </c>
      <c r="AZ434" s="270">
        <v>2.52</v>
      </c>
      <c r="BA434" s="270">
        <v>2.52</v>
      </c>
      <c r="BB434" s="270">
        <v>0</v>
      </c>
      <c r="BC434" s="270">
        <v>0</v>
      </c>
      <c r="BD434" s="270">
        <v>0</v>
      </c>
      <c r="BE434" s="270">
        <v>0</v>
      </c>
      <c r="BF434" s="270">
        <v>0</v>
      </c>
      <c r="BG434" s="270">
        <v>0</v>
      </c>
    </row>
    <row r="435" spans="1:59">
      <c r="A435" s="267" t="s">
        <v>147</v>
      </c>
      <c r="B435" s="268">
        <v>3.1700833333333338</v>
      </c>
      <c r="C435" s="268">
        <v>10.333</v>
      </c>
      <c r="D435" s="268">
        <v>0</v>
      </c>
      <c r="E435" s="268"/>
      <c r="F435" s="269">
        <v>9932</v>
      </c>
      <c r="G435" s="270">
        <v>0.75</v>
      </c>
      <c r="H435" s="270">
        <v>0.54200000000000004</v>
      </c>
      <c r="I435" s="270">
        <v>1.8640000000000001</v>
      </c>
      <c r="J435" s="270">
        <v>0</v>
      </c>
      <c r="K435" s="270">
        <v>0.09</v>
      </c>
      <c r="L435" s="270">
        <v>-7.5916666666666188E-2</v>
      </c>
      <c r="M435" s="271">
        <v>75.513491743858239</v>
      </c>
      <c r="N435" s="269">
        <v>9000</v>
      </c>
      <c r="O435" s="269">
        <v>9500</v>
      </c>
      <c r="P435" s="269">
        <v>10000</v>
      </c>
      <c r="Q435" s="269">
        <v>10500</v>
      </c>
      <c r="R435" s="269">
        <v>11000</v>
      </c>
      <c r="S435" s="269" t="s">
        <v>149</v>
      </c>
      <c r="T435" s="270">
        <v>0.8</v>
      </c>
      <c r="U435" s="270">
        <v>0.85</v>
      </c>
      <c r="V435" s="270">
        <v>0.9</v>
      </c>
      <c r="W435" s="270">
        <v>0.95</v>
      </c>
      <c r="X435" s="270">
        <v>1</v>
      </c>
      <c r="Y435" s="270">
        <v>0.6</v>
      </c>
      <c r="Z435" s="270">
        <v>0.65</v>
      </c>
      <c r="AA435" s="270">
        <v>0.7</v>
      </c>
      <c r="AB435" s="270">
        <v>0.75</v>
      </c>
      <c r="AC435" s="270">
        <v>0.8</v>
      </c>
      <c r="AD435" s="270">
        <v>1.9</v>
      </c>
      <c r="AE435" s="270">
        <v>2</v>
      </c>
      <c r="AF435" s="270">
        <v>2.1</v>
      </c>
      <c r="AG435" s="270">
        <v>2.2000000000000002</v>
      </c>
      <c r="AH435" s="270">
        <v>2.2999999999999998</v>
      </c>
      <c r="AI435" s="270">
        <v>0</v>
      </c>
      <c r="AJ435" s="270">
        <v>0</v>
      </c>
      <c r="AK435" s="270">
        <v>0</v>
      </c>
      <c r="AL435" s="270">
        <v>0</v>
      </c>
      <c r="AM435" s="270">
        <v>0</v>
      </c>
      <c r="AN435" s="270">
        <v>7.4999999999999997E-2</v>
      </c>
      <c r="AO435" s="270">
        <v>7.4999999999999997E-2</v>
      </c>
      <c r="AP435" s="270">
        <v>7.4999999999999997E-2</v>
      </c>
      <c r="AQ435" s="270">
        <v>7.4999999999999997E-2</v>
      </c>
      <c r="AR435" s="270">
        <v>7.4999999999999997E-2</v>
      </c>
      <c r="AS435" s="270">
        <v>0.13500000000000001</v>
      </c>
      <c r="AT435" s="270">
        <v>0.14299999999999999</v>
      </c>
      <c r="AU435" s="270">
        <v>0.151</v>
      </c>
      <c r="AV435" s="270">
        <v>0.159</v>
      </c>
      <c r="AW435" s="270">
        <v>0.16600000000000001</v>
      </c>
      <c r="AX435" s="270">
        <v>0</v>
      </c>
      <c r="AY435" s="270">
        <v>0</v>
      </c>
      <c r="AZ435" s="270">
        <v>0</v>
      </c>
      <c r="BA435" s="270">
        <v>0</v>
      </c>
      <c r="BB435" s="270">
        <v>0</v>
      </c>
      <c r="BC435" s="270">
        <v>0</v>
      </c>
      <c r="BD435" s="270">
        <v>0</v>
      </c>
      <c r="BE435" s="270">
        <v>0</v>
      </c>
      <c r="BF435" s="270">
        <v>0</v>
      </c>
      <c r="BG435" s="270">
        <v>0</v>
      </c>
    </row>
    <row r="436" spans="1:59">
      <c r="A436" s="267" t="s">
        <v>811</v>
      </c>
      <c r="B436" s="268">
        <v>9.3083333333333337E-2</v>
      </c>
      <c r="C436" s="268">
        <v>0.75</v>
      </c>
      <c r="D436" s="268">
        <v>0</v>
      </c>
      <c r="E436" s="268"/>
      <c r="F436" s="269">
        <v>958</v>
      </c>
      <c r="G436" s="270">
        <v>0.04</v>
      </c>
      <c r="H436" s="270">
        <v>0.01</v>
      </c>
      <c r="I436" s="270">
        <v>0</v>
      </c>
      <c r="J436" s="270">
        <v>3.0000000000000001E-3</v>
      </c>
      <c r="K436" s="270">
        <v>4.0000000000000001E-3</v>
      </c>
      <c r="L436" s="270">
        <v>3.6083333333333328E-2</v>
      </c>
      <c r="M436" s="271">
        <v>41.753653444676409</v>
      </c>
      <c r="N436" s="269">
        <v>1300</v>
      </c>
      <c r="O436" s="269">
        <v>1500</v>
      </c>
      <c r="P436" s="269">
        <v>1700</v>
      </c>
      <c r="Q436" s="269">
        <v>1900</v>
      </c>
      <c r="R436" s="269">
        <v>2100</v>
      </c>
      <c r="S436" s="269" t="s">
        <v>147</v>
      </c>
      <c r="T436" s="270">
        <v>5.5E-2</v>
      </c>
      <c r="U436" s="270">
        <v>6.3E-2</v>
      </c>
      <c r="V436" s="270">
        <v>7.0999999999999994E-2</v>
      </c>
      <c r="W436" s="270">
        <v>7.9000000000000001E-2</v>
      </c>
      <c r="X436" s="270">
        <v>8.6999999999999994E-2</v>
      </c>
      <c r="Y436" s="270">
        <v>1.4999999999999999E-2</v>
      </c>
      <c r="Z436" s="270">
        <v>1.7000000000000001E-2</v>
      </c>
      <c r="AA436" s="270">
        <v>1.9E-2</v>
      </c>
      <c r="AB436" s="270">
        <v>2.1000000000000001E-2</v>
      </c>
      <c r="AC436" s="270">
        <v>2.3E-2</v>
      </c>
      <c r="AD436" s="270">
        <v>0</v>
      </c>
      <c r="AE436" s="270">
        <v>0</v>
      </c>
      <c r="AF436" s="270">
        <v>0</v>
      </c>
      <c r="AG436" s="270">
        <v>0</v>
      </c>
      <c r="AH436" s="270">
        <v>0</v>
      </c>
      <c r="AI436" s="270">
        <v>1.2999999999999999E-2</v>
      </c>
      <c r="AJ436" s="270">
        <v>1.4999999999999999E-2</v>
      </c>
      <c r="AK436" s="270">
        <v>1.7000000000000001E-2</v>
      </c>
      <c r="AL436" s="270">
        <v>1.9E-2</v>
      </c>
      <c r="AM436" s="270">
        <v>2.1000000000000001E-2</v>
      </c>
      <c r="AN436" s="270">
        <v>3.6999999999999998E-2</v>
      </c>
      <c r="AO436" s="270">
        <v>3.6999999999999998E-2</v>
      </c>
      <c r="AP436" s="270">
        <v>3.6999999999999998E-2</v>
      </c>
      <c r="AQ436" s="270">
        <v>3.6999999999999998E-2</v>
      </c>
      <c r="AR436" s="270">
        <v>3.6999999999999998E-2</v>
      </c>
      <c r="AS436" s="270">
        <v>6.4000000000000001E-2</v>
      </c>
      <c r="AT436" s="270">
        <v>7.0000000000000007E-2</v>
      </c>
      <c r="AU436" s="270">
        <v>7.6999999999999999E-2</v>
      </c>
      <c r="AV436" s="270">
        <v>8.3000000000000004E-2</v>
      </c>
      <c r="AW436" s="270">
        <v>8.8999999999999996E-2</v>
      </c>
      <c r="AX436" s="270">
        <v>0</v>
      </c>
      <c r="AY436" s="270">
        <v>0</v>
      </c>
      <c r="AZ436" s="270">
        <v>0</v>
      </c>
      <c r="BA436" s="270">
        <v>0</v>
      </c>
      <c r="BB436" s="270">
        <v>0</v>
      </c>
      <c r="BC436" s="270">
        <v>0</v>
      </c>
      <c r="BD436" s="270">
        <v>0</v>
      </c>
      <c r="BE436" s="270">
        <v>0</v>
      </c>
      <c r="BF436" s="270">
        <v>0</v>
      </c>
      <c r="BG436" s="270">
        <v>0</v>
      </c>
    </row>
    <row r="437" spans="1:59">
      <c r="A437" s="267" t="s">
        <v>812</v>
      </c>
      <c r="B437" s="268">
        <v>9.3175000000000008</v>
      </c>
      <c r="C437" s="268">
        <v>30.9</v>
      </c>
      <c r="D437" s="268">
        <v>1.4259999999999999</v>
      </c>
      <c r="E437" s="268"/>
      <c r="F437" s="269">
        <v>57158</v>
      </c>
      <c r="G437" s="270">
        <v>2.94</v>
      </c>
      <c r="H437" s="270">
        <v>1.76</v>
      </c>
      <c r="I437" s="270">
        <v>1.53</v>
      </c>
      <c r="J437" s="270">
        <v>0.27600000000000002</v>
      </c>
      <c r="K437" s="270">
        <v>0.8</v>
      </c>
      <c r="L437" s="270">
        <v>0.58550000000000146</v>
      </c>
      <c r="M437" s="271">
        <v>51.436369362119038</v>
      </c>
      <c r="N437" s="269">
        <v>58300</v>
      </c>
      <c r="O437" s="269">
        <v>61200</v>
      </c>
      <c r="P437" s="269">
        <v>64300</v>
      </c>
      <c r="Q437" s="269">
        <v>67500</v>
      </c>
      <c r="R437" s="269">
        <v>70900</v>
      </c>
      <c r="S437" s="269" t="s">
        <v>162</v>
      </c>
      <c r="T437" s="270">
        <v>3</v>
      </c>
      <c r="U437" s="270">
        <v>3.15</v>
      </c>
      <c r="V437" s="270">
        <v>3.3</v>
      </c>
      <c r="W437" s="270">
        <v>3.47</v>
      </c>
      <c r="X437" s="270">
        <v>3.65</v>
      </c>
      <c r="Y437" s="270">
        <v>1.8</v>
      </c>
      <c r="Z437" s="270">
        <v>1.89</v>
      </c>
      <c r="AA437" s="270">
        <v>1.98</v>
      </c>
      <c r="AB437" s="270">
        <v>2.98</v>
      </c>
      <c r="AC437" s="270">
        <v>3.13</v>
      </c>
      <c r="AD437" s="270">
        <v>1.56</v>
      </c>
      <c r="AE437" s="270">
        <v>1.64</v>
      </c>
      <c r="AF437" s="270">
        <v>1.72</v>
      </c>
      <c r="AG437" s="270">
        <v>1.81</v>
      </c>
      <c r="AH437" s="270">
        <v>1.9</v>
      </c>
      <c r="AI437" s="270">
        <v>0.28000000000000003</v>
      </c>
      <c r="AJ437" s="270">
        <v>0.29599999999999999</v>
      </c>
      <c r="AK437" s="270">
        <v>0.31</v>
      </c>
      <c r="AL437" s="270">
        <v>0.32600000000000001</v>
      </c>
      <c r="AM437" s="270">
        <v>0.34200000000000003</v>
      </c>
      <c r="AN437" s="270">
        <v>0.82</v>
      </c>
      <c r="AO437" s="270">
        <v>0.86</v>
      </c>
      <c r="AP437" s="270">
        <v>0.9</v>
      </c>
      <c r="AQ437" s="270">
        <v>0.94</v>
      </c>
      <c r="AR437" s="270">
        <v>0.99</v>
      </c>
      <c r="AS437" s="270">
        <v>0.58099999999999996</v>
      </c>
      <c r="AT437" s="270">
        <v>0.60799999999999998</v>
      </c>
      <c r="AU437" s="270">
        <v>0.63600000000000001</v>
      </c>
      <c r="AV437" s="270">
        <v>0.73899999999999999</v>
      </c>
      <c r="AW437" s="270">
        <v>0.77500000000000002</v>
      </c>
      <c r="AX437" s="270">
        <v>0</v>
      </c>
      <c r="AY437" s="270">
        <v>0</v>
      </c>
      <c r="AZ437" s="270">
        <v>0</v>
      </c>
      <c r="BA437" s="270">
        <v>0</v>
      </c>
      <c r="BB437" s="270">
        <v>0</v>
      </c>
      <c r="BC437" s="270">
        <v>0</v>
      </c>
      <c r="BD437" s="270">
        <v>0</v>
      </c>
      <c r="BE437" s="270">
        <v>0</v>
      </c>
      <c r="BF437" s="270">
        <v>0</v>
      </c>
      <c r="BG437" s="270">
        <v>0</v>
      </c>
    </row>
    <row r="438" spans="1:59">
      <c r="A438" s="267" t="s">
        <v>813</v>
      </c>
      <c r="B438" s="268">
        <v>4.3833333333333328E-2</v>
      </c>
      <c r="C438" s="268">
        <v>0.186</v>
      </c>
      <c r="D438" s="268">
        <v>0</v>
      </c>
      <c r="E438" s="268"/>
      <c r="F438" s="269">
        <v>884</v>
      </c>
      <c r="G438" s="270">
        <v>4.1000000000000002E-2</v>
      </c>
      <c r="H438" s="270">
        <v>0</v>
      </c>
      <c r="I438" s="270">
        <v>0</v>
      </c>
      <c r="J438" s="270">
        <v>0</v>
      </c>
      <c r="K438" s="270">
        <v>1E-3</v>
      </c>
      <c r="L438" s="270">
        <v>1.8333333333333257E-3</v>
      </c>
      <c r="M438" s="271">
        <v>46.380090497737555</v>
      </c>
      <c r="N438" s="269">
        <v>889</v>
      </c>
      <c r="O438" s="269">
        <v>898</v>
      </c>
      <c r="P438" s="269">
        <v>907</v>
      </c>
      <c r="Q438" s="269">
        <v>916</v>
      </c>
      <c r="R438" s="269">
        <v>925</v>
      </c>
      <c r="S438" s="269" t="s">
        <v>129</v>
      </c>
      <c r="T438" s="270">
        <v>4.1000000000000002E-2</v>
      </c>
      <c r="U438" s="270">
        <v>4.1000000000000002E-2</v>
      </c>
      <c r="V438" s="270">
        <v>4.1000000000000002E-2</v>
      </c>
      <c r="W438" s="270">
        <v>4.1000000000000002E-2</v>
      </c>
      <c r="X438" s="270">
        <v>4.1000000000000002E-2</v>
      </c>
      <c r="Y438" s="270">
        <v>0</v>
      </c>
      <c r="Z438" s="270">
        <v>0</v>
      </c>
      <c r="AA438" s="270">
        <v>0</v>
      </c>
      <c r="AB438" s="270">
        <v>0</v>
      </c>
      <c r="AC438" s="270">
        <v>0</v>
      </c>
      <c r="AD438" s="270">
        <v>0</v>
      </c>
      <c r="AE438" s="270">
        <v>0</v>
      </c>
      <c r="AF438" s="270">
        <v>0</v>
      </c>
      <c r="AG438" s="270">
        <v>0</v>
      </c>
      <c r="AH438" s="270">
        <v>0</v>
      </c>
      <c r="AI438" s="270">
        <v>0</v>
      </c>
      <c r="AJ438" s="270">
        <v>0</v>
      </c>
      <c r="AK438" s="270">
        <v>0</v>
      </c>
      <c r="AL438" s="270">
        <v>0</v>
      </c>
      <c r="AM438" s="270">
        <v>0</v>
      </c>
      <c r="AN438" s="270">
        <v>0</v>
      </c>
      <c r="AO438" s="270">
        <v>0</v>
      </c>
      <c r="AP438" s="270">
        <v>0</v>
      </c>
      <c r="AQ438" s="270">
        <v>0</v>
      </c>
      <c r="AR438" s="270">
        <v>0</v>
      </c>
      <c r="AS438" s="270">
        <v>1E-3</v>
      </c>
      <c r="AT438" s="270">
        <v>1E-3</v>
      </c>
      <c r="AU438" s="270">
        <v>1E-3</v>
      </c>
      <c r="AV438" s="270">
        <v>1E-3</v>
      </c>
      <c r="AW438" s="270">
        <v>1E-3</v>
      </c>
      <c r="AX438" s="270">
        <v>0</v>
      </c>
      <c r="AY438" s="270">
        <v>0</v>
      </c>
      <c r="AZ438" s="270">
        <v>0</v>
      </c>
      <c r="BA438" s="270">
        <v>0</v>
      </c>
      <c r="BB438" s="270">
        <v>0</v>
      </c>
      <c r="BC438" s="270">
        <v>0</v>
      </c>
      <c r="BD438" s="270">
        <v>0</v>
      </c>
      <c r="BE438" s="270">
        <v>0</v>
      </c>
      <c r="BF438" s="270">
        <v>0</v>
      </c>
      <c r="BG438" s="270">
        <v>0</v>
      </c>
    </row>
    <row r="439" spans="1:59">
      <c r="A439" s="267" t="s">
        <v>814</v>
      </c>
      <c r="B439" s="268">
        <v>6.3833333333333353E-2</v>
      </c>
      <c r="C439" s="268">
        <v>0.28799999999999998</v>
      </c>
      <c r="D439" s="268">
        <v>0</v>
      </c>
      <c r="E439" s="268"/>
      <c r="F439" s="269">
        <v>620</v>
      </c>
      <c r="G439" s="270">
        <v>0</v>
      </c>
      <c r="H439" s="270">
        <v>1E-3</v>
      </c>
      <c r="I439" s="270">
        <v>0</v>
      </c>
      <c r="J439" s="270">
        <v>2E-3</v>
      </c>
      <c r="K439" s="270">
        <v>2E-3</v>
      </c>
      <c r="L439" s="270">
        <v>5.8833333333333356E-2</v>
      </c>
      <c r="M439" s="271">
        <v>0</v>
      </c>
      <c r="N439" s="269">
        <v>630</v>
      </c>
      <c r="O439" s="269">
        <v>630</v>
      </c>
      <c r="P439" s="269">
        <v>630</v>
      </c>
      <c r="Q439" s="269">
        <v>630</v>
      </c>
      <c r="R439" s="269">
        <v>630</v>
      </c>
      <c r="S439" s="269" t="s">
        <v>132</v>
      </c>
      <c r="T439" s="270">
        <v>6.5000000000000002E-2</v>
      </c>
      <c r="U439" s="270">
        <v>7.0999999999999994E-2</v>
      </c>
      <c r="V439" s="270">
        <v>8.3000000000000004E-2</v>
      </c>
      <c r="W439" s="270">
        <v>8.8999999999999996E-2</v>
      </c>
      <c r="X439" s="270">
        <v>9.5000000000000001E-2</v>
      </c>
      <c r="Y439" s="270">
        <v>3.0000000000000001E-3</v>
      </c>
      <c r="Z439" s="270">
        <v>4.0000000000000001E-3</v>
      </c>
      <c r="AA439" s="270">
        <v>5.0000000000000001E-3</v>
      </c>
      <c r="AB439" s="270">
        <v>6.0000000000000001E-3</v>
      </c>
      <c r="AC439" s="270">
        <v>7.0000000000000001E-3</v>
      </c>
      <c r="AD439" s="270">
        <v>0</v>
      </c>
      <c r="AE439" s="270">
        <v>0</v>
      </c>
      <c r="AF439" s="270">
        <v>0</v>
      </c>
      <c r="AG439" s="270">
        <v>0</v>
      </c>
      <c r="AH439" s="270">
        <v>0</v>
      </c>
      <c r="AI439" s="270">
        <v>0</v>
      </c>
      <c r="AJ439" s="270">
        <v>0</v>
      </c>
      <c r="AK439" s="270">
        <v>0</v>
      </c>
      <c r="AL439" s="270">
        <v>0</v>
      </c>
      <c r="AM439" s="270">
        <v>0</v>
      </c>
      <c r="AN439" s="270">
        <v>4.0000000000000001E-3</v>
      </c>
      <c r="AO439" s="270">
        <v>4.0000000000000001E-3</v>
      </c>
      <c r="AP439" s="270">
        <v>4.0000000000000001E-3</v>
      </c>
      <c r="AQ439" s="270">
        <v>4.0000000000000001E-3</v>
      </c>
      <c r="AR439" s="270">
        <v>4.0000000000000001E-3</v>
      </c>
      <c r="AS439" s="270">
        <v>-7.1999999999999995E-2</v>
      </c>
      <c r="AT439" s="270">
        <v>-7.9000000000000001E-2</v>
      </c>
      <c r="AU439" s="270">
        <v>-9.1999999999999998E-2</v>
      </c>
      <c r="AV439" s="270">
        <v>-9.9000000000000005E-2</v>
      </c>
      <c r="AW439" s="270">
        <v>-0.106</v>
      </c>
      <c r="AX439" s="270">
        <v>0</v>
      </c>
      <c r="AY439" s="270">
        <v>0</v>
      </c>
      <c r="AZ439" s="270">
        <v>0</v>
      </c>
      <c r="BA439" s="270">
        <v>0</v>
      </c>
      <c r="BB439" s="270">
        <v>0</v>
      </c>
      <c r="BC439" s="270">
        <v>0</v>
      </c>
      <c r="BD439" s="270">
        <v>0</v>
      </c>
      <c r="BE439" s="270">
        <v>0</v>
      </c>
      <c r="BF439" s="270">
        <v>0</v>
      </c>
      <c r="BG439" s="270">
        <v>0</v>
      </c>
    </row>
    <row r="440" spans="1:59">
      <c r="A440" s="267" t="s">
        <v>815</v>
      </c>
      <c r="B440" s="268">
        <v>0.25041666666666668</v>
      </c>
      <c r="C440" s="268">
        <v>1.1549999999999998</v>
      </c>
      <c r="D440" s="268">
        <v>0</v>
      </c>
      <c r="E440" s="268"/>
      <c r="F440" s="269">
        <v>1500</v>
      </c>
      <c r="G440" s="270">
        <v>8.6999999999999994E-2</v>
      </c>
      <c r="H440" s="270">
        <v>7.0000000000000001E-3</v>
      </c>
      <c r="I440" s="270">
        <v>0.115</v>
      </c>
      <c r="J440" s="270">
        <v>1.7999999999999999E-2</v>
      </c>
      <c r="K440" s="270">
        <v>4.0000000000000001E-3</v>
      </c>
      <c r="L440" s="270">
        <v>1.9416666666666665E-2</v>
      </c>
      <c r="M440" s="271">
        <v>58</v>
      </c>
      <c r="N440" s="269">
        <v>1502</v>
      </c>
      <c r="O440" s="269">
        <v>1547</v>
      </c>
      <c r="P440" s="269">
        <v>1593</v>
      </c>
      <c r="Q440" s="269">
        <v>1641</v>
      </c>
      <c r="R440" s="269">
        <v>1692</v>
      </c>
      <c r="S440" s="269" t="s">
        <v>195</v>
      </c>
      <c r="T440" s="270">
        <v>0.104</v>
      </c>
      <c r="U440" s="270">
        <v>0.105</v>
      </c>
      <c r="V440" s="270">
        <v>0.107</v>
      </c>
      <c r="W440" s="270">
        <v>0.109</v>
      </c>
      <c r="X440" s="270">
        <v>0.114</v>
      </c>
      <c r="Y440" s="270">
        <v>2.8000000000000001E-2</v>
      </c>
      <c r="Z440" s="270">
        <v>2.9000000000000001E-2</v>
      </c>
      <c r="AA440" s="270">
        <v>3.1E-2</v>
      </c>
      <c r="AB440" s="270">
        <v>3.3000000000000002E-2</v>
      </c>
      <c r="AC440" s="270">
        <v>3.5000000000000003E-2</v>
      </c>
      <c r="AD440" s="270">
        <v>0.13400000000000001</v>
      </c>
      <c r="AE440" s="270">
        <v>0.13800000000000001</v>
      </c>
      <c r="AF440" s="270">
        <v>0.14199999999999999</v>
      </c>
      <c r="AG440" s="270">
        <v>0.14599999999999999</v>
      </c>
      <c r="AH440" s="270">
        <v>0.14799999999999999</v>
      </c>
      <c r="AI440" s="270">
        <v>5.1999999999999998E-2</v>
      </c>
      <c r="AJ440" s="270">
        <v>5.2999999999999999E-2</v>
      </c>
      <c r="AK440" s="270">
        <v>5.5E-2</v>
      </c>
      <c r="AL440" s="270">
        <v>5.7000000000000002E-2</v>
      </c>
      <c r="AM440" s="270">
        <v>5.8999999999999997E-2</v>
      </c>
      <c r="AN440" s="270">
        <v>5.0000000000000001E-3</v>
      </c>
      <c r="AO440" s="270">
        <v>5.0000000000000001E-3</v>
      </c>
      <c r="AP440" s="270">
        <v>5.0000000000000001E-3</v>
      </c>
      <c r="AQ440" s="270">
        <v>5.0000000000000001E-3</v>
      </c>
      <c r="AR440" s="270">
        <v>5.0000000000000001E-3</v>
      </c>
      <c r="AS440" s="270">
        <v>1.2E-2</v>
      </c>
      <c r="AT440" s="270">
        <v>1.2E-2</v>
      </c>
      <c r="AU440" s="270">
        <v>1.2999999999999999E-2</v>
      </c>
      <c r="AV440" s="270">
        <v>1.2999999999999999E-2</v>
      </c>
      <c r="AW440" s="270">
        <v>1.4E-2</v>
      </c>
      <c r="AX440" s="270">
        <v>0</v>
      </c>
      <c r="AY440" s="270">
        <v>0</v>
      </c>
      <c r="AZ440" s="270">
        <v>0</v>
      </c>
      <c r="BA440" s="270">
        <v>0</v>
      </c>
      <c r="BB440" s="270">
        <v>0</v>
      </c>
      <c r="BC440" s="270">
        <v>0</v>
      </c>
      <c r="BD440" s="270">
        <v>0</v>
      </c>
      <c r="BE440" s="270">
        <v>0</v>
      </c>
      <c r="BF440" s="270">
        <v>0</v>
      </c>
      <c r="BG440" s="270">
        <v>0</v>
      </c>
    </row>
    <row r="441" spans="1:59">
      <c r="A441" s="267" t="s">
        <v>816</v>
      </c>
      <c r="B441" s="268">
        <v>0.29875000000000002</v>
      </c>
      <c r="C441" s="268">
        <v>0.35099999999999998</v>
      </c>
      <c r="D441" s="268">
        <v>3.4000000000000002E-2</v>
      </c>
      <c r="E441" s="268"/>
      <c r="F441" s="269">
        <v>1420</v>
      </c>
      <c r="G441" s="270">
        <v>6.6000000000000003E-2</v>
      </c>
      <c r="H441" s="270">
        <v>2.5999999999999999E-2</v>
      </c>
      <c r="I441" s="270">
        <v>2E-3</v>
      </c>
      <c r="J441" s="270">
        <v>7.0000000000000001E-3</v>
      </c>
      <c r="K441" s="270">
        <v>0.11899999999999999</v>
      </c>
      <c r="L441" s="270">
        <v>4.4750000000000012E-2</v>
      </c>
      <c r="M441" s="271">
        <v>46.478873239436616</v>
      </c>
      <c r="N441" s="269">
        <v>1430</v>
      </c>
      <c r="O441" s="269">
        <v>1440</v>
      </c>
      <c r="P441" s="269">
        <v>1450</v>
      </c>
      <c r="Q441" s="269">
        <v>1450</v>
      </c>
      <c r="R441" s="269">
        <v>1450</v>
      </c>
      <c r="S441" s="269" t="s">
        <v>144</v>
      </c>
      <c r="T441" s="270">
        <v>6.5000000000000002E-2</v>
      </c>
      <c r="U441" s="270">
        <v>6.5000000000000002E-2</v>
      </c>
      <c r="V441" s="270">
        <v>6.5000000000000002E-2</v>
      </c>
      <c r="W441" s="270">
        <v>6.5000000000000002E-2</v>
      </c>
      <c r="X441" s="270">
        <v>6.6000000000000003E-2</v>
      </c>
      <c r="Y441" s="270">
        <v>2.5999999999999999E-2</v>
      </c>
      <c r="Z441" s="270">
        <v>2.5999999999999999E-2</v>
      </c>
      <c r="AA441" s="270">
        <v>2.5999999999999999E-2</v>
      </c>
      <c r="AB441" s="270">
        <v>2.5999999999999999E-2</v>
      </c>
      <c r="AC441" s="270">
        <v>2.5999999999999999E-2</v>
      </c>
      <c r="AD441" s="270">
        <v>2E-3</v>
      </c>
      <c r="AE441" s="270">
        <v>2E-3</v>
      </c>
      <c r="AF441" s="270">
        <v>2E-3</v>
      </c>
      <c r="AG441" s="270">
        <v>2E-3</v>
      </c>
      <c r="AH441" s="270">
        <v>2E-3</v>
      </c>
      <c r="AI441" s="270">
        <v>7.0000000000000001E-3</v>
      </c>
      <c r="AJ441" s="270">
        <v>7.0000000000000001E-3</v>
      </c>
      <c r="AK441" s="270">
        <v>7.0000000000000001E-3</v>
      </c>
      <c r="AL441" s="270">
        <v>7.0000000000000001E-3</v>
      </c>
      <c r="AM441" s="270">
        <v>7.0000000000000001E-3</v>
      </c>
      <c r="AN441" s="270">
        <v>1E-3</v>
      </c>
      <c r="AO441" s="270">
        <v>1E-3</v>
      </c>
      <c r="AP441" s="270">
        <v>1E-3</v>
      </c>
      <c r="AQ441" s="270">
        <v>1E-3</v>
      </c>
      <c r="AR441" s="270">
        <v>1E-3</v>
      </c>
      <c r="AS441" s="270">
        <v>2.1000000000000001E-2</v>
      </c>
      <c r="AT441" s="270">
        <v>2.1000000000000001E-2</v>
      </c>
      <c r="AU441" s="270">
        <v>2.1000000000000001E-2</v>
      </c>
      <c r="AV441" s="270">
        <v>2.1000000000000001E-2</v>
      </c>
      <c r="AW441" s="270">
        <v>2.1000000000000001E-2</v>
      </c>
      <c r="AX441" s="270">
        <v>0</v>
      </c>
      <c r="AY441" s="270">
        <v>0</v>
      </c>
      <c r="AZ441" s="270">
        <v>0</v>
      </c>
      <c r="BA441" s="270">
        <v>0</v>
      </c>
      <c r="BB441" s="270">
        <v>0</v>
      </c>
      <c r="BC441" s="270">
        <v>0</v>
      </c>
      <c r="BD441" s="270">
        <v>0</v>
      </c>
      <c r="BE441" s="270">
        <v>0</v>
      </c>
      <c r="BF441" s="270">
        <v>0</v>
      </c>
      <c r="BG441" s="270">
        <v>0</v>
      </c>
    </row>
    <row r="442" spans="1:59">
      <c r="A442" s="267" t="s">
        <v>817</v>
      </c>
      <c r="B442" s="268">
        <v>0.26458333333333334</v>
      </c>
      <c r="C442" s="268">
        <v>0.151</v>
      </c>
      <c r="D442" s="268">
        <v>0</v>
      </c>
      <c r="E442" s="268"/>
      <c r="F442" s="269">
        <v>580</v>
      </c>
      <c r="G442" s="270">
        <v>3.6999999999999998E-2</v>
      </c>
      <c r="H442" s="270">
        <v>7.0000000000000001E-3</v>
      </c>
      <c r="I442" s="270">
        <v>0</v>
      </c>
      <c r="J442" s="270">
        <v>0</v>
      </c>
      <c r="K442" s="270">
        <v>6.0000000000000001E-3</v>
      </c>
      <c r="L442" s="270">
        <v>0.21458333333333335</v>
      </c>
      <c r="M442" s="271">
        <v>63.793103448275865</v>
      </c>
      <c r="N442" s="269">
        <v>625</v>
      </c>
      <c r="O442" s="269">
        <v>725</v>
      </c>
      <c r="P442" s="269">
        <v>825</v>
      </c>
      <c r="Q442" s="269">
        <v>925</v>
      </c>
      <c r="R442" s="269">
        <v>1125</v>
      </c>
      <c r="S442" s="269" t="s">
        <v>138</v>
      </c>
      <c r="T442" s="270">
        <v>0.05</v>
      </c>
      <c r="U442" s="270">
        <v>6.5000000000000002E-2</v>
      </c>
      <c r="V442" s="270">
        <v>7.0000000000000007E-2</v>
      </c>
      <c r="W442" s="270">
        <v>7.4999999999999997E-2</v>
      </c>
      <c r="X442" s="270">
        <v>8.5000000000000006E-2</v>
      </c>
      <c r="Y442" s="270">
        <v>1.2999999999999999E-2</v>
      </c>
      <c r="Z442" s="270">
        <v>1.4E-2</v>
      </c>
      <c r="AA442" s="270">
        <v>1.4E-2</v>
      </c>
      <c r="AB442" s="270">
        <v>1.4E-2</v>
      </c>
      <c r="AC442" s="270">
        <v>1.4999999999999999E-2</v>
      </c>
      <c r="AD442" s="270">
        <v>1E-3</v>
      </c>
      <c r="AE442" s="270">
        <v>1E-3</v>
      </c>
      <c r="AF442" s="270">
        <v>2E-3</v>
      </c>
      <c r="AG442" s="270">
        <v>2E-3</v>
      </c>
      <c r="AH442" s="270">
        <v>2E-3</v>
      </c>
      <c r="AI442" s="270">
        <v>0</v>
      </c>
      <c r="AJ442" s="270">
        <v>0</v>
      </c>
      <c r="AK442" s="270">
        <v>0</v>
      </c>
      <c r="AL442" s="270">
        <v>0</v>
      </c>
      <c r="AM442" s="270">
        <v>0</v>
      </c>
      <c r="AN442" s="270">
        <v>8.0000000000000002E-3</v>
      </c>
      <c r="AO442" s="270">
        <v>0.01</v>
      </c>
      <c r="AP442" s="270">
        <v>1.2E-2</v>
      </c>
      <c r="AQ442" s="270">
        <v>1.4E-2</v>
      </c>
      <c r="AR442" s="270">
        <v>1.6E-2</v>
      </c>
      <c r="AS442" s="270">
        <v>1.6E-2</v>
      </c>
      <c r="AT442" s="270">
        <v>0.02</v>
      </c>
      <c r="AU442" s="270">
        <v>2.1999999999999999E-2</v>
      </c>
      <c r="AV442" s="270">
        <v>2.4E-2</v>
      </c>
      <c r="AW442" s="270">
        <v>2.7E-2</v>
      </c>
      <c r="AX442" s="270">
        <v>0</v>
      </c>
      <c r="AY442" s="270">
        <v>0</v>
      </c>
      <c r="AZ442" s="270">
        <v>0</v>
      </c>
      <c r="BA442" s="270">
        <v>0</v>
      </c>
      <c r="BB442" s="270">
        <v>0</v>
      </c>
      <c r="BC442" s="270">
        <v>0</v>
      </c>
      <c r="BD442" s="270">
        <v>0</v>
      </c>
      <c r="BE442" s="270">
        <v>0</v>
      </c>
      <c r="BF442" s="270">
        <v>0</v>
      </c>
      <c r="BG442" s="270">
        <v>0</v>
      </c>
    </row>
    <row r="443" spans="1:59">
      <c r="A443" s="267" t="s">
        <v>818</v>
      </c>
      <c r="B443" s="268">
        <v>0.10583333333333333</v>
      </c>
      <c r="C443" s="268">
        <v>0.86399999999999988</v>
      </c>
      <c r="D443" s="268">
        <v>0</v>
      </c>
      <c r="E443" s="268"/>
      <c r="F443" s="269">
        <v>1150</v>
      </c>
      <c r="G443" s="270">
        <v>8.7999999999999995E-2</v>
      </c>
      <c r="H443" s="270">
        <v>8.0000000000000002E-3</v>
      </c>
      <c r="I443" s="270">
        <v>0</v>
      </c>
      <c r="J443" s="270">
        <v>2E-3</v>
      </c>
      <c r="K443" s="270">
        <v>1E-3</v>
      </c>
      <c r="L443" s="270">
        <v>6.8333333333333302E-3</v>
      </c>
      <c r="M443" s="271">
        <v>76.521739130434781</v>
      </c>
      <c r="N443" s="269">
        <v>1280</v>
      </c>
      <c r="O443" s="269">
        <v>1353</v>
      </c>
      <c r="P443" s="269">
        <v>1430</v>
      </c>
      <c r="Q443" s="269">
        <v>1511</v>
      </c>
      <c r="R443" s="269">
        <v>1511</v>
      </c>
      <c r="S443" s="269" t="s">
        <v>148</v>
      </c>
      <c r="T443" s="270">
        <v>0.115</v>
      </c>
      <c r="U443" s="270">
        <v>0.122</v>
      </c>
      <c r="V443" s="270">
        <v>0.129</v>
      </c>
      <c r="W443" s="270">
        <v>0.13600000000000001</v>
      </c>
      <c r="X443" s="270">
        <v>0.13600000000000001</v>
      </c>
      <c r="Y443" s="270">
        <v>6.0000000000000001E-3</v>
      </c>
      <c r="Z443" s="270">
        <v>6.0000000000000001E-3</v>
      </c>
      <c r="AA443" s="270">
        <v>7.0000000000000001E-3</v>
      </c>
      <c r="AB443" s="270">
        <v>8.0000000000000002E-3</v>
      </c>
      <c r="AC443" s="270">
        <v>8.0000000000000002E-3</v>
      </c>
      <c r="AD443" s="270">
        <v>1.4E-2</v>
      </c>
      <c r="AE443" s="270">
        <v>1.6E-2</v>
      </c>
      <c r="AF443" s="270">
        <v>1.7999999999999999E-2</v>
      </c>
      <c r="AG443" s="270">
        <v>1.9E-2</v>
      </c>
      <c r="AH443" s="270">
        <v>1.9E-2</v>
      </c>
      <c r="AI443" s="270">
        <v>0</v>
      </c>
      <c r="AJ443" s="270">
        <v>0</v>
      </c>
      <c r="AK443" s="270">
        <v>0</v>
      </c>
      <c r="AL443" s="270">
        <v>0</v>
      </c>
      <c r="AM443" s="270">
        <v>0</v>
      </c>
      <c r="AN443" s="270">
        <v>1.7000000000000001E-2</v>
      </c>
      <c r="AO443" s="270">
        <v>1.7000000000000001E-2</v>
      </c>
      <c r="AP443" s="270">
        <v>1.9E-2</v>
      </c>
      <c r="AQ443" s="270">
        <v>1.9E-2</v>
      </c>
      <c r="AR443" s="270">
        <v>1.9E-2</v>
      </c>
      <c r="AS443" s="270">
        <v>-2.3E-2</v>
      </c>
      <c r="AT443" s="270">
        <v>-2.5000000000000001E-2</v>
      </c>
      <c r="AU443" s="270">
        <v>-2.7E-2</v>
      </c>
      <c r="AV443" s="270">
        <v>-2.8000000000000001E-2</v>
      </c>
      <c r="AW443" s="270">
        <v>-2.8000000000000001E-2</v>
      </c>
      <c r="AX443" s="270">
        <v>0</v>
      </c>
      <c r="AY443" s="270">
        <v>0</v>
      </c>
      <c r="AZ443" s="270">
        <v>0</v>
      </c>
      <c r="BA443" s="270">
        <v>0</v>
      </c>
      <c r="BB443" s="270">
        <v>0</v>
      </c>
      <c r="BC443" s="270">
        <v>0</v>
      </c>
      <c r="BD443" s="270">
        <v>0</v>
      </c>
      <c r="BE443" s="270">
        <v>0</v>
      </c>
      <c r="BF443" s="270">
        <v>0</v>
      </c>
      <c r="BG443" s="270">
        <v>0</v>
      </c>
    </row>
    <row r="444" spans="1:59">
      <c r="A444" s="267" t="s">
        <v>819</v>
      </c>
      <c r="B444" s="268">
        <v>2.628333333333333</v>
      </c>
      <c r="C444" s="268">
        <v>11</v>
      </c>
      <c r="D444" s="268">
        <v>0</v>
      </c>
      <c r="E444" s="268"/>
      <c r="F444" s="269">
        <v>11859</v>
      </c>
      <c r="G444" s="270">
        <v>0.46800000000000003</v>
      </c>
      <c r="H444" s="270">
        <v>0.35099999999999998</v>
      </c>
      <c r="I444" s="270">
        <v>0.64800000000000002</v>
      </c>
      <c r="J444" s="270">
        <v>5.2999999999999999E-2</v>
      </c>
      <c r="K444" s="270">
        <v>0.40699999999999997</v>
      </c>
      <c r="L444" s="270">
        <v>0.70133333333333292</v>
      </c>
      <c r="M444" s="271">
        <v>39.463698456868201</v>
      </c>
      <c r="N444" s="269">
        <v>11570</v>
      </c>
      <c r="O444" s="269">
        <v>11755</v>
      </c>
      <c r="P444" s="269">
        <v>11943</v>
      </c>
      <c r="Q444" s="269">
        <v>12134</v>
      </c>
      <c r="R444" s="269">
        <v>12465</v>
      </c>
      <c r="S444" s="269" t="s">
        <v>153</v>
      </c>
      <c r="T444" s="270">
        <v>0.86199999999999999</v>
      </c>
      <c r="U444" s="270">
        <v>0.90300000000000002</v>
      </c>
      <c r="V444" s="270">
        <v>0.94499999999999995</v>
      </c>
      <c r="W444" s="270">
        <v>0.98699999999999999</v>
      </c>
      <c r="X444" s="270">
        <v>1.01</v>
      </c>
      <c r="Y444" s="270">
        <v>0.69499999999999995</v>
      </c>
      <c r="Z444" s="270">
        <v>0.73699999999999999</v>
      </c>
      <c r="AA444" s="270">
        <v>0.77800000000000002</v>
      </c>
      <c r="AB444" s="270">
        <v>0.82</v>
      </c>
      <c r="AC444" s="270">
        <v>0.84199999999999997</v>
      </c>
      <c r="AD444" s="270">
        <v>1.9950000000000001</v>
      </c>
      <c r="AE444" s="270">
        <v>2.0369999999999999</v>
      </c>
      <c r="AF444" s="270">
        <v>2.0790000000000002</v>
      </c>
      <c r="AG444" s="270">
        <v>2.12</v>
      </c>
      <c r="AH444" s="270">
        <v>2.1779999999999999</v>
      </c>
      <c r="AI444" s="270">
        <v>0.16400000000000001</v>
      </c>
      <c r="AJ444" s="270">
        <v>0.20499999999999999</v>
      </c>
      <c r="AK444" s="270">
        <v>0.247</v>
      </c>
      <c r="AL444" s="270">
        <v>0.28899999999999998</v>
      </c>
      <c r="AM444" s="270">
        <v>0.29699999999999999</v>
      </c>
      <c r="AN444" s="270">
        <v>0.42599999999999999</v>
      </c>
      <c r="AO444" s="270">
        <v>0.46800000000000003</v>
      </c>
      <c r="AP444" s="270">
        <v>0.50900000000000001</v>
      </c>
      <c r="AQ444" s="270">
        <v>0.55100000000000005</v>
      </c>
      <c r="AR444" s="270">
        <v>0.56599999999999995</v>
      </c>
      <c r="AS444" s="270">
        <v>0.79600000000000004</v>
      </c>
      <c r="AT444" s="270">
        <v>0.83599999999999997</v>
      </c>
      <c r="AU444" s="270">
        <v>0.876</v>
      </c>
      <c r="AV444" s="270">
        <v>0.91600000000000004</v>
      </c>
      <c r="AW444" s="270">
        <v>0.94</v>
      </c>
      <c r="AX444" s="270">
        <v>0</v>
      </c>
      <c r="AY444" s="270">
        <v>5</v>
      </c>
      <c r="AZ444" s="270">
        <v>0</v>
      </c>
      <c r="BA444" s="270">
        <v>0</v>
      </c>
      <c r="BB444" s="270">
        <v>0</v>
      </c>
      <c r="BC444" s="270">
        <v>0</v>
      </c>
      <c r="BD444" s="270">
        <v>0</v>
      </c>
      <c r="BE444" s="270">
        <v>0</v>
      </c>
      <c r="BF444" s="270">
        <v>0</v>
      </c>
      <c r="BG444" s="270">
        <v>0</v>
      </c>
    </row>
    <row r="445" spans="1:59">
      <c r="A445" s="267" t="s">
        <v>820</v>
      </c>
      <c r="B445" s="268">
        <v>1.3249999999999998E-2</v>
      </c>
      <c r="C445" s="268">
        <v>7.4999999999999997E-2</v>
      </c>
      <c r="D445" s="268">
        <v>0</v>
      </c>
      <c r="E445" s="268"/>
      <c r="F445" s="269">
        <v>235</v>
      </c>
      <c r="G445" s="270">
        <v>1.7000000000000001E-2</v>
      </c>
      <c r="H445" s="270">
        <v>3.0000000000000001E-3</v>
      </c>
      <c r="I445" s="270">
        <v>0</v>
      </c>
      <c r="J445" s="270">
        <v>2E-3</v>
      </c>
      <c r="K445" s="270">
        <v>1E-3</v>
      </c>
      <c r="L445" s="270">
        <v>-9.7500000000000017E-3</v>
      </c>
      <c r="M445" s="271">
        <v>72.340425531914889</v>
      </c>
      <c r="N445" s="269">
        <v>425</v>
      </c>
      <c r="O445" s="269">
        <v>440</v>
      </c>
      <c r="P445" s="269">
        <v>462</v>
      </c>
      <c r="Q445" s="269">
        <v>481</v>
      </c>
      <c r="R445" s="269">
        <v>498</v>
      </c>
      <c r="S445" s="269" t="s">
        <v>218</v>
      </c>
      <c r="T445" s="270">
        <v>1.7999999999999999E-2</v>
      </c>
      <c r="U445" s="270">
        <v>0.02</v>
      </c>
      <c r="V445" s="270">
        <v>0.02</v>
      </c>
      <c r="W445" s="270">
        <v>2.1999999999999999E-2</v>
      </c>
      <c r="X445" s="270">
        <v>2.1999999999999999E-2</v>
      </c>
      <c r="Y445" s="270">
        <v>6.0000000000000001E-3</v>
      </c>
      <c r="Z445" s="270">
        <v>6.0000000000000001E-3</v>
      </c>
      <c r="AA445" s="270">
        <v>6.0000000000000001E-3</v>
      </c>
      <c r="AB445" s="270">
        <v>6.0000000000000001E-3</v>
      </c>
      <c r="AC445" s="270">
        <v>6.0000000000000001E-3</v>
      </c>
      <c r="AD445" s="270">
        <v>0</v>
      </c>
      <c r="AE445" s="270">
        <v>0</v>
      </c>
      <c r="AF445" s="270">
        <v>0</v>
      </c>
      <c r="AG445" s="270">
        <v>0</v>
      </c>
      <c r="AH445" s="270">
        <v>0</v>
      </c>
      <c r="AI445" s="270">
        <v>1E-3</v>
      </c>
      <c r="AJ445" s="270">
        <v>1E-3</v>
      </c>
      <c r="AK445" s="270">
        <v>1E-3</v>
      </c>
      <c r="AL445" s="270">
        <v>1E-3</v>
      </c>
      <c r="AM445" s="270">
        <v>1E-3</v>
      </c>
      <c r="AN445" s="270">
        <v>2E-3</v>
      </c>
      <c r="AO445" s="270">
        <v>2E-3</v>
      </c>
      <c r="AP445" s="270">
        <v>2E-3</v>
      </c>
      <c r="AQ445" s="270">
        <v>2E-3</v>
      </c>
      <c r="AR445" s="270">
        <v>2E-3</v>
      </c>
      <c r="AS445" s="270">
        <v>5.0000000000000001E-3</v>
      </c>
      <c r="AT445" s="270">
        <v>5.0000000000000001E-3</v>
      </c>
      <c r="AU445" s="270">
        <v>5.0000000000000001E-3</v>
      </c>
      <c r="AV445" s="270">
        <v>5.0000000000000001E-3</v>
      </c>
      <c r="AW445" s="270">
        <v>5.0000000000000001E-3</v>
      </c>
      <c r="AX445" s="270">
        <v>0</v>
      </c>
      <c r="AY445" s="270">
        <v>0</v>
      </c>
      <c r="AZ445" s="270">
        <v>0</v>
      </c>
      <c r="BA445" s="270">
        <v>0</v>
      </c>
      <c r="BB445" s="270">
        <v>0</v>
      </c>
      <c r="BC445" s="270">
        <v>0</v>
      </c>
      <c r="BD445" s="270">
        <v>0</v>
      </c>
      <c r="BE445" s="270">
        <v>0</v>
      </c>
      <c r="BF445" s="270">
        <v>0</v>
      </c>
      <c r="BG445" s="270">
        <v>0</v>
      </c>
    </row>
    <row r="446" spans="1:59">
      <c r="A446" s="267" t="s">
        <v>821</v>
      </c>
      <c r="B446" s="268">
        <v>0.12825</v>
      </c>
      <c r="C446" s="268">
        <v>0.23300000000000001</v>
      </c>
      <c r="D446" s="268">
        <v>0</v>
      </c>
      <c r="E446" s="268"/>
      <c r="F446" s="269">
        <v>1343</v>
      </c>
      <c r="G446" s="270">
        <v>7.3999999999999996E-2</v>
      </c>
      <c r="H446" s="270">
        <v>8.0000000000000002E-3</v>
      </c>
      <c r="I446" s="270">
        <v>0</v>
      </c>
      <c r="J446" s="270">
        <v>1.2999999999999999E-2</v>
      </c>
      <c r="K446" s="270">
        <v>1.4E-2</v>
      </c>
      <c r="L446" s="270">
        <v>1.9250000000000017E-2</v>
      </c>
      <c r="M446" s="271">
        <v>55.100521221146685</v>
      </c>
      <c r="N446" s="269">
        <v>1345</v>
      </c>
      <c r="O446" s="269">
        <v>1350</v>
      </c>
      <c r="P446" s="269">
        <v>1360</v>
      </c>
      <c r="Q446" s="269">
        <v>1370</v>
      </c>
      <c r="R446" s="269">
        <v>1400</v>
      </c>
      <c r="S446" s="269" t="s">
        <v>214</v>
      </c>
      <c r="T446" s="270">
        <v>7.3999999999999996E-2</v>
      </c>
      <c r="U446" s="270">
        <v>7.3999999999999996E-2</v>
      </c>
      <c r="V446" s="270">
        <v>7.3999999999999996E-2</v>
      </c>
      <c r="W446" s="270">
        <v>7.3999999999999996E-2</v>
      </c>
      <c r="X446" s="270">
        <v>7.3999999999999996E-2</v>
      </c>
      <c r="Y446" s="270">
        <v>1.7000000000000001E-2</v>
      </c>
      <c r="Z446" s="270">
        <v>1.7000000000000001E-2</v>
      </c>
      <c r="AA446" s="270">
        <v>1.7000000000000001E-2</v>
      </c>
      <c r="AB446" s="270">
        <v>1.7000000000000001E-2</v>
      </c>
      <c r="AC446" s="270">
        <v>1.7000000000000001E-2</v>
      </c>
      <c r="AD446" s="270">
        <v>0</v>
      </c>
      <c r="AE446" s="270">
        <v>0</v>
      </c>
      <c r="AF446" s="270">
        <v>0</v>
      </c>
      <c r="AG446" s="270">
        <v>0</v>
      </c>
      <c r="AH446" s="270">
        <v>0</v>
      </c>
      <c r="AI446" s="270">
        <v>0.01</v>
      </c>
      <c r="AJ446" s="270">
        <v>0.01</v>
      </c>
      <c r="AK446" s="270">
        <v>0.01</v>
      </c>
      <c r="AL446" s="270">
        <v>0.01</v>
      </c>
      <c r="AM446" s="270">
        <v>0.01</v>
      </c>
      <c r="AN446" s="270">
        <v>1.2E-2</v>
      </c>
      <c r="AO446" s="270">
        <v>1.2E-2</v>
      </c>
      <c r="AP446" s="270">
        <v>1.2E-2</v>
      </c>
      <c r="AQ446" s="270">
        <v>1.2E-2</v>
      </c>
      <c r="AR446" s="270">
        <v>1.2E-2</v>
      </c>
      <c r="AS446" s="270">
        <v>1.2999999999999999E-2</v>
      </c>
      <c r="AT446" s="270">
        <v>1.2999999999999999E-2</v>
      </c>
      <c r="AU446" s="270">
        <v>1.2999999999999999E-2</v>
      </c>
      <c r="AV446" s="270">
        <v>1.2999999999999999E-2</v>
      </c>
      <c r="AW446" s="270">
        <v>1.2999999999999999E-2</v>
      </c>
      <c r="AX446" s="270">
        <v>0</v>
      </c>
      <c r="AY446" s="270">
        <v>0</v>
      </c>
      <c r="AZ446" s="270">
        <v>0</v>
      </c>
      <c r="BA446" s="270">
        <v>0</v>
      </c>
      <c r="BB446" s="270">
        <v>0</v>
      </c>
      <c r="BC446" s="270">
        <v>0</v>
      </c>
      <c r="BD446" s="270">
        <v>0</v>
      </c>
      <c r="BE446" s="270">
        <v>0</v>
      </c>
      <c r="BF446" s="270">
        <v>0</v>
      </c>
      <c r="BG446" s="270">
        <v>0</v>
      </c>
    </row>
    <row r="447" spans="1:59">
      <c r="A447" s="267" t="s">
        <v>822</v>
      </c>
      <c r="B447" s="268">
        <v>8.5916666666666641E-2</v>
      </c>
      <c r="C447" s="268">
        <v>0.22200000000000003</v>
      </c>
      <c r="D447" s="268">
        <v>0</v>
      </c>
      <c r="E447" s="268"/>
      <c r="F447" s="269">
        <v>803</v>
      </c>
      <c r="G447" s="270">
        <v>0.05</v>
      </c>
      <c r="H447" s="270">
        <v>8.0000000000000002E-3</v>
      </c>
      <c r="I447" s="270">
        <v>0</v>
      </c>
      <c r="J447" s="270">
        <v>1.7999999999999999E-2</v>
      </c>
      <c r="K447" s="270">
        <v>4.0000000000000001E-3</v>
      </c>
      <c r="L447" s="270">
        <v>5.9166666666666395E-3</v>
      </c>
      <c r="M447" s="271">
        <v>62.266500622665006</v>
      </c>
      <c r="N447" s="269">
        <v>819</v>
      </c>
      <c r="O447" s="269">
        <v>835</v>
      </c>
      <c r="P447" s="269">
        <v>870</v>
      </c>
      <c r="Q447" s="269">
        <v>886</v>
      </c>
      <c r="R447" s="269">
        <v>905</v>
      </c>
      <c r="S447" s="269" t="s">
        <v>144</v>
      </c>
      <c r="T447" s="270">
        <v>5.5E-2</v>
      </c>
      <c r="U447" s="270">
        <v>6.2E-2</v>
      </c>
      <c r="V447" s="270">
        <v>6.9000000000000006E-2</v>
      </c>
      <c r="W447" s="270">
        <v>7.4999999999999997E-2</v>
      </c>
      <c r="X447" s="270">
        <v>8.4000000000000005E-2</v>
      </c>
      <c r="Y447" s="270">
        <v>1.2E-2</v>
      </c>
      <c r="Z447" s="270">
        <v>1.4E-2</v>
      </c>
      <c r="AA447" s="270">
        <v>1.6E-2</v>
      </c>
      <c r="AB447" s="270">
        <v>1.7999999999999999E-2</v>
      </c>
      <c r="AC447" s="270">
        <v>0.02</v>
      </c>
      <c r="AD447" s="270">
        <v>0</v>
      </c>
      <c r="AE447" s="270">
        <v>0</v>
      </c>
      <c r="AF447" s="270">
        <v>0</v>
      </c>
      <c r="AG447" s="270">
        <v>0</v>
      </c>
      <c r="AH447" s="270">
        <v>0</v>
      </c>
      <c r="AI447" s="270">
        <v>2.3E-2</v>
      </c>
      <c r="AJ447" s="270">
        <v>2.8000000000000001E-2</v>
      </c>
      <c r="AK447" s="270">
        <v>3.3000000000000002E-2</v>
      </c>
      <c r="AL447" s="270">
        <v>3.7999999999999999E-2</v>
      </c>
      <c r="AM447" s="270">
        <v>4.2999999999999997E-2</v>
      </c>
      <c r="AN447" s="270">
        <v>5.0000000000000001E-3</v>
      </c>
      <c r="AO447" s="270">
        <v>7.0000000000000001E-3</v>
      </c>
      <c r="AP447" s="270">
        <v>8.9999999999999993E-3</v>
      </c>
      <c r="AQ447" s="270">
        <v>1.0999999999999999E-2</v>
      </c>
      <c r="AR447" s="270">
        <v>1.2999999999999999E-2</v>
      </c>
      <c r="AS447" s="270">
        <v>8.0000000000000002E-3</v>
      </c>
      <c r="AT447" s="270">
        <v>0.01</v>
      </c>
      <c r="AU447" s="270">
        <v>1.0999999999999999E-2</v>
      </c>
      <c r="AV447" s="270">
        <v>1.2E-2</v>
      </c>
      <c r="AW447" s="270">
        <v>1.4E-2</v>
      </c>
      <c r="AX447" s="270">
        <v>0</v>
      </c>
      <c r="AY447" s="270">
        <v>0</v>
      </c>
      <c r="AZ447" s="270">
        <v>0</v>
      </c>
      <c r="BA447" s="270">
        <v>0</v>
      </c>
      <c r="BB447" s="270">
        <v>0</v>
      </c>
      <c r="BC447" s="270">
        <v>0</v>
      </c>
      <c r="BD447" s="270">
        <v>0</v>
      </c>
      <c r="BE447" s="270">
        <v>0</v>
      </c>
      <c r="BF447" s="270">
        <v>0</v>
      </c>
      <c r="BG447" s="270">
        <v>0</v>
      </c>
    </row>
    <row r="448" spans="1:59">
      <c r="A448" s="267" t="s">
        <v>823</v>
      </c>
      <c r="B448" s="268">
        <v>9.6749999999999989</v>
      </c>
      <c r="C448" s="268">
        <v>108</v>
      </c>
      <c r="D448" s="268">
        <v>0.879</v>
      </c>
      <c r="E448" s="268"/>
      <c r="F448" s="269">
        <v>43000</v>
      </c>
      <c r="G448" s="270">
        <v>3.3719999999999999</v>
      </c>
      <c r="H448" s="270">
        <v>1.2010000000000001</v>
      </c>
      <c r="I448" s="270">
        <v>1.853</v>
      </c>
      <c r="J448" s="270">
        <v>1.05</v>
      </c>
      <c r="K448" s="270">
        <v>0.62</v>
      </c>
      <c r="L448" s="270">
        <v>0.69999999999999929</v>
      </c>
      <c r="M448" s="271">
        <v>78.418604651162795</v>
      </c>
      <c r="N448" s="269">
        <v>49513</v>
      </c>
      <c r="O448" s="269">
        <v>72745</v>
      </c>
      <c r="P448" s="269">
        <v>74796</v>
      </c>
      <c r="Q448" s="269">
        <v>76905</v>
      </c>
      <c r="R448" s="269">
        <v>79073</v>
      </c>
      <c r="S448" s="269" t="s">
        <v>146</v>
      </c>
      <c r="T448" s="270">
        <v>3.8620000000000001</v>
      </c>
      <c r="U448" s="270">
        <v>5.6740000000000004</v>
      </c>
      <c r="V448" s="270">
        <v>5.8339999999999996</v>
      </c>
      <c r="W448" s="270">
        <v>5.9980000000000002</v>
      </c>
      <c r="X448" s="270">
        <v>6.1669999999999998</v>
      </c>
      <c r="Y448" s="270">
        <v>1.159</v>
      </c>
      <c r="Z448" s="270">
        <v>1.702</v>
      </c>
      <c r="AA448" s="270">
        <v>1.75</v>
      </c>
      <c r="AB448" s="270">
        <v>1.8</v>
      </c>
      <c r="AC448" s="270">
        <v>1.85</v>
      </c>
      <c r="AD448" s="270">
        <v>1.9910000000000001</v>
      </c>
      <c r="AE448" s="270">
        <v>2.3889999999999998</v>
      </c>
      <c r="AF448" s="270">
        <v>2.8860000000000001</v>
      </c>
      <c r="AG448" s="270">
        <v>3.44</v>
      </c>
      <c r="AH448" s="270">
        <v>4.13</v>
      </c>
      <c r="AI448" s="270">
        <v>1.2070000000000001</v>
      </c>
      <c r="AJ448" s="270">
        <v>1.448</v>
      </c>
      <c r="AK448" s="270">
        <v>1.74</v>
      </c>
      <c r="AL448" s="270">
        <v>2.09</v>
      </c>
      <c r="AM448" s="270">
        <v>2.5</v>
      </c>
      <c r="AN448" s="270">
        <v>0.62</v>
      </c>
      <c r="AO448" s="270">
        <v>0.78</v>
      </c>
      <c r="AP448" s="270">
        <v>0.79</v>
      </c>
      <c r="AQ448" s="270">
        <v>0.8</v>
      </c>
      <c r="AR448" s="270">
        <v>0.81</v>
      </c>
      <c r="AS448" s="270">
        <v>0.69199999999999995</v>
      </c>
      <c r="AT448" s="270">
        <v>0.92</v>
      </c>
      <c r="AU448" s="270">
        <v>1.226</v>
      </c>
      <c r="AV448" s="270">
        <v>1.496</v>
      </c>
      <c r="AW448" s="270">
        <v>1.7250000000000001</v>
      </c>
      <c r="AX448" s="270">
        <v>0</v>
      </c>
      <c r="AY448" s="270">
        <v>0</v>
      </c>
      <c r="AZ448" s="270">
        <v>0</v>
      </c>
      <c r="BA448" s="270">
        <v>0</v>
      </c>
      <c r="BB448" s="270">
        <v>0</v>
      </c>
      <c r="BC448" s="270">
        <v>0</v>
      </c>
      <c r="BD448" s="270">
        <v>0.5</v>
      </c>
      <c r="BE448" s="270">
        <v>0</v>
      </c>
      <c r="BF448" s="270">
        <v>0</v>
      </c>
      <c r="BG448" s="270">
        <v>0</v>
      </c>
    </row>
    <row r="449" spans="1:59">
      <c r="A449" s="267" t="s">
        <v>824</v>
      </c>
      <c r="B449" s="268">
        <v>7.3083333333333347E-2</v>
      </c>
      <c r="C449" s="268">
        <v>0.2</v>
      </c>
      <c r="D449" s="268">
        <v>0</v>
      </c>
      <c r="E449" s="268"/>
      <c r="F449" s="269">
        <v>730</v>
      </c>
      <c r="G449" s="270">
        <v>5.6000000000000001E-2</v>
      </c>
      <c r="H449" s="270">
        <v>1.6E-2</v>
      </c>
      <c r="I449" s="270">
        <v>0</v>
      </c>
      <c r="J449" s="270">
        <v>0</v>
      </c>
      <c r="K449" s="270">
        <v>0.01</v>
      </c>
      <c r="L449" s="270">
        <v>-8.9166666666666561E-3</v>
      </c>
      <c r="M449" s="271">
        <v>76.712328767123282</v>
      </c>
      <c r="N449" s="269">
        <v>800</v>
      </c>
      <c r="O449" s="269">
        <v>800</v>
      </c>
      <c r="P449" s="269">
        <v>800</v>
      </c>
      <c r="Q449" s="269">
        <v>800</v>
      </c>
      <c r="R449" s="269">
        <v>800</v>
      </c>
      <c r="S449" s="269" t="s">
        <v>151</v>
      </c>
      <c r="T449" s="270">
        <v>6.3E-2</v>
      </c>
      <c r="U449" s="270">
        <v>6.3E-2</v>
      </c>
      <c r="V449" s="270">
        <v>6.3E-2</v>
      </c>
      <c r="W449" s="270">
        <v>6.3E-2</v>
      </c>
      <c r="X449" s="270">
        <v>6.3E-2</v>
      </c>
      <c r="Y449" s="270">
        <v>1.7999999999999999E-2</v>
      </c>
      <c r="Z449" s="270">
        <v>1.7999999999999999E-2</v>
      </c>
      <c r="AA449" s="270">
        <v>1.7999999999999999E-2</v>
      </c>
      <c r="AB449" s="270">
        <v>1.7999999999999999E-2</v>
      </c>
      <c r="AC449" s="270">
        <v>1.7999999999999999E-2</v>
      </c>
      <c r="AD449" s="270">
        <v>0</v>
      </c>
      <c r="AE449" s="270">
        <v>0</v>
      </c>
      <c r="AF449" s="270">
        <v>0</v>
      </c>
      <c r="AG449" s="270">
        <v>0</v>
      </c>
      <c r="AH449" s="270">
        <v>0</v>
      </c>
      <c r="AI449" s="270">
        <v>0</v>
      </c>
      <c r="AJ449" s="270">
        <v>0</v>
      </c>
      <c r="AK449" s="270">
        <v>0</v>
      </c>
      <c r="AL449" s="270">
        <v>0</v>
      </c>
      <c r="AM449" s="270">
        <v>0</v>
      </c>
      <c r="AN449" s="270">
        <v>0.01</v>
      </c>
      <c r="AO449" s="270">
        <v>0.01</v>
      </c>
      <c r="AP449" s="270">
        <v>0.01</v>
      </c>
      <c r="AQ449" s="270">
        <v>0.01</v>
      </c>
      <c r="AR449" s="270">
        <v>0.01</v>
      </c>
      <c r="AS449" s="270">
        <v>8.9999999999999993E-3</v>
      </c>
      <c r="AT449" s="270">
        <v>8.9999999999999993E-3</v>
      </c>
      <c r="AU449" s="270">
        <v>8.9999999999999993E-3</v>
      </c>
      <c r="AV449" s="270">
        <v>8.9999999999999993E-3</v>
      </c>
      <c r="AW449" s="270">
        <v>8.9999999999999993E-3</v>
      </c>
      <c r="AX449" s="270">
        <v>0</v>
      </c>
      <c r="AY449" s="270">
        <v>0</v>
      </c>
      <c r="AZ449" s="270">
        <v>0</v>
      </c>
      <c r="BA449" s="270">
        <v>0</v>
      </c>
      <c r="BB449" s="270">
        <v>0</v>
      </c>
      <c r="BC449" s="270">
        <v>0</v>
      </c>
      <c r="BD449" s="270">
        <v>0</v>
      </c>
      <c r="BE449" s="270">
        <v>0</v>
      </c>
      <c r="BF449" s="270">
        <v>0</v>
      </c>
      <c r="BG449" s="270">
        <v>0</v>
      </c>
    </row>
    <row r="450" spans="1:59">
      <c r="A450" s="267" t="s">
        <v>825</v>
      </c>
      <c r="B450" s="268">
        <v>0.19058333333333333</v>
      </c>
      <c r="C450" s="268">
        <v>0.36999999999999994</v>
      </c>
      <c r="D450" s="268">
        <v>2.5000000000000001E-2</v>
      </c>
      <c r="E450" s="268"/>
      <c r="F450" s="269">
        <v>4652</v>
      </c>
      <c r="G450" s="270">
        <v>0.126</v>
      </c>
      <c r="H450" s="270">
        <v>0</v>
      </c>
      <c r="I450" s="270">
        <v>5.0000000000000001E-3</v>
      </c>
      <c r="J450" s="270">
        <v>5.0000000000000001E-3</v>
      </c>
      <c r="K450" s="270">
        <v>1.4999999999999999E-2</v>
      </c>
      <c r="L450" s="270">
        <v>1.4583333333333309E-2</v>
      </c>
      <c r="M450" s="271">
        <v>27.085124677558039</v>
      </c>
      <c r="N450" s="269">
        <v>4885</v>
      </c>
      <c r="O450" s="269">
        <v>5373</v>
      </c>
      <c r="P450" s="269">
        <v>5910</v>
      </c>
      <c r="Q450" s="269">
        <v>6501</v>
      </c>
      <c r="R450" s="269">
        <v>7152</v>
      </c>
      <c r="S450" s="269" t="s">
        <v>144</v>
      </c>
      <c r="T450" s="270">
        <v>0.13200000000000001</v>
      </c>
      <c r="U450" s="270">
        <v>0.14599999999999999</v>
      </c>
      <c r="V450" s="270">
        <v>0.16</v>
      </c>
      <c r="W450" s="270">
        <v>0.17599999999999999</v>
      </c>
      <c r="X450" s="270">
        <v>0.19400000000000001</v>
      </c>
      <c r="Y450" s="270">
        <v>0</v>
      </c>
      <c r="Z450" s="270">
        <v>0</v>
      </c>
      <c r="AA450" s="270">
        <v>0</v>
      </c>
      <c r="AB450" s="270">
        <v>0</v>
      </c>
      <c r="AC450" s="270">
        <v>0</v>
      </c>
      <c r="AD450" s="270">
        <v>6.0000000000000001E-3</v>
      </c>
      <c r="AE450" s="270">
        <v>7.0000000000000001E-3</v>
      </c>
      <c r="AF450" s="270">
        <v>8.0000000000000002E-3</v>
      </c>
      <c r="AG450" s="270">
        <v>8.9999999999999993E-3</v>
      </c>
      <c r="AH450" s="270">
        <v>0.01</v>
      </c>
      <c r="AI450" s="270">
        <v>5.0000000000000001E-3</v>
      </c>
      <c r="AJ450" s="270">
        <v>5.0000000000000001E-3</v>
      </c>
      <c r="AK450" s="270">
        <v>6.0000000000000001E-3</v>
      </c>
      <c r="AL450" s="270">
        <v>6.0000000000000001E-3</v>
      </c>
      <c r="AM450" s="270">
        <v>7.0000000000000001E-3</v>
      </c>
      <c r="AN450" s="270">
        <v>5.0000000000000001E-3</v>
      </c>
      <c r="AO450" s="270">
        <v>6.0000000000000001E-3</v>
      </c>
      <c r="AP450" s="270">
        <v>7.0000000000000001E-3</v>
      </c>
      <c r="AQ450" s="270">
        <v>8.0000000000000002E-3</v>
      </c>
      <c r="AR450" s="270">
        <v>8.9999999999999993E-3</v>
      </c>
      <c r="AS450" s="270">
        <v>1.4999999999999999E-2</v>
      </c>
      <c r="AT450" s="270">
        <v>1.6E-2</v>
      </c>
      <c r="AU450" s="270">
        <v>1.7999999999999999E-2</v>
      </c>
      <c r="AV450" s="270">
        <v>0.02</v>
      </c>
      <c r="AW450" s="270">
        <v>2.1999999999999999E-2</v>
      </c>
      <c r="AX450" s="270">
        <v>0.25</v>
      </c>
      <c r="AY450" s="270">
        <v>0</v>
      </c>
      <c r="AZ450" s="270">
        <v>0</v>
      </c>
      <c r="BA450" s="270">
        <v>0</v>
      </c>
      <c r="BB450" s="270">
        <v>0</v>
      </c>
      <c r="BC450" s="270">
        <v>0</v>
      </c>
      <c r="BD450" s="270">
        <v>0</v>
      </c>
      <c r="BE450" s="270">
        <v>0</v>
      </c>
      <c r="BF450" s="270">
        <v>0</v>
      </c>
      <c r="BG450" s="270">
        <v>0</v>
      </c>
    </row>
    <row r="451" spans="1:59">
      <c r="A451" s="267" t="s">
        <v>826</v>
      </c>
      <c r="B451" s="268" t="s">
        <v>395</v>
      </c>
      <c r="C451" s="268">
        <v>0</v>
      </c>
      <c r="D451" s="268">
        <v>0</v>
      </c>
      <c r="E451" s="268"/>
      <c r="F451" s="269" t="e">
        <v>#N/A</v>
      </c>
      <c r="G451" s="270">
        <v>0</v>
      </c>
      <c r="H451" s="270">
        <v>0</v>
      </c>
      <c r="I451" s="270">
        <v>0</v>
      </c>
      <c r="J451" s="270">
        <v>0</v>
      </c>
      <c r="K451" s="270">
        <v>0</v>
      </c>
      <c r="L451" s="270" t="e">
        <v>#VALUE!</v>
      </c>
      <c r="M451" s="271" t="s">
        <v>395</v>
      </c>
      <c r="N451" s="269">
        <v>0</v>
      </c>
      <c r="O451" s="269">
        <v>0</v>
      </c>
      <c r="P451" s="269">
        <v>0</v>
      </c>
      <c r="Q451" s="269">
        <v>0</v>
      </c>
      <c r="R451" s="269">
        <v>0</v>
      </c>
      <c r="S451" s="269" t="s">
        <v>144</v>
      </c>
      <c r="T451" s="270">
        <v>0</v>
      </c>
      <c r="U451" s="270">
        <v>0</v>
      </c>
      <c r="V451" s="270">
        <v>0</v>
      </c>
      <c r="W451" s="270">
        <v>0</v>
      </c>
      <c r="X451" s="270">
        <v>0</v>
      </c>
      <c r="Y451" s="270">
        <v>0</v>
      </c>
      <c r="Z451" s="270">
        <v>0</v>
      </c>
      <c r="AA451" s="270">
        <v>0</v>
      </c>
      <c r="AB451" s="270">
        <v>0</v>
      </c>
      <c r="AC451" s="270">
        <v>0</v>
      </c>
      <c r="AD451" s="270">
        <v>0</v>
      </c>
      <c r="AE451" s="270">
        <v>0</v>
      </c>
      <c r="AF451" s="270">
        <v>0</v>
      </c>
      <c r="AG451" s="270">
        <v>0</v>
      </c>
      <c r="AH451" s="270">
        <v>0</v>
      </c>
      <c r="AI451" s="270">
        <v>0</v>
      </c>
      <c r="AJ451" s="270">
        <v>0</v>
      </c>
      <c r="AK451" s="270">
        <v>0</v>
      </c>
      <c r="AL451" s="270">
        <v>0</v>
      </c>
      <c r="AM451" s="270">
        <v>0</v>
      </c>
      <c r="AN451" s="270">
        <v>0</v>
      </c>
      <c r="AO451" s="270">
        <v>0</v>
      </c>
      <c r="AP451" s="270">
        <v>0</v>
      </c>
      <c r="AQ451" s="270">
        <v>0</v>
      </c>
      <c r="AR451" s="270">
        <v>0</v>
      </c>
      <c r="AS451" s="270">
        <v>0</v>
      </c>
      <c r="AT451" s="270">
        <v>0</v>
      </c>
      <c r="AU451" s="270">
        <v>0</v>
      </c>
      <c r="AV451" s="270">
        <v>0</v>
      </c>
      <c r="AW451" s="270">
        <v>0</v>
      </c>
      <c r="AX451" s="270">
        <v>0</v>
      </c>
      <c r="AY451" s="270">
        <v>0</v>
      </c>
      <c r="AZ451" s="270">
        <v>0</v>
      </c>
      <c r="BA451" s="270">
        <v>0</v>
      </c>
      <c r="BB451" s="270">
        <v>0</v>
      </c>
      <c r="BC451" s="270">
        <v>0</v>
      </c>
      <c r="BD451" s="270">
        <v>0</v>
      </c>
      <c r="BE451" s="270">
        <v>0</v>
      </c>
      <c r="BF451" s="270">
        <v>0</v>
      </c>
      <c r="BG451" s="270">
        <v>0</v>
      </c>
    </row>
    <row r="452" spans="1:59">
      <c r="A452" s="267" t="s">
        <v>827</v>
      </c>
      <c r="B452" s="268" t="s">
        <v>395</v>
      </c>
      <c r="C452" s="268">
        <v>0</v>
      </c>
      <c r="D452" s="268">
        <v>0</v>
      </c>
      <c r="E452" s="268"/>
      <c r="F452" s="269" t="e">
        <v>#N/A</v>
      </c>
      <c r="G452" s="270">
        <v>0</v>
      </c>
      <c r="H452" s="270">
        <v>0</v>
      </c>
      <c r="I452" s="270">
        <v>0</v>
      </c>
      <c r="J452" s="270">
        <v>0</v>
      </c>
      <c r="K452" s="270">
        <v>0</v>
      </c>
      <c r="L452" s="270" t="e">
        <v>#VALUE!</v>
      </c>
      <c r="M452" s="271" t="s">
        <v>395</v>
      </c>
      <c r="N452" s="269">
        <v>0</v>
      </c>
      <c r="O452" s="269">
        <v>0</v>
      </c>
      <c r="P452" s="269">
        <v>0</v>
      </c>
      <c r="Q452" s="269">
        <v>0</v>
      </c>
      <c r="R452" s="269">
        <v>0</v>
      </c>
      <c r="S452" s="269" t="s">
        <v>144</v>
      </c>
      <c r="T452" s="270">
        <v>0</v>
      </c>
      <c r="U452" s="270">
        <v>0</v>
      </c>
      <c r="V452" s="270">
        <v>0</v>
      </c>
      <c r="W452" s="270">
        <v>0</v>
      </c>
      <c r="X452" s="270">
        <v>0</v>
      </c>
      <c r="Y452" s="270">
        <v>0</v>
      </c>
      <c r="Z452" s="270">
        <v>0</v>
      </c>
      <c r="AA452" s="270">
        <v>0</v>
      </c>
      <c r="AB452" s="270">
        <v>0</v>
      </c>
      <c r="AC452" s="270">
        <v>0</v>
      </c>
      <c r="AD452" s="270">
        <v>0</v>
      </c>
      <c r="AE452" s="270">
        <v>0</v>
      </c>
      <c r="AF452" s="270">
        <v>0</v>
      </c>
      <c r="AG452" s="270">
        <v>0</v>
      </c>
      <c r="AH452" s="270">
        <v>0</v>
      </c>
      <c r="AI452" s="270">
        <v>0</v>
      </c>
      <c r="AJ452" s="270">
        <v>0</v>
      </c>
      <c r="AK452" s="270">
        <v>0</v>
      </c>
      <c r="AL452" s="270">
        <v>0</v>
      </c>
      <c r="AM452" s="270">
        <v>0</v>
      </c>
      <c r="AN452" s="270">
        <v>0</v>
      </c>
      <c r="AO452" s="270">
        <v>0</v>
      </c>
      <c r="AP452" s="270">
        <v>0</v>
      </c>
      <c r="AQ452" s="270">
        <v>0</v>
      </c>
      <c r="AR452" s="270">
        <v>0</v>
      </c>
      <c r="AS452" s="270">
        <v>0</v>
      </c>
      <c r="AT452" s="270">
        <v>0</v>
      </c>
      <c r="AU452" s="270">
        <v>0</v>
      </c>
      <c r="AV452" s="270">
        <v>0</v>
      </c>
      <c r="AW452" s="270">
        <v>0</v>
      </c>
      <c r="AX452" s="270">
        <v>0</v>
      </c>
      <c r="AY452" s="270">
        <v>0</v>
      </c>
      <c r="AZ452" s="270">
        <v>0</v>
      </c>
      <c r="BA452" s="270">
        <v>0</v>
      </c>
      <c r="BB452" s="270">
        <v>0</v>
      </c>
      <c r="BC452" s="270">
        <v>0</v>
      </c>
      <c r="BD452" s="270">
        <v>0</v>
      </c>
      <c r="BE452" s="270">
        <v>0</v>
      </c>
      <c r="BF452" s="270">
        <v>0</v>
      </c>
      <c r="BG452" s="270">
        <v>0</v>
      </c>
    </row>
    <row r="453" spans="1:59">
      <c r="A453" s="267" t="s">
        <v>828</v>
      </c>
      <c r="B453" s="268">
        <v>0.8121666666666667</v>
      </c>
      <c r="C453" s="268">
        <v>1.9809999999999999</v>
      </c>
      <c r="D453" s="268">
        <v>3.1232876712328769E-2</v>
      </c>
      <c r="E453" s="268"/>
      <c r="F453" s="269">
        <v>7798</v>
      </c>
      <c r="G453" s="270">
        <v>0.50600000000000001</v>
      </c>
      <c r="H453" s="270">
        <v>1E-3</v>
      </c>
      <c r="I453" s="270">
        <v>4.4999999999999998E-2</v>
      </c>
      <c r="J453" s="270">
        <v>0.04</v>
      </c>
      <c r="K453" s="270">
        <v>9.4E-2</v>
      </c>
      <c r="L453" s="270">
        <v>9.4933789954337877E-2</v>
      </c>
      <c r="M453" s="271">
        <v>64.888432931520896</v>
      </c>
      <c r="N453" s="269">
        <v>8188</v>
      </c>
      <c r="O453" s="269">
        <v>9007</v>
      </c>
      <c r="P453" s="269">
        <v>9907</v>
      </c>
      <c r="Q453" s="269">
        <v>10898</v>
      </c>
      <c r="R453" s="269">
        <v>11988</v>
      </c>
      <c r="S453" s="269" t="s">
        <v>144</v>
      </c>
      <c r="T453" s="270">
        <v>0.52500000000000002</v>
      </c>
      <c r="U453" s="270">
        <v>0.57799999999999996</v>
      </c>
      <c r="V453" s="270">
        <v>0.63500000000000001</v>
      </c>
      <c r="W453" s="270">
        <v>0.69899999999999995</v>
      </c>
      <c r="X453" s="270">
        <v>0.76900000000000002</v>
      </c>
      <c r="Y453" s="270">
        <v>1E-3</v>
      </c>
      <c r="Z453" s="270">
        <v>1E-3</v>
      </c>
      <c r="AA453" s="270">
        <v>1E-3</v>
      </c>
      <c r="AB453" s="270">
        <v>1E-3</v>
      </c>
      <c r="AC453" s="270">
        <v>2E-3</v>
      </c>
      <c r="AD453" s="270">
        <v>4.7E-2</v>
      </c>
      <c r="AE453" s="270">
        <v>5.1999999999999998E-2</v>
      </c>
      <c r="AF453" s="270">
        <v>5.7000000000000002E-2</v>
      </c>
      <c r="AG453" s="270">
        <v>6.3E-2</v>
      </c>
      <c r="AH453" s="270">
        <v>6.9000000000000006E-2</v>
      </c>
      <c r="AI453" s="270">
        <v>4.2000000000000003E-2</v>
      </c>
      <c r="AJ453" s="270">
        <v>4.5999999999999999E-2</v>
      </c>
      <c r="AK453" s="270">
        <v>5.0999999999999997E-2</v>
      </c>
      <c r="AL453" s="270">
        <v>6.3E-2</v>
      </c>
      <c r="AM453" s="270">
        <v>6.0999999999999999E-2</v>
      </c>
      <c r="AN453" s="270">
        <v>0.05</v>
      </c>
      <c r="AO453" s="270">
        <v>0.06</v>
      </c>
      <c r="AP453" s="270">
        <v>7.0000000000000007E-2</v>
      </c>
      <c r="AQ453" s="270">
        <v>0.08</v>
      </c>
      <c r="AR453" s="270">
        <v>0.09</v>
      </c>
      <c r="AS453" s="270">
        <v>1.2999999999999999E-2</v>
      </c>
      <c r="AT453" s="270">
        <v>1.4999999999999999E-2</v>
      </c>
      <c r="AU453" s="270">
        <v>1.7000000000000001E-2</v>
      </c>
      <c r="AV453" s="270">
        <v>1.9E-2</v>
      </c>
      <c r="AW453" s="270">
        <v>2.1000000000000001E-2</v>
      </c>
      <c r="AX453" s="270">
        <v>0.61199999999999999</v>
      </c>
      <c r="AY453" s="270">
        <v>0</v>
      </c>
      <c r="AZ453" s="270">
        <v>0</v>
      </c>
      <c r="BA453" s="270">
        <v>0</v>
      </c>
      <c r="BB453" s="270">
        <v>0</v>
      </c>
      <c r="BC453" s="270">
        <v>0</v>
      </c>
      <c r="BD453" s="270">
        <v>0</v>
      </c>
      <c r="BE453" s="270">
        <v>0</v>
      </c>
      <c r="BF453" s="270">
        <v>0</v>
      </c>
      <c r="BG453" s="270">
        <v>0</v>
      </c>
    </row>
    <row r="454" spans="1:59">
      <c r="A454" s="267" t="s">
        <v>829</v>
      </c>
      <c r="B454" s="268" t="s">
        <v>395</v>
      </c>
      <c r="C454" s="268">
        <v>0</v>
      </c>
      <c r="D454" s="268">
        <v>0</v>
      </c>
      <c r="E454" s="268"/>
      <c r="F454" s="269" t="e">
        <v>#N/A</v>
      </c>
      <c r="G454" s="270">
        <v>0</v>
      </c>
      <c r="H454" s="270">
        <v>0</v>
      </c>
      <c r="I454" s="270">
        <v>0</v>
      </c>
      <c r="J454" s="270">
        <v>0</v>
      </c>
      <c r="K454" s="270">
        <v>0</v>
      </c>
      <c r="L454" s="270" t="e">
        <v>#VALUE!</v>
      </c>
      <c r="M454" s="271" t="s">
        <v>395</v>
      </c>
      <c r="N454" s="269">
        <v>0</v>
      </c>
      <c r="O454" s="269">
        <v>0</v>
      </c>
      <c r="P454" s="269">
        <v>0</v>
      </c>
      <c r="Q454" s="269">
        <v>0</v>
      </c>
      <c r="R454" s="269">
        <v>0</v>
      </c>
      <c r="S454" s="269" t="s">
        <v>216</v>
      </c>
      <c r="T454" s="270">
        <v>0</v>
      </c>
      <c r="U454" s="270">
        <v>0</v>
      </c>
      <c r="V454" s="270">
        <v>0</v>
      </c>
      <c r="W454" s="270">
        <v>0</v>
      </c>
      <c r="X454" s="270">
        <v>0</v>
      </c>
      <c r="Y454" s="270">
        <v>0</v>
      </c>
      <c r="Z454" s="270">
        <v>0</v>
      </c>
      <c r="AA454" s="270">
        <v>0</v>
      </c>
      <c r="AB454" s="270">
        <v>0</v>
      </c>
      <c r="AC454" s="270">
        <v>0</v>
      </c>
      <c r="AD454" s="270">
        <v>0</v>
      </c>
      <c r="AE454" s="270">
        <v>0</v>
      </c>
      <c r="AF454" s="270">
        <v>0</v>
      </c>
      <c r="AG454" s="270">
        <v>0</v>
      </c>
      <c r="AH454" s="270">
        <v>0</v>
      </c>
      <c r="AI454" s="270">
        <v>0</v>
      </c>
      <c r="AJ454" s="270">
        <v>0</v>
      </c>
      <c r="AK454" s="270">
        <v>0</v>
      </c>
      <c r="AL454" s="270">
        <v>0</v>
      </c>
      <c r="AM454" s="270">
        <v>0</v>
      </c>
      <c r="AN454" s="270">
        <v>0</v>
      </c>
      <c r="AO454" s="270">
        <v>0</v>
      </c>
      <c r="AP454" s="270">
        <v>0</v>
      </c>
      <c r="AQ454" s="270">
        <v>0</v>
      </c>
      <c r="AR454" s="270">
        <v>0</v>
      </c>
      <c r="AS454" s="270">
        <v>0</v>
      </c>
      <c r="AT454" s="270">
        <v>0</v>
      </c>
      <c r="AU454" s="270">
        <v>0</v>
      </c>
      <c r="AV454" s="270">
        <v>0</v>
      </c>
      <c r="AW454" s="270">
        <v>0</v>
      </c>
      <c r="AX454" s="270">
        <v>0</v>
      </c>
      <c r="AY454" s="270">
        <v>0</v>
      </c>
      <c r="AZ454" s="270">
        <v>0</v>
      </c>
      <c r="BA454" s="270">
        <v>0</v>
      </c>
      <c r="BB454" s="270">
        <v>0</v>
      </c>
      <c r="BC454" s="270">
        <v>0</v>
      </c>
      <c r="BD454" s="270">
        <v>0</v>
      </c>
      <c r="BE454" s="270">
        <v>0</v>
      </c>
      <c r="BF454" s="270">
        <v>0</v>
      </c>
      <c r="BG454" s="270">
        <v>0</v>
      </c>
    </row>
    <row r="455" spans="1:59">
      <c r="A455" s="267" t="s">
        <v>830</v>
      </c>
      <c r="B455" s="268">
        <v>7.8333333333333362E-3</v>
      </c>
      <c r="C455" s="268">
        <v>0.02</v>
      </c>
      <c r="D455" s="268">
        <v>0</v>
      </c>
      <c r="E455" s="268"/>
      <c r="F455" s="269">
        <v>447</v>
      </c>
      <c r="G455" s="270">
        <v>8.0000000000000002E-3</v>
      </c>
      <c r="H455" s="270">
        <v>0</v>
      </c>
      <c r="I455" s="270">
        <v>0</v>
      </c>
      <c r="J455" s="270">
        <v>0</v>
      </c>
      <c r="K455" s="270">
        <v>1E-3</v>
      </c>
      <c r="L455" s="270">
        <v>-1.1666666666666648E-3</v>
      </c>
      <c r="M455" s="271">
        <v>17.897091722595079</v>
      </c>
      <c r="N455" s="269">
        <v>460</v>
      </c>
      <c r="O455" s="269">
        <v>465</v>
      </c>
      <c r="P455" s="269">
        <v>470</v>
      </c>
      <c r="Q455" s="269">
        <v>475</v>
      </c>
      <c r="R455" s="269">
        <v>480</v>
      </c>
      <c r="S455" s="269" t="s">
        <v>202</v>
      </c>
      <c r="T455" s="270">
        <v>0.01</v>
      </c>
      <c r="U455" s="270">
        <v>0.01</v>
      </c>
      <c r="V455" s="270">
        <v>1.0999999999999999E-2</v>
      </c>
      <c r="W455" s="270">
        <v>1.0999999999999999E-2</v>
      </c>
      <c r="X455" s="270">
        <v>1.2E-2</v>
      </c>
      <c r="Y455" s="270">
        <v>0</v>
      </c>
      <c r="Z455" s="270">
        <v>0</v>
      </c>
      <c r="AA455" s="270">
        <v>0</v>
      </c>
      <c r="AB455" s="270">
        <v>0</v>
      </c>
      <c r="AC455" s="270">
        <v>0</v>
      </c>
      <c r="AD455" s="270">
        <v>0</v>
      </c>
      <c r="AE455" s="270">
        <v>0</v>
      </c>
      <c r="AF455" s="270">
        <v>0</v>
      </c>
      <c r="AG455" s="270">
        <v>0</v>
      </c>
      <c r="AH455" s="270">
        <v>0</v>
      </c>
      <c r="AI455" s="270">
        <v>0</v>
      </c>
      <c r="AJ455" s="270">
        <v>0</v>
      </c>
      <c r="AK455" s="270">
        <v>0</v>
      </c>
      <c r="AL455" s="270">
        <v>0</v>
      </c>
      <c r="AM455" s="270">
        <v>0</v>
      </c>
      <c r="AN455" s="270">
        <v>1E-3</v>
      </c>
      <c r="AO455" s="270">
        <v>1E-3</v>
      </c>
      <c r="AP455" s="270">
        <v>1E-3</v>
      </c>
      <c r="AQ455" s="270">
        <v>1E-3</v>
      </c>
      <c r="AR455" s="270">
        <v>1E-3</v>
      </c>
      <c r="AS455" s="270">
        <v>0</v>
      </c>
      <c r="AT455" s="270">
        <v>0</v>
      </c>
      <c r="AU455" s="270">
        <v>0</v>
      </c>
      <c r="AV455" s="270">
        <v>0</v>
      </c>
      <c r="AW455" s="270">
        <v>0</v>
      </c>
      <c r="AX455" s="270">
        <v>0</v>
      </c>
      <c r="AY455" s="270">
        <v>0</v>
      </c>
      <c r="AZ455" s="270">
        <v>0</v>
      </c>
      <c r="BA455" s="270">
        <v>0</v>
      </c>
      <c r="BB455" s="270">
        <v>0</v>
      </c>
      <c r="BC455" s="270">
        <v>0</v>
      </c>
      <c r="BD455" s="270">
        <v>0</v>
      </c>
      <c r="BE455" s="270">
        <v>0</v>
      </c>
      <c r="BF455" s="270">
        <v>0</v>
      </c>
      <c r="BG455" s="270">
        <v>0</v>
      </c>
    </row>
    <row r="456" spans="1:59">
      <c r="A456" s="267" t="s">
        <v>831</v>
      </c>
      <c r="B456" s="268">
        <v>7.2664166666666681</v>
      </c>
      <c r="C456" s="268">
        <v>12.6</v>
      </c>
      <c r="D456" s="268">
        <v>0.5</v>
      </c>
      <c r="E456" s="268"/>
      <c r="F456" s="269">
        <v>41881</v>
      </c>
      <c r="G456" s="270">
        <v>1.9</v>
      </c>
      <c r="H456" s="270">
        <v>1.3</v>
      </c>
      <c r="I456" s="270">
        <v>0.6</v>
      </c>
      <c r="J456" s="270">
        <v>0.315</v>
      </c>
      <c r="K456" s="270">
        <v>1.095</v>
      </c>
      <c r="L456" s="270">
        <v>1.5564166666666681</v>
      </c>
      <c r="M456" s="271">
        <v>45.366634034526399</v>
      </c>
      <c r="N456" s="269">
        <v>56600</v>
      </c>
      <c r="O456" s="269">
        <v>76000</v>
      </c>
      <c r="P456" s="269">
        <v>92200</v>
      </c>
      <c r="Q456" s="269">
        <v>111800</v>
      </c>
      <c r="R456" s="269">
        <v>135700</v>
      </c>
      <c r="S456" s="269" t="s">
        <v>173</v>
      </c>
      <c r="T456" s="270">
        <v>2.88</v>
      </c>
      <c r="U456" s="270">
        <v>3.99</v>
      </c>
      <c r="V456" s="270">
        <v>4.84</v>
      </c>
      <c r="W456" s="270">
        <v>5.87</v>
      </c>
      <c r="X456" s="270">
        <v>7.12</v>
      </c>
      <c r="Y456" s="270">
        <v>2.74</v>
      </c>
      <c r="Z456" s="270">
        <v>4.05</v>
      </c>
      <c r="AA456" s="270">
        <v>6</v>
      </c>
      <c r="AB456" s="270">
        <v>8.8800000000000008</v>
      </c>
      <c r="AC456" s="270">
        <v>10.82</v>
      </c>
      <c r="AD456" s="270">
        <v>0</v>
      </c>
      <c r="AE456" s="270">
        <v>0</v>
      </c>
      <c r="AF456" s="270">
        <v>0</v>
      </c>
      <c r="AG456" s="270">
        <v>0</v>
      </c>
      <c r="AH456" s="270">
        <v>0</v>
      </c>
      <c r="AI456" s="270">
        <v>0.28000000000000003</v>
      </c>
      <c r="AJ456" s="270">
        <v>0.41</v>
      </c>
      <c r="AK456" s="270">
        <v>0.57999999999999996</v>
      </c>
      <c r="AL456" s="270">
        <v>0.82</v>
      </c>
      <c r="AM456" s="270">
        <v>1</v>
      </c>
      <c r="AN456" s="270">
        <v>0.61</v>
      </c>
      <c r="AO456" s="270">
        <v>0.77</v>
      </c>
      <c r="AP456" s="270">
        <v>0.96</v>
      </c>
      <c r="AQ456" s="270">
        <v>1.22</v>
      </c>
      <c r="AR456" s="270">
        <v>1.44</v>
      </c>
      <c r="AS456" s="270">
        <v>0.94799999999999995</v>
      </c>
      <c r="AT456" s="270">
        <v>1.343</v>
      </c>
      <c r="AU456" s="270">
        <v>1.804</v>
      </c>
      <c r="AV456" s="270">
        <v>2.4460000000000002</v>
      </c>
      <c r="AW456" s="270">
        <v>2.9689999999999999</v>
      </c>
      <c r="AX456" s="270">
        <v>0</v>
      </c>
      <c r="AY456" s="270">
        <v>8</v>
      </c>
      <c r="AZ456" s="270">
        <v>0</v>
      </c>
      <c r="BA456" s="270">
        <v>0</v>
      </c>
      <c r="BB456" s="270">
        <v>0</v>
      </c>
      <c r="BC456" s="270">
        <v>0</v>
      </c>
      <c r="BD456" s="270">
        <v>0</v>
      </c>
      <c r="BE456" s="270">
        <v>0</v>
      </c>
      <c r="BF456" s="270">
        <v>0</v>
      </c>
      <c r="BG456" s="270">
        <v>0</v>
      </c>
    </row>
    <row r="457" spans="1:59">
      <c r="A457" s="267" t="s">
        <v>832</v>
      </c>
      <c r="B457" s="268">
        <v>4.0833333333333326E-2</v>
      </c>
      <c r="C457" s="268">
        <v>0.14500000000000002</v>
      </c>
      <c r="D457" s="268">
        <v>0</v>
      </c>
      <c r="E457" s="268"/>
      <c r="F457" s="269">
        <v>300</v>
      </c>
      <c r="G457" s="270">
        <v>2.8000000000000001E-2</v>
      </c>
      <c r="H457" s="270">
        <v>2E-3</v>
      </c>
      <c r="I457" s="270">
        <v>0</v>
      </c>
      <c r="J457" s="270">
        <v>0</v>
      </c>
      <c r="K457" s="270">
        <v>0</v>
      </c>
      <c r="L457" s="270">
        <v>1.0833333333333327E-2</v>
      </c>
      <c r="M457" s="271">
        <v>93.333333333333329</v>
      </c>
      <c r="N457" s="269">
        <v>300</v>
      </c>
      <c r="O457" s="269">
        <v>300</v>
      </c>
      <c r="P457" s="269">
        <v>300</v>
      </c>
      <c r="Q457" s="269">
        <v>300</v>
      </c>
      <c r="R457" s="269">
        <v>300</v>
      </c>
      <c r="S457" s="269" t="s">
        <v>128</v>
      </c>
      <c r="T457" s="270">
        <v>0</v>
      </c>
      <c r="U457" s="270">
        <v>0</v>
      </c>
      <c r="V457" s="270">
        <v>0</v>
      </c>
      <c r="W457" s="270">
        <v>0</v>
      </c>
      <c r="X457" s="270">
        <v>0</v>
      </c>
      <c r="Y457" s="270">
        <v>0</v>
      </c>
      <c r="Z457" s="270">
        <v>0</v>
      </c>
      <c r="AA457" s="270">
        <v>0</v>
      </c>
      <c r="AB457" s="270">
        <v>0</v>
      </c>
      <c r="AC457" s="270">
        <v>0</v>
      </c>
      <c r="AD457" s="270">
        <v>0</v>
      </c>
      <c r="AE457" s="270">
        <v>0</v>
      </c>
      <c r="AF457" s="270">
        <v>0</v>
      </c>
      <c r="AG457" s="270">
        <v>0</v>
      </c>
      <c r="AH457" s="270">
        <v>0</v>
      </c>
      <c r="AI457" s="270">
        <v>0</v>
      </c>
      <c r="AJ457" s="270">
        <v>0</v>
      </c>
      <c r="AK457" s="270">
        <v>0</v>
      </c>
      <c r="AL457" s="270">
        <v>0</v>
      </c>
      <c r="AM457" s="270">
        <v>0</v>
      </c>
      <c r="AN457" s="270">
        <v>0</v>
      </c>
      <c r="AO457" s="270">
        <v>0</v>
      </c>
      <c r="AP457" s="270">
        <v>0</v>
      </c>
      <c r="AQ457" s="270">
        <v>0</v>
      </c>
      <c r="AR457" s="270">
        <v>0</v>
      </c>
      <c r="AS457" s="270">
        <v>1E-3</v>
      </c>
      <c r="AT457" s="270">
        <v>0</v>
      </c>
      <c r="AU457" s="270">
        <v>0</v>
      </c>
      <c r="AV457" s="270">
        <v>0</v>
      </c>
      <c r="AW457" s="270">
        <v>0</v>
      </c>
      <c r="AX457" s="270">
        <v>0</v>
      </c>
      <c r="AY457" s="270">
        <v>0</v>
      </c>
      <c r="AZ457" s="270">
        <v>0</v>
      </c>
      <c r="BA457" s="270">
        <v>0</v>
      </c>
      <c r="BB457" s="270">
        <v>0</v>
      </c>
      <c r="BC457" s="270">
        <v>0</v>
      </c>
      <c r="BD457" s="270">
        <v>0</v>
      </c>
      <c r="BE457" s="270">
        <v>0</v>
      </c>
      <c r="BF457" s="270">
        <v>0</v>
      </c>
      <c r="BG457" s="270">
        <v>0</v>
      </c>
    </row>
    <row r="458" spans="1:59">
      <c r="A458" s="267" t="s">
        <v>833</v>
      </c>
      <c r="B458" s="268">
        <v>0.29608333333333337</v>
      </c>
      <c r="C458" s="268">
        <v>2.5000000000000001E-2</v>
      </c>
      <c r="D458" s="268">
        <v>0</v>
      </c>
      <c r="E458" s="268"/>
      <c r="F458" s="269">
        <v>5127</v>
      </c>
      <c r="G458" s="270">
        <v>0.23599999999999999</v>
      </c>
      <c r="H458" s="270">
        <v>1.6E-2</v>
      </c>
      <c r="I458" s="270">
        <v>3.0000000000000001E-3</v>
      </c>
      <c r="J458" s="270">
        <v>2E-3</v>
      </c>
      <c r="K458" s="270">
        <v>6.0000000000000001E-3</v>
      </c>
      <c r="L458" s="270">
        <v>3.3083333333333353E-2</v>
      </c>
      <c r="M458" s="271">
        <v>46.030817242051882</v>
      </c>
      <c r="N458" s="269">
        <v>5974</v>
      </c>
      <c r="O458" s="269">
        <v>6712</v>
      </c>
      <c r="P458" s="269">
        <v>6997</v>
      </c>
      <c r="Q458" s="269">
        <v>7200</v>
      </c>
      <c r="R458" s="269">
        <v>7200</v>
      </c>
      <c r="S458" s="269" t="s">
        <v>212</v>
      </c>
      <c r="T458" s="270">
        <v>0.31900000000000001</v>
      </c>
      <c r="U458" s="270">
        <v>0.32600000000000001</v>
      </c>
      <c r="V458" s="270">
        <v>0.33400000000000002</v>
      </c>
      <c r="W458" s="270">
        <v>0.34200000000000003</v>
      </c>
      <c r="X458" s="270">
        <v>0.34200000000000003</v>
      </c>
      <c r="Y458" s="270">
        <v>7.0000000000000001E-3</v>
      </c>
      <c r="Z458" s="270">
        <v>7.0000000000000001E-3</v>
      </c>
      <c r="AA458" s="270">
        <v>8.0000000000000002E-3</v>
      </c>
      <c r="AB458" s="270">
        <v>0.01</v>
      </c>
      <c r="AC458" s="270">
        <v>0.01</v>
      </c>
      <c r="AD458" s="270">
        <v>6.0000000000000001E-3</v>
      </c>
      <c r="AE458" s="270">
        <v>6.0000000000000001E-3</v>
      </c>
      <c r="AF458" s="270">
        <v>8.0000000000000002E-3</v>
      </c>
      <c r="AG458" s="270">
        <v>8.0000000000000002E-3</v>
      </c>
      <c r="AH458" s="270">
        <v>8.0000000000000002E-3</v>
      </c>
      <c r="AI458" s="270">
        <v>4.0000000000000001E-3</v>
      </c>
      <c r="AJ458" s="270">
        <v>4.0000000000000001E-3</v>
      </c>
      <c r="AK458" s="270">
        <v>5.0000000000000001E-3</v>
      </c>
      <c r="AL458" s="270">
        <v>5.0000000000000001E-3</v>
      </c>
      <c r="AM458" s="270">
        <v>5.0000000000000001E-3</v>
      </c>
      <c r="AN458" s="270">
        <v>0</v>
      </c>
      <c r="AO458" s="270">
        <v>0</v>
      </c>
      <c r="AP458" s="270">
        <v>0</v>
      </c>
      <c r="AQ458" s="270">
        <v>0</v>
      </c>
      <c r="AR458" s="270">
        <v>0</v>
      </c>
      <c r="AS458" s="270">
        <v>-7.0000000000000001E-3</v>
      </c>
      <c r="AT458" s="270">
        <v>-7.0000000000000001E-3</v>
      </c>
      <c r="AU458" s="270">
        <v>-7.0000000000000001E-3</v>
      </c>
      <c r="AV458" s="270">
        <v>-7.0000000000000001E-3</v>
      </c>
      <c r="AW458" s="270">
        <v>-7.0000000000000001E-3</v>
      </c>
      <c r="AX458" s="270">
        <v>0</v>
      </c>
      <c r="AY458" s="270">
        <v>0</v>
      </c>
      <c r="AZ458" s="270">
        <v>0</v>
      </c>
      <c r="BA458" s="270">
        <v>0</v>
      </c>
      <c r="BB458" s="270">
        <v>0</v>
      </c>
      <c r="BC458" s="270">
        <v>0</v>
      </c>
      <c r="BD458" s="270">
        <v>0</v>
      </c>
      <c r="BE458" s="270">
        <v>0</v>
      </c>
      <c r="BF458" s="270">
        <v>0</v>
      </c>
      <c r="BG458" s="270">
        <v>0</v>
      </c>
    </row>
    <row r="459" spans="1:59">
      <c r="A459" s="267" t="s">
        <v>834</v>
      </c>
      <c r="B459" s="268">
        <v>0.36808333333333332</v>
      </c>
      <c r="C459" s="268">
        <v>0.7</v>
      </c>
      <c r="D459" s="268">
        <v>0</v>
      </c>
      <c r="E459" s="268"/>
      <c r="F459" s="269">
        <v>2566</v>
      </c>
      <c r="G459" s="270">
        <v>0.33500000000000002</v>
      </c>
      <c r="H459" s="270">
        <v>1.4E-2</v>
      </c>
      <c r="I459" s="270">
        <v>0</v>
      </c>
      <c r="J459" s="270">
        <v>0</v>
      </c>
      <c r="K459" s="270">
        <v>1.2E-2</v>
      </c>
      <c r="L459" s="270">
        <v>7.0833333333332749E-3</v>
      </c>
      <c r="M459" s="271">
        <v>130.55339049103662</v>
      </c>
      <c r="N459" s="269">
        <v>3086</v>
      </c>
      <c r="O459" s="269">
        <v>3073</v>
      </c>
      <c r="P459" s="269">
        <v>3060</v>
      </c>
      <c r="Q459" s="269">
        <v>3048</v>
      </c>
      <c r="R459" s="269">
        <v>3048</v>
      </c>
      <c r="S459" s="269" t="s">
        <v>143</v>
      </c>
      <c r="T459" s="270">
        <v>0.188</v>
      </c>
      <c r="U459" s="270">
        <v>0.186</v>
      </c>
      <c r="V459" s="270">
        <v>0.186</v>
      </c>
      <c r="W459" s="270">
        <v>0.186</v>
      </c>
      <c r="X459" s="270">
        <v>0.186</v>
      </c>
      <c r="Y459" s="270">
        <v>0</v>
      </c>
      <c r="Z459" s="270">
        <v>0</v>
      </c>
      <c r="AA459" s="270">
        <v>0</v>
      </c>
      <c r="AB459" s="270">
        <v>0</v>
      </c>
      <c r="AC459" s="270">
        <v>0</v>
      </c>
      <c r="AD459" s="270">
        <v>0</v>
      </c>
      <c r="AE459" s="270">
        <v>0</v>
      </c>
      <c r="AF459" s="270">
        <v>0</v>
      </c>
      <c r="AG459" s="270">
        <v>0</v>
      </c>
      <c r="AH459" s="270">
        <v>0</v>
      </c>
      <c r="AI459" s="270">
        <v>0.02</v>
      </c>
      <c r="AJ459" s="270">
        <v>0.02</v>
      </c>
      <c r="AK459" s="270">
        <v>0.02</v>
      </c>
      <c r="AL459" s="270">
        <v>0.02</v>
      </c>
      <c r="AM459" s="270">
        <v>0.02</v>
      </c>
      <c r="AN459" s="270">
        <v>1.2E-2</v>
      </c>
      <c r="AO459" s="270">
        <v>1.2E-2</v>
      </c>
      <c r="AP459" s="270">
        <v>1.2E-2</v>
      </c>
      <c r="AQ459" s="270">
        <v>1.2E-2</v>
      </c>
      <c r="AR459" s="270">
        <v>1.2E-2</v>
      </c>
      <c r="AS459" s="270">
        <v>7.0000000000000001E-3</v>
      </c>
      <c r="AT459" s="270">
        <v>7.0000000000000001E-3</v>
      </c>
      <c r="AU459" s="270">
        <v>7.0000000000000001E-3</v>
      </c>
      <c r="AV459" s="270">
        <v>7.0000000000000001E-3</v>
      </c>
      <c r="AW459" s="270">
        <v>7.0000000000000001E-3</v>
      </c>
      <c r="AX459" s="270">
        <v>0</v>
      </c>
      <c r="AY459" s="270">
        <v>0</v>
      </c>
      <c r="AZ459" s="270">
        <v>0</v>
      </c>
      <c r="BA459" s="270">
        <v>0</v>
      </c>
      <c r="BB459" s="270">
        <v>0</v>
      </c>
      <c r="BC459" s="270">
        <v>0</v>
      </c>
      <c r="BD459" s="270">
        <v>0</v>
      </c>
      <c r="BE459" s="270">
        <v>0</v>
      </c>
      <c r="BF459" s="270">
        <v>0</v>
      </c>
      <c r="BG459" s="270">
        <v>0</v>
      </c>
    </row>
    <row r="460" spans="1:59">
      <c r="A460" s="267" t="s">
        <v>835</v>
      </c>
      <c r="B460" s="268">
        <v>0.18025000000000002</v>
      </c>
      <c r="C460" s="268">
        <v>0.4</v>
      </c>
      <c r="D460" s="268">
        <v>3.3000000000000002E-2</v>
      </c>
      <c r="E460" s="268"/>
      <c r="F460" s="269">
        <v>3424</v>
      </c>
      <c r="G460" s="270">
        <v>0.13200000000000001</v>
      </c>
      <c r="H460" s="270">
        <v>7.0000000000000001E-3</v>
      </c>
      <c r="I460" s="270">
        <v>0</v>
      </c>
      <c r="J460" s="270">
        <v>0</v>
      </c>
      <c r="K460" s="270">
        <v>8.0000000000000002E-3</v>
      </c>
      <c r="L460" s="270">
        <v>2.5000000000000022E-4</v>
      </c>
      <c r="M460" s="271">
        <v>38.55140186915888</v>
      </c>
      <c r="N460" s="269">
        <v>3462</v>
      </c>
      <c r="O460" s="269">
        <v>3436</v>
      </c>
      <c r="P460" s="269">
        <v>3412</v>
      </c>
      <c r="Q460" s="269">
        <v>3388</v>
      </c>
      <c r="R460" s="269">
        <v>3388</v>
      </c>
      <c r="S460" s="269" t="s">
        <v>143</v>
      </c>
      <c r="T460" s="270">
        <v>0.22</v>
      </c>
      <c r="U460" s="270">
        <v>0.22</v>
      </c>
      <c r="V460" s="270">
        <v>0.21</v>
      </c>
      <c r="W460" s="270">
        <v>0.22</v>
      </c>
      <c r="X460" s="270">
        <v>0.21</v>
      </c>
      <c r="Y460" s="270">
        <v>0</v>
      </c>
      <c r="Z460" s="270">
        <v>0</v>
      </c>
      <c r="AA460" s="270">
        <v>0</v>
      </c>
      <c r="AB460" s="270">
        <v>0</v>
      </c>
      <c r="AC460" s="270">
        <v>0</v>
      </c>
      <c r="AD460" s="270">
        <v>0</v>
      </c>
      <c r="AE460" s="270">
        <v>0</v>
      </c>
      <c r="AF460" s="270">
        <v>0</v>
      </c>
      <c r="AG460" s="270">
        <v>0</v>
      </c>
      <c r="AH460" s="270">
        <v>0</v>
      </c>
      <c r="AI460" s="270">
        <v>0</v>
      </c>
      <c r="AJ460" s="270">
        <v>0</v>
      </c>
      <c r="AK460" s="270">
        <v>0</v>
      </c>
      <c r="AL460" s="270">
        <v>0</v>
      </c>
      <c r="AM460" s="270">
        <v>0</v>
      </c>
      <c r="AN460" s="270">
        <v>2.5000000000000001E-2</v>
      </c>
      <c r="AO460" s="270">
        <v>2.5000000000000001E-2</v>
      </c>
      <c r="AP460" s="270">
        <v>2.5000000000000001E-2</v>
      </c>
      <c r="AQ460" s="270">
        <v>2.5000000000000001E-2</v>
      </c>
      <c r="AR460" s="270">
        <v>2.5000000000000001E-2</v>
      </c>
      <c r="AS460" s="270">
        <v>-4.4999999999999998E-2</v>
      </c>
      <c r="AT460" s="270">
        <v>-4.4999999999999998E-2</v>
      </c>
      <c r="AU460" s="270">
        <v>-4.2999999999999997E-2</v>
      </c>
      <c r="AV460" s="270">
        <v>-4.4999999999999998E-2</v>
      </c>
      <c r="AW460" s="270">
        <v>-4.2999999999999997E-2</v>
      </c>
      <c r="AX460" s="270">
        <v>0</v>
      </c>
      <c r="AY460" s="270">
        <v>0</v>
      </c>
      <c r="AZ460" s="270">
        <v>0</v>
      </c>
      <c r="BA460" s="270">
        <v>0</v>
      </c>
      <c r="BB460" s="270">
        <v>0</v>
      </c>
      <c r="BC460" s="270">
        <v>0</v>
      </c>
      <c r="BD460" s="270">
        <v>0</v>
      </c>
      <c r="BE460" s="270">
        <v>0</v>
      </c>
      <c r="BF460" s="270">
        <v>0</v>
      </c>
      <c r="BG460" s="270">
        <v>0</v>
      </c>
    </row>
    <row r="461" spans="1:59">
      <c r="A461" s="267" t="s">
        <v>836</v>
      </c>
      <c r="B461" s="268">
        <v>0.25941666666666663</v>
      </c>
      <c r="C461" s="268">
        <v>0.875</v>
      </c>
      <c r="D461" s="268">
        <v>0</v>
      </c>
      <c r="E461" s="268"/>
      <c r="F461" s="269">
        <v>2712</v>
      </c>
      <c r="G461" s="270">
        <v>0.128</v>
      </c>
      <c r="H461" s="270">
        <v>5.0999999999999997E-2</v>
      </c>
      <c r="I461" s="270">
        <v>0</v>
      </c>
      <c r="J461" s="270">
        <v>0</v>
      </c>
      <c r="K461" s="270">
        <v>4.3999999999999997E-2</v>
      </c>
      <c r="L461" s="270">
        <v>3.6416666666666653E-2</v>
      </c>
      <c r="M461" s="271">
        <v>47.197640117994098</v>
      </c>
      <c r="N461" s="269">
        <v>2800</v>
      </c>
      <c r="O461" s="269">
        <v>2850</v>
      </c>
      <c r="P461" s="269">
        <v>3000</v>
      </c>
      <c r="Q461" s="269">
        <v>3050</v>
      </c>
      <c r="R461" s="269">
        <v>3100</v>
      </c>
      <c r="S461" s="269" t="s">
        <v>184</v>
      </c>
      <c r="T461" s="270">
        <v>0.13400000000000001</v>
      </c>
      <c r="U461" s="270">
        <v>0.13600000000000001</v>
      </c>
      <c r="V461" s="270">
        <v>0.13800000000000001</v>
      </c>
      <c r="W461" s="270">
        <v>0.14000000000000001</v>
      </c>
      <c r="X461" s="270">
        <v>0.14199999999999999</v>
      </c>
      <c r="Y461" s="270">
        <v>5.1999999999999998E-2</v>
      </c>
      <c r="Z461" s="270">
        <v>5.2999999999999999E-2</v>
      </c>
      <c r="AA461" s="270">
        <v>5.3999999999999999E-2</v>
      </c>
      <c r="AB461" s="270">
        <v>5.5E-2</v>
      </c>
      <c r="AC461" s="270">
        <v>5.6000000000000001E-2</v>
      </c>
      <c r="AD461" s="270">
        <v>0</v>
      </c>
      <c r="AE461" s="270">
        <v>0</v>
      </c>
      <c r="AF461" s="270">
        <v>0</v>
      </c>
      <c r="AG461" s="270">
        <v>0</v>
      </c>
      <c r="AH461" s="270">
        <v>0</v>
      </c>
      <c r="AI461" s="270">
        <v>0</v>
      </c>
      <c r="AJ461" s="270">
        <v>0</v>
      </c>
      <c r="AK461" s="270">
        <v>0</v>
      </c>
      <c r="AL461" s="270">
        <v>0</v>
      </c>
      <c r="AM461" s="270">
        <v>0</v>
      </c>
      <c r="AN461" s="270">
        <v>4.2999999999999997E-2</v>
      </c>
      <c r="AO461" s="270">
        <v>4.2999999999999997E-2</v>
      </c>
      <c r="AP461" s="270">
        <v>4.2999999999999997E-2</v>
      </c>
      <c r="AQ461" s="270">
        <v>4.2999999999999997E-2</v>
      </c>
      <c r="AR461" s="270">
        <v>4.2999999999999997E-2</v>
      </c>
      <c r="AS461" s="270">
        <v>5.8000000000000003E-2</v>
      </c>
      <c r="AT461" s="270">
        <v>5.8000000000000003E-2</v>
      </c>
      <c r="AU461" s="270">
        <v>5.8000000000000003E-2</v>
      </c>
      <c r="AV461" s="270">
        <v>5.8000000000000003E-2</v>
      </c>
      <c r="AW461" s="270">
        <v>5.8000000000000003E-2</v>
      </c>
      <c r="AX461" s="270">
        <v>0</v>
      </c>
      <c r="AY461" s="270">
        <v>0</v>
      </c>
      <c r="AZ461" s="270">
        <v>0</v>
      </c>
      <c r="BA461" s="270">
        <v>0</v>
      </c>
      <c r="BB461" s="270">
        <v>0</v>
      </c>
      <c r="BC461" s="270">
        <v>0</v>
      </c>
      <c r="BD461" s="270">
        <v>0</v>
      </c>
      <c r="BE461" s="270">
        <v>0</v>
      </c>
      <c r="BF461" s="270">
        <v>0</v>
      </c>
      <c r="BG461" s="270">
        <v>0</v>
      </c>
    </row>
    <row r="462" spans="1:59">
      <c r="A462" s="267" t="s">
        <v>837</v>
      </c>
      <c r="B462" s="268">
        <v>8.6666666666666656E-2</v>
      </c>
      <c r="C462" s="268">
        <v>0.216</v>
      </c>
      <c r="D462" s="268">
        <v>0</v>
      </c>
      <c r="E462" s="268"/>
      <c r="F462" s="269">
        <v>642</v>
      </c>
      <c r="G462" s="270">
        <v>4.4999999999999998E-2</v>
      </c>
      <c r="H462" s="270">
        <v>2E-3</v>
      </c>
      <c r="I462" s="270">
        <v>0.04</v>
      </c>
      <c r="J462" s="270">
        <v>0</v>
      </c>
      <c r="K462" s="270">
        <v>0</v>
      </c>
      <c r="L462" s="270">
        <v>-3.3333333333333826E-4</v>
      </c>
      <c r="M462" s="271">
        <v>70.09345794392523</v>
      </c>
      <c r="N462" s="269">
        <v>665</v>
      </c>
      <c r="O462" s="269">
        <v>675</v>
      </c>
      <c r="P462" s="269">
        <v>690</v>
      </c>
      <c r="Q462" s="269">
        <v>720</v>
      </c>
      <c r="R462" s="269">
        <v>720</v>
      </c>
      <c r="S462" s="269" t="s">
        <v>160</v>
      </c>
      <c r="T462" s="270">
        <v>4.4999999999999998E-2</v>
      </c>
      <c r="U462" s="270">
        <v>4.5999999999999999E-2</v>
      </c>
      <c r="V462" s="270">
        <v>4.9000000000000002E-2</v>
      </c>
      <c r="W462" s="270">
        <v>0.05</v>
      </c>
      <c r="X462" s="270">
        <v>0.05</v>
      </c>
      <c r="Y462" s="270">
        <v>2E-3</v>
      </c>
      <c r="Z462" s="270">
        <v>3.0000000000000001E-3</v>
      </c>
      <c r="AA462" s="270">
        <v>3.0000000000000001E-3</v>
      </c>
      <c r="AB462" s="270">
        <v>3.0000000000000001E-3</v>
      </c>
      <c r="AC462" s="270">
        <v>3.0000000000000001E-3</v>
      </c>
      <c r="AD462" s="270">
        <v>3.5000000000000003E-2</v>
      </c>
      <c r="AE462" s="270">
        <v>3.5999999999999997E-2</v>
      </c>
      <c r="AF462" s="270">
        <v>3.5999999999999997E-2</v>
      </c>
      <c r="AG462" s="270">
        <v>3.5999999999999997E-2</v>
      </c>
      <c r="AH462" s="270">
        <v>3.5999999999999997E-2</v>
      </c>
      <c r="AI462" s="270">
        <v>3.0000000000000001E-3</v>
      </c>
      <c r="AJ462" s="270">
        <v>3.0000000000000001E-3</v>
      </c>
      <c r="AK462" s="270">
        <v>3.0000000000000001E-3</v>
      </c>
      <c r="AL462" s="270">
        <v>3.0000000000000001E-3</v>
      </c>
      <c r="AM462" s="270">
        <v>3.0000000000000001E-3</v>
      </c>
      <c r="AN462" s="270">
        <v>4.0000000000000001E-3</v>
      </c>
      <c r="AO462" s="270">
        <v>4.0000000000000001E-3</v>
      </c>
      <c r="AP462" s="270">
        <v>4.0000000000000001E-3</v>
      </c>
      <c r="AQ462" s="270">
        <v>4.0000000000000001E-3</v>
      </c>
      <c r="AR462" s="270">
        <v>4.0000000000000001E-3</v>
      </c>
      <c r="AS462" s="270">
        <v>7.0000000000000001E-3</v>
      </c>
      <c r="AT462" s="270">
        <v>7.0000000000000001E-3</v>
      </c>
      <c r="AU462" s="270">
        <v>7.0000000000000001E-3</v>
      </c>
      <c r="AV462" s="270">
        <v>7.0000000000000001E-3</v>
      </c>
      <c r="AW462" s="270">
        <v>7.0000000000000001E-3</v>
      </c>
      <c r="AX462" s="270">
        <v>0</v>
      </c>
      <c r="AY462" s="270">
        <v>0</v>
      </c>
      <c r="AZ462" s="270">
        <v>0</v>
      </c>
      <c r="BA462" s="270">
        <v>0</v>
      </c>
      <c r="BB462" s="270">
        <v>0</v>
      </c>
      <c r="BC462" s="270">
        <v>0</v>
      </c>
      <c r="BD462" s="270">
        <v>0</v>
      </c>
      <c r="BE462" s="270">
        <v>0</v>
      </c>
      <c r="BF462" s="270">
        <v>0</v>
      </c>
      <c r="BG462" s="270">
        <v>0</v>
      </c>
    </row>
    <row r="463" spans="1:59">
      <c r="A463" s="267" t="s">
        <v>838</v>
      </c>
      <c r="B463" s="268">
        <v>0.21224999999999997</v>
      </c>
      <c r="C463" s="268">
        <v>0.5</v>
      </c>
      <c r="D463" s="268">
        <v>0</v>
      </c>
      <c r="E463" s="268"/>
      <c r="F463" s="269">
        <v>2300</v>
      </c>
      <c r="G463" s="270">
        <v>0.13600000000000001</v>
      </c>
      <c r="H463" s="270">
        <v>2.5000000000000001E-2</v>
      </c>
      <c r="I463" s="270">
        <v>1.6E-2</v>
      </c>
      <c r="J463" s="270">
        <v>8.0000000000000002E-3</v>
      </c>
      <c r="K463" s="270">
        <v>0.01</v>
      </c>
      <c r="L463" s="270">
        <v>1.724999999999996E-2</v>
      </c>
      <c r="M463" s="271">
        <v>59.130434782608695</v>
      </c>
      <c r="N463" s="269">
        <v>2350</v>
      </c>
      <c r="O463" s="269">
        <v>2400</v>
      </c>
      <c r="P463" s="269">
        <v>2450</v>
      </c>
      <c r="Q463" s="269">
        <v>2500</v>
      </c>
      <c r="R463" s="269">
        <v>2550</v>
      </c>
      <c r="S463" s="269" t="s">
        <v>150</v>
      </c>
      <c r="T463" s="270">
        <v>0.108</v>
      </c>
      <c r="U463" s="270">
        <v>0.11</v>
      </c>
      <c r="V463" s="270">
        <v>0.113</v>
      </c>
      <c r="W463" s="270">
        <v>0.115</v>
      </c>
      <c r="X463" s="270">
        <v>0.11700000000000001</v>
      </c>
      <c r="Y463" s="270">
        <v>8.0000000000000002E-3</v>
      </c>
      <c r="Z463" s="270">
        <v>8.9999999999999993E-3</v>
      </c>
      <c r="AA463" s="270">
        <v>8.9999999999999993E-3</v>
      </c>
      <c r="AB463" s="270">
        <v>0.01</v>
      </c>
      <c r="AC463" s="270">
        <v>0.01</v>
      </c>
      <c r="AD463" s="270">
        <v>7.0000000000000001E-3</v>
      </c>
      <c r="AE463" s="270">
        <v>7.0000000000000001E-3</v>
      </c>
      <c r="AF463" s="270">
        <v>8.0000000000000002E-3</v>
      </c>
      <c r="AG463" s="270">
        <v>8.0000000000000002E-3</v>
      </c>
      <c r="AH463" s="270">
        <v>8.9999999999999993E-3</v>
      </c>
      <c r="AI463" s="270">
        <v>0.03</v>
      </c>
      <c r="AJ463" s="270">
        <v>3.2000000000000001E-2</v>
      </c>
      <c r="AK463" s="270">
        <v>3.4000000000000002E-2</v>
      </c>
      <c r="AL463" s="270">
        <v>3.5999999999999997E-2</v>
      </c>
      <c r="AM463" s="270">
        <v>3.7999999999999999E-2</v>
      </c>
      <c r="AN463" s="270">
        <v>0.01</v>
      </c>
      <c r="AO463" s="270">
        <v>0.01</v>
      </c>
      <c r="AP463" s="270">
        <v>0.01</v>
      </c>
      <c r="AQ463" s="270">
        <v>0.01</v>
      </c>
      <c r="AR463" s="270">
        <v>0.01</v>
      </c>
      <c r="AS463" s="270">
        <v>0.05</v>
      </c>
      <c r="AT463" s="270">
        <v>5.1999999999999998E-2</v>
      </c>
      <c r="AU463" s="270">
        <v>5.3999999999999999E-2</v>
      </c>
      <c r="AV463" s="270">
        <v>5.6000000000000001E-2</v>
      </c>
      <c r="AW463" s="270">
        <v>5.8000000000000003E-2</v>
      </c>
      <c r="AX463" s="270">
        <v>0</v>
      </c>
      <c r="AY463" s="270">
        <v>0</v>
      </c>
      <c r="AZ463" s="270">
        <v>0</v>
      </c>
      <c r="BA463" s="270">
        <v>0</v>
      </c>
      <c r="BB463" s="270">
        <v>0</v>
      </c>
      <c r="BC463" s="270">
        <v>0</v>
      </c>
      <c r="BD463" s="270">
        <v>0</v>
      </c>
      <c r="BE463" s="270">
        <v>0</v>
      </c>
      <c r="BF463" s="270">
        <v>0</v>
      </c>
      <c r="BG463" s="270">
        <v>0</v>
      </c>
    </row>
    <row r="464" spans="1:59">
      <c r="A464" s="267" t="s">
        <v>839</v>
      </c>
      <c r="B464" s="268">
        <v>0.60158333333333325</v>
      </c>
      <c r="C464" s="268">
        <v>1.5499999999999998</v>
      </c>
      <c r="D464" s="268">
        <v>0</v>
      </c>
      <c r="E464" s="268"/>
      <c r="F464" s="269">
        <v>6119</v>
      </c>
      <c r="G464" s="270">
        <v>0.26</v>
      </c>
      <c r="H464" s="270">
        <v>0.27800000000000002</v>
      </c>
      <c r="I464" s="270">
        <v>0</v>
      </c>
      <c r="J464" s="270">
        <v>0</v>
      </c>
      <c r="K464" s="270">
        <v>0.04</v>
      </c>
      <c r="L464" s="270">
        <v>2.3583333333333178E-2</v>
      </c>
      <c r="M464" s="271">
        <v>42.490603039712369</v>
      </c>
      <c r="N464" s="269">
        <v>6640</v>
      </c>
      <c r="O464" s="269">
        <v>6972</v>
      </c>
      <c r="P464" s="269">
        <v>7320</v>
      </c>
      <c r="Q464" s="269">
        <v>7686</v>
      </c>
      <c r="R464" s="269">
        <v>7686</v>
      </c>
      <c r="S464" s="269" t="s">
        <v>175</v>
      </c>
      <c r="T464" s="270">
        <v>0.312</v>
      </c>
      <c r="U464" s="270">
        <v>0.32800000000000001</v>
      </c>
      <c r="V464" s="270">
        <v>0.34399999999999997</v>
      </c>
      <c r="W464" s="270">
        <v>0.36099999999999999</v>
      </c>
      <c r="X464" s="270">
        <v>0.36099999999999999</v>
      </c>
      <c r="Y464" s="270">
        <v>0.314</v>
      </c>
      <c r="Z464" s="270">
        <v>0.33</v>
      </c>
      <c r="AA464" s="270">
        <v>0.34699999999999998</v>
      </c>
      <c r="AB464" s="270">
        <v>0.36399999999999999</v>
      </c>
      <c r="AC464" s="270">
        <v>0.36399999999999999</v>
      </c>
      <c r="AD464" s="270">
        <v>0</v>
      </c>
      <c r="AE464" s="270">
        <v>0</v>
      </c>
      <c r="AF464" s="270">
        <v>0</v>
      </c>
      <c r="AG464" s="270">
        <v>0</v>
      </c>
      <c r="AH464" s="270">
        <v>0</v>
      </c>
      <c r="AI464" s="270">
        <v>0</v>
      </c>
      <c r="AJ464" s="270">
        <v>0</v>
      </c>
      <c r="AK464" s="270">
        <v>0</v>
      </c>
      <c r="AL464" s="270">
        <v>0</v>
      </c>
      <c r="AM464" s="270">
        <v>0</v>
      </c>
      <c r="AN464" s="270">
        <v>0.112</v>
      </c>
      <c r="AO464" s="270">
        <v>0.112</v>
      </c>
      <c r="AP464" s="270">
        <v>0.112</v>
      </c>
      <c r="AQ464" s="270">
        <v>0.112</v>
      </c>
      <c r="AR464" s="270">
        <v>0.112</v>
      </c>
      <c r="AS464" s="270">
        <v>0.184</v>
      </c>
      <c r="AT464" s="270">
        <v>0.192</v>
      </c>
      <c r="AU464" s="270">
        <v>0.20100000000000001</v>
      </c>
      <c r="AV464" s="270">
        <v>0.21</v>
      </c>
      <c r="AW464" s="270">
        <v>0.21</v>
      </c>
      <c r="AX464" s="270">
        <v>0</v>
      </c>
      <c r="AY464" s="270">
        <v>0</v>
      </c>
      <c r="AZ464" s="270">
        <v>0</v>
      </c>
      <c r="BA464" s="270">
        <v>0</v>
      </c>
      <c r="BB464" s="270">
        <v>0</v>
      </c>
      <c r="BC464" s="270">
        <v>0</v>
      </c>
      <c r="BD464" s="270">
        <v>0</v>
      </c>
      <c r="BE464" s="270">
        <v>0</v>
      </c>
      <c r="BF464" s="270">
        <v>0</v>
      </c>
      <c r="BG464" s="270">
        <v>0</v>
      </c>
    </row>
    <row r="465" spans="1:59">
      <c r="A465" s="267" t="s">
        <v>840</v>
      </c>
      <c r="B465" s="268">
        <v>4.5333333333333337E-2</v>
      </c>
      <c r="C465" s="268">
        <v>0.19500000000000001</v>
      </c>
      <c r="D465" s="268">
        <v>0</v>
      </c>
      <c r="E465" s="268"/>
      <c r="F465" s="269">
        <v>192</v>
      </c>
      <c r="G465" s="270">
        <v>2.3E-2</v>
      </c>
      <c r="H465" s="270">
        <v>1E-3</v>
      </c>
      <c r="I465" s="270">
        <v>0</v>
      </c>
      <c r="J465" s="270">
        <v>1E-3</v>
      </c>
      <c r="K465" s="270">
        <v>8.0000000000000002E-3</v>
      </c>
      <c r="L465" s="270">
        <v>1.2333333333333335E-2</v>
      </c>
      <c r="M465" s="271">
        <v>119.79166666666667</v>
      </c>
      <c r="N465" s="269">
        <v>202</v>
      </c>
      <c r="O465" s="269">
        <v>230</v>
      </c>
      <c r="P465" s="269">
        <v>250</v>
      </c>
      <c r="Q465" s="269">
        <v>272</v>
      </c>
      <c r="R465" s="269">
        <v>296</v>
      </c>
      <c r="S465" s="269" t="s">
        <v>131</v>
      </c>
      <c r="T465" s="270">
        <v>2.3E-2</v>
      </c>
      <c r="U465" s="270">
        <v>2.3E-2</v>
      </c>
      <c r="V465" s="270">
        <v>2.3E-2</v>
      </c>
      <c r="W465" s="270">
        <v>2.3E-2</v>
      </c>
      <c r="X465" s="270">
        <v>2.3E-2</v>
      </c>
      <c r="Y465" s="270">
        <v>1E-3</v>
      </c>
      <c r="Z465" s="270">
        <v>1E-3</v>
      </c>
      <c r="AA465" s="270">
        <v>1E-3</v>
      </c>
      <c r="AB465" s="270">
        <v>1E-3</v>
      </c>
      <c r="AC465" s="270">
        <v>1E-3</v>
      </c>
      <c r="AD465" s="270">
        <v>0</v>
      </c>
      <c r="AE465" s="270">
        <v>0</v>
      </c>
      <c r="AF465" s="270">
        <v>0</v>
      </c>
      <c r="AG465" s="270">
        <v>0</v>
      </c>
      <c r="AH465" s="270">
        <v>0</v>
      </c>
      <c r="AI465" s="270">
        <v>1E-3</v>
      </c>
      <c r="AJ465" s="270">
        <v>1E-3</v>
      </c>
      <c r="AK465" s="270">
        <v>1E-3</v>
      </c>
      <c r="AL465" s="270">
        <v>1E-3</v>
      </c>
      <c r="AM465" s="270">
        <v>1E-3</v>
      </c>
      <c r="AN465" s="270">
        <v>2E-3</v>
      </c>
      <c r="AO465" s="270">
        <v>2E-3</v>
      </c>
      <c r="AP465" s="270">
        <v>3.0000000000000001E-3</v>
      </c>
      <c r="AQ465" s="270">
        <v>3.0000000000000001E-3</v>
      </c>
      <c r="AR465" s="270">
        <v>4.0000000000000001E-3</v>
      </c>
      <c r="AS465" s="270">
        <v>1.2E-2</v>
      </c>
      <c r="AT465" s="270">
        <v>1.2E-2</v>
      </c>
      <c r="AU465" s="270">
        <v>1.2999999999999999E-2</v>
      </c>
      <c r="AV465" s="270">
        <v>1.2999999999999999E-2</v>
      </c>
      <c r="AW465" s="270">
        <v>1.2999999999999999E-2</v>
      </c>
      <c r="AX465" s="270">
        <v>0</v>
      </c>
      <c r="AY465" s="270">
        <v>0</v>
      </c>
      <c r="AZ465" s="270">
        <v>0</v>
      </c>
      <c r="BA465" s="270">
        <v>0</v>
      </c>
      <c r="BB465" s="270">
        <v>0</v>
      </c>
      <c r="BC465" s="270">
        <v>0</v>
      </c>
      <c r="BD465" s="270">
        <v>0</v>
      </c>
      <c r="BE465" s="270">
        <v>0</v>
      </c>
      <c r="BF465" s="270">
        <v>0</v>
      </c>
      <c r="BG465" s="270">
        <v>0</v>
      </c>
    </row>
    <row r="466" spans="1:59">
      <c r="A466" s="267" t="s">
        <v>841</v>
      </c>
      <c r="B466" s="268">
        <v>3.1500000000000007E-2</v>
      </c>
      <c r="C466" s="268">
        <v>0.28799999999999998</v>
      </c>
      <c r="D466" s="268">
        <v>0</v>
      </c>
      <c r="E466" s="268"/>
      <c r="F466" s="269">
        <v>350</v>
      </c>
      <c r="G466" s="270">
        <v>2.1000000000000001E-2</v>
      </c>
      <c r="H466" s="270">
        <v>0</v>
      </c>
      <c r="I466" s="270">
        <v>1.0999999999999999E-2</v>
      </c>
      <c r="J466" s="270">
        <v>0</v>
      </c>
      <c r="K466" s="270">
        <v>0</v>
      </c>
      <c r="L466" s="270">
        <v>-4.9999999999999351E-4</v>
      </c>
      <c r="M466" s="271">
        <v>60</v>
      </c>
      <c r="N466" s="269">
        <v>315</v>
      </c>
      <c r="O466" s="269">
        <v>325</v>
      </c>
      <c r="P466" s="269">
        <v>340</v>
      </c>
      <c r="Q466" s="269">
        <v>350</v>
      </c>
      <c r="R466" s="269">
        <v>350</v>
      </c>
      <c r="S466" s="269" t="s">
        <v>160</v>
      </c>
      <c r="T466" s="270">
        <v>1.6E-2</v>
      </c>
      <c r="U466" s="270">
        <v>1.7000000000000001E-2</v>
      </c>
      <c r="V466" s="270">
        <v>1.7000000000000001E-2</v>
      </c>
      <c r="W466" s="270">
        <v>1.7999999999999999E-2</v>
      </c>
      <c r="X466" s="270">
        <v>1.7999999999999999E-2</v>
      </c>
      <c r="Y466" s="270">
        <v>1E-3</v>
      </c>
      <c r="Z466" s="270">
        <v>1E-3</v>
      </c>
      <c r="AA466" s="270">
        <v>1E-3</v>
      </c>
      <c r="AB466" s="270">
        <v>1E-3</v>
      </c>
      <c r="AC466" s="270">
        <v>1E-3</v>
      </c>
      <c r="AD466" s="270">
        <v>1.9E-2</v>
      </c>
      <c r="AE466" s="270">
        <v>2.1000000000000001E-2</v>
      </c>
      <c r="AF466" s="270">
        <v>2.1999999999999999E-2</v>
      </c>
      <c r="AG466" s="270">
        <v>2.3E-2</v>
      </c>
      <c r="AH466" s="270">
        <v>2.3E-2</v>
      </c>
      <c r="AI466" s="270">
        <v>0</v>
      </c>
      <c r="AJ466" s="270">
        <v>0</v>
      </c>
      <c r="AK466" s="270">
        <v>0</v>
      </c>
      <c r="AL466" s="270">
        <v>0</v>
      </c>
      <c r="AM466" s="270">
        <v>0</v>
      </c>
      <c r="AN466" s="270">
        <v>0</v>
      </c>
      <c r="AO466" s="270">
        <v>0</v>
      </c>
      <c r="AP466" s="270">
        <v>0</v>
      </c>
      <c r="AQ466" s="270">
        <v>0</v>
      </c>
      <c r="AR466" s="270">
        <v>0</v>
      </c>
      <c r="AS466" s="270">
        <v>3.0000000000000001E-3</v>
      </c>
      <c r="AT466" s="270">
        <v>3.0000000000000001E-3</v>
      </c>
      <c r="AU466" s="270">
        <v>3.0000000000000001E-3</v>
      </c>
      <c r="AV466" s="270">
        <v>3.0000000000000001E-3</v>
      </c>
      <c r="AW466" s="270">
        <v>3.0000000000000001E-3</v>
      </c>
      <c r="AX466" s="270">
        <v>0</v>
      </c>
      <c r="AY466" s="270">
        <v>0</v>
      </c>
      <c r="AZ466" s="270">
        <v>0</v>
      </c>
      <c r="BA466" s="270">
        <v>0</v>
      </c>
      <c r="BB466" s="270">
        <v>0</v>
      </c>
      <c r="BC466" s="270">
        <v>0</v>
      </c>
      <c r="BD466" s="270">
        <v>0</v>
      </c>
      <c r="BE466" s="270">
        <v>0</v>
      </c>
      <c r="BF466" s="270">
        <v>0</v>
      </c>
      <c r="BG466" s="270">
        <v>0</v>
      </c>
    </row>
    <row r="467" spans="1:59">
      <c r="A467" s="267" t="s">
        <v>842</v>
      </c>
      <c r="B467" s="268" t="s">
        <v>395</v>
      </c>
      <c r="C467" s="268">
        <v>0</v>
      </c>
      <c r="D467" s="268">
        <v>0</v>
      </c>
      <c r="E467" s="268"/>
      <c r="F467" s="269" t="e">
        <v>#N/A</v>
      </c>
      <c r="G467" s="270">
        <v>0</v>
      </c>
      <c r="H467" s="270">
        <v>0</v>
      </c>
      <c r="I467" s="270">
        <v>0</v>
      </c>
      <c r="J467" s="270">
        <v>0</v>
      </c>
      <c r="K467" s="270">
        <v>0</v>
      </c>
      <c r="L467" s="270" t="e">
        <v>#VALUE!</v>
      </c>
      <c r="M467" s="271" t="s">
        <v>395</v>
      </c>
      <c r="N467" s="269">
        <v>0</v>
      </c>
      <c r="O467" s="269">
        <v>0</v>
      </c>
      <c r="P467" s="269">
        <v>0</v>
      </c>
      <c r="Q467" s="269">
        <v>0</v>
      </c>
      <c r="R467" s="269">
        <v>0</v>
      </c>
      <c r="S467" s="269" t="s">
        <v>130</v>
      </c>
      <c r="T467" s="270">
        <v>0</v>
      </c>
      <c r="U467" s="270">
        <v>0</v>
      </c>
      <c r="V467" s="270">
        <v>0</v>
      </c>
      <c r="W467" s="270">
        <v>0</v>
      </c>
      <c r="X467" s="270">
        <v>0</v>
      </c>
      <c r="Y467" s="270">
        <v>0</v>
      </c>
      <c r="Z467" s="270">
        <v>0</v>
      </c>
      <c r="AA467" s="270">
        <v>0</v>
      </c>
      <c r="AB467" s="270">
        <v>0</v>
      </c>
      <c r="AC467" s="270">
        <v>0</v>
      </c>
      <c r="AD467" s="270">
        <v>0</v>
      </c>
      <c r="AE467" s="270">
        <v>0</v>
      </c>
      <c r="AF467" s="270">
        <v>0</v>
      </c>
      <c r="AG467" s="270">
        <v>0</v>
      </c>
      <c r="AH467" s="270">
        <v>0</v>
      </c>
      <c r="AI467" s="270">
        <v>0</v>
      </c>
      <c r="AJ467" s="270">
        <v>0</v>
      </c>
      <c r="AK467" s="270">
        <v>0</v>
      </c>
      <c r="AL467" s="270">
        <v>0</v>
      </c>
      <c r="AM467" s="270">
        <v>0</v>
      </c>
      <c r="AN467" s="270">
        <v>0</v>
      </c>
      <c r="AO467" s="270">
        <v>0</v>
      </c>
      <c r="AP467" s="270">
        <v>0</v>
      </c>
      <c r="AQ467" s="270">
        <v>0</v>
      </c>
      <c r="AR467" s="270">
        <v>0</v>
      </c>
      <c r="AS467" s="270">
        <v>0</v>
      </c>
      <c r="AT467" s="270">
        <v>0</v>
      </c>
      <c r="AU467" s="270">
        <v>0</v>
      </c>
      <c r="AV467" s="270">
        <v>0</v>
      </c>
      <c r="AW467" s="270">
        <v>0</v>
      </c>
      <c r="AX467" s="270">
        <v>0</v>
      </c>
      <c r="AY467" s="270">
        <v>0</v>
      </c>
      <c r="AZ467" s="270">
        <v>0</v>
      </c>
      <c r="BA467" s="270">
        <v>0</v>
      </c>
      <c r="BB467" s="270">
        <v>0</v>
      </c>
      <c r="BC467" s="270">
        <v>0</v>
      </c>
      <c r="BD467" s="270">
        <v>0</v>
      </c>
      <c r="BE467" s="270">
        <v>0</v>
      </c>
      <c r="BF467" s="270">
        <v>0</v>
      </c>
      <c r="BG467" s="270">
        <v>0</v>
      </c>
    </row>
    <row r="468" spans="1:59">
      <c r="A468" s="267" t="s">
        <v>843</v>
      </c>
      <c r="B468" s="268">
        <v>0.32633333333333331</v>
      </c>
      <c r="C468" s="268">
        <v>0.75</v>
      </c>
      <c r="D468" s="268">
        <v>0</v>
      </c>
      <c r="E468" s="268"/>
      <c r="F468" s="269">
        <v>4003</v>
      </c>
      <c r="G468" s="270">
        <v>0.25800000000000001</v>
      </c>
      <c r="H468" s="270">
        <v>5.0999999999999997E-2</v>
      </c>
      <c r="I468" s="270">
        <v>1E-3</v>
      </c>
      <c r="J468" s="270">
        <v>0</v>
      </c>
      <c r="K468" s="270">
        <v>1E-3</v>
      </c>
      <c r="L468" s="270">
        <v>1.533333333333331E-2</v>
      </c>
      <c r="M468" s="271">
        <v>64.451661254059459</v>
      </c>
      <c r="N468" s="269">
        <v>4000</v>
      </c>
      <c r="O468" s="269">
        <v>4078</v>
      </c>
      <c r="P468" s="269">
        <v>4282</v>
      </c>
      <c r="Q468" s="269">
        <v>4496</v>
      </c>
      <c r="R468" s="269">
        <v>4721</v>
      </c>
      <c r="S468" s="269" t="s">
        <v>216</v>
      </c>
      <c r="T468" s="270">
        <v>0.312</v>
      </c>
      <c r="U468" s="270">
        <v>0.32700000000000001</v>
      </c>
      <c r="V468" s="270">
        <v>0.34399999999999997</v>
      </c>
      <c r="W468" s="270">
        <v>0.36099999999999999</v>
      </c>
      <c r="X468" s="270">
        <v>0.379</v>
      </c>
      <c r="Y468" s="270">
        <v>7.8E-2</v>
      </c>
      <c r="Z468" s="270">
        <v>8.2000000000000003E-2</v>
      </c>
      <c r="AA468" s="270">
        <v>8.5999999999999993E-2</v>
      </c>
      <c r="AB468" s="270">
        <v>0.09</v>
      </c>
      <c r="AC468" s="270">
        <v>9.5000000000000001E-2</v>
      </c>
      <c r="AD468" s="270">
        <v>2E-3</v>
      </c>
      <c r="AE468" s="270">
        <v>2E-3</v>
      </c>
      <c r="AF468" s="270">
        <v>2E-3</v>
      </c>
      <c r="AG468" s="270">
        <v>2E-3</v>
      </c>
      <c r="AH468" s="270">
        <v>2E-3</v>
      </c>
      <c r="AI468" s="270">
        <v>0</v>
      </c>
      <c r="AJ468" s="270">
        <v>0</v>
      </c>
      <c r="AK468" s="270">
        <v>0</v>
      </c>
      <c r="AL468" s="270">
        <v>0</v>
      </c>
      <c r="AM468" s="270">
        <v>0</v>
      </c>
      <c r="AN468" s="270">
        <v>1E-3</v>
      </c>
      <c r="AO468" s="270">
        <v>1E-3</v>
      </c>
      <c r="AP468" s="270">
        <v>1E-3</v>
      </c>
      <c r="AQ468" s="270">
        <v>1E-3</v>
      </c>
      <c r="AR468" s="270">
        <v>1E-3</v>
      </c>
      <c r="AS468" s="270">
        <v>3.0000000000000001E-3</v>
      </c>
      <c r="AT468" s="270">
        <v>4.0000000000000001E-3</v>
      </c>
      <c r="AU468" s="270">
        <v>5.0000000000000001E-3</v>
      </c>
      <c r="AV468" s="270">
        <v>6.0000000000000001E-3</v>
      </c>
      <c r="AW468" s="270">
        <v>7.0000000000000001E-3</v>
      </c>
      <c r="AX468" s="270">
        <v>0</v>
      </c>
      <c r="AY468" s="270">
        <v>0</v>
      </c>
      <c r="AZ468" s="270">
        <v>0</v>
      </c>
      <c r="BA468" s="270">
        <v>0</v>
      </c>
      <c r="BB468" s="270">
        <v>0</v>
      </c>
      <c r="BC468" s="270">
        <v>0</v>
      </c>
      <c r="BD468" s="270">
        <v>0</v>
      </c>
      <c r="BE468" s="270">
        <v>0</v>
      </c>
      <c r="BF468" s="270">
        <v>0</v>
      </c>
      <c r="BG468" s="270">
        <v>0</v>
      </c>
    </row>
    <row r="469" spans="1:59">
      <c r="A469" s="267" t="s">
        <v>844</v>
      </c>
      <c r="B469" s="268">
        <v>4.7500000000000007E-3</v>
      </c>
      <c r="C469" s="268">
        <v>3.2000000000000001E-2</v>
      </c>
      <c r="D469" s="268">
        <v>0</v>
      </c>
      <c r="E469" s="268"/>
      <c r="F469" s="269">
        <v>178</v>
      </c>
      <c r="G469" s="270">
        <v>4.0000000000000001E-3</v>
      </c>
      <c r="H469" s="270">
        <v>0</v>
      </c>
      <c r="I469" s="270">
        <v>0</v>
      </c>
      <c r="J469" s="270">
        <v>0</v>
      </c>
      <c r="K469" s="270">
        <v>1E-3</v>
      </c>
      <c r="L469" s="270">
        <v>-2.4999999999999935E-4</v>
      </c>
      <c r="M469" s="271">
        <v>22.471910112359552</v>
      </c>
      <c r="N469" s="269">
        <v>186</v>
      </c>
      <c r="O469" s="269">
        <v>191</v>
      </c>
      <c r="P469" s="269">
        <v>196</v>
      </c>
      <c r="Q469" s="269">
        <v>201</v>
      </c>
      <c r="R469" s="269">
        <v>204</v>
      </c>
      <c r="S469" s="269" t="s">
        <v>208</v>
      </c>
      <c r="T469" s="270">
        <v>8.0000000000000002E-3</v>
      </c>
      <c r="U469" s="270">
        <v>8.0000000000000002E-3</v>
      </c>
      <c r="V469" s="270">
        <v>8.9999999999999993E-3</v>
      </c>
      <c r="W469" s="270">
        <v>8.9999999999999993E-3</v>
      </c>
      <c r="X469" s="270">
        <v>8.9999999999999993E-3</v>
      </c>
      <c r="Y469" s="270">
        <v>0</v>
      </c>
      <c r="Z469" s="270">
        <v>0</v>
      </c>
      <c r="AA469" s="270">
        <v>0</v>
      </c>
      <c r="AB469" s="270">
        <v>0</v>
      </c>
      <c r="AC469" s="270">
        <v>0</v>
      </c>
      <c r="AD469" s="270">
        <v>0</v>
      </c>
      <c r="AE469" s="270">
        <v>0</v>
      </c>
      <c r="AF469" s="270">
        <v>0</v>
      </c>
      <c r="AG469" s="270">
        <v>0</v>
      </c>
      <c r="AH469" s="270">
        <v>0</v>
      </c>
      <c r="AI469" s="270">
        <v>0</v>
      </c>
      <c r="AJ469" s="270">
        <v>0</v>
      </c>
      <c r="AK469" s="270">
        <v>0</v>
      </c>
      <c r="AL469" s="270">
        <v>0</v>
      </c>
      <c r="AM469" s="270">
        <v>0</v>
      </c>
      <c r="AN469" s="270">
        <v>1E-3</v>
      </c>
      <c r="AO469" s="270">
        <v>1E-3</v>
      </c>
      <c r="AP469" s="270">
        <v>1E-3</v>
      </c>
      <c r="AQ469" s="270">
        <v>1E-3</v>
      </c>
      <c r="AR469" s="270">
        <v>1E-3</v>
      </c>
      <c r="AS469" s="270">
        <v>0</v>
      </c>
      <c r="AT469" s="270">
        <v>0</v>
      </c>
      <c r="AU469" s="270">
        <v>0</v>
      </c>
      <c r="AV469" s="270">
        <v>0</v>
      </c>
      <c r="AW469" s="270">
        <v>0</v>
      </c>
      <c r="AX469" s="270">
        <v>0</v>
      </c>
      <c r="AY469" s="270">
        <v>0</v>
      </c>
      <c r="AZ469" s="270">
        <v>0</v>
      </c>
      <c r="BA469" s="270">
        <v>0</v>
      </c>
      <c r="BB469" s="270">
        <v>0</v>
      </c>
      <c r="BC469" s="270">
        <v>0</v>
      </c>
      <c r="BD469" s="270">
        <v>0</v>
      </c>
      <c r="BE469" s="270">
        <v>0</v>
      </c>
      <c r="BF469" s="270">
        <v>0</v>
      </c>
      <c r="BG469" s="270">
        <v>0</v>
      </c>
    </row>
    <row r="470" spans="1:59">
      <c r="A470" s="267" t="s">
        <v>845</v>
      </c>
      <c r="B470" s="268" t="s">
        <v>395</v>
      </c>
      <c r="C470" s="268">
        <v>0</v>
      </c>
      <c r="D470" s="268">
        <v>0</v>
      </c>
      <c r="E470" s="268"/>
      <c r="F470" s="269" t="e">
        <v>#N/A</v>
      </c>
      <c r="G470" s="270">
        <v>0</v>
      </c>
      <c r="H470" s="270">
        <v>0</v>
      </c>
      <c r="I470" s="270">
        <v>0</v>
      </c>
      <c r="J470" s="270">
        <v>0</v>
      </c>
      <c r="K470" s="270">
        <v>0</v>
      </c>
      <c r="L470" s="270" t="e">
        <v>#VALUE!</v>
      </c>
      <c r="M470" s="271" t="s">
        <v>395</v>
      </c>
      <c r="N470" s="269">
        <v>0</v>
      </c>
      <c r="O470" s="269">
        <v>0</v>
      </c>
      <c r="P470" s="269">
        <v>0</v>
      </c>
      <c r="Q470" s="269">
        <v>0</v>
      </c>
      <c r="R470" s="269">
        <v>0</v>
      </c>
      <c r="S470" s="269" t="s">
        <v>162</v>
      </c>
      <c r="T470" s="270">
        <v>0</v>
      </c>
      <c r="U470" s="270">
        <v>0</v>
      </c>
      <c r="V470" s="270">
        <v>0</v>
      </c>
      <c r="W470" s="270">
        <v>0</v>
      </c>
      <c r="X470" s="270">
        <v>0</v>
      </c>
      <c r="Y470" s="270">
        <v>0</v>
      </c>
      <c r="Z470" s="270">
        <v>0</v>
      </c>
      <c r="AA470" s="270">
        <v>0</v>
      </c>
      <c r="AB470" s="270">
        <v>0</v>
      </c>
      <c r="AC470" s="270">
        <v>0</v>
      </c>
      <c r="AD470" s="270">
        <v>0</v>
      </c>
      <c r="AE470" s="270">
        <v>0</v>
      </c>
      <c r="AF470" s="270">
        <v>0</v>
      </c>
      <c r="AG470" s="270">
        <v>0</v>
      </c>
      <c r="AH470" s="270">
        <v>0</v>
      </c>
      <c r="AI470" s="270">
        <v>0</v>
      </c>
      <c r="AJ470" s="270">
        <v>0</v>
      </c>
      <c r="AK470" s="270">
        <v>0</v>
      </c>
      <c r="AL470" s="270">
        <v>0</v>
      </c>
      <c r="AM470" s="270">
        <v>0</v>
      </c>
      <c r="AN470" s="270">
        <v>0</v>
      </c>
      <c r="AO470" s="270">
        <v>0</v>
      </c>
      <c r="AP470" s="270">
        <v>0</v>
      </c>
      <c r="AQ470" s="270">
        <v>0</v>
      </c>
      <c r="AR470" s="270">
        <v>0</v>
      </c>
      <c r="AS470" s="270">
        <v>0</v>
      </c>
      <c r="AT470" s="270">
        <v>0</v>
      </c>
      <c r="AU470" s="270">
        <v>0</v>
      </c>
      <c r="AV470" s="270">
        <v>0</v>
      </c>
      <c r="AW470" s="270">
        <v>0</v>
      </c>
      <c r="AX470" s="270">
        <v>0</v>
      </c>
      <c r="AY470" s="270">
        <v>0</v>
      </c>
      <c r="AZ470" s="270">
        <v>0</v>
      </c>
      <c r="BA470" s="270">
        <v>0</v>
      </c>
      <c r="BB470" s="270">
        <v>0</v>
      </c>
      <c r="BC470" s="270">
        <v>0</v>
      </c>
      <c r="BD470" s="270">
        <v>0</v>
      </c>
      <c r="BE470" s="270">
        <v>0</v>
      </c>
      <c r="BF470" s="270">
        <v>0</v>
      </c>
      <c r="BG470" s="270">
        <v>0</v>
      </c>
    </row>
    <row r="471" spans="1:59">
      <c r="A471" s="267" t="s">
        <v>846</v>
      </c>
      <c r="B471" s="268">
        <v>5.768583333333333</v>
      </c>
      <c r="C471" s="268">
        <v>27</v>
      </c>
      <c r="D471" s="268">
        <v>0.36799999999999999</v>
      </c>
      <c r="E471" s="268"/>
      <c r="F471" s="269">
        <v>20323</v>
      </c>
      <c r="G471" s="270">
        <v>1.2769999999999999</v>
      </c>
      <c r="H471" s="270">
        <v>0.308</v>
      </c>
      <c r="I471" s="270">
        <v>1.8959999999999999</v>
      </c>
      <c r="J471" s="270">
        <v>0.77700000000000002</v>
      </c>
      <c r="K471" s="270">
        <v>0.75</v>
      </c>
      <c r="L471" s="270">
        <v>0.39258333333333262</v>
      </c>
      <c r="M471" s="271">
        <v>62.83521133690892</v>
      </c>
      <c r="N471" s="269">
        <v>20562</v>
      </c>
      <c r="O471" s="269">
        <v>20651</v>
      </c>
      <c r="P471" s="269">
        <v>20740</v>
      </c>
      <c r="Q471" s="269">
        <v>20828</v>
      </c>
      <c r="R471" s="269">
        <v>20920</v>
      </c>
      <c r="S471" s="269" t="s">
        <v>203</v>
      </c>
      <c r="T471" s="270">
        <v>1.3759999999999999</v>
      </c>
      <c r="U471" s="270">
        <v>1.597</v>
      </c>
      <c r="V471" s="270">
        <v>2.8530000000000002</v>
      </c>
      <c r="W471" s="270">
        <v>2.15</v>
      </c>
      <c r="X471" s="270">
        <v>2.496</v>
      </c>
      <c r="Y471" s="270">
        <v>0.316</v>
      </c>
      <c r="Z471" s="270">
        <v>0.33200000000000002</v>
      </c>
      <c r="AA471" s="270">
        <v>0.34899999999999998</v>
      </c>
      <c r="AB471" s="270">
        <v>0.36699999999999999</v>
      </c>
      <c r="AC471" s="270">
        <v>0.38500000000000001</v>
      </c>
      <c r="AD471" s="270">
        <v>1.944</v>
      </c>
      <c r="AE471" s="270">
        <v>2.0430000000000001</v>
      </c>
      <c r="AF471" s="270">
        <v>2.1480000000000001</v>
      </c>
      <c r="AG471" s="270">
        <v>2.258</v>
      </c>
      <c r="AH471" s="270">
        <v>2.3730000000000002</v>
      </c>
      <c r="AI471" s="270">
        <v>0</v>
      </c>
      <c r="AJ471" s="270">
        <v>0</v>
      </c>
      <c r="AK471" s="270">
        <v>0</v>
      </c>
      <c r="AL471" s="270">
        <v>0</v>
      </c>
      <c r="AM471" s="270">
        <v>0</v>
      </c>
      <c r="AN471" s="270">
        <v>0.75</v>
      </c>
      <c r="AO471" s="270">
        <v>0.75</v>
      </c>
      <c r="AP471" s="270">
        <v>0.75</v>
      </c>
      <c r="AQ471" s="270">
        <v>0.75</v>
      </c>
      <c r="AR471" s="270">
        <v>0.75</v>
      </c>
      <c r="AS471" s="270">
        <v>0.34300000000000003</v>
      </c>
      <c r="AT471" s="270">
        <v>0.37</v>
      </c>
      <c r="AU471" s="270">
        <v>0.47699999999999998</v>
      </c>
      <c r="AV471" s="270">
        <v>0.432</v>
      </c>
      <c r="AW471" s="270">
        <v>0.47</v>
      </c>
      <c r="AX471" s="270">
        <v>0</v>
      </c>
      <c r="AY471" s="270">
        <v>0</v>
      </c>
      <c r="AZ471" s="270">
        <v>0</v>
      </c>
      <c r="BA471" s="270">
        <v>0</v>
      </c>
      <c r="BB471" s="270">
        <v>0</v>
      </c>
      <c r="BC471" s="270">
        <v>0</v>
      </c>
      <c r="BD471" s="270">
        <v>0</v>
      </c>
      <c r="BE471" s="270">
        <v>0</v>
      </c>
      <c r="BF471" s="270">
        <v>0</v>
      </c>
      <c r="BG471" s="270">
        <v>0</v>
      </c>
    </row>
    <row r="472" spans="1:59">
      <c r="A472" s="267" t="s">
        <v>847</v>
      </c>
      <c r="B472" s="268">
        <v>1.7141666666666664</v>
      </c>
      <c r="C472" s="268">
        <v>4</v>
      </c>
      <c r="D472" s="268">
        <v>0.26</v>
      </c>
      <c r="E472" s="268"/>
      <c r="F472" s="269">
        <v>8140</v>
      </c>
      <c r="G472" s="270">
        <v>0.65</v>
      </c>
      <c r="H472" s="270">
        <v>0.318</v>
      </c>
      <c r="I472" s="270">
        <v>0.1</v>
      </c>
      <c r="J472" s="270">
        <v>0.18</v>
      </c>
      <c r="K472" s="270">
        <v>7.6999999999999999E-2</v>
      </c>
      <c r="L472" s="270">
        <v>0.12916666666666643</v>
      </c>
      <c r="M472" s="271">
        <v>79.852579852579851</v>
      </c>
      <c r="N472" s="269">
        <v>8547</v>
      </c>
      <c r="O472" s="269">
        <v>8974</v>
      </c>
      <c r="P472" s="269">
        <v>9423</v>
      </c>
      <c r="Q472" s="269">
        <v>9894</v>
      </c>
      <c r="R472" s="269">
        <v>10388</v>
      </c>
      <c r="S472" s="269" t="s">
        <v>207</v>
      </c>
      <c r="T472" s="270">
        <v>0.68100000000000005</v>
      </c>
      <c r="U472" s="270">
        <v>0.71499999999999997</v>
      </c>
      <c r="V472" s="270">
        <v>0.751</v>
      </c>
      <c r="W472" s="270">
        <v>0.78800000000000003</v>
      </c>
      <c r="X472" s="270">
        <v>0.82799999999999996</v>
      </c>
      <c r="Y472" s="270">
        <v>0.33400000000000002</v>
      </c>
      <c r="Z472" s="270">
        <v>0.35099999999999998</v>
      </c>
      <c r="AA472" s="270">
        <v>0.36799999999999999</v>
      </c>
      <c r="AB472" s="270">
        <v>0.38600000000000001</v>
      </c>
      <c r="AC472" s="270">
        <v>0.40500000000000003</v>
      </c>
      <c r="AD472" s="270">
        <v>0.105</v>
      </c>
      <c r="AE472" s="270">
        <v>0.11</v>
      </c>
      <c r="AF472" s="270">
        <v>0.11600000000000001</v>
      </c>
      <c r="AG472" s="270">
        <v>0.122</v>
      </c>
      <c r="AH472" s="270">
        <v>0.128</v>
      </c>
      <c r="AI472" s="270">
        <v>0.189</v>
      </c>
      <c r="AJ472" s="270">
        <v>0.19800000000000001</v>
      </c>
      <c r="AK472" s="270">
        <v>0.20799999999999999</v>
      </c>
      <c r="AL472" s="270">
        <v>0.218</v>
      </c>
      <c r="AM472" s="270">
        <v>0.22900000000000001</v>
      </c>
      <c r="AN472" s="270">
        <v>8.1000000000000003E-2</v>
      </c>
      <c r="AO472" s="270">
        <v>8.5000000000000006E-2</v>
      </c>
      <c r="AP472" s="270">
        <v>8.8999999999999996E-2</v>
      </c>
      <c r="AQ472" s="270">
        <v>9.2999999999999999E-2</v>
      </c>
      <c r="AR472" s="270">
        <v>9.8000000000000004E-2</v>
      </c>
      <c r="AS472" s="270">
        <v>0.13200000000000001</v>
      </c>
      <c r="AT472" s="270">
        <v>0.13900000000000001</v>
      </c>
      <c r="AU472" s="270">
        <v>0.14499999999999999</v>
      </c>
      <c r="AV472" s="270">
        <v>0.153</v>
      </c>
      <c r="AW472" s="270">
        <v>0.161</v>
      </c>
      <c r="AX472" s="270">
        <v>0</v>
      </c>
      <c r="AY472" s="270">
        <v>0</v>
      </c>
      <c r="AZ472" s="270">
        <v>0</v>
      </c>
      <c r="BA472" s="270">
        <v>0</v>
      </c>
      <c r="BB472" s="270">
        <v>0</v>
      </c>
      <c r="BC472" s="270">
        <v>0</v>
      </c>
      <c r="BD472" s="270">
        <v>0</v>
      </c>
      <c r="BE472" s="270">
        <v>0</v>
      </c>
      <c r="BF472" s="270">
        <v>0</v>
      </c>
      <c r="BG472" s="270">
        <v>0</v>
      </c>
    </row>
    <row r="473" spans="1:59">
      <c r="A473" s="267" t="s">
        <v>848</v>
      </c>
      <c r="B473" s="268">
        <v>2.1499999999999995E-2</v>
      </c>
      <c r="C473" s="268">
        <v>4.5999999999999999E-2</v>
      </c>
      <c r="D473" s="268">
        <v>0</v>
      </c>
      <c r="E473" s="268"/>
      <c r="F473" s="269">
        <v>317</v>
      </c>
      <c r="G473" s="270">
        <v>1.4999999999999999E-2</v>
      </c>
      <c r="H473" s="270">
        <v>2E-3</v>
      </c>
      <c r="I473" s="270">
        <v>0</v>
      </c>
      <c r="J473" s="270">
        <v>1E-3</v>
      </c>
      <c r="K473" s="270">
        <v>1E-3</v>
      </c>
      <c r="L473" s="270">
        <v>2.4999999999999918E-3</v>
      </c>
      <c r="M473" s="271">
        <v>47.318611987381701</v>
      </c>
      <c r="N473" s="269">
        <v>325</v>
      </c>
      <c r="O473" s="269">
        <v>335</v>
      </c>
      <c r="P473" s="269">
        <v>345</v>
      </c>
      <c r="Q473" s="269">
        <v>352</v>
      </c>
      <c r="R473" s="269">
        <v>360</v>
      </c>
      <c r="S473" s="269" t="s">
        <v>128</v>
      </c>
      <c r="T473" s="270">
        <v>1.4999999999999999E-2</v>
      </c>
      <c r="U473" s="270">
        <v>1.7999999999999999E-2</v>
      </c>
      <c r="V473" s="270">
        <v>0.02</v>
      </c>
      <c r="W473" s="270">
        <v>2.1999999999999999E-2</v>
      </c>
      <c r="X473" s="270">
        <v>2.5000000000000001E-2</v>
      </c>
      <c r="Y473" s="270">
        <v>3.0000000000000001E-3</v>
      </c>
      <c r="Z473" s="270">
        <v>3.0000000000000001E-3</v>
      </c>
      <c r="AA473" s="270">
        <v>3.0000000000000001E-3</v>
      </c>
      <c r="AB473" s="270">
        <v>3.0000000000000001E-3</v>
      </c>
      <c r="AC473" s="270">
        <v>3.0000000000000001E-3</v>
      </c>
      <c r="AD473" s="270">
        <v>0</v>
      </c>
      <c r="AE473" s="270">
        <v>0</v>
      </c>
      <c r="AF473" s="270">
        <v>0</v>
      </c>
      <c r="AG473" s="270">
        <v>0</v>
      </c>
      <c r="AH473" s="270">
        <v>0</v>
      </c>
      <c r="AI473" s="270">
        <v>1E-3</v>
      </c>
      <c r="AJ473" s="270">
        <v>1E-3</v>
      </c>
      <c r="AK473" s="270">
        <v>1E-3</v>
      </c>
      <c r="AL473" s="270">
        <v>1E-3</v>
      </c>
      <c r="AM473" s="270">
        <v>1E-3</v>
      </c>
      <c r="AN473" s="270">
        <v>1E-3</v>
      </c>
      <c r="AO473" s="270">
        <v>1E-3</v>
      </c>
      <c r="AP473" s="270">
        <v>1E-3</v>
      </c>
      <c r="AQ473" s="270">
        <v>1E-3</v>
      </c>
      <c r="AR473" s="270">
        <v>1E-3</v>
      </c>
      <c r="AS473" s="270">
        <v>3.0000000000000001E-3</v>
      </c>
      <c r="AT473" s="270">
        <v>4.0000000000000001E-3</v>
      </c>
      <c r="AU473" s="270">
        <v>4.0000000000000001E-3</v>
      </c>
      <c r="AV473" s="270">
        <v>4.0000000000000001E-3</v>
      </c>
      <c r="AW473" s="270">
        <v>5.0000000000000001E-3</v>
      </c>
      <c r="AX473" s="270">
        <v>0</v>
      </c>
      <c r="AY473" s="270">
        <v>0</v>
      </c>
      <c r="AZ473" s="270">
        <v>0</v>
      </c>
      <c r="BA473" s="270">
        <v>0</v>
      </c>
      <c r="BB473" s="270">
        <v>0</v>
      </c>
      <c r="BC473" s="270">
        <v>0</v>
      </c>
      <c r="BD473" s="270">
        <v>0</v>
      </c>
      <c r="BE473" s="270">
        <v>0</v>
      </c>
      <c r="BF473" s="270">
        <v>0</v>
      </c>
      <c r="BG473" s="270">
        <v>0</v>
      </c>
    </row>
    <row r="474" spans="1:59">
      <c r="A474" s="267" t="s">
        <v>849</v>
      </c>
      <c r="B474" s="268">
        <v>3.0966666666666662</v>
      </c>
      <c r="C474" s="268">
        <v>6.2</v>
      </c>
      <c r="D474" s="268">
        <v>1.5060000000000002</v>
      </c>
      <c r="E474" s="268"/>
      <c r="F474" s="269">
        <v>11560</v>
      </c>
      <c r="G474" s="270">
        <v>0.495</v>
      </c>
      <c r="H474" s="270">
        <v>0.49299999999999999</v>
      </c>
      <c r="I474" s="270">
        <v>7.1999999999999995E-2</v>
      </c>
      <c r="J474" s="270">
        <v>4.2000000000000003E-2</v>
      </c>
      <c r="K474" s="270">
        <v>0.115</v>
      </c>
      <c r="L474" s="270">
        <v>0.37366666666666593</v>
      </c>
      <c r="M474" s="271">
        <v>42.820069204152247</v>
      </c>
      <c r="N474" s="269">
        <v>11093</v>
      </c>
      <c r="O474" s="269">
        <v>11205</v>
      </c>
      <c r="P474" s="269">
        <v>11317</v>
      </c>
      <c r="Q474" s="269">
        <v>11431</v>
      </c>
      <c r="R474" s="269">
        <v>11534</v>
      </c>
      <c r="S474" s="269" t="s">
        <v>175</v>
      </c>
      <c r="T474" s="270">
        <v>0.54500000000000004</v>
      </c>
      <c r="U474" s="270">
        <v>0.6</v>
      </c>
      <c r="V474" s="270">
        <v>0.64500000000000002</v>
      </c>
      <c r="W474" s="270">
        <v>0.71</v>
      </c>
      <c r="X474" s="270">
        <v>0.76300000000000001</v>
      </c>
      <c r="Y474" s="270">
        <v>0.57399999999999995</v>
      </c>
      <c r="Z474" s="270">
        <v>0.69899999999999995</v>
      </c>
      <c r="AA474" s="270">
        <v>0.85199999999999998</v>
      </c>
      <c r="AB474" s="270">
        <v>1.0389999999999999</v>
      </c>
      <c r="AC474" s="270">
        <v>1.2669999999999999</v>
      </c>
      <c r="AD474" s="270">
        <v>8.4000000000000005E-2</v>
      </c>
      <c r="AE474" s="270">
        <v>0.10199999999999999</v>
      </c>
      <c r="AF474" s="270">
        <v>0.125</v>
      </c>
      <c r="AG474" s="270">
        <v>0.152</v>
      </c>
      <c r="AH474" s="270">
        <v>1.1850000000000001</v>
      </c>
      <c r="AI474" s="270">
        <v>5.3999999999999999E-2</v>
      </c>
      <c r="AJ474" s="270">
        <v>6.6000000000000003E-2</v>
      </c>
      <c r="AK474" s="270">
        <v>0.08</v>
      </c>
      <c r="AL474" s="270">
        <v>9.7000000000000003E-2</v>
      </c>
      <c r="AM474" s="270">
        <v>0.11899999999999999</v>
      </c>
      <c r="AN474" s="270">
        <v>0.374</v>
      </c>
      <c r="AO474" s="270">
        <v>0.34899999999999998</v>
      </c>
      <c r="AP474" s="270">
        <v>0.5</v>
      </c>
      <c r="AQ474" s="270">
        <v>0.6</v>
      </c>
      <c r="AR474" s="270">
        <v>0.7</v>
      </c>
      <c r="AS474" s="270">
        <v>0.374</v>
      </c>
      <c r="AT474" s="270">
        <v>0.34899999999999998</v>
      </c>
      <c r="AU474" s="270">
        <v>0.32400000000000001</v>
      </c>
      <c r="AV474" s="270">
        <v>0.29899999999999999</v>
      </c>
      <c r="AW474" s="270">
        <v>0.27400000000000002</v>
      </c>
      <c r="AX474" s="270">
        <v>0</v>
      </c>
      <c r="AY474" s="270">
        <v>0</v>
      </c>
      <c r="AZ474" s="270">
        <v>0</v>
      </c>
      <c r="BA474" s="270">
        <v>0</v>
      </c>
      <c r="BB474" s="270">
        <v>0</v>
      </c>
      <c r="BC474" s="270">
        <v>0</v>
      </c>
      <c r="BD474" s="270">
        <v>0</v>
      </c>
      <c r="BE474" s="270">
        <v>0</v>
      </c>
      <c r="BF474" s="270">
        <v>0</v>
      </c>
      <c r="BG474" s="270">
        <v>0</v>
      </c>
    </row>
    <row r="475" spans="1:59">
      <c r="A475" s="267" t="s">
        <v>850</v>
      </c>
      <c r="B475" s="268" t="s">
        <v>395</v>
      </c>
      <c r="C475" s="268">
        <v>0</v>
      </c>
      <c r="D475" s="268">
        <v>0</v>
      </c>
      <c r="E475" s="268"/>
      <c r="F475" s="269" t="e">
        <v>#N/A</v>
      </c>
      <c r="G475" s="270">
        <v>0</v>
      </c>
      <c r="H475" s="270">
        <v>0</v>
      </c>
      <c r="I475" s="270">
        <v>0</v>
      </c>
      <c r="J475" s="270">
        <v>0</v>
      </c>
      <c r="K475" s="270">
        <v>0</v>
      </c>
      <c r="L475" s="270" t="e">
        <v>#VALUE!</v>
      </c>
      <c r="M475" s="271" t="s">
        <v>395</v>
      </c>
      <c r="N475" s="269">
        <v>0</v>
      </c>
      <c r="O475" s="269">
        <v>0</v>
      </c>
      <c r="P475" s="269">
        <v>0</v>
      </c>
      <c r="Q475" s="269">
        <v>0</v>
      </c>
      <c r="R475" s="269">
        <v>0</v>
      </c>
      <c r="S475" s="269" t="s">
        <v>175</v>
      </c>
      <c r="T475" s="270">
        <v>0</v>
      </c>
      <c r="U475" s="270">
        <v>0</v>
      </c>
      <c r="V475" s="270">
        <v>0</v>
      </c>
      <c r="W475" s="270">
        <v>0</v>
      </c>
      <c r="X475" s="270">
        <v>0</v>
      </c>
      <c r="Y475" s="270">
        <v>0</v>
      </c>
      <c r="Z475" s="270">
        <v>0</v>
      </c>
      <c r="AA475" s="270">
        <v>0</v>
      </c>
      <c r="AB475" s="270">
        <v>0</v>
      </c>
      <c r="AC475" s="270">
        <v>0</v>
      </c>
      <c r="AD475" s="270">
        <v>0</v>
      </c>
      <c r="AE475" s="270">
        <v>0</v>
      </c>
      <c r="AF475" s="270">
        <v>0</v>
      </c>
      <c r="AG475" s="270">
        <v>0</v>
      </c>
      <c r="AH475" s="270">
        <v>0</v>
      </c>
      <c r="AI475" s="270">
        <v>0</v>
      </c>
      <c r="AJ475" s="270">
        <v>0</v>
      </c>
      <c r="AK475" s="270">
        <v>0</v>
      </c>
      <c r="AL475" s="270">
        <v>0</v>
      </c>
      <c r="AM475" s="270">
        <v>0</v>
      </c>
      <c r="AN475" s="270">
        <v>0</v>
      </c>
      <c r="AO475" s="270">
        <v>0</v>
      </c>
      <c r="AP475" s="270">
        <v>0</v>
      </c>
      <c r="AQ475" s="270">
        <v>0</v>
      </c>
      <c r="AR475" s="270">
        <v>0</v>
      </c>
      <c r="AS475" s="270">
        <v>0</v>
      </c>
      <c r="AT475" s="270">
        <v>0</v>
      </c>
      <c r="AU475" s="270">
        <v>0</v>
      </c>
      <c r="AV475" s="270">
        <v>0</v>
      </c>
      <c r="AW475" s="270">
        <v>0</v>
      </c>
      <c r="AX475" s="270">
        <v>0</v>
      </c>
      <c r="AY475" s="270">
        <v>0</v>
      </c>
      <c r="AZ475" s="270">
        <v>0</v>
      </c>
      <c r="BA475" s="270">
        <v>0</v>
      </c>
      <c r="BB475" s="270">
        <v>0</v>
      </c>
      <c r="BC475" s="270">
        <v>0</v>
      </c>
      <c r="BD475" s="270">
        <v>0</v>
      </c>
      <c r="BE475" s="270">
        <v>0</v>
      </c>
      <c r="BF475" s="270">
        <v>0</v>
      </c>
      <c r="BG475" s="270">
        <v>0</v>
      </c>
    </row>
    <row r="476" spans="1:59">
      <c r="A476" s="267" t="s">
        <v>851</v>
      </c>
      <c r="B476" s="268">
        <v>0.20299999999999999</v>
      </c>
      <c r="C476" s="268">
        <v>0.88600000000000012</v>
      </c>
      <c r="D476" s="268">
        <v>0</v>
      </c>
      <c r="E476" s="268"/>
      <c r="F476" s="269">
        <v>2581</v>
      </c>
      <c r="G476" s="270">
        <v>0.11700000000000001</v>
      </c>
      <c r="H476" s="270">
        <v>4.4999999999999998E-2</v>
      </c>
      <c r="I476" s="270">
        <v>0</v>
      </c>
      <c r="J476" s="270">
        <v>8.9999999999999993E-3</v>
      </c>
      <c r="K476" s="270">
        <v>3.0000000000000001E-3</v>
      </c>
      <c r="L476" s="270">
        <v>2.899999999999997E-2</v>
      </c>
      <c r="M476" s="271">
        <v>45.331266950794266</v>
      </c>
      <c r="N476" s="269">
        <v>2639</v>
      </c>
      <c r="O476" s="269">
        <v>2684</v>
      </c>
      <c r="P476" s="269">
        <v>2702</v>
      </c>
      <c r="Q476" s="269">
        <v>2742</v>
      </c>
      <c r="R476" s="269">
        <v>2795</v>
      </c>
      <c r="S476" s="269" t="s">
        <v>186</v>
      </c>
      <c r="T476" s="270">
        <v>0.128</v>
      </c>
      <c r="U476" s="270">
        <v>0.13700000000000001</v>
      </c>
      <c r="V476" s="270">
        <v>0.14399999999999999</v>
      </c>
      <c r="W476" s="270">
        <v>0.155</v>
      </c>
      <c r="X476" s="270">
        <v>0.16300000000000001</v>
      </c>
      <c r="Y476" s="270">
        <v>4.7E-2</v>
      </c>
      <c r="Z476" s="270">
        <v>5.1999999999999998E-2</v>
      </c>
      <c r="AA476" s="270">
        <v>5.7000000000000002E-2</v>
      </c>
      <c r="AB476" s="270">
        <v>6.5000000000000002E-2</v>
      </c>
      <c r="AC476" s="270">
        <v>7.0999999999999994E-2</v>
      </c>
      <c r="AD476" s="270">
        <v>0</v>
      </c>
      <c r="AE476" s="270">
        <v>0</v>
      </c>
      <c r="AF476" s="270">
        <v>0</v>
      </c>
      <c r="AG476" s="270">
        <v>0</v>
      </c>
      <c r="AH476" s="270">
        <v>0</v>
      </c>
      <c r="AI476" s="270">
        <v>8.9999999999999993E-3</v>
      </c>
      <c r="AJ476" s="270">
        <v>1.0999999999999999E-2</v>
      </c>
      <c r="AK476" s="270">
        <v>1.4E-2</v>
      </c>
      <c r="AL476" s="270">
        <v>1.6E-2</v>
      </c>
      <c r="AM476" s="270">
        <v>0.02</v>
      </c>
      <c r="AN476" s="270">
        <v>3.0000000000000001E-3</v>
      </c>
      <c r="AO476" s="270">
        <v>3.0000000000000001E-3</v>
      </c>
      <c r="AP476" s="270">
        <v>3.0000000000000001E-3</v>
      </c>
      <c r="AQ476" s="270">
        <v>3.0000000000000001E-3</v>
      </c>
      <c r="AR476" s="270">
        <v>3.0000000000000001E-3</v>
      </c>
      <c r="AS476" s="270">
        <v>2.5999999999999999E-2</v>
      </c>
      <c r="AT476" s="270">
        <v>2.9000000000000001E-2</v>
      </c>
      <c r="AU476" s="270">
        <v>3.1E-2</v>
      </c>
      <c r="AV476" s="270">
        <v>3.4000000000000002E-2</v>
      </c>
      <c r="AW476" s="270">
        <v>3.5999999999999997E-2</v>
      </c>
      <c r="AX476" s="270">
        <v>0.14399999999999999</v>
      </c>
      <c r="AY476" s="270">
        <v>0</v>
      </c>
      <c r="AZ476" s="270">
        <v>0</v>
      </c>
      <c r="BA476" s="270">
        <v>0</v>
      </c>
      <c r="BB476" s="270">
        <v>0</v>
      </c>
      <c r="BC476" s="270">
        <v>0</v>
      </c>
      <c r="BD476" s="270">
        <v>0</v>
      </c>
      <c r="BE476" s="270">
        <v>0</v>
      </c>
      <c r="BF476" s="270">
        <v>0</v>
      </c>
      <c r="BG476" s="270">
        <v>0</v>
      </c>
    </row>
    <row r="477" spans="1:59">
      <c r="A477" s="267" t="s">
        <v>852</v>
      </c>
      <c r="B477" s="268">
        <v>0.5</v>
      </c>
      <c r="C477" s="268">
        <v>0.72199999999999998</v>
      </c>
      <c r="D477" s="268">
        <v>1E-3</v>
      </c>
      <c r="E477" s="268"/>
      <c r="F477" s="269">
        <v>5133</v>
      </c>
      <c r="G477" s="270">
        <v>0.28999999999999998</v>
      </c>
      <c r="H477" s="270">
        <v>1.4E-2</v>
      </c>
      <c r="I477" s="270">
        <v>0</v>
      </c>
      <c r="J477" s="270">
        <v>0.01</v>
      </c>
      <c r="K477" s="270">
        <v>0.1</v>
      </c>
      <c r="L477" s="270">
        <v>8.4999999999999964E-2</v>
      </c>
      <c r="M477" s="271">
        <v>56.497175141242941</v>
      </c>
      <c r="N477" s="269">
        <v>5235</v>
      </c>
      <c r="O477" s="269">
        <v>5339</v>
      </c>
      <c r="P477" s="269">
        <v>5445</v>
      </c>
      <c r="Q477" s="269">
        <v>5554</v>
      </c>
      <c r="R477" s="269">
        <v>5665</v>
      </c>
      <c r="S477" s="269" t="s">
        <v>211</v>
      </c>
      <c r="T477" s="270">
        <v>0.31900000000000001</v>
      </c>
      <c r="U477" s="270">
        <v>0.32600000000000001</v>
      </c>
      <c r="V477" s="270">
        <v>0.33200000000000002</v>
      </c>
      <c r="W477" s="270">
        <v>0.33900000000000002</v>
      </c>
      <c r="X477" s="270">
        <v>0.34599999999999997</v>
      </c>
      <c r="Y477" s="270">
        <v>1.4E-2</v>
      </c>
      <c r="Z477" s="270">
        <v>1.6E-2</v>
      </c>
      <c r="AA477" s="270">
        <v>1.7999999999999999E-2</v>
      </c>
      <c r="AB477" s="270">
        <v>0.02</v>
      </c>
      <c r="AC477" s="270">
        <v>2.1999999999999999E-2</v>
      </c>
      <c r="AD477" s="270">
        <v>0</v>
      </c>
      <c r="AE477" s="270">
        <v>0</v>
      </c>
      <c r="AF477" s="270">
        <v>0</v>
      </c>
      <c r="AG477" s="270">
        <v>0</v>
      </c>
      <c r="AH477" s="270">
        <v>0</v>
      </c>
      <c r="AI477" s="270">
        <v>0.01</v>
      </c>
      <c r="AJ477" s="270">
        <v>1.4999999999999999E-2</v>
      </c>
      <c r="AK477" s="270">
        <v>0.02</v>
      </c>
      <c r="AL477" s="270">
        <v>0.16900000000000001</v>
      </c>
      <c r="AM477" s="270">
        <v>0.2</v>
      </c>
      <c r="AN477" s="270">
        <v>0.10199999999999999</v>
      </c>
      <c r="AO477" s="270">
        <v>0.11</v>
      </c>
      <c r="AP477" s="270">
        <v>0.12</v>
      </c>
      <c r="AQ477" s="270">
        <v>0.13</v>
      </c>
      <c r="AR477" s="270">
        <v>0.14000000000000001</v>
      </c>
      <c r="AS477" s="270">
        <v>7.1999999999999995E-2</v>
      </c>
      <c r="AT477" s="270">
        <v>7.0999999999999994E-2</v>
      </c>
      <c r="AU477" s="270">
        <v>7.0000000000000007E-2</v>
      </c>
      <c r="AV477" s="270">
        <v>6.9000000000000006E-2</v>
      </c>
      <c r="AW477" s="270">
        <v>6.8000000000000005E-2</v>
      </c>
      <c r="AX477" s="270">
        <v>0</v>
      </c>
      <c r="AY477" s="270">
        <v>0</v>
      </c>
      <c r="AZ477" s="270">
        <v>0</v>
      </c>
      <c r="BA477" s="270">
        <v>0</v>
      </c>
      <c r="BB477" s="270">
        <v>0</v>
      </c>
      <c r="BC477" s="270">
        <v>0</v>
      </c>
      <c r="BD477" s="270">
        <v>0</v>
      </c>
      <c r="BE477" s="270">
        <v>0</v>
      </c>
      <c r="BF477" s="270">
        <v>0</v>
      </c>
      <c r="BG477" s="270">
        <v>0</v>
      </c>
    </row>
    <row r="478" spans="1:59">
      <c r="A478" s="267" t="s">
        <v>853</v>
      </c>
      <c r="B478" s="268">
        <v>2.8561666666666667</v>
      </c>
      <c r="C478" s="268">
        <v>11</v>
      </c>
      <c r="D478" s="268">
        <v>0.32100000000000001</v>
      </c>
      <c r="E478" s="268"/>
      <c r="F478" s="269">
        <v>19216</v>
      </c>
      <c r="G478" s="270">
        <v>0.35299999999999998</v>
      </c>
      <c r="H478" s="270">
        <v>9.1999999999999998E-2</v>
      </c>
      <c r="I478" s="270">
        <v>7.0000000000000007E-2</v>
      </c>
      <c r="J478" s="270">
        <v>1.1339999999999999</v>
      </c>
      <c r="K478" s="270">
        <v>0.55000000000000004</v>
      </c>
      <c r="L478" s="270">
        <v>0.33616666666666672</v>
      </c>
      <c r="M478" s="271">
        <v>18.370108243130723</v>
      </c>
      <c r="N478" s="269">
        <v>20753</v>
      </c>
      <c r="O478" s="269">
        <v>22828</v>
      </c>
      <c r="P478" s="269">
        <v>25111</v>
      </c>
      <c r="Q478" s="269">
        <v>27622</v>
      </c>
      <c r="R478" s="269">
        <v>30385</v>
      </c>
      <c r="S478" s="269" t="s">
        <v>187</v>
      </c>
      <c r="T478" s="270">
        <v>0.38600000000000001</v>
      </c>
      <c r="U478" s="270">
        <v>0.42399999999999999</v>
      </c>
      <c r="V478" s="270">
        <v>0.46700000000000003</v>
      </c>
      <c r="W478" s="270">
        <v>0.51300000000000001</v>
      </c>
      <c r="X478" s="270">
        <v>0.56399999999999995</v>
      </c>
      <c r="Y478" s="270">
        <v>9.4E-2</v>
      </c>
      <c r="Z478" s="270">
        <v>0.10299999999999999</v>
      </c>
      <c r="AA478" s="270">
        <v>0.114</v>
      </c>
      <c r="AB478" s="270">
        <v>0.125</v>
      </c>
      <c r="AC478" s="270">
        <v>0.13800000000000001</v>
      </c>
      <c r="AD478" s="270">
        <v>9.5000000000000001E-2</v>
      </c>
      <c r="AE478" s="270">
        <v>0.105</v>
      </c>
      <c r="AF478" s="270">
        <v>0.11600000000000001</v>
      </c>
      <c r="AG478" s="270">
        <v>0.127</v>
      </c>
      <c r="AH478" s="270">
        <v>0.14000000000000001</v>
      </c>
      <c r="AI478" s="270">
        <v>1.2210000000000001</v>
      </c>
      <c r="AJ478" s="270">
        <v>1.3440000000000001</v>
      </c>
      <c r="AK478" s="270">
        <v>1.478</v>
      </c>
      <c r="AL478" s="270">
        <v>1.6259999999999999</v>
      </c>
      <c r="AM478" s="270">
        <v>1.788</v>
      </c>
      <c r="AN478" s="270">
        <v>0.432</v>
      </c>
      <c r="AO478" s="270">
        <v>0.47499999999999998</v>
      </c>
      <c r="AP478" s="270">
        <v>0.52300000000000002</v>
      </c>
      <c r="AQ478" s="270">
        <v>0.57499999999999996</v>
      </c>
      <c r="AR478" s="270">
        <v>0.63200000000000001</v>
      </c>
      <c r="AS478" s="270">
        <v>0.34</v>
      </c>
      <c r="AT478" s="270">
        <v>0.375</v>
      </c>
      <c r="AU478" s="270">
        <v>0.41199999999999998</v>
      </c>
      <c r="AV478" s="270">
        <v>0.45300000000000001</v>
      </c>
      <c r="AW478" s="270">
        <v>0.498</v>
      </c>
      <c r="AX478" s="270">
        <v>0</v>
      </c>
      <c r="AY478" s="270">
        <v>0</v>
      </c>
      <c r="AZ478" s="270">
        <v>1.1100000000000001</v>
      </c>
      <c r="BA478" s="270">
        <v>0</v>
      </c>
      <c r="BB478" s="270">
        <v>0</v>
      </c>
      <c r="BC478" s="270">
        <v>0</v>
      </c>
      <c r="BD478" s="270">
        <v>0</v>
      </c>
      <c r="BE478" s="270">
        <v>0</v>
      </c>
      <c r="BF478" s="270">
        <v>0</v>
      </c>
      <c r="BG478" s="270">
        <v>0</v>
      </c>
    </row>
    <row r="479" spans="1:59">
      <c r="A479" s="267" t="s">
        <v>854</v>
      </c>
      <c r="B479" s="268">
        <v>0.1615</v>
      </c>
      <c r="C479" s="268">
        <v>0.35799999999999998</v>
      </c>
      <c r="D479" s="268">
        <v>0</v>
      </c>
      <c r="E479" s="268"/>
      <c r="F479" s="269">
        <v>2684</v>
      </c>
      <c r="G479" s="270">
        <v>0.13900000000000001</v>
      </c>
      <c r="H479" s="270">
        <v>0.02</v>
      </c>
      <c r="I479" s="270">
        <v>0</v>
      </c>
      <c r="J479" s="270">
        <v>0</v>
      </c>
      <c r="K479" s="270">
        <v>0</v>
      </c>
      <c r="L479" s="270">
        <v>2.5000000000000022E-3</v>
      </c>
      <c r="M479" s="271">
        <v>51.788375558867365</v>
      </c>
      <c r="N479" s="269">
        <v>2864</v>
      </c>
      <c r="O479" s="269">
        <v>3013</v>
      </c>
      <c r="P479" s="269">
        <v>3168</v>
      </c>
      <c r="Q479" s="269">
        <v>3330</v>
      </c>
      <c r="R479" s="269">
        <v>3368</v>
      </c>
      <c r="S479" s="269" t="s">
        <v>186</v>
      </c>
      <c r="T479" s="270">
        <v>0.20300000000000001</v>
      </c>
      <c r="U479" s="270">
        <v>0.21299999999999999</v>
      </c>
      <c r="V479" s="270">
        <v>0.224</v>
      </c>
      <c r="W479" s="270">
        <v>0.23499999999999999</v>
      </c>
      <c r="X479" s="270">
        <v>0.24399999999999999</v>
      </c>
      <c r="Y479" s="270">
        <v>5.0999999999999997E-2</v>
      </c>
      <c r="Z479" s="270">
        <v>7.0999999999999994E-2</v>
      </c>
      <c r="AA479" s="270">
        <v>8.1000000000000003E-2</v>
      </c>
      <c r="AB479" s="270">
        <v>9.0999999999999998E-2</v>
      </c>
      <c r="AC479" s="270">
        <v>0.10100000000000001</v>
      </c>
      <c r="AD479" s="270">
        <v>0</v>
      </c>
      <c r="AE479" s="270">
        <v>0</v>
      </c>
      <c r="AF479" s="270">
        <v>0</v>
      </c>
      <c r="AG479" s="270">
        <v>0</v>
      </c>
      <c r="AH479" s="270">
        <v>0</v>
      </c>
      <c r="AI479" s="270">
        <v>0</v>
      </c>
      <c r="AJ479" s="270">
        <v>0</v>
      </c>
      <c r="AK479" s="270">
        <v>0</v>
      </c>
      <c r="AL479" s="270">
        <v>0</v>
      </c>
      <c r="AM479" s="270">
        <v>0</v>
      </c>
      <c r="AN479" s="270">
        <v>1.0999999999999999E-2</v>
      </c>
      <c r="AO479" s="270">
        <v>1.2999999999999999E-2</v>
      </c>
      <c r="AP479" s="270">
        <v>1.4E-2</v>
      </c>
      <c r="AQ479" s="270">
        <v>1.4999999999999999E-2</v>
      </c>
      <c r="AR479" s="270">
        <v>1.6E-2</v>
      </c>
      <c r="AS479" s="270">
        <v>5.0000000000000001E-3</v>
      </c>
      <c r="AT479" s="270">
        <v>5.0000000000000001E-3</v>
      </c>
      <c r="AU479" s="270">
        <v>6.0000000000000001E-3</v>
      </c>
      <c r="AV479" s="270">
        <v>6.0000000000000001E-3</v>
      </c>
      <c r="AW479" s="270">
        <v>7.0000000000000001E-3</v>
      </c>
      <c r="AX479" s="270">
        <v>0</v>
      </c>
      <c r="AY479" s="270">
        <v>0</v>
      </c>
      <c r="AZ479" s="270">
        <v>0</v>
      </c>
      <c r="BA479" s="270">
        <v>0</v>
      </c>
      <c r="BB479" s="270">
        <v>0</v>
      </c>
      <c r="BC479" s="270">
        <v>0</v>
      </c>
      <c r="BD479" s="270">
        <v>0</v>
      </c>
      <c r="BE479" s="270">
        <v>0</v>
      </c>
      <c r="BF479" s="270">
        <v>0</v>
      </c>
      <c r="BG479" s="270">
        <v>0</v>
      </c>
    </row>
    <row r="480" spans="1:59">
      <c r="A480" s="267" t="s">
        <v>855</v>
      </c>
      <c r="B480" s="268">
        <v>0.31825000000000003</v>
      </c>
      <c r="C480" s="268">
        <v>0.51900000000000002</v>
      </c>
      <c r="D480" s="268">
        <v>0</v>
      </c>
      <c r="E480" s="268"/>
      <c r="F480" s="269">
        <v>5300</v>
      </c>
      <c r="G480" s="270">
        <v>0.248</v>
      </c>
      <c r="H480" s="270">
        <v>3.0000000000000001E-3</v>
      </c>
      <c r="I480" s="270">
        <v>0</v>
      </c>
      <c r="J480" s="270">
        <v>0</v>
      </c>
      <c r="K480" s="270">
        <v>1.2E-2</v>
      </c>
      <c r="L480" s="270">
        <v>5.5250000000000021E-2</v>
      </c>
      <c r="M480" s="271">
        <v>46.79245283018868</v>
      </c>
      <c r="N480" s="269">
        <v>6155</v>
      </c>
      <c r="O480" s="269">
        <v>6871</v>
      </c>
      <c r="P480" s="269">
        <v>8000</v>
      </c>
      <c r="Q480" s="269">
        <v>8000</v>
      </c>
      <c r="R480" s="269">
        <v>8000</v>
      </c>
      <c r="S480" s="269" t="s">
        <v>211</v>
      </c>
      <c r="T480" s="270">
        <v>0.41799999999999998</v>
      </c>
      <c r="U480" s="270">
        <v>0.46800000000000003</v>
      </c>
      <c r="V480" s="270">
        <v>0.49299999999999999</v>
      </c>
      <c r="W480" s="270">
        <v>0.5</v>
      </c>
      <c r="X480" s="270">
        <v>0.5</v>
      </c>
      <c r="Y480" s="270">
        <v>0</v>
      </c>
      <c r="Z480" s="270">
        <v>0</v>
      </c>
      <c r="AA480" s="270">
        <v>0</v>
      </c>
      <c r="AB480" s="270">
        <v>0</v>
      </c>
      <c r="AC480" s="270">
        <v>0</v>
      </c>
      <c r="AD480" s="270">
        <v>0</v>
      </c>
      <c r="AE480" s="270">
        <v>0</v>
      </c>
      <c r="AF480" s="270">
        <v>0</v>
      </c>
      <c r="AG480" s="270">
        <v>0</v>
      </c>
      <c r="AH480" s="270">
        <v>0</v>
      </c>
      <c r="AI480" s="270">
        <v>0</v>
      </c>
      <c r="AJ480" s="270">
        <v>0</v>
      </c>
      <c r="AK480" s="270">
        <v>0</v>
      </c>
      <c r="AL480" s="270">
        <v>0</v>
      </c>
      <c r="AM480" s="270">
        <v>0</v>
      </c>
      <c r="AN480" s="270">
        <v>0</v>
      </c>
      <c r="AO480" s="270">
        <v>0</v>
      </c>
      <c r="AP480" s="270">
        <v>0</v>
      </c>
      <c r="AQ480" s="270">
        <v>0</v>
      </c>
      <c r="AR480" s="270">
        <v>0</v>
      </c>
      <c r="AS480" s="270">
        <v>0.19500000000000001</v>
      </c>
      <c r="AT480" s="270">
        <v>0.219</v>
      </c>
      <c r="AU480" s="270">
        <v>0.23</v>
      </c>
      <c r="AV480" s="270">
        <v>0.23400000000000001</v>
      </c>
      <c r="AW480" s="270">
        <v>0.23400000000000001</v>
      </c>
      <c r="AX480" s="270">
        <v>0</v>
      </c>
      <c r="AY480" s="270">
        <v>0</v>
      </c>
      <c r="AZ480" s="270">
        <v>0</v>
      </c>
      <c r="BA480" s="270">
        <v>0</v>
      </c>
      <c r="BB480" s="270">
        <v>0</v>
      </c>
      <c r="BC480" s="270">
        <v>0</v>
      </c>
      <c r="BD480" s="270">
        <v>0</v>
      </c>
      <c r="BE480" s="270">
        <v>0</v>
      </c>
      <c r="BF480" s="270">
        <v>0</v>
      </c>
      <c r="BG480" s="270">
        <v>0</v>
      </c>
    </row>
    <row r="481" spans="1:59">
      <c r="A481" s="267" t="s">
        <v>856</v>
      </c>
      <c r="B481" s="268">
        <v>0.12391666666666667</v>
      </c>
      <c r="C481" s="268">
        <v>0.5</v>
      </c>
      <c r="D481" s="268">
        <v>0</v>
      </c>
      <c r="E481" s="268"/>
      <c r="F481" s="269">
        <v>1719</v>
      </c>
      <c r="G481" s="270">
        <v>0.122</v>
      </c>
      <c r="H481" s="270">
        <v>4.5999999999999999E-2</v>
      </c>
      <c r="I481" s="270">
        <v>0</v>
      </c>
      <c r="J481" s="270">
        <v>0</v>
      </c>
      <c r="K481" s="270">
        <v>3.5000000000000003E-2</v>
      </c>
      <c r="L481" s="270">
        <v>-7.9083333333333311E-2</v>
      </c>
      <c r="M481" s="271">
        <v>70.971495055264683</v>
      </c>
      <c r="N481" s="269">
        <v>1759</v>
      </c>
      <c r="O481" s="269">
        <v>1839</v>
      </c>
      <c r="P481" s="269">
        <v>1929</v>
      </c>
      <c r="Q481" s="269">
        <v>2019</v>
      </c>
      <c r="R481" s="269">
        <v>2119</v>
      </c>
      <c r="S481" s="269" t="s">
        <v>208</v>
      </c>
      <c r="T481" s="270">
        <v>0.125</v>
      </c>
      <c r="U481" s="270">
        <v>0.13100000000000001</v>
      </c>
      <c r="V481" s="270">
        <v>0.13700000000000001</v>
      </c>
      <c r="W481" s="270">
        <v>0.14299999999999999</v>
      </c>
      <c r="X481" s="270">
        <v>0.15</v>
      </c>
      <c r="Y481" s="270">
        <v>4.7E-2</v>
      </c>
      <c r="Z481" s="270">
        <v>4.9000000000000002E-2</v>
      </c>
      <c r="AA481" s="270">
        <v>5.0999999999999997E-2</v>
      </c>
      <c r="AB481" s="270">
        <v>5.3999999999999999E-2</v>
      </c>
      <c r="AC481" s="270">
        <v>5.7000000000000002E-2</v>
      </c>
      <c r="AD481" s="270">
        <v>0</v>
      </c>
      <c r="AE481" s="270">
        <v>0</v>
      </c>
      <c r="AF481" s="270">
        <v>0</v>
      </c>
      <c r="AG481" s="270">
        <v>0</v>
      </c>
      <c r="AH481" s="270">
        <v>0</v>
      </c>
      <c r="AI481" s="270">
        <v>0</v>
      </c>
      <c r="AJ481" s="270">
        <v>0</v>
      </c>
      <c r="AK481" s="270">
        <v>0</v>
      </c>
      <c r="AL481" s="270">
        <v>0</v>
      </c>
      <c r="AM481" s="270">
        <v>0</v>
      </c>
      <c r="AN481" s="270">
        <v>3.5999999999999997E-2</v>
      </c>
      <c r="AO481" s="270">
        <v>3.7999999999999999E-2</v>
      </c>
      <c r="AP481" s="270">
        <v>0.04</v>
      </c>
      <c r="AQ481" s="270">
        <v>4.2999999999999997E-2</v>
      </c>
      <c r="AR481" s="270">
        <v>4.4999999999999998E-2</v>
      </c>
      <c r="AS481" s="270">
        <v>1.2E-2</v>
      </c>
      <c r="AT481" s="270">
        <v>1.2E-2</v>
      </c>
      <c r="AU481" s="270">
        <v>1.2999999999999999E-2</v>
      </c>
      <c r="AV481" s="270">
        <v>1.4E-2</v>
      </c>
      <c r="AW481" s="270">
        <v>1.4E-2</v>
      </c>
      <c r="AX481" s="270">
        <v>0</v>
      </c>
      <c r="AY481" s="270">
        <v>0</v>
      </c>
      <c r="AZ481" s="270">
        <v>0</v>
      </c>
      <c r="BA481" s="270">
        <v>0</v>
      </c>
      <c r="BB481" s="270">
        <v>0</v>
      </c>
      <c r="BC481" s="270">
        <v>0</v>
      </c>
      <c r="BD481" s="270">
        <v>0</v>
      </c>
      <c r="BE481" s="270">
        <v>0</v>
      </c>
      <c r="BF481" s="270">
        <v>0</v>
      </c>
      <c r="BG481" s="270">
        <v>0</v>
      </c>
    </row>
    <row r="482" spans="1:59">
      <c r="A482" s="267" t="s">
        <v>857</v>
      </c>
      <c r="B482" s="268">
        <v>1.3969166666666666</v>
      </c>
      <c r="C482" s="268">
        <v>2.4009999999999967</v>
      </c>
      <c r="D482" s="268">
        <v>0.157</v>
      </c>
      <c r="E482" s="268"/>
      <c r="F482" s="269">
        <v>600</v>
      </c>
      <c r="G482" s="270">
        <v>0.72799999999999998</v>
      </c>
      <c r="H482" s="270">
        <v>0.09</v>
      </c>
      <c r="I482" s="270">
        <v>0</v>
      </c>
      <c r="J482" s="270">
        <v>0</v>
      </c>
      <c r="K482" s="270">
        <v>0.39900000000000002</v>
      </c>
      <c r="L482" s="270">
        <v>2.2916666666666474E-2</v>
      </c>
      <c r="M482" s="271">
        <v>1213.3333333333333</v>
      </c>
      <c r="N482" s="269">
        <v>682</v>
      </c>
      <c r="O482" s="269">
        <v>714</v>
      </c>
      <c r="P482" s="269">
        <v>746</v>
      </c>
      <c r="Q482" s="269">
        <v>778</v>
      </c>
      <c r="R482" s="269">
        <v>810</v>
      </c>
      <c r="S482" s="269" t="s">
        <v>199</v>
      </c>
      <c r="T482" s="270">
        <v>0.75</v>
      </c>
      <c r="U482" s="270">
        <v>0.755</v>
      </c>
      <c r="V482" s="270">
        <v>0.76</v>
      </c>
      <c r="W482" s="270">
        <v>0.76500000000000001</v>
      </c>
      <c r="X482" s="270">
        <v>0.77</v>
      </c>
      <c r="Y482" s="270">
        <v>0.11899999999999999</v>
      </c>
      <c r="Z482" s="270">
        <v>0.129</v>
      </c>
      <c r="AA482" s="270">
        <v>0.13900000000000001</v>
      </c>
      <c r="AB482" s="270">
        <v>0.14899999999999999</v>
      </c>
      <c r="AC482" s="270">
        <v>0.159</v>
      </c>
      <c r="AD482" s="270">
        <v>0</v>
      </c>
      <c r="AE482" s="270">
        <v>0</v>
      </c>
      <c r="AF482" s="270">
        <v>0</v>
      </c>
      <c r="AG482" s="270">
        <v>0</v>
      </c>
      <c r="AH482" s="270">
        <v>0</v>
      </c>
      <c r="AI482" s="270">
        <v>0</v>
      </c>
      <c r="AJ482" s="270">
        <v>0</v>
      </c>
      <c r="AK482" s="270">
        <v>0</v>
      </c>
      <c r="AL482" s="270">
        <v>0</v>
      </c>
      <c r="AM482" s="270">
        <v>0</v>
      </c>
      <c r="AN482" s="270">
        <v>0.45500000000000002</v>
      </c>
      <c r="AO482" s="270">
        <v>0.46200000000000002</v>
      </c>
      <c r="AP482" s="270">
        <v>0.46700000000000003</v>
      </c>
      <c r="AQ482" s="270">
        <v>0.47399999999999998</v>
      </c>
      <c r="AR482" s="270">
        <v>0.47899999999999998</v>
      </c>
      <c r="AS482" s="270">
        <v>0.51800000000000002</v>
      </c>
      <c r="AT482" s="270">
        <v>0.52700000000000002</v>
      </c>
      <c r="AU482" s="270">
        <v>0.53400000000000003</v>
      </c>
      <c r="AV482" s="270">
        <v>0.54300000000000004</v>
      </c>
      <c r="AW482" s="270">
        <v>0.55100000000000005</v>
      </c>
      <c r="AX482" s="270">
        <v>1</v>
      </c>
      <c r="AY482" s="270">
        <v>0</v>
      </c>
      <c r="AZ482" s="270">
        <v>0</v>
      </c>
      <c r="BA482" s="270">
        <v>0</v>
      </c>
      <c r="BB482" s="270">
        <v>0</v>
      </c>
      <c r="BC482" s="270">
        <v>0</v>
      </c>
      <c r="BD482" s="270">
        <v>0</v>
      </c>
      <c r="BE482" s="270">
        <v>0</v>
      </c>
      <c r="BF482" s="270">
        <v>0</v>
      </c>
      <c r="BG482" s="270">
        <v>0</v>
      </c>
    </row>
    <row r="483" spans="1:59">
      <c r="A483" s="267" t="s">
        <v>858</v>
      </c>
      <c r="B483" s="268">
        <v>3.6116666666666664</v>
      </c>
      <c r="C483" s="268">
        <v>14.49</v>
      </c>
      <c r="D483" s="268">
        <v>0.7330000000000001</v>
      </c>
      <c r="E483" s="268"/>
      <c r="F483" s="269">
        <v>13000</v>
      </c>
      <c r="G483" s="270">
        <v>1.4</v>
      </c>
      <c r="H483" s="270">
        <v>0.59</v>
      </c>
      <c r="I483" s="270">
        <v>4.0000000000000001E-3</v>
      </c>
      <c r="J483" s="270">
        <v>0.06</v>
      </c>
      <c r="K483" s="270">
        <v>8.0000000000000002E-3</v>
      </c>
      <c r="L483" s="270">
        <v>0.81666666666666643</v>
      </c>
      <c r="M483" s="271">
        <v>107.69230769230769</v>
      </c>
      <c r="N483" s="269">
        <v>17689</v>
      </c>
      <c r="O483" s="269">
        <v>20140</v>
      </c>
      <c r="P483" s="269">
        <v>22569</v>
      </c>
      <c r="Q483" s="269">
        <v>24990</v>
      </c>
      <c r="R483" s="269">
        <v>25750</v>
      </c>
      <c r="S483" s="269" t="s">
        <v>163</v>
      </c>
      <c r="T483" s="270">
        <v>1.51</v>
      </c>
      <c r="U483" s="270">
        <v>1.69</v>
      </c>
      <c r="V483" s="270">
        <v>1.875</v>
      </c>
      <c r="W483" s="270">
        <v>2.1</v>
      </c>
      <c r="X483" s="270">
        <v>2.31</v>
      </c>
      <c r="Y483" s="270">
        <v>1.05</v>
      </c>
      <c r="Z483" s="270">
        <v>1.24</v>
      </c>
      <c r="AA483" s="270">
        <v>1.57</v>
      </c>
      <c r="AB483" s="270">
        <v>1.9</v>
      </c>
      <c r="AC483" s="270">
        <v>2.09</v>
      </c>
      <c r="AD483" s="270">
        <v>0.01</v>
      </c>
      <c r="AE483" s="270">
        <v>0.02</v>
      </c>
      <c r="AF483" s="270">
        <v>0.02</v>
      </c>
      <c r="AG483" s="270">
        <v>0.03</v>
      </c>
      <c r="AH483" s="270">
        <v>3.3000000000000002E-2</v>
      </c>
      <c r="AI483" s="270">
        <v>7.0000000000000007E-2</v>
      </c>
      <c r="AJ483" s="270">
        <v>0.09</v>
      </c>
      <c r="AK483" s="270">
        <v>0.1</v>
      </c>
      <c r="AL483" s="270">
        <v>0.11</v>
      </c>
      <c r="AM483" s="270">
        <v>0.121</v>
      </c>
      <c r="AN483" s="270">
        <v>0.24</v>
      </c>
      <c r="AO483" s="270">
        <v>0.28000000000000003</v>
      </c>
      <c r="AP483" s="270">
        <v>0.28999999999999998</v>
      </c>
      <c r="AQ483" s="270">
        <v>0.3</v>
      </c>
      <c r="AR483" s="270">
        <v>3.3000000000000002E-2</v>
      </c>
      <c r="AS483" s="270">
        <v>6.0000000000000001E-3</v>
      </c>
      <c r="AT483" s="270">
        <v>7.0000000000000001E-3</v>
      </c>
      <c r="AU483" s="270">
        <v>8.9999999999999993E-3</v>
      </c>
      <c r="AV483" s="270">
        <v>0.01</v>
      </c>
      <c r="AW483" s="270">
        <v>0.01</v>
      </c>
      <c r="AX483" s="270">
        <v>0</v>
      </c>
      <c r="AY483" s="270">
        <v>0</v>
      </c>
      <c r="AZ483" s="270">
        <v>0</v>
      </c>
      <c r="BA483" s="270">
        <v>0</v>
      </c>
      <c r="BB483" s="270">
        <v>0</v>
      </c>
      <c r="BC483" s="270">
        <v>0</v>
      </c>
      <c r="BD483" s="270">
        <v>0</v>
      </c>
      <c r="BE483" s="270">
        <v>0</v>
      </c>
      <c r="BF483" s="270">
        <v>0</v>
      </c>
      <c r="BG483" s="270">
        <v>0</v>
      </c>
    </row>
    <row r="484" spans="1:59">
      <c r="A484" s="267" t="s">
        <v>859</v>
      </c>
      <c r="B484" s="268">
        <v>0.55733333333333324</v>
      </c>
      <c r="C484" s="268">
        <v>1.147</v>
      </c>
      <c r="D484" s="268">
        <v>0</v>
      </c>
      <c r="E484" s="268"/>
      <c r="F484" s="269">
        <v>6926</v>
      </c>
      <c r="G484" s="270">
        <v>0.40799999999999997</v>
      </c>
      <c r="H484" s="270">
        <v>3.2000000000000001E-2</v>
      </c>
      <c r="I484" s="270">
        <v>0</v>
      </c>
      <c r="J484" s="270">
        <v>7.0000000000000001E-3</v>
      </c>
      <c r="K484" s="270">
        <v>3.6999999999999998E-2</v>
      </c>
      <c r="L484" s="270">
        <v>7.3333333333333306E-2</v>
      </c>
      <c r="M484" s="271">
        <v>58.908460872076233</v>
      </c>
      <c r="N484" s="269">
        <v>7255</v>
      </c>
      <c r="O484" s="269">
        <v>7590</v>
      </c>
      <c r="P484" s="269">
        <v>7925</v>
      </c>
      <c r="Q484" s="269">
        <v>8260</v>
      </c>
      <c r="R484" s="269">
        <v>8595</v>
      </c>
      <c r="S484" s="269" t="s">
        <v>130</v>
      </c>
      <c r="T484" s="270">
        <v>0.58699999999999997</v>
      </c>
      <c r="U484" s="270">
        <v>0.58799999999999997</v>
      </c>
      <c r="V484" s="270">
        <v>0.59899999999999998</v>
      </c>
      <c r="W484" s="270">
        <v>0.59</v>
      </c>
      <c r="X484" s="270">
        <v>0.60099999999999998</v>
      </c>
      <c r="Y484" s="270">
        <v>7.0000000000000007E-2</v>
      </c>
      <c r="Z484" s="270">
        <v>0.08</v>
      </c>
      <c r="AA484" s="270">
        <v>8.5000000000000006E-2</v>
      </c>
      <c r="AB484" s="270">
        <v>9.0999999999999998E-2</v>
      </c>
      <c r="AC484" s="270">
        <v>9.6000000000000002E-2</v>
      </c>
      <c r="AD484" s="270">
        <v>0</v>
      </c>
      <c r="AE484" s="270">
        <v>0</v>
      </c>
      <c r="AF484" s="270">
        <v>0</v>
      </c>
      <c r="AG484" s="270">
        <v>0</v>
      </c>
      <c r="AH484" s="270">
        <v>0</v>
      </c>
      <c r="AI484" s="270">
        <v>8.9999999999999993E-3</v>
      </c>
      <c r="AJ484" s="270">
        <v>1.0999999999999999E-2</v>
      </c>
      <c r="AK484" s="270">
        <v>1.2E-2</v>
      </c>
      <c r="AL484" s="270">
        <v>1.2E-2</v>
      </c>
      <c r="AM484" s="270">
        <v>1.4E-2</v>
      </c>
      <c r="AN484" s="270">
        <v>0.04</v>
      </c>
      <c r="AO484" s="270">
        <v>0.04</v>
      </c>
      <c r="AP484" s="270">
        <v>4.8000000000000001E-2</v>
      </c>
      <c r="AQ484" s="270">
        <v>5.3999999999999999E-2</v>
      </c>
      <c r="AR484" s="270">
        <v>0.06</v>
      </c>
      <c r="AS484" s="270">
        <v>3.3000000000000002E-2</v>
      </c>
      <c r="AT484" s="270">
        <v>3.4000000000000002E-2</v>
      </c>
      <c r="AU484" s="270">
        <v>3.5000000000000003E-2</v>
      </c>
      <c r="AV484" s="270">
        <v>3.5000000000000003E-2</v>
      </c>
      <c r="AW484" s="270">
        <v>3.5999999999999997E-2</v>
      </c>
      <c r="AX484" s="270">
        <v>0</v>
      </c>
      <c r="AY484" s="270">
        <v>0</v>
      </c>
      <c r="AZ484" s="270">
        <v>0</v>
      </c>
      <c r="BA484" s="270">
        <v>0</v>
      </c>
      <c r="BB484" s="270">
        <v>0</v>
      </c>
      <c r="BC484" s="270">
        <v>0</v>
      </c>
      <c r="BD484" s="270">
        <v>0</v>
      </c>
      <c r="BE484" s="270">
        <v>0</v>
      </c>
      <c r="BF484" s="270">
        <v>0</v>
      </c>
      <c r="BG484" s="270">
        <v>0</v>
      </c>
    </row>
    <row r="485" spans="1:59">
      <c r="A485" s="267" t="s">
        <v>860</v>
      </c>
      <c r="B485" s="268">
        <v>0.47266666666666662</v>
      </c>
      <c r="C485" s="268">
        <v>1.4179999999999999</v>
      </c>
      <c r="D485" s="268">
        <v>0</v>
      </c>
      <c r="E485" s="268"/>
      <c r="F485" s="269">
        <v>5405</v>
      </c>
      <c r="G485" s="270">
        <v>0.41099999999999998</v>
      </c>
      <c r="H485" s="270">
        <v>0</v>
      </c>
      <c r="I485" s="270">
        <v>0</v>
      </c>
      <c r="J485" s="270">
        <v>0</v>
      </c>
      <c r="K485" s="270">
        <v>0</v>
      </c>
      <c r="L485" s="270">
        <v>6.1666666666666647E-2</v>
      </c>
      <c r="M485" s="271">
        <v>76.040703052728958</v>
      </c>
      <c r="N485" s="269">
        <v>5500</v>
      </c>
      <c r="O485" s="269">
        <v>5700</v>
      </c>
      <c r="P485" s="269">
        <v>6000</v>
      </c>
      <c r="Q485" s="269">
        <v>6600</v>
      </c>
      <c r="R485" s="269">
        <v>6800</v>
      </c>
      <c r="S485" s="269" t="s">
        <v>216</v>
      </c>
      <c r="T485" s="270">
        <v>0.54900000000000004</v>
      </c>
      <c r="U485" s="270">
        <v>0.6</v>
      </c>
      <c r="V485" s="270">
        <v>0.8</v>
      </c>
      <c r="W485" s="270">
        <v>0.9</v>
      </c>
      <c r="X485" s="270">
        <v>0.99</v>
      </c>
      <c r="Y485" s="270">
        <v>0</v>
      </c>
      <c r="Z485" s="270">
        <v>0</v>
      </c>
      <c r="AA485" s="270">
        <v>0</v>
      </c>
      <c r="AB485" s="270">
        <v>0</v>
      </c>
      <c r="AC485" s="270">
        <v>0</v>
      </c>
      <c r="AD485" s="270">
        <v>0</v>
      </c>
      <c r="AE485" s="270">
        <v>0</v>
      </c>
      <c r="AF485" s="270">
        <v>0</v>
      </c>
      <c r="AG485" s="270">
        <v>0</v>
      </c>
      <c r="AH485" s="270">
        <v>0</v>
      </c>
      <c r="AI485" s="270">
        <v>0</v>
      </c>
      <c r="AJ485" s="270">
        <v>0</v>
      </c>
      <c r="AK485" s="270">
        <v>0</v>
      </c>
      <c r="AL485" s="270">
        <v>0</v>
      </c>
      <c r="AM485" s="270">
        <v>0</v>
      </c>
      <c r="AN485" s="270">
        <v>0</v>
      </c>
      <c r="AO485" s="270">
        <v>0</v>
      </c>
      <c r="AP485" s="270">
        <v>0</v>
      </c>
      <c r="AQ485" s="270">
        <v>0</v>
      </c>
      <c r="AR485" s="270">
        <v>0</v>
      </c>
      <c r="AS485" s="270">
        <v>8.3000000000000004E-2</v>
      </c>
      <c r="AT485" s="270">
        <v>9.0999999999999998E-2</v>
      </c>
      <c r="AU485" s="270">
        <v>0.121</v>
      </c>
      <c r="AV485" s="270">
        <v>0.13600000000000001</v>
      </c>
      <c r="AW485" s="270">
        <v>0.14899999999999999</v>
      </c>
      <c r="AX485" s="270">
        <v>0</v>
      </c>
      <c r="AY485" s="270">
        <v>0</v>
      </c>
      <c r="AZ485" s="270">
        <v>0</v>
      </c>
      <c r="BA485" s="270">
        <v>0</v>
      </c>
      <c r="BB485" s="270">
        <v>0</v>
      </c>
      <c r="BC485" s="270">
        <v>0</v>
      </c>
      <c r="BD485" s="270">
        <v>0</v>
      </c>
      <c r="BE485" s="270">
        <v>0</v>
      </c>
      <c r="BF485" s="270">
        <v>0</v>
      </c>
      <c r="BG485" s="270">
        <v>0</v>
      </c>
    </row>
    <row r="486" spans="1:59">
      <c r="A486" s="267" t="s">
        <v>861</v>
      </c>
      <c r="B486" s="268">
        <v>0.41133333333333333</v>
      </c>
      <c r="C486" s="268">
        <v>0.873</v>
      </c>
      <c r="D486" s="268">
        <v>0</v>
      </c>
      <c r="E486" s="268"/>
      <c r="F486" s="269">
        <v>1800</v>
      </c>
      <c r="G486" s="270">
        <v>0.111</v>
      </c>
      <c r="H486" s="270">
        <v>3.5000000000000003E-2</v>
      </c>
      <c r="I486" s="270">
        <v>6.9000000000000006E-2</v>
      </c>
      <c r="J486" s="270">
        <v>2.1999999999999999E-2</v>
      </c>
      <c r="K486" s="270">
        <v>2E-3</v>
      </c>
      <c r="L486" s="270">
        <v>0.17233333333333331</v>
      </c>
      <c r="M486" s="271">
        <v>61.666666666666664</v>
      </c>
      <c r="N486" s="269">
        <v>1890</v>
      </c>
      <c r="O486" s="269">
        <v>1928</v>
      </c>
      <c r="P486" s="269">
        <v>1960</v>
      </c>
      <c r="Q486" s="269">
        <v>2000</v>
      </c>
      <c r="R486" s="269">
        <v>2060</v>
      </c>
      <c r="S486" s="269" t="s">
        <v>223</v>
      </c>
      <c r="T486" s="270">
        <v>0.15</v>
      </c>
      <c r="U486" s="270">
        <v>0.17</v>
      </c>
      <c r="V486" s="270">
        <v>0.19</v>
      </c>
      <c r="W486" s="270">
        <v>0.21</v>
      </c>
      <c r="X486" s="270">
        <v>0.23</v>
      </c>
      <c r="Y486" s="270">
        <v>1.9E-2</v>
      </c>
      <c r="Z486" s="270">
        <v>2.1000000000000001E-2</v>
      </c>
      <c r="AA486" s="270">
        <v>2.3E-2</v>
      </c>
      <c r="AB486" s="270">
        <v>2.5000000000000001E-2</v>
      </c>
      <c r="AC486" s="270">
        <v>2.7E-2</v>
      </c>
      <c r="AD486" s="270">
        <v>7.2999999999999995E-2</v>
      </c>
      <c r="AE486" s="270">
        <v>7.3999999999999996E-2</v>
      </c>
      <c r="AF486" s="270">
        <v>7.4999999999999997E-2</v>
      </c>
      <c r="AG486" s="270">
        <v>7.5999999999999998E-2</v>
      </c>
      <c r="AH486" s="270">
        <v>7.6999999999999999E-2</v>
      </c>
      <c r="AI486" s="270">
        <v>2.9000000000000001E-2</v>
      </c>
      <c r="AJ486" s="270">
        <v>3.1E-2</v>
      </c>
      <c r="AK486" s="270">
        <v>3.4000000000000002E-2</v>
      </c>
      <c r="AL486" s="270">
        <v>3.5999999999999997E-2</v>
      </c>
      <c r="AM486" s="270">
        <v>3.7999999999999999E-2</v>
      </c>
      <c r="AN486" s="270">
        <v>1E-3</v>
      </c>
      <c r="AO486" s="270">
        <v>1E-3</v>
      </c>
      <c r="AP486" s="270">
        <v>2E-3</v>
      </c>
      <c r="AQ486" s="270">
        <v>2E-3</v>
      </c>
      <c r="AR486" s="270">
        <v>2E-3</v>
      </c>
      <c r="AS486" s="270">
        <v>0.16</v>
      </c>
      <c r="AT486" s="270">
        <v>0.17499999999999999</v>
      </c>
      <c r="AU486" s="270">
        <v>0.191</v>
      </c>
      <c r="AV486" s="270">
        <v>0.20499999999999999</v>
      </c>
      <c r="AW486" s="270">
        <v>0.22</v>
      </c>
      <c r="AX486" s="270">
        <v>0</v>
      </c>
      <c r="AY486" s="270">
        <v>0</v>
      </c>
      <c r="AZ486" s="270">
        <v>0</v>
      </c>
      <c r="BA486" s="270">
        <v>0</v>
      </c>
      <c r="BB486" s="270">
        <v>0</v>
      </c>
      <c r="BC486" s="270">
        <v>0</v>
      </c>
      <c r="BD486" s="270">
        <v>0</v>
      </c>
      <c r="BE486" s="270">
        <v>0</v>
      </c>
      <c r="BF486" s="270">
        <v>0</v>
      </c>
      <c r="BG486" s="270">
        <v>0</v>
      </c>
    </row>
    <row r="487" spans="1:59">
      <c r="A487" s="267" t="s">
        <v>862</v>
      </c>
      <c r="B487" s="268">
        <v>0.12208333333333332</v>
      </c>
      <c r="C487" s="268">
        <v>0.25600000000000001</v>
      </c>
      <c r="D487" s="268">
        <v>0</v>
      </c>
      <c r="E487" s="268"/>
      <c r="F487" s="269">
        <v>1327</v>
      </c>
      <c r="G487" s="270">
        <v>6.5000000000000002E-2</v>
      </c>
      <c r="H487" s="270">
        <v>7.0000000000000001E-3</v>
      </c>
      <c r="I487" s="270">
        <v>8.0000000000000002E-3</v>
      </c>
      <c r="J487" s="270">
        <v>0.02</v>
      </c>
      <c r="K487" s="270">
        <v>6.0000000000000001E-3</v>
      </c>
      <c r="L487" s="270">
        <v>1.6083333333333297E-2</v>
      </c>
      <c r="M487" s="271">
        <v>48.982667671439337</v>
      </c>
      <c r="N487" s="269">
        <v>1351</v>
      </c>
      <c r="O487" s="269">
        <v>1378</v>
      </c>
      <c r="P487" s="269">
        <v>1406</v>
      </c>
      <c r="Q487" s="269">
        <v>1434</v>
      </c>
      <c r="R487" s="269">
        <v>1462</v>
      </c>
      <c r="S487" s="269" t="s">
        <v>162</v>
      </c>
      <c r="T487" s="270">
        <v>7.0000000000000007E-2</v>
      </c>
      <c r="U487" s="270">
        <v>7.4999999999999997E-2</v>
      </c>
      <c r="V487" s="270">
        <v>0.08</v>
      </c>
      <c r="W487" s="270">
        <v>8.5000000000000006E-2</v>
      </c>
      <c r="X487" s="270">
        <v>0.09</v>
      </c>
      <c r="Y487" s="270">
        <v>1.2999999999999999E-2</v>
      </c>
      <c r="Z487" s="270">
        <v>1.4999999999999999E-2</v>
      </c>
      <c r="AA487" s="270">
        <v>1.7000000000000001E-2</v>
      </c>
      <c r="AB487" s="270">
        <v>0.02</v>
      </c>
      <c r="AC487" s="270">
        <v>0.02</v>
      </c>
      <c r="AD487" s="270">
        <v>8.9999999999999993E-3</v>
      </c>
      <c r="AE487" s="270">
        <v>0.01</v>
      </c>
      <c r="AF487" s="270">
        <v>0.01</v>
      </c>
      <c r="AG487" s="270">
        <v>1.0999999999999999E-2</v>
      </c>
      <c r="AH487" s="270">
        <v>1.0999999999999999E-2</v>
      </c>
      <c r="AI487" s="270">
        <v>2.1000000000000001E-2</v>
      </c>
      <c r="AJ487" s="270">
        <v>2.1999999999999999E-2</v>
      </c>
      <c r="AK487" s="270">
        <v>2.3E-2</v>
      </c>
      <c r="AL487" s="270">
        <v>2.4E-2</v>
      </c>
      <c r="AM487" s="270">
        <v>2.5000000000000001E-2</v>
      </c>
      <c r="AN487" s="270">
        <v>7.0000000000000001E-3</v>
      </c>
      <c r="AO487" s="270">
        <v>7.0000000000000001E-3</v>
      </c>
      <c r="AP487" s="270">
        <v>7.0000000000000001E-3</v>
      </c>
      <c r="AQ487" s="270">
        <v>7.0000000000000001E-3</v>
      </c>
      <c r="AR487" s="270">
        <v>7.0000000000000001E-3</v>
      </c>
      <c r="AS487" s="270">
        <v>1.7000000000000001E-2</v>
      </c>
      <c r="AT487" s="270">
        <v>1.7999999999999999E-2</v>
      </c>
      <c r="AU487" s="270">
        <v>1.9E-2</v>
      </c>
      <c r="AV487" s="270">
        <v>2.1000000000000001E-2</v>
      </c>
      <c r="AW487" s="270">
        <v>2.1999999999999999E-2</v>
      </c>
      <c r="AX487" s="270">
        <v>0</v>
      </c>
      <c r="AY487" s="270">
        <v>0</v>
      </c>
      <c r="AZ487" s="270">
        <v>0</v>
      </c>
      <c r="BA487" s="270">
        <v>0</v>
      </c>
      <c r="BB487" s="270">
        <v>0</v>
      </c>
      <c r="BC487" s="270">
        <v>0</v>
      </c>
      <c r="BD487" s="270">
        <v>0</v>
      </c>
      <c r="BE487" s="270">
        <v>0</v>
      </c>
      <c r="BF487" s="270">
        <v>0</v>
      </c>
      <c r="BG487" s="270">
        <v>0</v>
      </c>
    </row>
    <row r="488" spans="1:59">
      <c r="A488" s="267" t="s">
        <v>863</v>
      </c>
      <c r="B488" s="268">
        <v>0.86750000000000005</v>
      </c>
      <c r="C488" s="268">
        <v>2.0569999999999999</v>
      </c>
      <c r="D488" s="268">
        <v>3.0000000000000001E-3</v>
      </c>
      <c r="E488" s="268"/>
      <c r="F488" s="269">
        <v>8907</v>
      </c>
      <c r="G488" s="270">
        <v>0.54</v>
      </c>
      <c r="H488" s="270">
        <v>0.21</v>
      </c>
      <c r="I488" s="270">
        <v>0</v>
      </c>
      <c r="J488" s="270">
        <v>5.0000000000000001E-3</v>
      </c>
      <c r="K488" s="270">
        <v>0.01</v>
      </c>
      <c r="L488" s="270">
        <v>9.9500000000000033E-2</v>
      </c>
      <c r="M488" s="271">
        <v>60.626473560121255</v>
      </c>
      <c r="N488" s="269">
        <v>9660</v>
      </c>
      <c r="O488" s="269">
        <v>10670</v>
      </c>
      <c r="P488" s="269">
        <v>11780</v>
      </c>
      <c r="Q488" s="269">
        <v>13010</v>
      </c>
      <c r="R488" s="269">
        <v>14370</v>
      </c>
      <c r="S488" s="269" t="s">
        <v>200</v>
      </c>
      <c r="T488" s="270">
        <v>0.62</v>
      </c>
      <c r="U488" s="270">
        <v>0.63</v>
      </c>
      <c r="V488" s="270">
        <v>0.7</v>
      </c>
      <c r="W488" s="270">
        <v>0.75</v>
      </c>
      <c r="X488" s="270">
        <v>0.81499999999999995</v>
      </c>
      <c r="Y488" s="270">
        <v>0.33200000000000002</v>
      </c>
      <c r="Z488" s="270">
        <v>0.36699999999999999</v>
      </c>
      <c r="AA488" s="270">
        <v>0.40600000000000003</v>
      </c>
      <c r="AB488" s="270">
        <v>0.45</v>
      </c>
      <c r="AC488" s="270">
        <v>0.5</v>
      </c>
      <c r="AD488" s="270">
        <v>0</v>
      </c>
      <c r="AE488" s="270">
        <v>0</v>
      </c>
      <c r="AF488" s="270">
        <v>0</v>
      </c>
      <c r="AG488" s="270">
        <v>0</v>
      </c>
      <c r="AH488" s="270">
        <v>0</v>
      </c>
      <c r="AI488" s="270">
        <v>0.01</v>
      </c>
      <c r="AJ488" s="270">
        <v>2.5000000000000001E-2</v>
      </c>
      <c r="AK488" s="270">
        <v>0.05</v>
      </c>
      <c r="AL488" s="270">
        <v>0.1</v>
      </c>
      <c r="AM488" s="270">
        <v>0.125</v>
      </c>
      <c r="AN488" s="270">
        <v>0.01</v>
      </c>
      <c r="AO488" s="270">
        <v>1.0999999999999999E-2</v>
      </c>
      <c r="AP488" s="270">
        <v>1.4999999999999999E-2</v>
      </c>
      <c r="AQ488" s="270">
        <v>0.02</v>
      </c>
      <c r="AR488" s="270">
        <v>0.02</v>
      </c>
      <c r="AS488" s="270">
        <v>0.107</v>
      </c>
      <c r="AT488" s="270">
        <v>0.114</v>
      </c>
      <c r="AU488" s="270">
        <v>0.13</v>
      </c>
      <c r="AV488" s="270">
        <v>0.14599999999999999</v>
      </c>
      <c r="AW488" s="270">
        <v>0.161</v>
      </c>
      <c r="AX488" s="270">
        <v>0</v>
      </c>
      <c r="AY488" s="270">
        <v>0</v>
      </c>
      <c r="AZ488" s="270">
        <v>0</v>
      </c>
      <c r="BA488" s="270">
        <v>0</v>
      </c>
      <c r="BB488" s="270">
        <v>0</v>
      </c>
      <c r="BC488" s="270">
        <v>0</v>
      </c>
      <c r="BD488" s="270">
        <v>0</v>
      </c>
      <c r="BE488" s="270">
        <v>0</v>
      </c>
      <c r="BF488" s="270">
        <v>0</v>
      </c>
      <c r="BG488" s="270">
        <v>0</v>
      </c>
    </row>
    <row r="489" spans="1:59">
      <c r="A489" s="267" t="s">
        <v>864</v>
      </c>
      <c r="B489" s="268">
        <v>0.89824999999999999</v>
      </c>
      <c r="C489" s="268">
        <v>3.927</v>
      </c>
      <c r="D489" s="268">
        <v>0</v>
      </c>
      <c r="E489" s="268"/>
      <c r="F489" s="269">
        <v>3000</v>
      </c>
      <c r="G489" s="270">
        <v>0.311</v>
      </c>
      <c r="H489" s="270">
        <v>0.26</v>
      </c>
      <c r="I489" s="270">
        <v>0.32700000000000001</v>
      </c>
      <c r="J489" s="270">
        <v>0.01</v>
      </c>
      <c r="K489" s="270">
        <v>0.02</v>
      </c>
      <c r="L489" s="270">
        <v>-2.9749999999999943E-2</v>
      </c>
      <c r="M489" s="271">
        <v>103.66666666666667</v>
      </c>
      <c r="N489" s="269">
        <v>10500</v>
      </c>
      <c r="O489" s="269">
        <v>12000</v>
      </c>
      <c r="P489" s="269">
        <v>0</v>
      </c>
      <c r="Q489" s="269">
        <v>0</v>
      </c>
      <c r="R489" s="269">
        <v>0</v>
      </c>
      <c r="S489" s="269" t="s">
        <v>165</v>
      </c>
      <c r="T489" s="270">
        <v>0.51500000000000001</v>
      </c>
      <c r="U489" s="270">
        <v>0.58799999999999997</v>
      </c>
      <c r="V489" s="270">
        <v>0</v>
      </c>
      <c r="W489" s="270">
        <v>0</v>
      </c>
      <c r="X489" s="270">
        <v>0</v>
      </c>
      <c r="Y489" s="270">
        <v>0.40799999999999997</v>
      </c>
      <c r="Z489" s="270">
        <v>0.46600000000000003</v>
      </c>
      <c r="AA489" s="270">
        <v>0</v>
      </c>
      <c r="AB489" s="270">
        <v>0</v>
      </c>
      <c r="AC489" s="270">
        <v>0</v>
      </c>
      <c r="AD489" s="270">
        <v>0.54</v>
      </c>
      <c r="AE489" s="270">
        <v>0.61699999999999999</v>
      </c>
      <c r="AF489" s="270">
        <v>0</v>
      </c>
      <c r="AG489" s="270">
        <v>0</v>
      </c>
      <c r="AH489" s="270">
        <v>0</v>
      </c>
      <c r="AI489" s="270">
        <v>0.10199999999999999</v>
      </c>
      <c r="AJ489" s="270">
        <v>0.11600000000000001</v>
      </c>
      <c r="AK489" s="270">
        <v>0</v>
      </c>
      <c r="AL489" s="270">
        <v>0</v>
      </c>
      <c r="AM489" s="270">
        <v>0</v>
      </c>
      <c r="AN489" s="270">
        <v>3.6999999999999998E-2</v>
      </c>
      <c r="AO489" s="270">
        <v>4.2000000000000003E-2</v>
      </c>
      <c r="AP489" s="270">
        <v>0</v>
      </c>
      <c r="AQ489" s="270">
        <v>0</v>
      </c>
      <c r="AR489" s="270">
        <v>0</v>
      </c>
      <c r="AS489" s="270">
        <v>4.9249999999999998</v>
      </c>
      <c r="AT489" s="270">
        <v>5.6219999999999999</v>
      </c>
      <c r="AU489" s="270">
        <v>0</v>
      </c>
      <c r="AV489" s="270">
        <v>0</v>
      </c>
      <c r="AW489" s="270">
        <v>0</v>
      </c>
      <c r="AX489" s="270">
        <v>0</v>
      </c>
      <c r="AY489" s="270">
        <v>0</v>
      </c>
      <c r="AZ489" s="270">
        <v>0</v>
      </c>
      <c r="BA489" s="270">
        <v>0</v>
      </c>
      <c r="BB489" s="270">
        <v>0</v>
      </c>
      <c r="BC489" s="270">
        <v>0</v>
      </c>
      <c r="BD489" s="270">
        <v>0</v>
      </c>
      <c r="BE489" s="270">
        <v>0</v>
      </c>
      <c r="BF489" s="270">
        <v>0</v>
      </c>
      <c r="BG489" s="270">
        <v>0</v>
      </c>
    </row>
    <row r="490" spans="1:59">
      <c r="A490" s="267" t="s">
        <v>865</v>
      </c>
      <c r="B490" s="268">
        <v>0.2494166666666667</v>
      </c>
      <c r="C490" s="268">
        <v>1.3540000000000001</v>
      </c>
      <c r="D490" s="268">
        <v>0</v>
      </c>
      <c r="E490" s="268"/>
      <c r="F490" s="269">
        <v>2276</v>
      </c>
      <c r="G490" s="270">
        <v>0.124</v>
      </c>
      <c r="H490" s="270">
        <v>5.3999999999999999E-2</v>
      </c>
      <c r="I490" s="270">
        <v>3.0000000000000001E-3</v>
      </c>
      <c r="J490" s="270">
        <v>1.7000000000000001E-2</v>
      </c>
      <c r="K490" s="270">
        <v>0.01</v>
      </c>
      <c r="L490" s="270">
        <v>4.1416666666666685E-2</v>
      </c>
      <c r="M490" s="271">
        <v>54.481546572934974</v>
      </c>
      <c r="N490" s="269">
        <v>2300</v>
      </c>
      <c r="O490" s="269">
        <v>2400</v>
      </c>
      <c r="P490" s="269">
        <v>2500</v>
      </c>
      <c r="Q490" s="269">
        <v>2600</v>
      </c>
      <c r="R490" s="269">
        <v>3000</v>
      </c>
      <c r="S490" s="269" t="s">
        <v>148</v>
      </c>
      <c r="T490" s="270">
        <v>0.129</v>
      </c>
      <c r="U490" s="270">
        <v>0.13300000000000001</v>
      </c>
      <c r="V490" s="270">
        <v>0.13700000000000001</v>
      </c>
      <c r="W490" s="270">
        <v>0.14099999999999999</v>
      </c>
      <c r="X490" s="270">
        <v>0.14499999999999999</v>
      </c>
      <c r="Y490" s="270">
        <v>5.7000000000000002E-2</v>
      </c>
      <c r="Z490" s="270">
        <v>5.8999999999999997E-2</v>
      </c>
      <c r="AA490" s="270">
        <v>6.0999999999999999E-2</v>
      </c>
      <c r="AB490" s="270">
        <v>6.3E-2</v>
      </c>
      <c r="AC490" s="270">
        <v>6.5000000000000002E-2</v>
      </c>
      <c r="AD490" s="270">
        <v>3.0000000000000001E-3</v>
      </c>
      <c r="AE490" s="270">
        <v>3.0000000000000001E-3</v>
      </c>
      <c r="AF490" s="270">
        <v>4.0000000000000001E-3</v>
      </c>
      <c r="AG490" s="270">
        <v>4.0000000000000001E-3</v>
      </c>
      <c r="AH490" s="270">
        <v>5.0000000000000001E-3</v>
      </c>
      <c r="AI490" s="270">
        <v>0.02</v>
      </c>
      <c r="AJ490" s="270">
        <v>2.1999999999999999E-2</v>
      </c>
      <c r="AK490" s="270">
        <v>2.4E-2</v>
      </c>
      <c r="AL490" s="270">
        <v>2.5999999999999999E-2</v>
      </c>
      <c r="AM490" s="270">
        <v>2.8000000000000001E-2</v>
      </c>
      <c r="AN490" s="270">
        <v>1.2999999999999999E-2</v>
      </c>
      <c r="AO490" s="270">
        <v>1.4E-2</v>
      </c>
      <c r="AP490" s="270">
        <v>1.4999999999999999E-2</v>
      </c>
      <c r="AQ490" s="270">
        <v>1.6E-2</v>
      </c>
      <c r="AR490" s="270">
        <v>1.7000000000000001E-2</v>
      </c>
      <c r="AS490" s="270">
        <v>3.1E-2</v>
      </c>
      <c r="AT490" s="270">
        <v>3.2000000000000001E-2</v>
      </c>
      <c r="AU490" s="270">
        <v>3.3000000000000002E-2</v>
      </c>
      <c r="AV490" s="270">
        <v>3.4000000000000002E-2</v>
      </c>
      <c r="AW490" s="270">
        <v>3.5999999999999997E-2</v>
      </c>
      <c r="AX490" s="270">
        <v>0</v>
      </c>
      <c r="AY490" s="270">
        <v>0</v>
      </c>
      <c r="AZ490" s="270">
        <v>0</v>
      </c>
      <c r="BA490" s="270">
        <v>0</v>
      </c>
      <c r="BB490" s="270">
        <v>0</v>
      </c>
      <c r="BC490" s="270">
        <v>0</v>
      </c>
      <c r="BD490" s="270">
        <v>0</v>
      </c>
      <c r="BE490" s="270">
        <v>0</v>
      </c>
      <c r="BF490" s="270">
        <v>0</v>
      </c>
      <c r="BG490" s="270">
        <v>0</v>
      </c>
    </row>
    <row r="491" spans="1:59">
      <c r="A491" s="267" t="s">
        <v>866</v>
      </c>
      <c r="B491" s="268">
        <v>0.54208333333333336</v>
      </c>
      <c r="C491" s="268">
        <v>1.2</v>
      </c>
      <c r="D491" s="268">
        <v>0</v>
      </c>
      <c r="E491" s="268"/>
      <c r="F491" s="269">
        <v>3700</v>
      </c>
      <c r="G491" s="270">
        <v>0.22600000000000001</v>
      </c>
      <c r="H491" s="270">
        <v>1.7000000000000001E-2</v>
      </c>
      <c r="I491" s="270">
        <v>0.17199999999999999</v>
      </c>
      <c r="J491" s="270">
        <v>0</v>
      </c>
      <c r="K491" s="270">
        <v>7.0000000000000001E-3</v>
      </c>
      <c r="L491" s="270">
        <v>0.12008333333333338</v>
      </c>
      <c r="M491" s="271">
        <v>61.081081081081081</v>
      </c>
      <c r="N491" s="269">
        <v>3966</v>
      </c>
      <c r="O491" s="269">
        <v>4442</v>
      </c>
      <c r="P491" s="269">
        <v>4975</v>
      </c>
      <c r="Q491" s="269">
        <v>5571</v>
      </c>
      <c r="R491" s="269">
        <v>6239</v>
      </c>
      <c r="S491" s="269" t="s">
        <v>190</v>
      </c>
      <c r="T491" s="270">
        <v>0.24199999999999999</v>
      </c>
      <c r="U491" s="270">
        <v>0.27100000000000002</v>
      </c>
      <c r="V491" s="270">
        <v>0.30299999999999999</v>
      </c>
      <c r="W491" s="270">
        <v>0.33500000000000002</v>
      </c>
      <c r="X491" s="270">
        <v>0.375</v>
      </c>
      <c r="Y491" s="270">
        <v>2.1999999999999999E-2</v>
      </c>
      <c r="Z491" s="270">
        <v>2.1999999999999999E-2</v>
      </c>
      <c r="AA491" s="270">
        <v>2.1999999999999999E-2</v>
      </c>
      <c r="AB491" s="270">
        <v>2.1999999999999999E-2</v>
      </c>
      <c r="AC491" s="270">
        <v>2.1999999999999999E-2</v>
      </c>
      <c r="AD491" s="270">
        <v>0.2</v>
      </c>
      <c r="AE491" s="270">
        <v>0.2</v>
      </c>
      <c r="AF491" s="270">
        <v>0.2</v>
      </c>
      <c r="AG491" s="270">
        <v>0.2</v>
      </c>
      <c r="AH491" s="270">
        <v>0.2</v>
      </c>
      <c r="AI491" s="270">
        <v>0</v>
      </c>
      <c r="AJ491" s="270">
        <v>0</v>
      </c>
      <c r="AK491" s="270">
        <v>0</v>
      </c>
      <c r="AL491" s="270">
        <v>0</v>
      </c>
      <c r="AM491" s="270">
        <v>0</v>
      </c>
      <c r="AN491" s="270">
        <v>7.0000000000000001E-3</v>
      </c>
      <c r="AO491" s="270">
        <v>7.0000000000000001E-3</v>
      </c>
      <c r="AP491" s="270">
        <v>7.0000000000000001E-3</v>
      </c>
      <c r="AQ491" s="270">
        <v>7.0000000000000001E-3</v>
      </c>
      <c r="AR491" s="270">
        <v>7.0000000000000001E-3</v>
      </c>
      <c r="AS491" s="270">
        <v>0.13300000000000001</v>
      </c>
      <c r="AT491" s="270">
        <v>0.14099999999999999</v>
      </c>
      <c r="AU491" s="270">
        <v>0.15</v>
      </c>
      <c r="AV491" s="270">
        <v>0.159</v>
      </c>
      <c r="AW491" s="270">
        <v>0.17</v>
      </c>
      <c r="AX491" s="270">
        <v>0</v>
      </c>
      <c r="AY491" s="270">
        <v>0</v>
      </c>
      <c r="AZ491" s="270">
        <v>0</v>
      </c>
      <c r="BA491" s="270">
        <v>0</v>
      </c>
      <c r="BB491" s="270">
        <v>0</v>
      </c>
      <c r="BC491" s="270">
        <v>0</v>
      </c>
      <c r="BD491" s="270">
        <v>0</v>
      </c>
      <c r="BE491" s="270">
        <v>0</v>
      </c>
      <c r="BF491" s="270">
        <v>0</v>
      </c>
      <c r="BG491" s="270">
        <v>0</v>
      </c>
    </row>
    <row r="492" spans="1:59">
      <c r="A492" s="267" t="s">
        <v>867</v>
      </c>
      <c r="B492" s="268" t="s">
        <v>395</v>
      </c>
      <c r="C492" s="268">
        <v>0</v>
      </c>
      <c r="D492" s="268">
        <v>0</v>
      </c>
      <c r="E492" s="268"/>
      <c r="F492" s="269" t="e">
        <v>#N/A</v>
      </c>
      <c r="G492" s="270">
        <v>0</v>
      </c>
      <c r="H492" s="270">
        <v>0</v>
      </c>
      <c r="I492" s="270">
        <v>0</v>
      </c>
      <c r="J492" s="270">
        <v>0</v>
      </c>
      <c r="K492" s="270">
        <v>0</v>
      </c>
      <c r="L492" s="270" t="e">
        <v>#VALUE!</v>
      </c>
      <c r="M492" s="271" t="s">
        <v>395</v>
      </c>
      <c r="N492" s="269">
        <v>0</v>
      </c>
      <c r="O492" s="269">
        <v>0</v>
      </c>
      <c r="P492" s="269">
        <v>0</v>
      </c>
      <c r="Q492" s="269">
        <v>0</v>
      </c>
      <c r="R492" s="269">
        <v>0</v>
      </c>
      <c r="S492" s="269" t="s">
        <v>142</v>
      </c>
      <c r="T492" s="270">
        <v>0</v>
      </c>
      <c r="U492" s="270">
        <v>0</v>
      </c>
      <c r="V492" s="270">
        <v>0</v>
      </c>
      <c r="W492" s="270">
        <v>0</v>
      </c>
      <c r="X492" s="270">
        <v>0</v>
      </c>
      <c r="Y492" s="270">
        <v>0</v>
      </c>
      <c r="Z492" s="270">
        <v>0</v>
      </c>
      <c r="AA492" s="270">
        <v>0</v>
      </c>
      <c r="AB492" s="270">
        <v>0</v>
      </c>
      <c r="AC492" s="270">
        <v>0</v>
      </c>
      <c r="AD492" s="270">
        <v>0</v>
      </c>
      <c r="AE492" s="270">
        <v>0</v>
      </c>
      <c r="AF492" s="270">
        <v>0</v>
      </c>
      <c r="AG492" s="270">
        <v>0</v>
      </c>
      <c r="AH492" s="270">
        <v>0</v>
      </c>
      <c r="AI492" s="270">
        <v>0</v>
      </c>
      <c r="AJ492" s="270">
        <v>0</v>
      </c>
      <c r="AK492" s="270">
        <v>0</v>
      </c>
      <c r="AL492" s="270">
        <v>0</v>
      </c>
      <c r="AM492" s="270">
        <v>0</v>
      </c>
      <c r="AN492" s="270">
        <v>0</v>
      </c>
      <c r="AO492" s="270">
        <v>0</v>
      </c>
      <c r="AP492" s="270">
        <v>0</v>
      </c>
      <c r="AQ492" s="270">
        <v>0</v>
      </c>
      <c r="AR492" s="270">
        <v>0</v>
      </c>
      <c r="AS492" s="270">
        <v>0</v>
      </c>
      <c r="AT492" s="270">
        <v>0</v>
      </c>
      <c r="AU492" s="270">
        <v>0</v>
      </c>
      <c r="AV492" s="270">
        <v>0</v>
      </c>
      <c r="AW492" s="270">
        <v>0</v>
      </c>
      <c r="AX492" s="270">
        <v>0</v>
      </c>
      <c r="AY492" s="270">
        <v>0</v>
      </c>
      <c r="AZ492" s="270">
        <v>0</v>
      </c>
      <c r="BA492" s="270">
        <v>0</v>
      </c>
      <c r="BB492" s="270">
        <v>0</v>
      </c>
      <c r="BC492" s="270">
        <v>0</v>
      </c>
      <c r="BD492" s="270">
        <v>0</v>
      </c>
      <c r="BE492" s="270">
        <v>0</v>
      </c>
      <c r="BF492" s="270">
        <v>0</v>
      </c>
      <c r="BG492" s="270">
        <v>0</v>
      </c>
    </row>
    <row r="493" spans="1:59">
      <c r="A493" s="267" t="s">
        <v>868</v>
      </c>
      <c r="B493" s="268">
        <v>0.33558333333333334</v>
      </c>
      <c r="C493" s="268">
        <v>0.58500000000000008</v>
      </c>
      <c r="D493" s="268">
        <v>0.23</v>
      </c>
      <c r="E493" s="268"/>
      <c r="F493" s="269">
        <v>825</v>
      </c>
      <c r="G493" s="270">
        <v>5.6000000000000001E-2</v>
      </c>
      <c r="H493" s="270">
        <v>8.9999999999999993E-3</v>
      </c>
      <c r="I493" s="270">
        <v>7.0000000000000001E-3</v>
      </c>
      <c r="J493" s="270">
        <v>0</v>
      </c>
      <c r="K493" s="270">
        <v>2.4E-2</v>
      </c>
      <c r="L493" s="270">
        <v>9.5833333333333326E-3</v>
      </c>
      <c r="M493" s="271">
        <v>67.878787878787875</v>
      </c>
      <c r="N493" s="269">
        <v>845</v>
      </c>
      <c r="O493" s="269">
        <v>860</v>
      </c>
      <c r="P493" s="269">
        <v>880</v>
      </c>
      <c r="Q493" s="269">
        <v>900</v>
      </c>
      <c r="R493" s="269">
        <v>920</v>
      </c>
      <c r="S493" s="269" t="s">
        <v>128</v>
      </c>
      <c r="T493" s="270">
        <v>5.7000000000000002E-2</v>
      </c>
      <c r="U493" s="270">
        <v>5.8000000000000003E-2</v>
      </c>
      <c r="V493" s="270">
        <v>0.06</v>
      </c>
      <c r="W493" s="270">
        <v>6.2E-2</v>
      </c>
      <c r="X493" s="270">
        <v>6.4000000000000001E-2</v>
      </c>
      <c r="Y493" s="270">
        <v>8.9999999999999993E-3</v>
      </c>
      <c r="Z493" s="270">
        <v>8.9999999999999993E-3</v>
      </c>
      <c r="AA493" s="270">
        <v>0.01</v>
      </c>
      <c r="AB493" s="270">
        <v>0.01</v>
      </c>
      <c r="AC493" s="270">
        <v>1.0999999999999999E-2</v>
      </c>
      <c r="AD493" s="270">
        <v>7.0000000000000001E-3</v>
      </c>
      <c r="AE493" s="270">
        <v>7.0000000000000001E-3</v>
      </c>
      <c r="AF493" s="270">
        <v>8.0000000000000002E-3</v>
      </c>
      <c r="AG493" s="270">
        <v>8.0000000000000002E-3</v>
      </c>
      <c r="AH493" s="270">
        <v>8.9999999999999993E-3</v>
      </c>
      <c r="AI493" s="270">
        <v>0</v>
      </c>
      <c r="AJ493" s="270">
        <v>0</v>
      </c>
      <c r="AK493" s="270">
        <v>0</v>
      </c>
      <c r="AL493" s="270">
        <v>0</v>
      </c>
      <c r="AM493" s="270">
        <v>0</v>
      </c>
      <c r="AN493" s="270">
        <v>8.0000000000000002E-3</v>
      </c>
      <c r="AO493" s="270">
        <v>8.0000000000000002E-3</v>
      </c>
      <c r="AP493" s="270">
        <v>8.0000000000000002E-3</v>
      </c>
      <c r="AQ493" s="270">
        <v>8.0000000000000002E-3</v>
      </c>
      <c r="AR493" s="270">
        <v>8.0000000000000002E-3</v>
      </c>
      <c r="AS493" s="270">
        <v>2.5999999999999999E-2</v>
      </c>
      <c r="AT493" s="270">
        <v>2.7E-2</v>
      </c>
      <c r="AU493" s="270">
        <v>2.7E-2</v>
      </c>
      <c r="AV493" s="270">
        <v>2.8000000000000001E-2</v>
      </c>
      <c r="AW493" s="270">
        <v>2.8000000000000001E-2</v>
      </c>
      <c r="AX493" s="270">
        <v>0</v>
      </c>
      <c r="AY493" s="270">
        <v>0</v>
      </c>
      <c r="AZ493" s="270">
        <v>0</v>
      </c>
      <c r="BA493" s="270">
        <v>0</v>
      </c>
      <c r="BB493" s="270">
        <v>0</v>
      </c>
      <c r="BC493" s="270">
        <v>0</v>
      </c>
      <c r="BD493" s="270">
        <v>0</v>
      </c>
      <c r="BE493" s="270">
        <v>0</v>
      </c>
      <c r="BF493" s="270">
        <v>0</v>
      </c>
      <c r="BG493" s="270">
        <v>0</v>
      </c>
    </row>
    <row r="494" spans="1:59">
      <c r="A494" s="267" t="s">
        <v>869</v>
      </c>
      <c r="B494" s="268">
        <v>6.6083333333333341E-2</v>
      </c>
      <c r="C494" s="268">
        <v>0</v>
      </c>
      <c r="D494" s="268">
        <v>0</v>
      </c>
      <c r="E494" s="268"/>
      <c r="F494" s="269">
        <v>875</v>
      </c>
      <c r="G494" s="270">
        <v>2.8000000000000001E-2</v>
      </c>
      <c r="H494" s="270">
        <v>0.01</v>
      </c>
      <c r="I494" s="270">
        <v>5.0000000000000001E-3</v>
      </c>
      <c r="J494" s="270">
        <v>1.3000000000000001E-2</v>
      </c>
      <c r="K494" s="270">
        <v>0.01</v>
      </c>
      <c r="L494" s="270">
        <v>8.3333333333351911E-5</v>
      </c>
      <c r="M494" s="271">
        <v>32</v>
      </c>
      <c r="N494" s="269">
        <v>830</v>
      </c>
      <c r="O494" s="269">
        <v>845</v>
      </c>
      <c r="P494" s="269">
        <v>860</v>
      </c>
      <c r="Q494" s="269">
        <v>900</v>
      </c>
      <c r="R494" s="269">
        <v>901</v>
      </c>
      <c r="S494" s="269" t="s">
        <v>164</v>
      </c>
      <c r="T494" s="270">
        <v>4.5999999999999999E-2</v>
      </c>
      <c r="U494" s="270">
        <v>4.7E-2</v>
      </c>
      <c r="V494" s="270">
        <v>4.8000000000000001E-2</v>
      </c>
      <c r="W494" s="270">
        <v>4.9000000000000002E-2</v>
      </c>
      <c r="X494" s="270">
        <v>4.9000000000000002E-2</v>
      </c>
      <c r="Y494" s="270">
        <v>1.0999999999999999E-2</v>
      </c>
      <c r="Z494" s="270">
        <v>1.2E-2</v>
      </c>
      <c r="AA494" s="270">
        <v>1.2999999999999999E-2</v>
      </c>
      <c r="AB494" s="270">
        <v>1.4E-2</v>
      </c>
      <c r="AC494" s="270">
        <v>1.4999999999999999E-2</v>
      </c>
      <c r="AD494" s="270">
        <v>0</v>
      </c>
      <c r="AE494" s="270">
        <v>0</v>
      </c>
      <c r="AF494" s="270">
        <v>0</v>
      </c>
      <c r="AG494" s="270">
        <v>0</v>
      </c>
      <c r="AH494" s="270">
        <v>0</v>
      </c>
      <c r="AI494" s="270">
        <v>1.2E-2</v>
      </c>
      <c r="AJ494" s="270">
        <v>1.2E-2</v>
      </c>
      <c r="AK494" s="270">
        <v>1.2E-2</v>
      </c>
      <c r="AL494" s="270">
        <v>1.2E-2</v>
      </c>
      <c r="AM494" s="270">
        <v>1.2E-2</v>
      </c>
      <c r="AN494" s="270">
        <v>0</v>
      </c>
      <c r="AO494" s="270">
        <v>0</v>
      </c>
      <c r="AP494" s="270">
        <v>0</v>
      </c>
      <c r="AQ494" s="270">
        <v>0</v>
      </c>
      <c r="AR494" s="270">
        <v>0</v>
      </c>
      <c r="AS494" s="270">
        <v>5.0000000000000001E-3</v>
      </c>
      <c r="AT494" s="270">
        <v>5.0000000000000001E-3</v>
      </c>
      <c r="AU494" s="270">
        <v>5.0000000000000001E-3</v>
      </c>
      <c r="AV494" s="270">
        <v>5.0000000000000001E-3</v>
      </c>
      <c r="AW494" s="270">
        <v>5.0000000000000001E-3</v>
      </c>
      <c r="AX494" s="270">
        <v>0</v>
      </c>
      <c r="AY494" s="270">
        <v>0</v>
      </c>
      <c r="AZ494" s="270">
        <v>0</v>
      </c>
      <c r="BA494" s="270">
        <v>0</v>
      </c>
      <c r="BB494" s="270">
        <v>0</v>
      </c>
      <c r="BC494" s="270">
        <v>0</v>
      </c>
      <c r="BD494" s="270">
        <v>0</v>
      </c>
      <c r="BE494" s="270">
        <v>0</v>
      </c>
      <c r="BF494" s="270">
        <v>0</v>
      </c>
      <c r="BG494" s="270">
        <v>0</v>
      </c>
    </row>
    <row r="495" spans="1:59">
      <c r="A495" s="267" t="s">
        <v>870</v>
      </c>
      <c r="B495" s="268">
        <v>3.1425833333333326</v>
      </c>
      <c r="C495" s="268">
        <v>15</v>
      </c>
      <c r="D495" s="268">
        <v>0.151</v>
      </c>
      <c r="E495" s="268"/>
      <c r="F495" s="269">
        <v>24981</v>
      </c>
      <c r="G495" s="270">
        <v>1.1539999999999999</v>
      </c>
      <c r="H495" s="270">
        <v>0.877</v>
      </c>
      <c r="I495" s="270">
        <v>0.16900000000000001</v>
      </c>
      <c r="J495" s="270">
        <v>0.19500000000000001</v>
      </c>
      <c r="K495" s="270">
        <v>0.2</v>
      </c>
      <c r="L495" s="270">
        <v>0.39658333333333307</v>
      </c>
      <c r="M495" s="271">
        <v>46.195108282294541</v>
      </c>
      <c r="N495" s="269">
        <v>26974</v>
      </c>
      <c r="O495" s="269">
        <v>29671</v>
      </c>
      <c r="P495" s="269">
        <v>32638</v>
      </c>
      <c r="Q495" s="269">
        <v>35902</v>
      </c>
      <c r="R495" s="269">
        <v>39492</v>
      </c>
      <c r="S495" s="269" t="s">
        <v>177</v>
      </c>
      <c r="T495" s="270">
        <v>1.2689999999999999</v>
      </c>
      <c r="U495" s="270">
        <v>1.3959999999999999</v>
      </c>
      <c r="V495" s="270">
        <v>1.536</v>
      </c>
      <c r="W495" s="270">
        <v>1.69</v>
      </c>
      <c r="X495" s="270">
        <v>1.859</v>
      </c>
      <c r="Y495" s="270">
        <v>1.0620000000000001</v>
      </c>
      <c r="Z495" s="270">
        <v>1.1679999999999999</v>
      </c>
      <c r="AA495" s="270">
        <v>1.2849999999999999</v>
      </c>
      <c r="AB495" s="270">
        <v>1.4139999999999999</v>
      </c>
      <c r="AC495" s="270">
        <v>1.5549999999999999</v>
      </c>
      <c r="AD495" s="270">
        <v>0.10100000000000001</v>
      </c>
      <c r="AE495" s="270">
        <v>0.121</v>
      </c>
      <c r="AF495" s="270">
        <v>0.14499999999999999</v>
      </c>
      <c r="AG495" s="270">
        <v>0.17399999999999999</v>
      </c>
      <c r="AH495" s="270">
        <v>0.22600000000000001</v>
      </c>
      <c r="AI495" s="270">
        <v>0.215</v>
      </c>
      <c r="AJ495" s="270">
        <v>0.25800000000000001</v>
      </c>
      <c r="AK495" s="270">
        <v>0.28399999999999997</v>
      </c>
      <c r="AL495" s="270">
        <v>0.34100000000000003</v>
      </c>
      <c r="AM495" s="270">
        <v>0.41</v>
      </c>
      <c r="AN495" s="270">
        <v>0.1</v>
      </c>
      <c r="AO495" s="270">
        <v>0.1</v>
      </c>
      <c r="AP495" s="270">
        <v>0.1</v>
      </c>
      <c r="AQ495" s="270">
        <v>0.1</v>
      </c>
      <c r="AR495" s="270">
        <v>0.1</v>
      </c>
      <c r="AS495" s="270">
        <v>1.1160000000000001</v>
      </c>
      <c r="AT495" s="270">
        <v>1.22</v>
      </c>
      <c r="AU495" s="270">
        <v>1.333</v>
      </c>
      <c r="AV495" s="270">
        <v>1.4570000000000001</v>
      </c>
      <c r="AW495" s="270">
        <v>1.5920000000000001</v>
      </c>
      <c r="AX495" s="270">
        <v>0</v>
      </c>
      <c r="AY495" s="270">
        <v>0</v>
      </c>
      <c r="AZ495" s="270">
        <v>0</v>
      </c>
      <c r="BA495" s="270">
        <v>0</v>
      </c>
      <c r="BB495" s="270">
        <v>0</v>
      </c>
      <c r="BC495" s="270">
        <v>0</v>
      </c>
      <c r="BD495" s="270">
        <v>0</v>
      </c>
      <c r="BE495" s="270">
        <v>0</v>
      </c>
      <c r="BF495" s="270">
        <v>0</v>
      </c>
      <c r="BG495" s="270">
        <v>0</v>
      </c>
    </row>
    <row r="496" spans="1:59">
      <c r="A496" s="267" t="s">
        <v>871</v>
      </c>
      <c r="B496" s="268">
        <v>9.8333333333333342E-2</v>
      </c>
      <c r="C496" s="268">
        <v>0.16</v>
      </c>
      <c r="D496" s="268">
        <v>4.0000000000000001E-3</v>
      </c>
      <c r="E496" s="268"/>
      <c r="F496" s="269">
        <v>1073</v>
      </c>
      <c r="G496" s="270">
        <v>7.0000000000000007E-2</v>
      </c>
      <c r="H496" s="270">
        <v>0.01</v>
      </c>
      <c r="I496" s="270">
        <v>0</v>
      </c>
      <c r="J496" s="270">
        <v>4.0000000000000001E-3</v>
      </c>
      <c r="K496" s="270">
        <v>5.0000000000000001E-3</v>
      </c>
      <c r="L496" s="270">
        <v>5.3333333333333288E-3</v>
      </c>
      <c r="M496" s="271">
        <v>65.237651444547993</v>
      </c>
      <c r="N496" s="269">
        <v>1050</v>
      </c>
      <c r="O496" s="269">
        <v>1100</v>
      </c>
      <c r="P496" s="269">
        <v>1150</v>
      </c>
      <c r="Q496" s="269">
        <v>1250</v>
      </c>
      <c r="R496" s="269">
        <v>1300</v>
      </c>
      <c r="S496" s="269" t="s">
        <v>200</v>
      </c>
      <c r="T496" s="270">
        <v>5.8999999999999997E-2</v>
      </c>
      <c r="U496" s="270">
        <v>6.6000000000000003E-2</v>
      </c>
      <c r="V496" s="270">
        <v>0.08</v>
      </c>
      <c r="W496" s="270">
        <v>8.1000000000000003E-2</v>
      </c>
      <c r="X496" s="270">
        <v>8.2000000000000003E-2</v>
      </c>
      <c r="Y496" s="270">
        <v>5.0000000000000001E-3</v>
      </c>
      <c r="Z496" s="270">
        <v>6.0000000000000001E-3</v>
      </c>
      <c r="AA496" s="270">
        <v>7.0000000000000001E-3</v>
      </c>
      <c r="AB496" s="270">
        <v>8.0000000000000002E-3</v>
      </c>
      <c r="AC496" s="270">
        <v>8.9999999999999993E-3</v>
      </c>
      <c r="AD496" s="270">
        <v>0</v>
      </c>
      <c r="AE496" s="270">
        <v>0</v>
      </c>
      <c r="AF496" s="270">
        <v>0</v>
      </c>
      <c r="AG496" s="270">
        <v>0</v>
      </c>
      <c r="AH496" s="270">
        <v>0</v>
      </c>
      <c r="AI496" s="270">
        <v>0.01</v>
      </c>
      <c r="AJ496" s="270">
        <v>0.01</v>
      </c>
      <c r="AK496" s="270">
        <v>0.01</v>
      </c>
      <c r="AL496" s="270">
        <v>1.0999999999999999E-2</v>
      </c>
      <c r="AM496" s="270">
        <v>1.2E-2</v>
      </c>
      <c r="AN496" s="270">
        <v>0</v>
      </c>
      <c r="AO496" s="270">
        <v>0</v>
      </c>
      <c r="AP496" s="270">
        <v>0</v>
      </c>
      <c r="AQ496" s="270">
        <v>0</v>
      </c>
      <c r="AR496" s="270">
        <v>0</v>
      </c>
      <c r="AS496" s="270">
        <v>1.4E-2</v>
      </c>
      <c r="AT496" s="270">
        <v>1.4999999999999999E-2</v>
      </c>
      <c r="AU496" s="270">
        <v>1.6E-2</v>
      </c>
      <c r="AV496" s="270">
        <v>1.7000000000000001E-2</v>
      </c>
      <c r="AW496" s="270">
        <v>1.7999999999999999E-2</v>
      </c>
      <c r="AX496" s="270">
        <v>0</v>
      </c>
      <c r="AY496" s="270">
        <v>0</v>
      </c>
      <c r="AZ496" s="270">
        <v>0</v>
      </c>
      <c r="BA496" s="270">
        <v>0</v>
      </c>
      <c r="BB496" s="270">
        <v>0</v>
      </c>
      <c r="BC496" s="270">
        <v>0</v>
      </c>
      <c r="BD496" s="270">
        <v>0</v>
      </c>
      <c r="BE496" s="270">
        <v>0</v>
      </c>
      <c r="BF496" s="270">
        <v>0</v>
      </c>
      <c r="BG496" s="270">
        <v>0</v>
      </c>
    </row>
    <row r="497" spans="1:59">
      <c r="A497" s="267" t="s">
        <v>872</v>
      </c>
      <c r="B497" s="268">
        <v>4.2833333333333334E-2</v>
      </c>
      <c r="C497" s="268">
        <v>0.2</v>
      </c>
      <c r="D497" s="268">
        <v>3.1E-2</v>
      </c>
      <c r="E497" s="268"/>
      <c r="F497" s="269">
        <v>363</v>
      </c>
      <c r="G497" s="270">
        <v>0.01</v>
      </c>
      <c r="H497" s="270">
        <v>1E-3</v>
      </c>
      <c r="I497" s="270">
        <v>0</v>
      </c>
      <c r="J497" s="270">
        <v>0</v>
      </c>
      <c r="K497" s="270">
        <v>2E-3</v>
      </c>
      <c r="L497" s="270">
        <v>-1.1666666666666631E-3</v>
      </c>
      <c r="M497" s="271">
        <v>27.548209366391184</v>
      </c>
      <c r="N497" s="269">
        <v>400</v>
      </c>
      <c r="O497" s="269">
        <v>420</v>
      </c>
      <c r="P497" s="269">
        <v>440</v>
      </c>
      <c r="Q497" s="269">
        <v>460</v>
      </c>
      <c r="R497" s="269">
        <v>460</v>
      </c>
      <c r="S497" s="269" t="s">
        <v>141</v>
      </c>
      <c r="T497" s="270">
        <v>0.01</v>
      </c>
      <c r="U497" s="270">
        <v>0.01</v>
      </c>
      <c r="V497" s="270">
        <v>1.4E-2</v>
      </c>
      <c r="W497" s="270">
        <v>1.4E-2</v>
      </c>
      <c r="X497" s="270">
        <v>1.4E-2</v>
      </c>
      <c r="Y497" s="270">
        <v>4.0000000000000001E-3</v>
      </c>
      <c r="Z497" s="270">
        <v>4.0000000000000001E-3</v>
      </c>
      <c r="AA497" s="270">
        <v>5.0000000000000001E-3</v>
      </c>
      <c r="AB497" s="270">
        <v>5.0000000000000001E-3</v>
      </c>
      <c r="AC497" s="270">
        <v>5.0000000000000001E-3</v>
      </c>
      <c r="AD497" s="270">
        <v>0</v>
      </c>
      <c r="AE497" s="270">
        <v>0</v>
      </c>
      <c r="AF497" s="270">
        <v>0</v>
      </c>
      <c r="AG497" s="270">
        <v>0</v>
      </c>
      <c r="AH497" s="270">
        <v>0</v>
      </c>
      <c r="AI497" s="270">
        <v>0</v>
      </c>
      <c r="AJ497" s="270">
        <v>0</v>
      </c>
      <c r="AK497" s="270">
        <v>0</v>
      </c>
      <c r="AL497" s="270">
        <v>0</v>
      </c>
      <c r="AM497" s="270">
        <v>0</v>
      </c>
      <c r="AN497" s="270">
        <v>0</v>
      </c>
      <c r="AO497" s="270">
        <v>0</v>
      </c>
      <c r="AP497" s="270">
        <v>0</v>
      </c>
      <c r="AQ497" s="270">
        <v>0</v>
      </c>
      <c r="AR497" s="270">
        <v>0</v>
      </c>
      <c r="AS497" s="270">
        <v>3.0000000000000001E-3</v>
      </c>
      <c r="AT497" s="270">
        <v>3.0000000000000001E-3</v>
      </c>
      <c r="AU497" s="270">
        <v>3.0000000000000001E-3</v>
      </c>
      <c r="AV497" s="270">
        <v>4.0000000000000001E-3</v>
      </c>
      <c r="AW497" s="270">
        <v>4.0000000000000001E-3</v>
      </c>
      <c r="AX497" s="270">
        <v>0</v>
      </c>
      <c r="AY497" s="270">
        <v>0</v>
      </c>
      <c r="AZ497" s="270">
        <v>0</v>
      </c>
      <c r="BA497" s="270">
        <v>0</v>
      </c>
      <c r="BB497" s="270">
        <v>0</v>
      </c>
      <c r="BC497" s="270">
        <v>0</v>
      </c>
      <c r="BD497" s="270">
        <v>0</v>
      </c>
      <c r="BE497" s="270">
        <v>0</v>
      </c>
      <c r="BF497" s="270">
        <v>0</v>
      </c>
      <c r="BG497" s="270">
        <v>0</v>
      </c>
    </row>
    <row r="498" spans="1:59">
      <c r="A498" s="267" t="s">
        <v>873</v>
      </c>
      <c r="B498" s="268">
        <v>0.22874999999999993</v>
      </c>
      <c r="C498" s="268">
        <v>0.504</v>
      </c>
      <c r="D498" s="268">
        <v>0</v>
      </c>
      <c r="E498" s="268"/>
      <c r="F498" s="269">
        <v>3125</v>
      </c>
      <c r="G498" s="270">
        <v>0.18</v>
      </c>
      <c r="H498" s="270">
        <v>1.7999999999999999E-2</v>
      </c>
      <c r="I498" s="270">
        <v>0</v>
      </c>
      <c r="J498" s="270">
        <v>8.9999999999999993E-3</v>
      </c>
      <c r="K498" s="270">
        <v>8.9999999999999993E-3</v>
      </c>
      <c r="L498" s="270">
        <v>1.2749999999999928E-2</v>
      </c>
      <c r="M498" s="271">
        <v>57.6</v>
      </c>
      <c r="N498" s="269">
        <v>3690</v>
      </c>
      <c r="O498" s="269">
        <v>4169</v>
      </c>
      <c r="P498" s="269">
        <v>4711</v>
      </c>
      <c r="Q498" s="269">
        <v>5324</v>
      </c>
      <c r="R498" s="269">
        <v>6016</v>
      </c>
      <c r="S498" s="269" t="s">
        <v>152</v>
      </c>
      <c r="T498" s="270">
        <v>0.22600000000000001</v>
      </c>
      <c r="U498" s="270">
        <v>0.252</v>
      </c>
      <c r="V498" s="270">
        <v>0.27900000000000003</v>
      </c>
      <c r="W498" s="270">
        <v>0.307</v>
      </c>
      <c r="X498" s="270">
        <v>0.34</v>
      </c>
      <c r="Y498" s="270">
        <v>1.9E-2</v>
      </c>
      <c r="Z498" s="270">
        <v>0.02</v>
      </c>
      <c r="AA498" s="270">
        <v>2.3E-2</v>
      </c>
      <c r="AB498" s="270">
        <v>2.5000000000000001E-2</v>
      </c>
      <c r="AC498" s="270">
        <v>2.7E-2</v>
      </c>
      <c r="AD498" s="270">
        <v>0</v>
      </c>
      <c r="AE498" s="270">
        <v>0</v>
      </c>
      <c r="AF498" s="270">
        <v>0</v>
      </c>
      <c r="AG498" s="270">
        <v>0</v>
      </c>
      <c r="AH498" s="270">
        <v>0</v>
      </c>
      <c r="AI498" s="270">
        <v>8.0000000000000002E-3</v>
      </c>
      <c r="AJ498" s="270">
        <v>8.9999999999999993E-3</v>
      </c>
      <c r="AK498" s="270">
        <v>0.01</v>
      </c>
      <c r="AL498" s="270">
        <v>1.0999999999999999E-2</v>
      </c>
      <c r="AM498" s="270">
        <v>1.2E-2</v>
      </c>
      <c r="AN498" s="270">
        <v>2E-3</v>
      </c>
      <c r="AO498" s="270">
        <v>2E-3</v>
      </c>
      <c r="AP498" s="270">
        <v>2E-3</v>
      </c>
      <c r="AQ498" s="270">
        <v>2E-3</v>
      </c>
      <c r="AR498" s="270">
        <v>2E-3</v>
      </c>
      <c r="AS498" s="270">
        <v>2.1999999999999999E-2</v>
      </c>
      <c r="AT498" s="270">
        <v>2.5000000000000001E-2</v>
      </c>
      <c r="AU498" s="270">
        <v>2.8000000000000001E-2</v>
      </c>
      <c r="AV498" s="270">
        <v>0.03</v>
      </c>
      <c r="AW498" s="270">
        <v>3.3000000000000002E-2</v>
      </c>
      <c r="AX498" s="270">
        <v>0</v>
      </c>
      <c r="AY498" s="270">
        <v>0</v>
      </c>
      <c r="AZ498" s="270">
        <v>0</v>
      </c>
      <c r="BA498" s="270">
        <v>0</v>
      </c>
      <c r="BB498" s="270">
        <v>0</v>
      </c>
      <c r="BC498" s="270">
        <v>0</v>
      </c>
      <c r="BD498" s="270">
        <v>0</v>
      </c>
      <c r="BE498" s="270">
        <v>0</v>
      </c>
      <c r="BF498" s="270">
        <v>0</v>
      </c>
      <c r="BG498" s="270">
        <v>0</v>
      </c>
    </row>
    <row r="499" spans="1:59">
      <c r="A499" s="267" t="s">
        <v>874</v>
      </c>
      <c r="B499" s="268">
        <v>9.3333333333333338E-2</v>
      </c>
      <c r="C499" s="268">
        <v>0.3</v>
      </c>
      <c r="D499" s="268">
        <v>0</v>
      </c>
      <c r="E499" s="268"/>
      <c r="F499" s="269">
        <v>865</v>
      </c>
      <c r="G499" s="270">
        <v>3.9E-2</v>
      </c>
      <c r="H499" s="270">
        <v>0.01</v>
      </c>
      <c r="I499" s="270">
        <v>1.7999999999999999E-2</v>
      </c>
      <c r="J499" s="270">
        <v>1.2E-2</v>
      </c>
      <c r="K499" s="270">
        <v>7.0000000000000001E-3</v>
      </c>
      <c r="L499" s="270">
        <v>7.3333333333333306E-3</v>
      </c>
      <c r="M499" s="271">
        <v>45.086705202312139</v>
      </c>
      <c r="N499" s="269">
        <v>906</v>
      </c>
      <c r="O499" s="269">
        <v>952</v>
      </c>
      <c r="P499" s="269">
        <v>1017</v>
      </c>
      <c r="Q499" s="269">
        <v>1075</v>
      </c>
      <c r="R499" s="269">
        <v>1143</v>
      </c>
      <c r="S499" s="269" t="s">
        <v>185</v>
      </c>
      <c r="T499" s="270">
        <v>4.2000000000000003E-2</v>
      </c>
      <c r="U499" s="270">
        <v>4.2999999999999997E-2</v>
      </c>
      <c r="V499" s="270">
        <v>4.3999999999999997E-2</v>
      </c>
      <c r="W499" s="270">
        <v>4.7E-2</v>
      </c>
      <c r="X499" s="270">
        <v>5.0999999999999997E-2</v>
      </c>
      <c r="Y499" s="270">
        <v>1.0999999999999999E-2</v>
      </c>
      <c r="Z499" s="270">
        <v>1.0999999999999999E-2</v>
      </c>
      <c r="AA499" s="270">
        <v>1.0999999999999999E-2</v>
      </c>
      <c r="AB499" s="270">
        <v>1.2E-2</v>
      </c>
      <c r="AC499" s="270">
        <v>1.2999999999999999E-2</v>
      </c>
      <c r="AD499" s="270">
        <v>1.9E-2</v>
      </c>
      <c r="AE499" s="270">
        <v>1.9E-2</v>
      </c>
      <c r="AF499" s="270">
        <v>2.1000000000000001E-2</v>
      </c>
      <c r="AG499" s="270">
        <v>2.1999999999999999E-2</v>
      </c>
      <c r="AH499" s="270">
        <v>2.3E-2</v>
      </c>
      <c r="AI499" s="270">
        <v>1.2E-2</v>
      </c>
      <c r="AJ499" s="270">
        <v>1.6E-2</v>
      </c>
      <c r="AK499" s="270">
        <v>1.7000000000000001E-2</v>
      </c>
      <c r="AL499" s="270">
        <v>2.1000000000000001E-2</v>
      </c>
      <c r="AM499" s="270">
        <v>0.02</v>
      </c>
      <c r="AN499" s="270">
        <v>5.0000000000000001E-3</v>
      </c>
      <c r="AO499" s="270">
        <v>5.0000000000000001E-3</v>
      </c>
      <c r="AP499" s="270">
        <v>6.0000000000000001E-3</v>
      </c>
      <c r="AQ499" s="270">
        <v>6.0000000000000001E-3</v>
      </c>
      <c r="AR499" s="270">
        <v>7.0000000000000001E-3</v>
      </c>
      <c r="AS499" s="270">
        <v>7.0000000000000001E-3</v>
      </c>
      <c r="AT499" s="270">
        <v>8.0000000000000002E-3</v>
      </c>
      <c r="AU499" s="270">
        <v>8.0000000000000002E-3</v>
      </c>
      <c r="AV499" s="270">
        <v>8.9999999999999993E-3</v>
      </c>
      <c r="AW499" s="270">
        <v>8.9999999999999993E-3</v>
      </c>
      <c r="AX499" s="270">
        <v>0</v>
      </c>
      <c r="AY499" s="270">
        <v>0</v>
      </c>
      <c r="AZ499" s="270">
        <v>0</v>
      </c>
      <c r="BA499" s="270">
        <v>0</v>
      </c>
      <c r="BB499" s="270">
        <v>0</v>
      </c>
      <c r="BC499" s="270">
        <v>0</v>
      </c>
      <c r="BD499" s="270">
        <v>0</v>
      </c>
      <c r="BE499" s="270">
        <v>0</v>
      </c>
      <c r="BF499" s="270">
        <v>0</v>
      </c>
      <c r="BG499" s="270">
        <v>0</v>
      </c>
    </row>
    <row r="500" spans="1:59">
      <c r="A500" s="267" t="s">
        <v>875</v>
      </c>
      <c r="B500" s="268">
        <v>0.12141666666666666</v>
      </c>
      <c r="C500" s="268">
        <v>0.3</v>
      </c>
      <c r="D500" s="268">
        <v>0</v>
      </c>
      <c r="E500" s="268"/>
      <c r="F500" s="269">
        <v>1056</v>
      </c>
      <c r="G500" s="270">
        <v>0.06</v>
      </c>
      <c r="H500" s="270">
        <v>7.0000000000000001E-3</v>
      </c>
      <c r="I500" s="270">
        <v>4.0000000000000001E-3</v>
      </c>
      <c r="J500" s="270">
        <v>3.0000000000000001E-3</v>
      </c>
      <c r="K500" s="270">
        <v>1E-3</v>
      </c>
      <c r="L500" s="270">
        <v>4.6416666666666648E-2</v>
      </c>
      <c r="M500" s="271">
        <v>56.81818181818182</v>
      </c>
      <c r="N500" s="269">
        <v>1060</v>
      </c>
      <c r="O500" s="269">
        <v>1065</v>
      </c>
      <c r="P500" s="269">
        <v>1070</v>
      </c>
      <c r="Q500" s="269">
        <v>1075</v>
      </c>
      <c r="R500" s="269">
        <v>1080</v>
      </c>
      <c r="S500" s="269" t="s">
        <v>147</v>
      </c>
      <c r="T500" s="270">
        <v>6.5000000000000002E-2</v>
      </c>
      <c r="U500" s="270">
        <v>6.6000000000000003E-2</v>
      </c>
      <c r="V500" s="270">
        <v>6.7000000000000004E-2</v>
      </c>
      <c r="W500" s="270">
        <v>6.8000000000000005E-2</v>
      </c>
      <c r="X500" s="270">
        <v>6.9000000000000006E-2</v>
      </c>
      <c r="Y500" s="270">
        <v>7.0000000000000001E-3</v>
      </c>
      <c r="Z500" s="270">
        <v>8.0000000000000002E-3</v>
      </c>
      <c r="AA500" s="270">
        <v>8.9999999999999993E-3</v>
      </c>
      <c r="AB500" s="270">
        <v>0.01</v>
      </c>
      <c r="AC500" s="270">
        <v>1.0999999999999999E-2</v>
      </c>
      <c r="AD500" s="270">
        <v>5.0000000000000001E-3</v>
      </c>
      <c r="AE500" s="270">
        <v>6.0000000000000001E-3</v>
      </c>
      <c r="AF500" s="270">
        <v>7.0000000000000001E-3</v>
      </c>
      <c r="AG500" s="270">
        <v>8.0000000000000002E-3</v>
      </c>
      <c r="AH500" s="270">
        <v>8.9999999999999993E-3</v>
      </c>
      <c r="AI500" s="270">
        <v>0.01</v>
      </c>
      <c r="AJ500" s="270">
        <v>1.0999999999999999E-2</v>
      </c>
      <c r="AK500" s="270">
        <v>1.2E-2</v>
      </c>
      <c r="AL500" s="270">
        <v>1.2999999999999999E-2</v>
      </c>
      <c r="AM500" s="270">
        <v>1.4E-2</v>
      </c>
      <c r="AN500" s="270">
        <v>1E-3</v>
      </c>
      <c r="AO500" s="270">
        <v>1E-3</v>
      </c>
      <c r="AP500" s="270">
        <v>1E-3</v>
      </c>
      <c r="AQ500" s="270">
        <v>1E-3</v>
      </c>
      <c r="AR500" s="270">
        <v>1E-3</v>
      </c>
      <c r="AS500" s="270">
        <v>5.3999999999999999E-2</v>
      </c>
      <c r="AT500" s="270">
        <v>5.6000000000000001E-2</v>
      </c>
      <c r="AU500" s="270">
        <v>5.8999999999999997E-2</v>
      </c>
      <c r="AV500" s="270">
        <v>6.0999999999999999E-2</v>
      </c>
      <c r="AW500" s="270">
        <v>6.4000000000000001E-2</v>
      </c>
      <c r="AX500" s="270">
        <v>0</v>
      </c>
      <c r="AY500" s="270">
        <v>0</v>
      </c>
      <c r="AZ500" s="270">
        <v>0</v>
      </c>
      <c r="BA500" s="270">
        <v>0</v>
      </c>
      <c r="BB500" s="270">
        <v>0</v>
      </c>
      <c r="BC500" s="270">
        <v>0</v>
      </c>
      <c r="BD500" s="270">
        <v>0</v>
      </c>
      <c r="BE500" s="270">
        <v>0</v>
      </c>
      <c r="BF500" s="270">
        <v>0</v>
      </c>
      <c r="BG500" s="270">
        <v>0</v>
      </c>
    </row>
    <row r="501" spans="1:59">
      <c r="A501" s="267" t="s">
        <v>876</v>
      </c>
      <c r="B501" s="268">
        <v>2.5749999999999999E-2</v>
      </c>
      <c r="C501" s="268">
        <v>0.06</v>
      </c>
      <c r="D501" s="268">
        <v>0</v>
      </c>
      <c r="E501" s="268"/>
      <c r="F501" s="269">
        <v>483</v>
      </c>
      <c r="G501" s="270">
        <v>1.7999999999999999E-2</v>
      </c>
      <c r="H501" s="270">
        <v>1E-3</v>
      </c>
      <c r="I501" s="270">
        <v>0</v>
      </c>
      <c r="J501" s="270">
        <v>4.0000000000000001E-3</v>
      </c>
      <c r="K501" s="270">
        <v>1E-3</v>
      </c>
      <c r="L501" s="270">
        <v>1.7499999999999981E-3</v>
      </c>
      <c r="M501" s="271">
        <v>37.267080745341616</v>
      </c>
      <c r="N501" s="269">
        <v>622</v>
      </c>
      <c r="O501" s="269">
        <v>722</v>
      </c>
      <c r="P501" s="269">
        <v>800</v>
      </c>
      <c r="Q501" s="269">
        <v>1000</v>
      </c>
      <c r="R501" s="269">
        <v>1000</v>
      </c>
      <c r="S501" s="269" t="s">
        <v>187</v>
      </c>
      <c r="T501" s="270">
        <v>0.04</v>
      </c>
      <c r="U501" s="270">
        <v>4.7E-2</v>
      </c>
      <c r="V501" s="270">
        <v>5.1999999999999998E-2</v>
      </c>
      <c r="W501" s="270">
        <v>6.5000000000000002E-2</v>
      </c>
      <c r="X501" s="270">
        <v>7.0000000000000007E-2</v>
      </c>
      <c r="Y501" s="270">
        <v>6.0000000000000001E-3</v>
      </c>
      <c r="Z501" s="270">
        <v>7.0000000000000001E-3</v>
      </c>
      <c r="AA501" s="270">
        <v>8.9999999999999993E-3</v>
      </c>
      <c r="AB501" s="270">
        <v>0.01</v>
      </c>
      <c r="AC501" s="270">
        <v>1.0999999999999999E-2</v>
      </c>
      <c r="AD501" s="270">
        <v>0</v>
      </c>
      <c r="AE501" s="270">
        <v>0</v>
      </c>
      <c r="AF501" s="270">
        <v>0</v>
      </c>
      <c r="AG501" s="270">
        <v>0</v>
      </c>
      <c r="AH501" s="270">
        <v>0</v>
      </c>
      <c r="AI501" s="270">
        <v>0</v>
      </c>
      <c r="AJ501" s="270">
        <v>0</v>
      </c>
      <c r="AK501" s="270">
        <v>1E-3</v>
      </c>
      <c r="AL501" s="270">
        <v>1E-3</v>
      </c>
      <c r="AM501" s="270">
        <v>1E-3</v>
      </c>
      <c r="AN501" s="270">
        <v>2E-3</v>
      </c>
      <c r="AO501" s="270">
        <v>2E-3</v>
      </c>
      <c r="AP501" s="270">
        <v>2E-3</v>
      </c>
      <c r="AQ501" s="270">
        <v>2E-3</v>
      </c>
      <c r="AR501" s="270">
        <v>2E-3</v>
      </c>
      <c r="AS501" s="270">
        <v>-9.9000000000000005E-2</v>
      </c>
      <c r="AT501" s="270">
        <v>-0.11600000000000001</v>
      </c>
      <c r="AU501" s="270">
        <v>-0.151</v>
      </c>
      <c r="AV501" s="270">
        <v>-0.16400000000000001</v>
      </c>
      <c r="AW501" s="270">
        <v>-0.17499999999999999</v>
      </c>
      <c r="AX501" s="270">
        <v>0</v>
      </c>
      <c r="AY501" s="270">
        <v>0</v>
      </c>
      <c r="AZ501" s="270">
        <v>0</v>
      </c>
      <c r="BA501" s="270">
        <v>0</v>
      </c>
      <c r="BB501" s="270">
        <v>0</v>
      </c>
      <c r="BC501" s="270">
        <v>0</v>
      </c>
      <c r="BD501" s="270">
        <v>0</v>
      </c>
      <c r="BE501" s="270">
        <v>0</v>
      </c>
      <c r="BF501" s="270">
        <v>0</v>
      </c>
      <c r="BG501" s="270">
        <v>0</v>
      </c>
    </row>
    <row r="502" spans="1:59">
      <c r="A502" s="267" t="s">
        <v>877</v>
      </c>
      <c r="B502" s="268">
        <v>5.3416666666666675E-2</v>
      </c>
      <c r="C502" s="268">
        <v>0.10300000000000001</v>
      </c>
      <c r="D502" s="268">
        <v>0</v>
      </c>
      <c r="E502" s="268"/>
      <c r="F502" s="269">
        <v>107</v>
      </c>
      <c r="G502" s="270">
        <v>1.0999999999999999E-2</v>
      </c>
      <c r="H502" s="270">
        <v>1E-3</v>
      </c>
      <c r="I502" s="270">
        <v>0</v>
      </c>
      <c r="J502" s="270">
        <v>0</v>
      </c>
      <c r="K502" s="270">
        <v>6.0000000000000001E-3</v>
      </c>
      <c r="L502" s="270">
        <v>3.5416666666666673E-2</v>
      </c>
      <c r="M502" s="271">
        <v>102.80373831775701</v>
      </c>
      <c r="N502" s="269">
        <v>270</v>
      </c>
      <c r="O502" s="269">
        <v>297</v>
      </c>
      <c r="P502" s="269">
        <v>326</v>
      </c>
      <c r="Q502" s="269">
        <v>359</v>
      </c>
      <c r="R502" s="269">
        <v>392</v>
      </c>
      <c r="S502" s="269" t="s">
        <v>198</v>
      </c>
      <c r="T502" s="270">
        <v>1.0999999999999999E-2</v>
      </c>
      <c r="U502" s="270">
        <v>1.2999999999999999E-2</v>
      </c>
      <c r="V502" s="270">
        <v>1.4E-2</v>
      </c>
      <c r="W502" s="270">
        <v>1.4999999999999999E-2</v>
      </c>
      <c r="X502" s="270">
        <v>1.6E-2</v>
      </c>
      <c r="Y502" s="270">
        <v>0</v>
      </c>
      <c r="Z502" s="270">
        <v>0</v>
      </c>
      <c r="AA502" s="270">
        <v>0</v>
      </c>
      <c r="AB502" s="270">
        <v>1E-3</v>
      </c>
      <c r="AC502" s="270">
        <v>1E-3</v>
      </c>
      <c r="AD502" s="270">
        <v>0</v>
      </c>
      <c r="AE502" s="270">
        <v>0</v>
      </c>
      <c r="AF502" s="270">
        <v>0</v>
      </c>
      <c r="AG502" s="270">
        <v>0</v>
      </c>
      <c r="AH502" s="270">
        <v>0</v>
      </c>
      <c r="AI502" s="270">
        <v>0</v>
      </c>
      <c r="AJ502" s="270">
        <v>0</v>
      </c>
      <c r="AK502" s="270">
        <v>0</v>
      </c>
      <c r="AL502" s="270">
        <v>0</v>
      </c>
      <c r="AM502" s="270">
        <v>0</v>
      </c>
      <c r="AN502" s="270">
        <v>1E-3</v>
      </c>
      <c r="AO502" s="270">
        <v>1E-3</v>
      </c>
      <c r="AP502" s="270">
        <v>1E-3</v>
      </c>
      <c r="AQ502" s="270">
        <v>1E-3</v>
      </c>
      <c r="AR502" s="270">
        <v>1E-3</v>
      </c>
      <c r="AS502" s="270">
        <v>2.1999999999999999E-2</v>
      </c>
      <c r="AT502" s="270">
        <v>2.5999999999999999E-2</v>
      </c>
      <c r="AU502" s="270">
        <v>2.8000000000000001E-2</v>
      </c>
      <c r="AV502" s="270">
        <v>3.1E-2</v>
      </c>
      <c r="AW502" s="270">
        <v>3.3000000000000002E-2</v>
      </c>
      <c r="AX502" s="270">
        <v>0</v>
      </c>
      <c r="AY502" s="270">
        <v>0</v>
      </c>
      <c r="AZ502" s="270">
        <v>0</v>
      </c>
      <c r="BA502" s="270">
        <v>0</v>
      </c>
      <c r="BB502" s="270">
        <v>0</v>
      </c>
      <c r="BC502" s="270">
        <v>0</v>
      </c>
      <c r="BD502" s="270">
        <v>0</v>
      </c>
      <c r="BE502" s="270">
        <v>0</v>
      </c>
      <c r="BF502" s="270">
        <v>0</v>
      </c>
      <c r="BG502" s="270">
        <v>0</v>
      </c>
    </row>
    <row r="503" spans="1:59">
      <c r="A503" s="267" t="s">
        <v>878</v>
      </c>
      <c r="B503" s="268">
        <v>0.28233333333333333</v>
      </c>
      <c r="C503" s="268">
        <v>0.94600000000000017</v>
      </c>
      <c r="D503" s="268">
        <v>0</v>
      </c>
      <c r="E503" s="268"/>
      <c r="F503" s="269">
        <v>2949</v>
      </c>
      <c r="G503" s="270">
        <v>6.3E-2</v>
      </c>
      <c r="H503" s="270">
        <v>3.3000000000000002E-2</v>
      </c>
      <c r="I503" s="270">
        <v>0</v>
      </c>
      <c r="J503" s="270">
        <v>0</v>
      </c>
      <c r="K503" s="270">
        <v>0.05</v>
      </c>
      <c r="L503" s="270">
        <v>0.13633333333333331</v>
      </c>
      <c r="M503" s="271">
        <v>21.363173957273652</v>
      </c>
      <c r="N503" s="269">
        <v>3075</v>
      </c>
      <c r="O503" s="269">
        <v>3257</v>
      </c>
      <c r="P503" s="269">
        <v>3439</v>
      </c>
      <c r="Q503" s="269">
        <v>3621</v>
      </c>
      <c r="R503" s="269">
        <v>3803</v>
      </c>
      <c r="S503" s="269" t="s">
        <v>220</v>
      </c>
      <c r="T503" s="270">
        <v>7.2999999999999995E-2</v>
      </c>
      <c r="U503" s="270">
        <v>7.6999999999999999E-2</v>
      </c>
      <c r="V503" s="270">
        <v>8.1000000000000003E-2</v>
      </c>
      <c r="W503" s="270">
        <v>8.5999999999999993E-2</v>
      </c>
      <c r="X503" s="270">
        <v>0.09</v>
      </c>
      <c r="Y503" s="270">
        <v>3.1E-2</v>
      </c>
      <c r="Z503" s="270">
        <v>3.3000000000000002E-2</v>
      </c>
      <c r="AA503" s="270">
        <v>3.5000000000000003E-2</v>
      </c>
      <c r="AB503" s="270">
        <v>3.6999999999999998E-2</v>
      </c>
      <c r="AC503" s="270">
        <v>3.9E-2</v>
      </c>
      <c r="AD503" s="270">
        <v>0</v>
      </c>
      <c r="AE503" s="270">
        <v>0</v>
      </c>
      <c r="AF503" s="270">
        <v>0</v>
      </c>
      <c r="AG503" s="270">
        <v>0</v>
      </c>
      <c r="AH503" s="270">
        <v>0</v>
      </c>
      <c r="AI503" s="270">
        <v>0</v>
      </c>
      <c r="AJ503" s="270">
        <v>0</v>
      </c>
      <c r="AK503" s="270">
        <v>0</v>
      </c>
      <c r="AL503" s="270">
        <v>0</v>
      </c>
      <c r="AM503" s="270">
        <v>0</v>
      </c>
      <c r="AN503" s="270">
        <v>0.05</v>
      </c>
      <c r="AO503" s="270">
        <v>0.05</v>
      </c>
      <c r="AP503" s="270">
        <v>0.05</v>
      </c>
      <c r="AQ503" s="270">
        <v>0.05</v>
      </c>
      <c r="AR503" s="270">
        <v>0.05</v>
      </c>
      <c r="AS503" s="270">
        <v>0.20899999999999999</v>
      </c>
      <c r="AT503" s="270">
        <v>0.217</v>
      </c>
      <c r="AU503" s="270">
        <v>0.22500000000000001</v>
      </c>
      <c r="AV503" s="270">
        <v>0.23400000000000001</v>
      </c>
      <c r="AW503" s="270">
        <v>0.24299999999999999</v>
      </c>
      <c r="AX503" s="270">
        <v>7.6999999999999999E-2</v>
      </c>
      <c r="AY503" s="270">
        <v>0</v>
      </c>
      <c r="AZ503" s="270">
        <v>0</v>
      </c>
      <c r="BA503" s="270">
        <v>0</v>
      </c>
      <c r="BB503" s="270">
        <v>0</v>
      </c>
      <c r="BC503" s="270">
        <v>0</v>
      </c>
      <c r="BD503" s="270">
        <v>0</v>
      </c>
      <c r="BE503" s="270">
        <v>0</v>
      </c>
      <c r="BF503" s="270">
        <v>0</v>
      </c>
      <c r="BG503" s="270">
        <v>0</v>
      </c>
    </row>
    <row r="504" spans="1:59">
      <c r="A504" s="267" t="s">
        <v>879</v>
      </c>
      <c r="B504" s="268">
        <v>0.59025000000000005</v>
      </c>
      <c r="C504" s="268">
        <v>1.7280000000000002</v>
      </c>
      <c r="D504" s="268">
        <v>3.2000000000000001E-2</v>
      </c>
      <c r="E504" s="268"/>
      <c r="F504" s="269">
        <v>1525</v>
      </c>
      <c r="G504" s="270">
        <v>0.37</v>
      </c>
      <c r="H504" s="270">
        <v>6.5000000000000002E-2</v>
      </c>
      <c r="I504" s="270">
        <v>0</v>
      </c>
      <c r="J504" s="270">
        <v>7.0000000000000001E-3</v>
      </c>
      <c r="K504" s="270">
        <v>1.4999999999999999E-2</v>
      </c>
      <c r="L504" s="270">
        <v>0.10125000000000006</v>
      </c>
      <c r="M504" s="271">
        <v>242.62295081967213</v>
      </c>
      <c r="N504" s="269">
        <v>3100</v>
      </c>
      <c r="O504" s="269">
        <v>3300</v>
      </c>
      <c r="P504" s="269">
        <v>3500</v>
      </c>
      <c r="Q504" s="269">
        <v>3500</v>
      </c>
      <c r="R504" s="269">
        <v>3500</v>
      </c>
      <c r="S504" s="269" t="s">
        <v>155</v>
      </c>
      <c r="T504" s="270">
        <v>0.63300000000000001</v>
      </c>
      <c r="U504" s="270">
        <v>0.76</v>
      </c>
      <c r="V504" s="270">
        <v>0.91200000000000003</v>
      </c>
      <c r="W504" s="270">
        <v>1.095</v>
      </c>
      <c r="X504" s="270">
        <v>1.3140000000000001</v>
      </c>
      <c r="Y504" s="270">
        <v>6.7000000000000004E-2</v>
      </c>
      <c r="Z504" s="270">
        <v>7.1999999999999995E-2</v>
      </c>
      <c r="AA504" s="270">
        <v>7.3999999999999996E-2</v>
      </c>
      <c r="AB504" s="270">
        <v>7.4999999999999997E-2</v>
      </c>
      <c r="AC504" s="270">
        <v>7.6999999999999999E-2</v>
      </c>
      <c r="AD504" s="270">
        <v>0</v>
      </c>
      <c r="AE504" s="270">
        <v>0</v>
      </c>
      <c r="AF504" s="270">
        <v>0</v>
      </c>
      <c r="AG504" s="270">
        <v>0</v>
      </c>
      <c r="AH504" s="270">
        <v>0</v>
      </c>
      <c r="AI504" s="270">
        <v>2E-3</v>
      </c>
      <c r="AJ504" s="270">
        <v>2E-3</v>
      </c>
      <c r="AK504" s="270">
        <v>2E-3</v>
      </c>
      <c r="AL504" s="270">
        <v>3.0000000000000001E-3</v>
      </c>
      <c r="AM504" s="270">
        <v>4.0000000000000001E-3</v>
      </c>
      <c r="AN504" s="270">
        <v>2.5000000000000001E-2</v>
      </c>
      <c r="AO504" s="270">
        <v>2.9000000000000001E-2</v>
      </c>
      <c r="AP504" s="270">
        <v>3.1E-2</v>
      </c>
      <c r="AQ504" s="270">
        <v>3.2000000000000001E-2</v>
      </c>
      <c r="AR504" s="270">
        <v>3.5000000000000003E-2</v>
      </c>
      <c r="AS504" s="270">
        <v>-0.16200000000000001</v>
      </c>
      <c r="AT504" s="270">
        <v>-0.192</v>
      </c>
      <c r="AU504" s="270">
        <v>-0.22600000000000001</v>
      </c>
      <c r="AV504" s="270">
        <v>-0.26800000000000002</v>
      </c>
      <c r="AW504" s="270">
        <v>-0.318</v>
      </c>
      <c r="AX504" s="270">
        <v>0.216</v>
      </c>
      <c r="AY504" s="270">
        <v>0</v>
      </c>
      <c r="AZ504" s="270">
        <v>0</v>
      </c>
      <c r="BA504" s="270">
        <v>0</v>
      </c>
      <c r="BB504" s="270">
        <v>0</v>
      </c>
      <c r="BC504" s="270">
        <v>0</v>
      </c>
      <c r="BD504" s="270">
        <v>0</v>
      </c>
      <c r="BE504" s="270">
        <v>0</v>
      </c>
      <c r="BF504" s="270">
        <v>0</v>
      </c>
      <c r="BG504" s="270">
        <v>0</v>
      </c>
    </row>
    <row r="505" spans="1:59">
      <c r="A505" s="267" t="s">
        <v>880</v>
      </c>
      <c r="B505" s="268">
        <v>0.13</v>
      </c>
      <c r="C505" s="268">
        <v>0.5</v>
      </c>
      <c r="D505" s="268">
        <v>0</v>
      </c>
      <c r="E505" s="268"/>
      <c r="F505" s="269">
        <v>1190</v>
      </c>
      <c r="G505" s="270">
        <v>9.8000000000000004E-2</v>
      </c>
      <c r="H505" s="270">
        <v>0</v>
      </c>
      <c r="I505" s="270">
        <v>1.2E-2</v>
      </c>
      <c r="J505" s="270">
        <v>5.0000000000000001E-3</v>
      </c>
      <c r="K505" s="270">
        <v>5.0000000000000001E-3</v>
      </c>
      <c r="L505" s="270">
        <v>9.999999999999995E-3</v>
      </c>
      <c r="M505" s="271">
        <v>82.352941176470594</v>
      </c>
      <c r="N505" s="269">
        <v>1365</v>
      </c>
      <c r="O505" s="269">
        <v>1706</v>
      </c>
      <c r="P505" s="269">
        <v>2132</v>
      </c>
      <c r="Q505" s="269">
        <v>2665</v>
      </c>
      <c r="R505" s="269">
        <v>3331</v>
      </c>
      <c r="S505" s="269" t="s">
        <v>225</v>
      </c>
      <c r="T505" s="270">
        <v>0.111</v>
      </c>
      <c r="U505" s="270">
        <v>0.13700000000000001</v>
      </c>
      <c r="V505" s="270">
        <v>0.16900000000000001</v>
      </c>
      <c r="W505" s="270">
        <v>0.21</v>
      </c>
      <c r="X505" s="270">
        <v>0.26</v>
      </c>
      <c r="Y505" s="270">
        <v>0</v>
      </c>
      <c r="Z505" s="270">
        <v>0</v>
      </c>
      <c r="AA505" s="270">
        <v>0</v>
      </c>
      <c r="AB505" s="270">
        <v>0</v>
      </c>
      <c r="AC505" s="270">
        <v>0</v>
      </c>
      <c r="AD505" s="270">
        <v>1.2999999999999999E-2</v>
      </c>
      <c r="AE505" s="270">
        <v>1.2999999999999999E-2</v>
      </c>
      <c r="AF505" s="270">
        <v>1.2999999999999999E-2</v>
      </c>
      <c r="AG505" s="270">
        <v>1.4E-2</v>
      </c>
      <c r="AH505" s="270">
        <v>1.4E-2</v>
      </c>
      <c r="AI505" s="270">
        <v>5.0000000000000001E-3</v>
      </c>
      <c r="AJ505" s="270">
        <v>5.0000000000000001E-3</v>
      </c>
      <c r="AK505" s="270">
        <v>5.0000000000000001E-3</v>
      </c>
      <c r="AL505" s="270">
        <v>6.0000000000000001E-3</v>
      </c>
      <c r="AM505" s="270">
        <v>6.0000000000000001E-3</v>
      </c>
      <c r="AN505" s="270">
        <v>5.0000000000000001E-3</v>
      </c>
      <c r="AO505" s="270">
        <v>5.0000000000000001E-3</v>
      </c>
      <c r="AP505" s="270">
        <v>5.0000000000000001E-3</v>
      </c>
      <c r="AQ505" s="270">
        <v>6.0000000000000001E-3</v>
      </c>
      <c r="AR505" s="270">
        <v>6.0000000000000001E-3</v>
      </c>
      <c r="AS505" s="270">
        <v>0.01</v>
      </c>
      <c r="AT505" s="270">
        <v>1.2E-2</v>
      </c>
      <c r="AU505" s="270">
        <v>1.4E-2</v>
      </c>
      <c r="AV505" s="270">
        <v>1.7999999999999999E-2</v>
      </c>
      <c r="AW505" s="270">
        <v>2.1000000000000001E-2</v>
      </c>
      <c r="AX505" s="270">
        <v>0</v>
      </c>
      <c r="AY505" s="270">
        <v>0</v>
      </c>
      <c r="AZ505" s="270">
        <v>0</v>
      </c>
      <c r="BA505" s="270">
        <v>0</v>
      </c>
      <c r="BB505" s="270">
        <v>0</v>
      </c>
      <c r="BC505" s="270">
        <v>0</v>
      </c>
      <c r="BD505" s="270">
        <v>0</v>
      </c>
      <c r="BE505" s="270">
        <v>0</v>
      </c>
      <c r="BF505" s="270">
        <v>0</v>
      </c>
      <c r="BG505" s="270">
        <v>0</v>
      </c>
    </row>
    <row r="506" spans="1:59">
      <c r="A506" s="267" t="s">
        <v>881</v>
      </c>
      <c r="B506" s="268">
        <v>0.53883333333333339</v>
      </c>
      <c r="C506" s="268">
        <v>1.4440000000000002</v>
      </c>
      <c r="D506" s="268">
        <v>0.08</v>
      </c>
      <c r="E506" s="268"/>
      <c r="F506" s="269">
        <v>2650</v>
      </c>
      <c r="G506" s="270">
        <v>0.42099999999999999</v>
      </c>
      <c r="H506" s="270">
        <v>2.3E-2</v>
      </c>
      <c r="I506" s="270">
        <v>8.9999999999999993E-3</v>
      </c>
      <c r="J506" s="270">
        <v>1.4999999999999999E-2</v>
      </c>
      <c r="K506" s="270">
        <v>0</v>
      </c>
      <c r="L506" s="270">
        <v>-9.1666666666666563E-3</v>
      </c>
      <c r="M506" s="271">
        <v>158.8679245283019</v>
      </c>
      <c r="N506" s="269">
        <v>5200</v>
      </c>
      <c r="O506" s="269">
        <v>6000</v>
      </c>
      <c r="P506" s="269">
        <v>6800</v>
      </c>
      <c r="Q506" s="269">
        <v>7800</v>
      </c>
      <c r="R506" s="269">
        <v>9000</v>
      </c>
      <c r="S506" s="269" t="s">
        <v>202</v>
      </c>
      <c r="T506" s="270">
        <v>0.5</v>
      </c>
      <c r="U506" s="270">
        <v>0.52500000000000002</v>
      </c>
      <c r="V506" s="270">
        <v>0.55000000000000004</v>
      </c>
      <c r="W506" s="270">
        <v>0.65</v>
      </c>
      <c r="X506" s="270">
        <v>0.75</v>
      </c>
      <c r="Y506" s="270">
        <v>0.03</v>
      </c>
      <c r="Z506" s="270">
        <v>0.05</v>
      </c>
      <c r="AA506" s="270">
        <v>7.0000000000000007E-2</v>
      </c>
      <c r="AB506" s="270">
        <v>0.09</v>
      </c>
      <c r="AC506" s="270">
        <v>0.11</v>
      </c>
      <c r="AD506" s="270">
        <v>0.02</v>
      </c>
      <c r="AE506" s="270">
        <v>0.04</v>
      </c>
      <c r="AF506" s="270">
        <v>0.05</v>
      </c>
      <c r="AG506" s="270">
        <v>0.06</v>
      </c>
      <c r="AH506" s="270">
        <v>7.0000000000000007E-2</v>
      </c>
      <c r="AI506" s="270">
        <v>0.09</v>
      </c>
      <c r="AJ506" s="270">
        <v>9.5000000000000001E-2</v>
      </c>
      <c r="AK506" s="270">
        <v>0.11</v>
      </c>
      <c r="AL506" s="270">
        <v>0.13</v>
      </c>
      <c r="AM506" s="270">
        <v>0.15</v>
      </c>
      <c r="AN506" s="270">
        <v>2E-3</v>
      </c>
      <c r="AO506" s="270">
        <v>3.0000000000000001E-3</v>
      </c>
      <c r="AP506" s="270">
        <v>4.0000000000000001E-3</v>
      </c>
      <c r="AQ506" s="270">
        <v>5.0000000000000001E-3</v>
      </c>
      <c r="AR506" s="270">
        <v>8.0000000000000002E-3</v>
      </c>
      <c r="AS506" s="270">
        <v>0.125</v>
      </c>
      <c r="AT506" s="270">
        <v>0.14799999999999999</v>
      </c>
      <c r="AU506" s="270">
        <v>0.17199999999999999</v>
      </c>
      <c r="AV506" s="270">
        <v>0.20100000000000001</v>
      </c>
      <c r="AW506" s="270">
        <v>0.23300000000000001</v>
      </c>
      <c r="AX506" s="270">
        <v>0</v>
      </c>
      <c r="AY506" s="270">
        <v>0</v>
      </c>
      <c r="AZ506" s="270">
        <v>0</v>
      </c>
      <c r="BA506" s="270">
        <v>0</v>
      </c>
      <c r="BB506" s="270">
        <v>0</v>
      </c>
      <c r="BC506" s="270">
        <v>0</v>
      </c>
      <c r="BD506" s="270">
        <v>0</v>
      </c>
      <c r="BE506" s="270">
        <v>0</v>
      </c>
      <c r="BF506" s="270">
        <v>0</v>
      </c>
      <c r="BG506" s="270">
        <v>0</v>
      </c>
    </row>
    <row r="507" spans="1:59">
      <c r="A507" s="267" t="s">
        <v>882</v>
      </c>
      <c r="B507" s="268">
        <v>2.7634166666666662</v>
      </c>
      <c r="C507" s="268">
        <v>12</v>
      </c>
      <c r="D507" s="268">
        <v>0.54299999999999993</v>
      </c>
      <c r="E507" s="268"/>
      <c r="F507" s="269">
        <v>11415</v>
      </c>
      <c r="G507" s="270">
        <v>0.92</v>
      </c>
      <c r="H507" s="270">
        <v>0.42099999999999999</v>
      </c>
      <c r="I507" s="270">
        <v>0.23899999999999999</v>
      </c>
      <c r="J507" s="270">
        <v>0.30199999999999999</v>
      </c>
      <c r="K507" s="270">
        <v>8.3000000000000004E-2</v>
      </c>
      <c r="L507" s="270">
        <v>0.25541666666666618</v>
      </c>
      <c r="M507" s="271">
        <v>80.595707402540512</v>
      </c>
      <c r="N507" s="269">
        <v>10960</v>
      </c>
      <c r="O507" s="269">
        <v>10505</v>
      </c>
      <c r="P507" s="269">
        <v>10050</v>
      </c>
      <c r="Q507" s="269">
        <v>9595</v>
      </c>
      <c r="R507" s="269">
        <v>9140</v>
      </c>
      <c r="S507" s="269" t="s">
        <v>193</v>
      </c>
      <c r="T507" s="270">
        <v>1.2529999999999999</v>
      </c>
      <c r="U507" s="270">
        <v>1.2050000000000001</v>
      </c>
      <c r="V507" s="270">
        <v>1.1559999999999999</v>
      </c>
      <c r="W507" s="270">
        <v>1.109</v>
      </c>
      <c r="X507" s="270">
        <v>1.0640000000000001</v>
      </c>
      <c r="Y507" s="270">
        <v>0.39600000000000002</v>
      </c>
      <c r="Z507" s="270">
        <v>0.38</v>
      </c>
      <c r="AA507" s="270">
        <v>0.36399999999999999</v>
      </c>
      <c r="AB507" s="270">
        <v>0.34899999999999998</v>
      </c>
      <c r="AC507" s="270">
        <v>0.33500000000000002</v>
      </c>
      <c r="AD507" s="270">
        <v>0.23599999999999999</v>
      </c>
      <c r="AE507" s="270">
        <v>0.22600000000000001</v>
      </c>
      <c r="AF507" s="270">
        <v>0.216</v>
      </c>
      <c r="AG507" s="270">
        <v>0.20699999999999999</v>
      </c>
      <c r="AH507" s="270">
        <v>0.19800000000000001</v>
      </c>
      <c r="AI507" s="270">
        <v>0.27300000000000002</v>
      </c>
      <c r="AJ507" s="270">
        <v>0.26200000000000001</v>
      </c>
      <c r="AK507" s="270">
        <v>0.251</v>
      </c>
      <c r="AL507" s="270">
        <v>0.24</v>
      </c>
      <c r="AM507" s="270">
        <v>0.23</v>
      </c>
      <c r="AN507" s="270">
        <v>7.3999999999999996E-2</v>
      </c>
      <c r="AO507" s="270">
        <v>7.1999999999999995E-2</v>
      </c>
      <c r="AP507" s="270">
        <v>7.1999999999999995E-2</v>
      </c>
      <c r="AQ507" s="270">
        <v>7.0000000000000007E-2</v>
      </c>
      <c r="AR507" s="270">
        <v>6.9000000000000006E-2</v>
      </c>
      <c r="AS507" s="270">
        <v>0.16400000000000001</v>
      </c>
      <c r="AT507" s="270">
        <v>0.158</v>
      </c>
      <c r="AU507" s="270">
        <v>0.152</v>
      </c>
      <c r="AV507" s="270">
        <v>0.14499999999999999</v>
      </c>
      <c r="AW507" s="270">
        <v>0.14000000000000001</v>
      </c>
      <c r="AX507" s="270">
        <v>0</v>
      </c>
      <c r="AY507" s="270">
        <v>0</v>
      </c>
      <c r="AZ507" s="270">
        <v>0</v>
      </c>
      <c r="BA507" s="270">
        <v>0</v>
      </c>
      <c r="BB507" s="270">
        <v>0</v>
      </c>
      <c r="BC507" s="270">
        <v>0</v>
      </c>
      <c r="BD507" s="270">
        <v>0</v>
      </c>
      <c r="BE507" s="270">
        <v>0</v>
      </c>
      <c r="BF507" s="270">
        <v>0</v>
      </c>
      <c r="BG507" s="270">
        <v>0</v>
      </c>
    </row>
    <row r="508" spans="1:59">
      <c r="A508" s="267" t="s">
        <v>883</v>
      </c>
      <c r="B508" s="268">
        <v>0.27450000000000002</v>
      </c>
      <c r="C508" s="268">
        <v>0.5</v>
      </c>
      <c r="D508" s="268">
        <v>0</v>
      </c>
      <c r="E508" s="268"/>
      <c r="F508" s="269">
        <v>1850</v>
      </c>
      <c r="G508" s="270">
        <v>0.16299999999999998</v>
      </c>
      <c r="H508" s="270">
        <v>0.03</v>
      </c>
      <c r="I508" s="270">
        <v>0.02</v>
      </c>
      <c r="J508" s="270">
        <v>0.06</v>
      </c>
      <c r="K508" s="270">
        <v>1E-3</v>
      </c>
      <c r="L508" s="270">
        <v>5.0000000000005596E-4</v>
      </c>
      <c r="M508" s="271">
        <v>88.108108108108098</v>
      </c>
      <c r="N508" s="269">
        <v>1860</v>
      </c>
      <c r="O508" s="269">
        <v>1870</v>
      </c>
      <c r="P508" s="269">
        <v>1880</v>
      </c>
      <c r="Q508" s="269">
        <v>1890</v>
      </c>
      <c r="R508" s="269">
        <v>2000</v>
      </c>
      <c r="S508" s="269" t="s">
        <v>224</v>
      </c>
      <c r="T508" s="270">
        <v>0.16500000000000001</v>
      </c>
      <c r="U508" s="270">
        <v>0.17</v>
      </c>
      <c r="V508" s="270">
        <v>0.17499999999999999</v>
      </c>
      <c r="W508" s="270">
        <v>0.18</v>
      </c>
      <c r="X508" s="270">
        <v>0.185</v>
      </c>
      <c r="Y508" s="270">
        <v>3.5000000000000003E-2</v>
      </c>
      <c r="Z508" s="270">
        <v>0.04</v>
      </c>
      <c r="AA508" s="270">
        <v>4.4999999999999998E-2</v>
      </c>
      <c r="AB508" s="270">
        <v>5.5E-2</v>
      </c>
      <c r="AC508" s="270">
        <v>0.06</v>
      </c>
      <c r="AD508" s="270">
        <v>2.5000000000000001E-2</v>
      </c>
      <c r="AE508" s="270">
        <v>0.03</v>
      </c>
      <c r="AF508" s="270">
        <v>3.5000000000000003E-2</v>
      </c>
      <c r="AG508" s="270">
        <v>0.04</v>
      </c>
      <c r="AH508" s="270">
        <v>4.4999999999999998E-2</v>
      </c>
      <c r="AI508" s="270">
        <v>6.5000000000000002E-2</v>
      </c>
      <c r="AJ508" s="270">
        <v>7.0000000000000007E-2</v>
      </c>
      <c r="AK508" s="270">
        <v>7.4999999999999997E-2</v>
      </c>
      <c r="AL508" s="270">
        <v>0.08</v>
      </c>
      <c r="AM508" s="270">
        <v>0.08</v>
      </c>
      <c r="AN508" s="270">
        <v>1E-3</v>
      </c>
      <c r="AO508" s="270">
        <v>1E-3</v>
      </c>
      <c r="AP508" s="270">
        <v>1E-3</v>
      </c>
      <c r="AQ508" s="270">
        <v>1E-3</v>
      </c>
      <c r="AR508" s="270">
        <v>1E-3</v>
      </c>
      <c r="AS508" s="270">
        <v>5.8000000000000003E-2</v>
      </c>
      <c r="AT508" s="270">
        <v>6.0999999999999999E-2</v>
      </c>
      <c r="AU508" s="270">
        <v>6.4000000000000001E-2</v>
      </c>
      <c r="AV508" s="270">
        <v>6.7000000000000004E-2</v>
      </c>
      <c r="AW508" s="270">
        <v>7.0999999999999994E-2</v>
      </c>
      <c r="AX508" s="270">
        <v>0</v>
      </c>
      <c r="AY508" s="270">
        <v>0</v>
      </c>
      <c r="AZ508" s="270">
        <v>0</v>
      </c>
      <c r="BA508" s="270">
        <v>0</v>
      </c>
      <c r="BB508" s="270">
        <v>0</v>
      </c>
      <c r="BC508" s="270">
        <v>0</v>
      </c>
      <c r="BD508" s="270">
        <v>0</v>
      </c>
      <c r="BE508" s="270">
        <v>0</v>
      </c>
      <c r="BF508" s="270">
        <v>0</v>
      </c>
      <c r="BG508" s="270">
        <v>0</v>
      </c>
    </row>
    <row r="509" spans="1:59">
      <c r="A509" s="267" t="s">
        <v>884</v>
      </c>
      <c r="B509" s="268">
        <v>0.48333333333333339</v>
      </c>
      <c r="C509" s="268">
        <v>0.03</v>
      </c>
      <c r="D509" s="268">
        <v>0.41095890410958902</v>
      </c>
      <c r="E509" s="268"/>
      <c r="F509" s="269">
        <v>250</v>
      </c>
      <c r="G509" s="270">
        <v>0.25</v>
      </c>
      <c r="H509" s="270">
        <v>0</v>
      </c>
      <c r="I509" s="270">
        <v>0</v>
      </c>
      <c r="J509" s="270">
        <v>0</v>
      </c>
      <c r="K509" s="270">
        <v>0.5</v>
      </c>
      <c r="L509" s="270">
        <v>-0.67762557077625551</v>
      </c>
      <c r="M509" s="271">
        <v>1000</v>
      </c>
      <c r="N509" s="269">
        <v>500</v>
      </c>
      <c r="O509" s="269">
        <v>500</v>
      </c>
      <c r="P509" s="269">
        <v>500</v>
      </c>
      <c r="Q509" s="269">
        <v>500</v>
      </c>
      <c r="R509" s="269">
        <v>500</v>
      </c>
      <c r="S509" s="269" t="s">
        <v>195</v>
      </c>
      <c r="T509" s="270">
        <v>2.3E-2</v>
      </c>
      <c r="U509" s="270">
        <v>2.3E-2</v>
      </c>
      <c r="V509" s="270">
        <v>2.3E-2</v>
      </c>
      <c r="W509" s="270">
        <v>2.3E-2</v>
      </c>
      <c r="X509" s="270">
        <v>0.23</v>
      </c>
      <c r="Y509" s="270">
        <v>3.0000000000000001E-3</v>
      </c>
      <c r="Z509" s="270">
        <v>3.0000000000000001E-3</v>
      </c>
      <c r="AA509" s="270">
        <v>3.0000000000000001E-3</v>
      </c>
      <c r="AB509" s="270">
        <v>3.0000000000000001E-3</v>
      </c>
      <c r="AC509" s="270">
        <v>3.0000000000000001E-3</v>
      </c>
      <c r="AD509" s="270">
        <v>0</v>
      </c>
      <c r="AE509" s="270">
        <v>0</v>
      </c>
      <c r="AF509" s="270">
        <v>0</v>
      </c>
      <c r="AG509" s="270">
        <v>0</v>
      </c>
      <c r="AH509" s="270">
        <v>0</v>
      </c>
      <c r="AI509" s="270">
        <v>2E-3</v>
      </c>
      <c r="AJ509" s="270">
        <v>2E-3</v>
      </c>
      <c r="AK509" s="270">
        <v>2E-3</v>
      </c>
      <c r="AL509" s="270">
        <v>2E-3</v>
      </c>
      <c r="AM509" s="270">
        <v>2E-3</v>
      </c>
      <c r="AN509" s="270">
        <v>0</v>
      </c>
      <c r="AO509" s="270">
        <v>0</v>
      </c>
      <c r="AP509" s="270">
        <v>0</v>
      </c>
      <c r="AQ509" s="270">
        <v>0</v>
      </c>
      <c r="AR509" s="270">
        <v>0</v>
      </c>
      <c r="AS509" s="270">
        <v>2E-3</v>
      </c>
      <c r="AT509" s="270">
        <v>2E-3</v>
      </c>
      <c r="AU509" s="270">
        <v>2E-3</v>
      </c>
      <c r="AV509" s="270">
        <v>2E-3</v>
      </c>
      <c r="AW509" s="270">
        <v>2E-3</v>
      </c>
      <c r="AX509" s="270">
        <v>0</v>
      </c>
      <c r="AY509" s="270">
        <v>0</v>
      </c>
      <c r="AZ509" s="270">
        <v>0</v>
      </c>
      <c r="BA509" s="270">
        <v>0</v>
      </c>
      <c r="BB509" s="270">
        <v>0</v>
      </c>
      <c r="BC509" s="270">
        <v>0</v>
      </c>
      <c r="BD509" s="270">
        <v>0</v>
      </c>
      <c r="BE509" s="270">
        <v>0</v>
      </c>
      <c r="BF509" s="270">
        <v>0</v>
      </c>
      <c r="BG509" s="270">
        <v>0</v>
      </c>
    </row>
    <row r="510" spans="1:59">
      <c r="A510" s="267" t="s">
        <v>885</v>
      </c>
      <c r="B510" s="268">
        <v>0.9960833333333331</v>
      </c>
      <c r="C510" s="268">
        <v>2.9080000000000004</v>
      </c>
      <c r="D510" s="268">
        <v>0</v>
      </c>
      <c r="E510" s="268"/>
      <c r="F510" s="269">
        <v>9573</v>
      </c>
      <c r="G510" s="270">
        <v>0.74399999999999999</v>
      </c>
      <c r="H510" s="270">
        <v>0.125</v>
      </c>
      <c r="I510" s="270">
        <v>0</v>
      </c>
      <c r="J510" s="270">
        <v>0</v>
      </c>
      <c r="K510" s="270">
        <v>0.05</v>
      </c>
      <c r="L510" s="270">
        <v>7.7083333333333059E-2</v>
      </c>
      <c r="M510" s="271">
        <v>77.718583516139148</v>
      </c>
      <c r="N510" s="269">
        <v>11097</v>
      </c>
      <c r="O510" s="269">
        <v>12621</v>
      </c>
      <c r="P510" s="269">
        <v>12621</v>
      </c>
      <c r="Q510" s="269">
        <v>12621</v>
      </c>
      <c r="R510" s="269">
        <v>12621</v>
      </c>
      <c r="S510" s="269" t="s">
        <v>161</v>
      </c>
      <c r="T510" s="270">
        <v>0.93</v>
      </c>
      <c r="U510" s="270">
        <v>1.04</v>
      </c>
      <c r="V510" s="270">
        <v>1.04</v>
      </c>
      <c r="W510" s="270">
        <v>1.04</v>
      </c>
      <c r="X510" s="270">
        <v>1.04</v>
      </c>
      <c r="Y510" s="270">
        <v>0.125</v>
      </c>
      <c r="Z510" s="270">
        <v>0.125</v>
      </c>
      <c r="AA510" s="270">
        <v>0.125</v>
      </c>
      <c r="AB510" s="270">
        <v>0.125</v>
      </c>
      <c r="AC510" s="270">
        <v>0.125</v>
      </c>
      <c r="AD510" s="270">
        <v>0</v>
      </c>
      <c r="AE510" s="270">
        <v>0</v>
      </c>
      <c r="AF510" s="270">
        <v>0</v>
      </c>
      <c r="AG510" s="270">
        <v>0</v>
      </c>
      <c r="AH510" s="270">
        <v>0</v>
      </c>
      <c r="AI510" s="270">
        <v>0</v>
      </c>
      <c r="AJ510" s="270">
        <v>0</v>
      </c>
      <c r="AK510" s="270">
        <v>0</v>
      </c>
      <c r="AL510" s="270">
        <v>0</v>
      </c>
      <c r="AM510" s="270">
        <v>0</v>
      </c>
      <c r="AN510" s="270">
        <v>0.05</v>
      </c>
      <c r="AO510" s="270">
        <v>0.05</v>
      </c>
      <c r="AP510" s="270">
        <v>0.05</v>
      </c>
      <c r="AQ510" s="270">
        <v>0.05</v>
      </c>
      <c r="AR510" s="270">
        <v>0.05</v>
      </c>
      <c r="AS510" s="270">
        <v>0.06</v>
      </c>
      <c r="AT510" s="270">
        <v>6.6000000000000003E-2</v>
      </c>
      <c r="AU510" s="270">
        <v>6.6000000000000003E-2</v>
      </c>
      <c r="AV510" s="270">
        <v>6.6000000000000003E-2</v>
      </c>
      <c r="AW510" s="270">
        <v>6.6000000000000003E-2</v>
      </c>
      <c r="AX510" s="270">
        <v>0.57599999999999996</v>
      </c>
      <c r="AY510" s="270">
        <v>0</v>
      </c>
      <c r="AZ510" s="270">
        <v>0</v>
      </c>
      <c r="BA510" s="270">
        <v>0</v>
      </c>
      <c r="BB510" s="270">
        <v>0</v>
      </c>
      <c r="BC510" s="270">
        <v>0</v>
      </c>
      <c r="BD510" s="270">
        <v>0</v>
      </c>
      <c r="BE510" s="270">
        <v>0</v>
      </c>
      <c r="BF510" s="270">
        <v>0</v>
      </c>
      <c r="BG510" s="270">
        <v>0</v>
      </c>
    </row>
    <row r="511" spans="1:59">
      <c r="A511" s="267" t="s">
        <v>886</v>
      </c>
      <c r="B511" s="268">
        <v>0.5575</v>
      </c>
      <c r="C511" s="268">
        <v>1.7719999999999998</v>
      </c>
      <c r="D511" s="268">
        <v>0</v>
      </c>
      <c r="E511" s="268"/>
      <c r="F511" s="269">
        <v>3965</v>
      </c>
      <c r="G511" s="270">
        <v>0.52700000000000002</v>
      </c>
      <c r="H511" s="270">
        <v>0.02</v>
      </c>
      <c r="I511" s="270">
        <v>0</v>
      </c>
      <c r="J511" s="270">
        <v>0</v>
      </c>
      <c r="K511" s="270">
        <v>6.0000000000000001E-3</v>
      </c>
      <c r="L511" s="270">
        <v>4.4999999999999485E-3</v>
      </c>
      <c r="M511" s="271">
        <v>132.91298865069356</v>
      </c>
      <c r="N511" s="269">
        <v>4105</v>
      </c>
      <c r="O511" s="269">
        <v>4499</v>
      </c>
      <c r="P511" s="269">
        <v>4499</v>
      </c>
      <c r="Q511" s="269">
        <v>4499</v>
      </c>
      <c r="R511" s="269">
        <v>4499</v>
      </c>
      <c r="S511" s="269" t="s">
        <v>177</v>
      </c>
      <c r="T511" s="270">
        <v>0.53800000000000003</v>
      </c>
      <c r="U511" s="270">
        <v>0.58899999999999997</v>
      </c>
      <c r="V511" s="270">
        <v>0.58899999999999997</v>
      </c>
      <c r="W511" s="270">
        <v>0.58899999999999997</v>
      </c>
      <c r="X511" s="270">
        <v>0.58899999999999997</v>
      </c>
      <c r="Y511" s="270">
        <v>2.7E-2</v>
      </c>
      <c r="Z511" s="270">
        <v>2.7E-2</v>
      </c>
      <c r="AA511" s="270">
        <v>2.7E-2</v>
      </c>
      <c r="AB511" s="270">
        <v>2.7E-2</v>
      </c>
      <c r="AC511" s="270">
        <v>2.7E-2</v>
      </c>
      <c r="AD511" s="270">
        <v>0</v>
      </c>
      <c r="AE511" s="270">
        <v>0</v>
      </c>
      <c r="AF511" s="270">
        <v>0</v>
      </c>
      <c r="AG511" s="270">
        <v>0</v>
      </c>
      <c r="AH511" s="270">
        <v>0</v>
      </c>
      <c r="AI511" s="270">
        <v>0</v>
      </c>
      <c r="AJ511" s="270">
        <v>0</v>
      </c>
      <c r="AK511" s="270">
        <v>0</v>
      </c>
      <c r="AL511" s="270">
        <v>0</v>
      </c>
      <c r="AM511" s="270">
        <v>0</v>
      </c>
      <c r="AN511" s="270">
        <v>8.0000000000000002E-3</v>
      </c>
      <c r="AO511" s="270">
        <v>8.0000000000000002E-3</v>
      </c>
      <c r="AP511" s="270">
        <v>8.0000000000000002E-3</v>
      </c>
      <c r="AQ511" s="270">
        <v>8.0000000000000002E-3</v>
      </c>
      <c r="AR511" s="270">
        <v>8.0000000000000002E-3</v>
      </c>
      <c r="AS511" s="270">
        <v>6.0000000000000001E-3</v>
      </c>
      <c r="AT511" s="270">
        <v>7.0000000000000001E-3</v>
      </c>
      <c r="AU511" s="270">
        <v>7.0000000000000001E-3</v>
      </c>
      <c r="AV511" s="270">
        <v>7.0000000000000001E-3</v>
      </c>
      <c r="AW511" s="270">
        <v>7.0000000000000001E-3</v>
      </c>
      <c r="AX511" s="270">
        <v>0</v>
      </c>
      <c r="AY511" s="270">
        <v>0</v>
      </c>
      <c r="AZ511" s="270">
        <v>0</v>
      </c>
      <c r="BA511" s="270">
        <v>0</v>
      </c>
      <c r="BB511" s="270">
        <v>0</v>
      </c>
      <c r="BC511" s="270">
        <v>0</v>
      </c>
      <c r="BD511" s="270">
        <v>0</v>
      </c>
      <c r="BE511" s="270">
        <v>0</v>
      </c>
      <c r="BF511" s="270">
        <v>0</v>
      </c>
      <c r="BG511" s="270">
        <v>0</v>
      </c>
    </row>
    <row r="512" spans="1:59">
      <c r="A512" s="267" t="s">
        <v>887</v>
      </c>
      <c r="B512" s="268">
        <v>2.4580833333333332</v>
      </c>
      <c r="C512" s="268">
        <v>6.95</v>
      </c>
      <c r="D512" s="268">
        <v>0</v>
      </c>
      <c r="E512" s="268"/>
      <c r="F512" s="269">
        <v>26897</v>
      </c>
      <c r="G512" s="270">
        <v>1.091</v>
      </c>
      <c r="H512" s="270">
        <v>0.29699999999999999</v>
      </c>
      <c r="I512" s="270">
        <v>0.187</v>
      </c>
      <c r="J512" s="270">
        <v>4.3999999999999997E-2</v>
      </c>
      <c r="K512" s="270">
        <v>0.59599999999999997</v>
      </c>
      <c r="L512" s="270">
        <v>0.24308333333333332</v>
      </c>
      <c r="M512" s="271">
        <v>40.562144477079229</v>
      </c>
      <c r="N512" s="269">
        <v>28500</v>
      </c>
      <c r="O512" s="269">
        <v>30000</v>
      </c>
      <c r="P512" s="269">
        <v>31500</v>
      </c>
      <c r="Q512" s="269">
        <v>33000</v>
      </c>
      <c r="R512" s="269">
        <v>34500</v>
      </c>
      <c r="S512" s="269" t="s">
        <v>197</v>
      </c>
      <c r="T512" s="270">
        <v>1.18</v>
      </c>
      <c r="U512" s="270">
        <v>1.24</v>
      </c>
      <c r="V512" s="270">
        <v>1.31</v>
      </c>
      <c r="W512" s="270">
        <v>1.37</v>
      </c>
      <c r="X512" s="270">
        <v>1.43</v>
      </c>
      <c r="Y512" s="270">
        <v>0.2</v>
      </c>
      <c r="Z512" s="270">
        <v>0.21</v>
      </c>
      <c r="AA512" s="270">
        <v>0.22</v>
      </c>
      <c r="AB512" s="270">
        <v>0.23</v>
      </c>
      <c r="AC512" s="270">
        <v>0.24</v>
      </c>
      <c r="AD512" s="270">
        <v>0.2</v>
      </c>
      <c r="AE512" s="270">
        <v>0.21</v>
      </c>
      <c r="AF512" s="270">
        <v>0.22</v>
      </c>
      <c r="AG512" s="270">
        <v>0.23</v>
      </c>
      <c r="AH512" s="270">
        <v>0.24</v>
      </c>
      <c r="AI512" s="270">
        <v>0.05</v>
      </c>
      <c r="AJ512" s="270">
        <v>0.05</v>
      </c>
      <c r="AK512" s="270">
        <v>5.5E-2</v>
      </c>
      <c r="AL512" s="270">
        <v>5.5E-2</v>
      </c>
      <c r="AM512" s="270">
        <v>0.06</v>
      </c>
      <c r="AN512" s="270">
        <v>0.35</v>
      </c>
      <c r="AO512" s="270">
        <v>0.35</v>
      </c>
      <c r="AP512" s="270">
        <v>0.35</v>
      </c>
      <c r="AQ512" s="270">
        <v>0.35</v>
      </c>
      <c r="AR512" s="270">
        <v>0.35</v>
      </c>
      <c r="AS512" s="270">
        <v>0.6</v>
      </c>
      <c r="AT512" s="270">
        <v>0.65</v>
      </c>
      <c r="AU512" s="270">
        <v>0.7</v>
      </c>
      <c r="AV512" s="270">
        <v>0.7</v>
      </c>
      <c r="AW512" s="270">
        <v>0.7</v>
      </c>
      <c r="AX512" s="270">
        <v>0</v>
      </c>
      <c r="AY512" s="270">
        <v>0</v>
      </c>
      <c r="AZ512" s="270">
        <v>0</v>
      </c>
      <c r="BA512" s="270">
        <v>0</v>
      </c>
      <c r="BB512" s="270">
        <v>0</v>
      </c>
      <c r="BC512" s="270">
        <v>0</v>
      </c>
      <c r="BD512" s="270">
        <v>0</v>
      </c>
      <c r="BE512" s="270">
        <v>0</v>
      </c>
      <c r="BF512" s="270">
        <v>0</v>
      </c>
      <c r="BG512" s="270">
        <v>0</v>
      </c>
    </row>
    <row r="513" spans="1:59">
      <c r="A513" s="267" t="s">
        <v>888</v>
      </c>
      <c r="B513" s="268" t="s">
        <v>395</v>
      </c>
      <c r="C513" s="268">
        <v>0</v>
      </c>
      <c r="D513" s="268">
        <v>0</v>
      </c>
      <c r="E513" s="268"/>
      <c r="F513" s="269" t="e">
        <v>#N/A</v>
      </c>
      <c r="G513" s="270">
        <v>0</v>
      </c>
      <c r="H513" s="270">
        <v>0</v>
      </c>
      <c r="I513" s="270">
        <v>0</v>
      </c>
      <c r="J513" s="270">
        <v>0</v>
      </c>
      <c r="K513" s="270">
        <v>0</v>
      </c>
      <c r="L513" s="270" t="e">
        <v>#VALUE!</v>
      </c>
      <c r="M513" s="271" t="s">
        <v>395</v>
      </c>
      <c r="N513" s="269">
        <v>0</v>
      </c>
      <c r="O513" s="269">
        <v>0</v>
      </c>
      <c r="P513" s="269">
        <v>0</v>
      </c>
      <c r="Q513" s="269">
        <v>0</v>
      </c>
      <c r="R513" s="269">
        <v>0</v>
      </c>
      <c r="S513" s="269" t="s">
        <v>140</v>
      </c>
      <c r="T513" s="270">
        <v>0</v>
      </c>
      <c r="U513" s="270">
        <v>0</v>
      </c>
      <c r="V513" s="270">
        <v>0</v>
      </c>
      <c r="W513" s="270">
        <v>0</v>
      </c>
      <c r="X513" s="270">
        <v>0</v>
      </c>
      <c r="Y513" s="270">
        <v>0</v>
      </c>
      <c r="Z513" s="270">
        <v>0</v>
      </c>
      <c r="AA513" s="270">
        <v>0</v>
      </c>
      <c r="AB513" s="270">
        <v>0</v>
      </c>
      <c r="AC513" s="270">
        <v>0</v>
      </c>
      <c r="AD513" s="270">
        <v>0</v>
      </c>
      <c r="AE513" s="270">
        <v>0</v>
      </c>
      <c r="AF513" s="270">
        <v>0</v>
      </c>
      <c r="AG513" s="270">
        <v>0</v>
      </c>
      <c r="AH513" s="270">
        <v>0</v>
      </c>
      <c r="AI513" s="270">
        <v>0</v>
      </c>
      <c r="AJ513" s="270">
        <v>0</v>
      </c>
      <c r="AK513" s="270">
        <v>0</v>
      </c>
      <c r="AL513" s="270">
        <v>0</v>
      </c>
      <c r="AM513" s="270">
        <v>0</v>
      </c>
      <c r="AN513" s="270">
        <v>0</v>
      </c>
      <c r="AO513" s="270">
        <v>0</v>
      </c>
      <c r="AP513" s="270">
        <v>0</v>
      </c>
      <c r="AQ513" s="270">
        <v>0</v>
      </c>
      <c r="AR513" s="270">
        <v>0</v>
      </c>
      <c r="AS513" s="270">
        <v>0</v>
      </c>
      <c r="AT513" s="270">
        <v>0</v>
      </c>
      <c r="AU513" s="270">
        <v>0</v>
      </c>
      <c r="AV513" s="270">
        <v>0</v>
      </c>
      <c r="AW513" s="270">
        <v>0</v>
      </c>
      <c r="AX513" s="270">
        <v>0</v>
      </c>
      <c r="AY513" s="270">
        <v>0</v>
      </c>
      <c r="AZ513" s="270">
        <v>0</v>
      </c>
      <c r="BA513" s="270">
        <v>0</v>
      </c>
      <c r="BB513" s="270">
        <v>0</v>
      </c>
      <c r="BC513" s="270">
        <v>0</v>
      </c>
      <c r="BD513" s="270">
        <v>0</v>
      </c>
      <c r="BE513" s="270">
        <v>0</v>
      </c>
      <c r="BF513" s="270">
        <v>0</v>
      </c>
      <c r="BG513" s="270">
        <v>0</v>
      </c>
    </row>
    <row r="514" spans="1:59">
      <c r="A514" s="267" t="s">
        <v>889</v>
      </c>
      <c r="B514" s="268">
        <v>0.20366666666666666</v>
      </c>
      <c r="C514" s="268">
        <v>0.60099999999999998</v>
      </c>
      <c r="D514" s="268">
        <v>0</v>
      </c>
      <c r="E514" s="268"/>
      <c r="F514" s="269">
        <v>387</v>
      </c>
      <c r="G514" s="270">
        <v>0.14899999999999999</v>
      </c>
      <c r="H514" s="270">
        <v>1.2E-2</v>
      </c>
      <c r="I514" s="270">
        <v>0</v>
      </c>
      <c r="J514" s="270">
        <v>3.5999999999999997E-2</v>
      </c>
      <c r="K514" s="270">
        <v>2E-3</v>
      </c>
      <c r="L514" s="270">
        <v>4.6666666666666523E-3</v>
      </c>
      <c r="M514" s="271">
        <v>385.01291989664082</v>
      </c>
      <c r="N514" s="269">
        <v>600</v>
      </c>
      <c r="O514" s="269">
        <v>600</v>
      </c>
      <c r="P514" s="269">
        <v>600</v>
      </c>
      <c r="Q514" s="269">
        <v>600</v>
      </c>
      <c r="R514" s="269">
        <v>600</v>
      </c>
      <c r="S514" s="269" t="s">
        <v>155</v>
      </c>
      <c r="T514" s="270">
        <v>0.19800000000000001</v>
      </c>
      <c r="U514" s="270">
        <v>0.19800000000000001</v>
      </c>
      <c r="V514" s="270">
        <v>0.19800000000000001</v>
      </c>
      <c r="W514" s="270">
        <v>0.19800000000000001</v>
      </c>
      <c r="X514" s="270">
        <v>0.19800000000000001</v>
      </c>
      <c r="Y514" s="270">
        <v>0.11</v>
      </c>
      <c r="Z514" s="270">
        <v>0.11</v>
      </c>
      <c r="AA514" s="270">
        <v>0.11</v>
      </c>
      <c r="AB514" s="270">
        <v>0.11</v>
      </c>
      <c r="AC514" s="270">
        <v>0.11</v>
      </c>
      <c r="AD514" s="270">
        <v>0</v>
      </c>
      <c r="AE514" s="270">
        <v>0</v>
      </c>
      <c r="AF514" s="270">
        <v>0</v>
      </c>
      <c r="AG514" s="270">
        <v>0</v>
      </c>
      <c r="AH514" s="270">
        <v>0</v>
      </c>
      <c r="AI514" s="270">
        <v>0.02</v>
      </c>
      <c r="AJ514" s="270">
        <v>0.02</v>
      </c>
      <c r="AK514" s="270">
        <v>0.02</v>
      </c>
      <c r="AL514" s="270">
        <v>0.02</v>
      </c>
      <c r="AM514" s="270">
        <v>0.02</v>
      </c>
      <c r="AN514" s="270">
        <v>2E-3</v>
      </c>
      <c r="AO514" s="270">
        <v>2E-3</v>
      </c>
      <c r="AP514" s="270">
        <v>2E-3</v>
      </c>
      <c r="AQ514" s="270">
        <v>2E-3</v>
      </c>
      <c r="AR514" s="270">
        <v>2E-3</v>
      </c>
      <c r="AS514" s="270">
        <v>0.01</v>
      </c>
      <c r="AT514" s="270">
        <v>0.01</v>
      </c>
      <c r="AU514" s="270">
        <v>0.01</v>
      </c>
      <c r="AV514" s="270">
        <v>0.01</v>
      </c>
      <c r="AW514" s="270">
        <v>0.01</v>
      </c>
      <c r="AX514" s="270">
        <v>0.15</v>
      </c>
      <c r="AY514" s="270">
        <v>0</v>
      </c>
      <c r="AZ514" s="270">
        <v>0</v>
      </c>
      <c r="BA514" s="270">
        <v>0</v>
      </c>
      <c r="BB514" s="270">
        <v>0</v>
      </c>
      <c r="BC514" s="270">
        <v>0</v>
      </c>
      <c r="BD514" s="270">
        <v>0</v>
      </c>
      <c r="BE514" s="270">
        <v>0</v>
      </c>
      <c r="BF514" s="270">
        <v>0</v>
      </c>
      <c r="BG514" s="270">
        <v>0</v>
      </c>
    </row>
    <row r="515" spans="1:59">
      <c r="A515" s="267" t="s">
        <v>890</v>
      </c>
      <c r="B515" s="268">
        <v>1.8000000000000002E-2</v>
      </c>
      <c r="C515" s="268">
        <v>0.98100000000000009</v>
      </c>
      <c r="D515" s="268">
        <v>4.3999999999999997E-2</v>
      </c>
      <c r="E515" s="268"/>
      <c r="F515" s="269">
        <v>3583</v>
      </c>
      <c r="G515" s="270">
        <v>0.18</v>
      </c>
      <c r="H515" s="270">
        <v>0.19</v>
      </c>
      <c r="I515" s="270">
        <v>4.3999999999999997E-2</v>
      </c>
      <c r="J515" s="270">
        <v>0</v>
      </c>
      <c r="K515" s="270">
        <v>3.1E-2</v>
      </c>
      <c r="L515" s="270">
        <v>-0.47099999999999992</v>
      </c>
      <c r="M515" s="271">
        <v>50.237231370360035</v>
      </c>
      <c r="N515" s="269">
        <v>3612</v>
      </c>
      <c r="O515" s="269">
        <v>3641</v>
      </c>
      <c r="P515" s="269">
        <v>3670</v>
      </c>
      <c r="Q515" s="269">
        <v>3699</v>
      </c>
      <c r="R515" s="269">
        <v>3728</v>
      </c>
      <c r="S515" s="269" t="s">
        <v>217</v>
      </c>
      <c r="T515" s="270">
        <v>0.17399999999999999</v>
      </c>
      <c r="U515" s="270">
        <v>0.17499999999999999</v>
      </c>
      <c r="V515" s="270">
        <v>0.17599999999999999</v>
      </c>
      <c r="W515" s="270">
        <v>0.17799999999999999</v>
      </c>
      <c r="X515" s="270">
        <v>0.17899999999999999</v>
      </c>
      <c r="Y515" s="270">
        <v>0.187</v>
      </c>
      <c r="Z515" s="270">
        <v>0.23699999999999999</v>
      </c>
      <c r="AA515" s="270">
        <v>0.27600000000000002</v>
      </c>
      <c r="AB515" s="270">
        <v>0.33100000000000002</v>
      </c>
      <c r="AC515" s="270">
        <v>0.33100000000000002</v>
      </c>
      <c r="AD515" s="270">
        <v>0.19700000000000001</v>
      </c>
      <c r="AE515" s="270">
        <v>0.19700000000000001</v>
      </c>
      <c r="AF515" s="270">
        <v>0.19700000000000001</v>
      </c>
      <c r="AG515" s="270">
        <v>0.19700000000000001</v>
      </c>
      <c r="AH515" s="270">
        <v>0.19700000000000001</v>
      </c>
      <c r="AI515" s="270">
        <v>0</v>
      </c>
      <c r="AJ515" s="270">
        <v>0</v>
      </c>
      <c r="AK515" s="270">
        <v>0</v>
      </c>
      <c r="AL515" s="270">
        <v>0</v>
      </c>
      <c r="AM515" s="270">
        <v>0</v>
      </c>
      <c r="AN515" s="270">
        <v>3.1E-2</v>
      </c>
      <c r="AO515" s="270">
        <v>3.1E-2</v>
      </c>
      <c r="AP515" s="270">
        <v>3.1E-2</v>
      </c>
      <c r="AQ515" s="270">
        <v>3.1E-2</v>
      </c>
      <c r="AR515" s="270">
        <v>3.1E-2</v>
      </c>
      <c r="AS515" s="270">
        <v>0.13</v>
      </c>
      <c r="AT515" s="270">
        <v>0.13500000000000001</v>
      </c>
      <c r="AU515" s="270">
        <v>0.14799999999999999</v>
      </c>
      <c r="AV515" s="270">
        <v>0.158</v>
      </c>
      <c r="AW515" s="270">
        <v>0.158</v>
      </c>
      <c r="AX515" s="270">
        <v>0.25</v>
      </c>
      <c r="AY515" s="270">
        <v>0</v>
      </c>
      <c r="AZ515" s="270">
        <v>2.5000000000000001E-2</v>
      </c>
      <c r="BA515" s="270">
        <v>0</v>
      </c>
      <c r="BB515" s="270">
        <v>0</v>
      </c>
      <c r="BC515" s="270">
        <v>0</v>
      </c>
      <c r="BD515" s="270">
        <v>0</v>
      </c>
      <c r="BE515" s="270">
        <v>0</v>
      </c>
      <c r="BF515" s="270">
        <v>0</v>
      </c>
      <c r="BG515" s="270">
        <v>0</v>
      </c>
    </row>
    <row r="516" spans="1:59">
      <c r="A516" s="267" t="s">
        <v>891</v>
      </c>
      <c r="B516" s="268">
        <v>0.29258333333333331</v>
      </c>
      <c r="C516" s="268">
        <v>0.5</v>
      </c>
      <c r="D516" s="268">
        <v>0</v>
      </c>
      <c r="E516" s="268"/>
      <c r="F516" s="269">
        <v>3470</v>
      </c>
      <c r="G516" s="270">
        <v>0.14099999999999999</v>
      </c>
      <c r="H516" s="270">
        <v>4.2999999999999997E-2</v>
      </c>
      <c r="I516" s="270">
        <v>1.0999999999999999E-2</v>
      </c>
      <c r="J516" s="270">
        <v>1.0999999999999999E-2</v>
      </c>
      <c r="K516" s="270">
        <v>0.03</v>
      </c>
      <c r="L516" s="270">
        <v>5.6583333333333291E-2</v>
      </c>
      <c r="M516" s="271">
        <v>40.634005763688762</v>
      </c>
      <c r="N516" s="269">
        <v>3817</v>
      </c>
      <c r="O516" s="269">
        <v>4199</v>
      </c>
      <c r="P516" s="269">
        <v>4619</v>
      </c>
      <c r="Q516" s="269">
        <v>5080</v>
      </c>
      <c r="R516" s="269">
        <v>5588</v>
      </c>
      <c r="S516" s="269" t="s">
        <v>177</v>
      </c>
      <c r="T516" s="270">
        <v>0.155</v>
      </c>
      <c r="U516" s="270">
        <v>0.17100000000000001</v>
      </c>
      <c r="V516" s="270">
        <v>0.188</v>
      </c>
      <c r="W516" s="270">
        <v>0.20599999999999999</v>
      </c>
      <c r="X516" s="270">
        <v>0.22700000000000001</v>
      </c>
      <c r="Y516" s="270">
        <v>4.7E-2</v>
      </c>
      <c r="Z516" s="270">
        <v>5.1999999999999998E-2</v>
      </c>
      <c r="AA516" s="270">
        <v>5.7000000000000002E-2</v>
      </c>
      <c r="AB516" s="270">
        <v>6.3E-2</v>
      </c>
      <c r="AC516" s="270">
        <v>6.9000000000000006E-2</v>
      </c>
      <c r="AD516" s="270">
        <v>1.2E-2</v>
      </c>
      <c r="AE516" s="270">
        <v>1.2999999999999999E-2</v>
      </c>
      <c r="AF516" s="270">
        <v>1.4E-2</v>
      </c>
      <c r="AG516" s="270">
        <v>1.4999999999999999E-2</v>
      </c>
      <c r="AH516" s="270">
        <v>1.7000000000000001E-2</v>
      </c>
      <c r="AI516" s="270">
        <v>1.2E-2</v>
      </c>
      <c r="AJ516" s="270">
        <v>1.2999999999999999E-2</v>
      </c>
      <c r="AK516" s="270">
        <v>1.4E-2</v>
      </c>
      <c r="AL516" s="270">
        <v>1.4999999999999999E-2</v>
      </c>
      <c r="AM516" s="270">
        <v>1.7000000000000001E-2</v>
      </c>
      <c r="AN516" s="270">
        <v>0.03</v>
      </c>
      <c r="AO516" s="270">
        <v>0.03</v>
      </c>
      <c r="AP516" s="270">
        <v>0.03</v>
      </c>
      <c r="AQ516" s="270">
        <v>0.03</v>
      </c>
      <c r="AR516" s="270">
        <v>0.03</v>
      </c>
      <c r="AS516" s="270">
        <v>8.6999999999999994E-2</v>
      </c>
      <c r="AT516" s="270">
        <v>9.5000000000000001E-2</v>
      </c>
      <c r="AU516" s="270">
        <v>0.10299999999999999</v>
      </c>
      <c r="AV516" s="270">
        <v>0.112</v>
      </c>
      <c r="AW516" s="270">
        <v>0.122</v>
      </c>
      <c r="AX516" s="270">
        <v>0</v>
      </c>
      <c r="AY516" s="270">
        <v>0</v>
      </c>
      <c r="AZ516" s="270">
        <v>0</v>
      </c>
      <c r="BA516" s="270">
        <v>0</v>
      </c>
      <c r="BB516" s="270">
        <v>0</v>
      </c>
      <c r="BC516" s="270">
        <v>0</v>
      </c>
      <c r="BD516" s="270">
        <v>0</v>
      </c>
      <c r="BE516" s="270">
        <v>0</v>
      </c>
      <c r="BF516" s="270">
        <v>0</v>
      </c>
      <c r="BG516" s="270">
        <v>0</v>
      </c>
    </row>
    <row r="517" spans="1:59">
      <c r="A517" s="267" t="s">
        <v>892</v>
      </c>
      <c r="B517" s="268">
        <v>0.43624999999999997</v>
      </c>
      <c r="C517" s="268">
        <v>0.90300000000000002</v>
      </c>
      <c r="D517" s="268">
        <v>0</v>
      </c>
      <c r="E517" s="268"/>
      <c r="F517" s="269">
        <v>4300</v>
      </c>
      <c r="G517" s="270">
        <v>0.26</v>
      </c>
      <c r="H517" s="270">
        <v>4.3999999999999997E-2</v>
      </c>
      <c r="I517" s="270">
        <v>0.06</v>
      </c>
      <c r="J517" s="270">
        <v>0.01</v>
      </c>
      <c r="K517" s="270">
        <v>5.0000000000000001E-3</v>
      </c>
      <c r="L517" s="270">
        <v>5.7249999999999968E-2</v>
      </c>
      <c r="M517" s="271">
        <v>60.465116279069768</v>
      </c>
      <c r="N517" s="269">
        <v>4300</v>
      </c>
      <c r="O517" s="269">
        <v>4400</v>
      </c>
      <c r="P517" s="269">
        <v>4400</v>
      </c>
      <c r="Q517" s="269">
        <v>4400</v>
      </c>
      <c r="R517" s="269">
        <v>4400</v>
      </c>
      <c r="S517" s="269" t="s">
        <v>164</v>
      </c>
      <c r="T517" s="270">
        <v>0.3</v>
      </c>
      <c r="U517" s="270">
        <v>0.32</v>
      </c>
      <c r="V517" s="270">
        <v>0.32</v>
      </c>
      <c r="W517" s="270">
        <v>0.32</v>
      </c>
      <c r="X517" s="270">
        <v>0.32</v>
      </c>
      <c r="Y517" s="270">
        <v>4.0000000000000001E-3</v>
      </c>
      <c r="Z517" s="270">
        <v>5.0000000000000001E-3</v>
      </c>
      <c r="AA517" s="270">
        <v>5.0000000000000001E-3</v>
      </c>
      <c r="AB517" s="270">
        <v>5.0000000000000001E-3</v>
      </c>
      <c r="AC517" s="270">
        <v>5.0000000000000001E-3</v>
      </c>
      <c r="AD517" s="270">
        <v>0.3</v>
      </c>
      <c r="AE517" s="270">
        <v>0.3</v>
      </c>
      <c r="AF517" s="270">
        <v>0.3</v>
      </c>
      <c r="AG517" s="270">
        <v>0.3</v>
      </c>
      <c r="AH517" s="270">
        <v>0.3</v>
      </c>
      <c r="AI517" s="270">
        <v>7.0000000000000001E-3</v>
      </c>
      <c r="AJ517" s="270">
        <v>8.0000000000000002E-3</v>
      </c>
      <c r="AK517" s="270">
        <v>8.0000000000000002E-3</v>
      </c>
      <c r="AL517" s="270">
        <v>8.0000000000000002E-3</v>
      </c>
      <c r="AM517" s="270">
        <v>8.0000000000000002E-3</v>
      </c>
      <c r="AN517" s="270">
        <v>2E-3</v>
      </c>
      <c r="AO517" s="270">
        <v>2E-3</v>
      </c>
      <c r="AP517" s="270">
        <v>2E-3</v>
      </c>
      <c r="AQ517" s="270">
        <v>2E-3</v>
      </c>
      <c r="AR517" s="270">
        <v>2E-3</v>
      </c>
      <c r="AS517" s="270">
        <v>8.4000000000000005E-2</v>
      </c>
      <c r="AT517" s="270">
        <v>8.6999999999999994E-2</v>
      </c>
      <c r="AU517" s="270">
        <v>8.6999999999999994E-2</v>
      </c>
      <c r="AV517" s="270">
        <v>8.6999999999999994E-2</v>
      </c>
      <c r="AW517" s="270">
        <v>8.6999999999999994E-2</v>
      </c>
      <c r="AX517" s="270">
        <v>0</v>
      </c>
      <c r="AY517" s="270">
        <v>0</v>
      </c>
      <c r="AZ517" s="270">
        <v>0</v>
      </c>
      <c r="BA517" s="270">
        <v>0</v>
      </c>
      <c r="BB517" s="270">
        <v>0</v>
      </c>
      <c r="BC517" s="270">
        <v>0</v>
      </c>
      <c r="BD517" s="270">
        <v>0</v>
      </c>
      <c r="BE517" s="270">
        <v>0</v>
      </c>
      <c r="BF517" s="270">
        <v>0</v>
      </c>
      <c r="BG517" s="270">
        <v>0</v>
      </c>
    </row>
    <row r="518" spans="1:59">
      <c r="A518" s="267" t="s">
        <v>893</v>
      </c>
      <c r="B518" s="268">
        <v>0.51450000000000007</v>
      </c>
      <c r="C518" s="268">
        <v>2.4979999999999998</v>
      </c>
      <c r="D518" s="268">
        <v>0</v>
      </c>
      <c r="E518" s="268"/>
      <c r="F518" s="269">
        <v>5195</v>
      </c>
      <c r="G518" s="270">
        <v>0.193</v>
      </c>
      <c r="H518" s="270">
        <v>1.6E-2</v>
      </c>
      <c r="I518" s="270">
        <v>3.3000000000000002E-2</v>
      </c>
      <c r="J518" s="270">
        <v>2E-3</v>
      </c>
      <c r="K518" s="270">
        <v>0.10100000000000001</v>
      </c>
      <c r="L518" s="270">
        <v>0.16950000000000004</v>
      </c>
      <c r="M518" s="271">
        <v>37.151106833493742</v>
      </c>
      <c r="N518" s="269">
        <v>6500</v>
      </c>
      <c r="O518" s="269">
        <v>7312</v>
      </c>
      <c r="P518" s="269">
        <v>8226</v>
      </c>
      <c r="Q518" s="269">
        <v>9254</v>
      </c>
      <c r="R518" s="269">
        <v>10254</v>
      </c>
      <c r="S518" s="269" t="s">
        <v>151</v>
      </c>
      <c r="T518" s="270">
        <v>0.221</v>
      </c>
      <c r="U518" s="270">
        <v>0.249</v>
      </c>
      <c r="V518" s="270">
        <v>0.28000000000000003</v>
      </c>
      <c r="W518" s="270">
        <v>0.315</v>
      </c>
      <c r="X518" s="270">
        <v>0.34899999999999998</v>
      </c>
      <c r="Y518" s="270">
        <v>3.3000000000000002E-2</v>
      </c>
      <c r="Z518" s="270">
        <v>3.5999999999999997E-2</v>
      </c>
      <c r="AA518" s="270">
        <v>4.1000000000000002E-2</v>
      </c>
      <c r="AB518" s="270">
        <v>4.5999999999999999E-2</v>
      </c>
      <c r="AC518" s="270">
        <v>5.0999999999999997E-2</v>
      </c>
      <c r="AD518" s="270">
        <v>3.9E-2</v>
      </c>
      <c r="AE518" s="270">
        <v>4.3999999999999997E-2</v>
      </c>
      <c r="AF518" s="270">
        <v>4.9000000000000002E-2</v>
      </c>
      <c r="AG518" s="270">
        <v>5.5E-2</v>
      </c>
      <c r="AH518" s="270">
        <v>6.2E-2</v>
      </c>
      <c r="AI518" s="270">
        <v>0.02</v>
      </c>
      <c r="AJ518" s="270">
        <v>2.1999999999999999E-2</v>
      </c>
      <c r="AK518" s="270">
        <v>2.5000000000000001E-2</v>
      </c>
      <c r="AL518" s="270">
        <v>2.7E-2</v>
      </c>
      <c r="AM518" s="270">
        <v>3.1E-2</v>
      </c>
      <c r="AN518" s="270">
        <v>0.11700000000000001</v>
      </c>
      <c r="AO518" s="270">
        <v>0.13200000000000001</v>
      </c>
      <c r="AP518" s="270">
        <v>0.14799999999999999</v>
      </c>
      <c r="AQ518" s="270">
        <v>0.16700000000000001</v>
      </c>
      <c r="AR518" s="270">
        <v>0.185</v>
      </c>
      <c r="AS518" s="270">
        <v>0.19700000000000001</v>
      </c>
      <c r="AT518" s="270">
        <v>0.222</v>
      </c>
      <c r="AU518" s="270">
        <v>0.249</v>
      </c>
      <c r="AV518" s="270">
        <v>0.28000000000000003</v>
      </c>
      <c r="AW518" s="270">
        <v>0.311</v>
      </c>
      <c r="AX518" s="270">
        <v>0</v>
      </c>
      <c r="AY518" s="270">
        <v>0</v>
      </c>
      <c r="AZ518" s="270">
        <v>0</v>
      </c>
      <c r="BA518" s="270">
        <v>0</v>
      </c>
      <c r="BB518" s="270">
        <v>0</v>
      </c>
      <c r="BC518" s="270">
        <v>0</v>
      </c>
      <c r="BD518" s="270">
        <v>0</v>
      </c>
      <c r="BE518" s="270">
        <v>0</v>
      </c>
      <c r="BF518" s="270">
        <v>0</v>
      </c>
      <c r="BG518" s="270">
        <v>0</v>
      </c>
    </row>
    <row r="519" spans="1:59">
      <c r="A519" s="267" t="s">
        <v>894</v>
      </c>
      <c r="B519" s="268">
        <v>25.971666666666675</v>
      </c>
      <c r="C519" s="268">
        <v>11.2</v>
      </c>
      <c r="D519" s="268">
        <v>1E-3</v>
      </c>
      <c r="E519" s="268"/>
      <c r="F519" s="269">
        <v>6262</v>
      </c>
      <c r="G519" s="270">
        <v>0.33500000000000002</v>
      </c>
      <c r="H519" s="270">
        <v>0.255</v>
      </c>
      <c r="I519" s="270">
        <v>6.6000000000000003E-2</v>
      </c>
      <c r="J519" s="270">
        <v>2.9000000000000001E-2</v>
      </c>
      <c r="K519" s="270">
        <v>2.3E-2</v>
      </c>
      <c r="L519" s="270">
        <v>25.262666666666675</v>
      </c>
      <c r="M519" s="271">
        <v>53.497285212392207</v>
      </c>
      <c r="N519" s="269">
        <v>9126</v>
      </c>
      <c r="O519" s="269">
        <v>10039</v>
      </c>
      <c r="P519" s="269">
        <v>11043</v>
      </c>
      <c r="Q519" s="269">
        <v>12147</v>
      </c>
      <c r="R519" s="269">
        <v>13362</v>
      </c>
      <c r="S519" s="269" t="s">
        <v>176</v>
      </c>
      <c r="T519" s="270">
        <v>0.40100000000000002</v>
      </c>
      <c r="U519" s="270">
        <v>0.441</v>
      </c>
      <c r="V519" s="270">
        <v>0.48499999999999999</v>
      </c>
      <c r="W519" s="270">
        <v>0.53400000000000003</v>
      </c>
      <c r="X519" s="270">
        <v>0.58799999999999997</v>
      </c>
      <c r="Y519" s="270">
        <v>0.33</v>
      </c>
      <c r="Z519" s="270">
        <v>0.36299999999999999</v>
      </c>
      <c r="AA519" s="270">
        <v>0.4</v>
      </c>
      <c r="AB519" s="270">
        <v>0.44</v>
      </c>
      <c r="AC519" s="270">
        <v>0.5</v>
      </c>
      <c r="AD519" s="270">
        <v>7.6999999999999999E-2</v>
      </c>
      <c r="AE519" s="270">
        <v>8.5000000000000006E-2</v>
      </c>
      <c r="AF519" s="270">
        <v>9.4E-2</v>
      </c>
      <c r="AG519" s="270">
        <v>0.10299999999999999</v>
      </c>
      <c r="AH519" s="270">
        <v>0.113</v>
      </c>
      <c r="AI519" s="270">
        <v>1.4E-2</v>
      </c>
      <c r="AJ519" s="270">
        <v>1.6E-2</v>
      </c>
      <c r="AK519" s="270">
        <v>1.7999999999999999E-2</v>
      </c>
      <c r="AL519" s="270">
        <v>0.02</v>
      </c>
      <c r="AM519" s="270">
        <v>2.1999999999999999E-2</v>
      </c>
      <c r="AN519" s="270">
        <v>8.5999999999999993E-2</v>
      </c>
      <c r="AO519" s="270">
        <v>9.5000000000000001E-2</v>
      </c>
      <c r="AP519" s="270">
        <v>0.105</v>
      </c>
      <c r="AQ519" s="270">
        <v>0.11600000000000001</v>
      </c>
      <c r="AR519" s="270">
        <v>0.128</v>
      </c>
      <c r="AS519" s="270">
        <v>0.186</v>
      </c>
      <c r="AT519" s="270">
        <v>0.20499999999999999</v>
      </c>
      <c r="AU519" s="270">
        <v>0.22600000000000001</v>
      </c>
      <c r="AV519" s="270">
        <v>0.248</v>
      </c>
      <c r="AW519" s="270">
        <v>0.27700000000000002</v>
      </c>
      <c r="AX519" s="270">
        <v>0</v>
      </c>
      <c r="AY519" s="270">
        <v>0</v>
      </c>
      <c r="AZ519" s="270">
        <v>0</v>
      </c>
      <c r="BA519" s="270">
        <v>0</v>
      </c>
      <c r="BB519" s="270">
        <v>0</v>
      </c>
      <c r="BC519" s="270">
        <v>0</v>
      </c>
      <c r="BD519" s="270">
        <v>0</v>
      </c>
      <c r="BE519" s="270">
        <v>0</v>
      </c>
      <c r="BF519" s="270">
        <v>0</v>
      </c>
      <c r="BG519" s="270">
        <v>0</v>
      </c>
    </row>
    <row r="520" spans="1:59">
      <c r="A520" s="267" t="s">
        <v>895</v>
      </c>
      <c r="B520" s="268">
        <v>2.7416666666666673E-2</v>
      </c>
      <c r="C520" s="268">
        <v>0.46799999999999997</v>
      </c>
      <c r="D520" s="268">
        <v>7.0000000000000001E-3</v>
      </c>
      <c r="E520" s="268"/>
      <c r="F520" s="269">
        <v>291</v>
      </c>
      <c r="G520" s="270">
        <v>1.2999999999999999E-2</v>
      </c>
      <c r="H520" s="270">
        <v>0</v>
      </c>
      <c r="I520" s="270">
        <v>0</v>
      </c>
      <c r="J520" s="270">
        <v>0</v>
      </c>
      <c r="K520" s="270">
        <v>1E-3</v>
      </c>
      <c r="L520" s="270">
        <v>6.4166666666666747E-3</v>
      </c>
      <c r="M520" s="271">
        <v>44.673539518900341</v>
      </c>
      <c r="N520" s="269">
        <v>300</v>
      </c>
      <c r="O520" s="269">
        <v>300</v>
      </c>
      <c r="P520" s="269">
        <v>300</v>
      </c>
      <c r="Q520" s="269">
        <v>300</v>
      </c>
      <c r="R520" s="269">
        <v>300</v>
      </c>
      <c r="S520" s="269" t="s">
        <v>144</v>
      </c>
      <c r="T520" s="270">
        <v>1.4999999999999999E-2</v>
      </c>
      <c r="U520" s="270">
        <v>1.4999999999999999E-2</v>
      </c>
      <c r="V520" s="270">
        <v>1.4999999999999999E-2</v>
      </c>
      <c r="W520" s="270">
        <v>1.4999999999999999E-2</v>
      </c>
      <c r="X520" s="270">
        <v>1.4999999999999999E-2</v>
      </c>
      <c r="Y520" s="270">
        <v>0</v>
      </c>
      <c r="Z520" s="270">
        <v>0</v>
      </c>
      <c r="AA520" s="270">
        <v>0</v>
      </c>
      <c r="AB520" s="270">
        <v>0</v>
      </c>
      <c r="AC520" s="270">
        <v>0</v>
      </c>
      <c r="AD520" s="270">
        <v>0</v>
      </c>
      <c r="AE520" s="270">
        <v>0</v>
      </c>
      <c r="AF520" s="270">
        <v>0</v>
      </c>
      <c r="AG520" s="270">
        <v>0</v>
      </c>
      <c r="AH520" s="270">
        <v>0</v>
      </c>
      <c r="AI520" s="270">
        <v>0</v>
      </c>
      <c r="AJ520" s="270">
        <v>0</v>
      </c>
      <c r="AK520" s="270">
        <v>0</v>
      </c>
      <c r="AL520" s="270">
        <v>0</v>
      </c>
      <c r="AM520" s="270">
        <v>0</v>
      </c>
      <c r="AN520" s="270">
        <v>2E-3</v>
      </c>
      <c r="AO520" s="270">
        <v>1E-3</v>
      </c>
      <c r="AP520" s="270">
        <v>1E-3</v>
      </c>
      <c r="AQ520" s="270">
        <v>1E-3</v>
      </c>
      <c r="AR520" s="270">
        <v>1E-3</v>
      </c>
      <c r="AS520" s="270">
        <v>7.0000000000000001E-3</v>
      </c>
      <c r="AT520" s="270">
        <v>7.0000000000000001E-3</v>
      </c>
      <c r="AU520" s="270">
        <v>7.0000000000000001E-3</v>
      </c>
      <c r="AV520" s="270">
        <v>7.0000000000000001E-3</v>
      </c>
      <c r="AW520" s="270">
        <v>7.0000000000000001E-3</v>
      </c>
      <c r="AX520" s="270">
        <v>0</v>
      </c>
      <c r="AY520" s="270">
        <v>0</v>
      </c>
      <c r="AZ520" s="270">
        <v>0</v>
      </c>
      <c r="BA520" s="270">
        <v>0</v>
      </c>
      <c r="BB520" s="270">
        <v>0</v>
      </c>
      <c r="BC520" s="270">
        <v>0</v>
      </c>
      <c r="BD520" s="270">
        <v>0</v>
      </c>
      <c r="BE520" s="270">
        <v>0</v>
      </c>
      <c r="BF520" s="270">
        <v>0</v>
      </c>
      <c r="BG520" s="270">
        <v>0</v>
      </c>
    </row>
    <row r="521" spans="1:59">
      <c r="A521" s="267" t="s">
        <v>896</v>
      </c>
      <c r="B521" s="268">
        <v>17.613333333333333</v>
      </c>
      <c r="C521" s="268">
        <v>75</v>
      </c>
      <c r="D521" s="268">
        <v>1.49</v>
      </c>
      <c r="E521" s="268"/>
      <c r="F521" s="269">
        <v>82525</v>
      </c>
      <c r="G521" s="270">
        <v>3.734</v>
      </c>
      <c r="H521" s="270">
        <v>2.109</v>
      </c>
      <c r="I521" s="270">
        <v>0.66900000000000004</v>
      </c>
      <c r="J521" s="270">
        <v>0.93200000000000005</v>
      </c>
      <c r="K521" s="270">
        <v>5.0540000000000003</v>
      </c>
      <c r="L521" s="270">
        <v>3.625333333333332</v>
      </c>
      <c r="M521" s="271">
        <v>45.246894880339291</v>
      </c>
      <c r="N521" s="269">
        <v>83955</v>
      </c>
      <c r="O521" s="269">
        <v>89799</v>
      </c>
      <c r="P521" s="269">
        <v>96049</v>
      </c>
      <c r="Q521" s="269">
        <v>102734</v>
      </c>
      <c r="R521" s="269">
        <v>109884</v>
      </c>
      <c r="S521" s="269" t="s">
        <v>190</v>
      </c>
      <c r="T521" s="270">
        <v>3.8479999999999999</v>
      </c>
      <c r="U521" s="270">
        <v>4.0439999999999996</v>
      </c>
      <c r="V521" s="270">
        <v>4.2510000000000003</v>
      </c>
      <c r="W521" s="270">
        <v>4.468</v>
      </c>
      <c r="X521" s="270">
        <v>4.6959999999999997</v>
      </c>
      <c r="Y521" s="270">
        <v>2.375</v>
      </c>
      <c r="Z521" s="270">
        <v>2.895</v>
      </c>
      <c r="AA521" s="270">
        <v>3.5289999999999999</v>
      </c>
      <c r="AB521" s="270">
        <v>4.3019999999999996</v>
      </c>
      <c r="AC521" s="270">
        <v>5.2450000000000001</v>
      </c>
      <c r="AD521" s="270">
        <v>1</v>
      </c>
      <c r="AE521" s="270">
        <v>1.3440000000000001</v>
      </c>
      <c r="AF521" s="270">
        <v>1.806</v>
      </c>
      <c r="AG521" s="270">
        <v>2.427</v>
      </c>
      <c r="AH521" s="270">
        <v>3.262</v>
      </c>
      <c r="AI521" s="270">
        <v>1.113</v>
      </c>
      <c r="AJ521" s="270">
        <v>1.496</v>
      </c>
      <c r="AK521" s="270">
        <v>2.0099999999999998</v>
      </c>
      <c r="AL521" s="270">
        <v>2.7010000000000001</v>
      </c>
      <c r="AM521" s="270">
        <v>3.63</v>
      </c>
      <c r="AN521" s="270">
        <v>3.7210000000000001</v>
      </c>
      <c r="AO521" s="270">
        <v>1.909</v>
      </c>
      <c r="AP521" s="270">
        <v>2.3029999999999999</v>
      </c>
      <c r="AQ521" s="270">
        <v>2.7509999999999999</v>
      </c>
      <c r="AR521" s="270">
        <v>3.3530000000000002</v>
      </c>
      <c r="AS521" s="270">
        <v>2.9</v>
      </c>
      <c r="AT521" s="270">
        <v>2.75</v>
      </c>
      <c r="AU521" s="270">
        <v>2.5</v>
      </c>
      <c r="AV521" s="270">
        <v>2.25</v>
      </c>
      <c r="AW521" s="270">
        <v>2</v>
      </c>
      <c r="AX521" s="270">
        <v>0</v>
      </c>
      <c r="AY521" s="270">
        <v>0</v>
      </c>
      <c r="AZ521" s="270">
        <v>0</v>
      </c>
      <c r="BA521" s="270">
        <v>0</v>
      </c>
      <c r="BB521" s="270">
        <v>0</v>
      </c>
      <c r="BC521" s="270">
        <v>0.55700000000000005</v>
      </c>
      <c r="BD521" s="270">
        <v>1.5</v>
      </c>
      <c r="BE521" s="270">
        <v>0</v>
      </c>
      <c r="BF521" s="270">
        <v>-2.0569999999999999</v>
      </c>
      <c r="BG521" s="270">
        <v>0</v>
      </c>
    </row>
    <row r="522" spans="1:59">
      <c r="A522" s="267" t="s">
        <v>897</v>
      </c>
      <c r="B522" s="268">
        <v>0.20308333333333331</v>
      </c>
      <c r="C522" s="268">
        <v>1.1519999999999999</v>
      </c>
      <c r="D522" s="268">
        <v>0</v>
      </c>
      <c r="E522" s="268"/>
      <c r="F522" s="269">
        <v>3177</v>
      </c>
      <c r="G522" s="270">
        <v>0.121</v>
      </c>
      <c r="H522" s="270">
        <v>0</v>
      </c>
      <c r="I522" s="270">
        <v>0</v>
      </c>
      <c r="J522" s="270">
        <v>0.04</v>
      </c>
      <c r="K522" s="270">
        <v>0.14000000000000001</v>
      </c>
      <c r="L522" s="270">
        <v>-9.7916666666666735E-2</v>
      </c>
      <c r="M522" s="271">
        <v>38.086244885111739</v>
      </c>
      <c r="N522" s="269">
        <v>3200</v>
      </c>
      <c r="O522" s="269">
        <v>3200</v>
      </c>
      <c r="P522" s="269">
        <v>3200</v>
      </c>
      <c r="Q522" s="269">
        <v>3200</v>
      </c>
      <c r="R522" s="269">
        <v>3200</v>
      </c>
      <c r="S522" s="269" t="s">
        <v>137</v>
      </c>
      <c r="T522" s="270">
        <v>0.17499999999999999</v>
      </c>
      <c r="U522" s="270">
        <v>0.17499999999999999</v>
      </c>
      <c r="V522" s="270">
        <v>0.17499999999999999</v>
      </c>
      <c r="W522" s="270">
        <v>0.17499999999999999</v>
      </c>
      <c r="X522" s="270">
        <v>0.17499999999999999</v>
      </c>
      <c r="Y522" s="270">
        <v>0</v>
      </c>
      <c r="Z522" s="270">
        <v>0</v>
      </c>
      <c r="AA522" s="270">
        <v>0</v>
      </c>
      <c r="AB522" s="270">
        <v>0</v>
      </c>
      <c r="AC522" s="270">
        <v>0</v>
      </c>
      <c r="AD522" s="270">
        <v>0</v>
      </c>
      <c r="AE522" s="270">
        <v>0</v>
      </c>
      <c r="AF522" s="270">
        <v>0</v>
      </c>
      <c r="AG522" s="270">
        <v>0</v>
      </c>
      <c r="AH522" s="270">
        <v>0</v>
      </c>
      <c r="AI522" s="270">
        <v>6.5000000000000002E-2</v>
      </c>
      <c r="AJ522" s="270">
        <v>6.5000000000000002E-2</v>
      </c>
      <c r="AK522" s="270">
        <v>6.5000000000000002E-2</v>
      </c>
      <c r="AL522" s="270">
        <v>6.5000000000000002E-2</v>
      </c>
      <c r="AM522" s="270">
        <v>6.5000000000000002E-2</v>
      </c>
      <c r="AN522" s="270">
        <v>0.08</v>
      </c>
      <c r="AO522" s="270">
        <v>0.08</v>
      </c>
      <c r="AP522" s="270">
        <v>0.08</v>
      </c>
      <c r="AQ522" s="270">
        <v>0.08</v>
      </c>
      <c r="AR522" s="270">
        <v>0.08</v>
      </c>
      <c r="AS522" s="270">
        <v>-0.27600000000000002</v>
      </c>
      <c r="AT522" s="270">
        <v>-0.27600000000000002</v>
      </c>
      <c r="AU522" s="270">
        <v>-0.27600000000000002</v>
      </c>
      <c r="AV522" s="270">
        <v>-0.27600000000000002</v>
      </c>
      <c r="AW522" s="270">
        <v>-0.27600000000000002</v>
      </c>
      <c r="AX522" s="270">
        <v>0</v>
      </c>
      <c r="AY522" s="270">
        <v>0</v>
      </c>
      <c r="AZ522" s="270">
        <v>0</v>
      </c>
      <c r="BA522" s="270">
        <v>0</v>
      </c>
      <c r="BB522" s="270">
        <v>0</v>
      </c>
      <c r="BC522" s="270">
        <v>0</v>
      </c>
      <c r="BD522" s="270">
        <v>0</v>
      </c>
      <c r="BE522" s="270">
        <v>0</v>
      </c>
      <c r="BF522" s="270">
        <v>0</v>
      </c>
      <c r="BG522" s="270">
        <v>0</v>
      </c>
    </row>
    <row r="523" spans="1:59">
      <c r="A523" s="267" t="s">
        <v>898</v>
      </c>
      <c r="B523" s="268">
        <v>12.141249999999999</v>
      </c>
      <c r="C523" s="268">
        <v>25</v>
      </c>
      <c r="D523" s="268">
        <v>0.33241917808219179</v>
      </c>
      <c r="E523" s="268"/>
      <c r="F523" s="269">
        <v>122141</v>
      </c>
      <c r="G523" s="270">
        <v>7.5149999999999997</v>
      </c>
      <c r="H523" s="270">
        <v>1.351</v>
      </c>
      <c r="I523" s="270">
        <v>0.81499999999999995</v>
      </c>
      <c r="J523" s="270">
        <v>0.27800000000000002</v>
      </c>
      <c r="K523" s="270">
        <v>0.03</v>
      </c>
      <c r="L523" s="270">
        <v>1.8198308219178081</v>
      </c>
      <c r="M523" s="271">
        <v>61.527251291540104</v>
      </c>
      <c r="N523" s="269">
        <v>145228</v>
      </c>
      <c r="O523" s="269">
        <v>191880</v>
      </c>
      <c r="P523" s="269">
        <v>251251</v>
      </c>
      <c r="Q523" s="269">
        <v>319760</v>
      </c>
      <c r="R523" s="269">
        <v>406930</v>
      </c>
      <c r="S523" s="269" t="s">
        <v>136</v>
      </c>
      <c r="T523" s="270">
        <v>9.9510000000000005</v>
      </c>
      <c r="U523" s="270">
        <v>13.617000000000001</v>
      </c>
      <c r="V523" s="270">
        <v>18.329000000000001</v>
      </c>
      <c r="W523" s="270">
        <v>23.699000000000002</v>
      </c>
      <c r="X523" s="270">
        <v>30.635999999999999</v>
      </c>
      <c r="Y523" s="270">
        <v>1.423</v>
      </c>
      <c r="Z523" s="270">
        <v>1.9470000000000001</v>
      </c>
      <c r="AA523" s="270">
        <v>2.621</v>
      </c>
      <c r="AB523" s="270">
        <v>3.3879999999999999</v>
      </c>
      <c r="AC523" s="270">
        <v>4.38</v>
      </c>
      <c r="AD523" s="270">
        <v>1.0940000000000001</v>
      </c>
      <c r="AE523" s="270">
        <v>1.4970000000000001</v>
      </c>
      <c r="AF523" s="270">
        <v>2.0150000000000001</v>
      </c>
      <c r="AG523" s="270">
        <v>2.6059999999999999</v>
      </c>
      <c r="AH523" s="270">
        <v>3.3679999999999999</v>
      </c>
      <c r="AI523" s="270">
        <v>0.36199999999999999</v>
      </c>
      <c r="AJ523" s="270">
        <v>0.495</v>
      </c>
      <c r="AK523" s="270">
        <v>0.66600000000000004</v>
      </c>
      <c r="AL523" s="270">
        <v>0.86199999999999999</v>
      </c>
      <c r="AM523" s="270">
        <v>1.1140000000000001</v>
      </c>
      <c r="AN523" s="270">
        <v>2.8000000000000001E-2</v>
      </c>
      <c r="AO523" s="270">
        <v>3.9E-2</v>
      </c>
      <c r="AP523" s="270">
        <v>5.1999999999999998E-2</v>
      </c>
      <c r="AQ523" s="270">
        <v>6.8000000000000005E-2</v>
      </c>
      <c r="AR523" s="270">
        <v>8.6999999999999994E-2</v>
      </c>
      <c r="AS523" s="270">
        <v>2.3879999999999999</v>
      </c>
      <c r="AT523" s="270">
        <v>3.2679999999999998</v>
      </c>
      <c r="AU523" s="270">
        <v>4.3979999999999997</v>
      </c>
      <c r="AV523" s="270">
        <v>5.6870000000000003</v>
      </c>
      <c r="AW523" s="270">
        <v>7.351</v>
      </c>
      <c r="AX523" s="270">
        <v>9</v>
      </c>
      <c r="AY523" s="270">
        <v>12</v>
      </c>
      <c r="AZ523" s="270">
        <v>17</v>
      </c>
      <c r="BA523" s="270">
        <v>8</v>
      </c>
      <c r="BB523" s="270">
        <v>0</v>
      </c>
      <c r="BC523" s="270">
        <v>4.9000000000000002E-2</v>
      </c>
      <c r="BD523" s="270">
        <v>9.9000000000000005E-2</v>
      </c>
      <c r="BE523" s="270">
        <v>0.126</v>
      </c>
      <c r="BF523" s="270">
        <v>0.16</v>
      </c>
      <c r="BG523" s="270">
        <v>0.20300000000000001</v>
      </c>
    </row>
    <row r="524" spans="1:59">
      <c r="A524" s="267" t="s">
        <v>899</v>
      </c>
      <c r="B524" s="268">
        <v>3.4083333333333347E-2</v>
      </c>
      <c r="C524" s="268">
        <v>0.14399999999999999</v>
      </c>
      <c r="D524" s="268">
        <v>0</v>
      </c>
      <c r="E524" s="268"/>
      <c r="F524" s="269">
        <v>348</v>
      </c>
      <c r="G524" s="270">
        <v>1.7999999999999999E-2</v>
      </c>
      <c r="H524" s="270">
        <v>6.0000000000000001E-3</v>
      </c>
      <c r="I524" s="270">
        <v>0</v>
      </c>
      <c r="J524" s="270">
        <v>6.0000000000000001E-3</v>
      </c>
      <c r="K524" s="270">
        <v>1E-3</v>
      </c>
      <c r="L524" s="270">
        <v>3.0833333333333476E-3</v>
      </c>
      <c r="M524" s="271">
        <v>51.724137931034484</v>
      </c>
      <c r="N524" s="269">
        <v>350</v>
      </c>
      <c r="O524" s="269">
        <v>355</v>
      </c>
      <c r="P524" s="269">
        <v>360</v>
      </c>
      <c r="Q524" s="269">
        <v>363</v>
      </c>
      <c r="R524" s="269">
        <v>370</v>
      </c>
      <c r="S524" s="269" t="s">
        <v>180</v>
      </c>
      <c r="T524" s="270">
        <v>0.02</v>
      </c>
      <c r="U524" s="270">
        <v>2.1999999999999999E-2</v>
      </c>
      <c r="V524" s="270">
        <v>2.1999999999999999E-2</v>
      </c>
      <c r="W524" s="270">
        <v>2.1999999999999999E-2</v>
      </c>
      <c r="X524" s="270">
        <v>2.1999999999999999E-2</v>
      </c>
      <c r="Y524" s="270">
        <v>6.0000000000000001E-3</v>
      </c>
      <c r="Z524" s="270">
        <v>6.0000000000000001E-3</v>
      </c>
      <c r="AA524" s="270">
        <v>6.0000000000000001E-3</v>
      </c>
      <c r="AB524" s="270">
        <v>6.0000000000000001E-3</v>
      </c>
      <c r="AC524" s="270">
        <v>6.0000000000000001E-3</v>
      </c>
      <c r="AD524" s="270">
        <v>0</v>
      </c>
      <c r="AE524" s="270">
        <v>0</v>
      </c>
      <c r="AF524" s="270">
        <v>0</v>
      </c>
      <c r="AG524" s="270">
        <v>0</v>
      </c>
      <c r="AH524" s="270">
        <v>0</v>
      </c>
      <c r="AI524" s="270">
        <v>6.0000000000000001E-3</v>
      </c>
      <c r="AJ524" s="270">
        <v>6.0000000000000001E-3</v>
      </c>
      <c r="AK524" s="270">
        <v>6.0000000000000001E-3</v>
      </c>
      <c r="AL524" s="270">
        <v>6.0000000000000001E-3</v>
      </c>
      <c r="AM524" s="270">
        <v>6.0000000000000001E-3</v>
      </c>
      <c r="AN524" s="270">
        <v>0</v>
      </c>
      <c r="AO524" s="270">
        <v>0</v>
      </c>
      <c r="AP524" s="270">
        <v>0</v>
      </c>
      <c r="AQ524" s="270">
        <v>0</v>
      </c>
      <c r="AR524" s="270">
        <v>0</v>
      </c>
      <c r="AS524" s="270">
        <v>6.0000000000000001E-3</v>
      </c>
      <c r="AT524" s="270">
        <v>6.0000000000000001E-3</v>
      </c>
      <c r="AU524" s="270">
        <v>6.0000000000000001E-3</v>
      </c>
      <c r="AV524" s="270">
        <v>6.0000000000000001E-3</v>
      </c>
      <c r="AW524" s="270">
        <v>6.0000000000000001E-3</v>
      </c>
      <c r="AX524" s="270">
        <v>0</v>
      </c>
      <c r="AY524" s="270">
        <v>0</v>
      </c>
      <c r="AZ524" s="270">
        <v>0</v>
      </c>
      <c r="BA524" s="270">
        <v>0</v>
      </c>
      <c r="BB524" s="270">
        <v>0</v>
      </c>
      <c r="BC524" s="270">
        <v>0</v>
      </c>
      <c r="BD524" s="270">
        <v>0</v>
      </c>
      <c r="BE524" s="270">
        <v>0</v>
      </c>
      <c r="BF524" s="270">
        <v>0</v>
      </c>
      <c r="BG524" s="270">
        <v>0</v>
      </c>
    </row>
    <row r="525" spans="1:59">
      <c r="A525" s="267" t="s">
        <v>900</v>
      </c>
      <c r="B525" s="268">
        <v>67.294999999999987</v>
      </c>
      <c r="C525" s="268">
        <v>12</v>
      </c>
      <c r="D525" s="268">
        <v>0.56600000000000006</v>
      </c>
      <c r="E525" s="268"/>
      <c r="F525" s="269">
        <v>12498</v>
      </c>
      <c r="G525" s="270">
        <v>0.624</v>
      </c>
      <c r="H525" s="270">
        <v>0.13500000000000001</v>
      </c>
      <c r="I525" s="270">
        <v>1.1579999999999999</v>
      </c>
      <c r="J525" s="270">
        <v>3.6999999999999998E-2</v>
      </c>
      <c r="K525" s="270">
        <v>0.1</v>
      </c>
      <c r="L525" s="270">
        <v>64.674999999999983</v>
      </c>
      <c r="M525" s="271">
        <v>49.927988478156507</v>
      </c>
      <c r="N525" s="269">
        <v>12700</v>
      </c>
      <c r="O525" s="269">
        <v>12725</v>
      </c>
      <c r="P525" s="269">
        <v>12750</v>
      </c>
      <c r="Q525" s="269">
        <v>12850</v>
      </c>
      <c r="R525" s="269">
        <v>12950</v>
      </c>
      <c r="S525" s="269" t="s">
        <v>214</v>
      </c>
      <c r="T525" s="270">
        <v>0.90200000000000002</v>
      </c>
      <c r="U525" s="270">
        <v>0.90300000000000002</v>
      </c>
      <c r="V525" s="270">
        <v>0.90500000000000003</v>
      </c>
      <c r="W525" s="270">
        <v>0.91200000000000003</v>
      </c>
      <c r="X525" s="270">
        <v>0.91900000000000004</v>
      </c>
      <c r="Y525" s="270">
        <v>4.2000000000000003E-2</v>
      </c>
      <c r="Z525" s="270">
        <v>4.3999999999999997E-2</v>
      </c>
      <c r="AA525" s="270">
        <v>4.5999999999999999E-2</v>
      </c>
      <c r="AB525" s="270">
        <v>4.9000000000000002E-2</v>
      </c>
      <c r="AC525" s="270">
        <v>5.0999999999999997E-2</v>
      </c>
      <c r="AD525" s="270">
        <v>1.155</v>
      </c>
      <c r="AE525" s="270">
        <v>1.2130000000000001</v>
      </c>
      <c r="AF525" s="270">
        <v>1.2769999999999999</v>
      </c>
      <c r="AG525" s="270">
        <v>1.341</v>
      </c>
      <c r="AH525" s="270">
        <v>1.4079999999999999</v>
      </c>
      <c r="AI525" s="270">
        <v>0.105</v>
      </c>
      <c r="AJ525" s="270">
        <v>0.11</v>
      </c>
      <c r="AK525" s="270">
        <v>0.115</v>
      </c>
      <c r="AL525" s="270">
        <v>0.121</v>
      </c>
      <c r="AM525" s="270">
        <v>0.127</v>
      </c>
      <c r="AN525" s="270">
        <v>0.105</v>
      </c>
      <c r="AO525" s="270">
        <v>0.11</v>
      </c>
      <c r="AP525" s="270">
        <v>0.115</v>
      </c>
      <c r="AQ525" s="270">
        <v>0.121</v>
      </c>
      <c r="AR525" s="270">
        <v>0.127</v>
      </c>
      <c r="AS525" s="270">
        <v>0.38300000000000001</v>
      </c>
      <c r="AT525" s="270">
        <v>0.39500000000000002</v>
      </c>
      <c r="AU525" s="270">
        <v>0.40799999999999997</v>
      </c>
      <c r="AV525" s="270">
        <v>0.42199999999999999</v>
      </c>
      <c r="AW525" s="270">
        <v>0.437</v>
      </c>
      <c r="AX525" s="270">
        <v>0</v>
      </c>
      <c r="AY525" s="270">
        <v>0</v>
      </c>
      <c r="AZ525" s="270">
        <v>0</v>
      </c>
      <c r="BA525" s="270">
        <v>0</v>
      </c>
      <c r="BB525" s="270">
        <v>0</v>
      </c>
      <c r="BC525" s="270">
        <v>0</v>
      </c>
      <c r="BD525" s="270">
        <v>0</v>
      </c>
      <c r="BE525" s="270">
        <v>0</v>
      </c>
      <c r="BF525" s="270">
        <v>0</v>
      </c>
      <c r="BG525" s="270">
        <v>0</v>
      </c>
    </row>
    <row r="526" spans="1:59">
      <c r="A526" s="267" t="s">
        <v>901</v>
      </c>
      <c r="B526" s="268">
        <v>5.6416666666666677E-2</v>
      </c>
      <c r="C526" s="268">
        <v>0.15</v>
      </c>
      <c r="D526" s="268">
        <v>0</v>
      </c>
      <c r="E526" s="268"/>
      <c r="F526" s="269">
        <v>940</v>
      </c>
      <c r="G526" s="270">
        <v>3.1E-2</v>
      </c>
      <c r="H526" s="270">
        <v>2E-3</v>
      </c>
      <c r="I526" s="270">
        <v>0</v>
      </c>
      <c r="J526" s="270">
        <v>1E-3</v>
      </c>
      <c r="K526" s="270">
        <v>1.4E-2</v>
      </c>
      <c r="L526" s="270">
        <v>8.4166666666666765E-3</v>
      </c>
      <c r="M526" s="271">
        <v>32.978723404255319</v>
      </c>
      <c r="N526" s="269">
        <v>1050</v>
      </c>
      <c r="O526" s="269">
        <v>1100</v>
      </c>
      <c r="P526" s="269">
        <v>1150</v>
      </c>
      <c r="Q526" s="269">
        <v>1200</v>
      </c>
      <c r="R526" s="269">
        <v>1250</v>
      </c>
      <c r="S526" s="269" t="s">
        <v>135</v>
      </c>
      <c r="T526" s="270">
        <v>0.04</v>
      </c>
      <c r="U526" s="270">
        <v>4.2000000000000003E-2</v>
      </c>
      <c r="V526" s="270">
        <v>4.3999999999999997E-2</v>
      </c>
      <c r="W526" s="270">
        <v>4.5999999999999999E-2</v>
      </c>
      <c r="X526" s="270">
        <v>4.8000000000000001E-2</v>
      </c>
      <c r="Y526" s="270">
        <v>5.0000000000000001E-3</v>
      </c>
      <c r="Z526" s="270">
        <v>7.0000000000000001E-3</v>
      </c>
      <c r="AA526" s="270">
        <v>8.9999999999999993E-3</v>
      </c>
      <c r="AB526" s="270">
        <v>1.0999999999999999E-2</v>
      </c>
      <c r="AC526" s="270">
        <v>1.2999999999999999E-2</v>
      </c>
      <c r="AD526" s="270">
        <v>0</v>
      </c>
      <c r="AE526" s="270">
        <v>0</v>
      </c>
      <c r="AF526" s="270">
        <v>0</v>
      </c>
      <c r="AG526" s="270">
        <v>0</v>
      </c>
      <c r="AH526" s="270">
        <v>0</v>
      </c>
      <c r="AI526" s="270">
        <v>1E-3</v>
      </c>
      <c r="AJ526" s="270">
        <v>2E-3</v>
      </c>
      <c r="AK526" s="270">
        <v>3.0000000000000001E-3</v>
      </c>
      <c r="AL526" s="270">
        <v>4.0000000000000001E-3</v>
      </c>
      <c r="AM526" s="270">
        <v>5.0000000000000001E-3</v>
      </c>
      <c r="AN526" s="270">
        <v>0.01</v>
      </c>
      <c r="AO526" s="270">
        <v>0.01</v>
      </c>
      <c r="AP526" s="270">
        <v>0.01</v>
      </c>
      <c r="AQ526" s="270">
        <v>0.01</v>
      </c>
      <c r="AR526" s="270">
        <v>0.01</v>
      </c>
      <c r="AS526" s="270">
        <v>8.9999999999999993E-3</v>
      </c>
      <c r="AT526" s="270">
        <v>0.01</v>
      </c>
      <c r="AU526" s="270">
        <v>1.0999999999999999E-2</v>
      </c>
      <c r="AV526" s="270">
        <v>1.2E-2</v>
      </c>
      <c r="AW526" s="270">
        <v>1.2999999999999999E-2</v>
      </c>
      <c r="AX526" s="270">
        <v>0</v>
      </c>
      <c r="AY526" s="270">
        <v>0</v>
      </c>
      <c r="AZ526" s="270">
        <v>0</v>
      </c>
      <c r="BA526" s="270">
        <v>0</v>
      </c>
      <c r="BB526" s="270">
        <v>0</v>
      </c>
      <c r="BC526" s="270">
        <v>0</v>
      </c>
      <c r="BD526" s="270">
        <v>0</v>
      </c>
      <c r="BE526" s="270">
        <v>0</v>
      </c>
      <c r="BF526" s="270">
        <v>0</v>
      </c>
      <c r="BG526" s="270">
        <v>0</v>
      </c>
    </row>
    <row r="527" spans="1:59">
      <c r="A527" s="267" t="s">
        <v>902</v>
      </c>
      <c r="B527" s="268">
        <v>0.17224999999999999</v>
      </c>
      <c r="C527" s="268">
        <v>0.47099999999999997</v>
      </c>
      <c r="D527" s="268">
        <v>0</v>
      </c>
      <c r="E527" s="268"/>
      <c r="F527" s="269">
        <v>1864</v>
      </c>
      <c r="G527" s="270">
        <v>6.4000000000000001E-2</v>
      </c>
      <c r="H527" s="270">
        <v>3.0000000000000001E-3</v>
      </c>
      <c r="I527" s="270">
        <v>1E-3</v>
      </c>
      <c r="J527" s="270">
        <v>4.8000000000000001E-2</v>
      </c>
      <c r="K527" s="270">
        <v>2.1999999999999999E-2</v>
      </c>
      <c r="L527" s="270">
        <v>3.4249999999999975E-2</v>
      </c>
      <c r="M527" s="271">
        <v>34.334763948497852</v>
      </c>
      <c r="N527" s="269">
        <v>1885</v>
      </c>
      <c r="O527" s="269">
        <v>2074</v>
      </c>
      <c r="P527" s="269">
        <v>2281</v>
      </c>
      <c r="Q527" s="269">
        <v>2509</v>
      </c>
      <c r="R527" s="269">
        <v>2550</v>
      </c>
      <c r="S527" s="269" t="s">
        <v>201</v>
      </c>
      <c r="T527" s="270">
        <v>7.5999999999999998E-2</v>
      </c>
      <c r="U527" s="270">
        <v>8.8999999999999996E-2</v>
      </c>
      <c r="V527" s="270">
        <v>0.10100000000000001</v>
      </c>
      <c r="W527" s="270">
        <v>0.114</v>
      </c>
      <c r="X527" s="270">
        <v>0.121</v>
      </c>
      <c r="Y527" s="270">
        <v>2E-3</v>
      </c>
      <c r="Z527" s="270">
        <v>2E-3</v>
      </c>
      <c r="AA527" s="270">
        <v>3.0000000000000001E-3</v>
      </c>
      <c r="AB527" s="270">
        <v>3.0000000000000001E-3</v>
      </c>
      <c r="AC527" s="270">
        <v>3.0000000000000001E-3</v>
      </c>
      <c r="AD527" s="270">
        <v>2E-3</v>
      </c>
      <c r="AE527" s="270">
        <v>2E-3</v>
      </c>
      <c r="AF527" s="270">
        <v>3.0000000000000001E-3</v>
      </c>
      <c r="AG527" s="270">
        <v>3.0000000000000001E-3</v>
      </c>
      <c r="AH527" s="270">
        <v>3.0000000000000001E-3</v>
      </c>
      <c r="AI527" s="270">
        <v>4.1000000000000002E-2</v>
      </c>
      <c r="AJ527" s="270">
        <v>4.2000000000000003E-2</v>
      </c>
      <c r="AK527" s="270">
        <v>4.3999999999999997E-2</v>
      </c>
      <c r="AL527" s="270">
        <v>4.5999999999999999E-2</v>
      </c>
      <c r="AM527" s="270">
        <v>4.9000000000000002E-2</v>
      </c>
      <c r="AN527" s="270">
        <v>1.7000000000000001E-2</v>
      </c>
      <c r="AO527" s="270">
        <v>1.7999999999999999E-2</v>
      </c>
      <c r="AP527" s="270">
        <v>1.9E-2</v>
      </c>
      <c r="AQ527" s="270">
        <v>0.02</v>
      </c>
      <c r="AR527" s="270">
        <v>2.1000000000000001E-2</v>
      </c>
      <c r="AS527" s="270">
        <v>0.03</v>
      </c>
      <c r="AT527" s="270">
        <v>3.4000000000000002E-2</v>
      </c>
      <c r="AU527" s="270">
        <v>3.6999999999999998E-2</v>
      </c>
      <c r="AV527" s="270">
        <v>4.1000000000000002E-2</v>
      </c>
      <c r="AW527" s="270">
        <v>4.2999999999999997E-2</v>
      </c>
      <c r="AX527" s="270">
        <v>0</v>
      </c>
      <c r="AY527" s="270">
        <v>0</v>
      </c>
      <c r="AZ527" s="270">
        <v>0</v>
      </c>
      <c r="BA527" s="270">
        <v>0</v>
      </c>
      <c r="BB527" s="270">
        <v>0</v>
      </c>
      <c r="BC527" s="270">
        <v>0</v>
      </c>
      <c r="BD527" s="270">
        <v>0</v>
      </c>
      <c r="BE527" s="270">
        <v>0</v>
      </c>
      <c r="BF527" s="270">
        <v>0</v>
      </c>
      <c r="BG527" s="270">
        <v>0</v>
      </c>
    </row>
    <row r="528" spans="1:59">
      <c r="A528" s="267" t="s">
        <v>903</v>
      </c>
      <c r="B528" s="268">
        <v>0.22283333333333333</v>
      </c>
      <c r="C528" s="268">
        <v>0.41400000000000015</v>
      </c>
      <c r="D528" s="268">
        <v>0</v>
      </c>
      <c r="E528" s="268"/>
      <c r="F528" s="269">
        <v>175</v>
      </c>
      <c r="G528" s="270">
        <v>0.13200000000000001</v>
      </c>
      <c r="H528" s="270">
        <v>4.2999999999999997E-2</v>
      </c>
      <c r="I528" s="270">
        <v>0</v>
      </c>
      <c r="J528" s="270">
        <v>0</v>
      </c>
      <c r="K528" s="270">
        <v>3.3000000000000002E-2</v>
      </c>
      <c r="L528" s="270">
        <v>1.4833333333333337E-2</v>
      </c>
      <c r="M528" s="271">
        <v>754.28571428571433</v>
      </c>
      <c r="N528" s="269">
        <v>205</v>
      </c>
      <c r="O528" s="269">
        <v>230</v>
      </c>
      <c r="P528" s="269">
        <v>240</v>
      </c>
      <c r="Q528" s="269">
        <v>250</v>
      </c>
      <c r="R528" s="269">
        <v>260</v>
      </c>
      <c r="S528" s="269" t="s">
        <v>216</v>
      </c>
      <c r="T528" s="270">
        <v>0.13300000000000001</v>
      </c>
      <c r="U528" s="270">
        <v>0.14399999999999999</v>
      </c>
      <c r="V528" s="270">
        <v>0.155</v>
      </c>
      <c r="W528" s="270">
        <v>0.16600000000000001</v>
      </c>
      <c r="X528" s="270">
        <v>0.17699999999999999</v>
      </c>
      <c r="Y528" s="270">
        <v>0.05</v>
      </c>
      <c r="Z528" s="270">
        <v>5.0999999999999997E-2</v>
      </c>
      <c r="AA528" s="270">
        <v>5.1999999999999998E-2</v>
      </c>
      <c r="AB528" s="270">
        <v>5.2999999999999999E-2</v>
      </c>
      <c r="AC528" s="270">
        <v>5.3999999999999999E-2</v>
      </c>
      <c r="AD528" s="270">
        <v>0</v>
      </c>
      <c r="AE528" s="270">
        <v>0</v>
      </c>
      <c r="AF528" s="270">
        <v>0</v>
      </c>
      <c r="AG528" s="270">
        <v>0</v>
      </c>
      <c r="AH528" s="270">
        <v>0</v>
      </c>
      <c r="AI528" s="270">
        <v>0</v>
      </c>
      <c r="AJ528" s="270">
        <v>0</v>
      </c>
      <c r="AK528" s="270">
        <v>0</v>
      </c>
      <c r="AL528" s="270">
        <v>0</v>
      </c>
      <c r="AM528" s="270">
        <v>0</v>
      </c>
      <c r="AN528" s="270">
        <v>0.03</v>
      </c>
      <c r="AO528" s="270">
        <v>0.03</v>
      </c>
      <c r="AP528" s="270">
        <v>0.03</v>
      </c>
      <c r="AQ528" s="270">
        <v>0.03</v>
      </c>
      <c r="AR528" s="270">
        <v>0.03</v>
      </c>
      <c r="AS528" s="270">
        <v>-4.0000000000000001E-3</v>
      </c>
      <c r="AT528" s="270">
        <v>-4.0000000000000001E-3</v>
      </c>
      <c r="AU528" s="270">
        <v>-5.0000000000000001E-3</v>
      </c>
      <c r="AV528" s="270">
        <v>-5.0000000000000001E-3</v>
      </c>
      <c r="AW528" s="270">
        <v>-5.0000000000000001E-3</v>
      </c>
      <c r="AX528" s="270">
        <v>0</v>
      </c>
      <c r="AY528" s="270">
        <v>0</v>
      </c>
      <c r="AZ528" s="270">
        <v>0</v>
      </c>
      <c r="BA528" s="270">
        <v>0</v>
      </c>
      <c r="BB528" s="270">
        <v>0</v>
      </c>
      <c r="BC528" s="270">
        <v>0</v>
      </c>
      <c r="BD528" s="270">
        <v>0</v>
      </c>
      <c r="BE528" s="270">
        <v>0</v>
      </c>
      <c r="BF528" s="270">
        <v>0</v>
      </c>
      <c r="BG528" s="270">
        <v>0</v>
      </c>
    </row>
    <row r="529" spans="1:59">
      <c r="A529" s="267" t="s">
        <v>904</v>
      </c>
      <c r="B529" s="268">
        <v>3.9583333333333325E-2</v>
      </c>
      <c r="C529" s="268">
        <v>0.34399999999999997</v>
      </c>
      <c r="D529" s="268">
        <v>0</v>
      </c>
      <c r="E529" s="268"/>
      <c r="F529" s="269">
        <v>568</v>
      </c>
      <c r="G529" s="270">
        <v>3.3000000000000002E-2</v>
      </c>
      <c r="H529" s="270">
        <v>1E-3</v>
      </c>
      <c r="I529" s="270">
        <v>0</v>
      </c>
      <c r="J529" s="270">
        <v>4.0000000000000001E-3</v>
      </c>
      <c r="K529" s="270">
        <v>0</v>
      </c>
      <c r="L529" s="270">
        <v>1.5833333333333185E-3</v>
      </c>
      <c r="M529" s="271">
        <v>58.098591549295776</v>
      </c>
      <c r="N529" s="269">
        <v>590</v>
      </c>
      <c r="O529" s="269">
        <v>595</v>
      </c>
      <c r="P529" s="269">
        <v>660</v>
      </c>
      <c r="Q529" s="269">
        <v>730</v>
      </c>
      <c r="R529" s="269">
        <v>900</v>
      </c>
      <c r="S529" s="269" t="s">
        <v>200</v>
      </c>
      <c r="T529" s="270">
        <v>3.7999999999999999E-2</v>
      </c>
      <c r="U529" s="270">
        <v>3.9E-2</v>
      </c>
      <c r="V529" s="270">
        <v>4.3999999999999997E-2</v>
      </c>
      <c r="W529" s="270">
        <v>0.05</v>
      </c>
      <c r="X529" s="270">
        <v>6.0999999999999999E-2</v>
      </c>
      <c r="Y529" s="270">
        <v>5.0000000000000001E-3</v>
      </c>
      <c r="Z529" s="270">
        <v>5.0000000000000001E-3</v>
      </c>
      <c r="AA529" s="270">
        <v>6.0000000000000001E-3</v>
      </c>
      <c r="AB529" s="270">
        <v>6.0000000000000001E-3</v>
      </c>
      <c r="AC529" s="270">
        <v>7.0000000000000001E-3</v>
      </c>
      <c r="AD529" s="270">
        <v>0</v>
      </c>
      <c r="AE529" s="270">
        <v>0</v>
      </c>
      <c r="AF529" s="270">
        <v>0</v>
      </c>
      <c r="AG529" s="270">
        <v>0</v>
      </c>
      <c r="AH529" s="270">
        <v>0</v>
      </c>
      <c r="AI529" s="270">
        <v>0.01</v>
      </c>
      <c r="AJ529" s="270">
        <v>0.01</v>
      </c>
      <c r="AK529" s="270">
        <v>1.0999999999999999E-2</v>
      </c>
      <c r="AL529" s="270">
        <v>1.2E-2</v>
      </c>
      <c r="AM529" s="270">
        <v>1.6E-2</v>
      </c>
      <c r="AN529" s="270">
        <v>0</v>
      </c>
      <c r="AO529" s="270">
        <v>0</v>
      </c>
      <c r="AP529" s="270">
        <v>0</v>
      </c>
      <c r="AQ529" s="270">
        <v>0</v>
      </c>
      <c r="AR529" s="270">
        <v>0</v>
      </c>
      <c r="AS529" s="270">
        <v>2E-3</v>
      </c>
      <c r="AT529" s="270">
        <v>2E-3</v>
      </c>
      <c r="AU529" s="270">
        <v>2E-3</v>
      </c>
      <c r="AV529" s="270">
        <v>2E-3</v>
      </c>
      <c r="AW529" s="270">
        <v>2E-3</v>
      </c>
      <c r="AX529" s="270">
        <v>0</v>
      </c>
      <c r="AY529" s="270">
        <v>0</v>
      </c>
      <c r="AZ529" s="270">
        <v>0</v>
      </c>
      <c r="BA529" s="270">
        <v>0</v>
      </c>
      <c r="BB529" s="270">
        <v>0</v>
      </c>
      <c r="BC529" s="270">
        <v>0</v>
      </c>
      <c r="BD529" s="270">
        <v>0</v>
      </c>
      <c r="BE529" s="270">
        <v>0</v>
      </c>
      <c r="BF529" s="270">
        <v>0</v>
      </c>
      <c r="BG529" s="270">
        <v>0</v>
      </c>
    </row>
    <row r="530" spans="1:59">
      <c r="A530" s="267" t="s">
        <v>905</v>
      </c>
      <c r="B530" s="268">
        <v>0.55099999999999993</v>
      </c>
      <c r="C530" s="268">
        <v>5</v>
      </c>
      <c r="D530" s="268">
        <v>0</v>
      </c>
      <c r="E530" s="268"/>
      <c r="F530" s="269">
        <v>5700</v>
      </c>
      <c r="G530" s="270">
        <v>0.34</v>
      </c>
      <c r="H530" s="270">
        <v>0.11</v>
      </c>
      <c r="I530" s="270">
        <v>0.26600000000000001</v>
      </c>
      <c r="J530" s="270">
        <v>0.1</v>
      </c>
      <c r="K530" s="270">
        <v>3.5000000000000003E-2</v>
      </c>
      <c r="L530" s="270">
        <v>-0.30000000000000004</v>
      </c>
      <c r="M530" s="271">
        <v>59.649122807017541</v>
      </c>
      <c r="N530" s="269">
        <v>6900</v>
      </c>
      <c r="O530" s="269">
        <v>7000</v>
      </c>
      <c r="P530" s="269">
        <v>7100</v>
      </c>
      <c r="Q530" s="269">
        <v>7200</v>
      </c>
      <c r="R530" s="269">
        <v>7200</v>
      </c>
      <c r="S530" s="269" t="s">
        <v>222</v>
      </c>
      <c r="T530" s="270">
        <v>0.68</v>
      </c>
      <c r="U530" s="270">
        <v>0.69499999999999995</v>
      </c>
      <c r="V530" s="270">
        <v>0.70499999999999996</v>
      </c>
      <c r="W530" s="270">
        <v>0.71499999999999997</v>
      </c>
      <c r="X530" s="270">
        <v>0.75</v>
      </c>
      <c r="Y530" s="270">
        <v>0.45</v>
      </c>
      <c r="Z530" s="270">
        <v>7.8E-2</v>
      </c>
      <c r="AA530" s="270">
        <v>8.1000000000000003E-2</v>
      </c>
      <c r="AB530" s="270">
        <v>8.5000000000000006E-2</v>
      </c>
      <c r="AC530" s="270">
        <v>8.5000000000000006E-2</v>
      </c>
      <c r="AD530" s="270">
        <v>0.19900000000000001</v>
      </c>
      <c r="AE530" s="270">
        <v>0.2</v>
      </c>
      <c r="AF530" s="270">
        <v>0.20499999999999999</v>
      </c>
      <c r="AG530" s="270">
        <v>0.20899999999999999</v>
      </c>
      <c r="AH530" s="270">
        <v>0.21</v>
      </c>
      <c r="AI530" s="270">
        <v>5.5E-2</v>
      </c>
      <c r="AJ530" s="270">
        <v>6.0999999999999999E-2</v>
      </c>
      <c r="AK530" s="270">
        <v>6.3E-2</v>
      </c>
      <c r="AL530" s="270">
        <v>6.4000000000000001E-2</v>
      </c>
      <c r="AM530" s="270">
        <v>7.4999999999999997E-2</v>
      </c>
      <c r="AN530" s="270">
        <v>0.05</v>
      </c>
      <c r="AO530" s="270">
        <v>0.05</v>
      </c>
      <c r="AP530" s="270">
        <v>5.5E-2</v>
      </c>
      <c r="AQ530" s="270">
        <v>5.5E-2</v>
      </c>
      <c r="AR530" s="270">
        <v>0.06</v>
      </c>
      <c r="AS530" s="270">
        <v>0.16700000000000001</v>
      </c>
      <c r="AT530" s="270">
        <v>0.126</v>
      </c>
      <c r="AU530" s="270">
        <v>0.129</v>
      </c>
      <c r="AV530" s="270">
        <v>0.13100000000000001</v>
      </c>
      <c r="AW530" s="270">
        <v>0.13700000000000001</v>
      </c>
      <c r="AX530" s="270">
        <v>2</v>
      </c>
      <c r="AY530" s="270">
        <v>0</v>
      </c>
      <c r="AZ530" s="270">
        <v>0</v>
      </c>
      <c r="BA530" s="270">
        <v>0</v>
      </c>
      <c r="BB530" s="270">
        <v>0</v>
      </c>
      <c r="BC530" s="270">
        <v>0</v>
      </c>
      <c r="BD530" s="270">
        <v>0</v>
      </c>
      <c r="BE530" s="270">
        <v>0</v>
      </c>
      <c r="BF530" s="270">
        <v>0</v>
      </c>
      <c r="BG530" s="270">
        <v>0</v>
      </c>
    </row>
    <row r="531" spans="1:59">
      <c r="A531" s="267" t="s">
        <v>906</v>
      </c>
      <c r="B531" s="268">
        <v>6.9166666666666673E-3</v>
      </c>
      <c r="C531" s="268">
        <v>0.154</v>
      </c>
      <c r="D531" s="268">
        <v>0</v>
      </c>
      <c r="E531" s="268"/>
      <c r="F531" s="269">
        <v>840</v>
      </c>
      <c r="G531" s="270">
        <v>0.04</v>
      </c>
      <c r="H531" s="270">
        <v>4.0000000000000001E-3</v>
      </c>
      <c r="I531" s="270">
        <v>0</v>
      </c>
      <c r="J531" s="270">
        <v>3.0000000000000001E-3</v>
      </c>
      <c r="K531" s="270">
        <v>2E-3</v>
      </c>
      <c r="L531" s="270">
        <v>-4.2083333333333334E-2</v>
      </c>
      <c r="M531" s="271">
        <v>47.61904761904762</v>
      </c>
      <c r="N531" s="269">
        <v>880</v>
      </c>
      <c r="O531" s="269">
        <v>920</v>
      </c>
      <c r="P531" s="269">
        <v>970</v>
      </c>
      <c r="Q531" s="269">
        <v>1020</v>
      </c>
      <c r="R531" s="269">
        <v>1070</v>
      </c>
      <c r="S531" s="269" t="s">
        <v>143</v>
      </c>
      <c r="T531" s="270">
        <v>4.3999999999999997E-2</v>
      </c>
      <c r="U531" s="270">
        <v>4.5999999999999999E-2</v>
      </c>
      <c r="V531" s="270">
        <v>4.8000000000000001E-2</v>
      </c>
      <c r="W531" s="270">
        <v>0.05</v>
      </c>
      <c r="X531" s="270">
        <v>5.1999999999999998E-2</v>
      </c>
      <c r="Y531" s="270">
        <v>5.0000000000000001E-3</v>
      </c>
      <c r="Z531" s="270">
        <v>6.0000000000000001E-3</v>
      </c>
      <c r="AA531" s="270">
        <v>7.0000000000000001E-3</v>
      </c>
      <c r="AB531" s="270">
        <v>8.9999999999999993E-3</v>
      </c>
      <c r="AC531" s="270">
        <v>1.0999999999999999E-2</v>
      </c>
      <c r="AD531" s="270">
        <v>0</v>
      </c>
      <c r="AE531" s="270">
        <v>0</v>
      </c>
      <c r="AF531" s="270">
        <v>0</v>
      </c>
      <c r="AG531" s="270">
        <v>0</v>
      </c>
      <c r="AH531" s="270">
        <v>0</v>
      </c>
      <c r="AI531" s="270">
        <v>5.0000000000000001E-3</v>
      </c>
      <c r="AJ531" s="270">
        <v>7.0000000000000001E-3</v>
      </c>
      <c r="AK531" s="270">
        <v>8.9999999999999993E-3</v>
      </c>
      <c r="AL531" s="270">
        <v>8.9999999999999993E-3</v>
      </c>
      <c r="AM531" s="270">
        <v>0.01</v>
      </c>
      <c r="AN531" s="270">
        <v>0</v>
      </c>
      <c r="AO531" s="270">
        <v>0</v>
      </c>
      <c r="AP531" s="270">
        <v>0</v>
      </c>
      <c r="AQ531" s="270">
        <v>0</v>
      </c>
      <c r="AR531" s="270">
        <v>0</v>
      </c>
      <c r="AS531" s="270">
        <v>-2.5000000000000001E-2</v>
      </c>
      <c r="AT531" s="270">
        <v>-2.8000000000000001E-2</v>
      </c>
      <c r="AU531" s="270">
        <v>-0.03</v>
      </c>
      <c r="AV531" s="270">
        <v>-3.2000000000000001E-2</v>
      </c>
      <c r="AW531" s="270">
        <v>-3.4000000000000002E-2</v>
      </c>
      <c r="AX531" s="270">
        <v>0</v>
      </c>
      <c r="AY531" s="270">
        <v>0</v>
      </c>
      <c r="AZ531" s="270">
        <v>0</v>
      </c>
      <c r="BA531" s="270">
        <v>0</v>
      </c>
      <c r="BB531" s="270">
        <v>0</v>
      </c>
      <c r="BC531" s="270">
        <v>0</v>
      </c>
      <c r="BD531" s="270">
        <v>0</v>
      </c>
      <c r="BE531" s="270">
        <v>0</v>
      </c>
      <c r="BF531" s="270">
        <v>0</v>
      </c>
      <c r="BG531" s="270">
        <v>0</v>
      </c>
    </row>
    <row r="532" spans="1:59">
      <c r="A532" s="267" t="s">
        <v>907</v>
      </c>
      <c r="B532" s="268">
        <v>0.76641666666666675</v>
      </c>
      <c r="C532" s="268">
        <v>3.081</v>
      </c>
      <c r="D532" s="268">
        <v>6.2000000000000006E-2</v>
      </c>
      <c r="E532" s="268"/>
      <c r="F532" s="269">
        <v>5025</v>
      </c>
      <c r="G532" s="270">
        <v>0.26700000000000002</v>
      </c>
      <c r="H532" s="270">
        <v>0.24</v>
      </c>
      <c r="I532" s="270">
        <v>0</v>
      </c>
      <c r="J532" s="270">
        <v>0.03</v>
      </c>
      <c r="K532" s="270">
        <v>2.5999999999999999E-2</v>
      </c>
      <c r="L532" s="270">
        <v>0.14141666666666663</v>
      </c>
      <c r="M532" s="271">
        <v>53.134328358208954</v>
      </c>
      <c r="N532" s="269">
        <v>5102</v>
      </c>
      <c r="O532" s="269">
        <v>5487</v>
      </c>
      <c r="P532" s="269">
        <v>6223</v>
      </c>
      <c r="Q532" s="269">
        <v>6935</v>
      </c>
      <c r="R532" s="269">
        <v>7544</v>
      </c>
      <c r="S532" s="269" t="s">
        <v>195</v>
      </c>
      <c r="T532" s="270">
        <v>0.26900000000000002</v>
      </c>
      <c r="U532" s="270">
        <v>0.33200000000000002</v>
      </c>
      <c r="V532" s="270">
        <v>0.374</v>
      </c>
      <c r="W532" s="270">
        <v>0.41</v>
      </c>
      <c r="X532" s="270">
        <v>0.45600000000000002</v>
      </c>
      <c r="Y532" s="270">
        <v>0.22600000000000001</v>
      </c>
      <c r="Z532" s="270">
        <v>0.26400000000000001</v>
      </c>
      <c r="AA532" s="270">
        <v>0.309</v>
      </c>
      <c r="AB532" s="270">
        <v>0.36199999999999999</v>
      </c>
      <c r="AC532" s="270">
        <v>0.40100000000000002</v>
      </c>
      <c r="AD532" s="270">
        <v>0.02</v>
      </c>
      <c r="AE532" s="270">
        <v>2.5000000000000001E-2</v>
      </c>
      <c r="AF532" s="270">
        <v>0.03</v>
      </c>
      <c r="AG532" s="270">
        <v>3.3000000000000002E-2</v>
      </c>
      <c r="AH532" s="270">
        <v>3.5000000000000003E-2</v>
      </c>
      <c r="AI532" s="270">
        <v>3.1E-2</v>
      </c>
      <c r="AJ532" s="270">
        <v>3.2000000000000001E-2</v>
      </c>
      <c r="AK532" s="270">
        <v>3.2000000000000001E-2</v>
      </c>
      <c r="AL532" s="270">
        <v>3.3000000000000002E-2</v>
      </c>
      <c r="AM532" s="270">
        <v>3.4000000000000002E-2</v>
      </c>
      <c r="AN532" s="270">
        <v>1.6E-2</v>
      </c>
      <c r="AO532" s="270">
        <v>1.6E-2</v>
      </c>
      <c r="AP532" s="270">
        <v>1.6E-2</v>
      </c>
      <c r="AQ532" s="270">
        <v>1.6E-2</v>
      </c>
      <c r="AR532" s="270">
        <v>1.6E-2</v>
      </c>
      <c r="AS532" s="270">
        <v>0.65900000000000003</v>
      </c>
      <c r="AT532" s="270">
        <v>0.78300000000000003</v>
      </c>
      <c r="AU532" s="270">
        <v>0.89</v>
      </c>
      <c r="AV532" s="270">
        <v>1.0009999999999999</v>
      </c>
      <c r="AW532" s="270">
        <v>1.105</v>
      </c>
      <c r="AX532" s="270">
        <v>0</v>
      </c>
      <c r="AY532" s="270">
        <v>0</v>
      </c>
      <c r="AZ532" s="270">
        <v>0</v>
      </c>
      <c r="BA532" s="270">
        <v>0</v>
      </c>
      <c r="BB532" s="270">
        <v>0</v>
      </c>
      <c r="BC532" s="270">
        <v>0</v>
      </c>
      <c r="BD532" s="270">
        <v>0</v>
      </c>
      <c r="BE532" s="270">
        <v>0</v>
      </c>
      <c r="BF532" s="270">
        <v>0</v>
      </c>
      <c r="BG532" s="270">
        <v>0</v>
      </c>
    </row>
    <row r="533" spans="1:59">
      <c r="A533" s="267" t="s">
        <v>908</v>
      </c>
      <c r="B533" s="268">
        <v>0.28199999999999997</v>
      </c>
      <c r="C533" s="268">
        <v>0.33699999999999997</v>
      </c>
      <c r="D533" s="268">
        <v>0</v>
      </c>
      <c r="E533" s="268"/>
      <c r="F533" s="269">
        <v>1396</v>
      </c>
      <c r="G533" s="270">
        <v>0.09</v>
      </c>
      <c r="H533" s="270">
        <v>7.0000000000000007E-2</v>
      </c>
      <c r="I533" s="270">
        <v>7.0000000000000007E-2</v>
      </c>
      <c r="J533" s="270">
        <v>0.01</v>
      </c>
      <c r="K533" s="270">
        <v>1E-3</v>
      </c>
      <c r="L533" s="270">
        <v>4.0999999999999953E-2</v>
      </c>
      <c r="M533" s="271">
        <v>64.469914040114617</v>
      </c>
      <c r="N533" s="269">
        <v>1424</v>
      </c>
      <c r="O533" s="269">
        <v>1452</v>
      </c>
      <c r="P533" s="269">
        <v>1481</v>
      </c>
      <c r="Q533" s="269">
        <v>1511</v>
      </c>
      <c r="R533" s="269">
        <v>1541</v>
      </c>
      <c r="S533" s="269" t="s">
        <v>141</v>
      </c>
      <c r="T533" s="270">
        <v>9.1999999999999998E-2</v>
      </c>
      <c r="U533" s="270">
        <v>9.4E-2</v>
      </c>
      <c r="V533" s="270">
        <v>9.6000000000000002E-2</v>
      </c>
      <c r="W533" s="270">
        <v>9.8000000000000004E-2</v>
      </c>
      <c r="X533" s="270">
        <v>0.1</v>
      </c>
      <c r="Y533" s="270">
        <v>7.0999999999999994E-2</v>
      </c>
      <c r="Z533" s="270">
        <v>7.2999999999999995E-2</v>
      </c>
      <c r="AA533" s="270">
        <v>7.3999999999999996E-2</v>
      </c>
      <c r="AB533" s="270">
        <v>7.5999999999999998E-2</v>
      </c>
      <c r="AC533" s="270">
        <v>7.6999999999999999E-2</v>
      </c>
      <c r="AD533" s="270">
        <v>7.0999999999999994E-2</v>
      </c>
      <c r="AE533" s="270">
        <v>7.2999999999999995E-2</v>
      </c>
      <c r="AF533" s="270">
        <v>7.3999999999999996E-2</v>
      </c>
      <c r="AG533" s="270">
        <v>7.5999999999999998E-2</v>
      </c>
      <c r="AH533" s="270">
        <v>7.6999999999999999E-2</v>
      </c>
      <c r="AI533" s="270">
        <v>1.4999999999999999E-2</v>
      </c>
      <c r="AJ533" s="270">
        <v>1.6E-2</v>
      </c>
      <c r="AK533" s="270">
        <v>1.6E-2</v>
      </c>
      <c r="AL533" s="270">
        <v>1.6E-2</v>
      </c>
      <c r="AM533" s="270">
        <v>1.7000000000000001E-2</v>
      </c>
      <c r="AN533" s="270">
        <v>1E-3</v>
      </c>
      <c r="AO533" s="270">
        <v>1E-3</v>
      </c>
      <c r="AP533" s="270">
        <v>2E-3</v>
      </c>
      <c r="AQ533" s="270">
        <v>2E-3</v>
      </c>
      <c r="AR533" s="270">
        <v>2E-3</v>
      </c>
      <c r="AS533" s="270">
        <v>2.5000000000000001E-2</v>
      </c>
      <c r="AT533" s="270">
        <v>2.5000000000000001E-2</v>
      </c>
      <c r="AU533" s="270">
        <v>2.5999999999999999E-2</v>
      </c>
      <c r="AV533" s="270">
        <v>2.5999999999999999E-2</v>
      </c>
      <c r="AW533" s="270">
        <v>2.7E-2</v>
      </c>
      <c r="AX533" s="270">
        <v>0.1</v>
      </c>
      <c r="AY533" s="270">
        <v>0</v>
      </c>
      <c r="AZ533" s="270">
        <v>0</v>
      </c>
      <c r="BA533" s="270">
        <v>0</v>
      </c>
      <c r="BB533" s="270">
        <v>0</v>
      </c>
      <c r="BC533" s="270">
        <v>0</v>
      </c>
      <c r="BD533" s="270">
        <v>0</v>
      </c>
      <c r="BE533" s="270">
        <v>0</v>
      </c>
      <c r="BF533" s="270">
        <v>0</v>
      </c>
      <c r="BG533" s="270">
        <v>0</v>
      </c>
    </row>
    <row r="534" spans="1:59">
      <c r="A534" s="267" t="s">
        <v>909</v>
      </c>
      <c r="B534" s="268">
        <v>6.5083333333333326E-2</v>
      </c>
      <c r="C534" s="268">
        <v>0.25</v>
      </c>
      <c r="D534" s="268">
        <v>0</v>
      </c>
      <c r="E534" s="268"/>
      <c r="F534" s="269">
        <v>844</v>
      </c>
      <c r="G534" s="270">
        <v>4.8000000000000001E-2</v>
      </c>
      <c r="H534" s="270">
        <v>8.0000000000000002E-3</v>
      </c>
      <c r="I534" s="270">
        <v>0</v>
      </c>
      <c r="J534" s="270">
        <v>2E-3</v>
      </c>
      <c r="K534" s="270">
        <v>1E-3</v>
      </c>
      <c r="L534" s="270">
        <v>6.0833333333333225E-3</v>
      </c>
      <c r="M534" s="271">
        <v>56.872037914691944</v>
      </c>
      <c r="N534" s="269">
        <v>900</v>
      </c>
      <c r="O534" s="269">
        <v>950</v>
      </c>
      <c r="P534" s="269">
        <v>1000</v>
      </c>
      <c r="Q534" s="269">
        <v>1050</v>
      </c>
      <c r="R534" s="269">
        <v>1075</v>
      </c>
      <c r="S534" s="269" t="s">
        <v>130</v>
      </c>
      <c r="T534" s="270">
        <v>0.05</v>
      </c>
      <c r="U534" s="270">
        <v>6.2E-2</v>
      </c>
      <c r="V534" s="270">
        <v>6.5000000000000002E-2</v>
      </c>
      <c r="W534" s="270">
        <v>6.9000000000000006E-2</v>
      </c>
      <c r="X534" s="270">
        <v>7.2999999999999995E-2</v>
      </c>
      <c r="Y534" s="270">
        <v>8.0000000000000002E-3</v>
      </c>
      <c r="Z534" s="270">
        <v>8.0000000000000002E-3</v>
      </c>
      <c r="AA534" s="270">
        <v>8.0000000000000002E-3</v>
      </c>
      <c r="AB534" s="270">
        <v>8.0000000000000002E-3</v>
      </c>
      <c r="AC534" s="270">
        <v>8.0000000000000002E-3</v>
      </c>
      <c r="AD534" s="270">
        <v>0</v>
      </c>
      <c r="AE534" s="270">
        <v>0</v>
      </c>
      <c r="AF534" s="270">
        <v>0</v>
      </c>
      <c r="AG534" s="270">
        <v>0</v>
      </c>
      <c r="AH534" s="270">
        <v>0</v>
      </c>
      <c r="AI534" s="270">
        <v>2E-3</v>
      </c>
      <c r="AJ534" s="270">
        <v>2E-3</v>
      </c>
      <c r="AK534" s="270">
        <v>2E-3</v>
      </c>
      <c r="AL534" s="270">
        <v>3.0000000000000001E-3</v>
      </c>
      <c r="AM534" s="270">
        <v>3.0000000000000001E-3</v>
      </c>
      <c r="AN534" s="270">
        <v>1E-3</v>
      </c>
      <c r="AO534" s="270">
        <v>1E-3</v>
      </c>
      <c r="AP534" s="270">
        <v>1E-3</v>
      </c>
      <c r="AQ534" s="270">
        <v>1E-3</v>
      </c>
      <c r="AR534" s="270">
        <v>1E-3</v>
      </c>
      <c r="AS534" s="270">
        <v>6.0000000000000001E-3</v>
      </c>
      <c r="AT534" s="270">
        <v>7.0000000000000001E-3</v>
      </c>
      <c r="AU534" s="270">
        <v>8.0000000000000002E-3</v>
      </c>
      <c r="AV534" s="270">
        <v>8.0000000000000002E-3</v>
      </c>
      <c r="AW534" s="270">
        <v>8.9999999999999993E-3</v>
      </c>
      <c r="AX534" s="270">
        <v>0.1</v>
      </c>
      <c r="AY534" s="270">
        <v>0</v>
      </c>
      <c r="AZ534" s="270">
        <v>-0.1</v>
      </c>
      <c r="BA534" s="270">
        <v>0</v>
      </c>
      <c r="BB534" s="270">
        <v>0</v>
      </c>
      <c r="BC534" s="270">
        <v>0</v>
      </c>
      <c r="BD534" s="270">
        <v>0</v>
      </c>
      <c r="BE534" s="270">
        <v>0</v>
      </c>
      <c r="BF534" s="270">
        <v>0</v>
      </c>
      <c r="BG534" s="270">
        <v>0</v>
      </c>
    </row>
    <row r="535" spans="1:59">
      <c r="A535" s="267" t="s">
        <v>910</v>
      </c>
      <c r="B535" s="268">
        <v>1.2666666666666668E-2</v>
      </c>
      <c r="C535" s="268">
        <v>0</v>
      </c>
      <c r="D535" s="268">
        <v>0</v>
      </c>
      <c r="E535" s="268"/>
      <c r="F535" s="269">
        <v>232</v>
      </c>
      <c r="G535" s="270">
        <v>0.13700000000000001</v>
      </c>
      <c r="H535" s="270">
        <v>3.0000000000000001E-3</v>
      </c>
      <c r="I535" s="270">
        <v>4.0000000000000001E-3</v>
      </c>
      <c r="J535" s="270">
        <v>0</v>
      </c>
      <c r="K535" s="270">
        <v>-1</v>
      </c>
      <c r="L535" s="270">
        <v>0.8686666666666667</v>
      </c>
      <c r="M535" s="271">
        <v>590.51724137931035</v>
      </c>
      <c r="N535" s="269">
        <v>232</v>
      </c>
      <c r="O535" s="269">
        <v>240</v>
      </c>
      <c r="P535" s="269">
        <v>245</v>
      </c>
      <c r="Q535" s="269">
        <v>245</v>
      </c>
      <c r="R535" s="269">
        <v>245</v>
      </c>
      <c r="S535" s="269" t="s">
        <v>186</v>
      </c>
      <c r="T535" s="270">
        <v>1.2E-2</v>
      </c>
      <c r="U535" s="270">
        <v>1.2E-2</v>
      </c>
      <c r="V535" s="270">
        <v>1.2E-2</v>
      </c>
      <c r="W535" s="270">
        <v>1.2E-2</v>
      </c>
      <c r="X535" s="270">
        <v>1.2E-2</v>
      </c>
      <c r="Y535" s="270">
        <v>1E-3</v>
      </c>
      <c r="Z535" s="270">
        <v>2E-3</v>
      </c>
      <c r="AA535" s="270">
        <v>2E-3</v>
      </c>
      <c r="AB535" s="270">
        <v>2E-3</v>
      </c>
      <c r="AC535" s="270">
        <v>2E-3</v>
      </c>
      <c r="AD535" s="270">
        <v>2E-3</v>
      </c>
      <c r="AE535" s="270">
        <v>2E-3</v>
      </c>
      <c r="AF535" s="270">
        <v>2E-3</v>
      </c>
      <c r="AG535" s="270">
        <v>2E-3</v>
      </c>
      <c r="AH535" s="270">
        <v>2E-3</v>
      </c>
      <c r="AI535" s="270">
        <v>0</v>
      </c>
      <c r="AJ535" s="270">
        <v>0</v>
      </c>
      <c r="AK535" s="270">
        <v>0</v>
      </c>
      <c r="AL535" s="270">
        <v>0</v>
      </c>
      <c r="AM535" s="270">
        <v>0</v>
      </c>
      <c r="AN535" s="270">
        <v>-1</v>
      </c>
      <c r="AO535" s="270">
        <v>-1</v>
      </c>
      <c r="AP535" s="270">
        <v>-1</v>
      </c>
      <c r="AQ535" s="270">
        <v>-1</v>
      </c>
      <c r="AR535" s="270">
        <v>-1</v>
      </c>
      <c r="AS535" s="270">
        <v>3.0000000000000001E-3</v>
      </c>
      <c r="AT535" s="270">
        <v>3.0000000000000001E-3</v>
      </c>
      <c r="AU535" s="270">
        <v>4.0000000000000001E-3</v>
      </c>
      <c r="AV535" s="270">
        <v>4.0000000000000001E-3</v>
      </c>
      <c r="AW535" s="270">
        <v>4.0000000000000001E-3</v>
      </c>
      <c r="AX535" s="270">
        <v>0</v>
      </c>
      <c r="AY535" s="270">
        <v>0</v>
      </c>
      <c r="AZ535" s="270">
        <v>0</v>
      </c>
      <c r="BA535" s="270">
        <v>0</v>
      </c>
      <c r="BB535" s="270">
        <v>0</v>
      </c>
      <c r="BC535" s="270">
        <v>0</v>
      </c>
      <c r="BD535" s="270">
        <v>0</v>
      </c>
      <c r="BE535" s="270">
        <v>0</v>
      </c>
      <c r="BF535" s="270">
        <v>0</v>
      </c>
      <c r="BG535" s="270">
        <v>0</v>
      </c>
    </row>
    <row r="536" spans="1:59">
      <c r="A536" s="267" t="s">
        <v>911</v>
      </c>
      <c r="B536" s="268">
        <v>0.99208333333333343</v>
      </c>
      <c r="C536" s="268">
        <v>2</v>
      </c>
      <c r="D536" s="268">
        <v>0.27600000000000002</v>
      </c>
      <c r="E536" s="268"/>
      <c r="F536" s="269">
        <v>8331</v>
      </c>
      <c r="G536" s="270">
        <v>0.39500000000000002</v>
      </c>
      <c r="H536" s="270">
        <v>0.01</v>
      </c>
      <c r="I536" s="270">
        <v>5.2999999999999999E-2</v>
      </c>
      <c r="J536" s="270">
        <v>0.14000000000000001</v>
      </c>
      <c r="K536" s="270">
        <v>1.0999999999999999E-2</v>
      </c>
      <c r="L536" s="270">
        <v>0.10708333333333331</v>
      </c>
      <c r="M536" s="271">
        <v>47.413275717200818</v>
      </c>
      <c r="N536" s="269">
        <v>8000</v>
      </c>
      <c r="O536" s="269">
        <v>8100</v>
      </c>
      <c r="P536" s="269">
        <v>8200</v>
      </c>
      <c r="Q536" s="269">
        <v>8300</v>
      </c>
      <c r="R536" s="269">
        <v>8400</v>
      </c>
      <c r="S536" s="269" t="s">
        <v>133</v>
      </c>
      <c r="T536" s="270">
        <v>0.46800000000000003</v>
      </c>
      <c r="U536" s="270">
        <v>0.5</v>
      </c>
      <c r="V536" s="270">
        <v>0.6</v>
      </c>
      <c r="W536" s="270">
        <v>0.7</v>
      </c>
      <c r="X536" s="270">
        <v>0.8</v>
      </c>
      <c r="Y536" s="270">
        <v>8.9999999999999993E-3</v>
      </c>
      <c r="Z536" s="270">
        <v>0.01</v>
      </c>
      <c r="AA536" s="270">
        <v>1.0999999999999999E-2</v>
      </c>
      <c r="AB536" s="270">
        <v>1.2E-2</v>
      </c>
      <c r="AC536" s="270">
        <v>1.2999999999999999E-2</v>
      </c>
      <c r="AD536" s="270">
        <v>0.06</v>
      </c>
      <c r="AE536" s="270">
        <v>0.08</v>
      </c>
      <c r="AF536" s="270">
        <v>0.08</v>
      </c>
      <c r="AG536" s="270">
        <v>0.09</v>
      </c>
      <c r="AH536" s="270">
        <v>0.1</v>
      </c>
      <c r="AI536" s="270">
        <v>0.156</v>
      </c>
      <c r="AJ536" s="270">
        <v>0.157</v>
      </c>
      <c r="AK536" s="270">
        <v>0.158</v>
      </c>
      <c r="AL536" s="270">
        <v>0.159</v>
      </c>
      <c r="AM536" s="270">
        <v>0.16</v>
      </c>
      <c r="AN536" s="270">
        <v>0.01</v>
      </c>
      <c r="AO536" s="270">
        <v>0.01</v>
      </c>
      <c r="AP536" s="270">
        <v>0.01</v>
      </c>
      <c r="AQ536" s="270">
        <v>0.01</v>
      </c>
      <c r="AR536" s="270">
        <v>0.01</v>
      </c>
      <c r="AS536" s="270">
        <v>0.121</v>
      </c>
      <c r="AT536" s="270">
        <v>0.13100000000000001</v>
      </c>
      <c r="AU536" s="270">
        <v>0.14799999999999999</v>
      </c>
      <c r="AV536" s="270">
        <v>0.159</v>
      </c>
      <c r="AW536" s="270">
        <v>0.17799999999999999</v>
      </c>
      <c r="AX536" s="270">
        <v>0</v>
      </c>
      <c r="AY536" s="270">
        <v>0</v>
      </c>
      <c r="AZ536" s="270">
        <v>0</v>
      </c>
      <c r="BA536" s="270">
        <v>0</v>
      </c>
      <c r="BB536" s="270">
        <v>0</v>
      </c>
      <c r="BC536" s="270">
        <v>0</v>
      </c>
      <c r="BD536" s="270">
        <v>0</v>
      </c>
      <c r="BE536" s="270">
        <v>0</v>
      </c>
      <c r="BF536" s="270">
        <v>0</v>
      </c>
      <c r="BG536" s="270">
        <v>0</v>
      </c>
    </row>
    <row r="537" spans="1:59">
      <c r="A537" s="267" t="s">
        <v>912</v>
      </c>
      <c r="B537" s="268">
        <v>3.8166666666666668E-2</v>
      </c>
      <c r="C537" s="268">
        <v>0.114</v>
      </c>
      <c r="D537" s="268">
        <v>0</v>
      </c>
      <c r="E537" s="268"/>
      <c r="F537" s="269">
        <v>973</v>
      </c>
      <c r="G537" s="270">
        <v>2.4E-2</v>
      </c>
      <c r="H537" s="270">
        <v>0</v>
      </c>
      <c r="I537" s="270">
        <v>0</v>
      </c>
      <c r="J537" s="270">
        <v>0</v>
      </c>
      <c r="K537" s="270">
        <v>0.01</v>
      </c>
      <c r="L537" s="270">
        <v>4.1666666666666657E-3</v>
      </c>
      <c r="M537" s="271">
        <v>24.665981500513876</v>
      </c>
      <c r="N537" s="269">
        <v>1027</v>
      </c>
      <c r="O537" s="269">
        <v>1277</v>
      </c>
      <c r="P537" s="269">
        <v>1527</v>
      </c>
      <c r="Q537" s="269">
        <v>1777</v>
      </c>
      <c r="R537" s="269">
        <v>2027</v>
      </c>
      <c r="S537" s="269" t="s">
        <v>133</v>
      </c>
      <c r="T537" s="270">
        <v>0</v>
      </c>
      <c r="U537" s="270">
        <v>0</v>
      </c>
      <c r="V537" s="270">
        <v>0</v>
      </c>
      <c r="W537" s="270">
        <v>0</v>
      </c>
      <c r="X537" s="270">
        <v>0</v>
      </c>
      <c r="Y537" s="270">
        <v>0</v>
      </c>
      <c r="Z537" s="270">
        <v>0</v>
      </c>
      <c r="AA537" s="270">
        <v>0</v>
      </c>
      <c r="AB537" s="270">
        <v>0</v>
      </c>
      <c r="AC537" s="270">
        <v>0</v>
      </c>
      <c r="AD537" s="270">
        <v>0</v>
      </c>
      <c r="AE537" s="270">
        <v>0</v>
      </c>
      <c r="AF537" s="270">
        <v>0</v>
      </c>
      <c r="AG537" s="270">
        <v>0</v>
      </c>
      <c r="AH537" s="270">
        <v>0</v>
      </c>
      <c r="AI537" s="270">
        <v>0</v>
      </c>
      <c r="AJ537" s="270">
        <v>0</v>
      </c>
      <c r="AK537" s="270">
        <v>0</v>
      </c>
      <c r="AL537" s="270">
        <v>0</v>
      </c>
      <c r="AM537" s="270">
        <v>0</v>
      </c>
      <c r="AN537" s="270">
        <v>0</v>
      </c>
      <c r="AO537" s="270">
        <v>0</v>
      </c>
      <c r="AP537" s="270">
        <v>0</v>
      </c>
      <c r="AQ537" s="270">
        <v>0</v>
      </c>
      <c r="AR537" s="270">
        <v>0</v>
      </c>
      <c r="AS537" s="270">
        <v>0</v>
      </c>
      <c r="AT537" s="270">
        <v>0</v>
      </c>
      <c r="AU537" s="270">
        <v>0</v>
      </c>
      <c r="AV537" s="270">
        <v>0</v>
      </c>
      <c r="AW537" s="270">
        <v>0</v>
      </c>
      <c r="AX537" s="270">
        <v>0</v>
      </c>
      <c r="AY537" s="270">
        <v>0</v>
      </c>
      <c r="AZ537" s="270">
        <v>0</v>
      </c>
      <c r="BA537" s="270">
        <v>0</v>
      </c>
      <c r="BB537" s="270">
        <v>0</v>
      </c>
      <c r="BC537" s="270">
        <v>0</v>
      </c>
      <c r="BD537" s="270">
        <v>0</v>
      </c>
      <c r="BE537" s="270">
        <v>0</v>
      </c>
      <c r="BF537" s="270">
        <v>0</v>
      </c>
      <c r="BG537" s="270">
        <v>0</v>
      </c>
    </row>
    <row r="538" spans="1:59">
      <c r="A538" s="267" t="s">
        <v>913</v>
      </c>
      <c r="B538" s="268">
        <v>0.20449999999999999</v>
      </c>
      <c r="C538" s="268">
        <v>0.4</v>
      </c>
      <c r="D538" s="268">
        <v>0</v>
      </c>
      <c r="E538" s="268"/>
      <c r="F538" s="269">
        <v>2250</v>
      </c>
      <c r="G538" s="270">
        <v>7.9000000000000001E-2</v>
      </c>
      <c r="H538" s="270">
        <v>0.02</v>
      </c>
      <c r="I538" s="270">
        <v>1.7000000000000001E-2</v>
      </c>
      <c r="J538" s="270">
        <v>3.2000000000000001E-2</v>
      </c>
      <c r="K538" s="270">
        <v>0.01</v>
      </c>
      <c r="L538" s="270">
        <v>4.6499999999999958E-2</v>
      </c>
      <c r="M538" s="271">
        <v>35.111111111111114</v>
      </c>
      <c r="N538" s="269">
        <v>2275</v>
      </c>
      <c r="O538" s="269">
        <v>2300</v>
      </c>
      <c r="P538" s="269">
        <v>2325</v>
      </c>
      <c r="Q538" s="269">
        <v>2350</v>
      </c>
      <c r="R538" s="269">
        <v>2375</v>
      </c>
      <c r="S538" s="269" t="s">
        <v>133</v>
      </c>
      <c r="T538" s="270">
        <v>7.0000000000000007E-2</v>
      </c>
      <c r="U538" s="270">
        <v>7.0999999999999994E-2</v>
      </c>
      <c r="V538" s="270">
        <v>7.1999999999999995E-2</v>
      </c>
      <c r="W538" s="270">
        <v>7.2999999999999995E-2</v>
      </c>
      <c r="X538" s="270">
        <v>7.4999999999999997E-2</v>
      </c>
      <c r="Y538" s="270">
        <v>2.5000000000000001E-2</v>
      </c>
      <c r="Z538" s="270">
        <v>0.03</v>
      </c>
      <c r="AA538" s="270">
        <v>3.5000000000000003E-2</v>
      </c>
      <c r="AB538" s="270">
        <v>0.04</v>
      </c>
      <c r="AC538" s="270">
        <v>4.4999999999999998E-2</v>
      </c>
      <c r="AD538" s="270">
        <v>0.03</v>
      </c>
      <c r="AE538" s="270">
        <v>0.04</v>
      </c>
      <c r="AF538" s="270">
        <v>0.05</v>
      </c>
      <c r="AG538" s="270">
        <v>0.06</v>
      </c>
      <c r="AH538" s="270">
        <v>7.0000000000000007E-2</v>
      </c>
      <c r="AI538" s="270">
        <v>3.2000000000000001E-2</v>
      </c>
      <c r="AJ538" s="270">
        <v>3.2000000000000001E-2</v>
      </c>
      <c r="AK538" s="270">
        <v>3.2000000000000001E-2</v>
      </c>
      <c r="AL538" s="270">
        <v>3.2000000000000001E-2</v>
      </c>
      <c r="AM538" s="270">
        <v>3.2000000000000001E-2</v>
      </c>
      <c r="AN538" s="270">
        <v>0.01</v>
      </c>
      <c r="AO538" s="270">
        <v>0.01</v>
      </c>
      <c r="AP538" s="270">
        <v>0.01</v>
      </c>
      <c r="AQ538" s="270">
        <v>0.01</v>
      </c>
      <c r="AR538" s="270">
        <v>0.01</v>
      </c>
      <c r="AS538" s="270">
        <v>0.03</v>
      </c>
      <c r="AT538" s="270">
        <v>0.03</v>
      </c>
      <c r="AU538" s="270">
        <v>0.03</v>
      </c>
      <c r="AV538" s="270">
        <v>0.03</v>
      </c>
      <c r="AW538" s="270">
        <v>0.03</v>
      </c>
      <c r="AX538" s="270">
        <v>0</v>
      </c>
      <c r="AY538" s="270">
        <v>0</v>
      </c>
      <c r="AZ538" s="270">
        <v>0</v>
      </c>
      <c r="BA538" s="270">
        <v>0</v>
      </c>
      <c r="BB538" s="270">
        <v>0</v>
      </c>
      <c r="BC538" s="270">
        <v>0</v>
      </c>
      <c r="BD538" s="270">
        <v>0</v>
      </c>
      <c r="BE538" s="270">
        <v>0</v>
      </c>
      <c r="BF538" s="270">
        <v>0</v>
      </c>
      <c r="BG538" s="270">
        <v>0</v>
      </c>
    </row>
    <row r="539" spans="1:59">
      <c r="A539" s="267" t="s">
        <v>914</v>
      </c>
      <c r="B539" s="268">
        <v>0.49141666666666667</v>
      </c>
      <c r="C539" s="268">
        <v>0.68399999999999994</v>
      </c>
      <c r="D539" s="268">
        <v>0</v>
      </c>
      <c r="E539" s="268"/>
      <c r="F539" s="269">
        <v>3228</v>
      </c>
      <c r="G539" s="270">
        <v>0.19600000000000001</v>
      </c>
      <c r="H539" s="270">
        <v>9.4E-2</v>
      </c>
      <c r="I539" s="270">
        <v>8.0000000000000002E-3</v>
      </c>
      <c r="J539" s="270">
        <v>0</v>
      </c>
      <c r="K539" s="270">
        <v>6.5000000000000002E-2</v>
      </c>
      <c r="L539" s="270">
        <v>0.12841666666666662</v>
      </c>
      <c r="M539" s="271">
        <v>60.718711276332094</v>
      </c>
      <c r="N539" s="269">
        <v>4370</v>
      </c>
      <c r="O539" s="269">
        <v>5113</v>
      </c>
      <c r="P539" s="269">
        <v>0</v>
      </c>
      <c r="Q539" s="269">
        <v>0</v>
      </c>
      <c r="R539" s="269">
        <v>0</v>
      </c>
      <c r="S539" s="269" t="s">
        <v>195</v>
      </c>
      <c r="T539" s="270">
        <v>0.25700000000000001</v>
      </c>
      <c r="U539" s="270">
        <v>0.3</v>
      </c>
      <c r="V539" s="270">
        <v>0</v>
      </c>
      <c r="W539" s="270">
        <v>0</v>
      </c>
      <c r="X539" s="270">
        <v>0</v>
      </c>
      <c r="Y539" s="270">
        <v>0.13500000000000001</v>
      </c>
      <c r="Z539" s="270">
        <v>0.14499999999999999</v>
      </c>
      <c r="AA539" s="270">
        <v>0</v>
      </c>
      <c r="AB539" s="270">
        <v>0</v>
      </c>
      <c r="AC539" s="270">
        <v>0</v>
      </c>
      <c r="AD539" s="270">
        <v>3.5000000000000003E-2</v>
      </c>
      <c r="AE539" s="270">
        <v>3.5000000000000003E-2</v>
      </c>
      <c r="AF539" s="270">
        <v>0</v>
      </c>
      <c r="AG539" s="270">
        <v>0</v>
      </c>
      <c r="AH539" s="270">
        <v>0</v>
      </c>
      <c r="AI539" s="270">
        <v>0</v>
      </c>
      <c r="AJ539" s="270">
        <v>0</v>
      </c>
      <c r="AK539" s="270">
        <v>0</v>
      </c>
      <c r="AL539" s="270">
        <v>0</v>
      </c>
      <c r="AM539" s="270">
        <v>0</v>
      </c>
      <c r="AN539" s="270">
        <v>0</v>
      </c>
      <c r="AO539" s="270">
        <v>0</v>
      </c>
      <c r="AP539" s="270">
        <v>0</v>
      </c>
      <c r="AQ539" s="270">
        <v>0</v>
      </c>
      <c r="AR539" s="270">
        <v>0</v>
      </c>
      <c r="AS539" s="270">
        <v>-0.33800000000000002</v>
      </c>
      <c r="AT539" s="270">
        <v>-0.38</v>
      </c>
      <c r="AU539" s="270">
        <v>0</v>
      </c>
      <c r="AV539" s="270">
        <v>0</v>
      </c>
      <c r="AW539" s="270">
        <v>0</v>
      </c>
      <c r="AX539" s="270">
        <v>0</v>
      </c>
      <c r="AY539" s="270">
        <v>0</v>
      </c>
      <c r="AZ539" s="270">
        <v>0</v>
      </c>
      <c r="BA539" s="270">
        <v>0</v>
      </c>
      <c r="BB539" s="270">
        <v>0</v>
      </c>
      <c r="BC539" s="270">
        <v>0</v>
      </c>
      <c r="BD539" s="270">
        <v>0</v>
      </c>
      <c r="BE539" s="270">
        <v>0</v>
      </c>
      <c r="BF539" s="270">
        <v>0</v>
      </c>
      <c r="BG539" s="270">
        <v>0</v>
      </c>
    </row>
    <row r="540" spans="1:59">
      <c r="A540" s="267" t="s">
        <v>132</v>
      </c>
      <c r="B540" s="268">
        <v>3.1652499999999999</v>
      </c>
      <c r="C540" s="268">
        <v>5.1280000000000001</v>
      </c>
      <c r="D540" s="268">
        <v>1.321</v>
      </c>
      <c r="E540" s="268"/>
      <c r="F540" s="269">
        <v>11882</v>
      </c>
      <c r="G540" s="270">
        <v>0.45500000000000002</v>
      </c>
      <c r="H540" s="270">
        <v>0.33300000000000002</v>
      </c>
      <c r="I540" s="270">
        <v>4.2000000000000003E-2</v>
      </c>
      <c r="J540" s="270">
        <v>0.121</v>
      </c>
      <c r="K540" s="270">
        <v>0.28499999999999998</v>
      </c>
      <c r="L540" s="270">
        <v>0.60824999999999996</v>
      </c>
      <c r="M540" s="271">
        <v>38.293216630196937</v>
      </c>
      <c r="N540" s="269">
        <v>12124</v>
      </c>
      <c r="O540" s="269">
        <v>12548</v>
      </c>
      <c r="P540" s="269">
        <v>12987</v>
      </c>
      <c r="Q540" s="269">
        <v>13441</v>
      </c>
      <c r="R540" s="269">
        <v>13911</v>
      </c>
      <c r="S540" s="269" t="s">
        <v>219</v>
      </c>
      <c r="T540" s="270">
        <v>0.47399999999999998</v>
      </c>
      <c r="U540" s="270">
        <v>0.49</v>
      </c>
      <c r="V540" s="270">
        <v>0.50700000000000001</v>
      </c>
      <c r="W540" s="270">
        <v>0.52500000000000002</v>
      </c>
      <c r="X540" s="270">
        <v>0.54300000000000004</v>
      </c>
      <c r="Y540" s="270">
        <v>0.33500000000000002</v>
      </c>
      <c r="Z540" s="270">
        <v>0.34699999999999998</v>
      </c>
      <c r="AA540" s="270">
        <v>0.35899999999999999</v>
      </c>
      <c r="AB540" s="270">
        <v>0.372</v>
      </c>
      <c r="AC540" s="270">
        <v>0.38500000000000001</v>
      </c>
      <c r="AD540" s="270">
        <v>0.06</v>
      </c>
      <c r="AE540" s="270">
        <v>6.0999999999999999E-2</v>
      </c>
      <c r="AF540" s="270">
        <v>6.2E-2</v>
      </c>
      <c r="AG540" s="270">
        <v>6.3E-2</v>
      </c>
      <c r="AH540" s="270">
        <v>6.4000000000000001E-2</v>
      </c>
      <c r="AI540" s="270">
        <v>0.108</v>
      </c>
      <c r="AJ540" s="270">
        <v>0.112</v>
      </c>
      <c r="AK540" s="270">
        <v>0.11600000000000001</v>
      </c>
      <c r="AL540" s="270">
        <v>0.12</v>
      </c>
      <c r="AM540" s="270">
        <v>0.124</v>
      </c>
      <c r="AN540" s="270">
        <v>0.27500000000000002</v>
      </c>
      <c r="AO540" s="270">
        <v>0.28499999999999998</v>
      </c>
      <c r="AP540" s="270">
        <v>0.29499999999999998</v>
      </c>
      <c r="AQ540" s="270">
        <v>0.30499999999999999</v>
      </c>
      <c r="AR540" s="270">
        <v>0.316</v>
      </c>
      <c r="AS540" s="270">
        <v>0.29299999999999998</v>
      </c>
      <c r="AT540" s="270">
        <v>0.30299999999999999</v>
      </c>
      <c r="AU540" s="270">
        <v>0.314</v>
      </c>
      <c r="AV540" s="270">
        <v>0.32500000000000001</v>
      </c>
      <c r="AW540" s="270">
        <v>0.33600000000000002</v>
      </c>
      <c r="AX540" s="270">
        <v>0</v>
      </c>
      <c r="AY540" s="270">
        <v>0</v>
      </c>
      <c r="AZ540" s="270">
        <v>0</v>
      </c>
      <c r="BA540" s="270">
        <v>0</v>
      </c>
      <c r="BB540" s="270">
        <v>0</v>
      </c>
      <c r="BC540" s="270">
        <v>0</v>
      </c>
      <c r="BD540" s="270">
        <v>0</v>
      </c>
      <c r="BE540" s="270">
        <v>0</v>
      </c>
      <c r="BF540" s="270">
        <v>0</v>
      </c>
      <c r="BG540" s="270">
        <v>0</v>
      </c>
    </row>
    <row r="541" spans="1:59">
      <c r="A541" s="267" t="s">
        <v>915</v>
      </c>
      <c r="B541" s="268">
        <v>0.40683333333333338</v>
      </c>
      <c r="C541" s="268">
        <v>1.08</v>
      </c>
      <c r="D541" s="268">
        <v>0</v>
      </c>
      <c r="E541" s="268"/>
      <c r="F541" s="269">
        <v>6578</v>
      </c>
      <c r="G541" s="270">
        <v>0.28000000000000003</v>
      </c>
      <c r="H541" s="270">
        <v>1.2999999999999999E-2</v>
      </c>
      <c r="I541" s="270">
        <v>0</v>
      </c>
      <c r="J541" s="270">
        <v>0.02</v>
      </c>
      <c r="K541" s="270">
        <v>6.0999999999999999E-2</v>
      </c>
      <c r="L541" s="270">
        <v>3.2833333333333325E-2</v>
      </c>
      <c r="M541" s="271">
        <v>42.566129522651259</v>
      </c>
      <c r="N541" s="269">
        <v>6453</v>
      </c>
      <c r="O541" s="269">
        <v>6453</v>
      </c>
      <c r="P541" s="269">
        <v>6453</v>
      </c>
      <c r="Q541" s="269">
        <v>6453</v>
      </c>
      <c r="R541" s="269">
        <v>6453</v>
      </c>
      <c r="S541" s="269" t="s">
        <v>132</v>
      </c>
      <c r="T541" s="270">
        <v>0.38800000000000001</v>
      </c>
      <c r="U541" s="270">
        <v>0.38800000000000001</v>
      </c>
      <c r="V541" s="270">
        <v>0.38800000000000001</v>
      </c>
      <c r="W541" s="270">
        <v>0.38800000000000001</v>
      </c>
      <c r="X541" s="270">
        <v>0.38800000000000001</v>
      </c>
      <c r="Y541" s="270">
        <v>2.5999999999999999E-2</v>
      </c>
      <c r="Z541" s="270">
        <v>2.5999999999999999E-2</v>
      </c>
      <c r="AA541" s="270">
        <v>2.5999999999999999E-2</v>
      </c>
      <c r="AB541" s="270">
        <v>2.5999999999999999E-2</v>
      </c>
      <c r="AC541" s="270">
        <v>2.5999999999999999E-2</v>
      </c>
      <c r="AD541" s="270">
        <v>0</v>
      </c>
      <c r="AE541" s="270">
        <v>0</v>
      </c>
      <c r="AF541" s="270">
        <v>0</v>
      </c>
      <c r="AG541" s="270">
        <v>0</v>
      </c>
      <c r="AH541" s="270">
        <v>0</v>
      </c>
      <c r="AI541" s="270">
        <v>2.3E-2</v>
      </c>
      <c r="AJ541" s="270">
        <v>2.3E-2</v>
      </c>
      <c r="AK541" s="270">
        <v>2.3E-2</v>
      </c>
      <c r="AL541" s="270">
        <v>2.3E-2</v>
      </c>
      <c r="AM541" s="270">
        <v>2.3E-2</v>
      </c>
      <c r="AN541" s="270">
        <v>0.02</v>
      </c>
      <c r="AO541" s="270">
        <v>0.02</v>
      </c>
      <c r="AP541" s="270">
        <v>0.02</v>
      </c>
      <c r="AQ541" s="270">
        <v>0.02</v>
      </c>
      <c r="AR541" s="270">
        <v>0.02</v>
      </c>
      <c r="AS541" s="270">
        <v>4.3999999999999997E-2</v>
      </c>
      <c r="AT541" s="270">
        <v>4.3999999999999997E-2</v>
      </c>
      <c r="AU541" s="270">
        <v>4.3999999999999997E-2</v>
      </c>
      <c r="AV541" s="270">
        <v>4.3999999999999997E-2</v>
      </c>
      <c r="AW541" s="270">
        <v>4.3999999999999997E-2</v>
      </c>
      <c r="AX541" s="270">
        <v>0</v>
      </c>
      <c r="AY541" s="270">
        <v>0</v>
      </c>
      <c r="AZ541" s="270">
        <v>0</v>
      </c>
      <c r="BA541" s="270">
        <v>0</v>
      </c>
      <c r="BB541" s="270">
        <v>0</v>
      </c>
      <c r="BC541" s="270">
        <v>0</v>
      </c>
      <c r="BD541" s="270">
        <v>0</v>
      </c>
      <c r="BE541" s="270">
        <v>0</v>
      </c>
      <c r="BF541" s="270">
        <v>0</v>
      </c>
      <c r="BG541" s="270">
        <v>0</v>
      </c>
    </row>
    <row r="542" spans="1:59">
      <c r="A542" s="267" t="s">
        <v>916</v>
      </c>
      <c r="B542" s="268">
        <v>0</v>
      </c>
      <c r="C542" s="268">
        <v>16.2</v>
      </c>
      <c r="D542" s="268">
        <v>0</v>
      </c>
      <c r="E542" s="268"/>
      <c r="F542" s="269">
        <v>0</v>
      </c>
      <c r="G542" s="270">
        <v>0</v>
      </c>
      <c r="H542" s="270">
        <v>0</v>
      </c>
      <c r="I542" s="270">
        <v>0</v>
      </c>
      <c r="J542" s="270">
        <v>0</v>
      </c>
      <c r="K542" s="270">
        <v>0</v>
      </c>
      <c r="L542" s="270">
        <v>0</v>
      </c>
      <c r="M542" s="271" t="s">
        <v>395</v>
      </c>
      <c r="N542" s="269">
        <v>0</v>
      </c>
      <c r="O542" s="269">
        <v>0</v>
      </c>
      <c r="P542" s="269">
        <v>0</v>
      </c>
      <c r="Q542" s="269">
        <v>0</v>
      </c>
      <c r="R542" s="269">
        <v>0</v>
      </c>
      <c r="S542" s="269" t="s">
        <v>213</v>
      </c>
      <c r="T542" s="270">
        <v>0</v>
      </c>
      <c r="U542" s="270">
        <v>0</v>
      </c>
      <c r="V542" s="270">
        <v>0</v>
      </c>
      <c r="W542" s="270">
        <v>0</v>
      </c>
      <c r="X542" s="270">
        <v>0</v>
      </c>
      <c r="Y542" s="270">
        <v>0</v>
      </c>
      <c r="Z542" s="270">
        <v>0</v>
      </c>
      <c r="AA542" s="270">
        <v>0</v>
      </c>
      <c r="AB542" s="270">
        <v>0</v>
      </c>
      <c r="AC542" s="270">
        <v>0</v>
      </c>
      <c r="AD542" s="270">
        <v>0</v>
      </c>
      <c r="AE542" s="270">
        <v>0</v>
      </c>
      <c r="AF542" s="270">
        <v>0</v>
      </c>
      <c r="AG542" s="270">
        <v>0</v>
      </c>
      <c r="AH542" s="270">
        <v>0</v>
      </c>
      <c r="AI542" s="270">
        <v>0</v>
      </c>
      <c r="AJ542" s="270">
        <v>0</v>
      </c>
      <c r="AK542" s="270">
        <v>0</v>
      </c>
      <c r="AL542" s="270">
        <v>0</v>
      </c>
      <c r="AM542" s="270">
        <v>0</v>
      </c>
      <c r="AN542" s="270">
        <v>0</v>
      </c>
      <c r="AO542" s="270">
        <v>0</v>
      </c>
      <c r="AP542" s="270">
        <v>0</v>
      </c>
      <c r="AQ542" s="270">
        <v>0</v>
      </c>
      <c r="AR542" s="270">
        <v>0</v>
      </c>
      <c r="AS542" s="270">
        <v>0</v>
      </c>
      <c r="AT542" s="270">
        <v>0</v>
      </c>
      <c r="AU542" s="270">
        <v>0</v>
      </c>
      <c r="AV542" s="270">
        <v>0</v>
      </c>
      <c r="AW542" s="270">
        <v>0</v>
      </c>
      <c r="AX542" s="270">
        <v>0</v>
      </c>
      <c r="AY542" s="270">
        <v>0</v>
      </c>
      <c r="AZ542" s="270">
        <v>0</v>
      </c>
      <c r="BA542" s="270">
        <v>0</v>
      </c>
      <c r="BB542" s="270">
        <v>0</v>
      </c>
      <c r="BC542" s="270">
        <v>0</v>
      </c>
      <c r="BD542" s="270">
        <v>0</v>
      </c>
      <c r="BE542" s="270">
        <v>0</v>
      </c>
      <c r="BF542" s="270">
        <v>0</v>
      </c>
      <c r="BG542" s="270">
        <v>0</v>
      </c>
    </row>
    <row r="543" spans="1:59">
      <c r="A543" s="267" t="s">
        <v>917</v>
      </c>
      <c r="B543" s="268">
        <v>3.7976666666666667</v>
      </c>
      <c r="C543" s="268">
        <v>11.05</v>
      </c>
      <c r="D543" s="268">
        <v>0.13417260273972606</v>
      </c>
      <c r="E543" s="268"/>
      <c r="F543" s="269">
        <v>49321</v>
      </c>
      <c r="G543" s="270">
        <v>2.56</v>
      </c>
      <c r="H543" s="270">
        <v>0.20399999999999999</v>
      </c>
      <c r="I543" s="270">
        <v>0.35</v>
      </c>
      <c r="J543" s="270">
        <v>0</v>
      </c>
      <c r="K543" s="270">
        <v>3.3000000000000002E-2</v>
      </c>
      <c r="L543" s="270">
        <v>0.51649406392694042</v>
      </c>
      <c r="M543" s="271">
        <v>51.904868108919125</v>
      </c>
      <c r="N543" s="269">
        <v>63037</v>
      </c>
      <c r="O543" s="269">
        <v>73159</v>
      </c>
      <c r="P543" s="269">
        <v>85042</v>
      </c>
      <c r="Q543" s="269">
        <v>98692</v>
      </c>
      <c r="R543" s="269">
        <v>114533</v>
      </c>
      <c r="S543" s="269" t="s">
        <v>130</v>
      </c>
      <c r="T543" s="270">
        <v>3.347</v>
      </c>
      <c r="U543" s="270">
        <v>3.8839999999999999</v>
      </c>
      <c r="V543" s="270">
        <v>4.5149999999999997</v>
      </c>
      <c r="W543" s="270">
        <v>5.24</v>
      </c>
      <c r="X543" s="270">
        <v>6.0810000000000004</v>
      </c>
      <c r="Y543" s="270">
        <v>0.26500000000000001</v>
      </c>
      <c r="Z543" s="270">
        <v>0.308</v>
      </c>
      <c r="AA543" s="270">
        <v>0.35799999999999998</v>
      </c>
      <c r="AB543" s="270">
        <v>0.41499999999999998</v>
      </c>
      <c r="AC543" s="270">
        <v>0.48199999999999998</v>
      </c>
      <c r="AD543" s="270">
        <v>0.45500000000000002</v>
      </c>
      <c r="AE543" s="270">
        <v>0.52800000000000002</v>
      </c>
      <c r="AF543" s="270">
        <v>0.61399999999999999</v>
      </c>
      <c r="AG543" s="270">
        <v>0.71299999999999997</v>
      </c>
      <c r="AH543" s="270">
        <v>0.82699999999999996</v>
      </c>
      <c r="AI543" s="270">
        <v>0.29599999999999999</v>
      </c>
      <c r="AJ543" s="270">
        <v>0.34399999999999997</v>
      </c>
      <c r="AK543" s="270">
        <v>0.4</v>
      </c>
      <c r="AL543" s="270">
        <v>0.46400000000000002</v>
      </c>
      <c r="AM543" s="270">
        <v>0.53800000000000003</v>
      </c>
      <c r="AN543" s="270">
        <v>3.6999999999999998E-2</v>
      </c>
      <c r="AO543" s="270">
        <v>4.2999999999999997E-2</v>
      </c>
      <c r="AP543" s="270">
        <v>0.05</v>
      </c>
      <c r="AQ543" s="270">
        <v>5.8000000000000003E-2</v>
      </c>
      <c r="AR543" s="270">
        <v>6.7000000000000004E-2</v>
      </c>
      <c r="AS543" s="270">
        <v>0.38600000000000001</v>
      </c>
      <c r="AT543" s="270">
        <v>0.44800000000000001</v>
      </c>
      <c r="AU543" s="270">
        <v>0.51900000000000002</v>
      </c>
      <c r="AV543" s="270">
        <v>0.60199999999999998</v>
      </c>
      <c r="AW543" s="270">
        <v>0.69799999999999995</v>
      </c>
      <c r="AX543" s="270">
        <v>5.3999999999999999E-2</v>
      </c>
      <c r="AY543" s="270">
        <v>0</v>
      </c>
      <c r="AZ543" s="270">
        <v>0</v>
      </c>
      <c r="BA543" s="270">
        <v>0</v>
      </c>
      <c r="BB543" s="270">
        <v>0</v>
      </c>
      <c r="BC543" s="270">
        <v>0</v>
      </c>
      <c r="BD543" s="270">
        <v>0</v>
      </c>
      <c r="BE543" s="270">
        <v>0</v>
      </c>
      <c r="BF543" s="270">
        <v>0</v>
      </c>
      <c r="BG543" s="270">
        <v>0</v>
      </c>
    </row>
    <row r="544" spans="1:59">
      <c r="A544" s="267" t="s">
        <v>918</v>
      </c>
      <c r="B544" s="268">
        <v>3.3999166666666665</v>
      </c>
      <c r="C544" s="268">
        <v>10.5</v>
      </c>
      <c r="D544" s="268">
        <v>0.52200000000000002</v>
      </c>
      <c r="E544" s="268"/>
      <c r="F544" s="269">
        <v>16500</v>
      </c>
      <c r="G544" s="270">
        <v>0.70099999999999996</v>
      </c>
      <c r="H544" s="270">
        <v>0.312</v>
      </c>
      <c r="I544" s="270">
        <v>0.25700000000000001</v>
      </c>
      <c r="J544" s="270">
        <v>0</v>
      </c>
      <c r="K544" s="270">
        <v>6.5000000000000002E-2</v>
      </c>
      <c r="L544" s="270">
        <v>1.5429166666666665</v>
      </c>
      <c r="M544" s="271">
        <v>42.484848484848484</v>
      </c>
      <c r="N544" s="269">
        <v>17350</v>
      </c>
      <c r="O544" s="269">
        <v>19000</v>
      </c>
      <c r="P544" s="269">
        <v>20800</v>
      </c>
      <c r="Q544" s="269">
        <v>22600</v>
      </c>
      <c r="R544" s="269">
        <v>24500</v>
      </c>
      <c r="S544" s="269" t="s">
        <v>182</v>
      </c>
      <c r="T544" s="270">
        <v>0.75</v>
      </c>
      <c r="U544" s="270">
        <v>0.81</v>
      </c>
      <c r="V544" s="270">
        <v>0.9</v>
      </c>
      <c r="W544" s="270">
        <v>0.98</v>
      </c>
      <c r="X544" s="270">
        <v>1.05</v>
      </c>
      <c r="Y544" s="270">
        <v>0.35</v>
      </c>
      <c r="Z544" s="270">
        <v>0.39</v>
      </c>
      <c r="AA544" s="270">
        <v>0.42</v>
      </c>
      <c r="AB544" s="270">
        <v>0.44</v>
      </c>
      <c r="AC544" s="270">
        <v>0.46</v>
      </c>
      <c r="AD544" s="270">
        <v>0.25</v>
      </c>
      <c r="AE544" s="270">
        <v>0.26500000000000001</v>
      </c>
      <c r="AF544" s="270">
        <v>0.28000000000000003</v>
      </c>
      <c r="AG544" s="270">
        <v>0.3</v>
      </c>
      <c r="AH544" s="270">
        <v>0.32</v>
      </c>
      <c r="AI544" s="270">
        <v>0</v>
      </c>
      <c r="AJ544" s="270">
        <v>0</v>
      </c>
      <c r="AK544" s="270">
        <v>0</v>
      </c>
      <c r="AL544" s="270">
        <v>0</v>
      </c>
      <c r="AM544" s="270">
        <v>0</v>
      </c>
      <c r="AN544" s="270">
        <v>0.08</v>
      </c>
      <c r="AO544" s="270">
        <v>0.09</v>
      </c>
      <c r="AP544" s="270">
        <v>0.1</v>
      </c>
      <c r="AQ544" s="270">
        <v>0.105</v>
      </c>
      <c r="AR544" s="270">
        <v>0.11</v>
      </c>
      <c r="AS544" s="270">
        <v>1.4</v>
      </c>
      <c r="AT544" s="270">
        <v>1.3</v>
      </c>
      <c r="AU544" s="270">
        <v>1.2</v>
      </c>
      <c r="AV544" s="270">
        <v>1.1000000000000001</v>
      </c>
      <c r="AW544" s="270">
        <v>1</v>
      </c>
      <c r="AX544" s="270">
        <v>0</v>
      </c>
      <c r="AY544" s="270">
        <v>0</v>
      </c>
      <c r="AZ544" s="270">
        <v>0</v>
      </c>
      <c r="BA544" s="270">
        <v>0</v>
      </c>
      <c r="BB544" s="270">
        <v>0</v>
      </c>
      <c r="BC544" s="270">
        <v>0</v>
      </c>
      <c r="BD544" s="270">
        <v>0</v>
      </c>
      <c r="BE544" s="270">
        <v>0</v>
      </c>
      <c r="BF544" s="270">
        <v>0</v>
      </c>
      <c r="BG544" s="270">
        <v>0</v>
      </c>
    </row>
    <row r="545" spans="1:59">
      <c r="A545" s="267" t="s">
        <v>919</v>
      </c>
      <c r="B545" s="268">
        <v>0.78616666666666679</v>
      </c>
      <c r="C545" s="268">
        <v>1.5</v>
      </c>
      <c r="D545" s="268">
        <v>0</v>
      </c>
      <c r="E545" s="268"/>
      <c r="F545" s="269">
        <v>5900</v>
      </c>
      <c r="G545" s="270">
        <v>0.44400000000000001</v>
      </c>
      <c r="H545" s="270">
        <v>0.10199999999999999</v>
      </c>
      <c r="I545" s="270">
        <v>7.0000000000000007E-2</v>
      </c>
      <c r="J545" s="270">
        <v>0.03</v>
      </c>
      <c r="K545" s="270">
        <v>6.7000000000000004E-2</v>
      </c>
      <c r="L545" s="270">
        <v>7.3166666666666713E-2</v>
      </c>
      <c r="M545" s="271">
        <v>75.254237288135599</v>
      </c>
      <c r="N545" s="269">
        <v>5911</v>
      </c>
      <c r="O545" s="269">
        <v>6975</v>
      </c>
      <c r="P545" s="269">
        <v>8011</v>
      </c>
      <c r="Q545" s="269">
        <v>9445</v>
      </c>
      <c r="R545" s="269">
        <v>10545</v>
      </c>
      <c r="S545" s="269" t="s">
        <v>215</v>
      </c>
      <c r="T545" s="270">
        <v>0.49199999999999999</v>
      </c>
      <c r="U545" s="270">
        <v>0.58699999999999997</v>
      </c>
      <c r="V545" s="270">
        <v>0.68100000000000005</v>
      </c>
      <c r="W545" s="270">
        <v>0.75900000000000001</v>
      </c>
      <c r="X545" s="270">
        <v>0.89700000000000002</v>
      </c>
      <c r="Y545" s="270">
        <v>9.1999999999999998E-2</v>
      </c>
      <c r="Z545" s="270">
        <v>0.113</v>
      </c>
      <c r="AA545" s="270">
        <v>0.13400000000000001</v>
      </c>
      <c r="AB545" s="270">
        <v>0.151</v>
      </c>
      <c r="AC545" s="270">
        <v>0.16400000000000001</v>
      </c>
      <c r="AD545" s="270">
        <v>8.6999999999999994E-2</v>
      </c>
      <c r="AE545" s="270">
        <v>0.156</v>
      </c>
      <c r="AF545" s="270">
        <v>0.161</v>
      </c>
      <c r="AG545" s="270">
        <v>0.16400000000000001</v>
      </c>
      <c r="AH545" s="270">
        <v>0.16400000000000001</v>
      </c>
      <c r="AI545" s="270">
        <v>3.1E-2</v>
      </c>
      <c r="AJ545" s="270">
        <v>3.7999999999999999E-2</v>
      </c>
      <c r="AK545" s="270">
        <v>4.5999999999999999E-2</v>
      </c>
      <c r="AL545" s="270">
        <v>5.3999999999999999E-2</v>
      </c>
      <c r="AM545" s="270">
        <v>5.8000000000000003E-2</v>
      </c>
      <c r="AN545" s="270">
        <v>4.4999999999999998E-2</v>
      </c>
      <c r="AO545" s="270">
        <v>5.5E-2</v>
      </c>
      <c r="AP545" s="270">
        <v>6.3E-2</v>
      </c>
      <c r="AQ545" s="270">
        <v>7.0000000000000007E-2</v>
      </c>
      <c r="AR545" s="270">
        <v>8.2000000000000003E-2</v>
      </c>
      <c r="AS545" s="270">
        <v>7.2999999999999995E-2</v>
      </c>
      <c r="AT545" s="270">
        <v>9.2999999999999999E-2</v>
      </c>
      <c r="AU545" s="270">
        <v>0.106</v>
      </c>
      <c r="AV545" s="270">
        <v>0.11700000000000001</v>
      </c>
      <c r="AW545" s="270">
        <v>0.13400000000000001</v>
      </c>
      <c r="AX545" s="270">
        <v>0</v>
      </c>
      <c r="AY545" s="270">
        <v>0</v>
      </c>
      <c r="AZ545" s="270">
        <v>0</v>
      </c>
      <c r="BA545" s="270">
        <v>0</v>
      </c>
      <c r="BB545" s="270">
        <v>0</v>
      </c>
      <c r="BC545" s="270">
        <v>0</v>
      </c>
      <c r="BD545" s="270">
        <v>0</v>
      </c>
      <c r="BE545" s="270">
        <v>0</v>
      </c>
      <c r="BF545" s="270">
        <v>0</v>
      </c>
      <c r="BG545" s="270">
        <v>0</v>
      </c>
    </row>
    <row r="546" spans="1:59">
      <c r="A546" s="267" t="s">
        <v>920</v>
      </c>
      <c r="B546" s="268">
        <v>2.952666666666667</v>
      </c>
      <c r="C546" s="268">
        <v>14</v>
      </c>
      <c r="D546" s="268">
        <v>2.4860054794520545</v>
      </c>
      <c r="E546" s="268"/>
      <c r="F546" s="269">
        <v>1602</v>
      </c>
      <c r="G546" s="270">
        <v>7.0999999999999994E-2</v>
      </c>
      <c r="H546" s="270">
        <v>9.7000000000000003E-2</v>
      </c>
      <c r="I546" s="270">
        <v>2E-3</v>
      </c>
      <c r="J546" s="270">
        <v>2E-3</v>
      </c>
      <c r="K546" s="270">
        <v>0.09</v>
      </c>
      <c r="L546" s="270">
        <v>0.20466118721461246</v>
      </c>
      <c r="M546" s="271">
        <v>44.319600499375781</v>
      </c>
      <c r="N546" s="269">
        <v>1688</v>
      </c>
      <c r="O546" s="269">
        <v>1722</v>
      </c>
      <c r="P546" s="269">
        <v>1756</v>
      </c>
      <c r="Q546" s="269">
        <v>1791</v>
      </c>
      <c r="R546" s="269">
        <v>1827</v>
      </c>
      <c r="S546" s="269" t="s">
        <v>184</v>
      </c>
      <c r="T546" s="270">
        <v>7.4999999999999997E-2</v>
      </c>
      <c r="U546" s="270">
        <v>7.5999999999999998E-2</v>
      </c>
      <c r="V546" s="270">
        <v>7.8E-2</v>
      </c>
      <c r="W546" s="270">
        <v>7.9000000000000001E-2</v>
      </c>
      <c r="X546" s="270">
        <v>8.1000000000000003E-2</v>
      </c>
      <c r="Y546" s="270">
        <v>0.10199999999999999</v>
      </c>
      <c r="Z546" s="270">
        <v>0.104</v>
      </c>
      <c r="AA546" s="270">
        <v>0.106</v>
      </c>
      <c r="AB546" s="270">
        <v>0.108</v>
      </c>
      <c r="AC546" s="270">
        <v>0.111</v>
      </c>
      <c r="AD546" s="270">
        <v>2E-3</v>
      </c>
      <c r="AE546" s="270">
        <v>2E-3</v>
      </c>
      <c r="AF546" s="270">
        <v>2E-3</v>
      </c>
      <c r="AG546" s="270">
        <v>2E-3</v>
      </c>
      <c r="AH546" s="270">
        <v>2E-3</v>
      </c>
      <c r="AI546" s="270">
        <v>2E-3</v>
      </c>
      <c r="AJ546" s="270">
        <v>2E-3</v>
      </c>
      <c r="AK546" s="270">
        <v>2E-3</v>
      </c>
      <c r="AL546" s="270">
        <v>2E-3</v>
      </c>
      <c r="AM546" s="270">
        <v>2E-3</v>
      </c>
      <c r="AN546" s="270">
        <v>9.5000000000000001E-2</v>
      </c>
      <c r="AO546" s="270">
        <v>9.7000000000000003E-2</v>
      </c>
      <c r="AP546" s="270">
        <v>9.9000000000000005E-2</v>
      </c>
      <c r="AQ546" s="270">
        <v>0.10100000000000001</v>
      </c>
      <c r="AR546" s="270">
        <v>0.10299999999999999</v>
      </c>
      <c r="AS546" s="270">
        <v>0.215</v>
      </c>
      <c r="AT546" s="270">
        <v>0.219</v>
      </c>
      <c r="AU546" s="270">
        <v>0.223</v>
      </c>
      <c r="AV546" s="270">
        <v>0.22700000000000001</v>
      </c>
      <c r="AW546" s="270">
        <v>0.23300000000000001</v>
      </c>
      <c r="AX546" s="270">
        <v>0</v>
      </c>
      <c r="AY546" s="270">
        <v>0</v>
      </c>
      <c r="AZ546" s="270">
        <v>0</v>
      </c>
      <c r="BA546" s="270">
        <v>0</v>
      </c>
      <c r="BB546" s="270">
        <v>0</v>
      </c>
      <c r="BC546" s="270">
        <v>0</v>
      </c>
      <c r="BD546" s="270">
        <v>0</v>
      </c>
      <c r="BE546" s="270">
        <v>0</v>
      </c>
      <c r="BF546" s="270">
        <v>0</v>
      </c>
      <c r="BG546" s="270">
        <v>0</v>
      </c>
    </row>
    <row r="547" spans="1:59">
      <c r="A547" s="267" t="s">
        <v>921</v>
      </c>
      <c r="B547" s="268">
        <v>1.0128333333333333</v>
      </c>
      <c r="C547" s="268">
        <v>2.5680000000000001</v>
      </c>
      <c r="D547" s="268">
        <v>0</v>
      </c>
      <c r="E547" s="268"/>
      <c r="F547" s="269">
        <v>14495</v>
      </c>
      <c r="G547" s="270">
        <v>0.63600000000000001</v>
      </c>
      <c r="H547" s="270">
        <v>8.6999999999999994E-2</v>
      </c>
      <c r="I547" s="270">
        <v>0</v>
      </c>
      <c r="J547" s="270">
        <v>4.3999999999999997E-2</v>
      </c>
      <c r="K547" s="270">
        <v>0.27800000000000002</v>
      </c>
      <c r="L547" s="270">
        <v>-3.2166666666666677E-2</v>
      </c>
      <c r="M547" s="271">
        <v>43.877199034149704</v>
      </c>
      <c r="N547" s="269">
        <v>15310</v>
      </c>
      <c r="O547" s="269">
        <v>18060</v>
      </c>
      <c r="P547" s="269">
        <v>20810</v>
      </c>
      <c r="Q547" s="269">
        <v>23560</v>
      </c>
      <c r="R547" s="269">
        <v>26310</v>
      </c>
      <c r="S547" s="269" t="s">
        <v>210</v>
      </c>
      <c r="T547" s="270">
        <v>0.68500000000000005</v>
      </c>
      <c r="U547" s="270">
        <v>0.80800000000000005</v>
      </c>
      <c r="V547" s="270">
        <v>0.93100000000000005</v>
      </c>
      <c r="W547" s="270">
        <v>1.054</v>
      </c>
      <c r="X547" s="270">
        <v>1.177</v>
      </c>
      <c r="Y547" s="270">
        <v>8.5000000000000006E-2</v>
      </c>
      <c r="Z547" s="270">
        <v>0.1</v>
      </c>
      <c r="AA547" s="270">
        <v>0.115</v>
      </c>
      <c r="AB547" s="270">
        <v>0.13</v>
      </c>
      <c r="AC547" s="270">
        <v>0.14499999999999999</v>
      </c>
      <c r="AD547" s="270">
        <v>0</v>
      </c>
      <c r="AE547" s="270">
        <v>0</v>
      </c>
      <c r="AF547" s="270">
        <v>0</v>
      </c>
      <c r="AG547" s="270">
        <v>0</v>
      </c>
      <c r="AH547" s="270">
        <v>0</v>
      </c>
      <c r="AI547" s="270">
        <v>3.4000000000000002E-2</v>
      </c>
      <c r="AJ547" s="270">
        <v>0.04</v>
      </c>
      <c r="AK547" s="270">
        <v>4.5999999999999999E-2</v>
      </c>
      <c r="AL547" s="270">
        <v>5.1999999999999998E-2</v>
      </c>
      <c r="AM547" s="270">
        <v>5.8000000000000003E-2</v>
      </c>
      <c r="AN547" s="270">
        <v>0.14099999999999999</v>
      </c>
      <c r="AO547" s="270">
        <v>0.14099999999999999</v>
      </c>
      <c r="AP547" s="270">
        <v>0.14099999999999999</v>
      </c>
      <c r="AQ547" s="270">
        <v>0.14099999999999999</v>
      </c>
      <c r="AR547" s="270">
        <v>0.14099999999999999</v>
      </c>
      <c r="AS547" s="270">
        <v>0.106</v>
      </c>
      <c r="AT547" s="270">
        <v>0.123</v>
      </c>
      <c r="AU547" s="270">
        <v>0.13900000000000001</v>
      </c>
      <c r="AV547" s="270">
        <v>0.155</v>
      </c>
      <c r="AW547" s="270">
        <v>0.17100000000000001</v>
      </c>
      <c r="AX547" s="270">
        <v>0.52400000000000002</v>
      </c>
      <c r="AY547" s="270">
        <v>0</v>
      </c>
      <c r="AZ547" s="270">
        <v>0</v>
      </c>
      <c r="BA547" s="270">
        <v>0</v>
      </c>
      <c r="BB547" s="270">
        <v>0</v>
      </c>
      <c r="BC547" s="270">
        <v>0</v>
      </c>
      <c r="BD547" s="270">
        <v>0</v>
      </c>
      <c r="BE547" s="270">
        <v>0</v>
      </c>
      <c r="BF547" s="270">
        <v>0</v>
      </c>
      <c r="BG547" s="270">
        <v>0</v>
      </c>
    </row>
    <row r="548" spans="1:59">
      <c r="A548" s="267" t="s">
        <v>922</v>
      </c>
      <c r="B548" s="268">
        <v>0.31375000000000003</v>
      </c>
      <c r="C548" s="268">
        <v>1.2</v>
      </c>
      <c r="D548" s="268">
        <v>0</v>
      </c>
      <c r="E548" s="268"/>
      <c r="F548" s="269">
        <v>5490</v>
      </c>
      <c r="G548" s="270">
        <v>0.24399999999999999</v>
      </c>
      <c r="H548" s="270">
        <v>8.0000000000000002E-3</v>
      </c>
      <c r="I548" s="270">
        <v>1.6E-2</v>
      </c>
      <c r="J548" s="270">
        <v>1.4E-2</v>
      </c>
      <c r="K548" s="270">
        <v>4.0000000000000001E-3</v>
      </c>
      <c r="L548" s="270">
        <v>2.7749999999999997E-2</v>
      </c>
      <c r="M548" s="271">
        <v>44.444444444444443</v>
      </c>
      <c r="N548" s="269">
        <v>6426</v>
      </c>
      <c r="O548" s="269">
        <v>7711</v>
      </c>
      <c r="P548" s="269">
        <v>9253</v>
      </c>
      <c r="Q548" s="269">
        <v>11104</v>
      </c>
      <c r="R548" s="269">
        <v>13325</v>
      </c>
      <c r="S548" s="269" t="s">
        <v>177</v>
      </c>
      <c r="T548" s="270">
        <v>0.312</v>
      </c>
      <c r="U548" s="270">
        <v>0.36799999999999999</v>
      </c>
      <c r="V548" s="270">
        <v>0.434</v>
      </c>
      <c r="W548" s="270">
        <v>0.51200000000000001</v>
      </c>
      <c r="X548" s="270">
        <v>0.60399999999999998</v>
      </c>
      <c r="Y548" s="270">
        <v>7.0000000000000001E-3</v>
      </c>
      <c r="Z548" s="270">
        <v>8.0000000000000002E-3</v>
      </c>
      <c r="AA548" s="270">
        <v>8.9999999999999993E-3</v>
      </c>
      <c r="AB548" s="270">
        <v>1.0999999999999999E-2</v>
      </c>
      <c r="AC548" s="270">
        <v>1.2999999999999999E-2</v>
      </c>
      <c r="AD548" s="270">
        <v>7.0000000000000001E-3</v>
      </c>
      <c r="AE548" s="270">
        <v>8.0000000000000002E-3</v>
      </c>
      <c r="AF548" s="270">
        <v>8.9999999999999993E-3</v>
      </c>
      <c r="AG548" s="270">
        <v>1.0999999999999999E-2</v>
      </c>
      <c r="AH548" s="270">
        <v>1.2999999999999999E-2</v>
      </c>
      <c r="AI548" s="270">
        <v>1.7999999999999999E-2</v>
      </c>
      <c r="AJ548" s="270">
        <v>2.1000000000000001E-2</v>
      </c>
      <c r="AK548" s="270">
        <v>2.5000000000000001E-2</v>
      </c>
      <c r="AL548" s="270">
        <v>0.03</v>
      </c>
      <c r="AM548" s="270">
        <v>3.5000000000000003E-2</v>
      </c>
      <c r="AN548" s="270">
        <v>3.0000000000000001E-3</v>
      </c>
      <c r="AO548" s="270">
        <v>3.0000000000000001E-3</v>
      </c>
      <c r="AP548" s="270">
        <v>4.0000000000000001E-3</v>
      </c>
      <c r="AQ548" s="270">
        <v>4.0000000000000001E-3</v>
      </c>
      <c r="AR548" s="270">
        <v>4.0000000000000001E-3</v>
      </c>
      <c r="AS548" s="270">
        <v>5.5E-2</v>
      </c>
      <c r="AT548" s="270">
        <v>6.5000000000000002E-2</v>
      </c>
      <c r="AU548" s="270">
        <v>7.6999999999999999E-2</v>
      </c>
      <c r="AV548" s="270">
        <v>9.0999999999999998E-2</v>
      </c>
      <c r="AW548" s="270">
        <v>0.107</v>
      </c>
      <c r="AX548" s="270">
        <v>0</v>
      </c>
      <c r="AY548" s="270">
        <v>0</v>
      </c>
      <c r="AZ548" s="270">
        <v>0</v>
      </c>
      <c r="BA548" s="270">
        <v>0</v>
      </c>
      <c r="BB548" s="270">
        <v>0</v>
      </c>
      <c r="BC548" s="270">
        <v>0</v>
      </c>
      <c r="BD548" s="270">
        <v>0</v>
      </c>
      <c r="BE548" s="270">
        <v>0</v>
      </c>
      <c r="BF548" s="270">
        <v>0</v>
      </c>
      <c r="BG548" s="270">
        <v>0</v>
      </c>
    </row>
    <row r="549" spans="1:59">
      <c r="A549" s="267" t="s">
        <v>923</v>
      </c>
      <c r="B549" s="268">
        <v>0.22608333333333333</v>
      </c>
      <c r="C549" s="268">
        <v>0.65500000000000003</v>
      </c>
      <c r="D549" s="268">
        <v>0</v>
      </c>
      <c r="E549" s="268"/>
      <c r="F549" s="269">
        <v>1170</v>
      </c>
      <c r="G549" s="270">
        <v>5.0999999999999997E-2</v>
      </c>
      <c r="H549" s="270">
        <v>6.4000000000000001E-2</v>
      </c>
      <c r="I549" s="270">
        <v>1.9E-2</v>
      </c>
      <c r="J549" s="270">
        <v>8.0000000000000002E-3</v>
      </c>
      <c r="K549" s="270">
        <v>8.9999999999999993E-3</v>
      </c>
      <c r="L549" s="270">
        <v>7.5083333333333335E-2</v>
      </c>
      <c r="M549" s="271">
        <v>43.589743589743591</v>
      </c>
      <c r="N549" s="269">
        <v>1205</v>
      </c>
      <c r="O549" s="269">
        <v>1240</v>
      </c>
      <c r="P549" s="269">
        <v>1277</v>
      </c>
      <c r="Q549" s="269">
        <v>1315</v>
      </c>
      <c r="R549" s="269">
        <v>1355</v>
      </c>
      <c r="S549" s="269" t="s">
        <v>221</v>
      </c>
      <c r="T549" s="270">
        <v>5.2999999999999999E-2</v>
      </c>
      <c r="U549" s="270">
        <v>5.3999999999999999E-2</v>
      </c>
      <c r="V549" s="270">
        <v>5.6000000000000001E-2</v>
      </c>
      <c r="W549" s="270">
        <v>5.8000000000000003E-2</v>
      </c>
      <c r="X549" s="270">
        <v>0.06</v>
      </c>
      <c r="Y549" s="270">
        <v>6.5000000000000002E-2</v>
      </c>
      <c r="Z549" s="270">
        <v>6.6000000000000003E-2</v>
      </c>
      <c r="AA549" s="270">
        <v>6.8000000000000005E-2</v>
      </c>
      <c r="AB549" s="270">
        <v>7.0000000000000007E-2</v>
      </c>
      <c r="AC549" s="270">
        <v>7.1999999999999995E-2</v>
      </c>
      <c r="AD549" s="270">
        <v>0.02</v>
      </c>
      <c r="AE549" s="270">
        <v>2.1000000000000001E-2</v>
      </c>
      <c r="AF549" s="270">
        <v>2.1999999999999999E-2</v>
      </c>
      <c r="AG549" s="270">
        <v>2.1999999999999999E-2</v>
      </c>
      <c r="AH549" s="270">
        <v>2.3E-2</v>
      </c>
      <c r="AI549" s="270">
        <v>8.9999999999999993E-3</v>
      </c>
      <c r="AJ549" s="270">
        <v>0.01</v>
      </c>
      <c r="AK549" s="270">
        <v>1.0999999999999999E-2</v>
      </c>
      <c r="AL549" s="270">
        <v>1.0999999999999999E-2</v>
      </c>
      <c r="AM549" s="270">
        <v>1.2E-2</v>
      </c>
      <c r="AN549" s="270">
        <v>8.9999999999999993E-3</v>
      </c>
      <c r="AO549" s="270">
        <v>0.01</v>
      </c>
      <c r="AP549" s="270">
        <v>0.01</v>
      </c>
      <c r="AQ549" s="270">
        <v>1.0999999999999999E-2</v>
      </c>
      <c r="AR549" s="270">
        <v>1.0999999999999999E-2</v>
      </c>
      <c r="AS549" s="270">
        <v>7.0999999999999994E-2</v>
      </c>
      <c r="AT549" s="270">
        <v>7.2999999999999995E-2</v>
      </c>
      <c r="AU549" s="270">
        <v>7.4999999999999997E-2</v>
      </c>
      <c r="AV549" s="270">
        <v>7.6999999999999999E-2</v>
      </c>
      <c r="AW549" s="270">
        <v>7.9000000000000001E-2</v>
      </c>
      <c r="AX549" s="270">
        <v>0.03</v>
      </c>
      <c r="AY549" s="270">
        <v>0</v>
      </c>
      <c r="AZ549" s="270">
        <v>0</v>
      </c>
      <c r="BA549" s="270">
        <v>0</v>
      </c>
      <c r="BB549" s="270">
        <v>0</v>
      </c>
      <c r="BC549" s="270">
        <v>0</v>
      </c>
      <c r="BD549" s="270">
        <v>0</v>
      </c>
      <c r="BE549" s="270">
        <v>0</v>
      </c>
      <c r="BF549" s="270">
        <v>0</v>
      </c>
      <c r="BG549" s="270">
        <v>0</v>
      </c>
    </row>
    <row r="550" spans="1:59">
      <c r="A550" s="267" t="s">
        <v>924</v>
      </c>
      <c r="B550" s="268">
        <v>0.89324999999999999</v>
      </c>
      <c r="C550" s="268">
        <v>1.5</v>
      </c>
      <c r="D550" s="268">
        <v>2.1999999999999999E-2</v>
      </c>
      <c r="E550" s="268"/>
      <c r="F550" s="269">
        <v>11925</v>
      </c>
      <c r="G550" s="270">
        <v>0.57899999999999996</v>
      </c>
      <c r="H550" s="270">
        <v>7.2999999999999995E-2</v>
      </c>
      <c r="I550" s="270">
        <v>0</v>
      </c>
      <c r="J550" s="270">
        <v>2.1000000000000001E-2</v>
      </c>
      <c r="K550" s="270">
        <v>0.01</v>
      </c>
      <c r="L550" s="270">
        <v>0.18825000000000003</v>
      </c>
      <c r="M550" s="271">
        <v>48.553459119496857</v>
      </c>
      <c r="N550" s="269">
        <v>12549</v>
      </c>
      <c r="O550" s="269">
        <v>13590</v>
      </c>
      <c r="P550" s="269">
        <v>14717</v>
      </c>
      <c r="Q550" s="269">
        <v>15937</v>
      </c>
      <c r="R550" s="269">
        <v>16157</v>
      </c>
      <c r="S550" s="269" t="s">
        <v>129</v>
      </c>
      <c r="T550" s="270">
        <v>0.627</v>
      </c>
      <c r="U550" s="270">
        <v>0.68</v>
      </c>
      <c r="V550" s="270">
        <v>0.73599999999999999</v>
      </c>
      <c r="W550" s="270">
        <v>0.79700000000000004</v>
      </c>
      <c r="X550" s="270">
        <v>0.80800000000000005</v>
      </c>
      <c r="Y550" s="270">
        <v>7.8E-2</v>
      </c>
      <c r="Z550" s="270">
        <v>8.5000000000000006E-2</v>
      </c>
      <c r="AA550" s="270">
        <v>9.1999999999999998E-2</v>
      </c>
      <c r="AB550" s="270">
        <v>0.1</v>
      </c>
      <c r="AC550" s="270">
        <v>0.10100000000000001</v>
      </c>
      <c r="AD550" s="270">
        <v>0</v>
      </c>
      <c r="AE550" s="270">
        <v>0</v>
      </c>
      <c r="AF550" s="270">
        <v>0</v>
      </c>
      <c r="AG550" s="270">
        <v>0</v>
      </c>
      <c r="AH550" s="270">
        <v>0</v>
      </c>
      <c r="AI550" s="270">
        <v>0.17899999999999999</v>
      </c>
      <c r="AJ550" s="270">
        <v>0.19400000000000001</v>
      </c>
      <c r="AK550" s="270">
        <v>0.21</v>
      </c>
      <c r="AL550" s="270">
        <v>0.22800000000000001</v>
      </c>
      <c r="AM550" s="270">
        <v>0.23100000000000001</v>
      </c>
      <c r="AN550" s="270">
        <v>0.01</v>
      </c>
      <c r="AO550" s="270">
        <v>0.01</v>
      </c>
      <c r="AP550" s="270">
        <v>0.01</v>
      </c>
      <c r="AQ550" s="270">
        <v>0.01</v>
      </c>
      <c r="AR550" s="270">
        <v>0.01</v>
      </c>
      <c r="AS550" s="270">
        <v>0.17699999999999999</v>
      </c>
      <c r="AT550" s="270">
        <v>0.192</v>
      </c>
      <c r="AU550" s="270">
        <v>0.21</v>
      </c>
      <c r="AV550" s="270">
        <v>0.22700000000000001</v>
      </c>
      <c r="AW550" s="270">
        <v>0.23</v>
      </c>
      <c r="AX550" s="270">
        <v>0</v>
      </c>
      <c r="AY550" s="270">
        <v>0</v>
      </c>
      <c r="AZ550" s="270">
        <v>0</v>
      </c>
      <c r="BA550" s="270">
        <v>0</v>
      </c>
      <c r="BB550" s="270">
        <v>0</v>
      </c>
      <c r="BC550" s="270">
        <v>0</v>
      </c>
      <c r="BD550" s="270">
        <v>0</v>
      </c>
      <c r="BE550" s="270">
        <v>0</v>
      </c>
      <c r="BF550" s="270">
        <v>0</v>
      </c>
      <c r="BG550" s="270">
        <v>0</v>
      </c>
    </row>
    <row r="551" spans="1:59">
      <c r="A551" s="267" t="s">
        <v>925</v>
      </c>
      <c r="B551" s="268">
        <v>0.26433333333333336</v>
      </c>
      <c r="C551" s="268">
        <v>1</v>
      </c>
      <c r="D551" s="268">
        <v>0</v>
      </c>
      <c r="E551" s="268"/>
      <c r="F551" s="269">
        <v>8800</v>
      </c>
      <c r="G551" s="270">
        <v>0</v>
      </c>
      <c r="H551" s="270">
        <v>0</v>
      </c>
      <c r="I551" s="270">
        <v>0</v>
      </c>
      <c r="J551" s="270">
        <v>0.23299999999999998</v>
      </c>
      <c r="K551" s="270">
        <v>3.0000000000000001E-3</v>
      </c>
      <c r="L551" s="270">
        <v>2.8333333333333377E-2</v>
      </c>
      <c r="M551" s="271">
        <v>0</v>
      </c>
      <c r="N551" s="269">
        <v>12503</v>
      </c>
      <c r="O551" s="269">
        <v>13753</v>
      </c>
      <c r="P551" s="269">
        <v>15128</v>
      </c>
      <c r="Q551" s="269">
        <v>16641</v>
      </c>
      <c r="R551" s="269">
        <v>16641</v>
      </c>
      <c r="S551" s="269" t="s">
        <v>176</v>
      </c>
      <c r="T551" s="270">
        <v>0</v>
      </c>
      <c r="U551" s="270">
        <v>0</v>
      </c>
      <c r="V551" s="270">
        <v>0</v>
      </c>
      <c r="W551" s="270">
        <v>0</v>
      </c>
      <c r="X551" s="270">
        <v>0</v>
      </c>
      <c r="Y551" s="270">
        <v>0</v>
      </c>
      <c r="Z551" s="270">
        <v>0</v>
      </c>
      <c r="AA551" s="270">
        <v>0</v>
      </c>
      <c r="AB551" s="270">
        <v>0</v>
      </c>
      <c r="AC551" s="270">
        <v>0</v>
      </c>
      <c r="AD551" s="270">
        <v>0</v>
      </c>
      <c r="AE551" s="270">
        <v>0</v>
      </c>
      <c r="AF551" s="270">
        <v>0</v>
      </c>
      <c r="AG551" s="270">
        <v>0</v>
      </c>
      <c r="AH551" s="270">
        <v>0</v>
      </c>
      <c r="AI551" s="270">
        <v>0.56200000000000006</v>
      </c>
      <c r="AJ551" s="270">
        <v>0.62</v>
      </c>
      <c r="AK551" s="270">
        <v>0.68</v>
      </c>
      <c r="AL551" s="270">
        <v>0.75</v>
      </c>
      <c r="AM551" s="270">
        <v>0.75</v>
      </c>
      <c r="AN551" s="270">
        <v>2.5000000000000001E-2</v>
      </c>
      <c r="AO551" s="270">
        <v>2.7E-2</v>
      </c>
      <c r="AP551" s="270">
        <v>0.03</v>
      </c>
      <c r="AQ551" s="270">
        <v>3.3000000000000002E-2</v>
      </c>
      <c r="AR551" s="270">
        <v>3.3000000000000002E-2</v>
      </c>
      <c r="AS551" s="270">
        <v>7.0000000000000001E-3</v>
      </c>
      <c r="AT551" s="270">
        <v>7.0000000000000001E-3</v>
      </c>
      <c r="AU551" s="270">
        <v>7.0000000000000001E-3</v>
      </c>
      <c r="AV551" s="270">
        <v>7.0000000000000001E-3</v>
      </c>
      <c r="AW551" s="270">
        <v>7.0000000000000001E-3</v>
      </c>
      <c r="AX551" s="270">
        <v>0</v>
      </c>
      <c r="AY551" s="270">
        <v>0</v>
      </c>
      <c r="AZ551" s="270">
        <v>0</v>
      </c>
      <c r="BA551" s="270">
        <v>0</v>
      </c>
      <c r="BB551" s="270">
        <v>0</v>
      </c>
      <c r="BC551" s="270">
        <v>0</v>
      </c>
      <c r="BD551" s="270">
        <v>0</v>
      </c>
      <c r="BE551" s="270">
        <v>0</v>
      </c>
      <c r="BF551" s="270">
        <v>0</v>
      </c>
      <c r="BG551" s="270">
        <v>0</v>
      </c>
    </row>
    <row r="552" spans="1:59">
      <c r="A552" s="267" t="s">
        <v>926</v>
      </c>
      <c r="B552" s="268">
        <v>0.28691666666666665</v>
      </c>
      <c r="C552" s="268">
        <v>0.35</v>
      </c>
      <c r="D552" s="268">
        <v>0</v>
      </c>
      <c r="E552" s="268"/>
      <c r="F552" s="269">
        <v>3731</v>
      </c>
      <c r="G552" s="270">
        <v>0.224</v>
      </c>
      <c r="H552" s="270">
        <v>6.0000000000000001E-3</v>
      </c>
      <c r="I552" s="270">
        <v>0</v>
      </c>
      <c r="J552" s="270">
        <v>0</v>
      </c>
      <c r="K552" s="270">
        <v>3.2000000000000001E-2</v>
      </c>
      <c r="L552" s="270">
        <v>2.4916666666666643E-2</v>
      </c>
      <c r="M552" s="271">
        <v>60.0375234521576</v>
      </c>
      <c r="N552" s="269">
        <v>3880</v>
      </c>
      <c r="O552" s="269">
        <v>3880</v>
      </c>
      <c r="P552" s="269">
        <v>3880</v>
      </c>
      <c r="Q552" s="269">
        <v>3880</v>
      </c>
      <c r="R552" s="269">
        <v>3880</v>
      </c>
      <c r="S552" s="269" t="s">
        <v>163</v>
      </c>
      <c r="T552" s="270">
        <v>0.221</v>
      </c>
      <c r="U552" s="270">
        <v>0.221</v>
      </c>
      <c r="V552" s="270">
        <v>0.221</v>
      </c>
      <c r="W552" s="270">
        <v>0.221</v>
      </c>
      <c r="X552" s="270">
        <v>0.221</v>
      </c>
      <c r="Y552" s="270">
        <v>6.0000000000000001E-3</v>
      </c>
      <c r="Z552" s="270">
        <v>6.0000000000000001E-3</v>
      </c>
      <c r="AA552" s="270">
        <v>6.0000000000000001E-3</v>
      </c>
      <c r="AB552" s="270">
        <v>6.0000000000000001E-3</v>
      </c>
      <c r="AC552" s="270">
        <v>6.0000000000000001E-3</v>
      </c>
      <c r="AD552" s="270">
        <v>0</v>
      </c>
      <c r="AE552" s="270">
        <v>0</v>
      </c>
      <c r="AF552" s="270">
        <v>0</v>
      </c>
      <c r="AG552" s="270">
        <v>0</v>
      </c>
      <c r="AH552" s="270">
        <v>0</v>
      </c>
      <c r="AI552" s="270">
        <v>0</v>
      </c>
      <c r="AJ552" s="270">
        <v>0</v>
      </c>
      <c r="AK552" s="270">
        <v>0</v>
      </c>
      <c r="AL552" s="270">
        <v>0</v>
      </c>
      <c r="AM552" s="270">
        <v>0</v>
      </c>
      <c r="AN552" s="270">
        <v>0.02</v>
      </c>
      <c r="AO552" s="270">
        <v>0.02</v>
      </c>
      <c r="AP552" s="270">
        <v>0.02</v>
      </c>
      <c r="AQ552" s="270">
        <v>0.02</v>
      </c>
      <c r="AR552" s="270">
        <v>0.02</v>
      </c>
      <c r="AS552" s="270">
        <v>2.4E-2</v>
      </c>
      <c r="AT552" s="270">
        <v>2.4E-2</v>
      </c>
      <c r="AU552" s="270">
        <v>2.4E-2</v>
      </c>
      <c r="AV552" s="270">
        <v>2.4E-2</v>
      </c>
      <c r="AW552" s="270">
        <v>2.4E-2</v>
      </c>
      <c r="AX552" s="270">
        <v>0</v>
      </c>
      <c r="AY552" s="270">
        <v>0</v>
      </c>
      <c r="AZ552" s="270">
        <v>0</v>
      </c>
      <c r="BA552" s="270">
        <v>0</v>
      </c>
      <c r="BB552" s="270">
        <v>0</v>
      </c>
      <c r="BC552" s="270">
        <v>0</v>
      </c>
      <c r="BD552" s="270">
        <v>0</v>
      </c>
      <c r="BE552" s="270">
        <v>0</v>
      </c>
      <c r="BF552" s="270">
        <v>0</v>
      </c>
      <c r="BG552" s="270">
        <v>0</v>
      </c>
    </row>
    <row r="553" spans="1:59">
      <c r="A553" s="267" t="s">
        <v>927</v>
      </c>
      <c r="B553" s="268">
        <v>4.5083333333333329E-2</v>
      </c>
      <c r="C553" s="268">
        <v>0.1</v>
      </c>
      <c r="D553" s="268">
        <v>0</v>
      </c>
      <c r="E553" s="268"/>
      <c r="F553" s="269">
        <v>815</v>
      </c>
      <c r="G553" s="270">
        <v>3.3000000000000002E-2</v>
      </c>
      <c r="H553" s="270">
        <v>3.0000000000000001E-3</v>
      </c>
      <c r="I553" s="270">
        <v>0</v>
      </c>
      <c r="J553" s="270">
        <v>2E-3</v>
      </c>
      <c r="K553" s="270">
        <v>2E-3</v>
      </c>
      <c r="L553" s="270">
        <v>5.0833333333333217E-3</v>
      </c>
      <c r="M553" s="271">
        <v>40.490797546012267</v>
      </c>
      <c r="N553" s="269">
        <v>818</v>
      </c>
      <c r="O553" s="269">
        <v>834</v>
      </c>
      <c r="P553" s="269">
        <v>851</v>
      </c>
      <c r="Q553" s="269">
        <v>868</v>
      </c>
      <c r="R553" s="269">
        <v>878</v>
      </c>
      <c r="S553" s="269" t="s">
        <v>193</v>
      </c>
      <c r="T553" s="270">
        <v>3.9E-2</v>
      </c>
      <c r="U553" s="270">
        <v>4.2999999999999997E-2</v>
      </c>
      <c r="V553" s="270">
        <v>4.3999999999999997E-2</v>
      </c>
      <c r="W553" s="270">
        <v>4.4999999999999998E-2</v>
      </c>
      <c r="X553" s="270">
        <v>4.4999999999999998E-2</v>
      </c>
      <c r="Y553" s="270">
        <v>3.0000000000000001E-3</v>
      </c>
      <c r="Z553" s="270">
        <v>3.0000000000000001E-3</v>
      </c>
      <c r="AA553" s="270">
        <v>4.0000000000000001E-3</v>
      </c>
      <c r="AB553" s="270">
        <v>4.0000000000000001E-3</v>
      </c>
      <c r="AC553" s="270">
        <v>4.0000000000000001E-3</v>
      </c>
      <c r="AD553" s="270">
        <v>0</v>
      </c>
      <c r="AE553" s="270">
        <v>0</v>
      </c>
      <c r="AF553" s="270">
        <v>0</v>
      </c>
      <c r="AG553" s="270">
        <v>0</v>
      </c>
      <c r="AH553" s="270">
        <v>0</v>
      </c>
      <c r="AI553" s="270">
        <v>3.0000000000000001E-3</v>
      </c>
      <c r="AJ553" s="270">
        <v>3.0000000000000001E-3</v>
      </c>
      <c r="AK553" s="270">
        <v>4.0000000000000001E-3</v>
      </c>
      <c r="AL553" s="270">
        <v>4.0000000000000001E-3</v>
      </c>
      <c r="AM553" s="270">
        <v>4.0000000000000001E-3</v>
      </c>
      <c r="AN553" s="270">
        <v>2E-3</v>
      </c>
      <c r="AO553" s="270">
        <v>3.0000000000000001E-3</v>
      </c>
      <c r="AP553" s="270">
        <v>3.0000000000000001E-3</v>
      </c>
      <c r="AQ553" s="270">
        <v>3.0000000000000001E-3</v>
      </c>
      <c r="AR553" s="270">
        <v>4.0000000000000001E-3</v>
      </c>
      <c r="AS553" s="270">
        <v>3.0000000000000001E-3</v>
      </c>
      <c r="AT553" s="270">
        <v>3.0000000000000001E-3</v>
      </c>
      <c r="AU553" s="270">
        <v>4.0000000000000001E-3</v>
      </c>
      <c r="AV553" s="270">
        <v>4.0000000000000001E-3</v>
      </c>
      <c r="AW553" s="270">
        <v>4.0000000000000001E-3</v>
      </c>
      <c r="AX553" s="270">
        <v>0</v>
      </c>
      <c r="AY553" s="270">
        <v>0</v>
      </c>
      <c r="AZ553" s="270">
        <v>0</v>
      </c>
      <c r="BA553" s="270">
        <v>0</v>
      </c>
      <c r="BB553" s="270">
        <v>0</v>
      </c>
      <c r="BC553" s="270">
        <v>0</v>
      </c>
      <c r="BD553" s="270">
        <v>0</v>
      </c>
      <c r="BE553" s="270">
        <v>0</v>
      </c>
      <c r="BF553" s="270">
        <v>0</v>
      </c>
      <c r="BG553" s="270">
        <v>0</v>
      </c>
    </row>
    <row r="554" spans="1:59">
      <c r="A554" s="267" t="s">
        <v>928</v>
      </c>
      <c r="B554" s="268">
        <v>0.18658333333333335</v>
      </c>
      <c r="C554" s="268">
        <v>0.95</v>
      </c>
      <c r="D554" s="268">
        <v>0</v>
      </c>
      <c r="E554" s="268"/>
      <c r="F554" s="269">
        <v>996</v>
      </c>
      <c r="G554" s="270">
        <v>8.7999999999999995E-2</v>
      </c>
      <c r="H554" s="270">
        <v>6.9000000000000006E-2</v>
      </c>
      <c r="I554" s="270">
        <v>0</v>
      </c>
      <c r="J554" s="270">
        <v>2E-3</v>
      </c>
      <c r="K554" s="270">
        <v>1.7000000000000001E-2</v>
      </c>
      <c r="L554" s="270">
        <v>1.0583333333333361E-2</v>
      </c>
      <c r="M554" s="271">
        <v>88.353413654618478</v>
      </c>
      <c r="N554" s="269">
        <v>1000</v>
      </c>
      <c r="O554" s="269">
        <v>1010</v>
      </c>
      <c r="P554" s="269">
        <v>1015</v>
      </c>
      <c r="Q554" s="269">
        <v>1015</v>
      </c>
      <c r="R554" s="269">
        <v>1015</v>
      </c>
      <c r="S554" s="269" t="s">
        <v>217</v>
      </c>
      <c r="T554" s="270">
        <v>0.09</v>
      </c>
      <c r="U554" s="270">
        <v>0.09</v>
      </c>
      <c r="V554" s="270">
        <v>0.09</v>
      </c>
      <c r="W554" s="270">
        <v>0.09</v>
      </c>
      <c r="X554" s="270">
        <v>0.09</v>
      </c>
      <c r="Y554" s="270">
        <v>7.0000000000000007E-2</v>
      </c>
      <c r="Z554" s="270">
        <v>7.0000000000000007E-2</v>
      </c>
      <c r="AA554" s="270">
        <v>7.4999999999999997E-2</v>
      </c>
      <c r="AB554" s="270">
        <v>7.4999999999999997E-2</v>
      </c>
      <c r="AC554" s="270">
        <v>7.4999999999999997E-2</v>
      </c>
      <c r="AD554" s="270">
        <v>0</v>
      </c>
      <c r="AE554" s="270">
        <v>0</v>
      </c>
      <c r="AF554" s="270">
        <v>0</v>
      </c>
      <c r="AG554" s="270">
        <v>0</v>
      </c>
      <c r="AH554" s="270">
        <v>0</v>
      </c>
      <c r="AI554" s="270">
        <v>1.2E-2</v>
      </c>
      <c r="AJ554" s="270">
        <v>1.2E-2</v>
      </c>
      <c r="AK554" s="270">
        <v>1.2E-2</v>
      </c>
      <c r="AL554" s="270">
        <v>1.2E-2</v>
      </c>
      <c r="AM554" s="270">
        <v>1.2E-2</v>
      </c>
      <c r="AN554" s="270">
        <v>2.1000000000000001E-2</v>
      </c>
      <c r="AO554" s="270">
        <v>2.1000000000000001E-2</v>
      </c>
      <c r="AP554" s="270">
        <v>2.1000000000000001E-2</v>
      </c>
      <c r="AQ554" s="270">
        <v>2.1000000000000001E-2</v>
      </c>
      <c r="AR554" s="270">
        <v>2.1000000000000001E-2</v>
      </c>
      <c r="AS554" s="270">
        <v>1.2E-2</v>
      </c>
      <c r="AT554" s="270">
        <v>1.2E-2</v>
      </c>
      <c r="AU554" s="270">
        <v>1.2E-2</v>
      </c>
      <c r="AV554" s="270">
        <v>1.2E-2</v>
      </c>
      <c r="AW554" s="270">
        <v>1.2E-2</v>
      </c>
      <c r="AX554" s="270">
        <v>0</v>
      </c>
      <c r="AY554" s="270">
        <v>0</v>
      </c>
      <c r="AZ554" s="270">
        <v>0</v>
      </c>
      <c r="BA554" s="270">
        <v>0</v>
      </c>
      <c r="BB554" s="270">
        <v>0</v>
      </c>
      <c r="BC554" s="270">
        <v>0</v>
      </c>
      <c r="BD554" s="270">
        <v>0</v>
      </c>
      <c r="BE554" s="270">
        <v>0</v>
      </c>
      <c r="BF554" s="270">
        <v>0</v>
      </c>
      <c r="BG554" s="270">
        <v>0</v>
      </c>
    </row>
    <row r="555" spans="1:59">
      <c r="A555" s="267" t="s">
        <v>929</v>
      </c>
      <c r="B555" s="268">
        <v>0.85083333333333344</v>
      </c>
      <c r="C555" s="268">
        <v>2.419</v>
      </c>
      <c r="D555" s="268">
        <v>0</v>
      </c>
      <c r="E555" s="268"/>
      <c r="F555" s="269">
        <v>5392</v>
      </c>
      <c r="G555" s="270">
        <v>0.26300000000000001</v>
      </c>
      <c r="H555" s="270">
        <v>0.38200000000000001</v>
      </c>
      <c r="I555" s="270">
        <v>4.0000000000000001E-3</v>
      </c>
      <c r="J555" s="270">
        <v>3.5000000000000003E-2</v>
      </c>
      <c r="K555" s="270">
        <v>8.4000000000000005E-2</v>
      </c>
      <c r="L555" s="270">
        <v>8.2833333333333425E-2</v>
      </c>
      <c r="M555" s="271">
        <v>48.775964391691396</v>
      </c>
      <c r="N555" s="269">
        <v>5769</v>
      </c>
      <c r="O555" s="269">
        <v>6172</v>
      </c>
      <c r="P555" s="269">
        <v>6604</v>
      </c>
      <c r="Q555" s="269">
        <v>7066</v>
      </c>
      <c r="R555" s="269">
        <v>7560</v>
      </c>
      <c r="S555" s="269" t="s">
        <v>202</v>
      </c>
      <c r="T555" s="270">
        <v>0.28100000000000003</v>
      </c>
      <c r="U555" s="270">
        <v>0.30099999999999999</v>
      </c>
      <c r="V555" s="270">
        <v>0.32200000000000001</v>
      </c>
      <c r="W555" s="270">
        <v>0.34499999999999997</v>
      </c>
      <c r="X555" s="270">
        <v>0.36899999999999999</v>
      </c>
      <c r="Y555" s="270">
        <v>0.40799999999999997</v>
      </c>
      <c r="Z555" s="270">
        <v>0.436</v>
      </c>
      <c r="AA555" s="270">
        <v>0.46600000000000003</v>
      </c>
      <c r="AB555" s="270">
        <v>0.498</v>
      </c>
      <c r="AC555" s="270">
        <v>0.53200000000000003</v>
      </c>
      <c r="AD555" s="270">
        <v>4.0000000000000001E-3</v>
      </c>
      <c r="AE555" s="270">
        <v>4.0000000000000001E-3</v>
      </c>
      <c r="AF555" s="270">
        <v>5.0000000000000001E-3</v>
      </c>
      <c r="AG555" s="270">
        <v>5.0000000000000001E-3</v>
      </c>
      <c r="AH555" s="270">
        <v>5.0000000000000001E-3</v>
      </c>
      <c r="AI555" s="270">
        <v>3.7999999999999999E-2</v>
      </c>
      <c r="AJ555" s="270">
        <v>4.1000000000000002E-2</v>
      </c>
      <c r="AK555" s="270">
        <v>4.3999999999999997E-2</v>
      </c>
      <c r="AL555" s="270">
        <v>4.7E-2</v>
      </c>
      <c r="AM555" s="270">
        <v>0.05</v>
      </c>
      <c r="AN555" s="270">
        <v>8.5999999999999993E-2</v>
      </c>
      <c r="AO555" s="270">
        <v>0.09</v>
      </c>
      <c r="AP555" s="270">
        <v>9.1999999999999998E-2</v>
      </c>
      <c r="AQ555" s="270">
        <v>9.4E-2</v>
      </c>
      <c r="AR555" s="270">
        <v>9.6000000000000002E-2</v>
      </c>
      <c r="AS555" s="270">
        <v>8.5000000000000006E-2</v>
      </c>
      <c r="AT555" s="270">
        <v>8.8999999999999996E-2</v>
      </c>
      <c r="AU555" s="270">
        <v>9.4E-2</v>
      </c>
      <c r="AV555" s="270">
        <v>9.8000000000000004E-2</v>
      </c>
      <c r="AW555" s="270">
        <v>0.10299999999999999</v>
      </c>
      <c r="AX555" s="270">
        <v>0</v>
      </c>
      <c r="AY555" s="270">
        <v>0</v>
      </c>
      <c r="AZ555" s="270">
        <v>0</v>
      </c>
      <c r="BA555" s="270">
        <v>0</v>
      </c>
      <c r="BB555" s="270">
        <v>0</v>
      </c>
      <c r="BC555" s="270">
        <v>0</v>
      </c>
      <c r="BD555" s="270">
        <v>0</v>
      </c>
      <c r="BE555" s="270">
        <v>0</v>
      </c>
      <c r="BF555" s="270">
        <v>0</v>
      </c>
      <c r="BG555" s="270">
        <v>0</v>
      </c>
    </row>
    <row r="556" spans="1:59">
      <c r="A556" s="267" t="s">
        <v>930</v>
      </c>
      <c r="B556" s="268" t="s">
        <v>395</v>
      </c>
      <c r="C556" s="268">
        <v>0</v>
      </c>
      <c r="D556" s="268">
        <v>0</v>
      </c>
      <c r="E556" s="268"/>
      <c r="F556" s="269" t="e">
        <v>#N/A</v>
      </c>
      <c r="G556" s="270">
        <v>0</v>
      </c>
      <c r="H556" s="270">
        <v>0</v>
      </c>
      <c r="I556" s="270">
        <v>0</v>
      </c>
      <c r="J556" s="270">
        <v>0</v>
      </c>
      <c r="K556" s="270">
        <v>0</v>
      </c>
      <c r="L556" s="270" t="e">
        <v>#VALUE!</v>
      </c>
      <c r="M556" s="271" t="s">
        <v>395</v>
      </c>
      <c r="N556" s="269">
        <v>0</v>
      </c>
      <c r="O556" s="269">
        <v>0</v>
      </c>
      <c r="P556" s="269">
        <v>0</v>
      </c>
      <c r="Q556" s="269">
        <v>0</v>
      </c>
      <c r="R556" s="269">
        <v>0</v>
      </c>
      <c r="S556" s="269">
        <v>0</v>
      </c>
      <c r="T556" s="270">
        <v>0</v>
      </c>
      <c r="U556" s="270">
        <v>0</v>
      </c>
      <c r="V556" s="270">
        <v>0</v>
      </c>
      <c r="W556" s="270">
        <v>0</v>
      </c>
      <c r="X556" s="270">
        <v>0</v>
      </c>
      <c r="Y556" s="270">
        <v>0</v>
      </c>
      <c r="Z556" s="270">
        <v>0</v>
      </c>
      <c r="AA556" s="270">
        <v>0</v>
      </c>
      <c r="AB556" s="270">
        <v>0</v>
      </c>
      <c r="AC556" s="270">
        <v>0</v>
      </c>
      <c r="AD556" s="270">
        <v>0</v>
      </c>
      <c r="AE556" s="270">
        <v>0</v>
      </c>
      <c r="AF556" s="270">
        <v>0</v>
      </c>
      <c r="AG556" s="270">
        <v>0</v>
      </c>
      <c r="AH556" s="270">
        <v>0</v>
      </c>
      <c r="AI556" s="270">
        <v>0</v>
      </c>
      <c r="AJ556" s="270">
        <v>0</v>
      </c>
      <c r="AK556" s="270">
        <v>0</v>
      </c>
      <c r="AL556" s="270">
        <v>0</v>
      </c>
      <c r="AM556" s="270">
        <v>0</v>
      </c>
      <c r="AN556" s="270">
        <v>0</v>
      </c>
      <c r="AO556" s="270">
        <v>0</v>
      </c>
      <c r="AP556" s="270">
        <v>0</v>
      </c>
      <c r="AQ556" s="270">
        <v>0</v>
      </c>
      <c r="AR556" s="270">
        <v>0</v>
      </c>
      <c r="AS556" s="270">
        <v>0</v>
      </c>
      <c r="AT556" s="270">
        <v>0</v>
      </c>
      <c r="AU556" s="270">
        <v>0</v>
      </c>
      <c r="AV556" s="270">
        <v>0</v>
      </c>
      <c r="AW556" s="270">
        <v>0</v>
      </c>
      <c r="AX556" s="270">
        <v>0</v>
      </c>
      <c r="AY556" s="270">
        <v>0</v>
      </c>
      <c r="AZ556" s="270">
        <v>0</v>
      </c>
      <c r="BA556" s="270">
        <v>0</v>
      </c>
      <c r="BB556" s="270">
        <v>0</v>
      </c>
      <c r="BC556" s="270">
        <v>0</v>
      </c>
      <c r="BD556" s="270">
        <v>0</v>
      </c>
      <c r="BE556" s="270">
        <v>0</v>
      </c>
      <c r="BF556" s="270">
        <v>0</v>
      </c>
      <c r="BG556" s="270">
        <v>0</v>
      </c>
    </row>
    <row r="557" spans="1:59">
      <c r="A557" s="267" t="s">
        <v>931</v>
      </c>
      <c r="B557" s="268">
        <v>1.3583333333333336E-2</v>
      </c>
      <c r="C557" s="268">
        <v>7.1999999999999995E-2</v>
      </c>
      <c r="D557" s="268">
        <v>0.01</v>
      </c>
      <c r="E557" s="268"/>
      <c r="F557" s="269">
        <v>100</v>
      </c>
      <c r="G557" s="270">
        <v>5.0000000000000001E-3</v>
      </c>
      <c r="H557" s="270">
        <v>3.0000000000000001E-3</v>
      </c>
      <c r="I557" s="270">
        <v>1E-3</v>
      </c>
      <c r="J557" s="270">
        <v>1E-3</v>
      </c>
      <c r="K557" s="270">
        <v>0</v>
      </c>
      <c r="L557" s="270">
        <v>-6.4166666666666677E-3</v>
      </c>
      <c r="M557" s="271">
        <v>50</v>
      </c>
      <c r="N557" s="269">
        <v>120</v>
      </c>
      <c r="O557" s="269">
        <v>125</v>
      </c>
      <c r="P557" s="269">
        <v>130</v>
      </c>
      <c r="Q557" s="269">
        <v>130</v>
      </c>
      <c r="R557" s="269">
        <v>135</v>
      </c>
      <c r="S557" s="269" t="s">
        <v>139</v>
      </c>
      <c r="T557" s="270">
        <v>1.2E-2</v>
      </c>
      <c r="U557" s="270">
        <v>1.2999999999999999E-2</v>
      </c>
      <c r="V557" s="270">
        <v>1.4E-2</v>
      </c>
      <c r="W557" s="270">
        <v>1.6E-2</v>
      </c>
      <c r="X557" s="270">
        <v>0</v>
      </c>
      <c r="Y557" s="270">
        <v>0</v>
      </c>
      <c r="Z557" s="270">
        <v>0</v>
      </c>
      <c r="AA557" s="270">
        <v>0</v>
      </c>
      <c r="AB557" s="270">
        <v>0</v>
      </c>
      <c r="AC557" s="270">
        <v>0</v>
      </c>
      <c r="AD557" s="270">
        <v>0</v>
      </c>
      <c r="AE557" s="270">
        <v>0</v>
      </c>
      <c r="AF557" s="270">
        <v>0</v>
      </c>
      <c r="AG557" s="270">
        <v>0</v>
      </c>
      <c r="AH557" s="270">
        <v>0</v>
      </c>
      <c r="AI557" s="270">
        <v>0</v>
      </c>
      <c r="AJ557" s="270">
        <v>0</v>
      </c>
      <c r="AK557" s="270">
        <v>0</v>
      </c>
      <c r="AL557" s="270">
        <v>0</v>
      </c>
      <c r="AM557" s="270">
        <v>0</v>
      </c>
      <c r="AN557" s="270">
        <v>0</v>
      </c>
      <c r="AO557" s="270">
        <v>0</v>
      </c>
      <c r="AP557" s="270">
        <v>0</v>
      </c>
      <c r="AQ557" s="270">
        <v>0</v>
      </c>
      <c r="AR557" s="270">
        <v>0</v>
      </c>
      <c r="AS557" s="270">
        <v>-4.0000000000000001E-3</v>
      </c>
      <c r="AT557" s="270">
        <v>-5.0000000000000001E-3</v>
      </c>
      <c r="AU557" s="270">
        <v>-5.0000000000000001E-3</v>
      </c>
      <c r="AV557" s="270">
        <v>-6.0000000000000001E-3</v>
      </c>
      <c r="AW557" s="270">
        <v>0</v>
      </c>
      <c r="AX557" s="270">
        <v>0</v>
      </c>
      <c r="AY557" s="270">
        <v>0</v>
      </c>
      <c r="AZ557" s="270">
        <v>0</v>
      </c>
      <c r="BA557" s="270">
        <v>0</v>
      </c>
      <c r="BB557" s="270">
        <v>0</v>
      </c>
      <c r="BC557" s="270">
        <v>0</v>
      </c>
      <c r="BD557" s="270">
        <v>0</v>
      </c>
      <c r="BE557" s="270">
        <v>0</v>
      </c>
      <c r="BF557" s="270">
        <v>0</v>
      </c>
      <c r="BG557" s="270">
        <v>0</v>
      </c>
    </row>
    <row r="558" spans="1:59">
      <c r="A558" s="267" t="s">
        <v>932</v>
      </c>
      <c r="B558" s="268">
        <v>4.3608333333333329</v>
      </c>
      <c r="C558" s="268">
        <v>16</v>
      </c>
      <c r="D558" s="268">
        <v>0.75603287671232877</v>
      </c>
      <c r="E558" s="268"/>
      <c r="F558" s="269">
        <v>3413</v>
      </c>
      <c r="G558" s="270">
        <v>0.17299999999999999</v>
      </c>
      <c r="H558" s="270">
        <v>0.17</v>
      </c>
      <c r="I558" s="270">
        <v>2.6930000000000001</v>
      </c>
      <c r="J558" s="270">
        <v>0.28000000000000003</v>
      </c>
      <c r="K558" s="270">
        <v>0.126</v>
      </c>
      <c r="L558" s="270">
        <v>0.16280045662100395</v>
      </c>
      <c r="M558" s="271">
        <v>50.688543803105773</v>
      </c>
      <c r="N558" s="269">
        <v>3828</v>
      </c>
      <c r="O558" s="269">
        <v>4211</v>
      </c>
      <c r="P558" s="269">
        <v>4632</v>
      </c>
      <c r="Q558" s="269">
        <v>5095</v>
      </c>
      <c r="R558" s="269">
        <v>5605</v>
      </c>
      <c r="S558" s="269" t="s">
        <v>129</v>
      </c>
      <c r="T558" s="270">
        <v>0.214</v>
      </c>
      <c r="U558" s="270">
        <v>0.23599999999999999</v>
      </c>
      <c r="V558" s="270">
        <v>0.25900000000000001</v>
      </c>
      <c r="W558" s="270">
        <v>0.28499999999999998</v>
      </c>
      <c r="X558" s="270">
        <v>0.314</v>
      </c>
      <c r="Y558" s="270">
        <v>0.26300000000000001</v>
      </c>
      <c r="Z558" s="270">
        <v>0.28899999999999998</v>
      </c>
      <c r="AA558" s="270">
        <v>0.318</v>
      </c>
      <c r="AB558" s="270">
        <v>0.35</v>
      </c>
      <c r="AC558" s="270">
        <v>0.38500000000000001</v>
      </c>
      <c r="AD558" s="270">
        <v>2.73</v>
      </c>
      <c r="AE558" s="270">
        <v>2.867</v>
      </c>
      <c r="AF558" s="270">
        <v>3.01</v>
      </c>
      <c r="AG558" s="270">
        <v>3.161</v>
      </c>
      <c r="AH558" s="270">
        <v>3.319</v>
      </c>
      <c r="AI558" s="270">
        <v>0.29699999999999999</v>
      </c>
      <c r="AJ558" s="270">
        <v>0.312</v>
      </c>
      <c r="AK558" s="270">
        <v>0.32700000000000001</v>
      </c>
      <c r="AL558" s="270">
        <v>0.34300000000000003</v>
      </c>
      <c r="AM558" s="270">
        <v>0.36</v>
      </c>
      <c r="AN558" s="270">
        <v>0.11</v>
      </c>
      <c r="AO558" s="270">
        <v>0.115</v>
      </c>
      <c r="AP558" s="270">
        <v>0.12</v>
      </c>
      <c r="AQ558" s="270">
        <v>0.125</v>
      </c>
      <c r="AR558" s="270">
        <v>0.13</v>
      </c>
      <c r="AS558" s="270">
        <v>0.44600000000000001</v>
      </c>
      <c r="AT558" s="270">
        <v>0.47299999999999998</v>
      </c>
      <c r="AU558" s="270">
        <v>0.501</v>
      </c>
      <c r="AV558" s="270">
        <v>0.53200000000000003</v>
      </c>
      <c r="AW558" s="270">
        <v>0.56399999999999995</v>
      </c>
      <c r="AX558" s="270">
        <v>0</v>
      </c>
      <c r="AY558" s="270">
        <v>0</v>
      </c>
      <c r="AZ558" s="270">
        <v>0</v>
      </c>
      <c r="BA558" s="270">
        <v>0</v>
      </c>
      <c r="BB558" s="270">
        <v>0</v>
      </c>
      <c r="BC558" s="270">
        <v>0</v>
      </c>
      <c r="BD558" s="270">
        <v>0</v>
      </c>
      <c r="BE558" s="270">
        <v>0</v>
      </c>
      <c r="BF558" s="270">
        <v>0</v>
      </c>
      <c r="BG558" s="270">
        <v>0</v>
      </c>
    </row>
    <row r="559" spans="1:59">
      <c r="A559" s="267" t="s">
        <v>933</v>
      </c>
      <c r="B559" s="268">
        <v>0.73233333333333339</v>
      </c>
      <c r="C559" s="268">
        <v>2.13</v>
      </c>
      <c r="D559" s="268">
        <v>1.6849315068493151E-3</v>
      </c>
      <c r="E559" s="268"/>
      <c r="F559" s="269">
        <v>8267</v>
      </c>
      <c r="G559" s="270">
        <v>0.34799999999999998</v>
      </c>
      <c r="H559" s="270">
        <v>0.14399999999999999</v>
      </c>
      <c r="I559" s="270">
        <v>7.0999999999999994E-2</v>
      </c>
      <c r="J559" s="270">
        <v>2.5999999999999999E-2</v>
      </c>
      <c r="K559" s="270">
        <v>1.0999999999999999E-2</v>
      </c>
      <c r="L559" s="270">
        <v>0.13064840182648407</v>
      </c>
      <c r="M559" s="271">
        <v>42.095076811418892</v>
      </c>
      <c r="N559" s="269">
        <v>8300</v>
      </c>
      <c r="O559" s="269">
        <v>8600</v>
      </c>
      <c r="P559" s="269">
        <v>8800</v>
      </c>
      <c r="Q559" s="269">
        <v>9000</v>
      </c>
      <c r="R559" s="269">
        <v>9200</v>
      </c>
      <c r="S559" s="269" t="s">
        <v>168</v>
      </c>
      <c r="T559" s="270">
        <v>0.42</v>
      </c>
      <c r="U559" s="270">
        <v>0.42499999999999999</v>
      </c>
      <c r="V559" s="270">
        <v>0.43</v>
      </c>
      <c r="W559" s="270">
        <v>0.44</v>
      </c>
      <c r="X559" s="270">
        <v>0.45</v>
      </c>
      <c r="Y559" s="270">
        <v>0.185</v>
      </c>
      <c r="Z559" s="270">
        <v>0.19</v>
      </c>
      <c r="AA559" s="270">
        <v>0.19500000000000001</v>
      </c>
      <c r="AB559" s="270">
        <v>0.2</v>
      </c>
      <c r="AC559" s="270">
        <v>0.20499999999999999</v>
      </c>
      <c r="AD559" s="270">
        <v>9.5000000000000001E-2</v>
      </c>
      <c r="AE559" s="270">
        <v>9.5000000000000001E-2</v>
      </c>
      <c r="AF559" s="270">
        <v>0.1</v>
      </c>
      <c r="AG559" s="270">
        <v>0.1</v>
      </c>
      <c r="AH559" s="270">
        <v>0.105</v>
      </c>
      <c r="AI559" s="270">
        <v>0.03</v>
      </c>
      <c r="AJ559" s="270">
        <v>3.5000000000000003E-2</v>
      </c>
      <c r="AK559" s="270">
        <v>3.5000000000000003E-2</v>
      </c>
      <c r="AL559" s="270">
        <v>0.04</v>
      </c>
      <c r="AM559" s="270">
        <v>4.4999999999999998E-2</v>
      </c>
      <c r="AN559" s="270">
        <v>5.0000000000000001E-3</v>
      </c>
      <c r="AO559" s="270">
        <v>5.0000000000000001E-3</v>
      </c>
      <c r="AP559" s="270">
        <v>6.0000000000000001E-3</v>
      </c>
      <c r="AQ559" s="270">
        <v>7.0000000000000001E-3</v>
      </c>
      <c r="AR559" s="270">
        <v>1.4E-2</v>
      </c>
      <c r="AS559" s="270">
        <v>0.16</v>
      </c>
      <c r="AT559" s="270">
        <v>0.16400000000000001</v>
      </c>
      <c r="AU559" s="270">
        <v>0.16700000000000001</v>
      </c>
      <c r="AV559" s="270">
        <v>0.17199999999999999</v>
      </c>
      <c r="AW559" s="270">
        <v>0.17899999999999999</v>
      </c>
      <c r="AX559" s="270">
        <v>0.72699999999999998</v>
      </c>
      <c r="AY559" s="270">
        <v>0</v>
      </c>
      <c r="AZ559" s="270">
        <v>0</v>
      </c>
      <c r="BA559" s="270">
        <v>0</v>
      </c>
      <c r="BB559" s="270">
        <v>0</v>
      </c>
      <c r="BC559" s="270">
        <v>0</v>
      </c>
      <c r="BD559" s="270">
        <v>0</v>
      </c>
      <c r="BE559" s="270">
        <v>0</v>
      </c>
      <c r="BF559" s="270">
        <v>0</v>
      </c>
      <c r="BG559" s="270">
        <v>0</v>
      </c>
    </row>
    <row r="560" spans="1:59">
      <c r="A560" s="267" t="s">
        <v>128</v>
      </c>
      <c r="B560" s="268">
        <v>8.7050833333333344</v>
      </c>
      <c r="C560" s="268">
        <v>28.9</v>
      </c>
      <c r="D560" s="268">
        <v>0.14499999999999999</v>
      </c>
      <c r="E560" s="268"/>
      <c r="F560" s="269">
        <v>53000</v>
      </c>
      <c r="G560" s="270">
        <v>2.5550000000000002</v>
      </c>
      <c r="H560" s="270">
        <v>1.0369999999999999</v>
      </c>
      <c r="I560" s="270">
        <v>1.7770000000000001</v>
      </c>
      <c r="J560" s="270">
        <v>4.9000000000000002E-2</v>
      </c>
      <c r="K560" s="270">
        <v>2</v>
      </c>
      <c r="L560" s="270">
        <v>1.1420833333333347</v>
      </c>
      <c r="M560" s="271">
        <v>48.20754716981132</v>
      </c>
      <c r="N560" s="269">
        <v>54500</v>
      </c>
      <c r="O560" s="269">
        <v>59400</v>
      </c>
      <c r="P560" s="269">
        <v>64700</v>
      </c>
      <c r="Q560" s="269">
        <v>70500</v>
      </c>
      <c r="R560" s="269">
        <v>76800</v>
      </c>
      <c r="S560" s="269" t="s">
        <v>128</v>
      </c>
      <c r="T560" s="270">
        <v>2.66</v>
      </c>
      <c r="U560" s="270">
        <v>2.8809999999999998</v>
      </c>
      <c r="V560" s="270">
        <v>3.1059999999999999</v>
      </c>
      <c r="W560" s="270">
        <v>3.3490000000000002</v>
      </c>
      <c r="X560" s="270">
        <v>3.61</v>
      </c>
      <c r="Y560" s="270">
        <v>1.41</v>
      </c>
      <c r="Z560" s="270">
        <v>1.62</v>
      </c>
      <c r="AA560" s="270">
        <v>1.78</v>
      </c>
      <c r="AB560" s="270">
        <v>1.96</v>
      </c>
      <c r="AC560" s="270">
        <v>2.13</v>
      </c>
      <c r="AD560" s="270">
        <v>2</v>
      </c>
      <c r="AE560" s="270">
        <v>2.2999999999999998</v>
      </c>
      <c r="AF560" s="270">
        <v>2.5299999999999998</v>
      </c>
      <c r="AG560" s="270">
        <v>2.78</v>
      </c>
      <c r="AH560" s="270">
        <v>3.02</v>
      </c>
      <c r="AI560" s="270">
        <v>0.15</v>
      </c>
      <c r="AJ560" s="270">
        <v>0.17</v>
      </c>
      <c r="AK560" s="270">
        <v>0.19</v>
      </c>
      <c r="AL560" s="270">
        <v>0.21</v>
      </c>
      <c r="AM560" s="270">
        <v>0.23</v>
      </c>
      <c r="AN560" s="270">
        <v>1.42</v>
      </c>
      <c r="AO560" s="270">
        <v>1.63</v>
      </c>
      <c r="AP560" s="270">
        <v>1.79</v>
      </c>
      <c r="AQ560" s="270">
        <v>1.97</v>
      </c>
      <c r="AR560" s="270">
        <v>2.14</v>
      </c>
      <c r="AS560" s="270">
        <v>1.1919999999999999</v>
      </c>
      <c r="AT560" s="270">
        <v>1.37</v>
      </c>
      <c r="AU560" s="270">
        <v>1.5069999999999999</v>
      </c>
      <c r="AV560" s="270">
        <v>1.6579999999999999</v>
      </c>
      <c r="AW560" s="270">
        <v>1.8</v>
      </c>
      <c r="AX560" s="270">
        <v>0</v>
      </c>
      <c r="AY560" s="270">
        <v>0</v>
      </c>
      <c r="AZ560" s="270">
        <v>0</v>
      </c>
      <c r="BA560" s="270">
        <v>0</v>
      </c>
      <c r="BB560" s="270">
        <v>0</v>
      </c>
      <c r="BC560" s="270">
        <v>0</v>
      </c>
      <c r="BD560" s="270">
        <v>0</v>
      </c>
      <c r="BE560" s="270">
        <v>0</v>
      </c>
      <c r="BF560" s="270">
        <v>0</v>
      </c>
      <c r="BG560" s="270">
        <v>0</v>
      </c>
    </row>
    <row r="561" spans="1:59">
      <c r="A561" s="267" t="s">
        <v>934</v>
      </c>
      <c r="B561" s="268">
        <v>0.22383333333333333</v>
      </c>
      <c r="C561" s="268">
        <v>0.32900000000000001</v>
      </c>
      <c r="D561" s="268">
        <v>0</v>
      </c>
      <c r="E561" s="268"/>
      <c r="F561" s="269">
        <v>3770</v>
      </c>
      <c r="G561" s="270">
        <v>0.185</v>
      </c>
      <c r="H561" s="270">
        <v>7.0000000000000001E-3</v>
      </c>
      <c r="I561" s="270">
        <v>0</v>
      </c>
      <c r="J561" s="270">
        <v>2E-3</v>
      </c>
      <c r="K561" s="270">
        <v>0.01</v>
      </c>
      <c r="L561" s="270">
        <v>1.9833333333333314E-2</v>
      </c>
      <c r="M561" s="271">
        <v>49.071618037135281</v>
      </c>
      <c r="N561" s="269">
        <v>3852</v>
      </c>
      <c r="O561" s="269">
        <v>3966</v>
      </c>
      <c r="P561" s="269">
        <v>4083</v>
      </c>
      <c r="Q561" s="269">
        <v>4205</v>
      </c>
      <c r="R561" s="269">
        <v>4329</v>
      </c>
      <c r="S561" s="269" t="s">
        <v>128</v>
      </c>
      <c r="T561" s="270">
        <v>0.2</v>
      </c>
      <c r="U561" s="270">
        <v>0.215</v>
      </c>
      <c r="V561" s="270">
        <v>0.23</v>
      </c>
      <c r="W561" s="270">
        <v>0.25</v>
      </c>
      <c r="X561" s="270">
        <v>0.28000000000000003</v>
      </c>
      <c r="Y561" s="270">
        <v>3.0000000000000001E-3</v>
      </c>
      <c r="Z561" s="270">
        <v>2E-3</v>
      </c>
      <c r="AA561" s="270">
        <v>2E-3</v>
      </c>
      <c r="AB561" s="270">
        <v>2E-3</v>
      </c>
      <c r="AC561" s="270">
        <v>2E-3</v>
      </c>
      <c r="AD561" s="270">
        <v>0</v>
      </c>
      <c r="AE561" s="270">
        <v>0</v>
      </c>
      <c r="AF561" s="270">
        <v>0</v>
      </c>
      <c r="AG561" s="270">
        <v>0</v>
      </c>
      <c r="AH561" s="270">
        <v>0</v>
      </c>
      <c r="AI561" s="270">
        <v>2E-3</v>
      </c>
      <c r="AJ561" s="270">
        <v>2E-3</v>
      </c>
      <c r="AK561" s="270">
        <v>2E-3</v>
      </c>
      <c r="AL561" s="270">
        <v>2E-3</v>
      </c>
      <c r="AM561" s="270">
        <v>2E-3</v>
      </c>
      <c r="AN561" s="270">
        <v>0.01</v>
      </c>
      <c r="AO561" s="270">
        <v>0.01</v>
      </c>
      <c r="AP561" s="270">
        <v>0.01</v>
      </c>
      <c r="AQ561" s="270">
        <v>0.01</v>
      </c>
      <c r="AR561" s="270">
        <v>0.01</v>
      </c>
      <c r="AS561" s="270">
        <v>0.01</v>
      </c>
      <c r="AT561" s="270">
        <v>0.01</v>
      </c>
      <c r="AU561" s="270">
        <v>0.01</v>
      </c>
      <c r="AV561" s="270">
        <v>0.01</v>
      </c>
      <c r="AW561" s="270">
        <v>0.01</v>
      </c>
      <c r="AX561" s="270">
        <v>0</v>
      </c>
      <c r="AY561" s="270">
        <v>0</v>
      </c>
      <c r="AZ561" s="270">
        <v>0</v>
      </c>
      <c r="BA561" s="270">
        <v>0</v>
      </c>
      <c r="BB561" s="270">
        <v>0</v>
      </c>
      <c r="BC561" s="270">
        <v>0</v>
      </c>
      <c r="BD561" s="270">
        <v>0</v>
      </c>
      <c r="BE561" s="270">
        <v>0</v>
      </c>
      <c r="BF561" s="270">
        <v>0</v>
      </c>
      <c r="BG561" s="270">
        <v>0</v>
      </c>
    </row>
    <row r="562" spans="1:59">
      <c r="A562" s="267" t="s">
        <v>935</v>
      </c>
      <c r="B562" s="268">
        <v>0.35458333333333331</v>
      </c>
      <c r="C562" s="268">
        <v>0.621</v>
      </c>
      <c r="D562" s="268">
        <v>0</v>
      </c>
      <c r="E562" s="268"/>
      <c r="F562" s="269">
        <v>4358</v>
      </c>
      <c r="G562" s="270">
        <v>0.30299999999999999</v>
      </c>
      <c r="H562" s="270">
        <v>5.0000000000000001E-3</v>
      </c>
      <c r="I562" s="270">
        <v>0</v>
      </c>
      <c r="J562" s="270">
        <v>0</v>
      </c>
      <c r="K562" s="270">
        <v>0.01</v>
      </c>
      <c r="L562" s="270">
        <v>3.6583333333333301E-2</v>
      </c>
      <c r="M562" s="271">
        <v>69.527306103717308</v>
      </c>
      <c r="N562" s="269">
        <v>4430</v>
      </c>
      <c r="O562" s="269">
        <v>4510</v>
      </c>
      <c r="P562" s="269">
        <v>4595</v>
      </c>
      <c r="Q562" s="269">
        <v>4735</v>
      </c>
      <c r="R562" s="269">
        <v>4815</v>
      </c>
      <c r="S562" s="269" t="s">
        <v>128</v>
      </c>
      <c r="T562" s="270">
        <v>0.33</v>
      </c>
      <c r="U562" s="270">
        <v>0.35</v>
      </c>
      <c r="V562" s="270">
        <v>0.375</v>
      </c>
      <c r="W562" s="270">
        <v>0.4</v>
      </c>
      <c r="X562" s="270">
        <v>0.45</v>
      </c>
      <c r="Y562" s="270">
        <v>5.0000000000000001E-3</v>
      </c>
      <c r="Z562" s="270">
        <v>5.0000000000000001E-3</v>
      </c>
      <c r="AA562" s="270">
        <v>5.0000000000000001E-3</v>
      </c>
      <c r="AB562" s="270">
        <v>5.0000000000000001E-3</v>
      </c>
      <c r="AC562" s="270">
        <v>5.0000000000000001E-3</v>
      </c>
      <c r="AD562" s="270">
        <v>0</v>
      </c>
      <c r="AE562" s="270">
        <v>0</v>
      </c>
      <c r="AF562" s="270">
        <v>0</v>
      </c>
      <c r="AG562" s="270">
        <v>0</v>
      </c>
      <c r="AH562" s="270">
        <v>0</v>
      </c>
      <c r="AI562" s="270">
        <v>1E-3</v>
      </c>
      <c r="AJ562" s="270">
        <v>1E-3</v>
      </c>
      <c r="AK562" s="270">
        <v>1E-3</v>
      </c>
      <c r="AL562" s="270">
        <v>1E-3</v>
      </c>
      <c r="AM562" s="270">
        <v>1E-3</v>
      </c>
      <c r="AN562" s="270">
        <v>1.4999999999999999E-2</v>
      </c>
      <c r="AO562" s="270">
        <v>1.6E-2</v>
      </c>
      <c r="AP562" s="270">
        <v>1.6E-2</v>
      </c>
      <c r="AQ562" s="270">
        <v>1.7000000000000001E-2</v>
      </c>
      <c r="AR562" s="270">
        <v>1.7000000000000001E-2</v>
      </c>
      <c r="AS562" s="270">
        <v>3.1E-2</v>
      </c>
      <c r="AT562" s="270">
        <v>3.2000000000000001E-2</v>
      </c>
      <c r="AU562" s="270">
        <v>3.2000000000000001E-2</v>
      </c>
      <c r="AV562" s="270">
        <v>3.4000000000000002E-2</v>
      </c>
      <c r="AW562" s="270">
        <v>3.5000000000000003E-2</v>
      </c>
      <c r="AX562" s="270">
        <v>0</v>
      </c>
      <c r="AY562" s="270">
        <v>0</v>
      </c>
      <c r="AZ562" s="270">
        <v>0</v>
      </c>
      <c r="BA562" s="270">
        <v>0</v>
      </c>
      <c r="BB562" s="270">
        <v>0</v>
      </c>
      <c r="BC562" s="270">
        <v>0</v>
      </c>
      <c r="BD562" s="270">
        <v>0</v>
      </c>
      <c r="BE562" s="270">
        <v>0</v>
      </c>
      <c r="BF562" s="270">
        <v>0</v>
      </c>
      <c r="BG562" s="270">
        <v>0</v>
      </c>
    </row>
    <row r="563" spans="1:59">
      <c r="A563" s="267" t="s">
        <v>936</v>
      </c>
      <c r="B563" s="268">
        <v>1.0750000000000001E-2</v>
      </c>
      <c r="C563" s="268">
        <v>0.08</v>
      </c>
      <c r="D563" s="268">
        <v>0</v>
      </c>
      <c r="E563" s="268"/>
      <c r="F563" s="269">
        <v>900</v>
      </c>
      <c r="G563" s="270">
        <v>0</v>
      </c>
      <c r="H563" s="270">
        <v>1E-3</v>
      </c>
      <c r="I563" s="270">
        <v>0</v>
      </c>
      <c r="J563" s="270">
        <v>3.0000000000000001E-3</v>
      </c>
      <c r="K563" s="270">
        <v>7.0000000000000001E-3</v>
      </c>
      <c r="L563" s="270">
        <v>-2.4999999999999849E-4</v>
      </c>
      <c r="M563" s="271">
        <v>0</v>
      </c>
      <c r="N563" s="269">
        <v>900</v>
      </c>
      <c r="O563" s="269">
        <v>900</v>
      </c>
      <c r="P563" s="269">
        <v>900</v>
      </c>
      <c r="Q563" s="269">
        <v>900</v>
      </c>
      <c r="R563" s="269">
        <v>900</v>
      </c>
      <c r="S563" s="269" t="s">
        <v>187</v>
      </c>
      <c r="T563" s="270">
        <v>0</v>
      </c>
      <c r="U563" s="270">
        <v>0</v>
      </c>
      <c r="V563" s="270">
        <v>0</v>
      </c>
      <c r="W563" s="270">
        <v>0</v>
      </c>
      <c r="X563" s="270">
        <v>0</v>
      </c>
      <c r="Y563" s="270">
        <v>1E-3</v>
      </c>
      <c r="Z563" s="270">
        <v>1E-3</v>
      </c>
      <c r="AA563" s="270">
        <v>1E-3</v>
      </c>
      <c r="AB563" s="270">
        <v>1E-3</v>
      </c>
      <c r="AC563" s="270">
        <v>1E-3</v>
      </c>
      <c r="AD563" s="270">
        <v>0</v>
      </c>
      <c r="AE563" s="270">
        <v>0</v>
      </c>
      <c r="AF563" s="270">
        <v>0</v>
      </c>
      <c r="AG563" s="270">
        <v>0</v>
      </c>
      <c r="AH563" s="270">
        <v>0</v>
      </c>
      <c r="AI563" s="270">
        <v>5.0000000000000001E-3</v>
      </c>
      <c r="AJ563" s="270">
        <v>5.0000000000000001E-3</v>
      </c>
      <c r="AK563" s="270">
        <v>5.0000000000000001E-3</v>
      </c>
      <c r="AL563" s="270">
        <v>5.0000000000000001E-3</v>
      </c>
      <c r="AM563" s="270">
        <v>5.0000000000000001E-3</v>
      </c>
      <c r="AN563" s="270">
        <v>0.01</v>
      </c>
      <c r="AO563" s="270">
        <v>0.01</v>
      </c>
      <c r="AP563" s="270">
        <v>0.01</v>
      </c>
      <c r="AQ563" s="270">
        <v>0.01</v>
      </c>
      <c r="AR563" s="270">
        <v>0.01</v>
      </c>
      <c r="AS563" s="270">
        <v>-5.0000000000000001E-3</v>
      </c>
      <c r="AT563" s="270">
        <v>-5.0000000000000001E-3</v>
      </c>
      <c r="AU563" s="270">
        <v>-5.0000000000000001E-3</v>
      </c>
      <c r="AV563" s="270">
        <v>-5.0000000000000001E-3</v>
      </c>
      <c r="AW563" s="270">
        <v>-5.0000000000000001E-3</v>
      </c>
      <c r="AX563" s="270">
        <v>0</v>
      </c>
      <c r="AY563" s="270">
        <v>0</v>
      </c>
      <c r="AZ563" s="270">
        <v>0</v>
      </c>
      <c r="BA563" s="270">
        <v>0</v>
      </c>
      <c r="BB563" s="270">
        <v>0</v>
      </c>
      <c r="BC563" s="270">
        <v>0</v>
      </c>
      <c r="BD563" s="270">
        <v>0</v>
      </c>
      <c r="BE563" s="270">
        <v>0</v>
      </c>
      <c r="BF563" s="270">
        <v>0</v>
      </c>
      <c r="BG563" s="270">
        <v>0</v>
      </c>
    </row>
    <row r="564" spans="1:59">
      <c r="A564" s="267" t="s">
        <v>937</v>
      </c>
      <c r="B564" s="268">
        <v>0.3115</v>
      </c>
      <c r="C564" s="268">
        <v>0.66999999999999993</v>
      </c>
      <c r="D564" s="268">
        <v>5.0328767123287666E-3</v>
      </c>
      <c r="E564" s="268"/>
      <c r="F564" s="269">
        <v>2530</v>
      </c>
      <c r="G564" s="270">
        <v>0.128</v>
      </c>
      <c r="H564" s="270">
        <v>0.05</v>
      </c>
      <c r="I564" s="270">
        <v>1.4999999999999999E-2</v>
      </c>
      <c r="J564" s="270">
        <v>6.5000000000000002E-2</v>
      </c>
      <c r="K564" s="270">
        <v>0.03</v>
      </c>
      <c r="L564" s="270">
        <v>1.8467123287671194E-2</v>
      </c>
      <c r="M564" s="271">
        <v>50.59288537549407</v>
      </c>
      <c r="N564" s="269">
        <v>2675</v>
      </c>
      <c r="O564" s="269">
        <v>2700</v>
      </c>
      <c r="P564" s="269">
        <v>2750</v>
      </c>
      <c r="Q564" s="269">
        <v>2800</v>
      </c>
      <c r="R564" s="269">
        <v>2825</v>
      </c>
      <c r="S564" s="269" t="s">
        <v>218</v>
      </c>
      <c r="T564" s="270">
        <v>0.14399999999999999</v>
      </c>
      <c r="U564" s="270">
        <v>0.14599999999999999</v>
      </c>
      <c r="V564" s="270">
        <v>0.14899999999999999</v>
      </c>
      <c r="W564" s="270">
        <v>0.151</v>
      </c>
      <c r="X564" s="270">
        <v>0.153</v>
      </c>
      <c r="Y564" s="270">
        <v>4.2999999999999997E-2</v>
      </c>
      <c r="Z564" s="270">
        <v>4.2999999999999997E-2</v>
      </c>
      <c r="AA564" s="270">
        <v>4.3999999999999997E-2</v>
      </c>
      <c r="AB564" s="270">
        <v>4.4999999999999998E-2</v>
      </c>
      <c r="AC564" s="270">
        <v>4.4999999999999998E-2</v>
      </c>
      <c r="AD564" s="270">
        <v>1.4E-2</v>
      </c>
      <c r="AE564" s="270">
        <v>1.4E-2</v>
      </c>
      <c r="AF564" s="270">
        <v>1.4E-2</v>
      </c>
      <c r="AG564" s="270">
        <v>1.4E-2</v>
      </c>
      <c r="AH564" s="270">
        <v>1.4E-2</v>
      </c>
      <c r="AI564" s="270">
        <v>7.8E-2</v>
      </c>
      <c r="AJ564" s="270">
        <v>7.8E-2</v>
      </c>
      <c r="AK564" s="270">
        <v>0.08</v>
      </c>
      <c r="AL564" s="270">
        <v>8.1000000000000003E-2</v>
      </c>
      <c r="AM564" s="270">
        <v>8.2000000000000003E-2</v>
      </c>
      <c r="AN564" s="270">
        <v>3.0000000000000001E-3</v>
      </c>
      <c r="AO564" s="270">
        <v>3.0000000000000001E-3</v>
      </c>
      <c r="AP564" s="270">
        <v>3.0000000000000001E-3</v>
      </c>
      <c r="AQ564" s="270">
        <v>3.0000000000000001E-3</v>
      </c>
      <c r="AR564" s="270">
        <v>3.0000000000000001E-3</v>
      </c>
      <c r="AS564" s="270">
        <v>2.7E-2</v>
      </c>
      <c r="AT564" s="270">
        <v>2.7E-2</v>
      </c>
      <c r="AU564" s="270">
        <v>2.8000000000000001E-2</v>
      </c>
      <c r="AV564" s="270">
        <v>2.8000000000000001E-2</v>
      </c>
      <c r="AW564" s="270">
        <v>2.8000000000000001E-2</v>
      </c>
      <c r="AX564" s="270">
        <v>0.36</v>
      </c>
      <c r="AY564" s="270">
        <v>0</v>
      </c>
      <c r="AZ564" s="270">
        <v>0</v>
      </c>
      <c r="BA564" s="270">
        <v>0</v>
      </c>
      <c r="BB564" s="270">
        <v>0</v>
      </c>
      <c r="BC564" s="270">
        <v>0</v>
      </c>
      <c r="BD564" s="270">
        <v>0</v>
      </c>
      <c r="BE564" s="270">
        <v>0</v>
      </c>
      <c r="BF564" s="270">
        <v>0</v>
      </c>
      <c r="BG564" s="270">
        <v>0</v>
      </c>
    </row>
    <row r="565" spans="1:59">
      <c r="A565" s="267" t="s">
        <v>938</v>
      </c>
      <c r="B565" s="268">
        <v>0.30941666666666662</v>
      </c>
      <c r="C565" s="268">
        <v>0.66700000000000004</v>
      </c>
      <c r="D565" s="268">
        <v>0</v>
      </c>
      <c r="E565" s="268"/>
      <c r="F565" s="269">
        <v>4275</v>
      </c>
      <c r="G565" s="270">
        <v>0.13200000000000001</v>
      </c>
      <c r="H565" s="270">
        <v>3.1E-2</v>
      </c>
      <c r="I565" s="270">
        <v>0.01</v>
      </c>
      <c r="J565" s="270">
        <v>0.1</v>
      </c>
      <c r="K565" s="270">
        <v>0</v>
      </c>
      <c r="L565" s="270">
        <v>3.6416666666666597E-2</v>
      </c>
      <c r="M565" s="271">
        <v>30.87719298245614</v>
      </c>
      <c r="N565" s="269">
        <v>6382</v>
      </c>
      <c r="O565" s="269">
        <v>8288</v>
      </c>
      <c r="P565" s="269">
        <v>11362</v>
      </c>
      <c r="Q565" s="269">
        <v>15576</v>
      </c>
      <c r="R565" s="269">
        <v>21353</v>
      </c>
      <c r="S565" s="269" t="s">
        <v>136</v>
      </c>
      <c r="T565" s="270">
        <v>0.17399999999999999</v>
      </c>
      <c r="U565" s="270">
        <v>0.23100000000000001</v>
      </c>
      <c r="V565" s="270">
        <v>0.316</v>
      </c>
      <c r="W565" s="270">
        <v>0.434</v>
      </c>
      <c r="X565" s="270">
        <v>0.59499999999999997</v>
      </c>
      <c r="Y565" s="270">
        <v>0.03</v>
      </c>
      <c r="Z565" s="270">
        <v>0.04</v>
      </c>
      <c r="AA565" s="270">
        <v>0.05</v>
      </c>
      <c r="AB565" s="270">
        <v>7.3999999999999996E-2</v>
      </c>
      <c r="AC565" s="270">
        <v>0.10199999999999999</v>
      </c>
      <c r="AD565" s="270">
        <v>1.7999999999999999E-2</v>
      </c>
      <c r="AE565" s="270">
        <v>2.4E-2</v>
      </c>
      <c r="AF565" s="270">
        <v>3.3000000000000002E-2</v>
      </c>
      <c r="AG565" s="270">
        <v>4.5999999999999999E-2</v>
      </c>
      <c r="AH565" s="270">
        <v>6.3E-2</v>
      </c>
      <c r="AI565" s="270">
        <v>0.14499999999999999</v>
      </c>
      <c r="AJ565" s="270">
        <v>0.191</v>
      </c>
      <c r="AK565" s="270">
        <v>0.26200000000000001</v>
      </c>
      <c r="AL565" s="270">
        <v>0.36</v>
      </c>
      <c r="AM565" s="270">
        <v>0.49299999999999999</v>
      </c>
      <c r="AN565" s="270">
        <v>7.0000000000000001E-3</v>
      </c>
      <c r="AO565" s="270">
        <v>8.9999999999999993E-3</v>
      </c>
      <c r="AP565" s="270">
        <v>1.2999999999999999E-2</v>
      </c>
      <c r="AQ565" s="270">
        <v>1.7999999999999999E-2</v>
      </c>
      <c r="AR565" s="270">
        <v>2.4E-2</v>
      </c>
      <c r="AS565" s="270">
        <v>2.8000000000000001E-2</v>
      </c>
      <c r="AT565" s="270">
        <v>3.7999999999999999E-2</v>
      </c>
      <c r="AU565" s="270">
        <v>5.1999999999999998E-2</v>
      </c>
      <c r="AV565" s="270">
        <v>7.0999999999999994E-2</v>
      </c>
      <c r="AW565" s="270">
        <v>9.7000000000000003E-2</v>
      </c>
      <c r="AX565" s="270">
        <v>0</v>
      </c>
      <c r="AY565" s="270">
        <v>0</v>
      </c>
      <c r="AZ565" s="270">
        <v>0</v>
      </c>
      <c r="BA565" s="270">
        <v>0</v>
      </c>
      <c r="BB565" s="270">
        <v>0</v>
      </c>
      <c r="BC565" s="270">
        <v>0</v>
      </c>
      <c r="BD565" s="270">
        <v>0</v>
      </c>
      <c r="BE565" s="270">
        <v>0</v>
      </c>
      <c r="BF565" s="270">
        <v>0</v>
      </c>
      <c r="BG565" s="270">
        <v>0</v>
      </c>
    </row>
    <row r="566" spans="1:59">
      <c r="A566" s="267" t="s">
        <v>939</v>
      </c>
      <c r="B566" s="268">
        <v>36.966666666666661</v>
      </c>
      <c r="C566" s="268">
        <v>123</v>
      </c>
      <c r="D566" s="268">
        <v>0.20403013698630135</v>
      </c>
      <c r="E566" s="268"/>
      <c r="F566" s="269">
        <v>327423</v>
      </c>
      <c r="G566" s="270">
        <v>14.54</v>
      </c>
      <c r="H566" s="270">
        <v>9.76</v>
      </c>
      <c r="I566" s="270">
        <v>5.52</v>
      </c>
      <c r="J566" s="270">
        <v>0.99</v>
      </c>
      <c r="K566" s="270">
        <v>4.57</v>
      </c>
      <c r="L566" s="270">
        <v>1.3826365296803615</v>
      </c>
      <c r="M566" s="271">
        <v>44.407387385736492</v>
      </c>
      <c r="N566" s="269">
        <v>350000</v>
      </c>
      <c r="O566" s="269">
        <v>401000</v>
      </c>
      <c r="P566" s="269">
        <v>453000</v>
      </c>
      <c r="Q566" s="269">
        <v>505000</v>
      </c>
      <c r="R566" s="269">
        <v>557000</v>
      </c>
      <c r="S566" s="269" t="s">
        <v>192</v>
      </c>
      <c r="T566" s="270">
        <v>17.797000000000001</v>
      </c>
      <c r="U566" s="270">
        <v>19.317</v>
      </c>
      <c r="V566" s="270">
        <v>20.838000000000001</v>
      </c>
      <c r="W566" s="270">
        <v>22.725000000000001</v>
      </c>
      <c r="X566" s="270">
        <v>25.065000000000001</v>
      </c>
      <c r="Y566" s="270">
        <v>6.6970000000000001</v>
      </c>
      <c r="Z566" s="270">
        <v>8.0459999999999994</v>
      </c>
      <c r="AA566" s="270">
        <v>8.5459999999999994</v>
      </c>
      <c r="AB566" s="270">
        <v>9.1660000000000004</v>
      </c>
      <c r="AC566" s="270">
        <v>9.9350000000000005</v>
      </c>
      <c r="AD566" s="270">
        <v>12.38</v>
      </c>
      <c r="AE566" s="270">
        <v>14.43</v>
      </c>
      <c r="AF566" s="270">
        <v>14.43</v>
      </c>
      <c r="AG566" s="270">
        <v>14.43</v>
      </c>
      <c r="AH566" s="270">
        <v>14.43</v>
      </c>
      <c r="AI566" s="270">
        <v>1.3720000000000001</v>
      </c>
      <c r="AJ566" s="270">
        <v>1.4890000000000001</v>
      </c>
      <c r="AK566" s="270">
        <v>1.6060000000000001</v>
      </c>
      <c r="AL566" s="270">
        <v>1.7509999999999999</v>
      </c>
      <c r="AM566" s="270">
        <v>1.931</v>
      </c>
      <c r="AN566" s="270">
        <v>0.73399999999999999</v>
      </c>
      <c r="AO566" s="270">
        <v>0.83</v>
      </c>
      <c r="AP566" s="270">
        <v>0.872</v>
      </c>
      <c r="AQ566" s="270">
        <v>0.92200000000000004</v>
      </c>
      <c r="AR566" s="270">
        <v>0.98599999999999999</v>
      </c>
      <c r="AS566" s="270">
        <v>3.633</v>
      </c>
      <c r="AT566" s="270">
        <v>3.895</v>
      </c>
      <c r="AU566" s="270">
        <v>4.0880000000000001</v>
      </c>
      <c r="AV566" s="270">
        <v>4.3259999999999996</v>
      </c>
      <c r="AW566" s="270">
        <v>4.6219999999999999</v>
      </c>
      <c r="AX566" s="270">
        <v>0</v>
      </c>
      <c r="AY566" s="270">
        <v>0</v>
      </c>
      <c r="AZ566" s="270">
        <v>0</v>
      </c>
      <c r="BA566" s="270">
        <v>0</v>
      </c>
      <c r="BB566" s="270">
        <v>0</v>
      </c>
      <c r="BC566" s="270">
        <v>2.2000000000000002</v>
      </c>
      <c r="BD566" s="270">
        <v>0</v>
      </c>
      <c r="BE566" s="270">
        <v>-2</v>
      </c>
      <c r="BF566" s="270">
        <v>-0.2</v>
      </c>
      <c r="BG566" s="270">
        <v>0</v>
      </c>
    </row>
    <row r="567" spans="1:59">
      <c r="A567" s="267" t="s">
        <v>940</v>
      </c>
      <c r="B567" s="268">
        <v>0.5591666666666667</v>
      </c>
      <c r="C567" s="268">
        <v>1.212</v>
      </c>
      <c r="D567" s="268">
        <v>0</v>
      </c>
      <c r="E567" s="268"/>
      <c r="F567" s="269">
        <v>9447</v>
      </c>
      <c r="G567" s="270">
        <v>0.45200000000000001</v>
      </c>
      <c r="H567" s="270">
        <v>7.9000000000000001E-2</v>
      </c>
      <c r="I567" s="270">
        <v>0</v>
      </c>
      <c r="J567" s="270">
        <v>0</v>
      </c>
      <c r="K567" s="270">
        <v>0.01</v>
      </c>
      <c r="L567" s="270">
        <v>1.8166666666666664E-2</v>
      </c>
      <c r="M567" s="271">
        <v>47.845876997988782</v>
      </c>
      <c r="N567" s="269">
        <v>10500</v>
      </c>
      <c r="O567" s="269">
        <v>15000</v>
      </c>
      <c r="P567" s="269">
        <v>15000</v>
      </c>
      <c r="Q567" s="269">
        <v>15000</v>
      </c>
      <c r="R567" s="269">
        <v>15000</v>
      </c>
      <c r="S567" s="269" t="s">
        <v>152</v>
      </c>
      <c r="T567" s="270">
        <v>0.54</v>
      </c>
      <c r="U567" s="270">
        <v>0.72499999999999998</v>
      </c>
      <c r="V567" s="270">
        <v>0.72499999999999998</v>
      </c>
      <c r="W567" s="270">
        <v>0.72499999999999998</v>
      </c>
      <c r="X567" s="270">
        <v>0.72499999999999998</v>
      </c>
      <c r="Y567" s="270">
        <v>9.4E-2</v>
      </c>
      <c r="Z567" s="270">
        <v>0.127</v>
      </c>
      <c r="AA567" s="270">
        <v>0.127</v>
      </c>
      <c r="AB567" s="270">
        <v>0.127</v>
      </c>
      <c r="AC567" s="270">
        <v>0.127</v>
      </c>
      <c r="AD567" s="270">
        <v>0</v>
      </c>
      <c r="AE567" s="270">
        <v>0</v>
      </c>
      <c r="AF567" s="270">
        <v>0</v>
      </c>
      <c r="AG567" s="270">
        <v>0</v>
      </c>
      <c r="AH567" s="270">
        <v>0</v>
      </c>
      <c r="AI567" s="270">
        <v>0</v>
      </c>
      <c r="AJ567" s="270">
        <v>0</v>
      </c>
      <c r="AK567" s="270">
        <v>0</v>
      </c>
      <c r="AL567" s="270">
        <v>0</v>
      </c>
      <c r="AM567" s="270">
        <v>0</v>
      </c>
      <c r="AN567" s="270">
        <v>0.01</v>
      </c>
      <c r="AO567" s="270">
        <v>1.6E-2</v>
      </c>
      <c r="AP567" s="270">
        <v>1.6E-2</v>
      </c>
      <c r="AQ567" s="270">
        <v>1.6E-2</v>
      </c>
      <c r="AR567" s="270">
        <v>1.6E-2</v>
      </c>
      <c r="AS567" s="270">
        <v>8.9999999999999993E-3</v>
      </c>
      <c r="AT567" s="270">
        <v>1.2999999999999999E-2</v>
      </c>
      <c r="AU567" s="270">
        <v>1.2999999999999999E-2</v>
      </c>
      <c r="AV567" s="270">
        <v>1.2999999999999999E-2</v>
      </c>
      <c r="AW567" s="270">
        <v>1.2999999999999999E-2</v>
      </c>
      <c r="AX567" s="270">
        <v>0</v>
      </c>
      <c r="AY567" s="270">
        <v>0</v>
      </c>
      <c r="AZ567" s="270">
        <v>0</v>
      </c>
      <c r="BA567" s="270">
        <v>0</v>
      </c>
      <c r="BB567" s="270">
        <v>0</v>
      </c>
      <c r="BC567" s="270">
        <v>0</v>
      </c>
      <c r="BD567" s="270">
        <v>0</v>
      </c>
      <c r="BE567" s="270">
        <v>0</v>
      </c>
      <c r="BF567" s="270">
        <v>0</v>
      </c>
      <c r="BG567" s="270">
        <v>0</v>
      </c>
    </row>
    <row r="568" spans="1:59">
      <c r="A568" s="267" t="s">
        <v>941</v>
      </c>
      <c r="B568" s="268">
        <v>8.1416666666666651E-2</v>
      </c>
      <c r="C568" s="268">
        <v>0.74199999999999999</v>
      </c>
      <c r="D568" s="268">
        <v>0</v>
      </c>
      <c r="E568" s="268"/>
      <c r="F568" s="269">
        <v>756</v>
      </c>
      <c r="G568" s="270">
        <v>7.0000000000000007E-2</v>
      </c>
      <c r="H568" s="270">
        <v>5.0000000000000001E-3</v>
      </c>
      <c r="I568" s="270">
        <v>5.0000000000000001E-3</v>
      </c>
      <c r="J568" s="270">
        <v>6.0000000000000001E-3</v>
      </c>
      <c r="K568" s="270">
        <v>0</v>
      </c>
      <c r="L568" s="270">
        <v>-4.5833333333333698E-3</v>
      </c>
      <c r="M568" s="271">
        <v>92.592592592592595</v>
      </c>
      <c r="N568" s="269">
        <v>758</v>
      </c>
      <c r="O568" s="269">
        <v>762</v>
      </c>
      <c r="P568" s="269">
        <v>766</v>
      </c>
      <c r="Q568" s="269">
        <v>770</v>
      </c>
      <c r="R568" s="269">
        <v>770</v>
      </c>
      <c r="S568" s="269" t="s">
        <v>180</v>
      </c>
      <c r="T568" s="270">
        <v>0.08</v>
      </c>
      <c r="U568" s="270">
        <v>0.08</v>
      </c>
      <c r="V568" s="270">
        <v>0.08</v>
      </c>
      <c r="W568" s="270">
        <v>0.08</v>
      </c>
      <c r="X568" s="270">
        <v>0.08</v>
      </c>
      <c r="Y568" s="270">
        <v>6.0000000000000001E-3</v>
      </c>
      <c r="Z568" s="270">
        <v>6.0000000000000001E-3</v>
      </c>
      <c r="AA568" s="270">
        <v>6.0000000000000001E-3</v>
      </c>
      <c r="AB568" s="270">
        <v>6.0000000000000001E-3</v>
      </c>
      <c r="AC568" s="270">
        <v>6.0000000000000001E-3</v>
      </c>
      <c r="AD568" s="270">
        <v>2E-3</v>
      </c>
      <c r="AE568" s="270">
        <v>2E-3</v>
      </c>
      <c r="AF568" s="270">
        <v>2E-3</v>
      </c>
      <c r="AG568" s="270">
        <v>2E-3</v>
      </c>
      <c r="AH568" s="270">
        <v>2E-3</v>
      </c>
      <c r="AI568" s="270">
        <v>0.01</v>
      </c>
      <c r="AJ568" s="270">
        <v>0.01</v>
      </c>
      <c r="AK568" s="270">
        <v>0.01</v>
      </c>
      <c r="AL568" s="270">
        <v>0.01</v>
      </c>
      <c r="AM568" s="270">
        <v>0.01</v>
      </c>
      <c r="AN568" s="270">
        <v>5.0000000000000001E-3</v>
      </c>
      <c r="AO568" s="270">
        <v>5.0000000000000001E-3</v>
      </c>
      <c r="AP568" s="270">
        <v>5.0000000000000001E-3</v>
      </c>
      <c r="AQ568" s="270">
        <v>5.0000000000000001E-3</v>
      </c>
      <c r="AR568" s="270">
        <v>5.0000000000000001E-3</v>
      </c>
      <c r="AS568" s="270">
        <v>-9.8000000000000004E-2</v>
      </c>
      <c r="AT568" s="270">
        <v>-9.8000000000000004E-2</v>
      </c>
      <c r="AU568" s="270">
        <v>-9.8000000000000004E-2</v>
      </c>
      <c r="AV568" s="270">
        <v>-9.8000000000000004E-2</v>
      </c>
      <c r="AW568" s="270">
        <v>-9.8000000000000004E-2</v>
      </c>
      <c r="AX568" s="270">
        <v>0</v>
      </c>
      <c r="AY568" s="270">
        <v>0</v>
      </c>
      <c r="AZ568" s="270">
        <v>0</v>
      </c>
      <c r="BA568" s="270">
        <v>0</v>
      </c>
      <c r="BB568" s="270">
        <v>0</v>
      </c>
      <c r="BC568" s="270">
        <v>0</v>
      </c>
      <c r="BD568" s="270">
        <v>0</v>
      </c>
      <c r="BE568" s="270">
        <v>0</v>
      </c>
      <c r="BF568" s="270">
        <v>0</v>
      </c>
      <c r="BG568" s="270">
        <v>0</v>
      </c>
    </row>
    <row r="569" spans="1:59">
      <c r="A569" s="267" t="s">
        <v>942</v>
      </c>
      <c r="B569" s="268">
        <v>0.94783333333333319</v>
      </c>
      <c r="C569" s="268">
        <v>1.6600000000000001</v>
      </c>
      <c r="D569" s="268">
        <v>0</v>
      </c>
      <c r="E569" s="268"/>
      <c r="F569" s="269">
        <v>9000</v>
      </c>
      <c r="G569" s="270">
        <v>0.67</v>
      </c>
      <c r="H569" s="270">
        <v>0.1</v>
      </c>
      <c r="I569" s="270">
        <v>0.03</v>
      </c>
      <c r="J569" s="270">
        <v>0.04</v>
      </c>
      <c r="K569" s="270">
        <v>3.5000000000000003E-2</v>
      </c>
      <c r="L569" s="270">
        <v>7.2833333333333083E-2</v>
      </c>
      <c r="M569" s="271">
        <v>74.444444444444443</v>
      </c>
      <c r="N569" s="269">
        <v>10000</v>
      </c>
      <c r="O569" s="269">
        <v>11000</v>
      </c>
      <c r="P569" s="269">
        <v>12000</v>
      </c>
      <c r="Q569" s="269">
        <v>13000</v>
      </c>
      <c r="R569" s="269">
        <v>14000</v>
      </c>
      <c r="S569" s="269" t="s">
        <v>215</v>
      </c>
      <c r="T569" s="270">
        <v>0.72</v>
      </c>
      <c r="U569" s="270">
        <v>0.77</v>
      </c>
      <c r="V569" s="270">
        <v>0.82</v>
      </c>
      <c r="W569" s="270">
        <v>0.87</v>
      </c>
      <c r="X569" s="270">
        <v>0.92</v>
      </c>
      <c r="Y569" s="270">
        <v>0.11</v>
      </c>
      <c r="Z569" s="270">
        <v>0.115</v>
      </c>
      <c r="AA569" s="270">
        <v>0.12</v>
      </c>
      <c r="AB569" s="270">
        <v>0.125</v>
      </c>
      <c r="AC569" s="270">
        <v>0.13</v>
      </c>
      <c r="AD569" s="270">
        <v>0.03</v>
      </c>
      <c r="AE569" s="270">
        <v>0.03</v>
      </c>
      <c r="AF569" s="270">
        <v>0.03</v>
      </c>
      <c r="AG569" s="270">
        <v>0.03</v>
      </c>
      <c r="AH569" s="270">
        <v>0.03</v>
      </c>
      <c r="AI569" s="270">
        <v>0.04</v>
      </c>
      <c r="AJ569" s="270">
        <v>0.04</v>
      </c>
      <c r="AK569" s="270">
        <v>0.04</v>
      </c>
      <c r="AL569" s="270">
        <v>0.04</v>
      </c>
      <c r="AM569" s="270">
        <v>0.04</v>
      </c>
      <c r="AN569" s="270">
        <v>3.9E-2</v>
      </c>
      <c r="AO569" s="270">
        <v>4.2000000000000003E-2</v>
      </c>
      <c r="AP569" s="270">
        <v>4.4999999999999998E-2</v>
      </c>
      <c r="AQ569" s="270">
        <v>4.4999999999999998E-2</v>
      </c>
      <c r="AR569" s="270">
        <v>4.4999999999999998E-2</v>
      </c>
      <c r="AS569" s="270">
        <v>4.0000000000000001E-3</v>
      </c>
      <c r="AT569" s="270">
        <v>5.0000000000000001E-3</v>
      </c>
      <c r="AU569" s="270">
        <v>5.0000000000000001E-3</v>
      </c>
      <c r="AV569" s="270">
        <v>5.0000000000000001E-3</v>
      </c>
      <c r="AW569" s="270">
        <v>5.0000000000000001E-3</v>
      </c>
      <c r="AX569" s="270">
        <v>0</v>
      </c>
      <c r="AY569" s="270">
        <v>0</v>
      </c>
      <c r="AZ569" s="270">
        <v>0</v>
      </c>
      <c r="BA569" s="270">
        <v>0</v>
      </c>
      <c r="BB569" s="270">
        <v>0</v>
      </c>
      <c r="BC569" s="270">
        <v>0</v>
      </c>
      <c r="BD569" s="270">
        <v>0</v>
      </c>
      <c r="BE569" s="270">
        <v>0</v>
      </c>
      <c r="BF569" s="270">
        <v>0</v>
      </c>
      <c r="BG569" s="270">
        <v>0</v>
      </c>
    </row>
    <row r="570" spans="1:59">
      <c r="A570" s="267" t="s">
        <v>943</v>
      </c>
      <c r="B570" s="268">
        <v>5.8333333333333348E-2</v>
      </c>
      <c r="C570" s="268">
        <v>0.16200000000000001</v>
      </c>
      <c r="D570" s="268">
        <v>0</v>
      </c>
      <c r="E570" s="268"/>
      <c r="F570" s="269">
        <v>796</v>
      </c>
      <c r="G570" s="270">
        <v>0.05</v>
      </c>
      <c r="H570" s="270">
        <v>2E-3</v>
      </c>
      <c r="I570" s="270">
        <v>0</v>
      </c>
      <c r="J570" s="270">
        <v>4.0000000000000001E-3</v>
      </c>
      <c r="K570" s="270">
        <v>1E-3</v>
      </c>
      <c r="L570" s="270">
        <v>1.3333333333333391E-3</v>
      </c>
      <c r="M570" s="271">
        <v>62.814070351758794</v>
      </c>
      <c r="N570" s="269">
        <v>800</v>
      </c>
      <c r="O570" s="269">
        <v>800</v>
      </c>
      <c r="P570" s="269">
        <v>800</v>
      </c>
      <c r="Q570" s="269">
        <v>800</v>
      </c>
      <c r="R570" s="269">
        <v>800</v>
      </c>
      <c r="S570" s="269" t="s">
        <v>160</v>
      </c>
      <c r="T570" s="270">
        <v>0.05</v>
      </c>
      <c r="U570" s="270">
        <v>0.05</v>
      </c>
      <c r="V570" s="270">
        <v>0.05</v>
      </c>
      <c r="W570" s="270">
        <v>0.05</v>
      </c>
      <c r="X570" s="270">
        <v>0.05</v>
      </c>
      <c r="Y570" s="270">
        <v>3.0000000000000001E-3</v>
      </c>
      <c r="Z570" s="270">
        <v>3.0000000000000001E-3</v>
      </c>
      <c r="AA570" s="270">
        <v>3.0000000000000001E-3</v>
      </c>
      <c r="AB570" s="270">
        <v>3.0000000000000001E-3</v>
      </c>
      <c r="AC570" s="270">
        <v>3.0000000000000001E-3</v>
      </c>
      <c r="AD570" s="270">
        <v>1E-3</v>
      </c>
      <c r="AE570" s="270">
        <v>1E-3</v>
      </c>
      <c r="AF570" s="270">
        <v>1E-3</v>
      </c>
      <c r="AG570" s="270">
        <v>1E-3</v>
      </c>
      <c r="AH570" s="270">
        <v>1E-3</v>
      </c>
      <c r="AI570" s="270">
        <v>5.0000000000000001E-3</v>
      </c>
      <c r="AJ570" s="270">
        <v>5.0000000000000001E-3</v>
      </c>
      <c r="AK570" s="270">
        <v>5.0000000000000001E-3</v>
      </c>
      <c r="AL570" s="270">
        <v>5.0000000000000001E-3</v>
      </c>
      <c r="AM570" s="270">
        <v>5.0000000000000001E-3</v>
      </c>
      <c r="AN570" s="270">
        <v>1E-3</v>
      </c>
      <c r="AO570" s="270">
        <v>1E-3</v>
      </c>
      <c r="AP570" s="270">
        <v>1E-3</v>
      </c>
      <c r="AQ570" s="270">
        <v>1E-3</v>
      </c>
      <c r="AR570" s="270">
        <v>1E-3</v>
      </c>
      <c r="AS570" s="270">
        <v>8.0000000000000002E-3</v>
      </c>
      <c r="AT570" s="270">
        <v>8.0000000000000002E-3</v>
      </c>
      <c r="AU570" s="270">
        <v>8.0000000000000002E-3</v>
      </c>
      <c r="AV570" s="270">
        <v>8.0000000000000002E-3</v>
      </c>
      <c r="AW570" s="270">
        <v>8.0000000000000002E-3</v>
      </c>
      <c r="AX570" s="270">
        <v>0</v>
      </c>
      <c r="AY570" s="270">
        <v>0</v>
      </c>
      <c r="AZ570" s="270">
        <v>0</v>
      </c>
      <c r="BA570" s="270">
        <v>0</v>
      </c>
      <c r="BB570" s="270">
        <v>0</v>
      </c>
      <c r="BC570" s="270">
        <v>0</v>
      </c>
      <c r="BD570" s="270">
        <v>0</v>
      </c>
      <c r="BE570" s="270">
        <v>0</v>
      </c>
      <c r="BF570" s="270">
        <v>0</v>
      </c>
      <c r="BG570" s="270">
        <v>0</v>
      </c>
    </row>
    <row r="571" spans="1:59">
      <c r="A571" s="267" t="s">
        <v>944</v>
      </c>
      <c r="B571" s="268">
        <v>0.79766666666666675</v>
      </c>
      <c r="C571" s="268">
        <v>1.4790000000000001</v>
      </c>
      <c r="D571" s="268">
        <v>0</v>
      </c>
      <c r="E571" s="268"/>
      <c r="F571" s="269">
        <v>2475</v>
      </c>
      <c r="G571" s="270">
        <v>0.57999999999999996</v>
      </c>
      <c r="H571" s="270">
        <v>0.154</v>
      </c>
      <c r="I571" s="270">
        <v>0</v>
      </c>
      <c r="J571" s="270">
        <v>0</v>
      </c>
      <c r="K571" s="270">
        <v>0.01</v>
      </c>
      <c r="L571" s="270">
        <v>5.3666666666666751E-2</v>
      </c>
      <c r="M571" s="271">
        <v>234.34343434343435</v>
      </c>
      <c r="N571" s="269">
        <v>2500</v>
      </c>
      <c r="O571" s="269">
        <v>2500</v>
      </c>
      <c r="P571" s="269">
        <v>2500</v>
      </c>
      <c r="Q571" s="269">
        <v>2500</v>
      </c>
      <c r="R571" s="269">
        <v>2500</v>
      </c>
      <c r="S571" s="269" t="s">
        <v>161</v>
      </c>
      <c r="T571" s="270">
        <v>0.72499999999999998</v>
      </c>
      <c r="U571" s="270">
        <v>0.72499999999999998</v>
      </c>
      <c r="V571" s="270">
        <v>0.72499999999999998</v>
      </c>
      <c r="W571" s="270">
        <v>0.72499999999999998</v>
      </c>
      <c r="X571" s="270">
        <v>0.72499999999999998</v>
      </c>
      <c r="Y571" s="270">
        <v>0.23499999999999999</v>
      </c>
      <c r="Z571" s="270">
        <v>0.23499999999999999</v>
      </c>
      <c r="AA571" s="270">
        <v>0.23499999999999999</v>
      </c>
      <c r="AB571" s="270">
        <v>0.23499999999999999</v>
      </c>
      <c r="AC571" s="270">
        <v>0.23499999999999999</v>
      </c>
      <c r="AD571" s="270">
        <v>0</v>
      </c>
      <c r="AE571" s="270">
        <v>0</v>
      </c>
      <c r="AF571" s="270">
        <v>0</v>
      </c>
      <c r="AG571" s="270">
        <v>0</v>
      </c>
      <c r="AH571" s="270">
        <v>0</v>
      </c>
      <c r="AI571" s="270">
        <v>1E-3</v>
      </c>
      <c r="AJ571" s="270">
        <v>1E-3</v>
      </c>
      <c r="AK571" s="270">
        <v>1E-3</v>
      </c>
      <c r="AL571" s="270">
        <v>1E-3</v>
      </c>
      <c r="AM571" s="270">
        <v>1E-3</v>
      </c>
      <c r="AN571" s="270">
        <v>1E-3</v>
      </c>
      <c r="AO571" s="270">
        <v>1E-3</v>
      </c>
      <c r="AP571" s="270">
        <v>1E-3</v>
      </c>
      <c r="AQ571" s="270">
        <v>1E-3</v>
      </c>
      <c r="AR571" s="270">
        <v>1E-3</v>
      </c>
      <c r="AS571" s="270">
        <v>0.108</v>
      </c>
      <c r="AT571" s="270">
        <v>0.108</v>
      </c>
      <c r="AU571" s="270">
        <v>0.108</v>
      </c>
      <c r="AV571" s="270">
        <v>0.108</v>
      </c>
      <c r="AW571" s="270">
        <v>0.108</v>
      </c>
      <c r="AX571" s="270">
        <v>0</v>
      </c>
      <c r="AY571" s="270">
        <v>0</v>
      </c>
      <c r="AZ571" s="270">
        <v>0</v>
      </c>
      <c r="BA571" s="270">
        <v>0</v>
      </c>
      <c r="BB571" s="270">
        <v>0</v>
      </c>
      <c r="BC571" s="270">
        <v>0</v>
      </c>
      <c r="BD571" s="270">
        <v>0</v>
      </c>
      <c r="BE571" s="270">
        <v>0</v>
      </c>
      <c r="BF571" s="270">
        <v>0</v>
      </c>
      <c r="BG571" s="270">
        <v>0</v>
      </c>
    </row>
    <row r="572" spans="1:59">
      <c r="A572" s="267" t="s">
        <v>945</v>
      </c>
      <c r="B572" s="268">
        <v>4.6583333333333338E-2</v>
      </c>
      <c r="C572" s="268">
        <v>0.1</v>
      </c>
      <c r="D572" s="268">
        <v>0</v>
      </c>
      <c r="E572" s="268"/>
      <c r="F572" s="269">
        <v>490</v>
      </c>
      <c r="G572" s="270">
        <v>4.0000000000000001E-3</v>
      </c>
      <c r="H572" s="270">
        <v>8.9999999999999993E-3</v>
      </c>
      <c r="I572" s="270">
        <v>2E-3</v>
      </c>
      <c r="J572" s="270">
        <v>2E-3</v>
      </c>
      <c r="K572" s="270">
        <v>0.03</v>
      </c>
      <c r="L572" s="270">
        <v>-4.1666666666666241E-4</v>
      </c>
      <c r="M572" s="271">
        <v>8.1632653061224492</v>
      </c>
      <c r="N572" s="269">
        <v>490</v>
      </c>
      <c r="O572" s="269">
        <v>490</v>
      </c>
      <c r="P572" s="269">
        <v>490</v>
      </c>
      <c r="Q572" s="269">
        <v>490</v>
      </c>
      <c r="R572" s="269">
        <v>490</v>
      </c>
      <c r="S572" s="269" t="s">
        <v>127</v>
      </c>
      <c r="T572" s="270">
        <v>4.0000000000000001E-3</v>
      </c>
      <c r="U572" s="270">
        <v>4.0000000000000001E-3</v>
      </c>
      <c r="V572" s="270">
        <v>4.0000000000000001E-3</v>
      </c>
      <c r="W572" s="270">
        <v>4.0000000000000001E-3</v>
      </c>
      <c r="X572" s="270">
        <v>4.0000000000000001E-3</v>
      </c>
      <c r="Y572" s="270">
        <v>0</v>
      </c>
      <c r="Z572" s="270">
        <v>0</v>
      </c>
      <c r="AA572" s="270">
        <v>0</v>
      </c>
      <c r="AB572" s="270">
        <v>0</v>
      </c>
      <c r="AC572" s="270">
        <v>0</v>
      </c>
      <c r="AD572" s="270">
        <v>1E-3</v>
      </c>
      <c r="AE572" s="270">
        <v>1E-3</v>
      </c>
      <c r="AF572" s="270">
        <v>1E-3</v>
      </c>
      <c r="AG572" s="270">
        <v>1E-3</v>
      </c>
      <c r="AH572" s="270">
        <v>1E-3</v>
      </c>
      <c r="AI572" s="270">
        <v>2E-3</v>
      </c>
      <c r="AJ572" s="270">
        <v>2E-3</v>
      </c>
      <c r="AK572" s="270">
        <v>2E-3</v>
      </c>
      <c r="AL572" s="270">
        <v>2E-3</v>
      </c>
      <c r="AM572" s="270">
        <v>2E-3</v>
      </c>
      <c r="AN572" s="270">
        <v>4.4999999999999998E-2</v>
      </c>
      <c r="AO572" s="270">
        <v>4.4999999999999998E-2</v>
      </c>
      <c r="AP572" s="270">
        <v>4.4999999999999998E-2</v>
      </c>
      <c r="AQ572" s="270">
        <v>4.4999999999999998E-2</v>
      </c>
      <c r="AR572" s="270">
        <v>4.4999999999999998E-2</v>
      </c>
      <c r="AS572" s="270">
        <v>6.0000000000000001E-3</v>
      </c>
      <c r="AT572" s="270">
        <v>6.0000000000000001E-3</v>
      </c>
      <c r="AU572" s="270">
        <v>6.0000000000000001E-3</v>
      </c>
      <c r="AV572" s="270">
        <v>6.0000000000000001E-3</v>
      </c>
      <c r="AW572" s="270">
        <v>6.0000000000000001E-3</v>
      </c>
      <c r="AX572" s="270">
        <v>0</v>
      </c>
      <c r="AY572" s="270">
        <v>0</v>
      </c>
      <c r="AZ572" s="270">
        <v>0</v>
      </c>
      <c r="BA572" s="270">
        <v>0</v>
      </c>
      <c r="BB572" s="270">
        <v>0</v>
      </c>
      <c r="BC572" s="270">
        <v>0</v>
      </c>
      <c r="BD572" s="270">
        <v>0</v>
      </c>
      <c r="BE572" s="270">
        <v>0</v>
      </c>
      <c r="BF572" s="270">
        <v>0</v>
      </c>
      <c r="BG572" s="270">
        <v>0</v>
      </c>
    </row>
    <row r="573" spans="1:59">
      <c r="A573" s="267" t="s">
        <v>946</v>
      </c>
      <c r="B573" s="268">
        <v>5.2916666666666667E-2</v>
      </c>
      <c r="C573" s="268">
        <v>0.2</v>
      </c>
      <c r="D573" s="268">
        <v>0</v>
      </c>
      <c r="E573" s="268"/>
      <c r="F573" s="269">
        <v>200</v>
      </c>
      <c r="G573" s="270">
        <v>2E-3</v>
      </c>
      <c r="H573" s="270">
        <v>1E-3</v>
      </c>
      <c r="I573" s="270">
        <v>4.0000000000000001E-3</v>
      </c>
      <c r="J573" s="270">
        <v>4.0000000000000001E-3</v>
      </c>
      <c r="K573" s="270">
        <v>2.7E-2</v>
      </c>
      <c r="L573" s="270">
        <v>1.4916666666666668E-2</v>
      </c>
      <c r="M573" s="271">
        <v>10</v>
      </c>
      <c r="N573" s="269">
        <v>220</v>
      </c>
      <c r="O573" s="269">
        <v>240</v>
      </c>
      <c r="P573" s="269">
        <v>260</v>
      </c>
      <c r="Q573" s="269">
        <v>280</v>
      </c>
      <c r="R573" s="269">
        <v>300</v>
      </c>
      <c r="S573" s="269" t="s">
        <v>127</v>
      </c>
      <c r="T573" s="270">
        <v>8.0000000000000002E-3</v>
      </c>
      <c r="U573" s="270">
        <v>8.9999999999999993E-3</v>
      </c>
      <c r="V573" s="270">
        <v>0.01</v>
      </c>
      <c r="W573" s="270">
        <v>1.0999999999999999E-2</v>
      </c>
      <c r="X573" s="270">
        <v>1.2E-2</v>
      </c>
      <c r="Y573" s="270">
        <v>3.0000000000000001E-3</v>
      </c>
      <c r="Z573" s="270">
        <v>3.0000000000000001E-3</v>
      </c>
      <c r="AA573" s="270">
        <v>4.0000000000000001E-3</v>
      </c>
      <c r="AB573" s="270">
        <v>4.0000000000000001E-3</v>
      </c>
      <c r="AC573" s="270">
        <v>5.0000000000000001E-3</v>
      </c>
      <c r="AD573" s="270">
        <v>0.01</v>
      </c>
      <c r="AE573" s="270">
        <v>1.2E-2</v>
      </c>
      <c r="AF573" s="270">
        <v>1.2999999999999999E-2</v>
      </c>
      <c r="AG573" s="270">
        <v>1.4E-2</v>
      </c>
      <c r="AH573" s="270">
        <v>1.4999999999999999E-2</v>
      </c>
      <c r="AI573" s="270">
        <v>5.0000000000000001E-3</v>
      </c>
      <c r="AJ573" s="270">
        <v>5.0000000000000001E-3</v>
      </c>
      <c r="AK573" s="270">
        <v>5.0000000000000001E-3</v>
      </c>
      <c r="AL573" s="270">
        <v>6.0000000000000001E-3</v>
      </c>
      <c r="AM573" s="270">
        <v>6.0000000000000001E-3</v>
      </c>
      <c r="AN573" s="270">
        <v>5.0000000000000001E-3</v>
      </c>
      <c r="AO573" s="270">
        <v>5.0000000000000001E-3</v>
      </c>
      <c r="AP573" s="270">
        <v>5.0000000000000001E-3</v>
      </c>
      <c r="AQ573" s="270">
        <v>5.0000000000000001E-3</v>
      </c>
      <c r="AR573" s="270">
        <v>5.0000000000000001E-3</v>
      </c>
      <c r="AS573" s="270">
        <v>1.2E-2</v>
      </c>
      <c r="AT573" s="270">
        <v>1.2999999999999999E-2</v>
      </c>
      <c r="AU573" s="270">
        <v>1.4999999999999999E-2</v>
      </c>
      <c r="AV573" s="270">
        <v>1.6E-2</v>
      </c>
      <c r="AW573" s="270">
        <v>1.7000000000000001E-2</v>
      </c>
      <c r="AX573" s="270">
        <v>0</v>
      </c>
      <c r="AY573" s="270">
        <v>0</v>
      </c>
      <c r="AZ573" s="270">
        <v>0</v>
      </c>
      <c r="BA573" s="270">
        <v>0</v>
      </c>
      <c r="BB573" s="270">
        <v>0</v>
      </c>
      <c r="BC573" s="270">
        <v>0</v>
      </c>
      <c r="BD573" s="270">
        <v>0</v>
      </c>
      <c r="BE573" s="270">
        <v>0</v>
      </c>
      <c r="BF573" s="270">
        <v>0</v>
      </c>
      <c r="BG573" s="270">
        <v>0</v>
      </c>
    </row>
    <row r="574" spans="1:59">
      <c r="A574" s="267" t="s">
        <v>947</v>
      </c>
      <c r="B574" s="268">
        <v>0.69625000000000004</v>
      </c>
      <c r="C574" s="268">
        <v>1.7</v>
      </c>
      <c r="D574" s="268">
        <v>5.0999999999999997E-2</v>
      </c>
      <c r="E574" s="268"/>
      <c r="F574" s="269">
        <v>2800</v>
      </c>
      <c r="G574" s="270">
        <v>0.14699999999999999</v>
      </c>
      <c r="H574" s="270">
        <v>8.4000000000000005E-2</v>
      </c>
      <c r="I574" s="270">
        <v>0.254</v>
      </c>
      <c r="J574" s="270">
        <v>6.3E-2</v>
      </c>
      <c r="K574" s="270">
        <v>1.0999999999999999E-2</v>
      </c>
      <c r="L574" s="270">
        <v>8.6249999999999938E-2</v>
      </c>
      <c r="M574" s="271">
        <v>52.5</v>
      </c>
      <c r="N574" s="269">
        <v>4000</v>
      </c>
      <c r="O574" s="269">
        <v>4200</v>
      </c>
      <c r="P574" s="269">
        <v>4400</v>
      </c>
      <c r="Q574" s="269">
        <v>4600</v>
      </c>
      <c r="R574" s="269">
        <v>4800</v>
      </c>
      <c r="S574" s="269" t="s">
        <v>127</v>
      </c>
      <c r="T574" s="270">
        <v>0.16300000000000001</v>
      </c>
      <c r="U574" s="270">
        <v>0.17199999999999999</v>
      </c>
      <c r="V574" s="270">
        <v>0.18</v>
      </c>
      <c r="W574" s="270">
        <v>0.189</v>
      </c>
      <c r="X574" s="270">
        <v>0.19700000000000001</v>
      </c>
      <c r="Y574" s="270">
        <v>0.1</v>
      </c>
      <c r="Z574" s="270">
        <v>0.11</v>
      </c>
      <c r="AA574" s="270">
        <v>0.12</v>
      </c>
      <c r="AB574" s="270">
        <v>0.13</v>
      </c>
      <c r="AC574" s="270">
        <v>0.14000000000000001</v>
      </c>
      <c r="AD574" s="270">
        <v>0.33400000000000002</v>
      </c>
      <c r="AE574" s="270">
        <v>0.36899999999999999</v>
      </c>
      <c r="AF574" s="270">
        <v>0.40699999999999997</v>
      </c>
      <c r="AG574" s="270">
        <v>0.45</v>
      </c>
      <c r="AH574" s="270">
        <v>0.5</v>
      </c>
      <c r="AI574" s="270">
        <v>0.1</v>
      </c>
      <c r="AJ574" s="270">
        <v>0.11</v>
      </c>
      <c r="AK574" s="270">
        <v>0.12</v>
      </c>
      <c r="AL574" s="270">
        <v>0.13</v>
      </c>
      <c r="AM574" s="270">
        <v>0.14000000000000001</v>
      </c>
      <c r="AN574" s="270">
        <v>1.0999999999999999E-2</v>
      </c>
      <c r="AO574" s="270">
        <v>1.2E-2</v>
      </c>
      <c r="AP574" s="270">
        <v>1.2999999999999999E-2</v>
      </c>
      <c r="AQ574" s="270">
        <v>1.4E-2</v>
      </c>
      <c r="AR574" s="270">
        <v>1.4999999999999999E-2</v>
      </c>
      <c r="AS574" s="270">
        <v>0.13700000000000001</v>
      </c>
      <c r="AT574" s="270">
        <v>0.15</v>
      </c>
      <c r="AU574" s="270">
        <v>0.16300000000000001</v>
      </c>
      <c r="AV574" s="270">
        <v>0.17699999999999999</v>
      </c>
      <c r="AW574" s="270">
        <v>0.192</v>
      </c>
      <c r="AX574" s="270">
        <v>0</v>
      </c>
      <c r="AY574" s="270">
        <v>0</v>
      </c>
      <c r="AZ574" s="270">
        <v>0</v>
      </c>
      <c r="BA574" s="270">
        <v>0</v>
      </c>
      <c r="BB574" s="270">
        <v>0</v>
      </c>
      <c r="BC574" s="270">
        <v>0</v>
      </c>
      <c r="BD574" s="270">
        <v>0</v>
      </c>
      <c r="BE574" s="270">
        <v>0</v>
      </c>
      <c r="BF574" s="270">
        <v>0</v>
      </c>
      <c r="BG574" s="270">
        <v>0</v>
      </c>
    </row>
    <row r="575" spans="1:59">
      <c r="A575" s="267" t="s">
        <v>948</v>
      </c>
      <c r="B575" s="268">
        <v>0.34108333333333324</v>
      </c>
      <c r="C575" s="268">
        <v>6.3</v>
      </c>
      <c r="D575" s="268">
        <v>0</v>
      </c>
      <c r="E575" s="268"/>
      <c r="F575" s="269">
        <v>2732</v>
      </c>
      <c r="G575" s="270">
        <v>0.2</v>
      </c>
      <c r="H575" s="270">
        <v>0.105</v>
      </c>
      <c r="I575" s="270">
        <v>2E-3</v>
      </c>
      <c r="J575" s="270">
        <v>8.9999999999999993E-3</v>
      </c>
      <c r="K575" s="270">
        <v>5.0000000000000001E-3</v>
      </c>
      <c r="L575" s="270">
        <v>2.0083333333333231E-2</v>
      </c>
      <c r="M575" s="271">
        <v>73.206442166910691</v>
      </c>
      <c r="N575" s="269">
        <v>3556</v>
      </c>
      <c r="O575" s="269">
        <v>4335</v>
      </c>
      <c r="P575" s="269">
        <v>5000</v>
      </c>
      <c r="Q575" s="269">
        <v>6000</v>
      </c>
      <c r="R575" s="269">
        <v>7200</v>
      </c>
      <c r="S575" s="269" t="s">
        <v>209</v>
      </c>
      <c r="T575" s="270">
        <v>0.39200000000000002</v>
      </c>
      <c r="U575" s="270">
        <v>0.499</v>
      </c>
      <c r="V575" s="270">
        <v>0.59699999999999998</v>
      </c>
      <c r="W575" s="270">
        <v>0.68500000000000005</v>
      </c>
      <c r="X575" s="270">
        <v>0.75900000000000001</v>
      </c>
      <c r="Y575" s="270">
        <v>0.19</v>
      </c>
      <c r="Z575" s="270">
        <v>0.218</v>
      </c>
      <c r="AA575" s="270">
        <v>0.23899999999999999</v>
      </c>
      <c r="AB575" s="270">
        <v>0.27600000000000002</v>
      </c>
      <c r="AC575" s="270">
        <v>0.30099999999999999</v>
      </c>
      <c r="AD575" s="270">
        <v>4.2999999999999997E-2</v>
      </c>
      <c r="AE575" s="270">
        <v>7.0999999999999994E-2</v>
      </c>
      <c r="AF575" s="270">
        <v>4.8000000000000001E-2</v>
      </c>
      <c r="AG575" s="270">
        <v>6.5000000000000002E-2</v>
      </c>
      <c r="AH575" s="270">
        <v>9.7000000000000003E-2</v>
      </c>
      <c r="AI575" s="270">
        <v>7.9000000000000001E-2</v>
      </c>
      <c r="AJ575" s="270">
        <v>0.13100000000000001</v>
      </c>
      <c r="AK575" s="270">
        <v>0.16200000000000001</v>
      </c>
      <c r="AL575" s="270">
        <v>0.191</v>
      </c>
      <c r="AM575" s="270">
        <v>0.20699999999999999</v>
      </c>
      <c r="AN575" s="270">
        <v>7.1999999999999995E-2</v>
      </c>
      <c r="AO575" s="270">
        <v>9.9000000000000005E-2</v>
      </c>
      <c r="AP575" s="270">
        <v>0.13800000000000001</v>
      </c>
      <c r="AQ575" s="270">
        <v>0.16800000000000001</v>
      </c>
      <c r="AR575" s="270">
        <v>0.20300000000000001</v>
      </c>
      <c r="AS575" s="270">
        <v>5.0000000000000001E-3</v>
      </c>
      <c r="AT575" s="270">
        <v>6.0000000000000001E-3</v>
      </c>
      <c r="AU575" s="270">
        <v>7.0000000000000001E-3</v>
      </c>
      <c r="AV575" s="270">
        <v>8.0000000000000002E-3</v>
      </c>
      <c r="AW575" s="270">
        <v>8.9999999999999993E-3</v>
      </c>
      <c r="AX575" s="270">
        <v>0</v>
      </c>
      <c r="AY575" s="270">
        <v>0</v>
      </c>
      <c r="AZ575" s="270">
        <v>0</v>
      </c>
      <c r="BA575" s="270">
        <v>0</v>
      </c>
      <c r="BB575" s="270">
        <v>0</v>
      </c>
      <c r="BC575" s="270">
        <v>0</v>
      </c>
      <c r="BD575" s="270">
        <v>0</v>
      </c>
      <c r="BE575" s="270">
        <v>0</v>
      </c>
      <c r="BF575" s="270">
        <v>0</v>
      </c>
      <c r="BG575" s="270">
        <v>0</v>
      </c>
    </row>
  </sheetData>
  <pageMargins left="0.7" right="0.7" top="0.75" bottom="0.75" header="0.3" footer="0.3"/>
  <pageSetup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indexed="62"/>
  </sheetPr>
  <dimension ref="A1:J76"/>
  <sheetViews>
    <sheetView showGridLines="0" zoomScale="95" workbookViewId="0">
      <selection activeCell="J18" sqref="J18"/>
    </sheetView>
  </sheetViews>
  <sheetFormatPr defaultRowHeight="12.75"/>
  <cols>
    <col min="1" max="1" width="28" customWidth="1"/>
    <col min="2" max="2" width="14.85546875" customWidth="1"/>
    <col min="3" max="6" width="12.140625" bestFit="1" customWidth="1"/>
    <col min="7" max="7" width="13.28515625" bestFit="1" customWidth="1"/>
    <col min="10" max="10" width="11.85546875" customWidth="1"/>
    <col min="253" max="253" width="20.7109375" customWidth="1"/>
    <col min="254" max="254" width="21.5703125" bestFit="1" customWidth="1"/>
    <col min="255" max="255" width="25.140625" customWidth="1"/>
    <col min="256" max="256" width="25" customWidth="1"/>
    <col min="257" max="257" width="28" customWidth="1"/>
    <col min="258" max="258" width="14.85546875" customWidth="1"/>
    <col min="259" max="263" width="10.5703125" bestFit="1" customWidth="1"/>
    <col min="266" max="266" width="11.85546875" customWidth="1"/>
    <col min="509" max="509" width="20.7109375" customWidth="1"/>
    <col min="510" max="510" width="21.5703125" bestFit="1" customWidth="1"/>
    <col min="511" max="511" width="25.140625" customWidth="1"/>
    <col min="512" max="512" width="25" customWidth="1"/>
    <col min="513" max="513" width="28" customWidth="1"/>
    <col min="514" max="514" width="14.85546875" customWidth="1"/>
    <col min="515" max="519" width="10.5703125" bestFit="1" customWidth="1"/>
    <col min="522" max="522" width="11.85546875" customWidth="1"/>
    <col min="765" max="765" width="20.7109375" customWidth="1"/>
    <col min="766" max="766" width="21.5703125" bestFit="1" customWidth="1"/>
    <col min="767" max="767" width="25.140625" customWidth="1"/>
    <col min="768" max="768" width="25" customWidth="1"/>
    <col min="769" max="769" width="28" customWidth="1"/>
    <col min="770" max="770" width="14.85546875" customWidth="1"/>
    <col min="771" max="775" width="10.5703125" bestFit="1" customWidth="1"/>
    <col min="778" max="778" width="11.85546875" customWidth="1"/>
    <col min="1021" max="1021" width="20.7109375" customWidth="1"/>
    <col min="1022" max="1022" width="21.5703125" bestFit="1" customWidth="1"/>
    <col min="1023" max="1023" width="25.140625" customWidth="1"/>
    <col min="1024" max="1024" width="25" customWidth="1"/>
    <col min="1025" max="1025" width="28" customWidth="1"/>
    <col min="1026" max="1026" width="14.85546875" customWidth="1"/>
    <col min="1027" max="1031" width="10.5703125" bestFit="1" customWidth="1"/>
    <col min="1034" max="1034" width="11.85546875" customWidth="1"/>
    <col min="1277" max="1277" width="20.7109375" customWidth="1"/>
    <col min="1278" max="1278" width="21.5703125" bestFit="1" customWidth="1"/>
    <col min="1279" max="1279" width="25.140625" customWidth="1"/>
    <col min="1280" max="1280" width="25" customWidth="1"/>
    <col min="1281" max="1281" width="28" customWidth="1"/>
    <col min="1282" max="1282" width="14.85546875" customWidth="1"/>
    <col min="1283" max="1287" width="10.5703125" bestFit="1" customWidth="1"/>
    <col min="1290" max="1290" width="11.85546875" customWidth="1"/>
    <col min="1533" max="1533" width="20.7109375" customWidth="1"/>
    <col min="1534" max="1534" width="21.5703125" bestFit="1" customWidth="1"/>
    <col min="1535" max="1535" width="25.140625" customWidth="1"/>
    <col min="1536" max="1536" width="25" customWidth="1"/>
    <col min="1537" max="1537" width="28" customWidth="1"/>
    <col min="1538" max="1538" width="14.85546875" customWidth="1"/>
    <col min="1539" max="1543" width="10.5703125" bestFit="1" customWidth="1"/>
    <col min="1546" max="1546" width="11.85546875" customWidth="1"/>
    <col min="1789" max="1789" width="20.7109375" customWidth="1"/>
    <col min="1790" max="1790" width="21.5703125" bestFit="1" customWidth="1"/>
    <col min="1791" max="1791" width="25.140625" customWidth="1"/>
    <col min="1792" max="1792" width="25" customWidth="1"/>
    <col min="1793" max="1793" width="28" customWidth="1"/>
    <col min="1794" max="1794" width="14.85546875" customWidth="1"/>
    <col min="1795" max="1799" width="10.5703125" bestFit="1" customWidth="1"/>
    <col min="1802" max="1802" width="11.85546875" customWidth="1"/>
    <col min="2045" max="2045" width="20.7109375" customWidth="1"/>
    <col min="2046" max="2046" width="21.5703125" bestFit="1" customWidth="1"/>
    <col min="2047" max="2047" width="25.140625" customWidth="1"/>
    <col min="2048" max="2048" width="25" customWidth="1"/>
    <col min="2049" max="2049" width="28" customWidth="1"/>
    <col min="2050" max="2050" width="14.85546875" customWidth="1"/>
    <col min="2051" max="2055" width="10.5703125" bestFit="1" customWidth="1"/>
    <col min="2058" max="2058" width="11.85546875" customWidth="1"/>
    <col min="2301" max="2301" width="20.7109375" customWidth="1"/>
    <col min="2302" max="2302" width="21.5703125" bestFit="1" customWidth="1"/>
    <col min="2303" max="2303" width="25.140625" customWidth="1"/>
    <col min="2304" max="2304" width="25" customWidth="1"/>
    <col min="2305" max="2305" width="28" customWidth="1"/>
    <col min="2306" max="2306" width="14.85546875" customWidth="1"/>
    <col min="2307" max="2311" width="10.5703125" bestFit="1" customWidth="1"/>
    <col min="2314" max="2314" width="11.85546875" customWidth="1"/>
    <col min="2557" max="2557" width="20.7109375" customWidth="1"/>
    <col min="2558" max="2558" width="21.5703125" bestFit="1" customWidth="1"/>
    <col min="2559" max="2559" width="25.140625" customWidth="1"/>
    <col min="2560" max="2560" width="25" customWidth="1"/>
    <col min="2561" max="2561" width="28" customWidth="1"/>
    <col min="2562" max="2562" width="14.85546875" customWidth="1"/>
    <col min="2563" max="2567" width="10.5703125" bestFit="1" customWidth="1"/>
    <col min="2570" max="2570" width="11.85546875" customWidth="1"/>
    <col min="2813" max="2813" width="20.7109375" customWidth="1"/>
    <col min="2814" max="2814" width="21.5703125" bestFit="1" customWidth="1"/>
    <col min="2815" max="2815" width="25.140625" customWidth="1"/>
    <col min="2816" max="2816" width="25" customWidth="1"/>
    <col min="2817" max="2817" width="28" customWidth="1"/>
    <col min="2818" max="2818" width="14.85546875" customWidth="1"/>
    <col min="2819" max="2823" width="10.5703125" bestFit="1" customWidth="1"/>
    <col min="2826" max="2826" width="11.85546875" customWidth="1"/>
    <col min="3069" max="3069" width="20.7109375" customWidth="1"/>
    <col min="3070" max="3070" width="21.5703125" bestFit="1" customWidth="1"/>
    <col min="3071" max="3071" width="25.140625" customWidth="1"/>
    <col min="3072" max="3072" width="25" customWidth="1"/>
    <col min="3073" max="3073" width="28" customWidth="1"/>
    <col min="3074" max="3074" width="14.85546875" customWidth="1"/>
    <col min="3075" max="3079" width="10.5703125" bestFit="1" customWidth="1"/>
    <col min="3082" max="3082" width="11.85546875" customWidth="1"/>
    <col min="3325" max="3325" width="20.7109375" customWidth="1"/>
    <col min="3326" max="3326" width="21.5703125" bestFit="1" customWidth="1"/>
    <col min="3327" max="3327" width="25.140625" customWidth="1"/>
    <col min="3328" max="3328" width="25" customWidth="1"/>
    <col min="3329" max="3329" width="28" customWidth="1"/>
    <col min="3330" max="3330" width="14.85546875" customWidth="1"/>
    <col min="3331" max="3335" width="10.5703125" bestFit="1" customWidth="1"/>
    <col min="3338" max="3338" width="11.85546875" customWidth="1"/>
    <col min="3581" max="3581" width="20.7109375" customWidth="1"/>
    <col min="3582" max="3582" width="21.5703125" bestFit="1" customWidth="1"/>
    <col min="3583" max="3583" width="25.140625" customWidth="1"/>
    <col min="3584" max="3584" width="25" customWidth="1"/>
    <col min="3585" max="3585" width="28" customWidth="1"/>
    <col min="3586" max="3586" width="14.85546875" customWidth="1"/>
    <col min="3587" max="3591" width="10.5703125" bestFit="1" customWidth="1"/>
    <col min="3594" max="3594" width="11.85546875" customWidth="1"/>
    <col min="3837" max="3837" width="20.7109375" customWidth="1"/>
    <col min="3838" max="3838" width="21.5703125" bestFit="1" customWidth="1"/>
    <col min="3839" max="3839" width="25.140625" customWidth="1"/>
    <col min="3840" max="3840" width="25" customWidth="1"/>
    <col min="3841" max="3841" width="28" customWidth="1"/>
    <col min="3842" max="3842" width="14.85546875" customWidth="1"/>
    <col min="3843" max="3847" width="10.5703125" bestFit="1" customWidth="1"/>
    <col min="3850" max="3850" width="11.85546875" customWidth="1"/>
    <col min="4093" max="4093" width="20.7109375" customWidth="1"/>
    <col min="4094" max="4094" width="21.5703125" bestFit="1" customWidth="1"/>
    <col min="4095" max="4095" width="25.140625" customWidth="1"/>
    <col min="4096" max="4096" width="25" customWidth="1"/>
    <col min="4097" max="4097" width="28" customWidth="1"/>
    <col min="4098" max="4098" width="14.85546875" customWidth="1"/>
    <col min="4099" max="4103" width="10.5703125" bestFit="1" customWidth="1"/>
    <col min="4106" max="4106" width="11.85546875" customWidth="1"/>
    <col min="4349" max="4349" width="20.7109375" customWidth="1"/>
    <col min="4350" max="4350" width="21.5703125" bestFit="1" customWidth="1"/>
    <col min="4351" max="4351" width="25.140625" customWidth="1"/>
    <col min="4352" max="4352" width="25" customWidth="1"/>
    <col min="4353" max="4353" width="28" customWidth="1"/>
    <col min="4354" max="4354" width="14.85546875" customWidth="1"/>
    <col min="4355" max="4359" width="10.5703125" bestFit="1" customWidth="1"/>
    <col min="4362" max="4362" width="11.85546875" customWidth="1"/>
    <col min="4605" max="4605" width="20.7109375" customWidth="1"/>
    <col min="4606" max="4606" width="21.5703125" bestFit="1" customWidth="1"/>
    <col min="4607" max="4607" width="25.140625" customWidth="1"/>
    <col min="4608" max="4608" width="25" customWidth="1"/>
    <col min="4609" max="4609" width="28" customWidth="1"/>
    <col min="4610" max="4610" width="14.85546875" customWidth="1"/>
    <col min="4611" max="4615" width="10.5703125" bestFit="1" customWidth="1"/>
    <col min="4618" max="4618" width="11.85546875" customWidth="1"/>
    <col min="4861" max="4861" width="20.7109375" customWidth="1"/>
    <col min="4862" max="4862" width="21.5703125" bestFit="1" customWidth="1"/>
    <col min="4863" max="4863" width="25.140625" customWidth="1"/>
    <col min="4864" max="4864" width="25" customWidth="1"/>
    <col min="4865" max="4865" width="28" customWidth="1"/>
    <col min="4866" max="4866" width="14.85546875" customWidth="1"/>
    <col min="4867" max="4871" width="10.5703125" bestFit="1" customWidth="1"/>
    <col min="4874" max="4874" width="11.85546875" customWidth="1"/>
    <col min="5117" max="5117" width="20.7109375" customWidth="1"/>
    <col min="5118" max="5118" width="21.5703125" bestFit="1" customWidth="1"/>
    <col min="5119" max="5119" width="25.140625" customWidth="1"/>
    <col min="5120" max="5120" width="25" customWidth="1"/>
    <col min="5121" max="5121" width="28" customWidth="1"/>
    <col min="5122" max="5122" width="14.85546875" customWidth="1"/>
    <col min="5123" max="5127" width="10.5703125" bestFit="1" customWidth="1"/>
    <col min="5130" max="5130" width="11.85546875" customWidth="1"/>
    <col min="5373" max="5373" width="20.7109375" customWidth="1"/>
    <col min="5374" max="5374" width="21.5703125" bestFit="1" customWidth="1"/>
    <col min="5375" max="5375" width="25.140625" customWidth="1"/>
    <col min="5376" max="5376" width="25" customWidth="1"/>
    <col min="5377" max="5377" width="28" customWidth="1"/>
    <col min="5378" max="5378" width="14.85546875" customWidth="1"/>
    <col min="5379" max="5383" width="10.5703125" bestFit="1" customWidth="1"/>
    <col min="5386" max="5386" width="11.85546875" customWidth="1"/>
    <col min="5629" max="5629" width="20.7109375" customWidth="1"/>
    <col min="5630" max="5630" width="21.5703125" bestFit="1" customWidth="1"/>
    <col min="5631" max="5631" width="25.140625" customWidth="1"/>
    <col min="5632" max="5632" width="25" customWidth="1"/>
    <col min="5633" max="5633" width="28" customWidth="1"/>
    <col min="5634" max="5634" width="14.85546875" customWidth="1"/>
    <col min="5635" max="5639" width="10.5703125" bestFit="1" customWidth="1"/>
    <col min="5642" max="5642" width="11.85546875" customWidth="1"/>
    <col min="5885" max="5885" width="20.7109375" customWidth="1"/>
    <col min="5886" max="5886" width="21.5703125" bestFit="1" customWidth="1"/>
    <col min="5887" max="5887" width="25.140625" customWidth="1"/>
    <col min="5888" max="5888" width="25" customWidth="1"/>
    <col min="5889" max="5889" width="28" customWidth="1"/>
    <col min="5890" max="5890" width="14.85546875" customWidth="1"/>
    <col min="5891" max="5895" width="10.5703125" bestFit="1" customWidth="1"/>
    <col min="5898" max="5898" width="11.85546875" customWidth="1"/>
    <col min="6141" max="6141" width="20.7109375" customWidth="1"/>
    <col min="6142" max="6142" width="21.5703125" bestFit="1" customWidth="1"/>
    <col min="6143" max="6143" width="25.140625" customWidth="1"/>
    <col min="6144" max="6144" width="25" customWidth="1"/>
    <col min="6145" max="6145" width="28" customWidth="1"/>
    <col min="6146" max="6146" width="14.85546875" customWidth="1"/>
    <col min="6147" max="6151" width="10.5703125" bestFit="1" customWidth="1"/>
    <col min="6154" max="6154" width="11.85546875" customWidth="1"/>
    <col min="6397" max="6397" width="20.7109375" customWidth="1"/>
    <col min="6398" max="6398" width="21.5703125" bestFit="1" customWidth="1"/>
    <col min="6399" max="6399" width="25.140625" customWidth="1"/>
    <col min="6400" max="6400" width="25" customWidth="1"/>
    <col min="6401" max="6401" width="28" customWidth="1"/>
    <col min="6402" max="6402" width="14.85546875" customWidth="1"/>
    <col min="6403" max="6407" width="10.5703125" bestFit="1" customWidth="1"/>
    <col min="6410" max="6410" width="11.85546875" customWidth="1"/>
    <col min="6653" max="6653" width="20.7109375" customWidth="1"/>
    <col min="6654" max="6654" width="21.5703125" bestFit="1" customWidth="1"/>
    <col min="6655" max="6655" width="25.140625" customWidth="1"/>
    <col min="6656" max="6656" width="25" customWidth="1"/>
    <col min="6657" max="6657" width="28" customWidth="1"/>
    <col min="6658" max="6658" width="14.85546875" customWidth="1"/>
    <col min="6659" max="6663" width="10.5703125" bestFit="1" customWidth="1"/>
    <col min="6666" max="6666" width="11.85546875" customWidth="1"/>
    <col min="6909" max="6909" width="20.7109375" customWidth="1"/>
    <col min="6910" max="6910" width="21.5703125" bestFit="1" customWidth="1"/>
    <col min="6911" max="6911" width="25.140625" customWidth="1"/>
    <col min="6912" max="6912" width="25" customWidth="1"/>
    <col min="6913" max="6913" width="28" customWidth="1"/>
    <col min="6914" max="6914" width="14.85546875" customWidth="1"/>
    <col min="6915" max="6919" width="10.5703125" bestFit="1" customWidth="1"/>
    <col min="6922" max="6922" width="11.85546875" customWidth="1"/>
    <col min="7165" max="7165" width="20.7109375" customWidth="1"/>
    <col min="7166" max="7166" width="21.5703125" bestFit="1" customWidth="1"/>
    <col min="7167" max="7167" width="25.140625" customWidth="1"/>
    <col min="7168" max="7168" width="25" customWidth="1"/>
    <col min="7169" max="7169" width="28" customWidth="1"/>
    <col min="7170" max="7170" width="14.85546875" customWidth="1"/>
    <col min="7171" max="7175" width="10.5703125" bestFit="1" customWidth="1"/>
    <col min="7178" max="7178" width="11.85546875" customWidth="1"/>
    <col min="7421" max="7421" width="20.7109375" customWidth="1"/>
    <col min="7422" max="7422" width="21.5703125" bestFit="1" customWidth="1"/>
    <col min="7423" max="7423" width="25.140625" customWidth="1"/>
    <col min="7424" max="7424" width="25" customWidth="1"/>
    <col min="7425" max="7425" width="28" customWidth="1"/>
    <col min="7426" max="7426" width="14.85546875" customWidth="1"/>
    <col min="7427" max="7431" width="10.5703125" bestFit="1" customWidth="1"/>
    <col min="7434" max="7434" width="11.85546875" customWidth="1"/>
    <col min="7677" max="7677" width="20.7109375" customWidth="1"/>
    <col min="7678" max="7678" width="21.5703125" bestFit="1" customWidth="1"/>
    <col min="7679" max="7679" width="25.140625" customWidth="1"/>
    <col min="7680" max="7680" width="25" customWidth="1"/>
    <col min="7681" max="7681" width="28" customWidth="1"/>
    <col min="7682" max="7682" width="14.85546875" customWidth="1"/>
    <col min="7683" max="7687" width="10.5703125" bestFit="1" customWidth="1"/>
    <col min="7690" max="7690" width="11.85546875" customWidth="1"/>
    <col min="7933" max="7933" width="20.7109375" customWidth="1"/>
    <col min="7934" max="7934" width="21.5703125" bestFit="1" customWidth="1"/>
    <col min="7935" max="7935" width="25.140625" customWidth="1"/>
    <col min="7936" max="7936" width="25" customWidth="1"/>
    <col min="7937" max="7937" width="28" customWidth="1"/>
    <col min="7938" max="7938" width="14.85546875" customWidth="1"/>
    <col min="7939" max="7943" width="10.5703125" bestFit="1" customWidth="1"/>
    <col min="7946" max="7946" width="11.85546875" customWidth="1"/>
    <col min="8189" max="8189" width="20.7109375" customWidth="1"/>
    <col min="8190" max="8190" width="21.5703125" bestFit="1" customWidth="1"/>
    <col min="8191" max="8191" width="25.140625" customWidth="1"/>
    <col min="8192" max="8192" width="25" customWidth="1"/>
    <col min="8193" max="8193" width="28" customWidth="1"/>
    <col min="8194" max="8194" width="14.85546875" customWidth="1"/>
    <col min="8195" max="8199" width="10.5703125" bestFit="1" customWidth="1"/>
    <col min="8202" max="8202" width="11.85546875" customWidth="1"/>
    <col min="8445" max="8445" width="20.7109375" customWidth="1"/>
    <col min="8446" max="8446" width="21.5703125" bestFit="1" customWidth="1"/>
    <col min="8447" max="8447" width="25.140625" customWidth="1"/>
    <col min="8448" max="8448" width="25" customWidth="1"/>
    <col min="8449" max="8449" width="28" customWidth="1"/>
    <col min="8450" max="8450" width="14.85546875" customWidth="1"/>
    <col min="8451" max="8455" width="10.5703125" bestFit="1" customWidth="1"/>
    <col min="8458" max="8458" width="11.85546875" customWidth="1"/>
    <col min="8701" max="8701" width="20.7109375" customWidth="1"/>
    <col min="8702" max="8702" width="21.5703125" bestFit="1" customWidth="1"/>
    <col min="8703" max="8703" width="25.140625" customWidth="1"/>
    <col min="8704" max="8704" width="25" customWidth="1"/>
    <col min="8705" max="8705" width="28" customWidth="1"/>
    <col min="8706" max="8706" width="14.85546875" customWidth="1"/>
    <col min="8707" max="8711" width="10.5703125" bestFit="1" customWidth="1"/>
    <col min="8714" max="8714" width="11.85546875" customWidth="1"/>
    <col min="8957" max="8957" width="20.7109375" customWidth="1"/>
    <col min="8958" max="8958" width="21.5703125" bestFit="1" customWidth="1"/>
    <col min="8959" max="8959" width="25.140625" customWidth="1"/>
    <col min="8960" max="8960" width="25" customWidth="1"/>
    <col min="8961" max="8961" width="28" customWidth="1"/>
    <col min="8962" max="8962" width="14.85546875" customWidth="1"/>
    <col min="8963" max="8967" width="10.5703125" bestFit="1" customWidth="1"/>
    <col min="8970" max="8970" width="11.85546875" customWidth="1"/>
    <col min="9213" max="9213" width="20.7109375" customWidth="1"/>
    <col min="9214" max="9214" width="21.5703125" bestFit="1" customWidth="1"/>
    <col min="9215" max="9215" width="25.140625" customWidth="1"/>
    <col min="9216" max="9216" width="25" customWidth="1"/>
    <col min="9217" max="9217" width="28" customWidth="1"/>
    <col min="9218" max="9218" width="14.85546875" customWidth="1"/>
    <col min="9219" max="9223" width="10.5703125" bestFit="1" customWidth="1"/>
    <col min="9226" max="9226" width="11.85546875" customWidth="1"/>
    <col min="9469" max="9469" width="20.7109375" customWidth="1"/>
    <col min="9470" max="9470" width="21.5703125" bestFit="1" customWidth="1"/>
    <col min="9471" max="9471" width="25.140625" customWidth="1"/>
    <col min="9472" max="9472" width="25" customWidth="1"/>
    <col min="9473" max="9473" width="28" customWidth="1"/>
    <col min="9474" max="9474" width="14.85546875" customWidth="1"/>
    <col min="9475" max="9479" width="10.5703125" bestFit="1" customWidth="1"/>
    <col min="9482" max="9482" width="11.85546875" customWidth="1"/>
    <col min="9725" max="9725" width="20.7109375" customWidth="1"/>
    <col min="9726" max="9726" width="21.5703125" bestFit="1" customWidth="1"/>
    <col min="9727" max="9727" width="25.140625" customWidth="1"/>
    <col min="9728" max="9728" width="25" customWidth="1"/>
    <col min="9729" max="9729" width="28" customWidth="1"/>
    <col min="9730" max="9730" width="14.85546875" customWidth="1"/>
    <col min="9731" max="9735" width="10.5703125" bestFit="1" customWidth="1"/>
    <col min="9738" max="9738" width="11.85546875" customWidth="1"/>
    <col min="9981" max="9981" width="20.7109375" customWidth="1"/>
    <col min="9982" max="9982" width="21.5703125" bestFit="1" customWidth="1"/>
    <col min="9983" max="9983" width="25.140625" customWidth="1"/>
    <col min="9984" max="9984" width="25" customWidth="1"/>
    <col min="9985" max="9985" width="28" customWidth="1"/>
    <col min="9986" max="9986" width="14.85546875" customWidth="1"/>
    <col min="9987" max="9991" width="10.5703125" bestFit="1" customWidth="1"/>
    <col min="9994" max="9994" width="11.85546875" customWidth="1"/>
    <col min="10237" max="10237" width="20.7109375" customWidth="1"/>
    <col min="10238" max="10238" width="21.5703125" bestFit="1" customWidth="1"/>
    <col min="10239" max="10239" width="25.140625" customWidth="1"/>
    <col min="10240" max="10240" width="25" customWidth="1"/>
    <col min="10241" max="10241" width="28" customWidth="1"/>
    <col min="10242" max="10242" width="14.85546875" customWidth="1"/>
    <col min="10243" max="10247" width="10.5703125" bestFit="1" customWidth="1"/>
    <col min="10250" max="10250" width="11.85546875" customWidth="1"/>
    <col min="10493" max="10493" width="20.7109375" customWidth="1"/>
    <col min="10494" max="10494" width="21.5703125" bestFit="1" customWidth="1"/>
    <col min="10495" max="10495" width="25.140625" customWidth="1"/>
    <col min="10496" max="10496" width="25" customWidth="1"/>
    <col min="10497" max="10497" width="28" customWidth="1"/>
    <col min="10498" max="10498" width="14.85546875" customWidth="1"/>
    <col min="10499" max="10503" width="10.5703125" bestFit="1" customWidth="1"/>
    <col min="10506" max="10506" width="11.85546875" customWidth="1"/>
    <col min="10749" max="10749" width="20.7109375" customWidth="1"/>
    <col min="10750" max="10750" width="21.5703125" bestFit="1" customWidth="1"/>
    <col min="10751" max="10751" width="25.140625" customWidth="1"/>
    <col min="10752" max="10752" width="25" customWidth="1"/>
    <col min="10753" max="10753" width="28" customWidth="1"/>
    <col min="10754" max="10754" width="14.85546875" customWidth="1"/>
    <col min="10755" max="10759" width="10.5703125" bestFit="1" customWidth="1"/>
    <col min="10762" max="10762" width="11.85546875" customWidth="1"/>
    <col min="11005" max="11005" width="20.7109375" customWidth="1"/>
    <col min="11006" max="11006" width="21.5703125" bestFit="1" customWidth="1"/>
    <col min="11007" max="11007" width="25.140625" customWidth="1"/>
    <col min="11008" max="11008" width="25" customWidth="1"/>
    <col min="11009" max="11009" width="28" customWidth="1"/>
    <col min="11010" max="11010" width="14.85546875" customWidth="1"/>
    <col min="11011" max="11015" width="10.5703125" bestFit="1" customWidth="1"/>
    <col min="11018" max="11018" width="11.85546875" customWidth="1"/>
    <col min="11261" max="11261" width="20.7109375" customWidth="1"/>
    <col min="11262" max="11262" width="21.5703125" bestFit="1" customWidth="1"/>
    <col min="11263" max="11263" width="25.140625" customWidth="1"/>
    <col min="11264" max="11264" width="25" customWidth="1"/>
    <col min="11265" max="11265" width="28" customWidth="1"/>
    <col min="11266" max="11266" width="14.85546875" customWidth="1"/>
    <col min="11267" max="11271" width="10.5703125" bestFit="1" customWidth="1"/>
    <col min="11274" max="11274" width="11.85546875" customWidth="1"/>
    <col min="11517" max="11517" width="20.7109375" customWidth="1"/>
    <col min="11518" max="11518" width="21.5703125" bestFit="1" customWidth="1"/>
    <col min="11519" max="11519" width="25.140625" customWidth="1"/>
    <col min="11520" max="11520" width="25" customWidth="1"/>
    <col min="11521" max="11521" width="28" customWidth="1"/>
    <col min="11522" max="11522" width="14.85546875" customWidth="1"/>
    <col min="11523" max="11527" width="10.5703125" bestFit="1" customWidth="1"/>
    <col min="11530" max="11530" width="11.85546875" customWidth="1"/>
    <col min="11773" max="11773" width="20.7109375" customWidth="1"/>
    <col min="11774" max="11774" width="21.5703125" bestFit="1" customWidth="1"/>
    <col min="11775" max="11775" width="25.140625" customWidth="1"/>
    <col min="11776" max="11776" width="25" customWidth="1"/>
    <col min="11777" max="11777" width="28" customWidth="1"/>
    <col min="11778" max="11778" width="14.85546875" customWidth="1"/>
    <col min="11779" max="11783" width="10.5703125" bestFit="1" customWidth="1"/>
    <col min="11786" max="11786" width="11.85546875" customWidth="1"/>
    <col min="12029" max="12029" width="20.7109375" customWidth="1"/>
    <col min="12030" max="12030" width="21.5703125" bestFit="1" customWidth="1"/>
    <col min="12031" max="12031" width="25.140625" customWidth="1"/>
    <col min="12032" max="12032" width="25" customWidth="1"/>
    <col min="12033" max="12033" width="28" customWidth="1"/>
    <col min="12034" max="12034" width="14.85546875" customWidth="1"/>
    <col min="12035" max="12039" width="10.5703125" bestFit="1" customWidth="1"/>
    <col min="12042" max="12042" width="11.85546875" customWidth="1"/>
    <col min="12285" max="12285" width="20.7109375" customWidth="1"/>
    <col min="12286" max="12286" width="21.5703125" bestFit="1" customWidth="1"/>
    <col min="12287" max="12287" width="25.140625" customWidth="1"/>
    <col min="12288" max="12288" width="25" customWidth="1"/>
    <col min="12289" max="12289" width="28" customWidth="1"/>
    <col min="12290" max="12290" width="14.85546875" customWidth="1"/>
    <col min="12291" max="12295" width="10.5703125" bestFit="1" customWidth="1"/>
    <col min="12298" max="12298" width="11.85546875" customWidth="1"/>
    <col min="12541" max="12541" width="20.7109375" customWidth="1"/>
    <col min="12542" max="12542" width="21.5703125" bestFit="1" customWidth="1"/>
    <col min="12543" max="12543" width="25.140625" customWidth="1"/>
    <col min="12544" max="12544" width="25" customWidth="1"/>
    <col min="12545" max="12545" width="28" customWidth="1"/>
    <col min="12546" max="12546" width="14.85546875" customWidth="1"/>
    <col min="12547" max="12551" width="10.5703125" bestFit="1" customWidth="1"/>
    <col min="12554" max="12554" width="11.85546875" customWidth="1"/>
    <col min="12797" max="12797" width="20.7109375" customWidth="1"/>
    <col min="12798" max="12798" width="21.5703125" bestFit="1" customWidth="1"/>
    <col min="12799" max="12799" width="25.140625" customWidth="1"/>
    <col min="12800" max="12800" width="25" customWidth="1"/>
    <col min="12801" max="12801" width="28" customWidth="1"/>
    <col min="12802" max="12802" width="14.85546875" customWidth="1"/>
    <col min="12803" max="12807" width="10.5703125" bestFit="1" customWidth="1"/>
    <col min="12810" max="12810" width="11.85546875" customWidth="1"/>
    <col min="13053" max="13053" width="20.7109375" customWidth="1"/>
    <col min="13054" max="13054" width="21.5703125" bestFit="1" customWidth="1"/>
    <col min="13055" max="13055" width="25.140625" customWidth="1"/>
    <col min="13056" max="13056" width="25" customWidth="1"/>
    <col min="13057" max="13057" width="28" customWidth="1"/>
    <col min="13058" max="13058" width="14.85546875" customWidth="1"/>
    <col min="13059" max="13063" width="10.5703125" bestFit="1" customWidth="1"/>
    <col min="13066" max="13066" width="11.85546875" customWidth="1"/>
    <col min="13309" max="13309" width="20.7109375" customWidth="1"/>
    <col min="13310" max="13310" width="21.5703125" bestFit="1" customWidth="1"/>
    <col min="13311" max="13311" width="25.140625" customWidth="1"/>
    <col min="13312" max="13312" width="25" customWidth="1"/>
    <col min="13313" max="13313" width="28" customWidth="1"/>
    <col min="13314" max="13314" width="14.85546875" customWidth="1"/>
    <col min="13315" max="13319" width="10.5703125" bestFit="1" customWidth="1"/>
    <col min="13322" max="13322" width="11.85546875" customWidth="1"/>
    <col min="13565" max="13565" width="20.7109375" customWidth="1"/>
    <col min="13566" max="13566" width="21.5703125" bestFit="1" customWidth="1"/>
    <col min="13567" max="13567" width="25.140625" customWidth="1"/>
    <col min="13568" max="13568" width="25" customWidth="1"/>
    <col min="13569" max="13569" width="28" customWidth="1"/>
    <col min="13570" max="13570" width="14.85546875" customWidth="1"/>
    <col min="13571" max="13575" width="10.5703125" bestFit="1" customWidth="1"/>
    <col min="13578" max="13578" width="11.85546875" customWidth="1"/>
    <col min="13821" max="13821" width="20.7109375" customWidth="1"/>
    <col min="13822" max="13822" width="21.5703125" bestFit="1" customWidth="1"/>
    <col min="13823" max="13823" width="25.140625" customWidth="1"/>
    <col min="13824" max="13824" width="25" customWidth="1"/>
    <col min="13825" max="13825" width="28" customWidth="1"/>
    <col min="13826" max="13826" width="14.85546875" customWidth="1"/>
    <col min="13827" max="13831" width="10.5703125" bestFit="1" customWidth="1"/>
    <col min="13834" max="13834" width="11.85546875" customWidth="1"/>
    <col min="14077" max="14077" width="20.7109375" customWidth="1"/>
    <col min="14078" max="14078" width="21.5703125" bestFit="1" customWidth="1"/>
    <col min="14079" max="14079" width="25.140625" customWidth="1"/>
    <col min="14080" max="14080" width="25" customWidth="1"/>
    <col min="14081" max="14081" width="28" customWidth="1"/>
    <col min="14082" max="14082" width="14.85546875" customWidth="1"/>
    <col min="14083" max="14087" width="10.5703125" bestFit="1" customWidth="1"/>
    <col min="14090" max="14090" width="11.85546875" customWidth="1"/>
    <col min="14333" max="14333" width="20.7109375" customWidth="1"/>
    <col min="14334" max="14334" width="21.5703125" bestFit="1" customWidth="1"/>
    <col min="14335" max="14335" width="25.140625" customWidth="1"/>
    <col min="14336" max="14336" width="25" customWidth="1"/>
    <col min="14337" max="14337" width="28" customWidth="1"/>
    <col min="14338" max="14338" width="14.85546875" customWidth="1"/>
    <col min="14339" max="14343" width="10.5703125" bestFit="1" customWidth="1"/>
    <col min="14346" max="14346" width="11.85546875" customWidth="1"/>
    <col min="14589" max="14589" width="20.7109375" customWidth="1"/>
    <col min="14590" max="14590" width="21.5703125" bestFit="1" customWidth="1"/>
    <col min="14591" max="14591" width="25.140625" customWidth="1"/>
    <col min="14592" max="14592" width="25" customWidth="1"/>
    <col min="14593" max="14593" width="28" customWidth="1"/>
    <col min="14594" max="14594" width="14.85546875" customWidth="1"/>
    <col min="14595" max="14599" width="10.5703125" bestFit="1" customWidth="1"/>
    <col min="14602" max="14602" width="11.85546875" customWidth="1"/>
    <col min="14845" max="14845" width="20.7109375" customWidth="1"/>
    <col min="14846" max="14846" width="21.5703125" bestFit="1" customWidth="1"/>
    <col min="14847" max="14847" width="25.140625" customWidth="1"/>
    <col min="14848" max="14848" width="25" customWidth="1"/>
    <col min="14849" max="14849" width="28" customWidth="1"/>
    <col min="14850" max="14850" width="14.85546875" customWidth="1"/>
    <col min="14851" max="14855" width="10.5703125" bestFit="1" customWidth="1"/>
    <col min="14858" max="14858" width="11.85546875" customWidth="1"/>
    <col min="15101" max="15101" width="20.7109375" customWidth="1"/>
    <col min="15102" max="15102" width="21.5703125" bestFit="1" customWidth="1"/>
    <col min="15103" max="15103" width="25.140625" customWidth="1"/>
    <col min="15104" max="15104" width="25" customWidth="1"/>
    <col min="15105" max="15105" width="28" customWidth="1"/>
    <col min="15106" max="15106" width="14.85546875" customWidth="1"/>
    <col min="15107" max="15111" width="10.5703125" bestFit="1" customWidth="1"/>
    <col min="15114" max="15114" width="11.85546875" customWidth="1"/>
    <col min="15357" max="15357" width="20.7109375" customWidth="1"/>
    <col min="15358" max="15358" width="21.5703125" bestFit="1" customWidth="1"/>
    <col min="15359" max="15359" width="25.140625" customWidth="1"/>
    <col min="15360" max="15360" width="25" customWidth="1"/>
    <col min="15361" max="15361" width="28" customWidth="1"/>
    <col min="15362" max="15362" width="14.85546875" customWidth="1"/>
    <col min="15363" max="15367" width="10.5703125" bestFit="1" customWidth="1"/>
    <col min="15370" max="15370" width="11.85546875" customWidth="1"/>
    <col min="15613" max="15613" width="20.7109375" customWidth="1"/>
    <col min="15614" max="15614" width="21.5703125" bestFit="1" customWidth="1"/>
    <col min="15615" max="15615" width="25.140625" customWidth="1"/>
    <col min="15616" max="15616" width="25" customWidth="1"/>
    <col min="15617" max="15617" width="28" customWidth="1"/>
    <col min="15618" max="15618" width="14.85546875" customWidth="1"/>
    <col min="15619" max="15623" width="10.5703125" bestFit="1" customWidth="1"/>
    <col min="15626" max="15626" width="11.85546875" customWidth="1"/>
    <col min="15869" max="15869" width="20.7109375" customWidth="1"/>
    <col min="15870" max="15870" width="21.5703125" bestFit="1" customWidth="1"/>
    <col min="15871" max="15871" width="25.140625" customWidth="1"/>
    <col min="15872" max="15872" width="25" customWidth="1"/>
    <col min="15873" max="15873" width="28" customWidth="1"/>
    <col min="15874" max="15874" width="14.85546875" customWidth="1"/>
    <col min="15875" max="15879" width="10.5703125" bestFit="1" customWidth="1"/>
    <col min="15882" max="15882" width="11.85546875" customWidth="1"/>
    <col min="16125" max="16125" width="20.7109375" customWidth="1"/>
    <col min="16126" max="16126" width="21.5703125" bestFit="1" customWidth="1"/>
    <col min="16127" max="16127" width="25.140625" customWidth="1"/>
    <col min="16128" max="16128" width="25" customWidth="1"/>
    <col min="16129" max="16129" width="28" customWidth="1"/>
    <col min="16130" max="16130" width="14.85546875" customWidth="1"/>
    <col min="16131" max="16135" width="10.5703125" bestFit="1" customWidth="1"/>
    <col min="16138" max="16138" width="11.85546875" customWidth="1"/>
  </cols>
  <sheetData>
    <row r="1" spans="1:10">
      <c r="A1" s="156" t="s">
        <v>101</v>
      </c>
      <c r="B1" s="143"/>
      <c r="C1" s="143"/>
      <c r="D1" s="143"/>
      <c r="E1" s="143"/>
      <c r="F1" s="143"/>
      <c r="G1" s="143"/>
    </row>
    <row r="2" spans="1:10">
      <c r="A2" s="162" t="s">
        <v>91</v>
      </c>
      <c r="B2" s="143"/>
      <c r="C2" s="143"/>
      <c r="D2" s="143"/>
      <c r="E2" s="143"/>
      <c r="F2" s="143"/>
      <c r="G2" s="143"/>
    </row>
    <row r="3" spans="1:10">
      <c r="A3" s="143"/>
      <c r="B3" s="143"/>
      <c r="C3" s="143"/>
      <c r="D3" s="143"/>
      <c r="E3" s="143"/>
      <c r="F3" s="143"/>
      <c r="G3" s="143"/>
    </row>
    <row r="4" spans="1:10">
      <c r="A4" s="161" t="s">
        <v>85</v>
      </c>
      <c r="B4" s="153">
        <v>2020</v>
      </c>
      <c r="C4" s="153">
        <v>2030</v>
      </c>
      <c r="D4" s="153">
        <f>IF(C4&lt;&gt;0,C4+10,0)</f>
        <v>2040</v>
      </c>
      <c r="E4" s="153">
        <f t="shared" ref="E4:G4" si="0">IF(D4&lt;&gt;0,D4+10,0)</f>
        <v>2050</v>
      </c>
      <c r="F4" s="153">
        <f t="shared" si="0"/>
        <v>2060</v>
      </c>
      <c r="G4" s="153">
        <f t="shared" si="0"/>
        <v>2070</v>
      </c>
    </row>
    <row r="5" spans="1:10">
      <c r="A5" s="158" t="s">
        <v>41</v>
      </c>
      <c r="B5" s="141">
        <v>27.76</v>
      </c>
      <c r="C5" s="138">
        <v>30.5121</v>
      </c>
      <c r="D5" s="138">
        <v>36.614519999999999</v>
      </c>
      <c r="E5" s="138">
        <v>43.937424</v>
      </c>
      <c r="F5" s="138">
        <v>52.724908799999994</v>
      </c>
      <c r="G5" s="138">
        <v>63.269890559999993</v>
      </c>
    </row>
    <row r="6" spans="1:10">
      <c r="A6" s="141" t="s">
        <v>32</v>
      </c>
      <c r="B6" s="141">
        <v>10.11</v>
      </c>
      <c r="C6" s="138">
        <v>10.823757578369996</v>
      </c>
      <c r="D6" s="138">
        <v>13.58733846173282</v>
      </c>
      <c r="E6" s="138">
        <v>17.056531905575639</v>
      </c>
      <c r="F6" s="138">
        <v>21.41149876153284</v>
      </c>
      <c r="G6" s="138">
        <v>26.878399533568604</v>
      </c>
    </row>
    <row r="7" spans="1:10">
      <c r="A7" s="141" t="s">
        <v>33</v>
      </c>
      <c r="B7" s="141">
        <v>1.95</v>
      </c>
      <c r="C7" s="138">
        <v>1.9853110211999998</v>
      </c>
      <c r="D7" s="138">
        <v>2.1076978898200993</v>
      </c>
      <c r="E7" s="138">
        <v>2.2376294431020409</v>
      </c>
      <c r="F7" s="138">
        <v>2.3755707821411338</v>
      </c>
      <c r="G7" s="138">
        <v>2.5220156797450968</v>
      </c>
    </row>
    <row r="8" spans="1:10">
      <c r="A8" s="141" t="s">
        <v>34</v>
      </c>
      <c r="B8" s="141">
        <v>3.39</v>
      </c>
      <c r="C8" s="138">
        <v>3.5343826221600008</v>
      </c>
      <c r="D8" s="138">
        <v>4.0615622432908909</v>
      </c>
      <c r="E8" s="138">
        <v>4.6673746505817189</v>
      </c>
      <c r="F8" s="138">
        <v>5.3635485126141944</v>
      </c>
      <c r="G8" s="138">
        <v>6.1635619166720348</v>
      </c>
    </row>
    <row r="9" spans="1:10">
      <c r="A9" s="141" t="s">
        <v>35</v>
      </c>
      <c r="B9" s="141">
        <v>1.2</v>
      </c>
      <c r="C9" s="138">
        <v>1.3891500000000001</v>
      </c>
      <c r="D9" s="138">
        <v>2.2627789707878829</v>
      </c>
      <c r="E9" s="138">
        <v>3.04098572167727</v>
      </c>
      <c r="F9" s="138">
        <v>4.0868305207136881</v>
      </c>
      <c r="G9" s="138">
        <v>5.4923584763905913</v>
      </c>
    </row>
    <row r="10" spans="1:10">
      <c r="A10" s="141" t="s">
        <v>98</v>
      </c>
      <c r="B10" s="141">
        <v>2.5999999999999999E-2</v>
      </c>
      <c r="C10" s="141">
        <v>0.75</v>
      </c>
      <c r="D10" s="141">
        <v>0.75</v>
      </c>
      <c r="E10" s="141">
        <v>0.75</v>
      </c>
      <c r="F10" s="141">
        <v>0.75</v>
      </c>
      <c r="G10" s="141">
        <v>0.75</v>
      </c>
    </row>
    <row r="11" spans="1:10">
      <c r="A11" s="158" t="s">
        <v>110</v>
      </c>
      <c r="B11" s="146">
        <v>7.1589999999999998</v>
      </c>
      <c r="C11" s="138"/>
      <c r="D11" s="138"/>
      <c r="E11" s="138"/>
      <c r="F11" s="138"/>
      <c r="G11" s="138"/>
    </row>
    <row r="12" spans="1:10" ht="13.5" thickBot="1">
      <c r="A12" s="158" t="s">
        <v>86</v>
      </c>
      <c r="B12" s="140">
        <v>0.13880000000000001</v>
      </c>
      <c r="C12" s="140"/>
      <c r="D12" s="140"/>
      <c r="E12" s="140"/>
      <c r="F12" s="140"/>
      <c r="G12" s="140"/>
    </row>
    <row r="13" spans="1:10" ht="13.5" thickBot="1">
      <c r="A13" s="163" t="s">
        <v>107</v>
      </c>
      <c r="B13" s="147" t="s">
        <v>15</v>
      </c>
      <c r="C13" s="148">
        <v>7.8929999999999998</v>
      </c>
      <c r="D13" s="148">
        <v>9.5670000000000002</v>
      </c>
      <c r="E13" s="148">
        <v>11.55</v>
      </c>
      <c r="F13" s="148">
        <v>13.97</v>
      </c>
      <c r="G13" s="148">
        <v>16.928999999999998</v>
      </c>
    </row>
    <row r="14" spans="1:10">
      <c r="A14" s="163" t="s">
        <v>108</v>
      </c>
      <c r="B14" s="149"/>
      <c r="C14" s="150">
        <v>0.13880000000000001</v>
      </c>
      <c r="D14" s="150">
        <v>0.13880000000000001</v>
      </c>
      <c r="E14" s="150">
        <v>0.13880000000000001</v>
      </c>
      <c r="F14" s="150">
        <v>0.13880000000000001</v>
      </c>
      <c r="G14" s="150">
        <v>0.13880000000000001</v>
      </c>
      <c r="I14" s="6"/>
      <c r="J14" s="6"/>
    </row>
    <row r="15" spans="1:10">
      <c r="A15" s="158" t="s">
        <v>109</v>
      </c>
      <c r="B15" s="143" t="s">
        <v>15</v>
      </c>
      <c r="C15" s="114">
        <v>0.13880000000000001</v>
      </c>
      <c r="D15" s="114">
        <v>0.13880000000000001</v>
      </c>
      <c r="E15" s="114">
        <v>0.13880000000000001</v>
      </c>
      <c r="F15" s="114">
        <v>0.13880000000000001</v>
      </c>
      <c r="G15" s="114">
        <v>0.13880000000000001</v>
      </c>
      <c r="H15" t="s">
        <v>15</v>
      </c>
      <c r="I15" s="1"/>
      <c r="J15" s="1"/>
    </row>
    <row r="16" spans="1:10">
      <c r="A16" s="158" t="s">
        <v>106</v>
      </c>
      <c r="B16" s="143" t="s">
        <v>15</v>
      </c>
      <c r="C16" s="138">
        <v>48.994701221729997</v>
      </c>
      <c r="D16" s="138">
        <v>59.383897565631699</v>
      </c>
      <c r="E16" s="138">
        <v>71.689945720936677</v>
      </c>
      <c r="F16" s="138">
        <v>86.712357377001851</v>
      </c>
      <c r="G16" s="138">
        <v>105.07622616637632</v>
      </c>
      <c r="I16" s="1"/>
      <c r="J16" s="1"/>
    </row>
    <row r="17" spans="1:10">
      <c r="A17" s="158" t="s">
        <v>105</v>
      </c>
      <c r="B17" s="143" t="s">
        <v>15</v>
      </c>
      <c r="C17" s="157">
        <v>7.8929999999999998</v>
      </c>
      <c r="D17" s="157">
        <v>9.5670000000000002</v>
      </c>
      <c r="E17" s="157">
        <v>11.55</v>
      </c>
      <c r="F17" s="157">
        <v>13.97</v>
      </c>
      <c r="G17" s="157">
        <v>16.928999999999998</v>
      </c>
      <c r="I17" s="1"/>
      <c r="J17" s="1"/>
    </row>
    <row r="18" spans="1:10">
      <c r="A18" s="143"/>
      <c r="B18" s="143"/>
      <c r="C18" s="113"/>
      <c r="D18" s="113"/>
      <c r="E18" s="113"/>
      <c r="F18" s="113"/>
      <c r="G18" s="113"/>
    </row>
    <row r="19" spans="1:10">
      <c r="A19" s="161" t="s">
        <v>95</v>
      </c>
      <c r="B19" s="143"/>
      <c r="C19" s="152">
        <v>0</v>
      </c>
      <c r="D19" s="152">
        <v>0</v>
      </c>
      <c r="E19" s="152">
        <v>0</v>
      </c>
      <c r="F19" s="152">
        <v>0</v>
      </c>
      <c r="G19" s="152">
        <v>0</v>
      </c>
    </row>
    <row r="20" spans="1:10">
      <c r="A20" s="143"/>
      <c r="B20" s="143"/>
      <c r="C20" s="143"/>
      <c r="D20" s="143"/>
      <c r="E20" s="143"/>
      <c r="F20" s="143"/>
      <c r="G20" s="143"/>
    </row>
    <row r="21" spans="1:10">
      <c r="A21" s="143"/>
      <c r="B21" s="143"/>
      <c r="C21" s="143"/>
      <c r="D21" s="143"/>
      <c r="E21" s="143"/>
      <c r="F21" s="143"/>
      <c r="G21" s="143"/>
    </row>
    <row r="22" spans="1:10">
      <c r="A22" s="164" t="s">
        <v>4</v>
      </c>
      <c r="B22" s="143"/>
      <c r="C22" s="165" t="s">
        <v>87</v>
      </c>
      <c r="D22" s="143"/>
      <c r="E22" s="143"/>
      <c r="F22" s="143"/>
      <c r="G22" s="143"/>
    </row>
    <row r="23" spans="1:10">
      <c r="A23" s="155" t="s">
        <v>102</v>
      </c>
      <c r="B23" s="143"/>
      <c r="C23" s="143"/>
      <c r="D23" s="143"/>
      <c r="E23" s="143"/>
      <c r="F23" s="143"/>
      <c r="G23" s="143"/>
    </row>
    <row r="24" spans="1:10">
      <c r="A24" s="155" t="s">
        <v>103</v>
      </c>
      <c r="B24" s="143"/>
      <c r="C24" s="166"/>
      <c r="D24" s="167"/>
      <c r="E24" s="167"/>
      <c r="F24" s="168"/>
      <c r="G24" s="143"/>
    </row>
    <row r="25" spans="1:10">
      <c r="A25" s="155" t="s">
        <v>104</v>
      </c>
      <c r="B25" s="143"/>
      <c r="C25" s="169"/>
      <c r="D25" s="519" t="s">
        <v>88</v>
      </c>
      <c r="E25" s="519"/>
      <c r="F25" s="170"/>
      <c r="G25" s="143"/>
    </row>
    <row r="26" spans="1:10">
      <c r="A26" s="143"/>
      <c r="B26" s="143"/>
      <c r="C26" s="169"/>
      <c r="D26" s="171"/>
      <c r="E26" s="171"/>
      <c r="F26" s="170"/>
      <c r="G26" s="143"/>
    </row>
    <row r="27" spans="1:10">
      <c r="A27" s="143"/>
      <c r="B27" s="143"/>
      <c r="C27" s="169"/>
      <c r="D27" s="172" t="s">
        <v>89</v>
      </c>
      <c r="E27" s="172"/>
      <c r="F27" s="170"/>
      <c r="G27" s="143"/>
    </row>
    <row r="28" spans="1:10">
      <c r="A28" s="143"/>
      <c r="B28" s="143"/>
      <c r="C28" s="173"/>
      <c r="D28" s="174"/>
      <c r="E28" s="174"/>
      <c r="F28" s="175"/>
      <c r="G28" s="143"/>
    </row>
    <row r="70" spans="1:10" s="28" customFormat="1">
      <c r="A70"/>
      <c r="B70"/>
      <c r="C70"/>
      <c r="D70"/>
      <c r="E70"/>
      <c r="F70"/>
      <c r="G70"/>
      <c r="H70"/>
      <c r="I70"/>
      <c r="J70"/>
    </row>
    <row r="74" spans="1:10" s="28" customFormat="1">
      <c r="A74"/>
      <c r="B74"/>
      <c r="C74"/>
      <c r="D74"/>
      <c r="E74"/>
      <c r="F74"/>
      <c r="G74"/>
      <c r="H74"/>
      <c r="I74"/>
      <c r="J74"/>
    </row>
    <row r="75" spans="1:10" s="28" customFormat="1">
      <c r="A75"/>
      <c r="B75"/>
      <c r="C75"/>
      <c r="D75"/>
      <c r="E75"/>
      <c r="F75"/>
      <c r="G75"/>
      <c r="H75"/>
      <c r="I75"/>
      <c r="J75"/>
    </row>
    <row r="76" spans="1:10" s="28" customFormat="1">
      <c r="A76"/>
      <c r="B76"/>
      <c r="C76"/>
      <c r="D76"/>
      <c r="E76"/>
      <c r="F76"/>
      <c r="G76"/>
      <c r="H76"/>
      <c r="I76"/>
      <c r="J76"/>
    </row>
  </sheetData>
  <sheetProtection algorithmName="SHA-512" hashValue="Z9fURdWAdj0pNuQHKmj2LSXWY3PtqlysE9GTkO36ujE4Kcjn1zJddS6szmYKIueUd+6FswoY2R2DI8I8GRx8GA==" saltValue="I60lLL1LZUDM+F5YwHcwbg==" spinCount="100000" sheet="1" objects="1" scenarios="1"/>
  <mergeCells count="1">
    <mergeCell ref="D25:E25"/>
  </mergeCells>
  <conditionalFormatting sqref="C19:G19">
    <cfRule type="cellIs" dxfId="1" priority="1" operator="notEqual">
      <formula>0</formula>
    </cfRule>
    <cfRule type="cellIs" dxfId="0" priority="2" operator="equal">
      <formula>0</formula>
    </cfRule>
  </conditionalFormatting>
  <pageMargins left="0.75" right="0.75" top="1" bottom="1" header="0.5" footer="0.5"/>
  <pageSetup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21"/>
  </sheetPr>
  <dimension ref="A1:K183"/>
  <sheetViews>
    <sheetView showGridLines="0" zoomScale="80" zoomScaleNormal="80" workbookViewId="0"/>
  </sheetViews>
  <sheetFormatPr defaultRowHeight="12.75"/>
  <cols>
    <col min="1" max="2" width="10.7109375" customWidth="1"/>
    <col min="3" max="15" width="11.7109375" customWidth="1"/>
  </cols>
  <sheetData>
    <row r="1" spans="1:1">
      <c r="A1" s="18"/>
    </row>
    <row r="42" spans="1:11" ht="13.5" thickBot="1"/>
    <row r="43" spans="1:11" ht="15">
      <c r="A43" s="402" t="s">
        <v>334</v>
      </c>
      <c r="B43" s="403"/>
      <c r="C43" s="71"/>
      <c r="D43" s="71"/>
      <c r="E43" s="71"/>
      <c r="F43" s="71"/>
      <c r="G43" s="71"/>
      <c r="H43" s="72"/>
      <c r="I43" s="67"/>
      <c r="J43" s="67"/>
      <c r="K43" s="67"/>
    </row>
    <row r="44" spans="1:11" ht="15">
      <c r="A44" s="404" t="s">
        <v>331</v>
      </c>
      <c r="B44" s="6"/>
      <c r="C44" s="67"/>
      <c r="D44" s="67"/>
      <c r="E44" s="67"/>
      <c r="F44" s="67"/>
      <c r="G44" s="67"/>
      <c r="H44" s="73"/>
      <c r="I44" s="67"/>
      <c r="J44" s="67"/>
      <c r="K44" s="67"/>
    </row>
    <row r="45" spans="1:11" ht="15">
      <c r="A45" s="404" t="s">
        <v>332</v>
      </c>
      <c r="B45" s="6"/>
      <c r="C45" s="67"/>
      <c r="D45" s="67"/>
      <c r="E45" s="67"/>
      <c r="F45" s="67"/>
      <c r="G45" s="67"/>
      <c r="H45" s="73"/>
      <c r="I45" s="67"/>
      <c r="J45" s="67"/>
      <c r="K45" s="67"/>
    </row>
    <row r="46" spans="1:11" ht="15">
      <c r="A46" s="404" t="s">
        <v>333</v>
      </c>
      <c r="B46" s="6"/>
      <c r="C46" s="67"/>
      <c r="D46" s="67"/>
      <c r="E46" s="67"/>
      <c r="F46" s="67"/>
      <c r="G46" s="67"/>
      <c r="H46" s="73"/>
      <c r="I46" s="67"/>
      <c r="J46" s="67"/>
      <c r="K46" s="67"/>
    </row>
    <row r="47" spans="1:11">
      <c r="A47" s="405">
        <v>2.1</v>
      </c>
      <c r="B47" s="6" t="s">
        <v>338</v>
      </c>
      <c r="C47" s="67"/>
      <c r="D47" s="67"/>
      <c r="E47" s="67"/>
      <c r="F47" s="67"/>
      <c r="G47" s="67"/>
      <c r="H47" s="73"/>
      <c r="I47" s="67"/>
      <c r="J47" s="67"/>
      <c r="K47" s="67"/>
    </row>
    <row r="48" spans="1:11" ht="15">
      <c r="A48" s="404" t="s">
        <v>335</v>
      </c>
      <c r="B48" s="6"/>
      <c r="C48" s="67"/>
      <c r="D48" s="67"/>
      <c r="E48" s="67"/>
      <c r="F48" s="67"/>
      <c r="G48" s="67"/>
      <c r="H48" s="73"/>
      <c r="I48" s="67"/>
      <c r="J48" s="67"/>
      <c r="K48" s="67"/>
    </row>
    <row r="49" spans="1:11" ht="15.75" thickBot="1">
      <c r="A49" s="406" t="s">
        <v>336</v>
      </c>
      <c r="B49" s="407"/>
      <c r="C49" s="408"/>
      <c r="D49" s="408"/>
      <c r="E49" s="408"/>
      <c r="F49" s="408"/>
      <c r="G49" s="408"/>
      <c r="H49" s="409"/>
      <c r="I49" s="68"/>
      <c r="J49" s="68"/>
      <c r="K49" s="68"/>
    </row>
    <row r="50" spans="1:11">
      <c r="C50" s="67"/>
      <c r="D50" s="67"/>
      <c r="E50" s="67"/>
      <c r="F50" s="67"/>
      <c r="G50" s="70"/>
      <c r="H50" s="70"/>
      <c r="I50" s="70"/>
      <c r="J50" s="67"/>
      <c r="K50" s="67"/>
    </row>
    <row r="51" spans="1:11" ht="13.5" thickBot="1">
      <c r="C51" s="69"/>
      <c r="D51" s="67"/>
      <c r="E51" s="67"/>
      <c r="F51" s="67"/>
      <c r="G51" s="70"/>
      <c r="H51" s="70"/>
      <c r="I51" s="70"/>
      <c r="J51" s="67"/>
      <c r="K51" s="67"/>
    </row>
    <row r="52" spans="1:11" ht="15">
      <c r="A52" s="402" t="s">
        <v>334</v>
      </c>
      <c r="B52" s="403"/>
      <c r="C52" s="71"/>
      <c r="D52" s="71"/>
      <c r="E52" s="71"/>
      <c r="F52" s="71"/>
      <c r="G52" s="410"/>
      <c r="H52" s="411"/>
      <c r="I52" s="70"/>
      <c r="J52" s="67"/>
      <c r="K52" s="67"/>
    </row>
    <row r="53" spans="1:11" ht="15">
      <c r="A53" s="404" t="s">
        <v>337</v>
      </c>
      <c r="B53" s="6"/>
      <c r="C53" s="67"/>
      <c r="D53" s="67"/>
      <c r="E53" s="67"/>
      <c r="F53" s="67"/>
      <c r="G53" s="70"/>
      <c r="H53" s="412"/>
      <c r="I53" s="70"/>
      <c r="J53" s="67"/>
      <c r="K53" s="67"/>
    </row>
    <row r="54" spans="1:11" ht="15">
      <c r="A54" s="404" t="s">
        <v>332</v>
      </c>
      <c r="B54" s="6"/>
      <c r="C54" s="67"/>
      <c r="D54" s="67"/>
      <c r="E54" s="67"/>
      <c r="F54" s="67"/>
      <c r="G54" s="70"/>
      <c r="H54" s="412"/>
      <c r="I54" s="70"/>
      <c r="J54" s="67"/>
      <c r="K54" s="67"/>
    </row>
    <row r="55" spans="1:11" ht="15">
      <c r="A55" s="404" t="s">
        <v>333</v>
      </c>
      <c r="B55" s="6"/>
      <c r="C55" s="67"/>
      <c r="D55" s="67"/>
      <c r="E55" s="67"/>
      <c r="F55" s="67"/>
      <c r="G55" s="70"/>
      <c r="H55" s="412"/>
      <c r="I55" s="70"/>
      <c r="J55" s="69"/>
      <c r="K55" s="67"/>
    </row>
    <row r="56" spans="1:11">
      <c r="A56" s="405">
        <v>-1.9</v>
      </c>
      <c r="B56" s="6" t="s">
        <v>339</v>
      </c>
      <c r="C56" s="67"/>
      <c r="D56" s="67"/>
      <c r="E56" s="67"/>
      <c r="F56" s="67"/>
      <c r="G56" s="70"/>
      <c r="H56" s="412"/>
      <c r="I56" s="70"/>
      <c r="J56" s="67"/>
      <c r="K56" s="67"/>
    </row>
    <row r="57" spans="1:11" ht="15">
      <c r="A57" s="404" t="s">
        <v>335</v>
      </c>
      <c r="B57" s="6"/>
      <c r="C57" s="67"/>
      <c r="D57" s="67"/>
      <c r="E57" s="67"/>
      <c r="F57" s="69"/>
      <c r="G57" s="70"/>
      <c r="H57" s="412"/>
      <c r="I57" s="70"/>
      <c r="J57" s="67"/>
      <c r="K57" s="67"/>
    </row>
    <row r="58" spans="1:11" ht="15.75" thickBot="1">
      <c r="A58" s="406" t="s">
        <v>336</v>
      </c>
      <c r="B58" s="407"/>
      <c r="C58" s="75"/>
      <c r="D58" s="75"/>
      <c r="E58" s="75"/>
      <c r="F58" s="75"/>
      <c r="G58" s="75"/>
      <c r="H58" s="76"/>
      <c r="I58" s="67"/>
      <c r="J58" s="67"/>
      <c r="K58" s="69"/>
    </row>
    <row r="59" spans="1:11">
      <c r="C59" s="67"/>
      <c r="D59" s="67"/>
      <c r="E59" s="67"/>
      <c r="F59" s="67"/>
      <c r="G59" s="67"/>
      <c r="H59" s="67"/>
      <c r="I59" s="67"/>
      <c r="J59" s="67"/>
      <c r="K59" s="67"/>
    </row>
    <row r="60" spans="1:11" ht="13.5" thickBot="1">
      <c r="C60" s="67"/>
      <c r="D60" s="67"/>
      <c r="E60" s="67"/>
      <c r="F60" s="67"/>
      <c r="G60" s="67"/>
      <c r="H60" s="69"/>
      <c r="I60" s="67"/>
      <c r="J60" s="67"/>
      <c r="K60" s="67"/>
    </row>
    <row r="61" spans="1:11" ht="15">
      <c r="A61" s="402" t="s">
        <v>334</v>
      </c>
      <c r="B61" s="403"/>
      <c r="C61" s="71"/>
      <c r="D61" s="71"/>
      <c r="E61" s="71"/>
      <c r="F61" s="71"/>
      <c r="G61" s="71"/>
      <c r="H61" s="72"/>
      <c r="I61" s="67"/>
      <c r="J61" s="67"/>
      <c r="K61" s="67"/>
    </row>
    <row r="62" spans="1:11" ht="15">
      <c r="A62" s="404" t="s">
        <v>341</v>
      </c>
      <c r="B62" s="6"/>
      <c r="C62" s="67"/>
      <c r="D62" s="67"/>
      <c r="E62" s="67"/>
      <c r="F62" s="67"/>
      <c r="G62" s="67"/>
      <c r="H62" s="73"/>
      <c r="I62" s="67"/>
      <c r="J62" s="67"/>
      <c r="K62" s="67"/>
    </row>
    <row r="63" spans="1:11" ht="15">
      <c r="A63" s="404" t="s">
        <v>332</v>
      </c>
      <c r="B63" s="6"/>
      <c r="C63" s="67"/>
      <c r="D63" s="67"/>
      <c r="E63" s="67"/>
      <c r="F63" s="69"/>
      <c r="G63" s="67"/>
      <c r="H63" s="73"/>
      <c r="I63" s="67"/>
      <c r="J63" s="67"/>
      <c r="K63" s="67"/>
    </row>
    <row r="64" spans="1:11" ht="15">
      <c r="A64" s="404" t="s">
        <v>333</v>
      </c>
      <c r="B64" s="6"/>
      <c r="C64" s="69"/>
      <c r="D64" s="67"/>
      <c r="E64" s="67"/>
      <c r="F64" s="69"/>
      <c r="G64" s="67"/>
      <c r="H64" s="73"/>
      <c r="I64" s="67"/>
      <c r="J64" s="67"/>
      <c r="K64" s="69"/>
    </row>
    <row r="65" spans="1:11">
      <c r="A65" s="405">
        <v>-2.2999999999999998</v>
      </c>
      <c r="B65" s="6" t="s">
        <v>340</v>
      </c>
      <c r="C65" s="67"/>
      <c r="D65" s="67"/>
      <c r="E65" s="67"/>
      <c r="F65" s="67"/>
      <c r="G65" s="67"/>
      <c r="H65" s="73"/>
      <c r="I65" s="67"/>
      <c r="J65" s="67"/>
      <c r="K65" s="69"/>
    </row>
    <row r="66" spans="1:11" ht="15">
      <c r="A66" s="404" t="s">
        <v>335</v>
      </c>
      <c r="B66" s="6"/>
      <c r="C66" s="67"/>
      <c r="D66" s="67"/>
      <c r="E66" s="67"/>
      <c r="F66" s="69"/>
      <c r="G66" s="67"/>
      <c r="H66" s="74"/>
      <c r="I66" s="67"/>
      <c r="J66" s="67"/>
      <c r="K66" s="67"/>
    </row>
    <row r="67" spans="1:11" ht="15.75" thickBot="1">
      <c r="A67" s="406" t="s">
        <v>336</v>
      </c>
      <c r="B67" s="407"/>
      <c r="C67" s="75"/>
      <c r="D67" s="75"/>
      <c r="E67" s="75"/>
      <c r="F67" s="75"/>
      <c r="G67" s="75"/>
      <c r="H67" s="76"/>
      <c r="I67" s="67"/>
      <c r="J67" s="67"/>
      <c r="K67" s="67"/>
    </row>
    <row r="68" spans="1:11">
      <c r="A68" s="67"/>
      <c r="B68" s="69"/>
      <c r="C68" s="67"/>
      <c r="D68" s="67"/>
      <c r="E68" s="67"/>
      <c r="F68" s="67"/>
      <c r="G68" s="67"/>
      <c r="H68" s="67"/>
      <c r="I68" s="67"/>
      <c r="J68" s="67"/>
      <c r="K68" s="67"/>
    </row>
    <row r="69" spans="1:11">
      <c r="A69" s="67"/>
      <c r="B69" s="67"/>
      <c r="C69" s="67"/>
      <c r="D69" s="67"/>
      <c r="E69" s="67"/>
      <c r="F69" s="67"/>
      <c r="G69" s="67"/>
      <c r="H69" s="67"/>
      <c r="I69" s="67"/>
      <c r="J69" s="67"/>
      <c r="K69" s="69"/>
    </row>
    <row r="70" spans="1:11">
      <c r="A70" s="67"/>
      <c r="B70" s="67"/>
      <c r="C70" s="67"/>
      <c r="D70" s="67"/>
      <c r="E70" s="67"/>
      <c r="F70" s="67"/>
      <c r="G70" s="67"/>
      <c r="H70" s="67"/>
      <c r="I70" s="67"/>
      <c r="J70" s="67"/>
      <c r="K70" s="67"/>
    </row>
    <row r="71" spans="1:11">
      <c r="A71" s="67"/>
      <c r="B71" s="67"/>
      <c r="C71" s="67"/>
      <c r="D71" s="67"/>
      <c r="E71" s="67"/>
      <c r="F71" s="67"/>
      <c r="G71" s="67"/>
      <c r="H71" s="67"/>
      <c r="I71" s="69"/>
      <c r="J71" s="67"/>
      <c r="K71" s="67"/>
    </row>
    <row r="72" spans="1:11">
      <c r="A72" s="67"/>
      <c r="B72" s="67"/>
      <c r="C72" s="67"/>
      <c r="D72" s="67"/>
      <c r="E72" s="67"/>
      <c r="F72" s="67"/>
      <c r="G72" s="67"/>
      <c r="H72" s="69"/>
      <c r="I72" s="67"/>
      <c r="J72" s="67"/>
      <c r="K72" s="67"/>
    </row>
    <row r="73" spans="1:11">
      <c r="A73" s="67"/>
      <c r="B73" s="67"/>
      <c r="C73" s="67"/>
      <c r="D73" s="67"/>
      <c r="E73" s="67"/>
      <c r="F73" s="69"/>
      <c r="G73" s="67"/>
      <c r="H73" s="67"/>
      <c r="I73" s="67"/>
      <c r="J73" s="69"/>
      <c r="K73" s="67"/>
    </row>
    <row r="74" spans="1:11">
      <c r="A74" s="67"/>
      <c r="B74" s="67"/>
      <c r="C74" s="67"/>
      <c r="D74" s="67"/>
      <c r="E74" s="67"/>
      <c r="F74" s="67"/>
      <c r="G74" s="67"/>
      <c r="H74" s="67"/>
      <c r="I74" s="67"/>
      <c r="J74" s="67"/>
      <c r="K74" s="67"/>
    </row>
    <row r="75" spans="1:11">
      <c r="A75" s="400"/>
      <c r="B75" s="67"/>
      <c r="C75" s="67"/>
      <c r="D75" s="67"/>
      <c r="E75" s="67"/>
      <c r="F75" s="67"/>
      <c r="G75" s="70"/>
      <c r="H75" s="70"/>
      <c r="I75" s="70"/>
      <c r="J75" s="67"/>
      <c r="K75" s="69"/>
    </row>
    <row r="76" spans="1:11">
      <c r="A76" s="67"/>
      <c r="B76" s="67"/>
      <c r="C76" s="67"/>
      <c r="D76" s="67"/>
      <c r="E76" s="67"/>
      <c r="F76" s="67"/>
      <c r="G76" s="67"/>
      <c r="H76" s="67"/>
      <c r="I76" s="67"/>
      <c r="J76" s="67"/>
      <c r="K76" s="67"/>
    </row>
    <row r="77" spans="1:11">
      <c r="A77" s="400"/>
      <c r="B77" s="67"/>
      <c r="C77" s="67"/>
      <c r="D77" s="69"/>
      <c r="E77" s="67"/>
      <c r="F77" s="67"/>
      <c r="G77" s="70"/>
      <c r="H77" s="70"/>
      <c r="I77" s="70"/>
      <c r="J77" s="67"/>
      <c r="K77" s="67"/>
    </row>
    <row r="78" spans="1:11">
      <c r="A78" s="400"/>
      <c r="B78" s="67"/>
      <c r="C78" s="67"/>
      <c r="D78" s="67"/>
      <c r="E78" s="67"/>
      <c r="F78" s="67"/>
      <c r="G78" s="70"/>
      <c r="H78" s="70"/>
      <c r="I78" s="70"/>
      <c r="J78" s="67"/>
      <c r="K78" s="67"/>
    </row>
    <row r="79" spans="1:11">
      <c r="A79" s="400"/>
      <c r="B79" s="67"/>
      <c r="C79" s="67"/>
      <c r="D79" s="67"/>
      <c r="E79" s="67"/>
      <c r="F79" s="67"/>
      <c r="G79" s="70"/>
      <c r="H79" s="70"/>
      <c r="I79" s="70"/>
      <c r="J79" s="67"/>
      <c r="K79" s="67"/>
    </row>
    <row r="80" spans="1:11">
      <c r="A80" s="400"/>
      <c r="B80" s="67"/>
      <c r="C80" s="67"/>
      <c r="D80" s="67"/>
      <c r="E80" s="67"/>
      <c r="F80" s="67"/>
      <c r="G80" s="67"/>
      <c r="H80" s="69"/>
      <c r="I80" s="67"/>
      <c r="J80" s="69"/>
      <c r="K80" s="67"/>
    </row>
    <row r="81" spans="1:11">
      <c r="A81" s="400"/>
      <c r="B81" s="67"/>
      <c r="C81" s="67"/>
      <c r="D81" s="67"/>
      <c r="E81" s="67"/>
      <c r="F81" s="67"/>
      <c r="G81" s="69"/>
      <c r="H81" s="401"/>
      <c r="I81" s="67"/>
      <c r="J81" s="67"/>
      <c r="K81" s="67"/>
    </row>
    <row r="82" spans="1:11">
      <c r="A82" s="67"/>
      <c r="B82" s="67"/>
      <c r="C82" s="67"/>
      <c r="D82" s="67"/>
      <c r="E82" s="67"/>
      <c r="F82" s="67"/>
      <c r="G82" s="67"/>
      <c r="H82" s="67"/>
      <c r="I82" s="67"/>
      <c r="J82" s="67"/>
      <c r="K82" s="67"/>
    </row>
    <row r="83" spans="1:11">
      <c r="A83" s="67"/>
      <c r="B83" s="67"/>
      <c r="C83" s="67"/>
      <c r="D83" s="67"/>
      <c r="E83" s="67"/>
      <c r="F83" s="67"/>
      <c r="G83" s="67"/>
      <c r="H83" s="67"/>
      <c r="I83" s="67"/>
      <c r="J83" s="67"/>
      <c r="K83" s="67"/>
    </row>
    <row r="84" spans="1:11">
      <c r="A84" s="67"/>
      <c r="B84" s="67"/>
      <c r="C84" s="67"/>
      <c r="D84" s="67"/>
      <c r="E84" s="67"/>
      <c r="F84" s="67"/>
      <c r="G84" s="67"/>
      <c r="H84" s="67"/>
      <c r="I84" s="67"/>
      <c r="J84" s="67"/>
      <c r="K84" s="67"/>
    </row>
    <row r="85" spans="1:11">
      <c r="A85" s="67"/>
      <c r="B85" s="67"/>
      <c r="C85" s="67"/>
      <c r="D85" s="67"/>
      <c r="E85" s="67"/>
      <c r="F85" s="67"/>
      <c r="G85" s="67"/>
      <c r="H85" s="67"/>
      <c r="I85" s="67"/>
      <c r="J85" s="67"/>
      <c r="K85" s="67"/>
    </row>
    <row r="86" spans="1:11">
      <c r="A86" s="6"/>
      <c r="B86" s="6"/>
      <c r="C86" s="6"/>
      <c r="D86" s="6"/>
      <c r="E86" s="6"/>
      <c r="F86" s="6"/>
      <c r="G86" s="6"/>
      <c r="H86" s="6"/>
      <c r="I86" s="6"/>
      <c r="J86" s="6"/>
      <c r="K86" s="6"/>
    </row>
    <row r="87" spans="1:11">
      <c r="A87" s="6"/>
      <c r="B87" s="6"/>
      <c r="C87" s="6"/>
      <c r="D87" s="6"/>
      <c r="E87" s="6"/>
      <c r="F87" s="6"/>
      <c r="G87" s="6"/>
      <c r="H87" s="6"/>
      <c r="I87" s="6"/>
      <c r="J87" s="6"/>
      <c r="K87" s="6"/>
    </row>
    <row r="88" spans="1:11">
      <c r="A88" s="67"/>
      <c r="B88" s="67"/>
      <c r="C88" s="67"/>
      <c r="D88" s="67"/>
      <c r="E88" s="67"/>
      <c r="F88" s="67"/>
      <c r="G88" s="67"/>
      <c r="H88" s="67"/>
      <c r="I88" s="67"/>
      <c r="J88" s="67"/>
      <c r="K88" s="6"/>
    </row>
    <row r="89" spans="1:11">
      <c r="A89" s="67"/>
      <c r="B89" s="67"/>
      <c r="C89" s="67"/>
      <c r="D89" s="67"/>
      <c r="E89" s="67"/>
      <c r="F89" s="67"/>
      <c r="G89" s="67"/>
      <c r="H89" s="67"/>
      <c r="I89" s="67"/>
      <c r="J89" s="67"/>
      <c r="K89" s="6"/>
    </row>
    <row r="90" spans="1:11">
      <c r="A90" s="67"/>
      <c r="B90" s="67"/>
      <c r="C90" s="67"/>
      <c r="D90" s="67"/>
      <c r="E90" s="67"/>
      <c r="F90" s="67"/>
      <c r="G90" s="67"/>
      <c r="H90" s="67"/>
      <c r="I90" s="67"/>
      <c r="J90" s="67"/>
      <c r="K90" s="6"/>
    </row>
    <row r="91" spans="1:11">
      <c r="A91" s="67"/>
      <c r="B91" s="67"/>
      <c r="C91" s="67"/>
      <c r="D91" s="67"/>
      <c r="E91" s="67"/>
      <c r="F91" s="67"/>
      <c r="G91" s="67"/>
      <c r="H91" s="67"/>
      <c r="I91" s="67"/>
      <c r="J91" s="67"/>
      <c r="K91" s="6"/>
    </row>
    <row r="92" spans="1:11">
      <c r="A92" s="67"/>
      <c r="B92" s="67"/>
      <c r="C92" s="67"/>
      <c r="D92" s="67"/>
      <c r="E92" s="67"/>
      <c r="F92" s="67"/>
      <c r="G92" s="67"/>
      <c r="H92" s="67"/>
      <c r="I92" s="67"/>
      <c r="J92" s="67"/>
      <c r="K92" s="6"/>
    </row>
    <row r="93" spans="1:11">
      <c r="A93" s="67"/>
      <c r="B93" s="67"/>
      <c r="C93" s="67"/>
      <c r="D93" s="67"/>
      <c r="E93" s="67"/>
      <c r="F93" s="67"/>
      <c r="G93" s="67"/>
      <c r="H93" s="67"/>
      <c r="I93" s="67"/>
      <c r="J93" s="67"/>
      <c r="K93" s="6"/>
    </row>
    <row r="94" spans="1:11">
      <c r="A94" s="68"/>
      <c r="B94" s="68"/>
      <c r="C94" s="68"/>
      <c r="D94" s="68"/>
      <c r="E94" s="68"/>
      <c r="F94" s="68"/>
      <c r="G94" s="68"/>
      <c r="H94" s="68"/>
      <c r="I94" s="68"/>
      <c r="J94" s="68"/>
      <c r="K94" s="6"/>
    </row>
    <row r="95" spans="1:11">
      <c r="A95" s="67"/>
      <c r="B95" s="67"/>
      <c r="C95" s="67"/>
      <c r="D95" s="67"/>
      <c r="E95" s="67"/>
      <c r="F95" s="67"/>
      <c r="G95" s="67"/>
      <c r="H95" s="67"/>
      <c r="I95" s="67"/>
      <c r="J95" s="67"/>
      <c r="K95" s="6"/>
    </row>
    <row r="96" spans="1:11">
      <c r="A96" s="67"/>
      <c r="B96" s="67"/>
      <c r="C96" s="67"/>
      <c r="D96" s="67"/>
      <c r="E96" s="67"/>
      <c r="F96" s="67"/>
      <c r="G96" s="67"/>
      <c r="H96" s="67"/>
      <c r="I96" s="67"/>
      <c r="J96" s="67"/>
      <c r="K96" s="6"/>
    </row>
    <row r="97" spans="1:11">
      <c r="A97" s="67"/>
      <c r="B97" s="67"/>
      <c r="C97" s="67"/>
      <c r="D97" s="67"/>
      <c r="E97" s="67"/>
      <c r="F97" s="67"/>
      <c r="G97" s="67"/>
      <c r="H97" s="67"/>
      <c r="I97" s="69"/>
      <c r="J97" s="67"/>
      <c r="K97" s="6"/>
    </row>
    <row r="98" spans="1:11">
      <c r="A98" s="67"/>
      <c r="B98" s="67"/>
      <c r="C98" s="67"/>
      <c r="D98" s="67"/>
      <c r="E98" s="67"/>
      <c r="F98" s="69"/>
      <c r="G98" s="67"/>
      <c r="H98" s="67"/>
      <c r="I98" s="67"/>
      <c r="J98" s="67"/>
      <c r="K98" s="6"/>
    </row>
    <row r="99" spans="1:11">
      <c r="A99" s="67"/>
      <c r="B99" s="67"/>
      <c r="C99" s="67"/>
      <c r="D99" s="67"/>
      <c r="E99" s="67"/>
      <c r="F99" s="67"/>
      <c r="G99" s="67"/>
      <c r="H99" s="67"/>
      <c r="I99" s="67"/>
      <c r="J99" s="69"/>
      <c r="K99" s="6"/>
    </row>
    <row r="100" spans="1:11">
      <c r="A100" s="67"/>
      <c r="B100" s="67"/>
      <c r="C100" s="67"/>
      <c r="D100" s="67"/>
      <c r="E100" s="67"/>
      <c r="F100" s="69"/>
      <c r="G100" s="67"/>
      <c r="H100" s="67"/>
      <c r="I100" s="69"/>
      <c r="J100" s="67"/>
      <c r="K100" s="6"/>
    </row>
    <row r="101" spans="1:11">
      <c r="A101" s="67"/>
      <c r="B101" s="67"/>
      <c r="C101" s="67"/>
      <c r="D101" s="67"/>
      <c r="E101" s="67"/>
      <c r="F101" s="67"/>
      <c r="G101" s="67"/>
      <c r="H101" s="67"/>
      <c r="I101" s="69"/>
      <c r="J101" s="67"/>
      <c r="K101" s="6"/>
    </row>
    <row r="102" spans="1:11">
      <c r="A102" s="67"/>
      <c r="B102" s="67"/>
      <c r="C102" s="67"/>
      <c r="D102" s="67"/>
      <c r="E102" s="67"/>
      <c r="F102" s="67"/>
      <c r="G102" s="67"/>
      <c r="H102" s="69"/>
      <c r="I102" s="67"/>
      <c r="J102" s="67"/>
      <c r="K102" s="6"/>
    </row>
    <row r="103" spans="1:11">
      <c r="A103" s="67"/>
      <c r="B103" s="67"/>
      <c r="C103" s="67"/>
      <c r="D103" s="67"/>
      <c r="E103" s="67"/>
      <c r="F103" s="67"/>
      <c r="G103" s="67"/>
      <c r="H103" s="67"/>
      <c r="I103" s="67"/>
      <c r="J103" s="67"/>
      <c r="K103" s="6"/>
    </row>
    <row r="104" spans="1:11">
      <c r="A104" s="67"/>
      <c r="B104" s="67"/>
      <c r="C104" s="67"/>
      <c r="D104" s="67"/>
      <c r="E104" s="67"/>
      <c r="F104" s="67"/>
      <c r="G104" s="67"/>
      <c r="H104" s="67"/>
      <c r="I104" s="67"/>
      <c r="J104" s="69"/>
      <c r="K104" s="6"/>
    </row>
    <row r="105" spans="1:11">
      <c r="A105" s="67"/>
      <c r="B105" s="67"/>
      <c r="C105" s="67"/>
      <c r="D105" s="67"/>
      <c r="E105" s="69"/>
      <c r="F105" s="67"/>
      <c r="G105" s="67"/>
      <c r="H105" s="67"/>
      <c r="I105" s="67"/>
      <c r="J105" s="67"/>
      <c r="K105" s="6"/>
    </row>
    <row r="106" spans="1:11">
      <c r="A106" s="67"/>
      <c r="B106" s="67"/>
      <c r="C106" s="67"/>
      <c r="D106" s="67"/>
      <c r="E106" s="67"/>
      <c r="F106" s="67"/>
      <c r="G106" s="67"/>
      <c r="H106" s="67"/>
      <c r="I106" s="67"/>
      <c r="J106" s="67"/>
      <c r="K106" s="6"/>
    </row>
    <row r="107" spans="1:11">
      <c r="A107" s="67"/>
      <c r="B107" s="67"/>
      <c r="C107" s="69"/>
      <c r="D107" s="67"/>
      <c r="E107" s="67"/>
      <c r="F107" s="67"/>
      <c r="G107" s="67"/>
      <c r="H107" s="67"/>
      <c r="I107" s="67"/>
      <c r="J107" s="67"/>
      <c r="K107" s="6"/>
    </row>
    <row r="108" spans="1:11">
      <c r="A108" s="67"/>
      <c r="B108" s="67"/>
      <c r="C108" s="69"/>
      <c r="D108" s="67"/>
      <c r="E108" s="67"/>
      <c r="F108" s="67"/>
      <c r="G108" s="67"/>
      <c r="H108" s="67"/>
      <c r="I108" s="67"/>
      <c r="J108" s="67"/>
      <c r="K108" s="6"/>
    </row>
    <row r="109" spans="1:11">
      <c r="A109" s="67"/>
      <c r="B109" s="67"/>
      <c r="C109" s="67"/>
      <c r="D109" s="67"/>
      <c r="E109" s="67"/>
      <c r="F109" s="67"/>
      <c r="G109" s="67"/>
      <c r="H109" s="67"/>
      <c r="I109" s="67"/>
      <c r="J109" s="67"/>
      <c r="K109" s="6"/>
    </row>
    <row r="110" spans="1:11">
      <c r="A110" s="67"/>
      <c r="B110" s="69"/>
      <c r="C110" s="67"/>
      <c r="D110" s="67"/>
      <c r="E110" s="67"/>
      <c r="F110" s="67"/>
      <c r="G110" s="67"/>
      <c r="H110" s="67"/>
      <c r="I110" s="67"/>
      <c r="J110" s="67"/>
      <c r="K110" s="6"/>
    </row>
    <row r="111" spans="1:11">
      <c r="A111" s="67"/>
      <c r="B111" s="67"/>
      <c r="C111" s="67"/>
      <c r="D111" s="67"/>
      <c r="E111" s="69"/>
      <c r="F111" s="69"/>
      <c r="G111" s="67"/>
      <c r="H111" s="67"/>
      <c r="I111" s="69"/>
      <c r="J111" s="67"/>
      <c r="K111" s="6"/>
    </row>
    <row r="112" spans="1:11">
      <c r="A112" s="67"/>
      <c r="B112" s="67"/>
      <c r="C112" s="67"/>
      <c r="D112" s="67"/>
      <c r="E112" s="67"/>
      <c r="F112" s="69"/>
      <c r="G112" s="67"/>
      <c r="H112" s="67"/>
      <c r="I112" s="67"/>
      <c r="J112" s="67"/>
      <c r="K112" s="6"/>
    </row>
    <row r="113" spans="1:11">
      <c r="A113" s="67"/>
      <c r="B113" s="67"/>
      <c r="C113" s="67"/>
      <c r="D113" s="67"/>
      <c r="E113" s="67"/>
      <c r="F113" s="67"/>
      <c r="G113" s="67"/>
      <c r="H113" s="67"/>
      <c r="I113" s="67"/>
      <c r="J113" s="67"/>
      <c r="K113" s="6"/>
    </row>
    <row r="114" spans="1:11">
      <c r="A114" s="67"/>
      <c r="B114" s="67"/>
      <c r="C114" s="67"/>
      <c r="D114" s="67"/>
      <c r="E114" s="67"/>
      <c r="F114" s="67"/>
      <c r="G114" s="69"/>
      <c r="H114" s="67"/>
      <c r="I114" s="69"/>
      <c r="J114" s="67"/>
      <c r="K114" s="6"/>
    </row>
    <row r="115" spans="1:11">
      <c r="A115" s="67"/>
      <c r="B115" s="67"/>
      <c r="C115" s="67"/>
      <c r="D115" s="67"/>
      <c r="E115" s="67"/>
      <c r="F115" s="67"/>
      <c r="G115" s="67"/>
      <c r="H115" s="67"/>
      <c r="I115" s="67"/>
      <c r="J115" s="67"/>
      <c r="K115" s="6"/>
    </row>
    <row r="116" spans="1:11">
      <c r="A116" s="67"/>
      <c r="B116" s="67"/>
      <c r="C116" s="67"/>
      <c r="D116" s="67"/>
      <c r="E116" s="67"/>
      <c r="F116" s="67"/>
      <c r="G116" s="67"/>
      <c r="H116" s="67"/>
      <c r="I116" s="67"/>
      <c r="J116" s="67"/>
      <c r="K116" s="6"/>
    </row>
    <row r="117" spans="1:11">
      <c r="A117" s="67"/>
      <c r="B117" s="69"/>
      <c r="C117" s="67"/>
      <c r="D117" s="67"/>
      <c r="E117" s="67"/>
      <c r="F117" s="67"/>
      <c r="G117" s="67"/>
      <c r="H117" s="67"/>
      <c r="I117" s="67"/>
      <c r="J117" s="67"/>
      <c r="K117" s="6"/>
    </row>
    <row r="118" spans="1:11">
      <c r="A118" s="67"/>
      <c r="B118" s="67"/>
      <c r="C118" s="67"/>
      <c r="D118" s="67"/>
      <c r="E118" s="67"/>
      <c r="F118" s="67"/>
      <c r="G118" s="67"/>
      <c r="H118" s="67"/>
      <c r="I118" s="67"/>
      <c r="J118" s="67"/>
      <c r="K118" s="6"/>
    </row>
    <row r="119" spans="1:11">
      <c r="A119" s="67"/>
      <c r="B119" s="67"/>
      <c r="C119" s="67"/>
      <c r="D119" s="69"/>
      <c r="E119" s="67"/>
      <c r="F119" s="67"/>
      <c r="G119" s="67"/>
      <c r="H119" s="67"/>
      <c r="I119" s="67"/>
      <c r="J119" s="67"/>
      <c r="K119" s="6"/>
    </row>
    <row r="120" spans="1:11">
      <c r="A120" s="67"/>
      <c r="B120" s="67"/>
      <c r="C120" s="67"/>
      <c r="D120" s="67"/>
      <c r="E120" s="67"/>
      <c r="F120" s="67"/>
      <c r="G120" s="67"/>
      <c r="H120" s="67"/>
      <c r="I120" s="67"/>
      <c r="J120" s="67"/>
      <c r="K120" s="6"/>
    </row>
    <row r="121" spans="1:11">
      <c r="A121" s="67"/>
      <c r="B121" s="67"/>
      <c r="C121" s="67"/>
      <c r="D121" s="67"/>
      <c r="E121" s="67"/>
      <c r="F121" s="67"/>
      <c r="G121" s="67"/>
      <c r="H121" s="67"/>
      <c r="I121" s="67"/>
      <c r="J121" s="67"/>
      <c r="K121" s="6"/>
    </row>
    <row r="122" spans="1:11">
      <c r="A122" s="67"/>
      <c r="B122" s="67"/>
      <c r="C122" s="67"/>
      <c r="D122" s="67"/>
      <c r="E122" s="67"/>
      <c r="F122" s="67"/>
      <c r="G122" s="67"/>
      <c r="H122" s="67"/>
      <c r="I122" s="67"/>
      <c r="J122" s="67"/>
      <c r="K122" s="6"/>
    </row>
    <row r="123" spans="1:11">
      <c r="A123" s="67"/>
      <c r="B123" s="67"/>
      <c r="C123" s="67"/>
      <c r="D123" s="67"/>
      <c r="E123" s="67"/>
      <c r="F123" s="67"/>
      <c r="G123" s="69"/>
      <c r="H123" s="67"/>
      <c r="I123" s="67"/>
      <c r="J123" s="67"/>
      <c r="K123" s="6"/>
    </row>
    <row r="124" spans="1:11">
      <c r="A124" s="400"/>
      <c r="B124" s="69"/>
      <c r="C124" s="67"/>
      <c r="D124" s="67"/>
      <c r="E124" s="67"/>
      <c r="F124" s="67"/>
      <c r="G124" s="67"/>
      <c r="H124" s="67"/>
      <c r="I124" s="67"/>
      <c r="J124" s="67"/>
      <c r="K124" s="6"/>
    </row>
    <row r="125" spans="1:11">
      <c r="A125" s="400"/>
      <c r="B125" s="67"/>
      <c r="C125" s="67"/>
      <c r="D125" s="67"/>
      <c r="E125" s="69"/>
      <c r="F125" s="67"/>
      <c r="G125" s="67"/>
      <c r="H125" s="67"/>
      <c r="I125" s="67"/>
      <c r="J125" s="67"/>
      <c r="K125" s="6"/>
    </row>
    <row r="126" spans="1:11">
      <c r="A126" s="400"/>
      <c r="B126" s="67"/>
      <c r="C126" s="69"/>
      <c r="D126" s="67"/>
      <c r="E126" s="67"/>
      <c r="F126" s="67"/>
      <c r="G126" s="67"/>
      <c r="H126" s="67"/>
      <c r="I126" s="67"/>
      <c r="J126" s="67"/>
      <c r="K126" s="6"/>
    </row>
    <row r="127" spans="1:11">
      <c r="A127" s="400"/>
      <c r="B127" s="67"/>
      <c r="C127" s="67"/>
      <c r="D127" s="67"/>
      <c r="E127" s="67"/>
      <c r="F127" s="67"/>
      <c r="G127" s="67"/>
      <c r="H127" s="67"/>
      <c r="I127" s="67"/>
      <c r="J127" s="67"/>
      <c r="K127" s="6"/>
    </row>
    <row r="128" spans="1:11">
      <c r="A128" s="400"/>
      <c r="B128" s="69"/>
      <c r="C128" s="67"/>
      <c r="D128" s="67"/>
      <c r="E128" s="67"/>
      <c r="F128" s="67"/>
      <c r="G128" s="67"/>
      <c r="H128" s="69"/>
      <c r="I128" s="67"/>
      <c r="J128" s="67"/>
      <c r="K128" s="6"/>
    </row>
    <row r="129" spans="1:11">
      <c r="A129" s="400"/>
      <c r="B129" s="67"/>
      <c r="C129" s="67"/>
      <c r="D129" s="67"/>
      <c r="E129" s="67"/>
      <c r="F129" s="67"/>
      <c r="G129" s="401"/>
      <c r="H129" s="69"/>
      <c r="I129" s="67"/>
      <c r="J129" s="67"/>
      <c r="K129" s="6"/>
    </row>
    <row r="130" spans="1:11">
      <c r="A130" s="67"/>
      <c r="B130" s="67"/>
      <c r="C130" s="67"/>
      <c r="D130" s="67"/>
      <c r="E130" s="67"/>
      <c r="F130" s="67"/>
      <c r="G130" s="67"/>
      <c r="H130" s="67"/>
      <c r="I130" s="67"/>
      <c r="J130" s="67"/>
      <c r="K130" s="6"/>
    </row>
    <row r="131" spans="1:11">
      <c r="A131" s="67"/>
      <c r="B131" s="67"/>
      <c r="C131" s="67"/>
      <c r="D131" s="67"/>
      <c r="E131" s="67"/>
      <c r="F131" s="67"/>
      <c r="G131" s="67"/>
      <c r="H131" s="67"/>
      <c r="I131" s="67"/>
      <c r="J131" s="67"/>
      <c r="K131" s="6"/>
    </row>
    <row r="132" spans="1:11">
      <c r="A132" s="67"/>
      <c r="B132" s="67"/>
      <c r="C132" s="67"/>
      <c r="D132" s="67"/>
      <c r="E132" s="67"/>
      <c r="F132" s="67"/>
      <c r="G132" s="67"/>
      <c r="H132" s="67"/>
      <c r="I132" s="67"/>
      <c r="J132" s="67"/>
      <c r="K132" s="6"/>
    </row>
    <row r="133" spans="1:11">
      <c r="A133" s="67"/>
      <c r="B133" s="67"/>
      <c r="C133" s="67"/>
      <c r="D133" s="67"/>
      <c r="E133" s="67"/>
      <c r="F133" s="67"/>
      <c r="G133" s="67"/>
      <c r="H133" s="67"/>
      <c r="I133" s="67"/>
      <c r="J133" s="67"/>
      <c r="K133" s="6"/>
    </row>
    <row r="134" spans="1:11">
      <c r="A134" s="67"/>
      <c r="B134" s="67"/>
      <c r="C134" s="67"/>
      <c r="D134" s="67"/>
      <c r="E134" s="67"/>
      <c r="F134" s="67"/>
      <c r="G134" s="67"/>
      <c r="H134" s="67"/>
      <c r="I134" s="67"/>
      <c r="J134" s="67"/>
      <c r="K134" s="6"/>
    </row>
    <row r="135" spans="1:11">
      <c r="A135" s="6"/>
      <c r="B135" s="6"/>
      <c r="C135" s="6"/>
      <c r="D135" s="6"/>
      <c r="E135" s="6"/>
      <c r="F135" s="6"/>
      <c r="G135" s="6"/>
      <c r="H135" s="6"/>
      <c r="I135" s="6"/>
      <c r="J135" s="6"/>
      <c r="K135" s="6"/>
    </row>
    <row r="136" spans="1:11">
      <c r="A136" s="6"/>
      <c r="B136" s="6"/>
      <c r="C136" s="6"/>
      <c r="D136" s="6"/>
      <c r="E136" s="6"/>
      <c r="F136" s="6"/>
      <c r="G136" s="6"/>
      <c r="H136" s="6"/>
      <c r="I136" s="6"/>
      <c r="J136" s="6"/>
      <c r="K136" s="6"/>
    </row>
    <row r="137" spans="1:11">
      <c r="A137" s="67"/>
      <c r="B137" s="67"/>
      <c r="C137" s="67"/>
      <c r="D137" s="67"/>
      <c r="E137" s="67"/>
      <c r="F137" s="67"/>
      <c r="G137" s="67"/>
      <c r="H137" s="67"/>
      <c r="I137" s="67"/>
      <c r="J137" s="67"/>
      <c r="K137" s="67"/>
    </row>
    <row r="138" spans="1:11">
      <c r="A138" s="67"/>
      <c r="B138" s="67"/>
      <c r="C138" s="67"/>
      <c r="D138" s="67"/>
      <c r="E138" s="67"/>
      <c r="F138" s="67"/>
      <c r="G138" s="67"/>
      <c r="H138" s="67"/>
      <c r="I138" s="67"/>
      <c r="J138" s="67"/>
      <c r="K138" s="67"/>
    </row>
    <row r="139" spans="1:11">
      <c r="A139" s="67"/>
      <c r="B139" s="67"/>
      <c r="C139" s="67"/>
      <c r="D139" s="67"/>
      <c r="E139" s="67"/>
      <c r="F139" s="67"/>
      <c r="G139" s="67"/>
      <c r="H139" s="67"/>
      <c r="I139" s="67"/>
      <c r="J139" s="67"/>
      <c r="K139" s="67"/>
    </row>
    <row r="140" spans="1:11">
      <c r="A140" s="67"/>
      <c r="B140" s="67"/>
      <c r="C140" s="67"/>
      <c r="D140" s="67"/>
      <c r="E140" s="67"/>
      <c r="F140" s="67"/>
      <c r="G140" s="67"/>
      <c r="H140" s="67"/>
      <c r="I140" s="67"/>
      <c r="J140" s="67"/>
      <c r="K140" s="67"/>
    </row>
    <row r="141" spans="1:11">
      <c r="A141" s="67"/>
      <c r="B141" s="67"/>
      <c r="C141" s="67"/>
      <c r="D141" s="67"/>
      <c r="E141" s="67"/>
      <c r="F141" s="67"/>
      <c r="G141" s="67"/>
      <c r="H141" s="67"/>
      <c r="I141" s="67"/>
      <c r="J141" s="67"/>
      <c r="K141" s="67"/>
    </row>
    <row r="142" spans="1:11">
      <c r="A142" s="67"/>
      <c r="B142" s="67"/>
      <c r="C142" s="67"/>
      <c r="D142" s="67"/>
      <c r="E142" s="67"/>
      <c r="F142" s="67"/>
      <c r="G142" s="67"/>
      <c r="H142" s="67"/>
      <c r="I142" s="67"/>
      <c r="J142" s="67"/>
      <c r="K142" s="67"/>
    </row>
    <row r="143" spans="1:11">
      <c r="A143" s="68"/>
      <c r="B143" s="68"/>
      <c r="C143" s="68"/>
      <c r="D143" s="68"/>
      <c r="E143" s="68"/>
      <c r="F143" s="68"/>
      <c r="G143" s="68"/>
      <c r="H143" s="68"/>
      <c r="I143" s="68"/>
      <c r="J143" s="68"/>
      <c r="K143" s="68"/>
    </row>
    <row r="144" spans="1:11">
      <c r="A144" s="67"/>
      <c r="B144" s="67"/>
      <c r="C144" s="67"/>
      <c r="D144" s="69"/>
      <c r="E144" s="67"/>
      <c r="F144" s="67"/>
      <c r="G144" s="70"/>
      <c r="H144" s="70"/>
      <c r="I144" s="70"/>
      <c r="J144" s="67"/>
      <c r="K144" s="67"/>
    </row>
    <row r="145" spans="1:11">
      <c r="A145" s="67"/>
      <c r="B145" s="67"/>
      <c r="C145" s="67"/>
      <c r="D145" s="67"/>
      <c r="E145" s="67"/>
      <c r="F145" s="67"/>
      <c r="G145" s="70"/>
      <c r="H145" s="70"/>
      <c r="I145" s="70"/>
      <c r="J145" s="67"/>
      <c r="K145" s="67"/>
    </row>
    <row r="146" spans="1:11">
      <c r="A146" s="67"/>
      <c r="B146" s="67"/>
      <c r="C146" s="67"/>
      <c r="D146" s="67"/>
      <c r="E146" s="67"/>
      <c r="F146" s="67"/>
      <c r="G146" s="70"/>
      <c r="H146" s="70"/>
      <c r="I146" s="70"/>
      <c r="J146" s="67"/>
      <c r="K146" s="67"/>
    </row>
    <row r="147" spans="1:11">
      <c r="A147" s="67"/>
      <c r="B147" s="67"/>
      <c r="C147" s="67"/>
      <c r="D147" s="69"/>
      <c r="E147" s="67"/>
      <c r="F147" s="67"/>
      <c r="G147" s="70"/>
      <c r="H147" s="70"/>
      <c r="I147" s="70"/>
      <c r="J147" s="67"/>
      <c r="K147" s="67"/>
    </row>
    <row r="148" spans="1:11">
      <c r="A148" s="67"/>
      <c r="B148" s="67"/>
      <c r="C148" s="67"/>
      <c r="D148" s="69"/>
      <c r="E148" s="67"/>
      <c r="F148" s="67"/>
      <c r="G148" s="70"/>
      <c r="H148" s="70"/>
      <c r="I148" s="70"/>
      <c r="J148" s="69"/>
      <c r="K148" s="67"/>
    </row>
    <row r="149" spans="1:11">
      <c r="A149" s="67"/>
      <c r="B149" s="67"/>
      <c r="C149" s="67"/>
      <c r="D149" s="67"/>
      <c r="E149" s="67"/>
      <c r="F149" s="67"/>
      <c r="G149" s="70"/>
      <c r="H149" s="70"/>
      <c r="I149" s="70"/>
      <c r="J149" s="67"/>
      <c r="K149" s="67"/>
    </row>
    <row r="150" spans="1:11">
      <c r="A150" s="67"/>
      <c r="B150" s="67"/>
      <c r="C150" s="67"/>
      <c r="D150" s="67"/>
      <c r="E150" s="67"/>
      <c r="F150" s="69"/>
      <c r="G150" s="70"/>
      <c r="H150" s="70"/>
      <c r="I150" s="70"/>
      <c r="J150" s="67"/>
      <c r="K150" s="67"/>
    </row>
    <row r="151" spans="1:11">
      <c r="A151" s="67"/>
      <c r="B151" s="67"/>
      <c r="C151" s="67"/>
      <c r="D151" s="67"/>
      <c r="E151" s="67"/>
      <c r="F151" s="67"/>
      <c r="G151" s="70"/>
      <c r="H151" s="70"/>
      <c r="I151" s="70"/>
      <c r="J151" s="69"/>
      <c r="K151" s="67"/>
    </row>
    <row r="152" spans="1:11">
      <c r="A152" s="67"/>
      <c r="B152" s="67"/>
      <c r="C152" s="67"/>
      <c r="D152" s="67"/>
      <c r="E152" s="67"/>
      <c r="F152" s="67"/>
      <c r="G152" s="70"/>
      <c r="H152" s="70"/>
      <c r="I152" s="70"/>
      <c r="J152" s="67"/>
      <c r="K152" s="67"/>
    </row>
    <row r="153" spans="1:11">
      <c r="A153" s="67"/>
      <c r="B153" s="67"/>
      <c r="C153" s="67"/>
      <c r="D153" s="67"/>
      <c r="E153" s="67"/>
      <c r="F153" s="67"/>
      <c r="G153" s="70"/>
      <c r="H153" s="70"/>
      <c r="I153" s="70"/>
      <c r="J153" s="67"/>
      <c r="K153" s="67"/>
    </row>
    <row r="154" spans="1:11">
      <c r="A154" s="67"/>
      <c r="B154" s="67"/>
      <c r="C154" s="67"/>
      <c r="D154" s="67"/>
      <c r="E154" s="67"/>
      <c r="F154" s="67"/>
      <c r="G154" s="69"/>
      <c r="H154" s="67"/>
      <c r="I154" s="67"/>
      <c r="J154" s="67"/>
      <c r="K154" s="67"/>
    </row>
    <row r="155" spans="1:11">
      <c r="A155" s="67"/>
      <c r="B155" s="67"/>
      <c r="C155" s="67"/>
      <c r="D155" s="67"/>
      <c r="E155" s="67"/>
      <c r="F155" s="67"/>
      <c r="G155" s="67"/>
      <c r="H155" s="67"/>
      <c r="I155" s="69"/>
      <c r="J155" s="67"/>
      <c r="K155" s="67"/>
    </row>
    <row r="156" spans="1:11">
      <c r="A156" s="67"/>
      <c r="B156" s="67"/>
      <c r="C156" s="67"/>
      <c r="D156" s="67"/>
      <c r="E156" s="67"/>
      <c r="F156" s="67"/>
      <c r="G156" s="67"/>
      <c r="H156" s="67"/>
      <c r="I156" s="67"/>
      <c r="J156" s="67"/>
      <c r="K156" s="67"/>
    </row>
    <row r="157" spans="1:11">
      <c r="A157" s="67"/>
      <c r="B157" s="67"/>
      <c r="C157" s="67"/>
      <c r="D157" s="69"/>
      <c r="E157" s="67"/>
      <c r="F157" s="67"/>
      <c r="G157" s="67"/>
      <c r="H157" s="67"/>
      <c r="I157" s="67"/>
      <c r="J157" s="67"/>
      <c r="K157" s="67"/>
    </row>
    <row r="158" spans="1:11">
      <c r="A158" s="67"/>
      <c r="B158" s="67"/>
      <c r="C158" s="67"/>
      <c r="D158" s="67"/>
      <c r="E158" s="67"/>
      <c r="F158" s="67"/>
      <c r="G158" s="67"/>
      <c r="H158" s="67"/>
      <c r="I158" s="67"/>
      <c r="J158" s="67"/>
      <c r="K158" s="67"/>
    </row>
    <row r="159" spans="1:11">
      <c r="A159" s="67"/>
      <c r="B159" s="67"/>
      <c r="C159" s="67"/>
      <c r="D159" s="69"/>
      <c r="E159" s="67"/>
      <c r="F159" s="67"/>
      <c r="G159" s="67"/>
      <c r="H159" s="67"/>
      <c r="I159" s="67"/>
      <c r="J159" s="67"/>
      <c r="K159" s="67"/>
    </row>
    <row r="160" spans="1:11">
      <c r="A160" s="67"/>
      <c r="B160" s="67"/>
      <c r="C160" s="67"/>
      <c r="D160" s="67"/>
      <c r="E160" s="67"/>
      <c r="F160" s="67"/>
      <c r="G160" s="67"/>
      <c r="H160" s="67"/>
      <c r="I160" s="67"/>
      <c r="J160" s="67"/>
      <c r="K160" s="67"/>
    </row>
    <row r="161" spans="1:11">
      <c r="A161" s="67"/>
      <c r="B161" s="67"/>
      <c r="C161" s="67"/>
      <c r="D161" s="67"/>
      <c r="E161" s="67"/>
      <c r="F161" s="67"/>
      <c r="G161" s="67"/>
      <c r="H161" s="67"/>
      <c r="I161" s="67"/>
      <c r="J161" s="67"/>
      <c r="K161" s="67"/>
    </row>
    <row r="162" spans="1:11">
      <c r="A162" s="67"/>
      <c r="B162" s="67"/>
      <c r="C162" s="67"/>
      <c r="D162" s="67"/>
      <c r="E162" s="69"/>
      <c r="F162" s="67"/>
      <c r="G162" s="67"/>
      <c r="H162" s="67"/>
      <c r="I162" s="67"/>
      <c r="J162" s="67"/>
      <c r="K162" s="67"/>
    </row>
    <row r="163" spans="1:11">
      <c r="A163" s="67"/>
      <c r="B163" s="67"/>
      <c r="C163" s="67"/>
      <c r="D163" s="67"/>
      <c r="E163" s="67"/>
      <c r="F163" s="67"/>
      <c r="G163" s="67"/>
      <c r="H163" s="67"/>
      <c r="I163" s="67"/>
      <c r="J163" s="67"/>
      <c r="K163" s="67"/>
    </row>
    <row r="164" spans="1:11">
      <c r="A164" s="67"/>
      <c r="B164" s="67"/>
      <c r="C164" s="67"/>
      <c r="D164" s="67"/>
      <c r="E164" s="67"/>
      <c r="F164" s="67"/>
      <c r="G164" s="67"/>
      <c r="H164" s="67"/>
      <c r="I164" s="67"/>
      <c r="J164" s="67"/>
      <c r="K164" s="67"/>
    </row>
    <row r="165" spans="1:11">
      <c r="A165" s="67"/>
      <c r="B165" s="67"/>
      <c r="C165" s="67"/>
      <c r="D165" s="67"/>
      <c r="E165" s="69"/>
      <c r="F165" s="67"/>
      <c r="G165" s="67"/>
      <c r="H165" s="67"/>
      <c r="I165" s="67"/>
      <c r="J165" s="67"/>
      <c r="K165" s="67"/>
    </row>
    <row r="166" spans="1:11">
      <c r="A166" s="67"/>
      <c r="B166" s="67"/>
      <c r="C166" s="67"/>
      <c r="D166" s="67"/>
      <c r="E166" s="67"/>
      <c r="F166" s="67"/>
      <c r="G166" s="67"/>
      <c r="H166" s="67"/>
      <c r="I166" s="67"/>
      <c r="J166" s="67"/>
      <c r="K166" s="67"/>
    </row>
    <row r="167" spans="1:11">
      <c r="A167" s="67"/>
      <c r="B167" s="67"/>
      <c r="C167" s="67"/>
      <c r="D167" s="67"/>
      <c r="E167" s="67"/>
      <c r="F167" s="67"/>
      <c r="G167" s="67"/>
      <c r="H167" s="67"/>
      <c r="I167" s="67"/>
      <c r="J167" s="67"/>
      <c r="K167" s="67"/>
    </row>
    <row r="168" spans="1:11">
      <c r="A168" s="67"/>
      <c r="B168" s="67"/>
      <c r="C168" s="67"/>
      <c r="D168" s="67"/>
      <c r="E168" s="67"/>
      <c r="F168" s="67"/>
      <c r="G168" s="67"/>
      <c r="H168" s="67"/>
      <c r="I168" s="67"/>
      <c r="J168" s="69"/>
      <c r="K168" s="67"/>
    </row>
    <row r="169" spans="1:11">
      <c r="A169" s="67"/>
      <c r="B169" s="67"/>
      <c r="C169" s="67"/>
      <c r="D169" s="67"/>
      <c r="E169" s="67"/>
      <c r="F169" s="67"/>
      <c r="G169" s="69"/>
      <c r="H169" s="67"/>
      <c r="I169" s="67"/>
      <c r="J169" s="67"/>
      <c r="K169" s="67"/>
    </row>
    <row r="170" spans="1:11">
      <c r="A170" s="67"/>
      <c r="B170" s="67"/>
      <c r="C170" s="67"/>
      <c r="D170" s="67"/>
      <c r="E170" s="69"/>
      <c r="F170" s="67"/>
      <c r="G170" s="67"/>
      <c r="H170" s="69"/>
      <c r="I170" s="67"/>
      <c r="J170" s="67"/>
      <c r="K170" s="67"/>
    </row>
    <row r="171" spans="1:11">
      <c r="A171" s="67"/>
      <c r="B171" s="67"/>
      <c r="C171" s="67"/>
      <c r="D171" s="67"/>
      <c r="E171" s="67"/>
      <c r="F171" s="67"/>
      <c r="G171" s="67"/>
      <c r="H171" s="67"/>
      <c r="I171" s="67"/>
      <c r="J171" s="67"/>
      <c r="K171" s="67"/>
    </row>
    <row r="172" spans="1:11">
      <c r="A172" s="67"/>
      <c r="B172" s="67"/>
      <c r="C172" s="67"/>
      <c r="D172" s="67"/>
      <c r="E172" s="67"/>
      <c r="F172" s="69"/>
      <c r="G172" s="69"/>
      <c r="H172" s="67"/>
      <c r="I172" s="67"/>
      <c r="J172" s="67"/>
      <c r="K172" s="67"/>
    </row>
    <row r="173" spans="1:11">
      <c r="A173" s="400"/>
      <c r="B173" s="67"/>
      <c r="C173" s="67"/>
      <c r="D173" s="67"/>
      <c r="E173" s="67"/>
      <c r="F173" s="67"/>
      <c r="G173" s="70"/>
      <c r="H173" s="70"/>
      <c r="I173" s="70"/>
      <c r="J173" s="67"/>
      <c r="K173" s="67"/>
    </row>
    <row r="174" spans="1:11">
      <c r="A174" s="67"/>
      <c r="B174" s="67"/>
      <c r="C174" s="67"/>
      <c r="D174" s="67"/>
      <c r="E174" s="67"/>
      <c r="F174" s="67"/>
      <c r="G174" s="67"/>
      <c r="H174" s="67"/>
      <c r="I174" s="67"/>
      <c r="J174" s="67"/>
      <c r="K174" s="67"/>
    </row>
    <row r="175" spans="1:11">
      <c r="A175" s="400"/>
      <c r="B175" s="67"/>
      <c r="C175" s="67"/>
      <c r="D175" s="67"/>
      <c r="E175" s="67"/>
      <c r="F175" s="67"/>
      <c r="G175" s="70"/>
      <c r="H175" s="70"/>
      <c r="I175" s="70"/>
      <c r="J175" s="67"/>
      <c r="K175" s="67"/>
    </row>
    <row r="176" spans="1:11">
      <c r="A176" s="400"/>
      <c r="B176" s="67"/>
      <c r="C176" s="67"/>
      <c r="D176" s="67"/>
      <c r="E176" s="67"/>
      <c r="F176" s="67"/>
      <c r="G176" s="70"/>
      <c r="H176" s="70"/>
      <c r="I176" s="70"/>
      <c r="J176" s="67"/>
      <c r="K176" s="67"/>
    </row>
    <row r="177" spans="1:11">
      <c r="A177" s="400"/>
      <c r="B177" s="67"/>
      <c r="C177" s="67"/>
      <c r="D177" s="67"/>
      <c r="E177" s="67"/>
      <c r="F177" s="67"/>
      <c r="G177" s="70"/>
      <c r="H177" s="70"/>
      <c r="I177" s="70"/>
      <c r="J177" s="67"/>
      <c r="K177" s="67"/>
    </row>
    <row r="178" spans="1:11">
      <c r="A178" s="400"/>
      <c r="B178" s="67"/>
      <c r="C178" s="67"/>
      <c r="D178" s="67"/>
      <c r="E178" s="67"/>
      <c r="F178" s="67"/>
      <c r="G178" s="67"/>
      <c r="H178" s="67"/>
      <c r="I178" s="67"/>
      <c r="J178" s="67"/>
      <c r="K178" s="67"/>
    </row>
    <row r="179" spans="1:11">
      <c r="A179" s="400"/>
      <c r="B179" s="67"/>
      <c r="C179" s="67"/>
      <c r="D179" s="67"/>
      <c r="E179" s="67"/>
      <c r="F179" s="67"/>
      <c r="G179" s="69"/>
      <c r="H179" s="401"/>
      <c r="I179" s="67"/>
      <c r="J179" s="67"/>
      <c r="K179" s="67"/>
    </row>
    <row r="180" spans="1:11">
      <c r="A180" s="67"/>
      <c r="B180" s="67"/>
      <c r="C180" s="67"/>
      <c r="D180" s="67"/>
      <c r="E180" s="67"/>
      <c r="F180" s="67"/>
      <c r="G180" s="67"/>
      <c r="H180" s="67"/>
      <c r="I180" s="67"/>
      <c r="J180" s="67"/>
      <c r="K180" s="67"/>
    </row>
    <row r="181" spans="1:11">
      <c r="A181" s="67"/>
      <c r="B181" s="67"/>
      <c r="C181" s="67"/>
      <c r="D181" s="67"/>
      <c r="E181" s="67"/>
      <c r="F181" s="67"/>
      <c r="G181" s="67"/>
      <c r="H181" s="67"/>
      <c r="I181" s="67"/>
      <c r="J181" s="67"/>
      <c r="K181" s="67"/>
    </row>
    <row r="182" spans="1:11">
      <c r="A182" s="67"/>
      <c r="B182" s="67"/>
      <c r="C182" s="67"/>
      <c r="D182" s="67"/>
      <c r="E182" s="67"/>
      <c r="F182" s="67"/>
      <c r="G182" s="67"/>
      <c r="H182" s="67"/>
      <c r="I182" s="67"/>
      <c r="J182" s="67"/>
      <c r="K182" s="67"/>
    </row>
    <row r="183" spans="1:11">
      <c r="A183" s="67"/>
      <c r="B183" s="67"/>
      <c r="C183" s="67"/>
      <c r="D183" s="67"/>
      <c r="E183" s="67"/>
      <c r="F183" s="67"/>
      <c r="G183" s="67"/>
      <c r="H183" s="67"/>
      <c r="I183" s="67"/>
      <c r="J183" s="67"/>
      <c r="K183" s="67"/>
    </row>
  </sheetData>
  <sheetProtection algorithmName="SHA-512" hashValue="XJrElD2qmPVfyJwVReE2vR3jwGIGlRNPxqwSregltJxC74mTsZCYrJjXfDvAxjILfLF4vgsZozD5/+1LtMNEmw==" saltValue="avNnx+jCTx5yC+ZL1daQ2g=="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indexed="21"/>
  </sheetPr>
  <dimension ref="A1:J102"/>
  <sheetViews>
    <sheetView showGridLines="0" zoomScaleNormal="100" workbookViewId="0"/>
  </sheetViews>
  <sheetFormatPr defaultRowHeight="12.75"/>
  <cols>
    <col min="1" max="1" width="28" customWidth="1"/>
    <col min="2" max="2" width="14.85546875" customWidth="1"/>
    <col min="3" max="7" width="10.5703125" bestFit="1" customWidth="1"/>
    <col min="10" max="10" width="11.85546875" customWidth="1"/>
    <col min="253" max="253" width="20.7109375" customWidth="1"/>
    <col min="254" max="254" width="21.5703125" bestFit="1" customWidth="1"/>
    <col min="255" max="255" width="25.140625" customWidth="1"/>
    <col min="256" max="256" width="25" customWidth="1"/>
    <col min="257" max="257" width="28" customWidth="1"/>
    <col min="258" max="258" width="14.85546875" customWidth="1"/>
    <col min="259" max="263" width="10.5703125" bestFit="1" customWidth="1"/>
    <col min="266" max="266" width="11.85546875" customWidth="1"/>
    <col min="509" max="509" width="20.7109375" customWidth="1"/>
    <col min="510" max="510" width="21.5703125" bestFit="1" customWidth="1"/>
    <col min="511" max="511" width="25.140625" customWidth="1"/>
    <col min="512" max="512" width="25" customWidth="1"/>
    <col min="513" max="513" width="28" customWidth="1"/>
    <col min="514" max="514" width="14.85546875" customWidth="1"/>
    <col min="515" max="519" width="10.5703125" bestFit="1" customWidth="1"/>
    <col min="522" max="522" width="11.85546875" customWidth="1"/>
    <col min="765" max="765" width="20.7109375" customWidth="1"/>
    <col min="766" max="766" width="21.5703125" bestFit="1" customWidth="1"/>
    <col min="767" max="767" width="25.140625" customWidth="1"/>
    <col min="768" max="768" width="25" customWidth="1"/>
    <col min="769" max="769" width="28" customWidth="1"/>
    <col min="770" max="770" width="14.85546875" customWidth="1"/>
    <col min="771" max="775" width="10.5703125" bestFit="1" customWidth="1"/>
    <col min="778" max="778" width="11.85546875" customWidth="1"/>
    <col min="1021" max="1021" width="20.7109375" customWidth="1"/>
    <col min="1022" max="1022" width="21.5703125" bestFit="1" customWidth="1"/>
    <col min="1023" max="1023" width="25.140625" customWidth="1"/>
    <col min="1024" max="1024" width="25" customWidth="1"/>
    <col min="1025" max="1025" width="28" customWidth="1"/>
    <col min="1026" max="1026" width="14.85546875" customWidth="1"/>
    <col min="1027" max="1031" width="10.5703125" bestFit="1" customWidth="1"/>
    <col min="1034" max="1034" width="11.85546875" customWidth="1"/>
    <col min="1277" max="1277" width="20.7109375" customWidth="1"/>
    <col min="1278" max="1278" width="21.5703125" bestFit="1" customWidth="1"/>
    <col min="1279" max="1279" width="25.140625" customWidth="1"/>
    <col min="1280" max="1280" width="25" customWidth="1"/>
    <col min="1281" max="1281" width="28" customWidth="1"/>
    <col min="1282" max="1282" width="14.85546875" customWidth="1"/>
    <col min="1283" max="1287" width="10.5703125" bestFit="1" customWidth="1"/>
    <col min="1290" max="1290" width="11.85546875" customWidth="1"/>
    <col min="1533" max="1533" width="20.7109375" customWidth="1"/>
    <col min="1534" max="1534" width="21.5703125" bestFit="1" customWidth="1"/>
    <col min="1535" max="1535" width="25.140625" customWidth="1"/>
    <col min="1536" max="1536" width="25" customWidth="1"/>
    <col min="1537" max="1537" width="28" customWidth="1"/>
    <col min="1538" max="1538" width="14.85546875" customWidth="1"/>
    <col min="1539" max="1543" width="10.5703125" bestFit="1" customWidth="1"/>
    <col min="1546" max="1546" width="11.85546875" customWidth="1"/>
    <col min="1789" max="1789" width="20.7109375" customWidth="1"/>
    <col min="1790" max="1790" width="21.5703125" bestFit="1" customWidth="1"/>
    <col min="1791" max="1791" width="25.140625" customWidth="1"/>
    <col min="1792" max="1792" width="25" customWidth="1"/>
    <col min="1793" max="1793" width="28" customWidth="1"/>
    <col min="1794" max="1794" width="14.85546875" customWidth="1"/>
    <col min="1795" max="1799" width="10.5703125" bestFit="1" customWidth="1"/>
    <col min="1802" max="1802" width="11.85546875" customWidth="1"/>
    <col min="2045" max="2045" width="20.7109375" customWidth="1"/>
    <col min="2046" max="2046" width="21.5703125" bestFit="1" customWidth="1"/>
    <col min="2047" max="2047" width="25.140625" customWidth="1"/>
    <col min="2048" max="2048" width="25" customWidth="1"/>
    <col min="2049" max="2049" width="28" customWidth="1"/>
    <col min="2050" max="2050" width="14.85546875" customWidth="1"/>
    <col min="2051" max="2055" width="10.5703125" bestFit="1" customWidth="1"/>
    <col min="2058" max="2058" width="11.85546875" customWidth="1"/>
    <col min="2301" max="2301" width="20.7109375" customWidth="1"/>
    <col min="2302" max="2302" width="21.5703125" bestFit="1" customWidth="1"/>
    <col min="2303" max="2303" width="25.140625" customWidth="1"/>
    <col min="2304" max="2304" width="25" customWidth="1"/>
    <col min="2305" max="2305" width="28" customWidth="1"/>
    <col min="2306" max="2306" width="14.85546875" customWidth="1"/>
    <col min="2307" max="2311" width="10.5703125" bestFit="1" customWidth="1"/>
    <col min="2314" max="2314" width="11.85546875" customWidth="1"/>
    <col min="2557" max="2557" width="20.7109375" customWidth="1"/>
    <col min="2558" max="2558" width="21.5703125" bestFit="1" customWidth="1"/>
    <col min="2559" max="2559" width="25.140625" customWidth="1"/>
    <col min="2560" max="2560" width="25" customWidth="1"/>
    <col min="2561" max="2561" width="28" customWidth="1"/>
    <col min="2562" max="2562" width="14.85546875" customWidth="1"/>
    <col min="2563" max="2567" width="10.5703125" bestFit="1" customWidth="1"/>
    <col min="2570" max="2570" width="11.85546875" customWidth="1"/>
    <col min="2813" max="2813" width="20.7109375" customWidth="1"/>
    <col min="2814" max="2814" width="21.5703125" bestFit="1" customWidth="1"/>
    <col min="2815" max="2815" width="25.140625" customWidth="1"/>
    <col min="2816" max="2816" width="25" customWidth="1"/>
    <col min="2817" max="2817" width="28" customWidth="1"/>
    <col min="2818" max="2818" width="14.85546875" customWidth="1"/>
    <col min="2819" max="2823" width="10.5703125" bestFit="1" customWidth="1"/>
    <col min="2826" max="2826" width="11.85546875" customWidth="1"/>
    <col min="3069" max="3069" width="20.7109375" customWidth="1"/>
    <col min="3070" max="3070" width="21.5703125" bestFit="1" customWidth="1"/>
    <col min="3071" max="3071" width="25.140625" customWidth="1"/>
    <col min="3072" max="3072" width="25" customWidth="1"/>
    <col min="3073" max="3073" width="28" customWidth="1"/>
    <col min="3074" max="3074" width="14.85546875" customWidth="1"/>
    <col min="3075" max="3079" width="10.5703125" bestFit="1" customWidth="1"/>
    <col min="3082" max="3082" width="11.85546875" customWidth="1"/>
    <col min="3325" max="3325" width="20.7109375" customWidth="1"/>
    <col min="3326" max="3326" width="21.5703125" bestFit="1" customWidth="1"/>
    <col min="3327" max="3327" width="25.140625" customWidth="1"/>
    <col min="3328" max="3328" width="25" customWidth="1"/>
    <col min="3329" max="3329" width="28" customWidth="1"/>
    <col min="3330" max="3330" width="14.85546875" customWidth="1"/>
    <col min="3331" max="3335" width="10.5703125" bestFit="1" customWidth="1"/>
    <col min="3338" max="3338" width="11.85546875" customWidth="1"/>
    <col min="3581" max="3581" width="20.7109375" customWidth="1"/>
    <col min="3582" max="3582" width="21.5703125" bestFit="1" customWidth="1"/>
    <col min="3583" max="3583" width="25.140625" customWidth="1"/>
    <col min="3584" max="3584" width="25" customWidth="1"/>
    <col min="3585" max="3585" width="28" customWidth="1"/>
    <col min="3586" max="3586" width="14.85546875" customWidth="1"/>
    <col min="3587" max="3591" width="10.5703125" bestFit="1" customWidth="1"/>
    <col min="3594" max="3594" width="11.85546875" customWidth="1"/>
    <col min="3837" max="3837" width="20.7109375" customWidth="1"/>
    <col min="3838" max="3838" width="21.5703125" bestFit="1" customWidth="1"/>
    <col min="3839" max="3839" width="25.140625" customWidth="1"/>
    <col min="3840" max="3840" width="25" customWidth="1"/>
    <col min="3841" max="3841" width="28" customWidth="1"/>
    <col min="3842" max="3842" width="14.85546875" customWidth="1"/>
    <col min="3843" max="3847" width="10.5703125" bestFit="1" customWidth="1"/>
    <col min="3850" max="3850" width="11.85546875" customWidth="1"/>
    <col min="4093" max="4093" width="20.7109375" customWidth="1"/>
    <col min="4094" max="4094" width="21.5703125" bestFit="1" customWidth="1"/>
    <col min="4095" max="4095" width="25.140625" customWidth="1"/>
    <col min="4096" max="4096" width="25" customWidth="1"/>
    <col min="4097" max="4097" width="28" customWidth="1"/>
    <col min="4098" max="4098" width="14.85546875" customWidth="1"/>
    <col min="4099" max="4103" width="10.5703125" bestFit="1" customWidth="1"/>
    <col min="4106" max="4106" width="11.85546875" customWidth="1"/>
    <col min="4349" max="4349" width="20.7109375" customWidth="1"/>
    <col min="4350" max="4350" width="21.5703125" bestFit="1" customWidth="1"/>
    <col min="4351" max="4351" width="25.140625" customWidth="1"/>
    <col min="4352" max="4352" width="25" customWidth="1"/>
    <col min="4353" max="4353" width="28" customWidth="1"/>
    <col min="4354" max="4354" width="14.85546875" customWidth="1"/>
    <col min="4355" max="4359" width="10.5703125" bestFit="1" customWidth="1"/>
    <col min="4362" max="4362" width="11.85546875" customWidth="1"/>
    <col min="4605" max="4605" width="20.7109375" customWidth="1"/>
    <col min="4606" max="4606" width="21.5703125" bestFit="1" customWidth="1"/>
    <col min="4607" max="4607" width="25.140625" customWidth="1"/>
    <col min="4608" max="4608" width="25" customWidth="1"/>
    <col min="4609" max="4609" width="28" customWidth="1"/>
    <col min="4610" max="4610" width="14.85546875" customWidth="1"/>
    <col min="4611" max="4615" width="10.5703125" bestFit="1" customWidth="1"/>
    <col min="4618" max="4618" width="11.85546875" customWidth="1"/>
    <col min="4861" max="4861" width="20.7109375" customWidth="1"/>
    <col min="4862" max="4862" width="21.5703125" bestFit="1" customWidth="1"/>
    <col min="4863" max="4863" width="25.140625" customWidth="1"/>
    <col min="4864" max="4864" width="25" customWidth="1"/>
    <col min="4865" max="4865" width="28" customWidth="1"/>
    <col min="4866" max="4866" width="14.85546875" customWidth="1"/>
    <col min="4867" max="4871" width="10.5703125" bestFit="1" customWidth="1"/>
    <col min="4874" max="4874" width="11.85546875" customWidth="1"/>
    <col min="5117" max="5117" width="20.7109375" customWidth="1"/>
    <col min="5118" max="5118" width="21.5703125" bestFit="1" customWidth="1"/>
    <col min="5119" max="5119" width="25.140625" customWidth="1"/>
    <col min="5120" max="5120" width="25" customWidth="1"/>
    <col min="5121" max="5121" width="28" customWidth="1"/>
    <col min="5122" max="5122" width="14.85546875" customWidth="1"/>
    <col min="5123" max="5127" width="10.5703125" bestFit="1" customWidth="1"/>
    <col min="5130" max="5130" width="11.85546875" customWidth="1"/>
    <col min="5373" max="5373" width="20.7109375" customWidth="1"/>
    <col min="5374" max="5374" width="21.5703125" bestFit="1" customWidth="1"/>
    <col min="5375" max="5375" width="25.140625" customWidth="1"/>
    <col min="5376" max="5376" width="25" customWidth="1"/>
    <col min="5377" max="5377" width="28" customWidth="1"/>
    <col min="5378" max="5378" width="14.85546875" customWidth="1"/>
    <col min="5379" max="5383" width="10.5703125" bestFit="1" customWidth="1"/>
    <col min="5386" max="5386" width="11.85546875" customWidth="1"/>
    <col min="5629" max="5629" width="20.7109375" customWidth="1"/>
    <col min="5630" max="5630" width="21.5703125" bestFit="1" customWidth="1"/>
    <col min="5631" max="5631" width="25.140625" customWidth="1"/>
    <col min="5632" max="5632" width="25" customWidth="1"/>
    <col min="5633" max="5633" width="28" customWidth="1"/>
    <col min="5634" max="5634" width="14.85546875" customWidth="1"/>
    <col min="5635" max="5639" width="10.5703125" bestFit="1" customWidth="1"/>
    <col min="5642" max="5642" width="11.85546875" customWidth="1"/>
    <col min="5885" max="5885" width="20.7109375" customWidth="1"/>
    <col min="5886" max="5886" width="21.5703125" bestFit="1" customWidth="1"/>
    <col min="5887" max="5887" width="25.140625" customWidth="1"/>
    <col min="5888" max="5888" width="25" customWidth="1"/>
    <col min="5889" max="5889" width="28" customWidth="1"/>
    <col min="5890" max="5890" width="14.85546875" customWidth="1"/>
    <col min="5891" max="5895" width="10.5703125" bestFit="1" customWidth="1"/>
    <col min="5898" max="5898" width="11.85546875" customWidth="1"/>
    <col min="6141" max="6141" width="20.7109375" customWidth="1"/>
    <col min="6142" max="6142" width="21.5703125" bestFit="1" customWidth="1"/>
    <col min="6143" max="6143" width="25.140625" customWidth="1"/>
    <col min="6144" max="6144" width="25" customWidth="1"/>
    <col min="6145" max="6145" width="28" customWidth="1"/>
    <col min="6146" max="6146" width="14.85546875" customWidth="1"/>
    <col min="6147" max="6151" width="10.5703125" bestFit="1" customWidth="1"/>
    <col min="6154" max="6154" width="11.85546875" customWidth="1"/>
    <col min="6397" max="6397" width="20.7109375" customWidth="1"/>
    <col min="6398" max="6398" width="21.5703125" bestFit="1" customWidth="1"/>
    <col min="6399" max="6399" width="25.140625" customWidth="1"/>
    <col min="6400" max="6400" width="25" customWidth="1"/>
    <col min="6401" max="6401" width="28" customWidth="1"/>
    <col min="6402" max="6402" width="14.85546875" customWidth="1"/>
    <col min="6403" max="6407" width="10.5703125" bestFit="1" customWidth="1"/>
    <col min="6410" max="6410" width="11.85546875" customWidth="1"/>
    <col min="6653" max="6653" width="20.7109375" customWidth="1"/>
    <col min="6654" max="6654" width="21.5703125" bestFit="1" customWidth="1"/>
    <col min="6655" max="6655" width="25.140625" customWidth="1"/>
    <col min="6656" max="6656" width="25" customWidth="1"/>
    <col min="6657" max="6657" width="28" customWidth="1"/>
    <col min="6658" max="6658" width="14.85546875" customWidth="1"/>
    <col min="6659" max="6663" width="10.5703125" bestFit="1" customWidth="1"/>
    <col min="6666" max="6666" width="11.85546875" customWidth="1"/>
    <col min="6909" max="6909" width="20.7109375" customWidth="1"/>
    <col min="6910" max="6910" width="21.5703125" bestFit="1" customWidth="1"/>
    <col min="6911" max="6911" width="25.140625" customWidth="1"/>
    <col min="6912" max="6912" width="25" customWidth="1"/>
    <col min="6913" max="6913" width="28" customWidth="1"/>
    <col min="6914" max="6914" width="14.85546875" customWidth="1"/>
    <col min="6915" max="6919" width="10.5703125" bestFit="1" customWidth="1"/>
    <col min="6922" max="6922" width="11.85546875" customWidth="1"/>
    <col min="7165" max="7165" width="20.7109375" customWidth="1"/>
    <col min="7166" max="7166" width="21.5703125" bestFit="1" customWidth="1"/>
    <col min="7167" max="7167" width="25.140625" customWidth="1"/>
    <col min="7168" max="7168" width="25" customWidth="1"/>
    <col min="7169" max="7169" width="28" customWidth="1"/>
    <col min="7170" max="7170" width="14.85546875" customWidth="1"/>
    <col min="7171" max="7175" width="10.5703125" bestFit="1" customWidth="1"/>
    <col min="7178" max="7178" width="11.85546875" customWidth="1"/>
    <col min="7421" max="7421" width="20.7109375" customWidth="1"/>
    <col min="7422" max="7422" width="21.5703125" bestFit="1" customWidth="1"/>
    <col min="7423" max="7423" width="25.140625" customWidth="1"/>
    <col min="7424" max="7424" width="25" customWidth="1"/>
    <col min="7425" max="7425" width="28" customWidth="1"/>
    <col min="7426" max="7426" width="14.85546875" customWidth="1"/>
    <col min="7427" max="7431" width="10.5703125" bestFit="1" customWidth="1"/>
    <col min="7434" max="7434" width="11.85546875" customWidth="1"/>
    <col min="7677" max="7677" width="20.7109375" customWidth="1"/>
    <col min="7678" max="7678" width="21.5703125" bestFit="1" customWidth="1"/>
    <col min="7679" max="7679" width="25.140625" customWidth="1"/>
    <col min="7680" max="7680" width="25" customWidth="1"/>
    <col min="7681" max="7681" width="28" customWidth="1"/>
    <col min="7682" max="7682" width="14.85546875" customWidth="1"/>
    <col min="7683" max="7687" width="10.5703125" bestFit="1" customWidth="1"/>
    <col min="7690" max="7690" width="11.85546875" customWidth="1"/>
    <col min="7933" max="7933" width="20.7109375" customWidth="1"/>
    <col min="7934" max="7934" width="21.5703125" bestFit="1" customWidth="1"/>
    <col min="7935" max="7935" width="25.140625" customWidth="1"/>
    <col min="7936" max="7936" width="25" customWidth="1"/>
    <col min="7937" max="7937" width="28" customWidth="1"/>
    <col min="7938" max="7938" width="14.85546875" customWidth="1"/>
    <col min="7939" max="7943" width="10.5703125" bestFit="1" customWidth="1"/>
    <col min="7946" max="7946" width="11.85546875" customWidth="1"/>
    <col min="8189" max="8189" width="20.7109375" customWidth="1"/>
    <col min="8190" max="8190" width="21.5703125" bestFit="1" customWidth="1"/>
    <col min="8191" max="8191" width="25.140625" customWidth="1"/>
    <col min="8192" max="8192" width="25" customWidth="1"/>
    <col min="8193" max="8193" width="28" customWidth="1"/>
    <col min="8194" max="8194" width="14.85546875" customWidth="1"/>
    <col min="8195" max="8199" width="10.5703125" bestFit="1" customWidth="1"/>
    <col min="8202" max="8202" width="11.85546875" customWidth="1"/>
    <col min="8445" max="8445" width="20.7109375" customWidth="1"/>
    <col min="8446" max="8446" width="21.5703125" bestFit="1" customWidth="1"/>
    <col min="8447" max="8447" width="25.140625" customWidth="1"/>
    <col min="8448" max="8448" width="25" customWidth="1"/>
    <col min="8449" max="8449" width="28" customWidth="1"/>
    <col min="8450" max="8450" width="14.85546875" customWidth="1"/>
    <col min="8451" max="8455" width="10.5703125" bestFit="1" customWidth="1"/>
    <col min="8458" max="8458" width="11.85546875" customWidth="1"/>
    <col min="8701" max="8701" width="20.7109375" customWidth="1"/>
    <col min="8702" max="8702" width="21.5703125" bestFit="1" customWidth="1"/>
    <col min="8703" max="8703" width="25.140625" customWidth="1"/>
    <col min="8704" max="8704" width="25" customWidth="1"/>
    <col min="8705" max="8705" width="28" customWidth="1"/>
    <col min="8706" max="8706" width="14.85546875" customWidth="1"/>
    <col min="8707" max="8711" width="10.5703125" bestFit="1" customWidth="1"/>
    <col min="8714" max="8714" width="11.85546875" customWidth="1"/>
    <col min="8957" max="8957" width="20.7109375" customWidth="1"/>
    <col min="8958" max="8958" width="21.5703125" bestFit="1" customWidth="1"/>
    <col min="8959" max="8959" width="25.140625" customWidth="1"/>
    <col min="8960" max="8960" width="25" customWidth="1"/>
    <col min="8961" max="8961" width="28" customWidth="1"/>
    <col min="8962" max="8962" width="14.85546875" customWidth="1"/>
    <col min="8963" max="8967" width="10.5703125" bestFit="1" customWidth="1"/>
    <col min="8970" max="8970" width="11.85546875" customWidth="1"/>
    <col min="9213" max="9213" width="20.7109375" customWidth="1"/>
    <col min="9214" max="9214" width="21.5703125" bestFit="1" customWidth="1"/>
    <col min="9215" max="9215" width="25.140625" customWidth="1"/>
    <col min="9216" max="9216" width="25" customWidth="1"/>
    <col min="9217" max="9217" width="28" customWidth="1"/>
    <col min="9218" max="9218" width="14.85546875" customWidth="1"/>
    <col min="9219" max="9223" width="10.5703125" bestFit="1" customWidth="1"/>
    <col min="9226" max="9226" width="11.85546875" customWidth="1"/>
    <col min="9469" max="9469" width="20.7109375" customWidth="1"/>
    <col min="9470" max="9470" width="21.5703125" bestFit="1" customWidth="1"/>
    <col min="9471" max="9471" width="25.140625" customWidth="1"/>
    <col min="9472" max="9472" width="25" customWidth="1"/>
    <col min="9473" max="9473" width="28" customWidth="1"/>
    <col min="9474" max="9474" width="14.85546875" customWidth="1"/>
    <col min="9475" max="9479" width="10.5703125" bestFit="1" customWidth="1"/>
    <col min="9482" max="9482" width="11.85546875" customWidth="1"/>
    <col min="9725" max="9725" width="20.7109375" customWidth="1"/>
    <col min="9726" max="9726" width="21.5703125" bestFit="1" customWidth="1"/>
    <col min="9727" max="9727" width="25.140625" customWidth="1"/>
    <col min="9728" max="9728" width="25" customWidth="1"/>
    <col min="9729" max="9729" width="28" customWidth="1"/>
    <col min="9730" max="9730" width="14.85546875" customWidth="1"/>
    <col min="9731" max="9735" width="10.5703125" bestFit="1" customWidth="1"/>
    <col min="9738" max="9738" width="11.85546875" customWidth="1"/>
    <col min="9981" max="9981" width="20.7109375" customWidth="1"/>
    <col min="9982" max="9982" width="21.5703125" bestFit="1" customWidth="1"/>
    <col min="9983" max="9983" width="25.140625" customWidth="1"/>
    <col min="9984" max="9984" width="25" customWidth="1"/>
    <col min="9985" max="9985" width="28" customWidth="1"/>
    <col min="9986" max="9986" width="14.85546875" customWidth="1"/>
    <col min="9987" max="9991" width="10.5703125" bestFit="1" customWidth="1"/>
    <col min="9994" max="9994" width="11.85546875" customWidth="1"/>
    <col min="10237" max="10237" width="20.7109375" customWidth="1"/>
    <col min="10238" max="10238" width="21.5703125" bestFit="1" customWidth="1"/>
    <col min="10239" max="10239" width="25.140625" customWidth="1"/>
    <col min="10240" max="10240" width="25" customWidth="1"/>
    <col min="10241" max="10241" width="28" customWidth="1"/>
    <col min="10242" max="10242" width="14.85546875" customWidth="1"/>
    <col min="10243" max="10247" width="10.5703125" bestFit="1" customWidth="1"/>
    <col min="10250" max="10250" width="11.85546875" customWidth="1"/>
    <col min="10493" max="10493" width="20.7109375" customWidth="1"/>
    <col min="10494" max="10494" width="21.5703125" bestFit="1" customWidth="1"/>
    <col min="10495" max="10495" width="25.140625" customWidth="1"/>
    <col min="10496" max="10496" width="25" customWidth="1"/>
    <col min="10497" max="10497" width="28" customWidth="1"/>
    <col min="10498" max="10498" width="14.85546875" customWidth="1"/>
    <col min="10499" max="10503" width="10.5703125" bestFit="1" customWidth="1"/>
    <col min="10506" max="10506" width="11.85546875" customWidth="1"/>
    <col min="10749" max="10749" width="20.7109375" customWidth="1"/>
    <col min="10750" max="10750" width="21.5703125" bestFit="1" customWidth="1"/>
    <col min="10751" max="10751" width="25.140625" customWidth="1"/>
    <col min="10752" max="10752" width="25" customWidth="1"/>
    <col min="10753" max="10753" width="28" customWidth="1"/>
    <col min="10754" max="10754" width="14.85546875" customWidth="1"/>
    <col min="10755" max="10759" width="10.5703125" bestFit="1" customWidth="1"/>
    <col min="10762" max="10762" width="11.85546875" customWidth="1"/>
    <col min="11005" max="11005" width="20.7109375" customWidth="1"/>
    <col min="11006" max="11006" width="21.5703125" bestFit="1" customWidth="1"/>
    <col min="11007" max="11007" width="25.140625" customWidth="1"/>
    <col min="11008" max="11008" width="25" customWidth="1"/>
    <col min="11009" max="11009" width="28" customWidth="1"/>
    <col min="11010" max="11010" width="14.85546875" customWidth="1"/>
    <col min="11011" max="11015" width="10.5703125" bestFit="1" customWidth="1"/>
    <col min="11018" max="11018" width="11.85546875" customWidth="1"/>
    <col min="11261" max="11261" width="20.7109375" customWidth="1"/>
    <col min="11262" max="11262" width="21.5703125" bestFit="1" customWidth="1"/>
    <col min="11263" max="11263" width="25.140625" customWidth="1"/>
    <col min="11264" max="11264" width="25" customWidth="1"/>
    <col min="11265" max="11265" width="28" customWidth="1"/>
    <col min="11266" max="11266" width="14.85546875" customWidth="1"/>
    <col min="11267" max="11271" width="10.5703125" bestFit="1" customWidth="1"/>
    <col min="11274" max="11274" width="11.85546875" customWidth="1"/>
    <col min="11517" max="11517" width="20.7109375" customWidth="1"/>
    <col min="11518" max="11518" width="21.5703125" bestFit="1" customWidth="1"/>
    <col min="11519" max="11519" width="25.140625" customWidth="1"/>
    <col min="11520" max="11520" width="25" customWidth="1"/>
    <col min="11521" max="11521" width="28" customWidth="1"/>
    <col min="11522" max="11522" width="14.85546875" customWidth="1"/>
    <col min="11523" max="11527" width="10.5703125" bestFit="1" customWidth="1"/>
    <col min="11530" max="11530" width="11.85546875" customWidth="1"/>
    <col min="11773" max="11773" width="20.7109375" customWidth="1"/>
    <col min="11774" max="11774" width="21.5703125" bestFit="1" customWidth="1"/>
    <col min="11775" max="11775" width="25.140625" customWidth="1"/>
    <col min="11776" max="11776" width="25" customWidth="1"/>
    <col min="11777" max="11777" width="28" customWidth="1"/>
    <col min="11778" max="11778" width="14.85546875" customWidth="1"/>
    <col min="11779" max="11783" width="10.5703125" bestFit="1" customWidth="1"/>
    <col min="11786" max="11786" width="11.85546875" customWidth="1"/>
    <col min="12029" max="12029" width="20.7109375" customWidth="1"/>
    <col min="12030" max="12030" width="21.5703125" bestFit="1" customWidth="1"/>
    <col min="12031" max="12031" width="25.140625" customWidth="1"/>
    <col min="12032" max="12032" width="25" customWidth="1"/>
    <col min="12033" max="12033" width="28" customWidth="1"/>
    <col min="12034" max="12034" width="14.85546875" customWidth="1"/>
    <col min="12035" max="12039" width="10.5703125" bestFit="1" customWidth="1"/>
    <col min="12042" max="12042" width="11.85546875" customWidth="1"/>
    <col min="12285" max="12285" width="20.7109375" customWidth="1"/>
    <col min="12286" max="12286" width="21.5703125" bestFit="1" customWidth="1"/>
    <col min="12287" max="12287" width="25.140625" customWidth="1"/>
    <col min="12288" max="12288" width="25" customWidth="1"/>
    <col min="12289" max="12289" width="28" customWidth="1"/>
    <col min="12290" max="12290" width="14.85546875" customWidth="1"/>
    <col min="12291" max="12295" width="10.5703125" bestFit="1" customWidth="1"/>
    <col min="12298" max="12298" width="11.85546875" customWidth="1"/>
    <col min="12541" max="12541" width="20.7109375" customWidth="1"/>
    <col min="12542" max="12542" width="21.5703125" bestFit="1" customWidth="1"/>
    <col min="12543" max="12543" width="25.140625" customWidth="1"/>
    <col min="12544" max="12544" width="25" customWidth="1"/>
    <col min="12545" max="12545" width="28" customWidth="1"/>
    <col min="12546" max="12546" width="14.85546875" customWidth="1"/>
    <col min="12547" max="12551" width="10.5703125" bestFit="1" customWidth="1"/>
    <col min="12554" max="12554" width="11.85546875" customWidth="1"/>
    <col min="12797" max="12797" width="20.7109375" customWidth="1"/>
    <col min="12798" max="12798" width="21.5703125" bestFit="1" customWidth="1"/>
    <col min="12799" max="12799" width="25.140625" customWidth="1"/>
    <col min="12800" max="12800" width="25" customWidth="1"/>
    <col min="12801" max="12801" width="28" customWidth="1"/>
    <col min="12802" max="12802" width="14.85546875" customWidth="1"/>
    <col min="12803" max="12807" width="10.5703125" bestFit="1" customWidth="1"/>
    <col min="12810" max="12810" width="11.85546875" customWidth="1"/>
    <col min="13053" max="13053" width="20.7109375" customWidth="1"/>
    <col min="13054" max="13054" width="21.5703125" bestFit="1" customWidth="1"/>
    <col min="13055" max="13055" width="25.140625" customWidth="1"/>
    <col min="13056" max="13056" width="25" customWidth="1"/>
    <col min="13057" max="13057" width="28" customWidth="1"/>
    <col min="13058" max="13058" width="14.85546875" customWidth="1"/>
    <col min="13059" max="13063" width="10.5703125" bestFit="1" customWidth="1"/>
    <col min="13066" max="13066" width="11.85546875" customWidth="1"/>
    <col min="13309" max="13309" width="20.7109375" customWidth="1"/>
    <col min="13310" max="13310" width="21.5703125" bestFit="1" customWidth="1"/>
    <col min="13311" max="13311" width="25.140625" customWidth="1"/>
    <col min="13312" max="13312" width="25" customWidth="1"/>
    <col min="13313" max="13313" width="28" customWidth="1"/>
    <col min="13314" max="13314" width="14.85546875" customWidth="1"/>
    <col min="13315" max="13319" width="10.5703125" bestFit="1" customWidth="1"/>
    <col min="13322" max="13322" width="11.85546875" customWidth="1"/>
    <col min="13565" max="13565" width="20.7109375" customWidth="1"/>
    <col min="13566" max="13566" width="21.5703125" bestFit="1" customWidth="1"/>
    <col min="13567" max="13567" width="25.140625" customWidth="1"/>
    <col min="13568" max="13568" width="25" customWidth="1"/>
    <col min="13569" max="13569" width="28" customWidth="1"/>
    <col min="13570" max="13570" width="14.85546875" customWidth="1"/>
    <col min="13571" max="13575" width="10.5703125" bestFit="1" customWidth="1"/>
    <col min="13578" max="13578" width="11.85546875" customWidth="1"/>
    <col min="13821" max="13821" width="20.7109375" customWidth="1"/>
    <col min="13822" max="13822" width="21.5703125" bestFit="1" customWidth="1"/>
    <col min="13823" max="13823" width="25.140625" customWidth="1"/>
    <col min="13824" max="13824" width="25" customWidth="1"/>
    <col min="13825" max="13825" width="28" customWidth="1"/>
    <col min="13826" max="13826" width="14.85546875" customWidth="1"/>
    <col min="13827" max="13831" width="10.5703125" bestFit="1" customWidth="1"/>
    <col min="13834" max="13834" width="11.85546875" customWidth="1"/>
    <col min="14077" max="14077" width="20.7109375" customWidth="1"/>
    <col min="14078" max="14078" width="21.5703125" bestFit="1" customWidth="1"/>
    <col min="14079" max="14079" width="25.140625" customWidth="1"/>
    <col min="14080" max="14080" width="25" customWidth="1"/>
    <col min="14081" max="14081" width="28" customWidth="1"/>
    <col min="14082" max="14082" width="14.85546875" customWidth="1"/>
    <col min="14083" max="14087" width="10.5703125" bestFit="1" customWidth="1"/>
    <col min="14090" max="14090" width="11.85546875" customWidth="1"/>
    <col min="14333" max="14333" width="20.7109375" customWidth="1"/>
    <col min="14334" max="14334" width="21.5703125" bestFit="1" customWidth="1"/>
    <col min="14335" max="14335" width="25.140625" customWidth="1"/>
    <col min="14336" max="14336" width="25" customWidth="1"/>
    <col min="14337" max="14337" width="28" customWidth="1"/>
    <col min="14338" max="14338" width="14.85546875" customWidth="1"/>
    <col min="14339" max="14343" width="10.5703125" bestFit="1" customWidth="1"/>
    <col min="14346" max="14346" width="11.85546875" customWidth="1"/>
    <col min="14589" max="14589" width="20.7109375" customWidth="1"/>
    <col min="14590" max="14590" width="21.5703125" bestFit="1" customWidth="1"/>
    <col min="14591" max="14591" width="25.140625" customWidth="1"/>
    <col min="14592" max="14592" width="25" customWidth="1"/>
    <col min="14593" max="14593" width="28" customWidth="1"/>
    <col min="14594" max="14594" width="14.85546875" customWidth="1"/>
    <col min="14595" max="14599" width="10.5703125" bestFit="1" customWidth="1"/>
    <col min="14602" max="14602" width="11.85546875" customWidth="1"/>
    <col min="14845" max="14845" width="20.7109375" customWidth="1"/>
    <col min="14846" max="14846" width="21.5703125" bestFit="1" customWidth="1"/>
    <col min="14847" max="14847" width="25.140625" customWidth="1"/>
    <col min="14848" max="14848" width="25" customWidth="1"/>
    <col min="14849" max="14849" width="28" customWidth="1"/>
    <col min="14850" max="14850" width="14.85546875" customWidth="1"/>
    <col min="14851" max="14855" width="10.5703125" bestFit="1" customWidth="1"/>
    <col min="14858" max="14858" width="11.85546875" customWidth="1"/>
    <col min="15101" max="15101" width="20.7109375" customWidth="1"/>
    <col min="15102" max="15102" width="21.5703125" bestFit="1" customWidth="1"/>
    <col min="15103" max="15103" width="25.140625" customWidth="1"/>
    <col min="15104" max="15104" width="25" customWidth="1"/>
    <col min="15105" max="15105" width="28" customWidth="1"/>
    <col min="15106" max="15106" width="14.85546875" customWidth="1"/>
    <col min="15107" max="15111" width="10.5703125" bestFit="1" customWidth="1"/>
    <col min="15114" max="15114" width="11.85546875" customWidth="1"/>
    <col min="15357" max="15357" width="20.7109375" customWidth="1"/>
    <col min="15358" max="15358" width="21.5703125" bestFit="1" customWidth="1"/>
    <col min="15359" max="15359" width="25.140625" customWidth="1"/>
    <col min="15360" max="15360" width="25" customWidth="1"/>
    <col min="15361" max="15361" width="28" customWidth="1"/>
    <col min="15362" max="15362" width="14.85546875" customWidth="1"/>
    <col min="15363" max="15367" width="10.5703125" bestFit="1" customWidth="1"/>
    <col min="15370" max="15370" width="11.85546875" customWidth="1"/>
    <col min="15613" max="15613" width="20.7109375" customWidth="1"/>
    <col min="15614" max="15614" width="21.5703125" bestFit="1" customWidth="1"/>
    <col min="15615" max="15615" width="25.140625" customWidth="1"/>
    <col min="15616" max="15616" width="25" customWidth="1"/>
    <col min="15617" max="15617" width="28" customWidth="1"/>
    <col min="15618" max="15618" width="14.85546875" customWidth="1"/>
    <col min="15619" max="15623" width="10.5703125" bestFit="1" customWidth="1"/>
    <col min="15626" max="15626" width="11.85546875" customWidth="1"/>
    <col min="15869" max="15869" width="20.7109375" customWidth="1"/>
    <col min="15870" max="15870" width="21.5703125" bestFit="1" customWidth="1"/>
    <col min="15871" max="15871" width="25.140625" customWidth="1"/>
    <col min="15872" max="15872" width="25" customWidth="1"/>
    <col min="15873" max="15873" width="28" customWidth="1"/>
    <col min="15874" max="15874" width="14.85546875" customWidth="1"/>
    <col min="15875" max="15879" width="10.5703125" bestFit="1" customWidth="1"/>
    <col min="15882" max="15882" width="11.85546875" customWidth="1"/>
    <col min="16125" max="16125" width="20.7109375" customWidth="1"/>
    <col min="16126" max="16126" width="21.5703125" bestFit="1" customWidth="1"/>
    <col min="16127" max="16127" width="25.140625" customWidth="1"/>
    <col min="16128" max="16128" width="25" customWidth="1"/>
    <col min="16129" max="16129" width="28" customWidth="1"/>
    <col min="16130" max="16130" width="14.85546875" customWidth="1"/>
    <col min="16131" max="16135" width="10.5703125" bestFit="1" customWidth="1"/>
    <col min="16138" max="16138" width="11.85546875" customWidth="1"/>
  </cols>
  <sheetData>
    <row r="1" spans="1:10">
      <c r="A1" s="17" t="s">
        <v>101</v>
      </c>
    </row>
    <row r="2" spans="1:10">
      <c r="A2" s="84" t="s">
        <v>91</v>
      </c>
    </row>
    <row r="4" spans="1:10">
      <c r="A4" s="85" t="s">
        <v>85</v>
      </c>
      <c r="B4" s="153">
        <f>IF('Projections WKSHT'!C14&lt;&gt;"",'Projections WKSHT'!C14,0)</f>
        <v>2020</v>
      </c>
      <c r="C4" s="153">
        <f>IF(B4&lt;&gt;0,'Projections WKSHT'!B18,0)</f>
        <v>2030</v>
      </c>
      <c r="D4" s="153">
        <f>IF(C4&lt;&gt;0,C4+10,0)</f>
        <v>2040</v>
      </c>
      <c r="E4" s="153">
        <f t="shared" ref="E4:H4" si="0">IF(D4&lt;&gt;0,D4+10,0)</f>
        <v>2050</v>
      </c>
      <c r="F4" s="153">
        <f t="shared" si="0"/>
        <v>2060</v>
      </c>
      <c r="G4" s="153">
        <f t="shared" si="0"/>
        <v>2070</v>
      </c>
      <c r="H4" s="153">
        <f t="shared" si="0"/>
        <v>2080</v>
      </c>
    </row>
    <row r="5" spans="1:10">
      <c r="A5" s="31" t="s">
        <v>41</v>
      </c>
      <c r="B5" s="138" t="str">
        <f>IF('Projections WKSHT'!M28&lt;&gt;0,'Projections WKSHT'!M28,IF('Projections WKSHT'!N28&lt;&gt;0,'Projections WKSHT'!N28,0))</f>
        <v>ERROR</v>
      </c>
      <c r="C5" s="138" t="str">
        <f>IF('Projections WKSHT'!M42="b",'Projections WKSHT'!C42,'Projections WKSHT'!C43)</f>
        <v>ERROR</v>
      </c>
      <c r="D5" s="138" t="str">
        <f>IF('Projections WKSHT'!M42="b",'Projections WKSHT'!E42,'Projections WKSHT'!E43)</f>
        <v>ERROR</v>
      </c>
      <c r="E5" s="138" t="str">
        <f>IF('Projections WKSHT'!M42="b",'Projections WKSHT'!G42,'Projections WKSHT'!G43)</f>
        <v>ERROR</v>
      </c>
      <c r="F5" s="138" t="str">
        <f>IF('Projections WKSHT'!M42="b",'Projections WKSHT'!I42,'Projections WKSHT'!I43)</f>
        <v>ERROR</v>
      </c>
      <c r="G5" s="138" t="str">
        <f>IF('Projections WKSHT'!M42="b",'Projections WKSHT'!K42,'Projections WKSHT'!K43)</f>
        <v>ERROR</v>
      </c>
      <c r="H5" s="32" t="str">
        <f ca="1">Projections!G14</f>
        <v>----</v>
      </c>
    </row>
    <row r="6" spans="1:10">
      <c r="A6" s="28" t="s">
        <v>32</v>
      </c>
      <c r="B6" s="138" t="str">
        <f>IF('Projections WKSHT'!M29&lt;&gt;0,'Projections WKSHT'!M29,IF('Projections WKSHT'!N29&lt;&gt;0,'Projections WKSHT'!N29,0))</f>
        <v>ERROR</v>
      </c>
      <c r="C6" s="138" t="str">
        <f>'Projections WKSHT'!C51</f>
        <v>ERROR</v>
      </c>
      <c r="D6" s="138" t="str">
        <f>'Projections WKSHT'!E51</f>
        <v>ERROR</v>
      </c>
      <c r="E6" s="138" t="str">
        <f>'Projections WKSHT'!G51</f>
        <v>ERROR</v>
      </c>
      <c r="F6" s="138" t="str">
        <f>'Projections WKSHT'!I51</f>
        <v>ERROR</v>
      </c>
      <c r="G6" s="138" t="str">
        <f>'Projections WKSHT'!K51</f>
        <v>ERROR</v>
      </c>
      <c r="H6" s="32" t="str">
        <f ca="1">Projections!G22</f>
        <v>----</v>
      </c>
    </row>
    <row r="7" spans="1:10">
      <c r="A7" s="28" t="s">
        <v>33</v>
      </c>
      <c r="B7" s="138" t="str">
        <f>IF('Projections WKSHT'!M30&lt;&gt;0,'Projections WKSHT'!M30,IF('Projections WKSHT'!N30&lt;&gt;0,'Projections WKSHT'!N30,0))</f>
        <v>ERROR</v>
      </c>
      <c r="C7" s="138" t="str">
        <f>'Projections WKSHT'!C59</f>
        <v>ERROR</v>
      </c>
      <c r="D7" s="138" t="str">
        <f>'Projections WKSHT'!E59</f>
        <v>ERROR</v>
      </c>
      <c r="E7" s="138" t="str">
        <f>'Projections WKSHT'!G59</f>
        <v>ERROR</v>
      </c>
      <c r="F7" s="138" t="str">
        <f>'Projections WKSHT'!I59</f>
        <v>ERROR</v>
      </c>
      <c r="G7" s="138" t="str">
        <f>'Projections WKSHT'!K59</f>
        <v>ERROR</v>
      </c>
      <c r="H7" s="32" t="str">
        <f ca="1">Projections!G30</f>
        <v>----</v>
      </c>
    </row>
    <row r="8" spans="1:10">
      <c r="A8" s="28" t="s">
        <v>34</v>
      </c>
      <c r="B8" s="138" t="str">
        <f>IF('Projections WKSHT'!M31&lt;&gt;0,'Projections WKSHT'!M31,IF('Projections WKSHT'!N31&lt;&gt;0,'Projections WKSHT'!N31,0))</f>
        <v>ERROR</v>
      </c>
      <c r="C8" s="138" t="str">
        <f>'Projections WKSHT'!C67</f>
        <v>ERROR</v>
      </c>
      <c r="D8" s="138" t="str">
        <f>'Projections WKSHT'!E67</f>
        <v>ERROR</v>
      </c>
      <c r="E8" s="138" t="str">
        <f>'Projections WKSHT'!G67</f>
        <v>ERROR</v>
      </c>
      <c r="F8" s="138" t="str">
        <f>'Projections WKSHT'!I67</f>
        <v>ERROR</v>
      </c>
      <c r="G8" s="138" t="str">
        <f>'Projections WKSHT'!K67</f>
        <v>ERROR</v>
      </c>
      <c r="H8" s="32" t="str">
        <f ca="1">Projections!G38</f>
        <v>----</v>
      </c>
    </row>
    <row r="9" spans="1:10">
      <c r="A9" s="28" t="s">
        <v>35</v>
      </c>
      <c r="B9" s="138" t="str">
        <f>IF('Projections WKSHT'!M32&lt;&gt;0,'Projections WKSHT'!M32,IF('Projections WKSHT'!N32&lt;&gt;0,'Projections WKSHT'!N32,0))</f>
        <v>ERROR</v>
      </c>
      <c r="C9" s="138" t="str">
        <f>'Projections WKSHT'!C75</f>
        <v>ERROR</v>
      </c>
      <c r="D9" s="138" t="str">
        <f>'Projections WKSHT'!E75</f>
        <v>ERROR</v>
      </c>
      <c r="E9" s="138" t="str">
        <f>'Projections WKSHT'!G75</f>
        <v>ERROR</v>
      </c>
      <c r="F9" s="138" t="str">
        <f>'Projections WKSHT'!I75</f>
        <v>ERROR</v>
      </c>
      <c r="G9" s="138" t="str">
        <f>'Projections WKSHT'!K75</f>
        <v>ERROR</v>
      </c>
      <c r="H9" s="32" t="str">
        <f ca="1">Projections!G46</f>
        <v>----</v>
      </c>
    </row>
    <row r="10" spans="1:10">
      <c r="A10" s="28" t="s">
        <v>98</v>
      </c>
      <c r="B10" s="138" t="str">
        <f>IF('Projections WKSHT'!B4&lt;&gt;0,'Projections WKSHT'!B4,0)</f>
        <v>ERROR</v>
      </c>
      <c r="C10" s="138" t="str">
        <f>'Projections WKSHT'!C90</f>
        <v>ERROR</v>
      </c>
      <c r="D10" s="138" t="str">
        <f>'Projections WKSHT'!E90</f>
        <v>ERROR</v>
      </c>
      <c r="E10" s="138" t="str">
        <f>'Projections WKSHT'!G90</f>
        <v>ERROR</v>
      </c>
      <c r="F10" s="138" t="str">
        <f>'Projections WKSHT'!I90</f>
        <v>ERROR</v>
      </c>
      <c r="G10" s="138" t="str">
        <f>'Projections WKSHT'!K90</f>
        <v>ERROR</v>
      </c>
      <c r="H10" s="32" t="str">
        <f>G10</f>
        <v>ERROR</v>
      </c>
      <c r="I10" s="368" t="s">
        <v>326</v>
      </c>
    </row>
    <row r="11" spans="1:10">
      <c r="A11" s="31" t="s">
        <v>110</v>
      </c>
      <c r="B11" s="146" t="e">
        <f>IF('Projections WKSHT'!B2&lt;&gt;0,'Projections WKSHT'!B2-SUM(B5:B10),0)</f>
        <v>#VALUE!</v>
      </c>
      <c r="C11" s="138"/>
      <c r="D11" s="138"/>
      <c r="E11" s="138"/>
      <c r="F11" s="138"/>
      <c r="G11" s="138"/>
      <c r="H11" s="28"/>
    </row>
    <row r="12" spans="1:10" ht="13.5" thickBot="1">
      <c r="A12" s="31" t="s">
        <v>86</v>
      </c>
      <c r="B12" s="140" t="e">
        <f>IF(B11&lt;&gt;0,B11/SUM(B5:B11),"ERROR")</f>
        <v>#VALUE!</v>
      </c>
      <c r="C12" s="140"/>
      <c r="D12" s="140"/>
      <c r="E12" s="140"/>
      <c r="F12" s="140"/>
      <c r="G12" s="140"/>
      <c r="H12" s="28"/>
    </row>
    <row r="13" spans="1:10" ht="13.5" thickBot="1">
      <c r="A13" s="101" t="s">
        <v>107</v>
      </c>
      <c r="B13" s="147" t="s">
        <v>15</v>
      </c>
      <c r="C13" s="148">
        <f>C17</f>
        <v>0.38448613399569842</v>
      </c>
      <c r="D13" s="148">
        <f t="shared" ref="D13:G13" si="1">D17</f>
        <v>0.41873557421343222</v>
      </c>
      <c r="E13" s="148">
        <f t="shared" si="1"/>
        <v>0.45922851454529701</v>
      </c>
      <c r="F13" s="148">
        <f t="shared" si="1"/>
        <v>0.50733250412955933</v>
      </c>
      <c r="G13" s="148">
        <f t="shared" si="1"/>
        <v>0.5647276493029918</v>
      </c>
      <c r="H13" s="148">
        <f t="shared" ref="H13" si="2">H17</f>
        <v>5.5511151231257827E-17</v>
      </c>
    </row>
    <row r="14" spans="1:10">
      <c r="A14" s="101" t="s">
        <v>108</v>
      </c>
      <c r="B14" s="149"/>
      <c r="C14" s="150">
        <f t="shared" ref="C14:H14" si="3">IF(C17&lt;&gt;"",C13/(SUM(C5:C10)+C13),"No Data")</f>
        <v>1</v>
      </c>
      <c r="D14" s="150">
        <f t="shared" si="3"/>
        <v>1</v>
      </c>
      <c r="E14" s="150">
        <f t="shared" si="3"/>
        <v>1</v>
      </c>
      <c r="F14" s="150">
        <f t="shared" si="3"/>
        <v>1</v>
      </c>
      <c r="G14" s="150">
        <f t="shared" si="3"/>
        <v>1</v>
      </c>
      <c r="H14" s="150">
        <f t="shared" ca="1" si="3"/>
        <v>1</v>
      </c>
      <c r="I14" s="6"/>
      <c r="J14" s="6"/>
    </row>
    <row r="15" spans="1:10">
      <c r="A15" s="31" t="s">
        <v>109</v>
      </c>
      <c r="B15" s="143" t="s">
        <v>15</v>
      </c>
      <c r="C15" s="114" t="e">
        <f>B12</f>
        <v>#VALUE!</v>
      </c>
      <c r="D15" s="114" t="e">
        <f>B12</f>
        <v>#VALUE!</v>
      </c>
      <c r="E15" s="114" t="e">
        <f>B12</f>
        <v>#VALUE!</v>
      </c>
      <c r="F15" s="114" t="e">
        <f>B12</f>
        <v>#VALUE!</v>
      </c>
      <c r="G15" s="114" t="e">
        <f>B12</f>
        <v>#VALUE!</v>
      </c>
      <c r="H15" s="79" t="e">
        <f>B12</f>
        <v>#VALUE!</v>
      </c>
      <c r="I15" s="1"/>
      <c r="J15" s="1"/>
    </row>
    <row r="16" spans="1:10">
      <c r="A16" s="31" t="s">
        <v>106</v>
      </c>
      <c r="B16" s="143" t="s">
        <v>15</v>
      </c>
      <c r="C16" s="151">
        <f t="shared" ref="C16:H16" si="4">SUM(C5:C10)</f>
        <v>0</v>
      </c>
      <c r="D16" s="151">
        <f t="shared" si="4"/>
        <v>0</v>
      </c>
      <c r="E16" s="151">
        <f t="shared" si="4"/>
        <v>0</v>
      </c>
      <c r="F16" s="151">
        <f t="shared" si="4"/>
        <v>0</v>
      </c>
      <c r="G16" s="151">
        <f t="shared" si="4"/>
        <v>0</v>
      </c>
      <c r="H16" s="151">
        <f t="shared" ca="1" si="4"/>
        <v>0</v>
      </c>
      <c r="I16" s="1"/>
      <c r="J16" s="1"/>
    </row>
    <row r="17" spans="1:10">
      <c r="A17" s="31" t="s">
        <v>105</v>
      </c>
      <c r="B17" s="143" t="s">
        <v>15</v>
      </c>
      <c r="C17" s="154">
        <v>0.38448613399569842</v>
      </c>
      <c r="D17" s="154">
        <v>0.41873557421343222</v>
      </c>
      <c r="E17" s="154">
        <v>0.45922851454529701</v>
      </c>
      <c r="F17" s="154">
        <v>0.50733250412955933</v>
      </c>
      <c r="G17" s="154">
        <v>0.5647276493029918</v>
      </c>
      <c r="H17" s="154">
        <v>5.5511151231257827E-17</v>
      </c>
      <c r="I17" s="1"/>
      <c r="J17" s="1"/>
    </row>
    <row r="18" spans="1:10">
      <c r="B18" s="143"/>
      <c r="C18" s="113"/>
      <c r="D18" s="113"/>
      <c r="E18" s="113"/>
      <c r="F18" s="113"/>
      <c r="G18" s="113"/>
      <c r="H18" s="113"/>
    </row>
    <row r="19" spans="1:10">
      <c r="A19" s="85" t="s">
        <v>95</v>
      </c>
      <c r="B19" s="143"/>
      <c r="C19" s="152" t="e">
        <f>(C15*(C16+C17))-C17</f>
        <v>#VALUE!</v>
      </c>
      <c r="D19" s="152" t="e">
        <f t="shared" ref="D19:G19" si="5">(D15*(D16+D17))-D17</f>
        <v>#VALUE!</v>
      </c>
      <c r="E19" s="152" t="e">
        <f t="shared" si="5"/>
        <v>#VALUE!</v>
      </c>
      <c r="F19" s="152" t="e">
        <f t="shared" si="5"/>
        <v>#VALUE!</v>
      </c>
      <c r="G19" s="152" t="e">
        <f t="shared" si="5"/>
        <v>#VALUE!</v>
      </c>
      <c r="H19" s="152" t="e">
        <f t="shared" ref="H19" ca="1" si="6">(H15*(H16+H17))-H17</f>
        <v>#VALUE!</v>
      </c>
    </row>
    <row r="22" spans="1:10">
      <c r="A22" s="78" t="s">
        <v>4</v>
      </c>
      <c r="C22" s="86" t="s">
        <v>87</v>
      </c>
    </row>
    <row r="23" spans="1:10">
      <c r="A23" s="54" t="s">
        <v>102</v>
      </c>
    </row>
    <row r="24" spans="1:10">
      <c r="A24" s="54" t="s">
        <v>103</v>
      </c>
      <c r="C24" s="87"/>
      <c r="D24" s="88"/>
      <c r="E24" s="88"/>
      <c r="F24" s="89"/>
    </row>
    <row r="25" spans="1:10">
      <c r="A25" s="54" t="s">
        <v>104</v>
      </c>
      <c r="C25" s="90"/>
      <c r="D25" s="506" t="s">
        <v>88</v>
      </c>
      <c r="E25" s="506"/>
      <c r="F25" s="91"/>
    </row>
    <row r="26" spans="1:10">
      <c r="C26" s="90"/>
      <c r="D26" s="92"/>
      <c r="E26" s="92"/>
      <c r="F26" s="91"/>
    </row>
    <row r="27" spans="1:10">
      <c r="C27" s="90"/>
      <c r="D27" s="93" t="s">
        <v>89</v>
      </c>
      <c r="E27" s="93"/>
      <c r="F27" s="91"/>
    </row>
    <row r="28" spans="1:10">
      <c r="C28" s="94"/>
      <c r="D28" s="95"/>
      <c r="E28" s="95"/>
      <c r="F28" s="96"/>
    </row>
    <row r="96" spans="1:10" s="28" customFormat="1">
      <c r="A96"/>
      <c r="B96"/>
      <c r="C96"/>
      <c r="D96"/>
      <c r="E96"/>
      <c r="F96"/>
      <c r="G96"/>
      <c r="H96"/>
      <c r="I96"/>
      <c r="J96"/>
    </row>
    <row r="100" spans="1:10" s="28" customFormat="1">
      <c r="A100"/>
      <c r="B100"/>
      <c r="C100"/>
      <c r="D100"/>
      <c r="E100"/>
      <c r="F100"/>
      <c r="G100"/>
      <c r="H100"/>
      <c r="I100"/>
      <c r="J100"/>
    </row>
    <row r="101" spans="1:10" s="28" customFormat="1">
      <c r="A101"/>
      <c r="B101"/>
      <c r="C101"/>
      <c r="D101"/>
      <c r="E101"/>
      <c r="F101"/>
      <c r="G101"/>
      <c r="H101"/>
      <c r="I101"/>
      <c r="J101"/>
    </row>
    <row r="102" spans="1:10" s="28" customFormat="1">
      <c r="A102"/>
      <c r="B102"/>
      <c r="C102"/>
      <c r="D102"/>
      <c r="E102"/>
      <c r="F102"/>
      <c r="G102"/>
      <c r="H102"/>
      <c r="I102"/>
      <c r="J102"/>
    </row>
  </sheetData>
  <sheetProtection algorithmName="SHA-512" hashValue="r6S5uEyylQo6rFqE7CptJtv89kSGc0dzfOMMwG86EggWE7DDU625/LdvS987CWOvrfBdfJY6H/vXRioo65tRpg==" saltValue="5tNkLqxKpZvXFm7doS4i1A==" spinCount="100000" sheet="1" objects="1" scenarios="1"/>
  <mergeCells count="1">
    <mergeCell ref="D25:E25"/>
  </mergeCells>
  <conditionalFormatting sqref="C19:H19">
    <cfRule type="cellIs" dxfId="107" priority="1" operator="notEqual">
      <formula>0</formula>
    </cfRule>
    <cfRule type="cellIs" dxfId="106" priority="2" operator="equal">
      <formula>0</formula>
    </cfRule>
  </conditionalFormatting>
  <pageMargins left="0.75" right="0.75" top="1" bottom="1" header="0.5" footer="0.5"/>
  <pageSetup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21"/>
    <pageSetUpPr fitToPage="1"/>
  </sheetPr>
  <dimension ref="A1:I89"/>
  <sheetViews>
    <sheetView showGridLines="0" workbookViewId="0"/>
  </sheetViews>
  <sheetFormatPr defaultRowHeight="12.75"/>
  <cols>
    <col min="1" max="1" width="12.7109375" customWidth="1"/>
    <col min="2" max="2" width="19.85546875" customWidth="1"/>
    <col min="3" max="3" width="14.28515625" customWidth="1"/>
    <col min="4" max="4" width="14.7109375" customWidth="1"/>
    <col min="5" max="5" width="14.28515625" customWidth="1"/>
    <col min="6" max="6" width="18.85546875" customWidth="1"/>
    <col min="7" max="7" width="12.7109375" customWidth="1"/>
    <col min="8" max="8" width="15.7109375" customWidth="1"/>
    <col min="9" max="9" width="11.28515625" customWidth="1"/>
    <col min="10" max="10" width="14.7109375" customWidth="1"/>
    <col min="11" max="11" width="18.7109375" customWidth="1"/>
    <col min="12" max="12" width="14.7109375" customWidth="1"/>
  </cols>
  <sheetData>
    <row r="1" spans="1:9">
      <c r="A1" s="17" t="s">
        <v>261</v>
      </c>
    </row>
    <row r="2" spans="1:9">
      <c r="A2" s="17" t="s">
        <v>260</v>
      </c>
    </row>
    <row r="3" spans="1:9">
      <c r="A3" s="17"/>
    </row>
    <row r="4" spans="1:9">
      <c r="A4" s="37" t="s">
        <v>52</v>
      </c>
    </row>
    <row r="5" spans="1:9">
      <c r="A5" s="36" t="s">
        <v>252</v>
      </c>
      <c r="D5" s="65"/>
    </row>
    <row r="6" spans="1:9">
      <c r="A6" s="31" t="s">
        <v>38</v>
      </c>
      <c r="B6" s="31" t="s">
        <v>53</v>
      </c>
      <c r="C6" s="31" t="s">
        <v>54</v>
      </c>
      <c r="D6" s="35" t="s">
        <v>55</v>
      </c>
      <c r="E6" s="31" t="s">
        <v>56</v>
      </c>
      <c r="F6" s="31" t="s">
        <v>57</v>
      </c>
      <c r="G6" s="31" t="s">
        <v>79</v>
      </c>
      <c r="H6" s="31" t="s">
        <v>30</v>
      </c>
      <c r="I6" s="31" t="s">
        <v>80</v>
      </c>
    </row>
    <row r="7" spans="1:9">
      <c r="A7" s="28">
        <f>A17</f>
        <v>2030</v>
      </c>
      <c r="B7" s="135" t="str">
        <f>'Projections WKSHT'!C19</f>
        <v>ERROR</v>
      </c>
      <c r="C7" s="135" t="str">
        <f>'Projections WKSHT'!C18</f>
        <v>ERROR</v>
      </c>
      <c r="D7" s="136" t="str">
        <f>IF(B7&lt;&gt;"ERROR",IF(ABS(B7-C7)&gt;D5,"Yes", "No"),"ERROR")</f>
        <v>ERROR</v>
      </c>
      <c r="E7" s="137">
        <f>IF(D7&lt;&gt;"ERROR",ABS(B7-C7),0)</f>
        <v>0</v>
      </c>
      <c r="F7" s="138" t="str">
        <f>IFERROR(IF('Projections WKSHT'!C38="",E7*'Projections WKSHT'!B38/1000000,E7*'Projections WKSHT'!C38/1000000),"ERROR")</f>
        <v>ERROR</v>
      </c>
      <c r="G7" s="139" t="str">
        <f>IF(E7&lt;&gt;0,IF(B7&gt;C7,"Yes","No"),"No Data")</f>
        <v>No Data</v>
      </c>
      <c r="H7" s="140" t="str">
        <f>IF(E7&gt;0,(ABS(B7-C7)/((B7+C7)/2)),"No Data")</f>
        <v>No Data</v>
      </c>
      <c r="I7" s="141" t="str">
        <f>IF(E7&gt;0,IF(H7&gt;0.5,"Yes","No"),"No Data")</f>
        <v>No Data</v>
      </c>
    </row>
    <row r="8" spans="1:9">
      <c r="A8" s="28">
        <f>A18</f>
        <v>2040</v>
      </c>
      <c r="B8" s="135" t="str">
        <f>'Projections WKSHT'!E19</f>
        <v>ERROR</v>
      </c>
      <c r="C8" s="135" t="str">
        <f>'Projections WKSHT'!E18</f>
        <v>ERROR</v>
      </c>
      <c r="D8" s="136" t="str">
        <f>IF(B8&lt;&gt;"ERROR",IF(ABS(B8-C8)&gt;D5,"Yes", "No"),"ERROR")</f>
        <v>ERROR</v>
      </c>
      <c r="E8" s="137">
        <f t="shared" ref="E8:E11" si="0">IF(D8&lt;&gt;"ERROR",ABS(B8-C8),0)</f>
        <v>0</v>
      </c>
      <c r="F8" s="138" t="str">
        <f>IFERROR(IF('Projections WKSHT'!C38="",E8*'Projections WKSHT'!B38/1000000,E8*'Projections WKSHT'!C38/1000000),"ERROR")</f>
        <v>ERROR</v>
      </c>
      <c r="G8" s="139" t="str">
        <f>IF(E8&lt;&gt;0,IF(B8&gt;C8,"Yes","No"),"No Data")</f>
        <v>No Data</v>
      </c>
      <c r="H8" s="140" t="str">
        <f t="shared" ref="H8:H11" si="1">IF(E8&gt;0,(ABS(B8-C8)/((B8+C8)/2)),"No Data")</f>
        <v>No Data</v>
      </c>
      <c r="I8" s="141" t="str">
        <f t="shared" ref="I8:I11" si="2">IF(E8&gt;0,IF(H8&gt;0.5,"Yes","No"),"No Data")</f>
        <v>No Data</v>
      </c>
    </row>
    <row r="9" spans="1:9">
      <c r="A9" s="28">
        <f>A19</f>
        <v>2050</v>
      </c>
      <c r="B9" s="135" t="str">
        <f>'Projections WKSHT'!G19</f>
        <v>ERROR</v>
      </c>
      <c r="C9" s="135" t="str">
        <f>'Projections WKSHT'!G18</f>
        <v>ERROR</v>
      </c>
      <c r="D9" s="136" t="str">
        <f>IF(B9&lt;&gt;"ERROR",IF(ABS(B9-C9)&gt;D5,"Yes", "No"),"ERROR")</f>
        <v>ERROR</v>
      </c>
      <c r="E9" s="137">
        <f t="shared" si="0"/>
        <v>0</v>
      </c>
      <c r="F9" s="138" t="str">
        <f>IFERROR(IF('Projections WKSHT'!C38="",E9*'Projections WKSHT'!B38/1000000,E9*'Projections WKSHT'!C38/1000000),"ERROR")</f>
        <v>ERROR</v>
      </c>
      <c r="G9" s="139" t="str">
        <f>IF(E9&lt;&gt;0,IF(B9&gt;C9,"Yes","No"),"No Data")</f>
        <v>No Data</v>
      </c>
      <c r="H9" s="140" t="str">
        <f t="shared" si="1"/>
        <v>No Data</v>
      </c>
      <c r="I9" s="141" t="str">
        <f t="shared" si="2"/>
        <v>No Data</v>
      </c>
    </row>
    <row r="10" spans="1:9">
      <c r="A10" s="28">
        <f>A20</f>
        <v>2060</v>
      </c>
      <c r="B10" s="135" t="str">
        <f>'Projections WKSHT'!I19</f>
        <v>ERROR</v>
      </c>
      <c r="C10" s="135" t="str">
        <f>'Projections WKSHT'!I18</f>
        <v>ERROR</v>
      </c>
      <c r="D10" s="136" t="str">
        <f>IF(B10&lt;&gt;"ERROR",IF(ABS(B10-C10)&gt;D5,"Yes", "No"),"ERROR")</f>
        <v>ERROR</v>
      </c>
      <c r="E10" s="137">
        <f t="shared" si="0"/>
        <v>0</v>
      </c>
      <c r="F10" s="138" t="str">
        <f>IFERROR(IF('Projections WKSHT'!C38="",E10*'Projections WKSHT'!B38/1000000,E10*'Projections WKSHT'!C38/1000000),"ERROR")</f>
        <v>ERROR</v>
      </c>
      <c r="G10" s="139" t="str">
        <f>IF(E10&lt;&gt;0,IF(B10&gt;C10,"Yes","No"),"No Data")</f>
        <v>No Data</v>
      </c>
      <c r="H10" s="140" t="str">
        <f t="shared" si="1"/>
        <v>No Data</v>
      </c>
      <c r="I10" s="141" t="str">
        <f t="shared" si="2"/>
        <v>No Data</v>
      </c>
    </row>
    <row r="11" spans="1:9">
      <c r="A11" s="28">
        <f>A21</f>
        <v>2070</v>
      </c>
      <c r="B11" s="135" t="str">
        <f>'Projections WKSHT'!K19</f>
        <v>ERROR</v>
      </c>
      <c r="C11" s="135" t="str">
        <f>'Projections WKSHT'!K18</f>
        <v>ERROR</v>
      </c>
      <c r="D11" s="136" t="str">
        <f>IF(B11&lt;&gt;"ERROR",IF(ABS(B11-C11)&gt;D5,"Yes", "No"),"ERROR")</f>
        <v>ERROR</v>
      </c>
      <c r="E11" s="137">
        <f t="shared" si="0"/>
        <v>0</v>
      </c>
      <c r="F11" s="138" t="str">
        <f>IFERROR(IF('Projections WKSHT'!C38="",E11*'Projections WKSHT'!B38/1000000,E11*'Projections WKSHT'!C38/1000000),"ERROR")</f>
        <v>ERROR</v>
      </c>
      <c r="G11" s="139" t="str">
        <f>IF(E11&lt;&gt;0,IF(B11&gt;C11,"Yes","No"),"No Data")</f>
        <v>No Data</v>
      </c>
      <c r="H11" s="140" t="str">
        <f t="shared" si="1"/>
        <v>No Data</v>
      </c>
      <c r="I11" s="141" t="str">
        <f t="shared" si="2"/>
        <v>No Data</v>
      </c>
    </row>
    <row r="12" spans="1:9">
      <c r="A12" s="28" t="s">
        <v>58</v>
      </c>
      <c r="B12" s="135" t="str">
        <f>IF(B7&lt;&gt;"ERROR",AVERAGE(B7:B11),"ERROR")</f>
        <v>ERROR</v>
      </c>
      <c r="C12" s="135" t="str">
        <f>IFERROR(AVERAGE(C7:C11),"ERROR")</f>
        <v>ERROR</v>
      </c>
      <c r="D12" s="135" t="str">
        <f>IF(B12&lt;&gt;"ERROR",ABS(B12-C12),"ERROR")</f>
        <v>ERROR</v>
      </c>
      <c r="E12" s="142" t="s">
        <v>59</v>
      </c>
      <c r="F12" s="138"/>
      <c r="G12" s="143"/>
      <c r="H12" s="143"/>
      <c r="I12" s="143"/>
    </row>
    <row r="14" spans="1:9">
      <c r="A14" s="37" t="s">
        <v>60</v>
      </c>
    </row>
    <row r="15" spans="1:9">
      <c r="A15" s="36" t="s">
        <v>254</v>
      </c>
      <c r="D15" s="66"/>
    </row>
    <row r="16" spans="1:9">
      <c r="A16" s="31" t="s">
        <v>38</v>
      </c>
      <c r="B16" s="31" t="s">
        <v>61</v>
      </c>
      <c r="C16" s="31" t="s">
        <v>54</v>
      </c>
      <c r="D16" s="35" t="s">
        <v>55</v>
      </c>
      <c r="E16" s="31" t="s">
        <v>62</v>
      </c>
      <c r="F16" s="31" t="s">
        <v>76</v>
      </c>
      <c r="G16" s="31" t="s">
        <v>79</v>
      </c>
      <c r="H16" s="31" t="s">
        <v>30</v>
      </c>
      <c r="I16" s="31" t="s">
        <v>80</v>
      </c>
    </row>
    <row r="17" spans="1:9">
      <c r="A17" s="28">
        <f>'Projections WKSHT'!B41</f>
        <v>2030</v>
      </c>
      <c r="B17" s="138" t="str">
        <f>IF('Projections WKSHT'!M42="B",'Projections WKSHT'!C42,'Projections WKSHT'!C43)</f>
        <v>ERROR</v>
      </c>
      <c r="C17" s="138" t="str">
        <f>'Projections WKSHT'!C41</f>
        <v>ERROR</v>
      </c>
      <c r="D17" s="136" t="str">
        <f>IF(B17&lt;&gt;"ERROR",IF(ABS(B17-C17)&gt;D15,"Yes", "No"),"ERROR")</f>
        <v>ERROR</v>
      </c>
      <c r="E17" s="136">
        <f>IF(D17&lt;&gt;"ERROR",ABS(B17-C17)*1000000/'Projections WKSHT'!C19,0)</f>
        <v>0</v>
      </c>
      <c r="F17" s="138" t="str">
        <f>IFERROR(IF(C17&gt;0,ABS(B17-C17),0),"ERROR")</f>
        <v>ERROR</v>
      </c>
      <c r="G17" s="139" t="str">
        <f>IF(E17&lt;&gt;0,IF(B17&gt;C17,"Yes","No"),"No Data")</f>
        <v>No Data</v>
      </c>
      <c r="H17" s="140" t="str">
        <f>IF(E17&lt;&gt;0,(ABS(B17-C17)/((B17+C17)/2)),"No Data")</f>
        <v>No Data</v>
      </c>
      <c r="I17" s="141" t="str">
        <f>IF(E17&lt;&gt;0,IF(H17&gt;0.5,"Yes","No"),"No Data")</f>
        <v>No Data</v>
      </c>
    </row>
    <row r="18" spans="1:9">
      <c r="A18" s="28">
        <f>'Projections WKSHT'!D41</f>
        <v>2040</v>
      </c>
      <c r="B18" s="138" t="str">
        <f>IF('Projections WKSHT'!M42="B",'Projections WKSHT'!E42,'Projections WKSHT'!E43)</f>
        <v>ERROR</v>
      </c>
      <c r="C18" s="138" t="str">
        <f>'Projections WKSHT'!E41</f>
        <v>ERROR</v>
      </c>
      <c r="D18" s="136" t="str">
        <f>IF(B18&lt;&gt;"ERROR",IF(ABS(B18-C18)&gt;D15,"Yes", "No"),"ERROR")</f>
        <v>ERROR</v>
      </c>
      <c r="E18" s="136">
        <f>IF(B18&lt;&gt;"ERROR",ABS(B18-C18)*1000000/'Projections WKSHT'!E19,0)</f>
        <v>0</v>
      </c>
      <c r="F18" s="138" t="str">
        <f>IFERROR(IF(C18&gt;0,ABS(B18-C18),0),"ERROR")</f>
        <v>ERROR</v>
      </c>
      <c r="G18" s="139" t="str">
        <f>IF(E18&lt;&gt;0,IF(B18&gt;C18,"Yes","No"),"No Data")</f>
        <v>No Data</v>
      </c>
      <c r="H18" s="140" t="str">
        <f>IF(E18&lt;&gt;0,(ABS(B18-C18)/((B18+C18)/2)),"No Data")</f>
        <v>No Data</v>
      </c>
      <c r="I18" s="141" t="str">
        <f>IF(E18&lt;&gt;0,IF(H18&gt;0.5,"Yes","No"),"No Data")</f>
        <v>No Data</v>
      </c>
    </row>
    <row r="19" spans="1:9">
      <c r="A19" s="28">
        <f>'Projections WKSHT'!F41</f>
        <v>2050</v>
      </c>
      <c r="B19" s="138" t="str">
        <f>IF('Projections WKSHT'!M42="B",'Projections WKSHT'!G42,'Projections WKSHT'!G43)</f>
        <v>ERROR</v>
      </c>
      <c r="C19" s="138" t="str">
        <f>'Projections WKSHT'!G41</f>
        <v>ERROR</v>
      </c>
      <c r="D19" s="136" t="str">
        <f>IF(B19&lt;&gt;"ERROR",IF(ABS(B19-C19)&gt;D15,"Yes", "No"),"ERROR")</f>
        <v>ERROR</v>
      </c>
      <c r="E19" s="136">
        <f>IF(B19&lt;&gt;"ERROR",ABS(B19-C19)*1000000/'Projections WKSHT'!G19,0)</f>
        <v>0</v>
      </c>
      <c r="F19" s="138" t="str">
        <f>IFERROR(IF(C19&gt;0,ABS(B19-C19),0),"ERROR")</f>
        <v>ERROR</v>
      </c>
      <c r="G19" s="139" t="str">
        <f>IF(E19&lt;&gt;0,IF(B19&gt;C19,"Yes","No"),"No Data")</f>
        <v>No Data</v>
      </c>
      <c r="H19" s="140" t="str">
        <f>IF(E19&lt;&gt;0,(ABS(B19-C19)/((B19+C19)/2)),"No Data")</f>
        <v>No Data</v>
      </c>
      <c r="I19" s="141" t="str">
        <f>IF(E19&lt;&gt;0,IF(H19&gt;0.5,"Yes","No"),"No Data")</f>
        <v>No Data</v>
      </c>
    </row>
    <row r="20" spans="1:9">
      <c r="A20" s="28">
        <f>'Projections WKSHT'!H41</f>
        <v>2060</v>
      </c>
      <c r="B20" s="138" t="str">
        <f>IF('Projections WKSHT'!M42="B",'Projections WKSHT'!I42,'Projections WKSHT'!I43)</f>
        <v>ERROR</v>
      </c>
      <c r="C20" s="138" t="str">
        <f>'Projections WKSHT'!I41</f>
        <v>ERROR</v>
      </c>
      <c r="D20" s="136" t="str">
        <f>IF(B20&lt;&gt;"ERROR",IF(ABS(B20-C20)&gt;D15,"Yes", "No"),"ERROR")</f>
        <v>ERROR</v>
      </c>
      <c r="E20" s="136">
        <f>IF(B20&lt;&gt;"ERROR",ABS(B20-C20)*1000000/'Projections WKSHT'!I19,0)</f>
        <v>0</v>
      </c>
      <c r="F20" s="138" t="str">
        <f>IFERROR(IF(C20&gt;0,ABS(B20-C20),0),"ERROR")</f>
        <v>ERROR</v>
      </c>
      <c r="G20" s="139" t="str">
        <f>IF(E20&lt;&gt;0,IF(B20&gt;C20,"Yes","No"),"No Data")</f>
        <v>No Data</v>
      </c>
      <c r="H20" s="140" t="str">
        <f>IF(E20&lt;&gt;0,(ABS(B20-C20)/((B20+C20)/2)),"No Data")</f>
        <v>No Data</v>
      </c>
      <c r="I20" s="141" t="str">
        <f>IF(E20&lt;&gt;0,IF(H20&gt;0.5,"Yes","No"),"No Data")</f>
        <v>No Data</v>
      </c>
    </row>
    <row r="21" spans="1:9">
      <c r="A21" s="28">
        <f>'Projections WKSHT'!J41</f>
        <v>2070</v>
      </c>
      <c r="B21" s="138" t="str">
        <f>IF('Projections WKSHT'!M42="B",'Projections WKSHT'!K42,'Projections WKSHT'!K43)</f>
        <v>ERROR</v>
      </c>
      <c r="C21" s="138" t="str">
        <f>'Projections WKSHT'!K41</f>
        <v>ERROR</v>
      </c>
      <c r="D21" s="136" t="str">
        <f>IF(B21&lt;&gt;"ERROR",IF(ABS(B21-C21)&gt;D15,"Yes", "No"),"ERROR")</f>
        <v>ERROR</v>
      </c>
      <c r="E21" s="136">
        <f>IF(B21&lt;&gt;"ERROR",ABS(B21-C21)*1000000/'Projections WKSHT'!K19,0)</f>
        <v>0</v>
      </c>
      <c r="F21" s="138" t="str">
        <f>IFERROR(IF(C21&gt;0,ABS(B21-C21),0),"ERROR")</f>
        <v>ERROR</v>
      </c>
      <c r="G21" s="139" t="str">
        <f>IF(E21&lt;&gt;0,IF(B21&gt;C21,"Yes","No"),"No Data")</f>
        <v>No Data</v>
      </c>
      <c r="H21" s="140" t="str">
        <f>IF(E21&lt;&gt;0,(ABS(B21-C21)/((B21+C21)/2)),"No Data")</f>
        <v>No Data</v>
      </c>
      <c r="I21" s="141" t="str">
        <f>IF(E21&lt;&gt;0,IF(H21&gt;0.5,"Yes","No"),"No Data")</f>
        <v>No Data</v>
      </c>
    </row>
    <row r="22" spans="1:9">
      <c r="A22" s="28" t="s">
        <v>58</v>
      </c>
      <c r="B22" s="144" t="str">
        <f>IF(B17&lt;&gt;"ERROR",AVERAGE(B17:B21),"ERROR")</f>
        <v>ERROR</v>
      </c>
      <c r="C22" s="144" t="str">
        <f>IFERROR(AVERAGE(C17:C21),"ERROR")</f>
        <v>ERROR</v>
      </c>
      <c r="D22" s="144" t="str">
        <f>IF(B22&lt;&gt;"ERROR",ABS(B22-C22),"ERROR")</f>
        <v>ERROR</v>
      </c>
      <c r="E22" s="142" t="s">
        <v>59</v>
      </c>
      <c r="F22" s="143"/>
      <c r="G22" s="143"/>
      <c r="H22" s="143"/>
      <c r="I22" s="143"/>
    </row>
    <row r="23" spans="1:9">
      <c r="A23" s="28"/>
      <c r="B23" s="28"/>
      <c r="C23" s="28"/>
      <c r="D23" s="33"/>
      <c r="E23" s="33"/>
    </row>
    <row r="24" spans="1:9">
      <c r="A24" s="37" t="s">
        <v>63</v>
      </c>
      <c r="D24" s="33"/>
      <c r="E24" s="33"/>
    </row>
    <row r="25" spans="1:9">
      <c r="A25" s="36" t="s">
        <v>254</v>
      </c>
      <c r="D25" s="66"/>
      <c r="E25" s="33"/>
    </row>
    <row r="26" spans="1:9">
      <c r="A26" s="31" t="s">
        <v>38</v>
      </c>
      <c r="B26" s="31" t="s">
        <v>53</v>
      </c>
      <c r="C26" s="31" t="s">
        <v>54</v>
      </c>
      <c r="D26" s="35" t="s">
        <v>55</v>
      </c>
      <c r="E26" s="31" t="s">
        <v>62</v>
      </c>
      <c r="F26" s="31" t="s">
        <v>76</v>
      </c>
      <c r="G26" s="31" t="s">
        <v>79</v>
      </c>
      <c r="H26" s="31" t="s">
        <v>30</v>
      </c>
      <c r="I26" s="31" t="s">
        <v>80</v>
      </c>
    </row>
    <row r="27" spans="1:9">
      <c r="A27" s="28">
        <f>A17</f>
        <v>2030</v>
      </c>
      <c r="B27" s="138" t="str">
        <f>'Projections WKSHT'!C51</f>
        <v>ERROR</v>
      </c>
      <c r="C27" s="138" t="str">
        <f>'Projections WKSHT'!C50</f>
        <v>ERROR</v>
      </c>
      <c r="D27" s="136" t="str">
        <f>IF(B27&lt;&gt;"ERROR",IF(ABS(B27-C27)&gt;D25,"Yes", "No"),"ERROR")</f>
        <v>ERROR</v>
      </c>
      <c r="E27" s="136">
        <f>IF(D27&lt;&gt;"ERROR",ABS(B27-C27)*1000000/'Projections WKSHT'!C19,0)</f>
        <v>0</v>
      </c>
      <c r="F27" s="138" t="str">
        <f>IFERROR(IF(C27&gt;0,ABS(B27-C27),0),"ERROR")</f>
        <v>ERROR</v>
      </c>
      <c r="G27" s="139" t="str">
        <f>IF(E27&lt;&gt;0,IF(B27&gt;C27,"Yes","No"),"No Data")</f>
        <v>No Data</v>
      </c>
      <c r="H27" s="140" t="str">
        <f>IF(E27&lt;&gt;0,(ABS(B27-C27)/((B27+C27)/2)),"No Data")</f>
        <v>No Data</v>
      </c>
      <c r="I27" s="141" t="str">
        <f>IF(E27&lt;&gt;0,IF(H27&gt;0.5,"Yes","No"),"No Data")</f>
        <v>No Data</v>
      </c>
    </row>
    <row r="28" spans="1:9">
      <c r="A28" s="28">
        <f t="shared" ref="A28:A31" si="3">A18</f>
        <v>2040</v>
      </c>
      <c r="B28" s="138" t="str">
        <f>'Projections WKSHT'!E51</f>
        <v>ERROR</v>
      </c>
      <c r="C28" s="138" t="str">
        <f>'Projections WKSHT'!E50</f>
        <v>ERROR</v>
      </c>
      <c r="D28" s="136" t="str">
        <f>IF(B28&lt;&gt;"ERROR",IF(ABS(B28-C28)&gt;D25,"Yes", "No"),"ERROR")</f>
        <v>ERROR</v>
      </c>
      <c r="E28" s="136">
        <f>IF(D28&lt;&gt;"ERROR",ABS(B28-C28)*1000000/'Projections WKSHT'!E19,0)</f>
        <v>0</v>
      </c>
      <c r="F28" s="138" t="str">
        <f>IFERROR(IF(C28&gt;0,ABS(B28-C28),0),"ERROR")</f>
        <v>ERROR</v>
      </c>
      <c r="G28" s="139" t="str">
        <f>IF(E28&lt;&gt;0,IF(B28&gt;C28,"Yes","No"),"No Data")</f>
        <v>No Data</v>
      </c>
      <c r="H28" s="140" t="str">
        <f>IF(E28&lt;&gt;0,(ABS(B28-C28)/((B28+C28)/2)),"No Data")</f>
        <v>No Data</v>
      </c>
      <c r="I28" s="141" t="str">
        <f>IF(E28&lt;&gt;0,IF(H28&gt;0.5,"Yes","No"),"No Data")</f>
        <v>No Data</v>
      </c>
    </row>
    <row r="29" spans="1:9">
      <c r="A29" s="28">
        <f t="shared" si="3"/>
        <v>2050</v>
      </c>
      <c r="B29" s="138" t="str">
        <f>'Projections WKSHT'!G51</f>
        <v>ERROR</v>
      </c>
      <c r="C29" s="138" t="str">
        <f>'Projections WKSHT'!G50</f>
        <v>ERROR</v>
      </c>
      <c r="D29" s="136" t="str">
        <f>IF(B29&lt;&gt;"ERROR",IF(ABS(B29-C29)&gt;D25,"Yes", "No"),"ERROR")</f>
        <v>ERROR</v>
      </c>
      <c r="E29" s="136">
        <f>IF(D29&lt;&gt;"ERROR",ABS(B29-C29)*1000000/'Projections WKSHT'!G19,0)</f>
        <v>0</v>
      </c>
      <c r="F29" s="138" t="str">
        <f>IFERROR(IF(C29&gt;0,ABS(B29-C29),0),"ERROR")</f>
        <v>ERROR</v>
      </c>
      <c r="G29" s="139" t="str">
        <f>IF(E29&lt;&gt;0,IF(B29&gt;C29,"Yes","No"),"No Data")</f>
        <v>No Data</v>
      </c>
      <c r="H29" s="140" t="str">
        <f>IF(E29&lt;&gt;0,(ABS(B29-C29)/((B29+C29)/2)),"No Data")</f>
        <v>No Data</v>
      </c>
      <c r="I29" s="141" t="str">
        <f>IF(E29&lt;&gt;0,IF(H29&gt;0.5,"Yes","No"),"No Data")</f>
        <v>No Data</v>
      </c>
    </row>
    <row r="30" spans="1:9">
      <c r="A30" s="28">
        <f t="shared" si="3"/>
        <v>2060</v>
      </c>
      <c r="B30" s="138" t="str">
        <f>'Projections WKSHT'!I51</f>
        <v>ERROR</v>
      </c>
      <c r="C30" s="138" t="str">
        <f>'Projections WKSHT'!I50</f>
        <v>ERROR</v>
      </c>
      <c r="D30" s="136" t="str">
        <f>IF(B30&lt;&gt;"ERROR",IF(ABS(B30-C30)&gt;D25,"Yes", "No"),"ERROR")</f>
        <v>ERROR</v>
      </c>
      <c r="E30" s="136">
        <f>IF(D30&lt;&gt;"ERROR",ABS(B30-C30)*1000000/'Projections WKSHT'!I19,0)</f>
        <v>0</v>
      </c>
      <c r="F30" s="138" t="str">
        <f>IFERROR(IF(C30&gt;0,ABS(B30-C30),0),"ERROR")</f>
        <v>ERROR</v>
      </c>
      <c r="G30" s="139" t="str">
        <f>IF(E30&lt;&gt;0,IF(B30&gt;C30,"Yes","No"),"No Data")</f>
        <v>No Data</v>
      </c>
      <c r="H30" s="140" t="str">
        <f>IF(E30&lt;&gt;0,(ABS(B30-C30)/((B30+C30)/2)),"No Data")</f>
        <v>No Data</v>
      </c>
      <c r="I30" s="141" t="str">
        <f>IF(E30&lt;&gt;0,IF(H30&gt;0.5,"Yes","No"),"No Data")</f>
        <v>No Data</v>
      </c>
    </row>
    <row r="31" spans="1:9">
      <c r="A31" s="28">
        <f t="shared" si="3"/>
        <v>2070</v>
      </c>
      <c r="B31" s="138" t="str">
        <f>'Projections WKSHT'!K51</f>
        <v>ERROR</v>
      </c>
      <c r="C31" s="138" t="str">
        <f>'Projections WKSHT'!K50</f>
        <v>ERROR</v>
      </c>
      <c r="D31" s="136" t="str">
        <f>IF(B31&lt;&gt;"ERROR",IF(ABS(B31-C31)&gt;D25,"Yes", "No"),"ERROR")</f>
        <v>ERROR</v>
      </c>
      <c r="E31" s="136">
        <f>IF(D31&lt;&gt;"ERROR",ABS(B31-C31)*1000000/'Projections WKSHT'!K19,0)</f>
        <v>0</v>
      </c>
      <c r="F31" s="138" t="str">
        <f>IFERROR(IF(C31&gt;0,ABS(B31-C31),0),"ERROR")</f>
        <v>ERROR</v>
      </c>
      <c r="G31" s="139" t="str">
        <f>IF(E31&lt;&gt;0,IF(B31&gt;C31,"Yes","No"),"No Data")</f>
        <v>No Data</v>
      </c>
      <c r="H31" s="140" t="str">
        <f>IF(E31&lt;&gt;0,(ABS(B31-C31)/((B31+C31)/2)),"No Data")</f>
        <v>No Data</v>
      </c>
      <c r="I31" s="141" t="str">
        <f>IF(E31&lt;&gt;0,IF(H31&gt;0.5,"Yes","No"),"No Data")</f>
        <v>No Data</v>
      </c>
    </row>
    <row r="32" spans="1:9">
      <c r="A32" s="28" t="s">
        <v>58</v>
      </c>
      <c r="B32" s="144" t="str">
        <f>IF(B27&lt;&gt;"ERROR",AVERAGE(B27:B31),"ERROR")</f>
        <v>ERROR</v>
      </c>
      <c r="C32" s="144" t="str">
        <f>IFERROR(AVERAGE(C27:C31),"ERROR")</f>
        <v>ERROR</v>
      </c>
      <c r="D32" s="144" t="str">
        <f>IF(B32&lt;&gt;"ERROR",ABS(B32-C32),"ERROR")</f>
        <v>ERROR</v>
      </c>
      <c r="E32" s="142" t="s">
        <v>59</v>
      </c>
      <c r="F32" s="143"/>
      <c r="G32" s="143"/>
      <c r="H32" s="143"/>
      <c r="I32" s="143"/>
    </row>
    <row r="33" spans="1:9">
      <c r="A33" s="28"/>
      <c r="B33" s="28"/>
      <c r="C33" s="28"/>
      <c r="D33" s="33"/>
      <c r="E33" s="33"/>
    </row>
    <row r="34" spans="1:9">
      <c r="A34" s="37" t="s">
        <v>64</v>
      </c>
      <c r="D34" s="33"/>
      <c r="E34" s="33"/>
    </row>
    <row r="35" spans="1:9">
      <c r="A35" s="36" t="s">
        <v>254</v>
      </c>
      <c r="D35" s="66"/>
      <c r="E35" s="33"/>
    </row>
    <row r="36" spans="1:9">
      <c r="A36" s="31" t="s">
        <v>38</v>
      </c>
      <c r="B36" s="31" t="s">
        <v>53</v>
      </c>
      <c r="C36" s="31" t="s">
        <v>54</v>
      </c>
      <c r="D36" s="35" t="s">
        <v>55</v>
      </c>
      <c r="E36" s="31" t="s">
        <v>62</v>
      </c>
      <c r="F36" s="31" t="s">
        <v>76</v>
      </c>
      <c r="G36" s="31" t="s">
        <v>79</v>
      </c>
      <c r="H36" s="31" t="s">
        <v>30</v>
      </c>
      <c r="I36" s="31" t="s">
        <v>80</v>
      </c>
    </row>
    <row r="37" spans="1:9">
      <c r="A37" s="28">
        <f>A17</f>
        <v>2030</v>
      </c>
      <c r="B37" s="138" t="str">
        <f>'Projections WKSHT'!C59</f>
        <v>ERROR</v>
      </c>
      <c r="C37" s="138" t="str">
        <f>'Projections WKSHT'!C58</f>
        <v>ERROR</v>
      </c>
      <c r="D37" s="136" t="str">
        <f>IF(B37&lt;&gt;"ERROR",IF(ABS(B37-C37)&gt;D35,"Yes", "No"),"ERROR")</f>
        <v>ERROR</v>
      </c>
      <c r="E37" s="136">
        <f>IF(D37&lt;&gt;"ERROR",ABS(B37-C37)*1000000/'Projections WKSHT'!C19,0)</f>
        <v>0</v>
      </c>
      <c r="F37" s="138" t="str">
        <f>IFERROR(IF(C37&gt;0,ABS(B37-C37),0),"ERROR")</f>
        <v>ERROR</v>
      </c>
      <c r="G37" s="139" t="str">
        <f>IF(E37&lt;&gt;0,IF(B37&gt;C37,"Yes","No"),"No Data")</f>
        <v>No Data</v>
      </c>
      <c r="H37" s="140" t="str">
        <f>IF(E37&lt;&gt;0,(ABS(B37-C37)/((B37+C37)/2)),"No Data")</f>
        <v>No Data</v>
      </c>
      <c r="I37" s="141" t="str">
        <f>IF(E37&lt;&gt;0,IF(H37&gt;0.5,"Yes","No"),"No Data")</f>
        <v>No Data</v>
      </c>
    </row>
    <row r="38" spans="1:9">
      <c r="A38" s="28">
        <f t="shared" ref="A38:A41" si="4">A18</f>
        <v>2040</v>
      </c>
      <c r="B38" s="138" t="str">
        <f>'Projections WKSHT'!E59</f>
        <v>ERROR</v>
      </c>
      <c r="C38" s="138" t="str">
        <f>'Projections WKSHT'!E58</f>
        <v>ERROR</v>
      </c>
      <c r="D38" s="136" t="str">
        <f>IF(B38&lt;&gt;"ERROR",IF(ABS(B38-C38)&gt;D35,"Yes", "No"),"ERROR")</f>
        <v>ERROR</v>
      </c>
      <c r="E38" s="136">
        <f>IF(D38&lt;&gt;"ERROR",ABS(B38-C38)*1000000/'Projections WKSHT'!E19,0)</f>
        <v>0</v>
      </c>
      <c r="F38" s="138" t="str">
        <f>IFERROR(IF(C38&gt;0,ABS(B38-C38),0),"ERROR")</f>
        <v>ERROR</v>
      </c>
      <c r="G38" s="139" t="str">
        <f>IF(E38&lt;&gt;0,IF(B38&gt;C38,"Yes","No"),"No Data")</f>
        <v>No Data</v>
      </c>
      <c r="H38" s="140" t="str">
        <f>IF(E38&lt;&gt;0,(ABS(B38-C38)/((B38+C38)/2)),"No Data")</f>
        <v>No Data</v>
      </c>
      <c r="I38" s="141" t="str">
        <f>IF(E38&lt;&gt;0,IF(H38&gt;0.5,"Yes","No"),"No Data")</f>
        <v>No Data</v>
      </c>
    </row>
    <row r="39" spans="1:9">
      <c r="A39" s="28">
        <f t="shared" si="4"/>
        <v>2050</v>
      </c>
      <c r="B39" s="138" t="str">
        <f>'Projections WKSHT'!G59</f>
        <v>ERROR</v>
      </c>
      <c r="C39" s="138" t="str">
        <f>'Projections WKSHT'!G58</f>
        <v>ERROR</v>
      </c>
      <c r="D39" s="136" t="str">
        <f>IF(B39&lt;&gt;"ERROR",IF(ABS(B39-C39)&gt;D35,"Yes", "No"),"ERROR")</f>
        <v>ERROR</v>
      </c>
      <c r="E39" s="136">
        <f>IF(D39&lt;&gt;"ERROR",ABS(B39-C39)*1000000/'Projections WKSHT'!G19,0)</f>
        <v>0</v>
      </c>
      <c r="F39" s="138" t="str">
        <f>IFERROR(IF(C39&gt;0,ABS(B39-C39),0),"ERROR")</f>
        <v>ERROR</v>
      </c>
      <c r="G39" s="139" t="str">
        <f>IF(E39&lt;&gt;0,IF(B39&gt;C39,"Yes","No"),"No Data")</f>
        <v>No Data</v>
      </c>
      <c r="H39" s="140" t="str">
        <f>IF(E39&lt;&gt;0,(ABS(B39-C39)/((B39+C39)/2)),"No Data")</f>
        <v>No Data</v>
      </c>
      <c r="I39" s="141" t="str">
        <f>IF(E39&lt;&gt;0,IF(H39&gt;0.5,"Yes","No"),"No Data")</f>
        <v>No Data</v>
      </c>
    </row>
    <row r="40" spans="1:9">
      <c r="A40" s="28">
        <f t="shared" si="4"/>
        <v>2060</v>
      </c>
      <c r="B40" s="138" t="str">
        <f>'Projections WKSHT'!I59</f>
        <v>ERROR</v>
      </c>
      <c r="C40" s="138" t="str">
        <f>'Projections WKSHT'!I58</f>
        <v>ERROR</v>
      </c>
      <c r="D40" s="136" t="str">
        <f>IF(B40&lt;&gt;"ERROR",IF(ABS(B40-C40)&gt;D35,"Yes", "No"),"ERROR")</f>
        <v>ERROR</v>
      </c>
      <c r="E40" s="136">
        <f>IF(D40&lt;&gt;"ERROR",ABS(B40-C40)*1000000/'Projections WKSHT'!I19,0)</f>
        <v>0</v>
      </c>
      <c r="F40" s="138" t="str">
        <f>IFERROR(IF(C40&gt;0,ABS(B40-C40),0),"ERROR")</f>
        <v>ERROR</v>
      </c>
      <c r="G40" s="139" t="str">
        <f>IF(E40&lt;&gt;0,IF(B40&gt;C40,"Yes","No"),"No Data")</f>
        <v>No Data</v>
      </c>
      <c r="H40" s="140" t="str">
        <f>IF(E40&lt;&gt;0,(ABS(B40-C40)/((B40+C40)/2)),"No Data")</f>
        <v>No Data</v>
      </c>
      <c r="I40" s="141" t="str">
        <f>IF(E40&lt;&gt;0,IF(H40&gt;0.5,"Yes","No"),"No Data")</f>
        <v>No Data</v>
      </c>
    </row>
    <row r="41" spans="1:9">
      <c r="A41" s="28">
        <f t="shared" si="4"/>
        <v>2070</v>
      </c>
      <c r="B41" s="138" t="str">
        <f>'Projections WKSHT'!K59</f>
        <v>ERROR</v>
      </c>
      <c r="C41" s="138" t="str">
        <f>'Projections WKSHT'!K58</f>
        <v>ERROR</v>
      </c>
      <c r="D41" s="136" t="str">
        <f>IF(B41&lt;&gt;"ERROR",IF(ABS(B41-C41)&gt;D35,"Yes", "No"),"ERROR")</f>
        <v>ERROR</v>
      </c>
      <c r="E41" s="136">
        <f>IF(D41&lt;&gt;"ERROR",ABS(B41-C41)*1000000/'Projections WKSHT'!K19,0)</f>
        <v>0</v>
      </c>
      <c r="F41" s="138" t="str">
        <f>IFERROR(IF(C41&gt;0,ABS(B41-C41),0),"ERROR")</f>
        <v>ERROR</v>
      </c>
      <c r="G41" s="139" t="str">
        <f>IF(E41&lt;&gt;0,IF(B41&gt;C41,"Yes","No"),"No Data")</f>
        <v>No Data</v>
      </c>
      <c r="H41" s="140" t="str">
        <f>IF(E41&lt;&gt;0,(ABS(B41-C41)/((B41+C41)/2)),"No Data")</f>
        <v>No Data</v>
      </c>
      <c r="I41" s="141" t="str">
        <f>IF(E41&lt;&gt;0,IF(H41&gt;0.5,"Yes","No"),"No Data")</f>
        <v>No Data</v>
      </c>
    </row>
    <row r="42" spans="1:9">
      <c r="A42" s="28" t="s">
        <v>58</v>
      </c>
      <c r="B42" s="144" t="str">
        <f>IF(B37&lt;&gt;"ERROR",AVERAGE(B37:B41),"ERROR")</f>
        <v>ERROR</v>
      </c>
      <c r="C42" s="144" t="str">
        <f>IFERROR(AVERAGE(C37:C41),"ERROR")</f>
        <v>ERROR</v>
      </c>
      <c r="D42" s="144" t="str">
        <f>IF(B42&lt;&gt;"ERROR",ABS(B42-C42),"ERROR")</f>
        <v>ERROR</v>
      </c>
      <c r="E42" s="142" t="s">
        <v>59</v>
      </c>
      <c r="F42" s="143"/>
      <c r="G42" s="143"/>
      <c r="H42" s="143"/>
      <c r="I42" s="143"/>
    </row>
    <row r="43" spans="1:9">
      <c r="D43" s="33"/>
      <c r="E43" s="33"/>
    </row>
    <row r="44" spans="1:9">
      <c r="A44" s="37" t="s">
        <v>65</v>
      </c>
      <c r="D44" s="33"/>
      <c r="E44" s="33"/>
    </row>
    <row r="45" spans="1:9">
      <c r="A45" s="36" t="s">
        <v>254</v>
      </c>
      <c r="D45" s="66"/>
      <c r="E45" s="33"/>
    </row>
    <row r="46" spans="1:9">
      <c r="A46" s="31" t="s">
        <v>38</v>
      </c>
      <c r="B46" s="31" t="s">
        <v>53</v>
      </c>
      <c r="C46" s="31" t="s">
        <v>54</v>
      </c>
      <c r="D46" s="35" t="s">
        <v>55</v>
      </c>
      <c r="E46" s="31" t="s">
        <v>62</v>
      </c>
      <c r="F46" s="31" t="s">
        <v>76</v>
      </c>
      <c r="G46" s="31" t="s">
        <v>79</v>
      </c>
      <c r="H46" s="31" t="s">
        <v>30</v>
      </c>
      <c r="I46" s="31" t="s">
        <v>80</v>
      </c>
    </row>
    <row r="47" spans="1:9">
      <c r="A47" s="28">
        <f>A17</f>
        <v>2030</v>
      </c>
      <c r="B47" s="138" t="str">
        <f>'Projections WKSHT'!C67</f>
        <v>ERROR</v>
      </c>
      <c r="C47" s="138" t="str">
        <f>'Projections WKSHT'!C66</f>
        <v>ERROR</v>
      </c>
      <c r="D47" s="136" t="str">
        <f>IF(B47&lt;&gt;"ERROR",IF(ABS(B47-C47)&gt;D45,"Yes", "No"),"ERROR")</f>
        <v>ERROR</v>
      </c>
      <c r="E47" s="136">
        <f>IF(D47&lt;&gt;"ERROR",ABS(B47-C47)*1000000/'Projections WKSHT'!C19,0)</f>
        <v>0</v>
      </c>
      <c r="F47" s="138" t="str">
        <f>IFERROR(IF(C47&gt;0,ABS(B47-C47),0),"ERROR")</f>
        <v>ERROR</v>
      </c>
      <c r="G47" s="139" t="str">
        <f>IF(E47&lt;&gt;0,IF(B47&gt;C47,"Yes","No"),"No Data")</f>
        <v>No Data</v>
      </c>
      <c r="H47" s="140" t="str">
        <f>IF(E47&lt;&gt;0,(ABS(B47-C47)/((B47+C47)/2)),"No Data")</f>
        <v>No Data</v>
      </c>
      <c r="I47" s="141" t="str">
        <f>IF(E47&lt;&gt;0,IF(H47&gt;0.5,"Yes","No"),"No Data")</f>
        <v>No Data</v>
      </c>
    </row>
    <row r="48" spans="1:9">
      <c r="A48" s="28">
        <f t="shared" ref="A48:A51" si="5">A18</f>
        <v>2040</v>
      </c>
      <c r="B48" s="138" t="str">
        <f>'Projections WKSHT'!E67</f>
        <v>ERROR</v>
      </c>
      <c r="C48" s="138" t="str">
        <f>'Projections WKSHT'!E66</f>
        <v>ERROR</v>
      </c>
      <c r="D48" s="136" t="str">
        <f>IF(B48&lt;&gt;"ERROR",IF(ABS(B48-C48)&gt;D45,"Yes", "No"),"ERROR")</f>
        <v>ERROR</v>
      </c>
      <c r="E48" s="136">
        <f>IF(D48&lt;&gt;"ERROR",ABS(B48-C48)*1000000/'Projections WKSHT'!E19,0)</f>
        <v>0</v>
      </c>
      <c r="F48" s="138" t="str">
        <f>IFERROR(IF(C48&gt;0,ABS(B48-C48),0),"ERROR")</f>
        <v>ERROR</v>
      </c>
      <c r="G48" s="139" t="str">
        <f>IF(E48&lt;&gt;0,IF(B48&gt;C48,"Yes","No"),"No Data")</f>
        <v>No Data</v>
      </c>
      <c r="H48" s="140" t="str">
        <f>IF(E48&lt;&gt;0,(ABS(B48-C48)/((B48+C48)/2)),"No Data")</f>
        <v>No Data</v>
      </c>
      <c r="I48" s="141" t="str">
        <f>IF(E48&lt;&gt;0,IF(H48&gt;0.5,"Yes","No"),"No Data")</f>
        <v>No Data</v>
      </c>
    </row>
    <row r="49" spans="1:9">
      <c r="A49" s="28">
        <f t="shared" si="5"/>
        <v>2050</v>
      </c>
      <c r="B49" s="138" t="str">
        <f>'Projections WKSHT'!G67</f>
        <v>ERROR</v>
      </c>
      <c r="C49" s="138" t="str">
        <f>'Projections WKSHT'!G66</f>
        <v>ERROR</v>
      </c>
      <c r="D49" s="136" t="str">
        <f>IF(B49&lt;&gt;"ERROR",IF(ABS(B49-C49)&gt;D45,"Yes", "No"),"ERROR")</f>
        <v>ERROR</v>
      </c>
      <c r="E49" s="136">
        <f>IF(D49&lt;&gt;"ERROR",ABS(B49-C49)*1000000/'Projections WKSHT'!G19,0)</f>
        <v>0</v>
      </c>
      <c r="F49" s="138" t="str">
        <f>IFERROR(IF(C49&gt;0,ABS(B49-C49),0),"ERROR")</f>
        <v>ERROR</v>
      </c>
      <c r="G49" s="139" t="str">
        <f>IF(E49&lt;&gt;0,IF(B49&gt;C49,"Yes","No"),"No Data")</f>
        <v>No Data</v>
      </c>
      <c r="H49" s="140" t="str">
        <f>IF(E49&lt;&gt;0,(ABS(B49-C49)/((B49+C49)/2)),"No Data")</f>
        <v>No Data</v>
      </c>
      <c r="I49" s="141" t="str">
        <f>IF(E49&lt;&gt;0,IF(H49&gt;0.5,"Yes","No"),"No Data")</f>
        <v>No Data</v>
      </c>
    </row>
    <row r="50" spans="1:9">
      <c r="A50" s="28">
        <f t="shared" si="5"/>
        <v>2060</v>
      </c>
      <c r="B50" s="138" t="str">
        <f>'Projections WKSHT'!I67</f>
        <v>ERROR</v>
      </c>
      <c r="C50" s="138" t="str">
        <f>'Projections WKSHT'!I66</f>
        <v>ERROR</v>
      </c>
      <c r="D50" s="136" t="str">
        <f>IF(B50&lt;&gt;"ERROR",IF(ABS(B50-C50)&gt;D45,"Yes", "No"),"ERROR")</f>
        <v>ERROR</v>
      </c>
      <c r="E50" s="136">
        <f>IF(D50&lt;&gt;"ERROR",ABS(B50-C50)*1000000/'Projections WKSHT'!I19,0)</f>
        <v>0</v>
      </c>
      <c r="F50" s="138" t="str">
        <f>IFERROR(IF(C50&gt;0,ABS(B50-C50),0),"ERROR")</f>
        <v>ERROR</v>
      </c>
      <c r="G50" s="139" t="str">
        <f>IF(E50&lt;&gt;0,IF(B50&gt;C50,"Yes","No"),"No Data")</f>
        <v>No Data</v>
      </c>
      <c r="H50" s="140" t="str">
        <f>IF(E50&lt;&gt;0,(ABS(B50-C50)/((B50+C50)/2)),"No Data")</f>
        <v>No Data</v>
      </c>
      <c r="I50" s="141" t="str">
        <f>IF(E50&lt;&gt;0,IF(H50&gt;0.5,"Yes","No"),"No Data")</f>
        <v>No Data</v>
      </c>
    </row>
    <row r="51" spans="1:9">
      <c r="A51" s="28">
        <f t="shared" si="5"/>
        <v>2070</v>
      </c>
      <c r="B51" s="138" t="str">
        <f>'Projections WKSHT'!K67</f>
        <v>ERROR</v>
      </c>
      <c r="C51" s="138" t="str">
        <f>'Projections WKSHT'!K66</f>
        <v>ERROR</v>
      </c>
      <c r="D51" s="136" t="str">
        <f>IF(B51&lt;&gt;"ERROR",IF(ABS(B51-C51)&gt;D45,"Yes", "No"),"ERROR")</f>
        <v>ERROR</v>
      </c>
      <c r="E51" s="136">
        <f>IF(D51&lt;&gt;"ERROR",ABS(B51-C51)*1000000/'Projections WKSHT'!K19,0)</f>
        <v>0</v>
      </c>
      <c r="F51" s="138" t="str">
        <f>IFERROR(IF(C51&gt;0,ABS(B51-C51),0),"ERROR")</f>
        <v>ERROR</v>
      </c>
      <c r="G51" s="139" t="str">
        <f>IF(E51&lt;&gt;0,IF(B51&gt;C51,"Yes","No"),"No Data")</f>
        <v>No Data</v>
      </c>
      <c r="H51" s="140" t="str">
        <f>IF(E51&lt;&gt;0,(ABS(B51-C51)/((B51+C51)/2)),"No Data")</f>
        <v>No Data</v>
      </c>
      <c r="I51" s="141" t="str">
        <f>IF(E51&lt;&gt;0,IF(H51&gt;0.5,"Yes","No"),"No Data")</f>
        <v>No Data</v>
      </c>
    </row>
    <row r="52" spans="1:9">
      <c r="A52" s="28" t="s">
        <v>58</v>
      </c>
      <c r="B52" s="144" t="str">
        <f>IF(B47&lt;&gt;"ERROR",AVERAGE(B47:B51),"ERROR")</f>
        <v>ERROR</v>
      </c>
      <c r="C52" s="144" t="str">
        <f>IFERROR(AVERAGE(C47:C51),"ERROR")</f>
        <v>ERROR</v>
      </c>
      <c r="D52" s="144" t="str">
        <f>IF(B52&lt;&gt;"ERROR",ABS(B52-C52),"ERROR")</f>
        <v>ERROR</v>
      </c>
      <c r="E52" s="142" t="s">
        <v>59</v>
      </c>
      <c r="F52" s="143"/>
      <c r="G52" s="143"/>
      <c r="H52" s="143"/>
      <c r="I52" s="143"/>
    </row>
    <row r="53" spans="1:9">
      <c r="D53" s="33"/>
      <c r="E53" s="33"/>
    </row>
    <row r="54" spans="1:9">
      <c r="A54" s="37" t="s">
        <v>66</v>
      </c>
      <c r="D54" s="33"/>
      <c r="E54" s="33"/>
    </row>
    <row r="55" spans="1:9">
      <c r="A55" s="36" t="s">
        <v>254</v>
      </c>
      <c r="D55" s="66"/>
      <c r="E55" s="33"/>
    </row>
    <row r="56" spans="1:9">
      <c r="A56" s="31" t="s">
        <v>38</v>
      </c>
      <c r="B56" s="31" t="s">
        <v>53</v>
      </c>
      <c r="C56" s="31" t="s">
        <v>54</v>
      </c>
      <c r="D56" s="35" t="s">
        <v>55</v>
      </c>
      <c r="E56" s="31" t="s">
        <v>62</v>
      </c>
      <c r="F56" s="31" t="s">
        <v>76</v>
      </c>
      <c r="G56" s="31" t="s">
        <v>79</v>
      </c>
      <c r="H56" s="31" t="s">
        <v>30</v>
      </c>
      <c r="I56" s="31" t="s">
        <v>80</v>
      </c>
    </row>
    <row r="57" spans="1:9">
      <c r="A57" s="28">
        <f>A17</f>
        <v>2030</v>
      </c>
      <c r="B57" s="138" t="str">
        <f>'Projections WKSHT'!C75</f>
        <v>ERROR</v>
      </c>
      <c r="C57" s="138" t="str">
        <f>'Projections WKSHT'!C74</f>
        <v>ERROR</v>
      </c>
      <c r="D57" s="136" t="str">
        <f>IF(B57&lt;&gt;"ERROR",IF(ABS(B57-C57)&gt;D55,"Yes", "No"),"ERROR")</f>
        <v>ERROR</v>
      </c>
      <c r="E57" s="136">
        <f>IF(D57&lt;&gt;"ERROR",ABS(B57-C57)*1000000/'Projections WKSHT'!C19,0)</f>
        <v>0</v>
      </c>
      <c r="F57" s="138" t="str">
        <f>IFERROR(IF(C57&gt;0,ABS(B57-C57),0),"ERROR")</f>
        <v>ERROR</v>
      </c>
      <c r="G57" s="139" t="str">
        <f>IF(E57&lt;&gt;0,IF(B57&gt;C57,"Yes","No"),"No Data")</f>
        <v>No Data</v>
      </c>
      <c r="H57" s="140" t="str">
        <f>IF(E57&lt;&gt;0,(ABS(B57-C57)/((B57+C57)/2)),"No Data")</f>
        <v>No Data</v>
      </c>
      <c r="I57" s="141" t="str">
        <f>IF(E57&lt;&gt;0,IF(H57&gt;0.5,"Yes","No"),"No Data")</f>
        <v>No Data</v>
      </c>
    </row>
    <row r="58" spans="1:9">
      <c r="A58" s="28">
        <f t="shared" ref="A58:A61" si="6">A18</f>
        <v>2040</v>
      </c>
      <c r="B58" s="138" t="str">
        <f>'Projections WKSHT'!E75</f>
        <v>ERROR</v>
      </c>
      <c r="C58" s="138" t="str">
        <f>'Projections WKSHT'!E74</f>
        <v>ERROR</v>
      </c>
      <c r="D58" s="136" t="str">
        <f>IF(B58&lt;&gt;"ERROR",IF(ABS(B58-C58)&gt;D55,"Yes", "No"),"ERROR")</f>
        <v>ERROR</v>
      </c>
      <c r="E58" s="136">
        <f>IF(D58&lt;&gt;"ERROR",ABS(B58-C58)*1000000/'Projections WKSHT'!E19,0)</f>
        <v>0</v>
      </c>
      <c r="F58" s="138" t="str">
        <f>IFERROR(IF(C58&gt;0,ABS(B58-C58),0),"ERROR")</f>
        <v>ERROR</v>
      </c>
      <c r="G58" s="139" t="str">
        <f>IF(E58&lt;&gt;0,IF(B58&gt;C58,"Yes","No"),"No Data")</f>
        <v>No Data</v>
      </c>
      <c r="H58" s="140" t="str">
        <f>IF(E58&lt;&gt;0,(ABS(B58-C58)/((B58+C58)/2)),"No Data")</f>
        <v>No Data</v>
      </c>
      <c r="I58" s="141" t="str">
        <f>IF(E58&lt;&gt;0,IF(H58&gt;0.5,"Yes","No"),"No Data")</f>
        <v>No Data</v>
      </c>
    </row>
    <row r="59" spans="1:9">
      <c r="A59" s="28">
        <f t="shared" si="6"/>
        <v>2050</v>
      </c>
      <c r="B59" s="138" t="str">
        <f>'Projections WKSHT'!G75</f>
        <v>ERROR</v>
      </c>
      <c r="C59" s="138" t="str">
        <f>'Projections WKSHT'!G74</f>
        <v>ERROR</v>
      </c>
      <c r="D59" s="136" t="str">
        <f>IF(B59&lt;&gt;"ERROR",IF(ABS(B59-C59)&gt;D55,"Yes", "No"),"ERROR")</f>
        <v>ERROR</v>
      </c>
      <c r="E59" s="136">
        <f>IF(D59&lt;&gt;"ERROR",ABS(B59-C59)*1000000/'Projections WKSHT'!G19,0)</f>
        <v>0</v>
      </c>
      <c r="F59" s="138" t="str">
        <f>IFERROR(IF(C59&gt;0,ABS(B59-C59),0),"ERROR")</f>
        <v>ERROR</v>
      </c>
      <c r="G59" s="139" t="str">
        <f>IF(E59&lt;&gt;0,IF(B59&gt;C59,"Yes","No"),"No Data")</f>
        <v>No Data</v>
      </c>
      <c r="H59" s="140" t="str">
        <f>IF(E59&lt;&gt;0,(ABS(B59-C59)/((B59+C59)/2)),"No Data")</f>
        <v>No Data</v>
      </c>
      <c r="I59" s="141" t="str">
        <f>IF(E59&lt;&gt;0,IF(H59&gt;0.5,"Yes","No"),"No Data")</f>
        <v>No Data</v>
      </c>
    </row>
    <row r="60" spans="1:9">
      <c r="A60" s="28">
        <f t="shared" si="6"/>
        <v>2060</v>
      </c>
      <c r="B60" s="138" t="str">
        <f>'Projections WKSHT'!I75</f>
        <v>ERROR</v>
      </c>
      <c r="C60" s="138" t="str">
        <f>'Projections WKSHT'!I74</f>
        <v>ERROR</v>
      </c>
      <c r="D60" s="136" t="str">
        <f>IF(B60&lt;&gt;"ERROR",IF(ABS(B60-C60)&gt;D55,"Yes", "No"),"ERROR")</f>
        <v>ERROR</v>
      </c>
      <c r="E60" s="136">
        <f>IF(D60&lt;&gt;"ERROR",ABS(B60-C60)*1000000/'Projections WKSHT'!I19,0)</f>
        <v>0</v>
      </c>
      <c r="F60" s="138" t="str">
        <f>IFERROR(IF(C60&gt;0,ABS(B60-C60),0),"ERROR")</f>
        <v>ERROR</v>
      </c>
      <c r="G60" s="139" t="str">
        <f>IF(E60&lt;&gt;0,IF(B60&gt;C60,"Yes","No"),"No Data")</f>
        <v>No Data</v>
      </c>
      <c r="H60" s="140" t="str">
        <f>IF(E60&lt;&gt;0,(ABS(B60-C60)/((B60+C60)/2)),"No Data")</f>
        <v>No Data</v>
      </c>
      <c r="I60" s="141" t="str">
        <f>IF(E60&lt;&gt;0,IF(H60&gt;0.5,"Yes","No"),"No Data")</f>
        <v>No Data</v>
      </c>
    </row>
    <row r="61" spans="1:9">
      <c r="A61" s="28">
        <f t="shared" si="6"/>
        <v>2070</v>
      </c>
      <c r="B61" s="138" t="str">
        <f>'Projections WKSHT'!K75</f>
        <v>ERROR</v>
      </c>
      <c r="C61" s="138" t="str">
        <f>'Projections WKSHT'!K74</f>
        <v>ERROR</v>
      </c>
      <c r="D61" s="136" t="str">
        <f>IF(B61&lt;&gt;"ERROR",IF(ABS(B61-C61)&gt;D55,"Yes", "No"),"ERROR")</f>
        <v>ERROR</v>
      </c>
      <c r="E61" s="136">
        <f>IF(D61&lt;&gt;"ERROR",ABS(B61-C61)*1000000/'Projections WKSHT'!K19,0)</f>
        <v>0</v>
      </c>
      <c r="F61" s="138" t="str">
        <f>IFERROR(IF(C61&gt;0,ABS(B61-C61),0),"ERROR")</f>
        <v>ERROR</v>
      </c>
      <c r="G61" s="139" t="str">
        <f>IF(E61&lt;&gt;0,IF(B61&gt;C61,"Yes","No"),"No Data")</f>
        <v>No Data</v>
      </c>
      <c r="H61" s="140" t="str">
        <f>IF(E61&lt;&gt;0,(ABS(B61-C61)/((B61+C61)/2)),"No Data")</f>
        <v>No Data</v>
      </c>
      <c r="I61" s="141" t="str">
        <f>IF(E61&lt;&gt;0,IF(H61&gt;0.5,"Yes","No"),"No Data")</f>
        <v>No Data</v>
      </c>
    </row>
    <row r="62" spans="1:9">
      <c r="A62" s="28" t="s">
        <v>58</v>
      </c>
      <c r="B62" s="144" t="str">
        <f>IF(B57&lt;&gt;"ERROR",AVERAGE(B57:B61),"ERROR")</f>
        <v>ERROR</v>
      </c>
      <c r="C62" s="144" t="str">
        <f>IFERROR(AVERAGE(C57:C61),"ERROR")</f>
        <v>ERROR</v>
      </c>
      <c r="D62" s="144" t="str">
        <f>IF(B62&lt;&gt;"ERROR",ABS(B62-C62),"ERROR")</f>
        <v>ERROR</v>
      </c>
      <c r="E62" s="142" t="s">
        <v>59</v>
      </c>
      <c r="F62" s="143"/>
      <c r="G62" s="143"/>
      <c r="H62" s="143"/>
      <c r="I62" s="143"/>
    </row>
    <row r="64" spans="1:9">
      <c r="A64" s="37" t="s">
        <v>100</v>
      </c>
      <c r="D64" s="33"/>
      <c r="E64" s="33"/>
    </row>
    <row r="65" spans="1:9">
      <c r="A65" s="36" t="s">
        <v>254</v>
      </c>
      <c r="D65" s="66"/>
      <c r="E65" s="33"/>
    </row>
    <row r="66" spans="1:9">
      <c r="A66" s="31" t="s">
        <v>38</v>
      </c>
      <c r="B66" s="31" t="s">
        <v>53</v>
      </c>
      <c r="C66" s="31" t="s">
        <v>54</v>
      </c>
      <c r="D66" s="35" t="s">
        <v>55</v>
      </c>
      <c r="E66" s="31" t="s">
        <v>62</v>
      </c>
      <c r="F66" s="31" t="s">
        <v>76</v>
      </c>
      <c r="G66" s="31" t="s">
        <v>79</v>
      </c>
      <c r="H66" s="31" t="s">
        <v>30</v>
      </c>
      <c r="I66" s="31" t="s">
        <v>80</v>
      </c>
    </row>
    <row r="67" spans="1:9">
      <c r="A67" s="28">
        <f>A17</f>
        <v>2030</v>
      </c>
      <c r="B67" s="138" t="str">
        <f>'Projections WKSHT'!C83</f>
        <v>ERROR</v>
      </c>
      <c r="C67" s="138" t="str">
        <f>'Projections WKSHT'!C82</f>
        <v>ERROR</v>
      </c>
      <c r="D67" s="136" t="str">
        <f>IF(B67&lt;&gt;"ERROR",IF(ABS(B67-C67)&gt;D65,"Yes", "No"),"ERROR")</f>
        <v>ERROR</v>
      </c>
      <c r="E67" s="136">
        <f>IF(D67&lt;&gt;"ERROR",ABS(B67-C67)*1000000/'Projections WKSHT'!C19,0)</f>
        <v>0</v>
      </c>
      <c r="F67" s="138" t="str">
        <f>IFERROR(IF(C67&gt;0,ABS(B67-C67),0),"ERROR")</f>
        <v>ERROR</v>
      </c>
      <c r="G67" s="139" t="str">
        <f>IF(E67&lt;&gt;0,IF(B67&gt;C67,"Yes","No"),"No Data")</f>
        <v>No Data</v>
      </c>
      <c r="H67" s="140" t="str">
        <f>IF(E67&lt;&gt;0,(ABS(B67-C67)/((B67+C67)/2)),"No Data")</f>
        <v>No Data</v>
      </c>
      <c r="I67" s="141" t="str">
        <f>IF(E67&lt;&gt;0,IF(H67&gt;0.5,"Yes","No"),"No Data")</f>
        <v>No Data</v>
      </c>
    </row>
    <row r="68" spans="1:9">
      <c r="A68" s="28">
        <f t="shared" ref="A68:A71" si="7">A18</f>
        <v>2040</v>
      </c>
      <c r="B68" s="138" t="str">
        <f>'Projections WKSHT'!E83</f>
        <v>ERROR</v>
      </c>
      <c r="C68" s="138" t="str">
        <f>'Projections WKSHT'!E82</f>
        <v>ERROR</v>
      </c>
      <c r="D68" s="136" t="str">
        <f>IF(B68&lt;&gt;"ERROR",IF(ABS(B68-C68)&gt;D66,"Yes", "No"),"ERROR")</f>
        <v>ERROR</v>
      </c>
      <c r="E68" s="136">
        <f>IF(D68&lt;&gt;"ERROR",ABS(B68-C68)*1000000/'Projections WKSHT'!E19,0)</f>
        <v>0</v>
      </c>
      <c r="F68" s="138" t="str">
        <f>IFERROR(IF(C68&gt;0,ABS(B68-C68),0),"ERROR")</f>
        <v>ERROR</v>
      </c>
      <c r="G68" s="139" t="str">
        <f>IF(E68&lt;&gt;0,IF(B68&gt;C68,"Yes","No"),"No Data")</f>
        <v>No Data</v>
      </c>
      <c r="H68" s="140" t="str">
        <f>IF(E68&lt;&gt;0,(ABS(B68-C68)/((B68+C68)/2)),"No Data")</f>
        <v>No Data</v>
      </c>
      <c r="I68" s="141" t="str">
        <f>IF(E68&lt;&gt;0,IF(H68&gt;0.5,"Yes","No"),"No Data")</f>
        <v>No Data</v>
      </c>
    </row>
    <row r="69" spans="1:9">
      <c r="A69" s="28">
        <f t="shared" si="7"/>
        <v>2050</v>
      </c>
      <c r="B69" s="138" t="str">
        <f>'Projections WKSHT'!G83</f>
        <v>ERROR</v>
      </c>
      <c r="C69" s="138" t="str">
        <f>'Projections WKSHT'!G82</f>
        <v>ERROR</v>
      </c>
      <c r="D69" s="136" t="str">
        <f>IF(B69&lt;&gt;"ERROR",IF(ABS(B69-C69)&gt;D67,"Yes", "No"),"ERROR")</f>
        <v>ERROR</v>
      </c>
      <c r="E69" s="136">
        <f>IF(D69&lt;&gt;"ERROR",ABS(B69-C69)*1000000/'Projections WKSHT'!G19,0)</f>
        <v>0</v>
      </c>
      <c r="F69" s="138" t="str">
        <f>IFERROR(IF(C69&gt;0,ABS(B69-C69),0),"ERROR")</f>
        <v>ERROR</v>
      </c>
      <c r="G69" s="139" t="str">
        <f>IF(E69&lt;&gt;0,IF(B69&gt;C69,"Yes","No"),"No Data")</f>
        <v>No Data</v>
      </c>
      <c r="H69" s="140" t="str">
        <f>IF(E69&lt;&gt;0,(ABS(B69-C69)/((B69+C69)/2)),"No Data")</f>
        <v>No Data</v>
      </c>
      <c r="I69" s="141" t="str">
        <f>IF(E69&lt;&gt;0,IF(H69&gt;0.5,"Yes","No"),"No Data")</f>
        <v>No Data</v>
      </c>
    </row>
    <row r="70" spans="1:9">
      <c r="A70" s="28">
        <f t="shared" si="7"/>
        <v>2060</v>
      </c>
      <c r="B70" s="138" t="str">
        <f>'Projections WKSHT'!I83</f>
        <v>ERROR</v>
      </c>
      <c r="C70" s="138" t="str">
        <f>'Projections WKSHT'!I82</f>
        <v>ERROR</v>
      </c>
      <c r="D70" s="136" t="str">
        <f>IF(B70&lt;&gt;"ERROR",IF(ABS(B70-C70)&gt;D68,"Yes", "No"),"ERROR")</f>
        <v>ERROR</v>
      </c>
      <c r="E70" s="136">
        <f>IF(D70&lt;&gt;"ERROR",ABS(B70-C70)*1000000/'Projections WKSHT'!I19,0)</f>
        <v>0</v>
      </c>
      <c r="F70" s="138" t="str">
        <f>IFERROR(IF(C70&gt;0,ABS(B70-C70),0),"ERROR")</f>
        <v>ERROR</v>
      </c>
      <c r="G70" s="139" t="str">
        <f>IF(E70&lt;&gt;0,IF(B70&gt;C70,"Yes","No"),"No Data")</f>
        <v>No Data</v>
      </c>
      <c r="H70" s="140" t="str">
        <f>IF(E70&lt;&gt;0,(ABS(B70-C70)/((B70+C70)/2)),"No Data")</f>
        <v>No Data</v>
      </c>
      <c r="I70" s="141" t="str">
        <f>IF(E70&lt;&gt;0,IF(H70&gt;0.5,"Yes","No"),"No Data")</f>
        <v>No Data</v>
      </c>
    </row>
    <row r="71" spans="1:9">
      <c r="A71" s="28">
        <f t="shared" si="7"/>
        <v>2070</v>
      </c>
      <c r="B71" s="138" t="str">
        <f>'Projections WKSHT'!K83</f>
        <v>ERROR</v>
      </c>
      <c r="C71" s="138" t="str">
        <f>'Projections WKSHT'!K82</f>
        <v>ERROR</v>
      </c>
      <c r="D71" s="136" t="str">
        <f>IF(B71&lt;&gt;"ERROR",IF(ABS(B71-C71)&gt;D69,"Yes", "No"),"ERROR")</f>
        <v>ERROR</v>
      </c>
      <c r="E71" s="136">
        <f>IF(D71&lt;&gt;"ERROR",ABS(B71-C71)*1000000/'Projections WKSHT'!K19,0)</f>
        <v>0</v>
      </c>
      <c r="F71" s="138" t="str">
        <f>IFERROR(IF(C71&gt;0,ABS(B71-C71),0),"ERROR")</f>
        <v>ERROR</v>
      </c>
      <c r="G71" s="139" t="str">
        <f>IF(E71&lt;&gt;0,IF(B71&gt;C71,"Yes","No"),"No Data")</f>
        <v>No Data</v>
      </c>
      <c r="H71" s="140" t="str">
        <f>IF(E71&lt;&gt;0,(ABS(B71-C71)/((B71+C71)/2)),"No Data")</f>
        <v>No Data</v>
      </c>
      <c r="I71" s="141" t="str">
        <f>IF(E71&lt;&gt;0,IF(H71&gt;0.5,"Yes","No"),"No Data")</f>
        <v>No Data</v>
      </c>
    </row>
    <row r="72" spans="1:9">
      <c r="A72" s="28" t="s">
        <v>58</v>
      </c>
      <c r="B72" s="144" t="str">
        <f>IF(B67&lt;&gt;"ERROR",AVERAGE(B67:B71),"ERROR")</f>
        <v>ERROR</v>
      </c>
      <c r="C72" s="144" t="str">
        <f>IFERROR(AVERAGE(C67:C71),"ERROR")</f>
        <v>ERROR</v>
      </c>
      <c r="D72" s="144" t="str">
        <f>IF(B72&lt;&gt;"ERROR",ABS(B72-C72),"ERROR")</f>
        <v>ERROR</v>
      </c>
      <c r="E72" s="142" t="s">
        <v>59</v>
      </c>
      <c r="F72" s="143"/>
      <c r="G72" s="143"/>
      <c r="H72" s="143"/>
      <c r="I72" s="143"/>
    </row>
    <row r="74" spans="1:9">
      <c r="A74" s="37" t="s">
        <v>117</v>
      </c>
      <c r="D74" s="33"/>
      <c r="E74" s="33"/>
    </row>
    <row r="75" spans="1:9">
      <c r="A75" s="31" t="s">
        <v>38</v>
      </c>
      <c r="B75" s="31" t="s">
        <v>115</v>
      </c>
      <c r="C75" s="31" t="s">
        <v>116</v>
      </c>
      <c r="D75" s="107"/>
      <c r="E75" s="108"/>
      <c r="F75" s="108"/>
      <c r="G75" s="108"/>
      <c r="H75" s="108"/>
      <c r="I75" s="108"/>
    </row>
    <row r="76" spans="1:9">
      <c r="A76" s="28">
        <f>A17</f>
        <v>2030</v>
      </c>
      <c r="B76" s="138" t="str">
        <f>IFERROR(B17+B27+B37+B47+B57+B67+'Projections WKSHT'!C90,"ERROR")</f>
        <v>ERROR</v>
      </c>
      <c r="C76" s="138" t="str">
        <f>IFERROR(C17+C27+C37+C47+C57+C67+'Projections WKSHT'!C90,"ERROR")</f>
        <v>ERROR</v>
      </c>
      <c r="D76" s="106"/>
      <c r="E76" s="106"/>
      <c r="F76" s="109"/>
      <c r="G76" s="110"/>
      <c r="H76" s="111"/>
      <c r="I76" s="2"/>
    </row>
    <row r="77" spans="1:9">
      <c r="A77" s="28">
        <f t="shared" ref="A77:A80" si="8">A18</f>
        <v>2040</v>
      </c>
      <c r="B77" s="138" t="str">
        <f>IFERROR(B18+B28+B38+B48+B58+B68+'Projections WKSHT'!E90,"ERROR")</f>
        <v>ERROR</v>
      </c>
      <c r="C77" s="138" t="str">
        <f>IFERROR(C18+C28+C38+C48+C58+C68+'Projections WKSHT'!E90,"ERROR")</f>
        <v>ERROR</v>
      </c>
      <c r="D77" s="106"/>
      <c r="E77" s="106"/>
      <c r="F77" s="109"/>
      <c r="G77" s="110"/>
      <c r="H77" s="111"/>
      <c r="I77" s="2"/>
    </row>
    <row r="78" spans="1:9">
      <c r="A78" s="28">
        <f t="shared" si="8"/>
        <v>2050</v>
      </c>
      <c r="B78" s="138" t="str">
        <f>IFERROR(B19+B29+B39+B49+B59+B69+'Projections WKSHT'!G90,"ERROR")</f>
        <v>ERROR</v>
      </c>
      <c r="C78" s="138" t="str">
        <f>IFERROR(C19+C29+C39+C49+C59+C69+'Projections WKSHT'!G90,"ERROR")</f>
        <v>ERROR</v>
      </c>
      <c r="D78" s="106"/>
      <c r="E78" s="106"/>
      <c r="F78" s="109"/>
      <c r="G78" s="110"/>
      <c r="H78" s="111"/>
      <c r="I78" s="2"/>
    </row>
    <row r="79" spans="1:9">
      <c r="A79" s="28">
        <f t="shared" si="8"/>
        <v>2060</v>
      </c>
      <c r="B79" s="138" t="str">
        <f>IFERROR(B20+B30+B40+B50+B60+B70+'Projections WKSHT'!I90,"ERROR")</f>
        <v>ERROR</v>
      </c>
      <c r="C79" s="138" t="str">
        <f>IFERROR(C20+C30+C40+C50+C60+C70+'Projections WKSHT'!I90,"ERROR")</f>
        <v>ERROR</v>
      </c>
      <c r="D79" s="106"/>
      <c r="E79" s="106"/>
      <c r="F79" s="109"/>
      <c r="G79" s="110"/>
      <c r="H79" s="111"/>
      <c r="I79" s="2"/>
    </row>
    <row r="80" spans="1:9">
      <c r="A80" s="28">
        <f t="shared" si="8"/>
        <v>2070</v>
      </c>
      <c r="B80" s="138" t="str">
        <f>IFERROR(B21+B31+B41+B51+B61+B71+'Projections WKSHT'!K90,"ERROR")</f>
        <v>ERROR</v>
      </c>
      <c r="C80" s="138" t="str">
        <f>IFERROR(C21+C31+C41+C51+C61+C71+'Projections WKSHT'!K90,"ERROR")</f>
        <v>ERROR</v>
      </c>
      <c r="D80" s="106"/>
      <c r="E80" s="106"/>
      <c r="F80" s="109"/>
      <c r="G80" s="110"/>
      <c r="H80" s="111"/>
      <c r="I80" s="2"/>
    </row>
    <row r="81" spans="1:9">
      <c r="A81" s="28" t="str">
        <f>'Summary Table'!G1</f>
        <v>----</v>
      </c>
      <c r="B81" s="47" t="e">
        <f>IF('Summary Table'!G3&lt;&gt;"----",'Summary Table'!G3+'Summary Table'!G4+'Summary Table'!G5+'Summary Table'!G6+'Summary Table'!G7+'Summary Table'!G8+'Projections WKSHT'!K90,NA())</f>
        <v>#N/A</v>
      </c>
      <c r="C81" s="47"/>
      <c r="D81" s="47"/>
      <c r="E81" s="36"/>
    </row>
    <row r="82" spans="1:9">
      <c r="A82" s="37" t="s">
        <v>112</v>
      </c>
      <c r="D82" s="33"/>
      <c r="E82" s="33"/>
    </row>
    <row r="83" spans="1:9">
      <c r="A83" s="31" t="s">
        <v>38</v>
      </c>
      <c r="B83" s="31" t="s">
        <v>113</v>
      </c>
      <c r="C83" s="31" t="s">
        <v>114</v>
      </c>
      <c r="D83" s="103"/>
      <c r="E83" s="58"/>
      <c r="F83" s="58"/>
      <c r="G83" s="58"/>
      <c r="H83" s="58"/>
      <c r="I83" s="58"/>
    </row>
    <row r="84" spans="1:9">
      <c r="A84" s="28">
        <f>A17</f>
        <v>2030</v>
      </c>
      <c r="B84" s="138" t="str">
        <f>IFERROR('Projections WKSHT'!B3+'Projections WKSHT'!C94,"ERROR")</f>
        <v>ERROR</v>
      </c>
      <c r="C84" s="138" t="str">
        <f>IFERROR(B84*0.8,"ERROR")</f>
        <v>ERROR</v>
      </c>
      <c r="D84" s="102"/>
      <c r="E84" s="102"/>
      <c r="F84" s="104"/>
      <c r="G84" s="105"/>
      <c r="H84" s="8"/>
      <c r="I84" s="7"/>
    </row>
    <row r="85" spans="1:9">
      <c r="A85" s="28">
        <f t="shared" ref="A85:A88" si="9">A18</f>
        <v>2040</v>
      </c>
      <c r="B85" s="138" t="str">
        <f>IFERROR(B84+('Projections WKSHT'!E94-'Projections WKSHT'!C94),"ERROR")</f>
        <v>ERROR</v>
      </c>
      <c r="C85" s="138" t="str">
        <f>IFERROR(B85*0.8,"ERROR")</f>
        <v>ERROR</v>
      </c>
      <c r="D85" s="102"/>
      <c r="E85" s="102"/>
      <c r="F85" s="104"/>
      <c r="G85" s="105"/>
      <c r="H85" s="8"/>
      <c r="I85" s="7"/>
    </row>
    <row r="86" spans="1:9">
      <c r="A86" s="28">
        <f t="shared" si="9"/>
        <v>2050</v>
      </c>
      <c r="B86" s="138" t="str">
        <f>IFERROR(B85+('Projections WKSHT'!G94-'Projections WKSHT'!E94),"ERROR")</f>
        <v>ERROR</v>
      </c>
      <c r="C86" s="138" t="str">
        <f>IFERROR(B86*0.8,"ERROR")</f>
        <v>ERROR</v>
      </c>
      <c r="D86" s="102"/>
      <c r="E86" s="102"/>
      <c r="F86" s="104"/>
      <c r="G86" s="105"/>
      <c r="H86" s="8"/>
      <c r="I86" s="7"/>
    </row>
    <row r="87" spans="1:9">
      <c r="A87" s="28">
        <f t="shared" si="9"/>
        <v>2060</v>
      </c>
      <c r="B87" s="138" t="str">
        <f>IFERROR(B86+('Projections WKSHT'!I94-'Projections WKSHT'!G94),"ERROR")</f>
        <v>ERROR</v>
      </c>
      <c r="C87" s="138" t="str">
        <f>IFERROR(B87*0.8,"ERROR")</f>
        <v>ERROR</v>
      </c>
      <c r="D87" s="102"/>
      <c r="E87" s="102"/>
      <c r="F87" s="104"/>
      <c r="G87" s="105"/>
      <c r="H87" s="8"/>
      <c r="I87" s="7"/>
    </row>
    <row r="88" spans="1:9">
      <c r="A88" s="28">
        <f t="shared" si="9"/>
        <v>2070</v>
      </c>
      <c r="B88" s="138" t="str">
        <f>IFERROR(B87+('Projections WKSHT'!K94-'Projections WKSHT'!I94),"ERROR")</f>
        <v>ERROR</v>
      </c>
      <c r="C88" s="138" t="str">
        <f>IFERROR(B88*0.8,"ERROR")</f>
        <v>ERROR</v>
      </c>
      <c r="D88" s="102"/>
      <c r="E88" s="102"/>
      <c r="F88" s="104"/>
      <c r="G88" s="105"/>
      <c r="H88" s="8"/>
      <c r="I88" s="7"/>
    </row>
    <row r="89" spans="1:9">
      <c r="A89" s="28" t="str">
        <f>A81</f>
        <v>----</v>
      </c>
      <c r="B89" s="104" t="e">
        <f>IF(OR('Projections WKSHT'!C14=2019,'Projections WKSHT'!C14=2029,'Projections WKSHT'!C14=2039,'Projections WKSHT'!C14=2049,'Projections WKSHT'!C14=2059),B88,NA())</f>
        <v>#N/A</v>
      </c>
      <c r="C89" s="104" t="e">
        <f>IF(OR('Projections WKSHT'!C14=2019,'Projections WKSHT'!C14=2029,'Projections WKSHT'!C14=2039,'Projections WKSHT'!C14=2049,'Projections WKSHT'!C14=2059),C88,NA())</f>
        <v>#N/A</v>
      </c>
      <c r="D89" s="47"/>
      <c r="E89" s="36"/>
    </row>
  </sheetData>
  <sheetProtection algorithmName="SHA-512" hashValue="NUE4M05IK2mOMhwVL+yiiMfVl+SgLkDyS7G6qdVCIxnEot7INtv58LwpF9KAmwtvzckU8At8BqnJrpFBT7yi1Q==" saltValue="kBOGuSHMk1Yao+t40zZJLw==" spinCount="100000" sheet="1" objects="1" scenarios="1"/>
  <conditionalFormatting sqref="D17:D22 D27:D32 D37:D42 D47:D52 D57:D61">
    <cfRule type="cellIs" dxfId="105" priority="56" operator="equal">
      <formula>"Yes"</formula>
    </cfRule>
    <cfRule type="cellIs" dxfId="104" priority="57" operator="equal">
      <formula>"No"</formula>
    </cfRule>
  </conditionalFormatting>
  <conditionalFormatting sqref="D7:D12">
    <cfRule type="cellIs" dxfId="103" priority="54" operator="equal">
      <formula>"Yes"</formula>
    </cfRule>
    <cfRule type="cellIs" dxfId="102" priority="55" operator="equal">
      <formula>"No"</formula>
    </cfRule>
  </conditionalFormatting>
  <conditionalFormatting sqref="D22">
    <cfRule type="cellIs" dxfId="101" priority="52" operator="equal">
      <formula>"Yes"</formula>
    </cfRule>
    <cfRule type="cellIs" dxfId="100" priority="53" operator="equal">
      <formula>"No"</formula>
    </cfRule>
  </conditionalFormatting>
  <conditionalFormatting sqref="D32">
    <cfRule type="cellIs" dxfId="99" priority="50" operator="equal">
      <formula>"Yes"</formula>
    </cfRule>
    <cfRule type="cellIs" dxfId="98" priority="51" operator="equal">
      <formula>"No"</formula>
    </cfRule>
  </conditionalFormatting>
  <conditionalFormatting sqref="D42">
    <cfRule type="cellIs" dxfId="97" priority="48" operator="equal">
      <formula>"Yes"</formula>
    </cfRule>
    <cfRule type="cellIs" dxfId="96" priority="49" operator="equal">
      <formula>"No"</formula>
    </cfRule>
  </conditionalFormatting>
  <conditionalFormatting sqref="D52">
    <cfRule type="cellIs" dxfId="95" priority="46" operator="equal">
      <formula>"Yes"</formula>
    </cfRule>
    <cfRule type="cellIs" dxfId="94" priority="47" operator="equal">
      <formula>"No"</formula>
    </cfRule>
  </conditionalFormatting>
  <conditionalFormatting sqref="D42">
    <cfRule type="cellIs" dxfId="93" priority="42" operator="equal">
      <formula>"Yes"</formula>
    </cfRule>
    <cfRule type="cellIs" dxfId="92" priority="43" operator="equal">
      <formula>"No"</formula>
    </cfRule>
  </conditionalFormatting>
  <conditionalFormatting sqref="D52">
    <cfRule type="cellIs" dxfId="91" priority="40" operator="equal">
      <formula>"Yes"</formula>
    </cfRule>
    <cfRule type="cellIs" dxfId="90" priority="41" operator="equal">
      <formula>"No"</formula>
    </cfRule>
  </conditionalFormatting>
  <conditionalFormatting sqref="D62">
    <cfRule type="cellIs" dxfId="89" priority="38" operator="equal">
      <formula>"Yes"</formula>
    </cfRule>
    <cfRule type="cellIs" dxfId="88" priority="39" operator="equal">
      <formula>"No"</formula>
    </cfRule>
  </conditionalFormatting>
  <conditionalFormatting sqref="D62">
    <cfRule type="cellIs" dxfId="87" priority="36" operator="equal">
      <formula>"Yes"</formula>
    </cfRule>
    <cfRule type="cellIs" dxfId="86" priority="37" operator="equal">
      <formula>"No"</formula>
    </cfRule>
  </conditionalFormatting>
  <conditionalFormatting sqref="I17:I21">
    <cfRule type="cellIs" dxfId="85" priority="35" operator="equal">
      <formula>"yes"</formula>
    </cfRule>
  </conditionalFormatting>
  <conditionalFormatting sqref="I37:I41">
    <cfRule type="cellIs" dxfId="84" priority="25" operator="equal">
      <formula>"yes"</formula>
    </cfRule>
  </conditionalFormatting>
  <conditionalFormatting sqref="I27:I31">
    <cfRule type="cellIs" dxfId="83" priority="26" operator="equal">
      <formula>"yes"</formula>
    </cfRule>
  </conditionalFormatting>
  <conditionalFormatting sqref="I47:I51">
    <cfRule type="cellIs" dxfId="82" priority="24" operator="equal">
      <formula>"yes"</formula>
    </cfRule>
  </conditionalFormatting>
  <conditionalFormatting sqref="I57:I61">
    <cfRule type="cellIs" dxfId="81" priority="23" operator="equal">
      <formula>"yes"</formula>
    </cfRule>
  </conditionalFormatting>
  <conditionalFormatting sqref="I7:I11">
    <cfRule type="cellIs" dxfId="80" priority="22" operator="equal">
      <formula>"yes"</formula>
    </cfRule>
  </conditionalFormatting>
  <conditionalFormatting sqref="D67:D71">
    <cfRule type="cellIs" dxfId="79" priority="20" operator="equal">
      <formula>"Yes"</formula>
    </cfRule>
    <cfRule type="cellIs" dxfId="78" priority="21" operator="equal">
      <formula>"No"</formula>
    </cfRule>
  </conditionalFormatting>
  <conditionalFormatting sqref="D72">
    <cfRule type="cellIs" dxfId="77" priority="18" operator="equal">
      <formula>"Yes"</formula>
    </cfRule>
    <cfRule type="cellIs" dxfId="76" priority="19" operator="equal">
      <formula>"No"</formula>
    </cfRule>
  </conditionalFormatting>
  <conditionalFormatting sqref="D72">
    <cfRule type="cellIs" dxfId="75" priority="16" operator="equal">
      <formula>"Yes"</formula>
    </cfRule>
    <cfRule type="cellIs" dxfId="74" priority="17" operator="equal">
      <formula>"No"</formula>
    </cfRule>
  </conditionalFormatting>
  <conditionalFormatting sqref="I67:I71">
    <cfRule type="cellIs" dxfId="73" priority="15" operator="equal">
      <formula>"yes"</formula>
    </cfRule>
  </conditionalFormatting>
  <conditionalFormatting sqref="D76:D80">
    <cfRule type="cellIs" dxfId="72" priority="13" operator="equal">
      <formula>"Yes"</formula>
    </cfRule>
    <cfRule type="cellIs" dxfId="71" priority="14" operator="equal">
      <formula>"No"</formula>
    </cfRule>
  </conditionalFormatting>
  <conditionalFormatting sqref="D81">
    <cfRule type="cellIs" dxfId="70" priority="11" operator="equal">
      <formula>"Yes"</formula>
    </cfRule>
    <cfRule type="cellIs" dxfId="69" priority="12" operator="equal">
      <formula>"No"</formula>
    </cfRule>
  </conditionalFormatting>
  <conditionalFormatting sqref="D81">
    <cfRule type="cellIs" dxfId="68" priority="9" operator="equal">
      <formula>"Yes"</formula>
    </cfRule>
    <cfRule type="cellIs" dxfId="67" priority="10" operator="equal">
      <formula>"No"</formula>
    </cfRule>
  </conditionalFormatting>
  <conditionalFormatting sqref="I76:I80">
    <cfRule type="cellIs" dxfId="66" priority="8" operator="equal">
      <formula>"yes"</formula>
    </cfRule>
  </conditionalFormatting>
  <conditionalFormatting sqref="D84:D88">
    <cfRule type="cellIs" dxfId="65" priority="6" operator="equal">
      <formula>"Yes"</formula>
    </cfRule>
    <cfRule type="cellIs" dxfId="64" priority="7" operator="equal">
      <formula>"No"</formula>
    </cfRule>
  </conditionalFormatting>
  <conditionalFormatting sqref="D89">
    <cfRule type="cellIs" dxfId="63" priority="4" operator="equal">
      <formula>"Yes"</formula>
    </cfRule>
    <cfRule type="cellIs" dxfId="62" priority="5" operator="equal">
      <formula>"No"</formula>
    </cfRule>
  </conditionalFormatting>
  <conditionalFormatting sqref="D89">
    <cfRule type="cellIs" dxfId="61" priority="2" operator="equal">
      <formula>"Yes"</formula>
    </cfRule>
    <cfRule type="cellIs" dxfId="60" priority="3" operator="equal">
      <formula>"No"</formula>
    </cfRule>
  </conditionalFormatting>
  <conditionalFormatting sqref="I84:I88">
    <cfRule type="cellIs" dxfId="59" priority="1" operator="equal">
      <formula>"yes"</formula>
    </cfRule>
  </conditionalFormatting>
  <pageMargins left="0.7" right="0.7" top="0.75" bottom="0.75" header="0.3" footer="0.3"/>
  <pageSetup scale="9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21"/>
  </sheetPr>
  <dimension ref="A1:F69"/>
  <sheetViews>
    <sheetView workbookViewId="0"/>
  </sheetViews>
  <sheetFormatPr defaultRowHeight="12.75"/>
  <cols>
    <col min="1" max="1" width="27.5703125" style="55" customWidth="1"/>
    <col min="2" max="2" width="16.140625" style="55" customWidth="1"/>
    <col min="3" max="3" width="12.140625" style="55" customWidth="1"/>
    <col min="4" max="16384" width="9.140625" style="55"/>
  </cols>
  <sheetData>
    <row r="1" spans="1:6">
      <c r="A1" s="320" t="s">
        <v>259</v>
      </c>
    </row>
    <row r="2" spans="1:6">
      <c r="A2" s="320" t="s">
        <v>258</v>
      </c>
    </row>
    <row r="3" spans="1:6" ht="15">
      <c r="A3" s="321" t="s">
        <v>67</v>
      </c>
      <c r="B3" s="323" t="s">
        <v>249</v>
      </c>
      <c r="C3" s="56"/>
    </row>
    <row r="4" spans="1:6">
      <c r="A4" s="322" t="s">
        <v>19</v>
      </c>
      <c r="B4" s="145" t="str">
        <f>IF('Projections WKSHT'!H14=0,"Historical Rate","User's Rate")</f>
        <v>Historical Rate</v>
      </c>
      <c r="C4" s="57"/>
    </row>
    <row r="5" spans="1:6">
      <c r="A5" s="507"/>
      <c r="B5" s="507"/>
      <c r="C5" s="507"/>
      <c r="D5" s="507"/>
      <c r="E5" s="507"/>
      <c r="F5" s="507"/>
    </row>
    <row r="6" spans="1:6">
      <c r="A6" s="507"/>
      <c r="B6" s="507"/>
      <c r="C6" s="507"/>
      <c r="D6" s="507"/>
      <c r="E6" s="507"/>
      <c r="F6" s="507"/>
    </row>
    <row r="7" spans="1:6">
      <c r="A7" s="507"/>
      <c r="B7" s="507"/>
      <c r="C7" s="507"/>
      <c r="D7" s="507"/>
      <c r="E7" s="507"/>
      <c r="F7" s="507"/>
    </row>
    <row r="8" spans="1:6">
      <c r="A8" s="507"/>
      <c r="B8" s="507"/>
      <c r="C8" s="507"/>
      <c r="D8" s="507"/>
      <c r="E8" s="507"/>
      <c r="F8" s="507"/>
    </row>
    <row r="9" spans="1:6">
      <c r="A9" s="507"/>
      <c r="B9" s="507"/>
      <c r="C9" s="507"/>
      <c r="D9" s="507"/>
      <c r="E9" s="507"/>
      <c r="F9" s="507"/>
    </row>
    <row r="10" spans="1:6">
      <c r="A10" s="507"/>
      <c r="B10" s="507"/>
      <c r="C10" s="507"/>
      <c r="D10" s="507"/>
      <c r="E10" s="507"/>
      <c r="F10" s="507"/>
    </row>
    <row r="11" spans="1:6">
      <c r="A11" s="507"/>
      <c r="B11" s="507"/>
      <c r="C11" s="507"/>
      <c r="D11" s="507"/>
      <c r="E11" s="507"/>
      <c r="F11" s="507"/>
    </row>
    <row r="12" spans="1:6">
      <c r="A12" s="255"/>
      <c r="B12" s="256"/>
      <c r="C12" s="255"/>
    </row>
    <row r="13" spans="1:6" ht="14.25" customHeight="1">
      <c r="A13" s="322" t="s">
        <v>248</v>
      </c>
      <c r="B13" s="254" t="str">
        <f>IF('Projections WKSHT'!M42="b"," (B) See Projections WKSHT","(C) See Projections WKSHT")</f>
        <v>(C) See Projections WKSHT</v>
      </c>
      <c r="C13" s="57"/>
    </row>
    <row r="14" spans="1:6">
      <c r="A14" s="507"/>
      <c r="B14" s="507"/>
      <c r="C14" s="507"/>
      <c r="D14" s="507"/>
      <c r="E14" s="507"/>
      <c r="F14" s="507"/>
    </row>
    <row r="15" spans="1:6">
      <c r="A15" s="507"/>
      <c r="B15" s="507"/>
      <c r="C15" s="507"/>
      <c r="D15" s="507"/>
      <c r="E15" s="507"/>
      <c r="F15" s="507"/>
    </row>
    <row r="16" spans="1:6">
      <c r="A16" s="507"/>
      <c r="B16" s="507"/>
      <c r="C16" s="507"/>
      <c r="D16" s="507"/>
      <c r="E16" s="507"/>
      <c r="F16" s="507"/>
    </row>
    <row r="17" spans="1:6">
      <c r="A17" s="507"/>
      <c r="B17" s="507"/>
      <c r="C17" s="507"/>
      <c r="D17" s="507"/>
      <c r="E17" s="507"/>
      <c r="F17" s="507"/>
    </row>
    <row r="18" spans="1:6">
      <c r="A18" s="507"/>
      <c r="B18" s="507"/>
      <c r="C18" s="507"/>
      <c r="D18" s="507"/>
      <c r="E18" s="507"/>
      <c r="F18" s="507"/>
    </row>
    <row r="19" spans="1:6">
      <c r="A19" s="507"/>
      <c r="B19" s="507"/>
      <c r="C19" s="507"/>
      <c r="D19" s="507"/>
      <c r="E19" s="507"/>
      <c r="F19" s="507"/>
    </row>
    <row r="20" spans="1:6">
      <c r="A20" s="507"/>
      <c r="B20" s="507"/>
      <c r="C20" s="507"/>
      <c r="D20" s="507"/>
      <c r="E20" s="507"/>
      <c r="F20" s="507"/>
    </row>
    <row r="21" spans="1:6">
      <c r="A21" s="255"/>
      <c r="B21" s="256"/>
      <c r="C21" s="255"/>
    </row>
    <row r="22" spans="1:6">
      <c r="A22" s="322" t="s">
        <v>68</v>
      </c>
      <c r="B22" s="145" t="str">
        <f>IF('Projections WKSHT'!T26=1,"Historical Rate",IF('Projections WKSHT'!T26=2,"User's Rate",IF('Projections WKSHT'!T26=3,"Economic Rate",IF('Projections WKSHT'!T26=4,"Variable Rate","No Data"))))</f>
        <v>Economic Rate</v>
      </c>
      <c r="C22" s="57"/>
    </row>
    <row r="23" spans="1:6">
      <c r="A23" s="507"/>
      <c r="B23" s="507"/>
      <c r="C23" s="507"/>
      <c r="D23" s="507"/>
      <c r="E23" s="507"/>
      <c r="F23" s="507"/>
    </row>
    <row r="24" spans="1:6">
      <c r="A24" s="507"/>
      <c r="B24" s="507"/>
      <c r="C24" s="507"/>
      <c r="D24" s="507"/>
      <c r="E24" s="507"/>
      <c r="F24" s="507"/>
    </row>
    <row r="25" spans="1:6">
      <c r="A25" s="507"/>
      <c r="B25" s="507"/>
      <c r="C25" s="507"/>
      <c r="D25" s="507"/>
      <c r="E25" s="507"/>
      <c r="F25" s="507"/>
    </row>
    <row r="26" spans="1:6">
      <c r="A26" s="507"/>
      <c r="B26" s="507"/>
      <c r="C26" s="507"/>
      <c r="D26" s="507"/>
      <c r="E26" s="507"/>
      <c r="F26" s="507"/>
    </row>
    <row r="27" spans="1:6">
      <c r="A27" s="507"/>
      <c r="B27" s="507"/>
      <c r="C27" s="507"/>
      <c r="D27" s="507"/>
      <c r="E27" s="507"/>
      <c r="F27" s="507"/>
    </row>
    <row r="28" spans="1:6">
      <c r="A28" s="507"/>
      <c r="B28" s="507"/>
      <c r="C28" s="507"/>
      <c r="D28" s="507"/>
      <c r="E28" s="507"/>
      <c r="F28" s="507"/>
    </row>
    <row r="29" spans="1:6">
      <c r="A29" s="507"/>
      <c r="B29" s="507"/>
      <c r="C29" s="507"/>
      <c r="D29" s="507"/>
      <c r="E29" s="507"/>
      <c r="F29" s="507"/>
    </row>
    <row r="30" spans="1:6">
      <c r="A30" s="255"/>
      <c r="B30" s="256"/>
      <c r="C30" s="255"/>
    </row>
    <row r="31" spans="1:6">
      <c r="A31" s="322" t="s">
        <v>69</v>
      </c>
      <c r="B31" s="145" t="str">
        <f>IF('Projections WKSHT'!U26=1,"Historical Rate",IF('Projections WKSHT'!U26=2,"User's Rate",IF('Projections WKSHT'!U26=3,"Economic Rate",IF('Projections WKSHT'!U26=4,"Variable Rate","No Data"))))</f>
        <v>Economic Rate</v>
      </c>
      <c r="C31" s="57"/>
    </row>
    <row r="32" spans="1:6">
      <c r="A32" s="507"/>
      <c r="B32" s="507"/>
      <c r="C32" s="507"/>
      <c r="D32" s="507"/>
      <c r="E32" s="507"/>
      <c r="F32" s="507"/>
    </row>
    <row r="33" spans="1:6">
      <c r="A33" s="507"/>
      <c r="B33" s="507"/>
      <c r="C33" s="507"/>
      <c r="D33" s="507"/>
      <c r="E33" s="507"/>
      <c r="F33" s="507"/>
    </row>
    <row r="34" spans="1:6">
      <c r="A34" s="507"/>
      <c r="B34" s="507"/>
      <c r="C34" s="507"/>
      <c r="D34" s="507"/>
      <c r="E34" s="507"/>
      <c r="F34" s="507"/>
    </row>
    <row r="35" spans="1:6">
      <c r="A35" s="507"/>
      <c r="B35" s="507"/>
      <c r="C35" s="507"/>
      <c r="D35" s="507"/>
      <c r="E35" s="507"/>
      <c r="F35" s="507"/>
    </row>
    <row r="36" spans="1:6">
      <c r="A36" s="507"/>
      <c r="B36" s="507"/>
      <c r="C36" s="507"/>
      <c r="D36" s="507"/>
      <c r="E36" s="507"/>
      <c r="F36" s="507"/>
    </row>
    <row r="37" spans="1:6">
      <c r="A37" s="507"/>
      <c r="B37" s="507"/>
      <c r="C37" s="507"/>
      <c r="D37" s="507"/>
      <c r="E37" s="507"/>
      <c r="F37" s="507"/>
    </row>
    <row r="38" spans="1:6">
      <c r="A38" s="507"/>
      <c r="B38" s="507"/>
      <c r="C38" s="507"/>
      <c r="D38" s="507"/>
      <c r="E38" s="507"/>
      <c r="F38" s="507"/>
    </row>
    <row r="39" spans="1:6">
      <c r="A39" s="255"/>
      <c r="B39" s="256"/>
      <c r="C39" s="255"/>
    </row>
    <row r="40" spans="1:6">
      <c r="A40" s="322" t="s">
        <v>70</v>
      </c>
      <c r="B40" s="145" t="str">
        <f>IF('Projections WKSHT'!V26=1,"Historical Rate",IF('Projections WKSHT'!V26=2,"User's Rate",IF('Projections WKSHT'!V26=3,"Economic Rate",IF('Projections WKSHT'!V26=4,"Variable Rate","No Data"))))</f>
        <v>Economic Rate</v>
      </c>
      <c r="C40" s="57"/>
    </row>
    <row r="41" spans="1:6">
      <c r="A41" s="507"/>
      <c r="B41" s="507"/>
      <c r="C41" s="507"/>
      <c r="D41" s="507"/>
      <c r="E41" s="507"/>
      <c r="F41" s="507"/>
    </row>
    <row r="42" spans="1:6">
      <c r="A42" s="507"/>
      <c r="B42" s="507"/>
      <c r="C42" s="507"/>
      <c r="D42" s="507"/>
      <c r="E42" s="507"/>
      <c r="F42" s="507"/>
    </row>
    <row r="43" spans="1:6">
      <c r="A43" s="507"/>
      <c r="B43" s="507"/>
      <c r="C43" s="507"/>
      <c r="D43" s="507"/>
      <c r="E43" s="507"/>
      <c r="F43" s="507"/>
    </row>
    <row r="44" spans="1:6">
      <c r="A44" s="507"/>
      <c r="B44" s="507"/>
      <c r="C44" s="507"/>
      <c r="D44" s="507"/>
      <c r="E44" s="507"/>
      <c r="F44" s="507"/>
    </row>
    <row r="45" spans="1:6">
      <c r="A45" s="507"/>
      <c r="B45" s="507"/>
      <c r="C45" s="507"/>
      <c r="D45" s="507"/>
      <c r="E45" s="507"/>
      <c r="F45" s="507"/>
    </row>
    <row r="46" spans="1:6">
      <c r="A46" s="507"/>
      <c r="B46" s="507"/>
      <c r="C46" s="507"/>
      <c r="D46" s="507"/>
      <c r="E46" s="507"/>
      <c r="F46" s="507"/>
    </row>
    <row r="47" spans="1:6">
      <c r="A47" s="507"/>
      <c r="B47" s="507"/>
      <c r="C47" s="507"/>
      <c r="D47" s="507"/>
      <c r="E47" s="507"/>
      <c r="F47" s="507"/>
    </row>
    <row r="48" spans="1:6">
      <c r="A48" s="255"/>
      <c r="B48" s="256"/>
      <c r="C48" s="255"/>
    </row>
    <row r="49" spans="1:6">
      <c r="A49" s="322" t="s">
        <v>71</v>
      </c>
      <c r="B49" s="145" t="str">
        <f>IF('Projections WKSHT'!W26=1,"Historical Rate",IF('Projections WKSHT'!W26=2,"User's Rate",IF('Projections WKSHT'!W26=4,"Variable Rate","No Data")))</f>
        <v>Variable Rate</v>
      </c>
      <c r="C49" s="57"/>
    </row>
    <row r="50" spans="1:6">
      <c r="A50" s="507"/>
      <c r="B50" s="507"/>
      <c r="C50" s="507"/>
      <c r="D50" s="507"/>
      <c r="E50" s="507"/>
      <c r="F50" s="507"/>
    </row>
    <row r="51" spans="1:6">
      <c r="A51" s="507"/>
      <c r="B51" s="507"/>
      <c r="C51" s="507"/>
      <c r="D51" s="507"/>
      <c r="E51" s="507"/>
      <c r="F51" s="507"/>
    </row>
    <row r="52" spans="1:6">
      <c r="A52" s="507"/>
      <c r="B52" s="507"/>
      <c r="C52" s="507"/>
      <c r="D52" s="507"/>
      <c r="E52" s="507"/>
      <c r="F52" s="507"/>
    </row>
    <row r="53" spans="1:6">
      <c r="A53" s="507"/>
      <c r="B53" s="507"/>
      <c r="C53" s="507"/>
      <c r="D53" s="507"/>
      <c r="E53" s="507"/>
      <c r="F53" s="507"/>
    </row>
    <row r="54" spans="1:6">
      <c r="A54" s="507"/>
      <c r="B54" s="507"/>
      <c r="C54" s="507"/>
      <c r="D54" s="507"/>
      <c r="E54" s="507"/>
      <c r="F54" s="507"/>
    </row>
    <row r="55" spans="1:6">
      <c r="A55" s="507"/>
      <c r="B55" s="507"/>
      <c r="C55" s="507"/>
      <c r="D55" s="507"/>
      <c r="E55" s="507"/>
      <c r="F55" s="507"/>
    </row>
    <row r="56" spans="1:6">
      <c r="A56" s="507"/>
      <c r="B56" s="507"/>
      <c r="C56" s="507"/>
      <c r="D56" s="507"/>
      <c r="E56" s="507"/>
      <c r="F56" s="507"/>
    </row>
    <row r="57" spans="1:6">
      <c r="A57" s="255"/>
      <c r="B57" s="256"/>
      <c r="C57" s="255"/>
    </row>
    <row r="58" spans="1:6">
      <c r="A58" s="322" t="s">
        <v>122</v>
      </c>
      <c r="B58" s="145" t="str">
        <f>IF('Projections WKSHT'!X26=1,"Historical Rate",IF('Projections WKSHT'!X26=4,"Variable Rate",IF('Projections WKSHT'!X26="","Current UAFW %","No Data")))</f>
        <v>Variable Rate</v>
      </c>
      <c r="C58" s="57"/>
    </row>
    <row r="59" spans="1:6">
      <c r="A59" s="507"/>
      <c r="B59" s="507"/>
      <c r="C59" s="507"/>
      <c r="D59" s="507"/>
      <c r="E59" s="507"/>
      <c r="F59" s="507"/>
    </row>
    <row r="60" spans="1:6">
      <c r="A60" s="507"/>
      <c r="B60" s="507"/>
      <c r="C60" s="507"/>
      <c r="D60" s="507"/>
      <c r="E60" s="507"/>
      <c r="F60" s="507"/>
    </row>
    <row r="61" spans="1:6">
      <c r="A61" s="507"/>
      <c r="B61" s="507"/>
      <c r="C61" s="507"/>
      <c r="D61" s="507"/>
      <c r="E61" s="507"/>
      <c r="F61" s="507"/>
    </row>
    <row r="62" spans="1:6">
      <c r="A62" s="507"/>
      <c r="B62" s="507"/>
      <c r="C62" s="507"/>
      <c r="D62" s="507"/>
      <c r="E62" s="507"/>
      <c r="F62" s="507"/>
    </row>
    <row r="63" spans="1:6">
      <c r="A63" s="507"/>
      <c r="B63" s="507"/>
      <c r="C63" s="507"/>
      <c r="D63" s="507"/>
      <c r="E63" s="507"/>
      <c r="F63" s="507"/>
    </row>
    <row r="64" spans="1:6">
      <c r="A64" s="507"/>
      <c r="B64" s="507"/>
      <c r="C64" s="507"/>
      <c r="D64" s="507"/>
      <c r="E64" s="507"/>
      <c r="F64" s="507"/>
    </row>
    <row r="65" spans="1:6">
      <c r="A65" s="507"/>
      <c r="B65" s="507"/>
      <c r="C65" s="507"/>
      <c r="D65" s="507"/>
      <c r="E65" s="507"/>
      <c r="F65" s="507"/>
    </row>
    <row r="66" spans="1:6">
      <c r="A66" s="507"/>
      <c r="B66" s="507"/>
      <c r="C66" s="507"/>
      <c r="D66" s="507"/>
      <c r="E66" s="507"/>
      <c r="F66" s="507"/>
    </row>
    <row r="67" spans="1:6">
      <c r="C67" s="57"/>
    </row>
    <row r="68" spans="1:6">
      <c r="C68" s="57"/>
    </row>
    <row r="69" spans="1:6">
      <c r="C69" s="57"/>
    </row>
  </sheetData>
  <sheetProtection algorithmName="SHA-512" hashValue="7K6jBzVCxi7CsGM0Nxc9p2v3LKDJcYddPyP7rA8DSAks4hYsTSuPENyJj1N5NtCpWLnmQS0oKNHQv9/DaKUMpw==" saltValue="zU9IQvb2W/knBYoRyRrYBA==" spinCount="100000" sheet="1" formatCells="0" formatColumns="0" formatRows="0"/>
  <mergeCells count="50">
    <mergeCell ref="A10:F10"/>
    <mergeCell ref="A5:F5"/>
    <mergeCell ref="A6:F6"/>
    <mergeCell ref="A7:F7"/>
    <mergeCell ref="A8:F8"/>
    <mergeCell ref="A9:F9"/>
    <mergeCell ref="A26:F26"/>
    <mergeCell ref="A11:F11"/>
    <mergeCell ref="A14:F14"/>
    <mergeCell ref="A15:F15"/>
    <mergeCell ref="A16:F16"/>
    <mergeCell ref="A17:F17"/>
    <mergeCell ref="A18:F18"/>
    <mergeCell ref="A19:F19"/>
    <mergeCell ref="A20:F20"/>
    <mergeCell ref="A23:F23"/>
    <mergeCell ref="A24:F24"/>
    <mergeCell ref="A25:F25"/>
    <mergeCell ref="A42:F42"/>
    <mergeCell ref="A27:F27"/>
    <mergeCell ref="A28:F28"/>
    <mergeCell ref="A29:F29"/>
    <mergeCell ref="A32:F32"/>
    <mergeCell ref="A33:F33"/>
    <mergeCell ref="A34:F34"/>
    <mergeCell ref="A35:F35"/>
    <mergeCell ref="A36:F36"/>
    <mergeCell ref="A37:F37"/>
    <mergeCell ref="A38:F38"/>
    <mergeCell ref="A41:F41"/>
    <mergeCell ref="A56:F56"/>
    <mergeCell ref="A43:F43"/>
    <mergeCell ref="A44:F44"/>
    <mergeCell ref="A45:F45"/>
    <mergeCell ref="A46:F46"/>
    <mergeCell ref="A47:F47"/>
    <mergeCell ref="A50:F50"/>
    <mergeCell ref="A51:F51"/>
    <mergeCell ref="A52:F52"/>
    <mergeCell ref="A53:F53"/>
    <mergeCell ref="A54:F54"/>
    <mergeCell ref="A55:F55"/>
    <mergeCell ref="A65:F65"/>
    <mergeCell ref="A66:F66"/>
    <mergeCell ref="A59:F59"/>
    <mergeCell ref="A60:F60"/>
    <mergeCell ref="A61:F61"/>
    <mergeCell ref="A62:F62"/>
    <mergeCell ref="A63:F63"/>
    <mergeCell ref="A64:F64"/>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indexed="21"/>
  </sheetPr>
  <dimension ref="A1:G11"/>
  <sheetViews>
    <sheetView workbookViewId="0"/>
  </sheetViews>
  <sheetFormatPr defaultRowHeight="12.75"/>
  <cols>
    <col min="1" max="1" width="33.7109375" customWidth="1"/>
  </cols>
  <sheetData>
    <row r="1" spans="1:7" ht="15.75">
      <c r="A1" s="331" t="str">
        <f>IF('Projections WKSHT'!B1="ERROR","No Data",'Projections WKSHT'!B1)</f>
        <v>No Data</v>
      </c>
      <c r="B1" s="332">
        <f>'Projections WKSHT'!B18</f>
        <v>2030</v>
      </c>
      <c r="C1" s="332">
        <f>'Projections WKSHT'!D18</f>
        <v>2040</v>
      </c>
      <c r="D1" s="332">
        <f>'Projections WKSHT'!F18</f>
        <v>2050</v>
      </c>
      <c r="E1" s="332">
        <f>'Projections WKSHT'!H18</f>
        <v>2060</v>
      </c>
      <c r="F1" s="332">
        <f>'Projections WKSHT'!J18</f>
        <v>2070</v>
      </c>
      <c r="G1" s="372" t="str">
        <f>IF(OR('Projections WKSHT'!C14=2019,'Projections WKSHT'!C14=2029,'Projections WKSHT'!C14=2039,'Projections WKSHT'!C14=2049,'Projections WKSHT'!C14=2059),F1+10,"----")</f>
        <v>----</v>
      </c>
    </row>
    <row r="2" spans="1:7">
      <c r="A2" s="333" t="s">
        <v>19</v>
      </c>
      <c r="B2" s="334" t="str">
        <f>'Projections WKSHT'!C19</f>
        <v>ERROR</v>
      </c>
      <c r="C2" s="334" t="str">
        <f>'Projections WKSHT'!E19</f>
        <v>ERROR</v>
      </c>
      <c r="D2" s="334" t="str">
        <f>'Projections WKSHT'!G19</f>
        <v>ERROR</v>
      </c>
      <c r="E2" s="334" t="str">
        <f>'Projections WKSHT'!I19</f>
        <v>ERROR</v>
      </c>
      <c r="F2" s="334" t="str">
        <f>'Projections WKSHT'!K19</f>
        <v>ERROR</v>
      </c>
      <c r="G2" s="370" t="str">
        <f>IF(OR('Projections WKSHT'!C14=2019,'Projections WKSHT'!C14=2029,'Projections WKSHT'!C14=2039,'Projections WKSHT'!C14=2049,'Projections WKSHT'!C14=2059),Projections!G6,"----")</f>
        <v>----</v>
      </c>
    </row>
    <row r="3" spans="1:7">
      <c r="A3" s="335" t="s">
        <v>307</v>
      </c>
      <c r="B3" s="336" t="str">
        <f>IF('Projections WKSHT'!M42="b",'Projections WKSHT'!C42,'Projections WKSHT'!C43)</f>
        <v>ERROR</v>
      </c>
      <c r="C3" s="336" t="str">
        <f>IF('Projections WKSHT'!M42="b",'Projections WKSHT'!E42,'Projections WKSHT'!E43)</f>
        <v>ERROR</v>
      </c>
      <c r="D3" s="336" t="str">
        <f>IF('Projections WKSHT'!M42="b",'Projections WKSHT'!G42,'Projections WKSHT'!G43)</f>
        <v>ERROR</v>
      </c>
      <c r="E3" s="336" t="str">
        <f>IF('Projections WKSHT'!M42="b",'Projections WKSHT'!I42,'Projections WKSHT'!I43)</f>
        <v>ERROR</v>
      </c>
      <c r="F3" s="336" t="str">
        <f>IF('Projections WKSHT'!M42="b",'Projections WKSHT'!K42,'Projections WKSHT'!K43)</f>
        <v>ERROR</v>
      </c>
      <c r="G3" s="371" t="str">
        <f>IF(OR('Projections WKSHT'!C14=2019,'Projections WKSHT'!C14=2029,'Projections WKSHT'!C14=2039,'Projections WKSHT'!C14=2049,'Projections WKSHT'!C14=2059),Projections!G14,"----")</f>
        <v>----</v>
      </c>
    </row>
    <row r="4" spans="1:7">
      <c r="A4" s="335" t="s">
        <v>308</v>
      </c>
      <c r="B4" s="337" t="str">
        <f>'Projections WKSHT'!C51</f>
        <v>ERROR</v>
      </c>
      <c r="C4" s="337" t="str">
        <f>'Projections WKSHT'!E51</f>
        <v>ERROR</v>
      </c>
      <c r="D4" s="337" t="str">
        <f>'Projections WKSHT'!G51</f>
        <v>ERROR</v>
      </c>
      <c r="E4" s="337" t="str">
        <f>'Projections WKSHT'!I51</f>
        <v>ERROR</v>
      </c>
      <c r="F4" s="337" t="str">
        <f>'Projections WKSHT'!K51</f>
        <v>ERROR</v>
      </c>
      <c r="G4" s="371" t="str">
        <f>IF(OR('Projections WKSHT'!C14=2019,'Projections WKSHT'!C14=2029,'Projections WKSHT'!C14=2039,'Projections WKSHT'!C14=2049,'Projections WKSHT'!C14=2059),Projections!G22,"----")</f>
        <v>----</v>
      </c>
    </row>
    <row r="5" spans="1:7">
      <c r="A5" s="335" t="s">
        <v>309</v>
      </c>
      <c r="B5" s="337" t="str">
        <f>'Projections WKSHT'!C59</f>
        <v>ERROR</v>
      </c>
      <c r="C5" s="337" t="str">
        <f>'Projections WKSHT'!E59</f>
        <v>ERROR</v>
      </c>
      <c r="D5" s="337" t="str">
        <f>'Projections WKSHT'!G59</f>
        <v>ERROR</v>
      </c>
      <c r="E5" s="337" t="str">
        <f>'Projections WKSHT'!I59</f>
        <v>ERROR</v>
      </c>
      <c r="F5" s="337" t="str">
        <f>'Projections WKSHT'!K59</f>
        <v>ERROR</v>
      </c>
      <c r="G5" s="371" t="str">
        <f>IF(OR('Projections WKSHT'!C14=2019,'Projections WKSHT'!C14=2029,'Projections WKSHT'!C14=2039,'Projections WKSHT'!C14=2049,'Projections WKSHT'!C14=2059),Projections!G30,"----")</f>
        <v>----</v>
      </c>
    </row>
    <row r="6" spans="1:7">
      <c r="A6" s="335" t="s">
        <v>310</v>
      </c>
      <c r="B6" s="337" t="str">
        <f>'Projections WKSHT'!C67</f>
        <v>ERROR</v>
      </c>
      <c r="C6" s="337" t="str">
        <f>'Projections WKSHT'!E67</f>
        <v>ERROR</v>
      </c>
      <c r="D6" s="337" t="str">
        <f>'Projections WKSHT'!G67</f>
        <v>ERROR</v>
      </c>
      <c r="E6" s="337" t="str">
        <f>'Projections WKSHT'!I67</f>
        <v>ERROR</v>
      </c>
      <c r="F6" s="337" t="str">
        <f>'Projections WKSHT'!K67</f>
        <v>ERROR</v>
      </c>
      <c r="G6" s="371" t="str">
        <f>IF(OR('Projections WKSHT'!C14=2019,'Projections WKSHT'!C14=2029,'Projections WKSHT'!C14=2039,'Projections WKSHT'!C14=2049,'Projections WKSHT'!C14=2059),Projections!G38,"----")</f>
        <v>----</v>
      </c>
    </row>
    <row r="7" spans="1:7">
      <c r="A7" s="335" t="s">
        <v>312</v>
      </c>
      <c r="B7" s="337" t="str">
        <f>'Projections WKSHT'!C75</f>
        <v>ERROR</v>
      </c>
      <c r="C7" s="337" t="str">
        <f>'Projections WKSHT'!E75</f>
        <v>ERROR</v>
      </c>
      <c r="D7" s="337" t="str">
        <f>'Projections WKSHT'!G75</f>
        <v>ERROR</v>
      </c>
      <c r="E7" s="337" t="str">
        <f>'Projections WKSHT'!I75</f>
        <v>ERROR</v>
      </c>
      <c r="F7" s="337" t="str">
        <f>'Projections WKSHT'!K75</f>
        <v>ERROR</v>
      </c>
      <c r="G7" s="371" t="str">
        <f>IF(OR('Projections WKSHT'!C14=2019,'Projections WKSHT'!C14=2029,'Projections WKSHT'!C14=2039,'Projections WKSHT'!C14=2049,'Projections WKSHT'!C14=2059),Projections!G46,"----")</f>
        <v>----</v>
      </c>
    </row>
    <row r="8" spans="1:7">
      <c r="A8" s="335" t="s">
        <v>313</v>
      </c>
      <c r="B8" s="337" t="str">
        <f>'Projections WKSHT'!C83</f>
        <v>ERROR</v>
      </c>
      <c r="C8" s="337" t="str">
        <f>'Projections WKSHT'!E83</f>
        <v>ERROR</v>
      </c>
      <c r="D8" s="337" t="str">
        <f>'Projections WKSHT'!G83</f>
        <v>ERROR</v>
      </c>
      <c r="E8" s="337" t="str">
        <f>'Projections WKSHT'!I83</f>
        <v>ERROR</v>
      </c>
      <c r="F8" s="337" t="str">
        <f>'Projections WKSHT'!K83</f>
        <v>ERROR</v>
      </c>
      <c r="G8" s="371" t="str">
        <f>IF(OR('Projections WKSHT'!C14=2019,'Projections WKSHT'!C14=2029,'Projections WKSHT'!C14=2039,'Projections WKSHT'!C14=2049,'Projections WKSHT'!C14=2059),Projections!G54,"----")</f>
        <v>----</v>
      </c>
    </row>
    <row r="9" spans="1:7">
      <c r="A9" s="335" t="s">
        <v>311</v>
      </c>
      <c r="B9" s="337" t="str">
        <f>'Projections WKSHT'!C90</f>
        <v>ERROR</v>
      </c>
      <c r="C9" s="337" t="str">
        <f>'Projections WKSHT'!E90</f>
        <v>ERROR</v>
      </c>
      <c r="D9" s="337" t="str">
        <f>'Projections WKSHT'!G90</f>
        <v>ERROR</v>
      </c>
      <c r="E9" s="337" t="str">
        <f>'Projections WKSHT'!I90</f>
        <v>ERROR</v>
      </c>
      <c r="F9" s="337" t="str">
        <f>'Projections WKSHT'!K90</f>
        <v>ERROR</v>
      </c>
      <c r="G9" s="371" t="str">
        <f>IF(OR('Projections WKSHT'!C14=2019,'Projections WKSHT'!C14=2029,'Projections WKSHT'!C14=2039,'Projections WKSHT'!C14=2049,'Projections WKSHT'!C14=2059),F9,"----")</f>
        <v>----</v>
      </c>
    </row>
    <row r="10" spans="1:7">
      <c r="A10" s="335" t="s">
        <v>314</v>
      </c>
      <c r="B10" s="337" t="str">
        <f>'Projections WKSHT'!C94</f>
        <v>ERROR</v>
      </c>
      <c r="C10" s="337" t="str">
        <f>'Projections WKSHT'!E94</f>
        <v>ERROR</v>
      </c>
      <c r="D10" s="337" t="str">
        <f>'Projections WKSHT'!G94</f>
        <v>ERROR</v>
      </c>
      <c r="E10" s="337" t="str">
        <f>'Projections WKSHT'!I94</f>
        <v>ERROR</v>
      </c>
      <c r="F10" s="337" t="str">
        <f>'Projections WKSHT'!K94</f>
        <v>ERROR</v>
      </c>
      <c r="G10" s="371" t="str">
        <f>IF(OR('Projections WKSHT'!C14=2019,'Projections WKSHT'!C14=2029,'Projections WKSHT'!C14=2039,'Projections WKSHT'!C14=2049,'Projections WKSHT'!C14=2059),F10,"----")</f>
        <v>----</v>
      </c>
    </row>
    <row r="11" spans="1:7" ht="54" customHeight="1">
      <c r="A11" s="508" t="s">
        <v>327</v>
      </c>
      <c r="B11" s="509"/>
      <c r="C11" s="509"/>
      <c r="D11" s="509"/>
      <c r="E11" s="509"/>
      <c r="F11" s="509"/>
      <c r="G11" s="510"/>
    </row>
  </sheetData>
  <sheetProtection algorithmName="SHA-512" hashValue="z8vA5EYQAzLVw7XAVpoZTL6Po9EKqagF7NY5fAHLmY1JhBQujyGJCPKqJA9vn4PiyLnH/fwvRZkoLRb8zM43fw==" saltValue="aknsjJybP7wziTAuuV8UJQ==" spinCount="100000" sheet="1" formatCells="0" formatColumns="0" formatRows="0"/>
  <mergeCells count="1">
    <mergeCell ref="A11:G1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60B50-7F8E-45DA-8EAD-3DA742EBE28B}">
  <sheetPr codeName="Sheet7">
    <tabColor indexed="62"/>
    <pageSetUpPr fitToPage="1"/>
  </sheetPr>
  <dimension ref="A1:AA102"/>
  <sheetViews>
    <sheetView showGridLines="0" zoomScale="80" zoomScaleNormal="80" workbookViewId="0"/>
  </sheetViews>
  <sheetFormatPr defaultRowHeight="12.75"/>
  <cols>
    <col min="1" max="1" width="31" customWidth="1"/>
    <col min="2" max="2" width="10.7109375" customWidth="1"/>
    <col min="3" max="3" width="14.7109375" customWidth="1"/>
    <col min="4" max="4" width="10.7109375" customWidth="1"/>
    <col min="5" max="5" width="14.7109375" customWidth="1"/>
    <col min="6" max="6" width="11.140625" customWidth="1"/>
    <col min="7" max="7" width="14.7109375" customWidth="1"/>
    <col min="8" max="8" width="10.7109375" customWidth="1"/>
    <col min="9" max="9" width="14.7109375" customWidth="1"/>
    <col min="10" max="10" width="10.7109375" customWidth="1"/>
    <col min="11" max="11" width="14.7109375" customWidth="1"/>
    <col min="12" max="12" width="10.7109375" customWidth="1"/>
    <col min="13" max="14" width="14.7109375" customWidth="1"/>
    <col min="15" max="17" width="9.7109375" customWidth="1"/>
    <col min="18" max="24" width="15.7109375" customWidth="1"/>
  </cols>
  <sheetData>
    <row r="1" spans="1:27" ht="20.100000000000001" customHeight="1" thickBot="1">
      <c r="A1" t="s">
        <v>13</v>
      </c>
      <c r="B1" s="432" t="s">
        <v>1674</v>
      </c>
      <c r="C1" s="432"/>
      <c r="D1" s="432"/>
      <c r="E1" s="432"/>
      <c r="F1" s="330" t="s">
        <v>295</v>
      </c>
      <c r="G1" s="329" t="s">
        <v>1676</v>
      </c>
      <c r="I1" s="433"/>
    </row>
    <row r="2" spans="1:27" ht="15">
      <c r="A2" s="54" t="s">
        <v>247</v>
      </c>
      <c r="B2" s="434">
        <v>6.1425E-2</v>
      </c>
      <c r="C2" s="55"/>
      <c r="D2" s="55"/>
    </row>
    <row r="3" spans="1:27" ht="15">
      <c r="A3" s="54" t="s">
        <v>123</v>
      </c>
      <c r="B3" s="434">
        <v>0.27</v>
      </c>
      <c r="C3" s="55"/>
      <c r="D3" s="55"/>
    </row>
    <row r="4" spans="1:27" ht="15">
      <c r="A4" s="54" t="s">
        <v>90</v>
      </c>
      <c r="B4" s="434">
        <v>0</v>
      </c>
      <c r="C4" s="55"/>
      <c r="D4" s="55"/>
    </row>
    <row r="5" spans="1:27">
      <c r="B5" s="57"/>
      <c r="C5" s="55"/>
      <c r="D5" s="55"/>
    </row>
    <row r="6" spans="1:27" ht="14.1" customHeight="1">
      <c r="A6" s="318" t="s">
        <v>14</v>
      </c>
    </row>
    <row r="7" spans="1:27" ht="13.5" thickBot="1"/>
    <row r="8" spans="1:27" ht="18.75" thickTop="1">
      <c r="A8" s="188" t="s">
        <v>15</v>
      </c>
      <c r="B8" s="189"/>
      <c r="C8" s="189"/>
      <c r="D8" s="190" t="s">
        <v>255</v>
      </c>
      <c r="E8" s="189"/>
      <c r="F8" s="189"/>
      <c r="G8" s="189"/>
      <c r="H8" s="189"/>
      <c r="I8" s="189"/>
      <c r="J8" s="189"/>
      <c r="K8" s="191"/>
      <c r="N8" s="318"/>
    </row>
    <row r="9" spans="1:27">
      <c r="A9" s="192"/>
      <c r="K9" s="193"/>
      <c r="N9" s="511" t="s">
        <v>299</v>
      </c>
      <c r="O9" s="511"/>
      <c r="P9" s="511"/>
      <c r="Q9" s="511"/>
    </row>
    <row r="10" spans="1:27" ht="13.5" thickBot="1">
      <c r="A10" s="192"/>
      <c r="D10" s="318" t="s">
        <v>293</v>
      </c>
      <c r="K10" s="193"/>
      <c r="N10" s="327"/>
      <c r="O10" s="327"/>
      <c r="P10" s="327"/>
      <c r="Q10" s="327"/>
    </row>
    <row r="11" spans="1:27" ht="13.5" thickTop="1">
      <c r="A11" s="194"/>
      <c r="K11" s="193"/>
      <c r="M11" s="326" t="s">
        <v>16</v>
      </c>
      <c r="N11" s="435">
        <v>2025</v>
      </c>
      <c r="O11" s="436">
        <v>2035</v>
      </c>
      <c r="P11" s="437">
        <v>2045</v>
      </c>
      <c r="Q11" s="438">
        <v>2050</v>
      </c>
      <c r="T11" s="425"/>
    </row>
    <row r="12" spans="1:27" ht="15">
      <c r="A12" s="192"/>
      <c r="H12" s="511"/>
      <c r="I12" s="511"/>
      <c r="K12" s="193"/>
      <c r="M12" s="326" t="s">
        <v>17</v>
      </c>
      <c r="N12" s="439">
        <v>60720</v>
      </c>
      <c r="O12" s="440">
        <v>61904</v>
      </c>
      <c r="P12" s="441">
        <v>62647</v>
      </c>
      <c r="Q12" s="442">
        <v>62907</v>
      </c>
    </row>
    <row r="13" spans="1:27" ht="25.5">
      <c r="A13" s="426" t="s">
        <v>18</v>
      </c>
      <c r="B13" s="28" t="s">
        <v>19</v>
      </c>
      <c r="C13" s="31" t="s">
        <v>20</v>
      </c>
      <c r="D13" s="28" t="s">
        <v>19</v>
      </c>
      <c r="E13" s="443" t="s">
        <v>1635</v>
      </c>
      <c r="F13" s="443" t="s">
        <v>21</v>
      </c>
      <c r="G13" s="443" t="s">
        <v>296</v>
      </c>
      <c r="H13" s="444" t="s">
        <v>22</v>
      </c>
      <c r="I13" s="512" t="s">
        <v>231</v>
      </c>
      <c r="J13" s="512"/>
      <c r="K13" s="429" t="s">
        <v>1637</v>
      </c>
      <c r="M13" s="326" t="s">
        <v>25</v>
      </c>
      <c r="N13" s="208"/>
      <c r="O13" s="115">
        <f>IFERROR(IF(N12=0,"ERROR",((O12-N12)/N12)/(O11-N11)),"ERROR")</f>
        <v>1.9499341238471673E-3</v>
      </c>
      <c r="P13" s="115">
        <f>IFERROR(IF(N12=0,"ERROR",((P12-N12)/N12)/(P11-N11)),"ERROR")</f>
        <v>1.5867918313570487E-3</v>
      </c>
      <c r="Q13" s="209">
        <f>IFERROR(IF(P12=0,"ERROR",((Q12-P12)/P12)/(Q11-P11)),"ERROR")</f>
        <v>8.3004772774434524E-4</v>
      </c>
    </row>
    <row r="14" spans="1:27" ht="15.75" thickBot="1">
      <c r="A14" s="445">
        <v>2015</v>
      </c>
      <c r="B14" s="446">
        <v>980</v>
      </c>
      <c r="C14" s="447">
        <v>2020</v>
      </c>
      <c r="D14" s="446">
        <v>980</v>
      </c>
      <c r="E14" s="427"/>
      <c r="F14" s="141">
        <f>C14-A14</f>
        <v>5</v>
      </c>
      <c r="G14" s="140">
        <f>IFERROR(IF(F14=0,"ERROR",(D14-B14)/B14/F14),"ERROR")</f>
        <v>0</v>
      </c>
      <c r="H14" s="299">
        <v>2E-3</v>
      </c>
      <c r="I14" s="140">
        <f>IF(Q14&lt;&gt;0,Q14,"NOT AVAL")</f>
        <v>1.4555912276495205E-3</v>
      </c>
      <c r="J14" s="448" t="s">
        <v>195</v>
      </c>
      <c r="K14" s="430" t="s">
        <v>1638</v>
      </c>
      <c r="M14" s="31" t="s">
        <v>230</v>
      </c>
      <c r="N14" s="210"/>
      <c r="O14" s="248"/>
      <c r="P14" s="211"/>
      <c r="Q14" s="212">
        <f>IFERROR(IF(N12=0,"ERROR",AVERAGE(O13:Q13)),"ERROR")</f>
        <v>1.4555912276495205E-3</v>
      </c>
      <c r="R14" s="43"/>
    </row>
    <row r="15" spans="1:27" ht="14.25" thickTop="1" thickBot="1">
      <c r="A15" s="192"/>
      <c r="K15" s="193"/>
      <c r="M15" s="54"/>
      <c r="N15" s="28"/>
      <c r="O15" s="28"/>
      <c r="AA15" s="54"/>
    </row>
    <row r="16" spans="1:27" ht="17.100000000000001" customHeight="1" thickTop="1">
      <c r="A16" s="311" t="s">
        <v>26</v>
      </c>
      <c r="B16" s="22" t="s">
        <v>27</v>
      </c>
      <c r="C16" s="22" t="s">
        <v>19</v>
      </c>
      <c r="D16" s="22" t="s">
        <v>27</v>
      </c>
      <c r="E16" s="22" t="s">
        <v>19</v>
      </c>
      <c r="F16" s="22" t="s">
        <v>27</v>
      </c>
      <c r="G16" s="22" t="s">
        <v>19</v>
      </c>
      <c r="H16" s="22" t="s">
        <v>27</v>
      </c>
      <c r="I16" s="22" t="s">
        <v>19</v>
      </c>
      <c r="J16" s="22" t="s">
        <v>27</v>
      </c>
      <c r="K16" s="195" t="s">
        <v>19</v>
      </c>
      <c r="L16" s="204"/>
      <c r="N16" s="41"/>
      <c r="O16" s="20"/>
      <c r="AA16" s="43"/>
    </row>
    <row r="17" spans="1:27" ht="17.100000000000001" customHeight="1">
      <c r="A17" s="186" t="s">
        <v>81</v>
      </c>
      <c r="B17" s="449"/>
      <c r="C17" s="299"/>
      <c r="D17" s="449"/>
      <c r="E17" s="299"/>
      <c r="F17" s="449"/>
      <c r="G17" s="299"/>
      <c r="H17" s="449"/>
      <c r="I17" s="299"/>
      <c r="J17" s="449"/>
      <c r="K17" s="299"/>
      <c r="L17" s="204"/>
      <c r="N17" s="41"/>
      <c r="O17" s="20"/>
      <c r="AA17" s="43"/>
    </row>
    <row r="18" spans="1:27" ht="15">
      <c r="A18" s="196" t="s">
        <v>28</v>
      </c>
      <c r="B18" s="112">
        <v>2030</v>
      </c>
      <c r="C18" s="446">
        <v>985</v>
      </c>
      <c r="D18" s="141">
        <f>IF(B18&lt;&gt;0,B18+10,0)</f>
        <v>2040</v>
      </c>
      <c r="E18" s="446">
        <v>1034</v>
      </c>
      <c r="F18" s="141">
        <f>IF(B18&lt;&gt;0,D18+10,0)</f>
        <v>2050</v>
      </c>
      <c r="G18" s="446">
        <v>1086</v>
      </c>
      <c r="H18" s="141">
        <f>IF(B18&lt;&gt;0,F18+10,0)</f>
        <v>2060</v>
      </c>
      <c r="I18" s="446">
        <v>1140</v>
      </c>
      <c r="J18" s="141">
        <f>IF(B18&lt;&gt;0,H18+10,0)</f>
        <v>2070</v>
      </c>
      <c r="K18" s="446">
        <v>1197</v>
      </c>
      <c r="L18" s="205"/>
      <c r="AA18" s="43"/>
    </row>
    <row r="19" spans="1:27">
      <c r="A19" s="197" t="s">
        <v>29</v>
      </c>
      <c r="B19" s="9" t="s">
        <v>15</v>
      </c>
      <c r="C19" s="116">
        <f>IF(G14&lt;&gt;"ERROR",IF(K14="y",(D14*C17*(B18-C14))+D14,IF(H14=0,(D14*G14*(B18-C14))+D14,(D14*H14*(B18-C14))+D14)),"ERROR")</f>
        <v>999.6</v>
      </c>
      <c r="D19" s="117" t="s">
        <v>15</v>
      </c>
      <c r="E19" s="135">
        <f>IF(G14&lt;&gt;"ERROR",IF(K14="Y",(C19*E17*(D18-B18))+C19,IF(H14=0,C19*G14*(D18-B18)+C19,C19*H14*(D18-B18)+C19)),"ERROR")</f>
        <v>1019.592</v>
      </c>
      <c r="F19" s="135"/>
      <c r="G19" s="135">
        <f>IF(G14&lt;&gt;"ERROR",IF(K14="Y",(E19*G17*(F18-D18))+E19,IF(H14=0,E19*G14*(F18-D18)+E19,E19*H14*(F18-D18)+E19)),"ERROR")</f>
        <v>1039.9838399999999</v>
      </c>
      <c r="H19" s="135"/>
      <c r="I19" s="135">
        <f>IF(G14&lt;&gt;"ERROR",IF(K14="Y",(G19*I17*(H18-F18))+G19,IF(H14=0,G19*G14*(H18-F18)+G19,G19*H14*(H18-F18)+G19)),"ERROR")</f>
        <v>1060.7835167999999</v>
      </c>
      <c r="J19" s="135"/>
      <c r="K19" s="198">
        <f>IF(G14&lt;&gt;"ERROR",IF(K14="Y",(I19*K17*(J18-H18))+I19,IF(H14=0,I19*G14*(J18-H18)+I19,I19*H14*(J18-H18)+I19)),"ERROR")</f>
        <v>1081.9991871359998</v>
      </c>
      <c r="AA19" s="43"/>
    </row>
    <row r="20" spans="1:27">
      <c r="A20" s="196" t="s">
        <v>30</v>
      </c>
      <c r="C20" s="119">
        <f>IF(C19&lt;&gt;"ERROR",ABS(C18-C19)/((C18+C19)/2),"ERROR")</f>
        <v>1.4713292351103521E-2</v>
      </c>
      <c r="D20" s="119"/>
      <c r="E20" s="119">
        <f>IF(C19&lt;&gt;"ERROR",ABS(E18-E19)/((E18+E19)/2),"ERROR")</f>
        <v>1.4031998566414376E-2</v>
      </c>
      <c r="F20" s="119"/>
      <c r="G20" s="119">
        <f>IF(C19&lt;&gt;"ERROR",ABS(G18-G19)/((G18+G19)/2),"ERROR")</f>
        <v>4.328928483294598E-2</v>
      </c>
      <c r="H20" s="119"/>
      <c r="I20" s="119">
        <f>IF(C19&lt;&gt;"ERROR",ABS(I18-I19)/((I18+I19)/2),"ERROR")</f>
        <v>7.1989346153576286E-2</v>
      </c>
      <c r="J20" s="119"/>
      <c r="K20" s="199">
        <f>IF(C19&lt;&gt;"ERROR",ABS(K18-K19)/((K18+K19)/2),"ERROR")</f>
        <v>0.10092220612726131</v>
      </c>
      <c r="AA20" s="43"/>
    </row>
    <row r="21" spans="1:27" ht="13.5" thickBot="1">
      <c r="A21" s="200" t="s">
        <v>31</v>
      </c>
      <c r="B21" s="201"/>
      <c r="C21" s="450" t="str">
        <f>IF(C19&lt;&gt;"ERROR",IF(C18&gt;C19,"No","Yes"),"N/A")</f>
        <v>Yes</v>
      </c>
      <c r="D21" s="450" t="s">
        <v>15</v>
      </c>
      <c r="E21" s="450" t="str">
        <f>IF(E19&lt;&gt;"ERROR",IF(E18&gt;E19,"No","Yes"),"N/A")</f>
        <v>No</v>
      </c>
      <c r="F21" s="450" t="s">
        <v>15</v>
      </c>
      <c r="G21" s="450" t="str">
        <f>IF(G19&lt;&gt;"ERROR",IF(G18&gt;G19,"No","Yes"),"N/A")</f>
        <v>No</v>
      </c>
      <c r="H21" s="450" t="s">
        <v>15</v>
      </c>
      <c r="I21" s="450" t="str">
        <f>IF(I19&lt;&gt;"ERROR",IF(I18&gt;I19,"No","Yes"),"N/A")</f>
        <v>No</v>
      </c>
      <c r="J21" s="450" t="s">
        <v>15</v>
      </c>
      <c r="K21" s="451" t="str">
        <f>IF(K19&lt;&gt;"ERROR",IF(K18&gt;K19,"No","Yes"),"N/A")</f>
        <v>No</v>
      </c>
      <c r="AA21" s="44"/>
    </row>
    <row r="22" spans="1:27" ht="13.5" thickTop="1">
      <c r="C22" s="28"/>
      <c r="D22" s="28"/>
      <c r="E22" s="28"/>
      <c r="F22" s="28"/>
      <c r="G22" s="28"/>
      <c r="H22" s="28"/>
      <c r="I22" s="28"/>
      <c r="J22" s="28"/>
      <c r="K22" s="28"/>
      <c r="P22" s="318" t="s">
        <v>301</v>
      </c>
      <c r="T22" s="513" t="s">
        <v>302</v>
      </c>
      <c r="U22" s="513"/>
      <c r="V22" s="513"/>
      <c r="W22" s="513"/>
      <c r="X22" s="513"/>
    </row>
    <row r="23" spans="1:27" ht="13.5" thickBot="1"/>
    <row r="24" spans="1:27" ht="18">
      <c r="A24" s="179"/>
      <c r="B24" s="180"/>
      <c r="C24" s="180"/>
      <c r="D24" s="180"/>
      <c r="E24" s="180"/>
      <c r="F24" s="181" t="s">
        <v>298</v>
      </c>
      <c r="G24" s="180"/>
      <c r="H24" s="180"/>
      <c r="I24" s="180"/>
      <c r="J24" s="180"/>
      <c r="K24" s="180"/>
      <c r="L24" s="180"/>
      <c r="M24" s="180"/>
      <c r="N24" s="180"/>
      <c r="O24" s="182"/>
      <c r="P24" s="504" t="s">
        <v>297</v>
      </c>
      <c r="Q24" s="504"/>
      <c r="R24" s="504"/>
      <c r="S24" s="504"/>
      <c r="T24" s="220" t="s">
        <v>32</v>
      </c>
      <c r="U24" s="213" t="s">
        <v>33</v>
      </c>
      <c r="V24" s="213" t="s">
        <v>34</v>
      </c>
      <c r="W24" s="213" t="s">
        <v>35</v>
      </c>
      <c r="X24" s="452" t="s">
        <v>93</v>
      </c>
    </row>
    <row r="25" spans="1:27">
      <c r="A25" s="183"/>
      <c r="O25" s="184"/>
      <c r="P25" s="453"/>
      <c r="Q25" s="28"/>
      <c r="R25" s="28"/>
      <c r="T25" s="221" t="s">
        <v>83</v>
      </c>
      <c r="U25" s="80" t="s">
        <v>83</v>
      </c>
      <c r="V25" s="80" t="s">
        <v>83</v>
      </c>
      <c r="W25" s="59" t="s">
        <v>84</v>
      </c>
      <c r="X25" s="216" t="s">
        <v>94</v>
      </c>
    </row>
    <row r="26" spans="1:27" ht="13.5" thickBot="1">
      <c r="A26" s="185"/>
      <c r="F26" s="318" t="s">
        <v>292</v>
      </c>
      <c r="O26" s="184"/>
      <c r="P26" s="235">
        <v>1</v>
      </c>
      <c r="Q26" s="60">
        <v>2</v>
      </c>
      <c r="R26" s="81">
        <v>3</v>
      </c>
      <c r="S26" s="81">
        <v>4</v>
      </c>
      <c r="T26" s="218">
        <v>2</v>
      </c>
      <c r="U26" s="219">
        <v>3</v>
      </c>
      <c r="V26" s="219">
        <v>2</v>
      </c>
      <c r="W26" s="219">
        <v>2</v>
      </c>
      <c r="X26" s="217">
        <v>4</v>
      </c>
    </row>
    <row r="27" spans="1:27" ht="36">
      <c r="A27" s="183" t="s">
        <v>36</v>
      </c>
      <c r="B27" s="28" t="s">
        <v>18</v>
      </c>
      <c r="C27" s="28" t="s">
        <v>37</v>
      </c>
      <c r="D27" s="31" t="s">
        <v>38</v>
      </c>
      <c r="E27" s="28" t="s">
        <v>37</v>
      </c>
      <c r="F27" s="31" t="s">
        <v>38</v>
      </c>
      <c r="G27" s="28" t="s">
        <v>37</v>
      </c>
      <c r="H27" s="31" t="s">
        <v>38</v>
      </c>
      <c r="I27" s="28" t="s">
        <v>37</v>
      </c>
      <c r="J27" s="31" t="s">
        <v>38</v>
      </c>
      <c r="K27" s="28" t="s">
        <v>37</v>
      </c>
      <c r="L27" s="28" t="s">
        <v>20</v>
      </c>
      <c r="M27" s="28" t="s">
        <v>37</v>
      </c>
      <c r="N27" s="454" t="s">
        <v>77</v>
      </c>
      <c r="O27" s="239" t="s">
        <v>39</v>
      </c>
      <c r="P27" s="236" t="s">
        <v>296</v>
      </c>
      <c r="Q27" s="455" t="s">
        <v>22</v>
      </c>
      <c r="R27" s="82" t="s">
        <v>40</v>
      </c>
      <c r="S27" s="222" t="s">
        <v>81</v>
      </c>
    </row>
    <row r="28" spans="1:27" ht="15">
      <c r="A28" s="183" t="s">
        <v>41</v>
      </c>
      <c r="B28" s="28">
        <f>A14</f>
        <v>2015</v>
      </c>
      <c r="C28" s="456">
        <v>4.3000000000000003E-2</v>
      </c>
      <c r="D28" s="28">
        <f>IF(B28&lt;&gt;0,B28+1,0)</f>
        <v>2016</v>
      </c>
      <c r="E28" s="456">
        <v>4.3999999999999997E-2</v>
      </c>
      <c r="F28" s="28">
        <f>IF(B28&lt;&gt;0,D28+1,0)</f>
        <v>2017</v>
      </c>
      <c r="G28" s="456">
        <v>4.9999999999999996E-2</v>
      </c>
      <c r="H28" s="28">
        <f>IF(B28&lt;&gt;0,F28+1,0)</f>
        <v>2018</v>
      </c>
      <c r="I28" s="456">
        <v>5.8999999999999997E-2</v>
      </c>
      <c r="J28" s="28">
        <f>IF(B28&lt;&gt;0,H28+1,0)</f>
        <v>2019</v>
      </c>
      <c r="K28" s="456">
        <v>4.7500000000000001E-2</v>
      </c>
      <c r="L28" s="28">
        <f>IF(B28&lt;&gt;0,J28+1,0)</f>
        <v>2020</v>
      </c>
      <c r="M28" s="456">
        <v>3.6999999999999998E-2</v>
      </c>
      <c r="N28" s="457"/>
      <c r="O28" s="240">
        <f t="shared" ref="O28:O34" si="0">L28-B28</f>
        <v>5</v>
      </c>
      <c r="P28" s="237">
        <f>IFERROR(IF(C28=0,"ERROR",IF(E28=0,"ERROR",IF(G28=0,"ERROR",IF(I28=0,"ERROR",IF(K28=0,"ERROR",IF(O28=0,"ERROR",IF(N28&lt;&gt;0,(((E28-C28)/C28)+((G28-E28)/E28)+((I28-G28)/G28)+((K28-I28)/I28)+((N28-K28)/K28))/O28,(((E28-C28)/C28)+((G28-E28)/E28)+((I28-G28)/G28)+((K28-I28)/I28)+((M28-K28))/K28)/O28))))))),"ERROR")</f>
        <v>-1.5269687099822182E-2</v>
      </c>
      <c r="Q28" s="62"/>
      <c r="R28" s="83"/>
      <c r="S28" s="223"/>
    </row>
    <row r="29" spans="1:27" ht="15">
      <c r="A29" s="183" t="s">
        <v>32</v>
      </c>
      <c r="B29" s="28">
        <f t="shared" ref="B29:L35" si="1">B28</f>
        <v>2015</v>
      </c>
      <c r="C29" s="456">
        <v>4.0000000000000001E-3</v>
      </c>
      <c r="D29" s="28">
        <f t="shared" ref="D29:D35" si="2">D28</f>
        <v>2016</v>
      </c>
      <c r="E29" s="456">
        <v>4.0000000000000001E-3</v>
      </c>
      <c r="F29" s="28">
        <f t="shared" ref="F29:F35" si="3">F28</f>
        <v>2017</v>
      </c>
      <c r="G29" s="456">
        <v>6.0000000000000001E-3</v>
      </c>
      <c r="H29" s="28">
        <f t="shared" ref="H29:H35" si="4">H28</f>
        <v>2018</v>
      </c>
      <c r="I29" s="456">
        <v>5.0000000000000001E-3</v>
      </c>
      <c r="J29" s="28">
        <f t="shared" ref="J29:J31" si="5">J28</f>
        <v>2019</v>
      </c>
      <c r="K29" s="456">
        <v>5.0000000000000001E-3</v>
      </c>
      <c r="L29" s="28">
        <f t="shared" ref="J29:L35" si="6">L28</f>
        <v>2020</v>
      </c>
      <c r="M29" s="456">
        <v>7.0000000000000001E-3</v>
      </c>
      <c r="N29" s="457"/>
      <c r="O29" s="240">
        <f t="shared" si="0"/>
        <v>5</v>
      </c>
      <c r="P29" s="238">
        <f>IFERROR(IF(C29=0,"ERROR",IF(E29=0,"ERROR",IF(G29=0,"ERROR",IF(I29=0,"ERROR",IF(K29=0,"ERROR",IF(O29=0,"ERROR",IF(N29&lt;&gt;0,(((E29-C29)/C29)+((G29-E29)/E29)+((I29-G29)/G29)+((K29-I29)/I29)+((N29-K29)/K29))/O29,(((E29-C29)/C29)+((G29-E29)/E29)+((I29-G29)/G29)+((K29-I29)/I29)+((M29-K29))/K29)/O29))))))),"ERROR")</f>
        <v>0.14666666666666667</v>
      </c>
      <c r="Q29" s="301">
        <v>1.7999999999999999E-2</v>
      </c>
      <c r="R29" s="458">
        <v>2.1000000000000001E-2</v>
      </c>
      <c r="S29" s="224" t="s">
        <v>82</v>
      </c>
    </row>
    <row r="30" spans="1:27" ht="15">
      <c r="A30" s="183" t="s">
        <v>33</v>
      </c>
      <c r="B30" s="28">
        <f t="shared" si="1"/>
        <v>2015</v>
      </c>
      <c r="C30" s="456">
        <v>0</v>
      </c>
      <c r="D30" s="28">
        <f t="shared" si="2"/>
        <v>2016</v>
      </c>
      <c r="E30" s="456">
        <v>0</v>
      </c>
      <c r="F30" s="28">
        <f t="shared" si="3"/>
        <v>2017</v>
      </c>
      <c r="G30" s="456">
        <v>0</v>
      </c>
      <c r="H30" s="28">
        <f t="shared" si="4"/>
        <v>2018</v>
      </c>
      <c r="I30" s="456">
        <v>0</v>
      </c>
      <c r="J30" s="28">
        <f t="shared" si="5"/>
        <v>2019</v>
      </c>
      <c r="K30" s="456">
        <v>0</v>
      </c>
      <c r="L30" s="28">
        <f t="shared" si="6"/>
        <v>2020</v>
      </c>
      <c r="M30" s="456">
        <v>0</v>
      </c>
      <c r="N30" s="457"/>
      <c r="O30" s="240">
        <f t="shared" si="0"/>
        <v>5</v>
      </c>
      <c r="P30" s="238" t="str">
        <f>IFERROR(IF(C30=0,"ERROR",IF(E30=0,"ERROR",IF(G30=0,"ERROR",IF(I30=0,"ERROR",IF(K30=0,"ERROR",IF(O30=0,"ERROR",IF(N30&lt;&gt;0,(((E30-C30)/C30)+((G30-E30)/E30)+((I30-G30)/G30)+((K30-I30)/I30)+((N30-K30)/K30))/O30,(((E30-C30)/C30)+((G30-E30)/E30)+((I30-G30)/G30)+((K30-I30)/I30)+((M30-K30))/K30)/O30))))))),"ERROR")</f>
        <v>ERROR</v>
      </c>
      <c r="Q30" s="301"/>
      <c r="R30" s="458">
        <v>0</v>
      </c>
      <c r="S30" s="224" t="s">
        <v>82</v>
      </c>
    </row>
    <row r="31" spans="1:27" ht="15">
      <c r="A31" s="183" t="s">
        <v>34</v>
      </c>
      <c r="B31" s="28">
        <f t="shared" si="1"/>
        <v>2015</v>
      </c>
      <c r="C31" s="456">
        <v>0</v>
      </c>
      <c r="D31" s="28">
        <f t="shared" si="2"/>
        <v>2016</v>
      </c>
      <c r="E31" s="456">
        <v>0</v>
      </c>
      <c r="F31" s="28">
        <f t="shared" si="3"/>
        <v>2017</v>
      </c>
      <c r="G31" s="456">
        <v>0</v>
      </c>
      <c r="H31" s="28">
        <f t="shared" si="4"/>
        <v>2018</v>
      </c>
      <c r="I31" s="456">
        <v>5.0000000000000001E-3</v>
      </c>
      <c r="J31" s="28">
        <f t="shared" si="5"/>
        <v>2019</v>
      </c>
      <c r="K31" s="456">
        <v>5.0000000000000001E-3</v>
      </c>
      <c r="L31" s="28">
        <f t="shared" si="6"/>
        <v>2020</v>
      </c>
      <c r="M31" s="456">
        <v>4.0000000000000001E-3</v>
      </c>
      <c r="N31" s="457"/>
      <c r="O31" s="240">
        <f t="shared" si="0"/>
        <v>5</v>
      </c>
      <c r="P31" s="238" t="str">
        <f>IFERROR(IF(C31=0,"ERROR",IF(E31=0,"ERROR",IF(G31=0,"ERROR",IF(I31=0,"ERROR",IF(K31=0,"ERROR",IF(O31=0,"ERROR",IF(N31&lt;&gt;0,(((E31-C31)/C31)+((G31-E31)/E31)+((I31-G31)/G31)+((K31-I31)/I31)+((N31-K31)/K31))/O31,(((E31-C31)/C31)+((G31-E31)/E31)+((I31-G31)/G31)+((K31-I31)/I31)+((M31-K31)/K31))/O31))))))),"ERROR")</f>
        <v>ERROR</v>
      </c>
      <c r="Q31" s="301">
        <v>5.0000000000000001E-3</v>
      </c>
      <c r="R31" s="458">
        <v>0</v>
      </c>
      <c r="S31" s="224" t="s">
        <v>82</v>
      </c>
    </row>
    <row r="32" spans="1:27" ht="15">
      <c r="A32" s="183" t="s">
        <v>35</v>
      </c>
      <c r="B32" s="28">
        <f t="shared" si="1"/>
        <v>2015</v>
      </c>
      <c r="C32" s="456">
        <v>8.0000000000000002E-3</v>
      </c>
      <c r="D32" s="28">
        <f t="shared" si="2"/>
        <v>2016</v>
      </c>
      <c r="E32" s="456">
        <v>0.01</v>
      </c>
      <c r="F32" s="28">
        <f t="shared" si="3"/>
        <v>2017</v>
      </c>
      <c r="G32" s="456">
        <v>1.2E-2</v>
      </c>
      <c r="H32" s="28">
        <f t="shared" si="4"/>
        <v>2018</v>
      </c>
      <c r="I32" s="456">
        <v>0.01</v>
      </c>
      <c r="J32" s="28">
        <f t="shared" si="6"/>
        <v>2019</v>
      </c>
      <c r="K32" s="456">
        <v>6.4999999999999997E-3</v>
      </c>
      <c r="L32" s="28">
        <f t="shared" si="6"/>
        <v>2020</v>
      </c>
      <c r="M32" s="456">
        <v>4.0000000000000001E-3</v>
      </c>
      <c r="N32" s="457"/>
      <c r="O32" s="240">
        <f t="shared" si="0"/>
        <v>5</v>
      </c>
      <c r="P32" s="238">
        <f>IFERROR(IF(C32=0,"ERROR",IF(E32=0,"ERROR",IF(G32=0,"ERROR",IF(I32=0,"ERROR",IF(K32=0,"ERROR",IF(O32=0,"ERROR",IF(N32&lt;&gt;0,(((E32-C32)/C32)+((G32-E32)/E32)+((I32-G32)/G32)+((K32-I32)/I32)+((N32-K32)/K32))/O32,(((E32-C32)/C32)+((G32-E32)/E32)+((I32-G32)/G32)+((K32-I32)/I32)+((M32-K32))/K32)/O32))))))),"ERROR")</f>
        <v>-9.0256410256410263E-2</v>
      </c>
      <c r="Q32" s="301">
        <v>5.0000000000000001E-3</v>
      </c>
      <c r="R32" s="122" t="s">
        <v>42</v>
      </c>
      <c r="S32" s="224" t="s">
        <v>82</v>
      </c>
    </row>
    <row r="33" spans="1:19" ht="15">
      <c r="A33" s="186" t="s">
        <v>98</v>
      </c>
      <c r="B33" s="28">
        <f t="shared" si="1"/>
        <v>2015</v>
      </c>
      <c r="C33" s="456">
        <v>0</v>
      </c>
      <c r="D33" s="28">
        <f t="shared" si="2"/>
        <v>2016</v>
      </c>
      <c r="E33" s="456">
        <v>0</v>
      </c>
      <c r="F33" s="28">
        <f t="shared" si="3"/>
        <v>2017</v>
      </c>
      <c r="G33" s="456">
        <v>0</v>
      </c>
      <c r="H33" s="28">
        <f t="shared" si="4"/>
        <v>2018</v>
      </c>
      <c r="I33" s="456">
        <v>0</v>
      </c>
      <c r="J33" s="28">
        <f t="shared" si="6"/>
        <v>2019</v>
      </c>
      <c r="K33" s="456">
        <v>0</v>
      </c>
      <c r="L33" s="28">
        <f t="shared" si="6"/>
        <v>2020</v>
      </c>
      <c r="M33" s="456">
        <v>0</v>
      </c>
      <c r="N33" s="457"/>
      <c r="O33" s="240">
        <f>L33-B33</f>
        <v>5</v>
      </c>
      <c r="P33" s="238" t="str">
        <f>IFERROR(IF(C33=0,"ERROR",IF(E33=0,"ERROR",IF(G33=0,"ERROR",IF(I33=0,"ERROR",IF(K33=0,"ERROR",IF(O33=0,"ERROR",IF(N33&lt;&gt;0,(((E33-C33)/C33)+((G33-E33)/E33)+((I33-G33)/G33)+((K33-I33)/I33)+((N33-K33)/K33))/O33,(((E33-C33)/C33)+((G33-E33)/E33)+((I33-G33)/G33)+((K33-I33)/I33)+((M33-K33))/K33)/O33))))))),"ERROR")</f>
        <v>ERROR</v>
      </c>
      <c r="Q33" s="100" t="s">
        <v>42</v>
      </c>
      <c r="R33" s="123" t="s">
        <v>42</v>
      </c>
      <c r="S33" s="224" t="s">
        <v>42</v>
      </c>
    </row>
    <row r="34" spans="1:19" ht="15">
      <c r="A34" s="186" t="s">
        <v>93</v>
      </c>
      <c r="B34" s="28">
        <f t="shared" si="1"/>
        <v>2015</v>
      </c>
      <c r="C34" s="456">
        <v>1.2333333333333342E-2</v>
      </c>
      <c r="D34" s="28">
        <f t="shared" si="2"/>
        <v>2016</v>
      </c>
      <c r="E34" s="456">
        <v>1.2416666666666666E-2</v>
      </c>
      <c r="F34" s="28">
        <f t="shared" si="3"/>
        <v>2017</v>
      </c>
      <c r="G34" s="456">
        <v>2.9166666666666785E-3</v>
      </c>
      <c r="H34" s="28">
        <f t="shared" si="4"/>
        <v>2018</v>
      </c>
      <c r="I34" s="456">
        <v>1.2999999999999984E-2</v>
      </c>
      <c r="J34" s="28">
        <f t="shared" si="6"/>
        <v>2019</v>
      </c>
      <c r="K34" s="456">
        <v>9.0916666666666646E-3</v>
      </c>
      <c r="L34" s="28">
        <f t="shared" si="6"/>
        <v>2020</v>
      </c>
      <c r="M34" s="456">
        <v>9.4249999999999959E-3</v>
      </c>
      <c r="N34" s="457"/>
      <c r="O34" s="240">
        <f t="shared" si="0"/>
        <v>5</v>
      </c>
      <c r="P34" s="238">
        <f>IFERROR(IF(C34=0,"ERROR",IF(E34=0,"ERROR",IF(G34=0,"ERROR",IF(I34=0,"ERROR",IF(K34=0,"ERROR",IF(O34=0,"ERROR",IF(N34&lt;&gt;0,(((E34-C34)/C34)+((G34-E34)/E34)+((I34-G34)/G34)+((K34-I34)/I34)+((N34-K34)/K34))/O34,(((E34-C34)/C34)+((G34-E34)/E34)+((I34-G34)/G34)+((K34-I34)/I34)+((M34-K34))/K34)/O34))))))),"ERROR")</f>
        <v>0.48696430569666899</v>
      </c>
      <c r="Q34" s="98"/>
      <c r="R34" s="99"/>
      <c r="S34" s="224" t="s">
        <v>82</v>
      </c>
    </row>
    <row r="35" spans="1:19">
      <c r="A35" s="186" t="s">
        <v>96</v>
      </c>
      <c r="B35" s="28">
        <f t="shared" si="1"/>
        <v>2015</v>
      </c>
      <c r="C35" s="459">
        <f>IFERROR(IF(C34&lt;&gt;0,C34/SUM(C28:C34),0),"ERROR")</f>
        <v>0.18316831683168328</v>
      </c>
      <c r="D35" s="141">
        <f t="shared" si="2"/>
        <v>2016</v>
      </c>
      <c r="E35" s="459">
        <f>IFERROR(IF(E34&lt;&gt;0,E34/SUM(E28:E34),0),"ERROR")</f>
        <v>0.17633136094674554</v>
      </c>
      <c r="F35" s="141">
        <f t="shared" si="3"/>
        <v>2017</v>
      </c>
      <c r="G35" s="459">
        <f>IFERROR(IF(G34&lt;&gt;0,G34/SUM(G28:G34),0),"ERROR")</f>
        <v>4.1128084606345643E-2</v>
      </c>
      <c r="H35" s="141">
        <f t="shared" si="4"/>
        <v>2018</v>
      </c>
      <c r="I35" s="459">
        <f>IFERROR(IF(I34&lt;&gt;0,I34/SUM(I28:I34),0),"ERROR")</f>
        <v>0.14130434782608681</v>
      </c>
      <c r="J35" s="141">
        <f t="shared" si="6"/>
        <v>2019</v>
      </c>
      <c r="K35" s="459">
        <f>IFERROR(IF(K34&lt;&gt;0,K34/SUM(K28:K34),0),"ERROR")</f>
        <v>0.12438718504161439</v>
      </c>
      <c r="L35" s="141">
        <f t="shared" si="1"/>
        <v>2020</v>
      </c>
      <c r="M35" s="459">
        <f>IFERROR(IF(M34&lt;&gt;0,M34/SUM(M28:M34),0),"ERROR")</f>
        <v>0.15343915343915338</v>
      </c>
      <c r="N35" s="457"/>
      <c r="O35" s="305">
        <f>IF(SUM(C35,E35,G35,I35,K35,M35)&lt;&gt;0,MEDIAN(C35,E35,G35,I35,K35,M35),"No Data")</f>
        <v>0.14737175063262009</v>
      </c>
      <c r="P35" s="460"/>
      <c r="Q35" s="460"/>
      <c r="R35" s="460"/>
      <c r="S35" s="225"/>
    </row>
    <row r="36" spans="1:19" ht="15.75" thickBot="1">
      <c r="A36" s="226" t="s">
        <v>43</v>
      </c>
      <c r="B36" s="28">
        <f>B35</f>
        <v>2015</v>
      </c>
      <c r="C36" s="446">
        <v>43.877551020408163</v>
      </c>
      <c r="D36" s="28">
        <f>D35</f>
        <v>2016</v>
      </c>
      <c r="E36" s="446">
        <v>44.897959183673471</v>
      </c>
      <c r="F36" s="28">
        <f>F35</f>
        <v>2017</v>
      </c>
      <c r="G36" s="446">
        <v>51.020408163265301</v>
      </c>
      <c r="H36" s="28">
        <f>H35</f>
        <v>2018</v>
      </c>
      <c r="I36" s="446">
        <v>60.204081632653065</v>
      </c>
      <c r="J36" s="28">
        <f>J35</f>
        <v>2019</v>
      </c>
      <c r="K36" s="446">
        <v>48.469387755102041</v>
      </c>
      <c r="L36" s="461">
        <f>L35</f>
        <v>2020</v>
      </c>
      <c r="M36" s="462">
        <v>37.755102040816325</v>
      </c>
      <c r="N36" s="258"/>
      <c r="O36" s="306">
        <f>IF(SUM(C36,E36,G36,I36,K36,M36)&lt;&gt;0,MEDIAN(C36,E36,G36,I36,K36,M36),"No Data")</f>
        <v>46.683673469387756</v>
      </c>
      <c r="P36" s="259"/>
      <c r="Q36" s="259"/>
      <c r="R36" s="259"/>
      <c r="S36" s="260"/>
    </row>
    <row r="37" spans="1:19" ht="17.100000000000001" customHeight="1" thickTop="1">
      <c r="A37" s="312" t="s">
        <v>44</v>
      </c>
      <c r="B37" s="14"/>
      <c r="C37" s="46"/>
      <c r="D37" s="14"/>
      <c r="E37" s="14"/>
      <c r="F37" s="21" t="s">
        <v>291</v>
      </c>
      <c r="G37" s="14"/>
      <c r="H37" s="14"/>
      <c r="I37" s="14"/>
      <c r="J37" s="14"/>
      <c r="K37" s="282"/>
    </row>
    <row r="38" spans="1:19" ht="18">
      <c r="A38" s="227" t="s">
        <v>45</v>
      </c>
      <c r="B38" s="463">
        <f>IFERROR(IF(D14&lt;&gt;0,M28*1000000/D14,0),"ERROR")</f>
        <v>37.755102040816325</v>
      </c>
      <c r="C38" s="464">
        <v>46.683673469387756</v>
      </c>
      <c r="D38" s="465"/>
      <c r="K38" s="283"/>
    </row>
    <row r="39" spans="1:19">
      <c r="A39" s="183"/>
      <c r="B39" s="466"/>
      <c r="K39" s="283"/>
    </row>
    <row r="40" spans="1:19" ht="13.5" thickBot="1">
      <c r="A40" s="183"/>
      <c r="B40" s="449" t="str">
        <f>B16</f>
        <v>Proj. Year</v>
      </c>
      <c r="C40" s="449" t="s">
        <v>37</v>
      </c>
      <c r="D40" s="449" t="str">
        <f>D16</f>
        <v>Proj. Year</v>
      </c>
      <c r="E40" s="449" t="s">
        <v>37</v>
      </c>
      <c r="F40" s="449" t="str">
        <f>F16</f>
        <v>Proj. Year</v>
      </c>
      <c r="G40" s="449" t="s">
        <v>37</v>
      </c>
      <c r="H40" s="449" t="str">
        <f>H16</f>
        <v>Proj. Year</v>
      </c>
      <c r="I40" s="449" t="s">
        <v>37</v>
      </c>
      <c r="J40" s="449" t="str">
        <f>J16</f>
        <v>Proj. Year</v>
      </c>
      <c r="K40" s="277" t="s">
        <v>37</v>
      </c>
    </row>
    <row r="41" spans="1:19" ht="15">
      <c r="A41" s="186" t="s">
        <v>46</v>
      </c>
      <c r="B41" s="28">
        <f>B18</f>
        <v>2030</v>
      </c>
      <c r="C41" s="467">
        <v>4.5999999999999999E-2</v>
      </c>
      <c r="D41" s="468">
        <f>D18</f>
        <v>2040</v>
      </c>
      <c r="E41" s="469">
        <v>4.8000000000000001E-2</v>
      </c>
      <c r="F41" s="468">
        <f>F18</f>
        <v>2050</v>
      </c>
      <c r="G41" s="469">
        <v>5.0999999999999997E-2</v>
      </c>
      <c r="H41" s="468">
        <f>H18</f>
        <v>2060</v>
      </c>
      <c r="I41" s="469">
        <v>5.2999999999999999E-2</v>
      </c>
      <c r="J41" s="468">
        <f>J18</f>
        <v>2070</v>
      </c>
      <c r="K41" s="470">
        <v>5.6000000000000001E-2</v>
      </c>
      <c r="L41" s="233" t="s">
        <v>23</v>
      </c>
      <c r="M41" s="233" t="s">
        <v>47</v>
      </c>
    </row>
    <row r="42" spans="1:19" ht="44.1" customHeight="1" thickBot="1">
      <c r="A42" s="228" t="s">
        <v>48</v>
      </c>
      <c r="B42" s="471"/>
      <c r="C42" s="124">
        <f>IFERROR(IF(C38=0,B38*C18/1000000,C38*C18/1000000),"ERROR")</f>
        <v>4.5983418367346936E-2</v>
      </c>
      <c r="D42" s="119"/>
      <c r="E42" s="125">
        <f>IFERROR(IF(C38=0,B38*E18/1000000,C38*E18/1000000),"ERROR")</f>
        <v>4.8270918367346941E-2</v>
      </c>
      <c r="F42" s="119"/>
      <c r="G42" s="125">
        <f>IFERROR(IF(C38=0,B38*G18/1000000,C38*G18/1000000),"ERROR")</f>
        <v>5.0698469387755102E-2</v>
      </c>
      <c r="H42" s="119"/>
      <c r="I42" s="125">
        <f>IFERROR(IF(C38=0,B38*I18/1000000,C38*I18/1000000),"ERROR")</f>
        <v>5.3219387755102043E-2</v>
      </c>
      <c r="J42" s="119"/>
      <c r="K42" s="289">
        <f>IFERROR(IF(C38=0,B38*K18/1000000,C38*K18/1000000),"ERROR")</f>
        <v>5.5880357142857148E-2</v>
      </c>
      <c r="L42" s="287">
        <f>IFERROR(IF(C42=0,"ERROR",IF(E42=0,"ERROR",IF(G42=0,"ERROR",IF(I42=0,"ERROR",((((E42-C42)/C42)/(D41-B41)+((G42-E42)/E42)/(F41-D41)+((I42-G42)/G42)/(H41-F41)+((K42-I42)/I42)/(J41-H41))/4))))),"ERROR")</f>
        <v>4.9940021298999233E-3</v>
      </c>
      <c r="M42" s="328" t="s">
        <v>1636</v>
      </c>
    </row>
    <row r="43" spans="1:19" ht="44.1" customHeight="1" thickBot="1">
      <c r="A43" s="228" t="s">
        <v>1641</v>
      </c>
      <c r="B43" s="64" t="s">
        <v>15</v>
      </c>
      <c r="C43" s="126">
        <f>IF(C19&lt;&gt;"ERROR",IF(C38=0,B38*C19/1000000,C38*C19/1000000),"ERROR")</f>
        <v>4.6664999999999998E-2</v>
      </c>
      <c r="D43" s="127" t="s">
        <v>15</v>
      </c>
      <c r="E43" s="472">
        <f>IF(E19&lt;&gt;"ERROR",IF(C38=0,B38*E19/1000000,C38*E19/1000000),"ERROR")</f>
        <v>4.7598300000000003E-2</v>
      </c>
      <c r="F43" s="472"/>
      <c r="G43" s="472">
        <f>IF(G19&lt;&gt;"ERROR",IF(C38=0,B38*G19/1000000,C38*G19/1000000),"ERROR")</f>
        <v>4.8550265999999995E-2</v>
      </c>
      <c r="H43" s="472"/>
      <c r="I43" s="472">
        <f>IF(I19&lt;&gt;"ERROR",IF(C38=0,B38*I19/1000000,C38*I19/1000000),"ERROR")</f>
        <v>4.9521271319999997E-2</v>
      </c>
      <c r="J43" s="472"/>
      <c r="K43" s="473">
        <f>IF(K19&lt;&gt;"ERROR",IF(C38=0,B38*K19/1000000,C38*K19/1000000),"ERROR")</f>
        <v>5.0511696746399992E-2</v>
      </c>
      <c r="L43" s="288">
        <f>IF(C43=0,"ERROR",IF(E43=0,"ERROR",IF(G43=0,"ERROR",IF(I43=0,"ERROR",IF(G14="ERROR","ERROR",((((E43-C43)/C43)/(D41-B41)+((G43-E43)/E43)/(F41-D41)+((I43-G43)/G43)/(H41-F41)+((K43-I43)/I43)/(J41-H41))/4))))))</f>
        <v>1.999999999999997E-3</v>
      </c>
    </row>
    <row r="44" spans="1:19">
      <c r="A44" s="186" t="s">
        <v>30</v>
      </c>
      <c r="C44" s="119">
        <f>IFERROR(IF(C43&lt;&gt;"ERROR",IF(M42="C",ABS(C41-C43)/((C41+C43)/2),ABS(C41-C42)/((C41+C42)/2)),"ERROR"),"ERROR")</f>
        <v>1.4352776129067046E-2</v>
      </c>
      <c r="D44" s="119"/>
      <c r="E44" s="119">
        <f>IFERROR(IF(E43&lt;&gt;"ERROR",IF(M42="C",ABS(E41-E43)/((E41+E43)/2),ABS(E41-E42)/((E41+E42)/2)),"ERROR"),"ERROR")</f>
        <v>8.4039151323820182E-3</v>
      </c>
      <c r="F44" s="119"/>
      <c r="G44" s="119">
        <f>IFERROR(IF(G43&lt;&gt;"ERROR",IF(M42="C",ABS(G41-G43)/((G41+G43)/2),ABS(G41-G42)/((G41+G42)/2)),"ERROR"),"ERROR")</f>
        <v>4.9216021180696838E-2</v>
      </c>
      <c r="H44" s="119"/>
      <c r="I44" s="119">
        <f>IFERROR(IF(I43&lt;&gt;"ERROR",IF(M42="C",ABS(I41-I43)/((I41+I43)/2),ABS(I41-I42)/((I41+I42)/2)),"ERROR"),"ERROR")</f>
        <v>6.7863549392434538E-2</v>
      </c>
      <c r="J44" s="119"/>
      <c r="K44" s="291">
        <f>IFERROR(IF(K43&lt;&gt;"ERROR",IF(M42="C",ABS(K41-K43)/((K41+K43)/2),ABS(K41-K42)/((K41+K42)/2)),"ERROR"),"ERROR")</f>
        <v>0.10305540933532278</v>
      </c>
    </row>
    <row r="45" spans="1:19" ht="13.5" thickBot="1">
      <c r="A45" s="229" t="s">
        <v>31</v>
      </c>
      <c r="B45" s="15"/>
      <c r="C45" s="474" t="str">
        <f>IF(C43&lt;&gt;"ERROR",IF(AND(M42="b",C41&gt;C42),"No",IF(AND(M42="c",C41&gt;C43),"No","Yes")),"N/A")</f>
        <v>Yes</v>
      </c>
      <c r="D45" s="474"/>
      <c r="E45" s="474" t="str">
        <f>IF(E43&lt;&gt;"ERROR",IF(AND(M42="b",E41&gt;E42),"No",IF(AND(M42="c",E41&gt;E43),"No","Yes")),"N/A")</f>
        <v>No</v>
      </c>
      <c r="F45" s="474"/>
      <c r="G45" s="474" t="str">
        <f>IF(G43&lt;&gt;"ERROR",IF(AND(M42="b",G41&gt;G42),"No",IF(AND(M42="c",G41&gt;G43),"No","Yes")),"N/A")</f>
        <v>No</v>
      </c>
      <c r="H45" s="474"/>
      <c r="I45" s="474" t="str">
        <f>IF(I43&lt;&gt;"ERROR",IF(AND(M42="b",I41&gt;I42),"No",IF(AND(M42="c",I41&gt;I43),"No","Yes")),"N/A")</f>
        <v>No</v>
      </c>
      <c r="J45" s="474"/>
      <c r="K45" s="475" t="str">
        <f>IF(K43&lt;&gt;"ERROR",IF(AND(M42="b",K41&gt;K42),"No",IF(AND(M42="c",K41&gt;K43),"No","Yes")),"N/A")</f>
        <v>No</v>
      </c>
    </row>
    <row r="46" spans="1:19" ht="17.100000000000001" customHeight="1" thickTop="1">
      <c r="A46" s="312" t="s">
        <v>49</v>
      </c>
      <c r="B46" s="14"/>
      <c r="C46" s="14"/>
      <c r="D46" s="14"/>
      <c r="E46" s="14"/>
      <c r="F46" s="21" t="s">
        <v>291</v>
      </c>
      <c r="G46" s="21"/>
      <c r="H46" s="14"/>
      <c r="I46" s="14"/>
      <c r="J46" s="14"/>
      <c r="K46" s="282"/>
      <c r="N46" s="27"/>
    </row>
    <row r="47" spans="1:19" ht="15.75">
      <c r="A47" s="186" t="s">
        <v>73</v>
      </c>
      <c r="B47" s="476" t="s">
        <v>15</v>
      </c>
      <c r="K47" s="283"/>
    </row>
    <row r="48" spans="1:19">
      <c r="A48" s="186" t="s">
        <v>81</v>
      </c>
      <c r="B48" s="466"/>
      <c r="C48" s="477"/>
      <c r="E48" s="477"/>
      <c r="G48" s="477"/>
      <c r="I48" s="477"/>
      <c r="K48" s="304"/>
    </row>
    <row r="49" spans="1:12">
      <c r="A49" s="183"/>
      <c r="B49" s="449" t="str">
        <f>B40</f>
        <v>Proj. Year</v>
      </c>
      <c r="C49" s="449" t="s">
        <v>37</v>
      </c>
      <c r="D49" s="449" t="str">
        <f>D40</f>
        <v>Proj. Year</v>
      </c>
      <c r="E49" s="449" t="s">
        <v>37</v>
      </c>
      <c r="F49" s="449" t="str">
        <f>F40</f>
        <v>Proj. Year</v>
      </c>
      <c r="G49" s="449" t="s">
        <v>37</v>
      </c>
      <c r="H49" s="449" t="str">
        <f>H40</f>
        <v>Proj. Year</v>
      </c>
      <c r="I49" s="449" t="s">
        <v>37</v>
      </c>
      <c r="J49" s="449" t="str">
        <f>J40</f>
        <v>Proj. Year</v>
      </c>
      <c r="K49" s="277" t="s">
        <v>37</v>
      </c>
    </row>
    <row r="50" spans="1:12" ht="15">
      <c r="A50" s="186" t="s">
        <v>28</v>
      </c>
      <c r="B50" s="28">
        <f>B41</f>
        <v>2030</v>
      </c>
      <c r="C50" s="467">
        <v>7.0000000000000001E-3</v>
      </c>
      <c r="D50" s="28">
        <f>D41</f>
        <v>2040</v>
      </c>
      <c r="E50" s="467">
        <v>8.9999999999999993E-3</v>
      </c>
      <c r="F50" s="28">
        <f>F41</f>
        <v>2050</v>
      </c>
      <c r="G50" s="467">
        <v>1.0999999999999999E-2</v>
      </c>
      <c r="H50" s="28">
        <f>H41</f>
        <v>2060</v>
      </c>
      <c r="I50" s="467">
        <v>1.4E-2</v>
      </c>
      <c r="J50" s="28">
        <f>J41</f>
        <v>2070</v>
      </c>
      <c r="K50" s="470">
        <v>1.7999999999999999E-2</v>
      </c>
    </row>
    <row r="51" spans="1:12">
      <c r="A51" s="187" t="s">
        <v>29</v>
      </c>
      <c r="B51" s="3" t="s">
        <v>15</v>
      </c>
      <c r="C51" s="130">
        <f>IFERROR(IF(T26=1,IF(N29=0,M29*(1+P29)^(B50-L29),N29*(1+P29)^(B50-L29)),IF(T26=2,IF(N29=0,M29*(1+Q29)^(B50-L29),N29*(1+Q29)^(B50-L29)),IF(T26=3,IF(N29=0,M29*(1+R29)^(B50-L29),N29*(1+R29)^(B50-L29)),IF(T26=4,IF(N29=0,M29*(1+C48)^(B50-L29),N29*(1+C48)^(B50-L29)))))),"ERROR")</f>
        <v>8.3671165784336733E-3</v>
      </c>
      <c r="D51" s="130"/>
      <c r="E51" s="130">
        <f>IFERROR(IF(T26=1,IF(N29=0,M29*(1+P29)^(D50-L29),N29*(1+P29)^(D50-L29)),IF(T26=2,IF(N29=0,M29*(1+Q29)^(D50-L29),N29*(1+Q29)^(D50-L29)),IF(T26=3,IF(N29=0,M29*(1+R29)^(D50-L29),N29*(1+R29)^(D50-L29)),IF(T26=4,C51*(1+E48)^(D50-B50))))),"ERROR")</f>
        <v>1.0001234262442801E-2</v>
      </c>
      <c r="F51" s="130"/>
      <c r="G51" s="130">
        <f>IFERROR(IF(T26=1,IF(N29=0,M29*(1+P29)^(F50-L29),N29*(1+P29)^(F50-L29)),IF(T26=2,IF(N29=0,M29*(1+Q29)^(F50-L29),N29*(1+Q29)^(F50-L29)),IF(T26=3,IF(N29=0,M29*(1+R29)^(F50-L29),N29*(1+R29)^(F50-L29)),IF(T26=4,E51*(1+G48)^(F50-D50))))),"ERROR")</f>
        <v>1.1954499000297719E-2</v>
      </c>
      <c r="H51" s="130"/>
      <c r="I51" s="130">
        <f>IFERROR(IF(T26=1,IF(N29=0,M29*(1+P29)^(H50-L29),N29*(1+P29)^(H50-L29)),IF(T26=2,IF(N29=0,M29*(1+Q29)^(H50-L29),N29*(1+Q29)^(H50-L29)),IF(T26=3,IF(N29=0,M29*(1+R29)^(H50-L29),N29*(1+R29)^(H50-L29)),IF(T26=4,G51*(1+I48)^(H50-F50))))),"ERROR")</f>
        <v>1.4289240967465686E-2</v>
      </c>
      <c r="J51" s="130"/>
      <c r="K51" s="279">
        <f>IFERROR(IF(T26=1,IF(N29=0,M29*(1+P29)^(J50-L29),N29*(1+P29)^(J50-L29)),IF(T26=2,IF(N29=0,M29*(1+Q29)^(J50-L29),N29*(1+Q29)^(J50-L29)),IF(T26=3,IF(N29=0,M29*(1+R29)^(J50-L29),N29*(1+R29)^(J50-L29)),IF(T26=4,I51*(1+K48)^(J50-H50))))),"ERROR")</f>
        <v>1.707996357030225E-2</v>
      </c>
      <c r="L51" s="159" t="str">
        <f>IF(T26=1,"Historical Rate",IF(T26=2,"User's Rate",IF(T26=3,"Economic Rate",IF(T26=4,"Variable Rate","Rate Not Selected"))))</f>
        <v>User's Rate</v>
      </c>
    </row>
    <row r="52" spans="1:12">
      <c r="A52" s="186" t="s">
        <v>30</v>
      </c>
      <c r="C52" s="119">
        <f>IFERROR((ABS(C50-C51)/((C50+C51)/2)),"ERROR")</f>
        <v>0.17792753395940197</v>
      </c>
      <c r="D52" s="119"/>
      <c r="E52" s="119">
        <f>IFERROR((ABS(E50-E51)/((E50+E51)/2)),"ERROR")</f>
        <v>0.10538623424287841</v>
      </c>
      <c r="F52" s="119"/>
      <c r="G52" s="119">
        <f>IFERROR((ABS(G50-G51)/((G50+G51)/2)),"ERROR")</f>
        <v>8.3164437636851912E-2</v>
      </c>
      <c r="H52" s="119"/>
      <c r="I52" s="119">
        <f>IFERROR((ABS(I50-I51)/((I50+I51)/2)),"ERROR")</f>
        <v>2.0448831963949102E-2</v>
      </c>
      <c r="J52" s="119"/>
      <c r="K52" s="280">
        <f>IFERROR((ABS(K50-K51)/((K50+K51)/2)),"ERROR")</f>
        <v>5.2453670760173009E-2</v>
      </c>
    </row>
    <row r="53" spans="1:12" ht="13.5" thickBot="1">
      <c r="A53" s="230" t="s">
        <v>31</v>
      </c>
      <c r="C53" s="141" t="str">
        <f>IF(C50=C51,"N/A",IF(C50&gt;C51,"No","Yes"))</f>
        <v>Yes</v>
      </c>
      <c r="D53" s="141"/>
      <c r="E53" s="141" t="str">
        <f t="shared" ref="E53:K53" si="7">IF(E50=E51,"N/A",IF(E50&gt;E51,"No","Yes"))</f>
        <v>Yes</v>
      </c>
      <c r="F53" s="141"/>
      <c r="G53" s="141" t="str">
        <f t="shared" si="7"/>
        <v>Yes</v>
      </c>
      <c r="H53" s="141"/>
      <c r="I53" s="141" t="str">
        <f t="shared" si="7"/>
        <v>Yes</v>
      </c>
      <c r="J53" s="141"/>
      <c r="K53" s="478" t="str">
        <f t="shared" si="7"/>
        <v>No</v>
      </c>
    </row>
    <row r="54" spans="1:12" ht="17.100000000000001" customHeight="1" thickTop="1">
      <c r="A54" s="312" t="s">
        <v>50</v>
      </c>
      <c r="B54" s="14"/>
      <c r="C54" s="14"/>
      <c r="D54" s="14"/>
      <c r="E54" s="14"/>
      <c r="F54" s="21" t="s">
        <v>291</v>
      </c>
      <c r="G54" s="21"/>
      <c r="H54" s="14"/>
      <c r="I54" s="14"/>
      <c r="J54" s="14"/>
      <c r="K54" s="282"/>
    </row>
    <row r="55" spans="1:12" ht="15.75">
      <c r="A55" s="186" t="s">
        <v>73</v>
      </c>
      <c r="B55" s="476" t="s">
        <v>15</v>
      </c>
      <c r="K55" s="283"/>
    </row>
    <row r="56" spans="1:12">
      <c r="A56" s="186" t="s">
        <v>81</v>
      </c>
      <c r="B56" s="466"/>
      <c r="C56" s="477"/>
      <c r="E56" s="477"/>
      <c r="G56" s="477"/>
      <c r="I56" s="477"/>
      <c r="K56" s="304"/>
    </row>
    <row r="57" spans="1:12">
      <c r="A57" s="183"/>
      <c r="B57" s="449" t="str">
        <f>B49</f>
        <v>Proj. Year</v>
      </c>
      <c r="C57" s="449" t="s">
        <v>37</v>
      </c>
      <c r="D57" s="449" t="str">
        <f>D49</f>
        <v>Proj. Year</v>
      </c>
      <c r="E57" s="449" t="s">
        <v>37</v>
      </c>
      <c r="F57" s="449" t="str">
        <f>F49</f>
        <v>Proj. Year</v>
      </c>
      <c r="G57" s="449" t="s">
        <v>37</v>
      </c>
      <c r="H57" s="449" t="str">
        <f>H49</f>
        <v>Proj. Year</v>
      </c>
      <c r="I57" s="449" t="s">
        <v>37</v>
      </c>
      <c r="J57" s="449" t="str">
        <f>J49</f>
        <v>Proj. Year</v>
      </c>
      <c r="K57" s="277" t="s">
        <v>37</v>
      </c>
    </row>
    <row r="58" spans="1:12" ht="15">
      <c r="A58" s="186" t="s">
        <v>28</v>
      </c>
      <c r="B58" s="28">
        <f>B50</f>
        <v>2030</v>
      </c>
      <c r="C58" s="467">
        <v>0</v>
      </c>
      <c r="D58" s="28">
        <f>D50</f>
        <v>2040</v>
      </c>
      <c r="E58" s="467">
        <v>0</v>
      </c>
      <c r="F58" s="28">
        <f>F50</f>
        <v>2050</v>
      </c>
      <c r="G58" s="467">
        <v>0</v>
      </c>
      <c r="H58" s="28">
        <f>H50</f>
        <v>2060</v>
      </c>
      <c r="I58" s="467">
        <v>0</v>
      </c>
      <c r="J58" s="28">
        <f>J50</f>
        <v>2070</v>
      </c>
      <c r="K58" s="470">
        <v>0</v>
      </c>
    </row>
    <row r="59" spans="1:12">
      <c r="A59" s="187" t="s">
        <v>29</v>
      </c>
      <c r="B59" s="3" t="s">
        <v>15</v>
      </c>
      <c r="C59" s="130">
        <f>IFERROR(IF(U26=1,IF(N30=0,M30*(1+P30)^(B58-L30),N30*(1+P30)^(B58-L30)),IF(U26=2,IF(N30=0,M30*(1+Q30)^(B58-L30),N30*(1+Q30)^(B58-L30)),IF(U26=3,IF(N30=0,M30*(1+R30)^(B58-L30),N30*(1+R30)^(B58-L30)),IF(U26=4,IF(N30=0,M30*(1+C56)^(B58-L30),N30*(1+C56)^(B58-L30)))))),"ERROR")</f>
        <v>0</v>
      </c>
      <c r="D59" s="134"/>
      <c r="E59" s="130">
        <f>IFERROR(IF(U26=1,IF(N30=0,M30*(1+P30)^(D58-L30),N30*(1+P30)^(D58-L30)),IF(U26=2,IF(N30=0,M30*(1+Q30)^(D58-L30),N30*(1+Q30)^(D58-L30)),IF(U26=3,IF(N30=0,M30*(1+R30)^(D58-L30),N30*(1+R30)^(D58-L30)),IF(U26=4,C59*(1+E56)^(D58-B58))))),"ERROR")</f>
        <v>0</v>
      </c>
      <c r="F59" s="134"/>
      <c r="G59" s="130">
        <f>IFERROR(IF(U26=1,IF(N30=0,M30*(1+P30)^(F58-L30),N30*(1+P30)^(F58-L30)),IF(U26=2,IF(N30=0,M30*(1+Q30)^(F58-L30),N30*(1+Q30)^(F58-L30)),IF(U26=3,IF(N30=0,M30*(1+R30)^(F58-L30),N30*(1+R30)^(F58-L30)),IF(U26=4,E59*(1+G56)^(F58-D58))))),"ERROR")</f>
        <v>0</v>
      </c>
      <c r="H59" s="134"/>
      <c r="I59" s="130">
        <f>IFERROR(IF(U26=1,IF(N30=0,M30*(1+P30)^(H58-L30),N30*(1+P30)^(H58-L30)),IF(U26=2,IF(N30=0,M30*(1+Q30)^(H58-L30),N30*(1+Q30)^(H58-L30)),IF(U26=3,IF(N30=0,M30*(1+R30)^(H58-L30),N30*(1+R30)^(H58-L30)),IF(U26=4,G59*(1+I56)^(H58-F58))))),"ERROR")</f>
        <v>0</v>
      </c>
      <c r="J59" s="134"/>
      <c r="K59" s="279">
        <f>IFERROR(IF(U26=1,IF(N30=0,M30*(1+P30)^(J58-L30),N30*(1+P30)^(J58-L30)),IF(U26=2,IF(N30=0,M30*(1+Q30)^(J58-L30),N30*(1+Q30)^(J58-L30)),IF(U26=3,IF(N30=0,M30*(1+R30)^(J58-L30),N30*(1+R30)^(J58-L30)),IF(U26=4,I59*(1+K56)^(J58-H58))))),"ERROR")</f>
        <v>0</v>
      </c>
      <c r="L59" s="159" t="str">
        <f>IF(U26=1,"Historical Rate",IF(U26=2,"User's Rate",IF(U26=3,"Economic Rate",IF(U26=4,"Variable Rate","Rate Not Selected"))))</f>
        <v>Economic Rate</v>
      </c>
    </row>
    <row r="60" spans="1:12">
      <c r="A60" s="186" t="s">
        <v>30</v>
      </c>
      <c r="C60" s="119" t="str">
        <f>IFERROR((ABS(C58-C59)/((C58+C59)/2)),"ERROR")</f>
        <v>ERROR</v>
      </c>
      <c r="D60" s="119"/>
      <c r="E60" s="119" t="str">
        <f>IFERROR((ABS(E58-E59)/((E58+E59)/2)),"ERROR")</f>
        <v>ERROR</v>
      </c>
      <c r="F60" s="119"/>
      <c r="G60" s="119" t="str">
        <f>IFERROR((ABS(G58-G59)/((G58+G59)/2)),"ERROR")</f>
        <v>ERROR</v>
      </c>
      <c r="H60" s="119"/>
      <c r="I60" s="119" t="str">
        <f>IFERROR((ABS(I58-I59)/((I58+I59)/2)),"ERROR")</f>
        <v>ERROR</v>
      </c>
      <c r="J60" s="119"/>
      <c r="K60" s="280" t="str">
        <f>IFERROR((ABS(K58-K59)/((K58+K59)/2)),"ERROR")</f>
        <v>ERROR</v>
      </c>
    </row>
    <row r="61" spans="1:12" ht="13.5" thickBot="1">
      <c r="A61" s="230" t="s">
        <v>31</v>
      </c>
      <c r="C61" s="141" t="str">
        <f>IF(C58=C59,"N/A",IF(C58&gt;C59,"No","Yes"))</f>
        <v>N/A</v>
      </c>
      <c r="D61" s="141"/>
      <c r="E61" s="141" t="str">
        <f t="shared" ref="E61:K61" si="8">IF(E58=E59,"N/A",IF(E58&gt;E59,"No","Yes"))</f>
        <v>N/A</v>
      </c>
      <c r="F61" s="141"/>
      <c r="G61" s="141" t="str">
        <f t="shared" si="8"/>
        <v>N/A</v>
      </c>
      <c r="H61" s="141"/>
      <c r="I61" s="141" t="str">
        <f t="shared" si="8"/>
        <v>N/A</v>
      </c>
      <c r="J61" s="141"/>
      <c r="K61" s="475" t="str">
        <f t="shared" si="8"/>
        <v>N/A</v>
      </c>
    </row>
    <row r="62" spans="1:12" ht="17.100000000000001" customHeight="1" thickTop="1">
      <c r="A62" s="312" t="s">
        <v>51</v>
      </c>
      <c r="B62" s="14"/>
      <c r="C62" s="14"/>
      <c r="D62" s="14"/>
      <c r="E62" s="14"/>
      <c r="F62" s="21" t="s">
        <v>291</v>
      </c>
      <c r="G62" s="21"/>
      <c r="H62" s="14"/>
      <c r="I62" s="14"/>
      <c r="J62" s="14"/>
      <c r="K62" s="282"/>
    </row>
    <row r="63" spans="1:12" ht="15.75">
      <c r="A63" s="186" t="s">
        <v>73</v>
      </c>
      <c r="B63" s="476" t="s">
        <v>15</v>
      </c>
      <c r="K63" s="283"/>
    </row>
    <row r="64" spans="1:12">
      <c r="A64" s="186" t="s">
        <v>81</v>
      </c>
      <c r="B64" s="466"/>
      <c r="C64" s="477"/>
      <c r="E64" s="477"/>
      <c r="G64" s="477"/>
      <c r="I64" s="477"/>
      <c r="K64" s="304"/>
    </row>
    <row r="65" spans="1:12">
      <c r="A65" s="183"/>
      <c r="B65" s="449" t="str">
        <f>B57</f>
        <v>Proj. Year</v>
      </c>
      <c r="C65" s="449" t="s">
        <v>37</v>
      </c>
      <c r="D65" s="449" t="str">
        <f>D57</f>
        <v>Proj. Year</v>
      </c>
      <c r="E65" s="449" t="s">
        <v>37</v>
      </c>
      <c r="F65" s="449" t="str">
        <f>F57</f>
        <v>Proj. Year</v>
      </c>
      <c r="G65" s="449" t="s">
        <v>37</v>
      </c>
      <c r="H65" s="449" t="str">
        <f>H57</f>
        <v>Proj. Year</v>
      </c>
      <c r="I65" s="449" t="s">
        <v>37</v>
      </c>
      <c r="J65" s="449" t="str">
        <f>J57</f>
        <v>Proj. Year</v>
      </c>
      <c r="K65" s="277" t="s">
        <v>37</v>
      </c>
    </row>
    <row r="66" spans="1:12" ht="15">
      <c r="A66" s="186" t="s">
        <v>28</v>
      </c>
      <c r="B66" s="28">
        <f>B58</f>
        <v>2030</v>
      </c>
      <c r="C66" s="467">
        <v>4.0000000000000001E-3</v>
      </c>
      <c r="D66" s="28">
        <f>D58</f>
        <v>2040</v>
      </c>
      <c r="E66" s="467">
        <v>5.0000000000000001E-3</v>
      </c>
      <c r="F66" s="28">
        <f>F58</f>
        <v>2050</v>
      </c>
      <c r="G66" s="467">
        <v>5.0000000000000001E-3</v>
      </c>
      <c r="H66" s="28">
        <f>H58</f>
        <v>2060</v>
      </c>
      <c r="I66" s="467">
        <v>6.0000000000000001E-3</v>
      </c>
      <c r="J66" s="28">
        <f>J58</f>
        <v>2070</v>
      </c>
      <c r="K66" s="470">
        <v>7.0000000000000001E-3</v>
      </c>
    </row>
    <row r="67" spans="1:12">
      <c r="A67" s="187" t="s">
        <v>29</v>
      </c>
      <c r="B67" s="3" t="s">
        <v>15</v>
      </c>
      <c r="C67" s="130">
        <f>IFERROR(IF(V26=1,IF(N31=0,M31*(1+P31)^(B66-L31),N31*(1+P31)^(B66-L31)),IF(V26=2,IF(N31=0,M31*(1+Q31)^(B66-L31),N31*(1+Q31)^(B66-L31)),IF(V26=3,IF(N31=0,M31*(1+R31)^(B66-L31),N31*(1+R31)^(B66-L31)),IF(V26=4,IF(N31=0,M31*(1+C64)^(B66-L31),N31*(1+C64)^(B66-L31)))))),"ERROR")</f>
        <v>4.2045605281631569E-3</v>
      </c>
      <c r="D67" s="134"/>
      <c r="E67" s="130">
        <f>IFERROR(IF(V26=1,IF(N31=0,M31*(1+P31)^(D66-L31),N31*(1+P31)^(D66-L31)),IF(V26=2,IF(N31=0,M31*(1+Q31)^(D66-L31),N31*(1+Q31)^(D66-L31)),IF(V26=3,IF(N31=0,M31*(1+R31)^(D66-L31),N31*(1+R31)^(D66-L31)),IF(V26=4,C67*(1+E64)^(D66-B66))))),"ERROR")</f>
        <v>4.41958230874691E-3</v>
      </c>
      <c r="F67" s="134"/>
      <c r="G67" s="130">
        <f>IFERROR(IF(V26=1,IF(N31=0,M31*(1+P31)^(F66-L31),N31*(1+P31)^(F66-L31)),IF(V26=2,IF(N31=0,M31*(1+Q31)^(F66-L31),N31*(1+Q31)^(F66-L31)),IF(V26=3,IF(N31=0,M31*(1+R31)^(F66-L31),N31*(1+R31)^(F66-L31)),IF(V26=4,E67*(1+G64)^(F66-D66))))),"ERROR")</f>
        <v>4.6456003315813628E-3</v>
      </c>
      <c r="H67" s="134"/>
      <c r="I67" s="130">
        <f>IFERROR(IF(V26=1,IF(N31=0,M31*(1+P31)^(H66-L31),M31*(1+P31)^(H66-L31)),IF(V26=2,IF(N31=0,M31*(1+Q31)^(H66-L31),N31*(1+Q31)^(H66-L31)),IF(V26=3,IF(N31=0,M31*(1+R31)^(H66-L31),N31*(1+R31)^(H66-L31)),IF(V26=4,G67*(1+I64)^(H66-F66))))),"ERROR")</f>
        <v>4.8831769459471664E-3</v>
      </c>
      <c r="J67" s="134"/>
      <c r="K67" s="279">
        <f>IFERROR(IF(V26=1,IF(N31=0,M31*(1+P31)^(J66-L31),N31*(1+P31)^(J66-L31)),IF(V26=2,IF(N31=0,M31*(1+Q31)^(J66-L31),N31*(1+Q31)^(J66-L31)),IF(V26=3,IF(N31=0,M31*(1+R31)^(J66-L31),N31*(1+R31)^(J66-L31)),IF(V26=4,I67*(1+K64)^(J66-H66))))),"ERROR")</f>
        <v>5.1329032597414405E-3</v>
      </c>
      <c r="L67" s="159" t="str">
        <f>IF(V26=1,"Historical Rate",IF(V26=2,"User's Rate",IF(V26=3,"Economic Rate",IF(V26=4,"Variable Rate","Rate Not Selected"))))</f>
        <v>User's Rate</v>
      </c>
    </row>
    <row r="68" spans="1:12">
      <c r="A68" s="186" t="s">
        <v>30</v>
      </c>
      <c r="C68" s="119">
        <f>IFERROR((ABS(C66-C67)/((C66+C67)/2)),"ERROR")</f>
        <v>4.9865078686659146E-2</v>
      </c>
      <c r="D68" s="119"/>
      <c r="E68" s="119">
        <f>IFERROR((ABS(E66-E67)/((E66+E67)/2)),"ERROR")</f>
        <v>0.12323639673791507</v>
      </c>
      <c r="F68" s="119"/>
      <c r="G68" s="119">
        <f>IFERROR((ABS(G66-G67)/((G66+G67)/2)),"ERROR")</f>
        <v>7.3484211710135139E-2</v>
      </c>
      <c r="H68" s="119"/>
      <c r="I68" s="119">
        <f>IFERROR((ABS(I66-I67)/((I66+I67)/2)),"ERROR")</f>
        <v>0.20523842616906682</v>
      </c>
      <c r="J68" s="119"/>
      <c r="K68" s="280">
        <f>IFERROR((ABS(K66-K67)/((K66+K67)/2)),"ERROR")</f>
        <v>0.30777410818955936</v>
      </c>
    </row>
    <row r="69" spans="1:12" ht="13.5" thickBot="1">
      <c r="A69" s="230" t="s">
        <v>31</v>
      </c>
      <c r="C69" s="141" t="str">
        <f>IF(C66=C67,"N/A", IF(C66&gt;C67,"No","Yes"))</f>
        <v>Yes</v>
      </c>
      <c r="D69" s="141"/>
      <c r="E69" s="141" t="str">
        <f t="shared" ref="E69:K69" si="9">IF(E66=E67,"N/A", IF(E66&gt;E67,"No","Yes"))</f>
        <v>No</v>
      </c>
      <c r="F69" s="141"/>
      <c r="G69" s="141" t="str">
        <f t="shared" si="9"/>
        <v>No</v>
      </c>
      <c r="H69" s="141"/>
      <c r="I69" s="141" t="str">
        <f t="shared" si="9"/>
        <v>No</v>
      </c>
      <c r="J69" s="141"/>
      <c r="K69" s="475" t="str">
        <f t="shared" si="9"/>
        <v>No</v>
      </c>
    </row>
    <row r="70" spans="1:12" ht="15" customHeight="1" thickTop="1">
      <c r="A70" s="312" t="s">
        <v>72</v>
      </c>
      <c r="B70" s="14"/>
      <c r="C70" s="14"/>
      <c r="D70" s="14"/>
      <c r="E70" s="14"/>
      <c r="F70" s="21" t="s">
        <v>291</v>
      </c>
      <c r="G70" s="21"/>
      <c r="H70" s="14"/>
      <c r="I70" s="14"/>
      <c r="J70" s="14"/>
      <c r="K70" s="282"/>
    </row>
    <row r="71" spans="1:12" ht="15.75">
      <c r="A71" s="186" t="s">
        <v>73</v>
      </c>
      <c r="B71" s="476" t="s">
        <v>15</v>
      </c>
      <c r="K71" s="283"/>
    </row>
    <row r="72" spans="1:12">
      <c r="A72" s="186" t="s">
        <v>81</v>
      </c>
      <c r="B72" s="466"/>
      <c r="C72" s="477"/>
      <c r="E72" s="477"/>
      <c r="G72" s="477"/>
      <c r="I72" s="477"/>
      <c r="K72" s="304"/>
    </row>
    <row r="73" spans="1:12">
      <c r="A73" s="183"/>
      <c r="B73" s="449" t="str">
        <f>B65</f>
        <v>Proj. Year</v>
      </c>
      <c r="C73" s="449" t="s">
        <v>37</v>
      </c>
      <c r="D73" s="449" t="str">
        <f>D65</f>
        <v>Proj. Year</v>
      </c>
      <c r="E73" s="449" t="s">
        <v>37</v>
      </c>
      <c r="F73" s="449" t="str">
        <f>F65</f>
        <v>Proj. Year</v>
      </c>
      <c r="G73" s="449" t="s">
        <v>37</v>
      </c>
      <c r="H73" s="449" t="str">
        <f>H65</f>
        <v>Proj. Year</v>
      </c>
      <c r="I73" s="449" t="s">
        <v>37</v>
      </c>
      <c r="J73" s="449" t="str">
        <f>J65</f>
        <v>Proj. Year</v>
      </c>
      <c r="K73" s="277" t="s">
        <v>37</v>
      </c>
    </row>
    <row r="74" spans="1:12" ht="15">
      <c r="A74" s="186" t="s">
        <v>28</v>
      </c>
      <c r="B74" s="28">
        <f>B66</f>
        <v>2030</v>
      </c>
      <c r="C74" s="467">
        <v>4.0000000000000001E-3</v>
      </c>
      <c r="D74" s="28">
        <f>D66</f>
        <v>2040</v>
      </c>
      <c r="E74" s="467">
        <v>4.0000000000000001E-3</v>
      </c>
      <c r="F74" s="28">
        <f>F66</f>
        <v>2050</v>
      </c>
      <c r="G74" s="467">
        <v>5.0000000000000001E-3</v>
      </c>
      <c r="H74" s="28">
        <f>H66</f>
        <v>2060</v>
      </c>
      <c r="I74" s="467">
        <v>5.0000000000000001E-3</v>
      </c>
      <c r="J74" s="28">
        <f>J66</f>
        <v>2070</v>
      </c>
      <c r="K74" s="470">
        <v>6.0000000000000001E-3</v>
      </c>
    </row>
    <row r="75" spans="1:12">
      <c r="A75" s="187" t="s">
        <v>29</v>
      </c>
      <c r="B75" s="3" t="s">
        <v>15</v>
      </c>
      <c r="C75" s="130">
        <f>IFERROR(IF(W26=1,IF(N32=0,M32*(1+P32)^(B74-L32),N32*(1+P32)^(B74-L32)),IF(W26=2,IF(N32=0,M32*(1+Q32)^(B74-L32),N32*(1+Q32)^(B74-L32)),IF(W26=4,IF(N32=0,M32*(1+C72)^(B74-L32),N32*(1+C72)^(B74-L32))))),"ERROR")</f>
        <v>4.2045605281631569E-3</v>
      </c>
      <c r="D75" s="134"/>
      <c r="E75" s="130">
        <f>IFERROR(IF(W26=1,IF(N32=0,M32*(1+P32)^(D74-L32),N32*(1+P32)^(D74-L32)),IF(W26=2,IF(N32=0,M32*(1+Q32)^(D74-L32),N32*(1+Q32)^(D74-L32)),IF(W26=4,C75*(1+E72)^(D74-B74)))),"ERROR")</f>
        <v>4.41958230874691E-3</v>
      </c>
      <c r="F75" s="134"/>
      <c r="G75" s="130">
        <f>IFERROR(IF(W26=1,IF(N32=0,M32*(1+P32)^(F74-L32),N32*(1+P32)^(F74-L32)),IF(W26=2,IF(N32=0,M32*(1+Q32)^(F74-L32),N32*(1+Q32)^(F74-L32)),IF(W26=4,E75*(1+G72)^(F74-D74)))),"ERROR")</f>
        <v>4.6456003315813628E-3</v>
      </c>
      <c r="H75" s="134"/>
      <c r="I75" s="130">
        <f>IFERROR(IF(W26=1,IF(N32=0,M32*(1+P32)^(H74-L32),N32*(1+P32)^(H74-L32)),IF(W26=2,IF(N32=0,M32*(1+Q32)^(H74-L32),N32*(1+Q32)^(H74-L32)),IF(W26=4,G75*(1+I72)^(H74-F74)))),"ERROR")</f>
        <v>4.8831769459471664E-3</v>
      </c>
      <c r="J75" s="134"/>
      <c r="K75" s="279">
        <f>IFERROR(IF(W26=1,IF(N32=0,M32*(1+P32)^(J74-L32),N32*(1+P32)^(J74-L32)),IF(W26=2,IF(N32=0,M32*(1+Q32)^(J74-L32),N32*(1+Q32)^(J74-L32)),IF(W26=4,I75*(1+K72)^(J74-H74)))),"ERROR")</f>
        <v>5.1329032597414405E-3</v>
      </c>
      <c r="L75" s="159" t="str">
        <f>IF(W26=1,"Historical Rate",IF(W26=2,"User's Rate",IF(W26=4,"Variable Rate","Rate Not Selected")))</f>
        <v>User's Rate</v>
      </c>
    </row>
    <row r="76" spans="1:12">
      <c r="A76" s="186" t="s">
        <v>30</v>
      </c>
      <c r="C76" s="119">
        <f>IFERROR((ABS(C74-C75)/((C74+C75)/2)),"ERROR")</f>
        <v>4.9865078686659146E-2</v>
      </c>
      <c r="D76" s="119"/>
      <c r="E76" s="119">
        <f>IFERROR((ABS(E74-E75)/((E74+E75)/2)),"ERROR")</f>
        <v>9.9668200478547617E-2</v>
      </c>
      <c r="F76" s="119"/>
      <c r="G76" s="119">
        <f>IFERROR((ABS(G74-G75)/((G74+G75)/2)),"ERROR")</f>
        <v>7.3484211710135139E-2</v>
      </c>
      <c r="H76" s="119"/>
      <c r="I76" s="119">
        <f>IFERROR((ABS(I74-I75)/((I74+I75)/2)),"ERROR")</f>
        <v>2.3640789736288137E-2</v>
      </c>
      <c r="J76" s="119"/>
      <c r="K76" s="280">
        <f>IFERROR((ABS(K74-K75)/((K74+K75)/2)),"ERROR")</f>
        <v>0.15577189885303969</v>
      </c>
    </row>
    <row r="77" spans="1:12" ht="13.5" thickBot="1">
      <c r="A77" s="231" t="s">
        <v>31</v>
      </c>
      <c r="B77" s="479"/>
      <c r="C77" s="480" t="str">
        <f>IF(C74=C75,"N/A", IF(C74&gt;C75,"No","Yes"))</f>
        <v>Yes</v>
      </c>
      <c r="D77" s="480"/>
      <c r="E77" s="480" t="str">
        <f t="shared" ref="E77:K77" si="10">IF(E74=E75,"N/A", IF(E74&gt;E75,"No","Yes"))</f>
        <v>Yes</v>
      </c>
      <c r="F77" s="480"/>
      <c r="G77" s="480" t="str">
        <f t="shared" si="10"/>
        <v>No</v>
      </c>
      <c r="H77" s="480"/>
      <c r="I77" s="480" t="str">
        <f t="shared" si="10"/>
        <v>No</v>
      </c>
      <c r="J77" s="480"/>
      <c r="K77" s="481" t="str">
        <f t="shared" si="10"/>
        <v>No</v>
      </c>
    </row>
    <row r="78" spans="1:12" ht="17.100000000000001" customHeight="1" thickTop="1">
      <c r="A78" s="312" t="s">
        <v>92</v>
      </c>
      <c r="B78" s="14"/>
      <c r="C78" s="14"/>
      <c r="D78" s="14"/>
      <c r="E78" s="14"/>
      <c r="F78" s="21" t="s">
        <v>291</v>
      </c>
      <c r="G78" s="21"/>
      <c r="H78" s="14"/>
      <c r="I78" s="14"/>
      <c r="J78" s="14"/>
      <c r="K78" s="282"/>
    </row>
    <row r="79" spans="1:12">
      <c r="A79" s="186"/>
      <c r="B79" s="476" t="s">
        <v>15</v>
      </c>
      <c r="K79" s="283"/>
    </row>
    <row r="80" spans="1:12">
      <c r="A80" s="186"/>
      <c r="B80" s="466"/>
      <c r="C80" s="477">
        <v>1.4999999999999999E-2</v>
      </c>
      <c r="E80" s="477">
        <v>5.0000000000000001E-3</v>
      </c>
      <c r="G80" s="477">
        <v>5.0000000000000001E-3</v>
      </c>
      <c r="I80" s="477">
        <v>5.0000000000000001E-3</v>
      </c>
      <c r="K80" s="304">
        <v>6.0000000000000001E-3</v>
      </c>
    </row>
    <row r="81" spans="1:12">
      <c r="A81" s="183"/>
      <c r="B81" s="449" t="str">
        <f>B73</f>
        <v>Proj. Year</v>
      </c>
      <c r="C81" s="449" t="s">
        <v>37</v>
      </c>
      <c r="D81" s="449" t="str">
        <f>D73</f>
        <v>Proj. Year</v>
      </c>
      <c r="E81" s="449" t="s">
        <v>37</v>
      </c>
      <c r="F81" s="449" t="str">
        <f>F73</f>
        <v>Proj. Year</v>
      </c>
      <c r="G81" s="449" t="s">
        <v>37</v>
      </c>
      <c r="H81" s="449" t="str">
        <f>H73</f>
        <v>Proj. Year</v>
      </c>
      <c r="I81" s="449" t="s">
        <v>37</v>
      </c>
      <c r="J81" s="449" t="str">
        <f>J73</f>
        <v>Proj. Year</v>
      </c>
      <c r="K81" s="277" t="s">
        <v>37</v>
      </c>
    </row>
    <row r="82" spans="1:12" ht="15">
      <c r="A82" s="186" t="s">
        <v>28</v>
      </c>
      <c r="B82" s="28">
        <f>B74</f>
        <v>2030</v>
      </c>
      <c r="C82" s="467">
        <v>0.01</v>
      </c>
      <c r="D82" s="28">
        <f>D74</f>
        <v>2040</v>
      </c>
      <c r="E82" s="467">
        <v>1.0999999999999999E-2</v>
      </c>
      <c r="F82" s="28">
        <f>F74</f>
        <v>2050</v>
      </c>
      <c r="G82" s="467">
        <v>1.2E-2</v>
      </c>
      <c r="H82" s="28">
        <f>H74</f>
        <v>2060</v>
      </c>
      <c r="I82" s="467">
        <v>1.2999999999999999E-2</v>
      </c>
      <c r="J82" s="28">
        <f>J74</f>
        <v>2070</v>
      </c>
      <c r="K82" s="470">
        <v>1.4E-2</v>
      </c>
    </row>
    <row r="83" spans="1:12">
      <c r="A83" s="187" t="s">
        <v>29</v>
      </c>
      <c r="B83" s="3" t="s">
        <v>15</v>
      </c>
      <c r="C83" s="130">
        <v>1.093809727586202E-2</v>
      </c>
      <c r="D83" s="134"/>
      <c r="E83" s="130">
        <v>1.1497473014824599E-2</v>
      </c>
      <c r="F83" s="134"/>
      <c r="G83" s="130">
        <v>1.208545530293814E-2</v>
      </c>
      <c r="H83" s="134"/>
      <c r="I83" s="130">
        <v>1.2703507082903452E-2</v>
      </c>
      <c r="J83" s="134"/>
      <c r="K83" s="279">
        <v>1.3486629946660115E-2</v>
      </c>
      <c r="L83" s="159" t="str">
        <f>IF(X26=1,"Historical Rate",IF(X26=4,"Variable Rate",IF(X26="","Goal Seek")))</f>
        <v>Variable Rate</v>
      </c>
    </row>
    <row r="84" spans="1:12">
      <c r="A84" s="186" t="s">
        <v>30</v>
      </c>
      <c r="C84" s="119">
        <f>IFERROR((ABS(C82-C83)/((C82+C83)/2)),"ERROR")</f>
        <v>8.9606735846382984E-2</v>
      </c>
      <c r="D84" s="119"/>
      <c r="E84" s="119">
        <f>IFERROR((ABS(E82-E83)/((E82+E83)/2)),"ERROR")</f>
        <v>4.422479044617967E-2</v>
      </c>
      <c r="F84" s="119"/>
      <c r="G84" s="119">
        <f>IFERROR((ABS(G82-G83)/((G82+G83)/2)),"ERROR")</f>
        <v>7.0960089284851698E-3</v>
      </c>
      <c r="H84" s="119"/>
      <c r="I84" s="119">
        <f>IFERROR((ABS(I82-I83)/((I82+I83)/2)),"ERROR")</f>
        <v>2.3070230544045684E-2</v>
      </c>
      <c r="J84" s="119"/>
      <c r="K84" s="280">
        <f>IFERROR((ABS(K82-K83)/((K82+K83)/2)),"ERROR")</f>
        <v>3.7354164867509684E-2</v>
      </c>
    </row>
    <row r="85" spans="1:12">
      <c r="A85" s="186" t="s">
        <v>99</v>
      </c>
      <c r="C85" s="308">
        <f>IFERROR(IF(AND(C83&lt;&gt;0,M42="b"),C83/(C42+C51+C59+C67+C75+C83+C90),C83/(C43+C51+C59+C67+C75+C83+C90)),"ERROR")</f>
        <v>0.1470582829088993</v>
      </c>
      <c r="D85" s="310"/>
      <c r="E85" s="308">
        <f>IFERROR(IF(AND(E83&lt;&gt;0,M42="b"),E83/(E42+E51+E59+E67+E75+E83+E90),E83/(E43+E51+E59+E67+E75+E83+E90)),"ERROR")</f>
        <v>0.14752422059361434</v>
      </c>
      <c r="F85" s="310"/>
      <c r="G85" s="308">
        <f>IFERROR(IF(AND(G83&lt;&gt;0,M42="b"),G83/(G42+G51+G59+G67+G75+G83+G90),G83/(G43+G51+G59+G67+G75+G83+G90)),"ERROR")</f>
        <v>0.14759703923430456</v>
      </c>
      <c r="H85" s="310"/>
      <c r="I85" s="308">
        <f>IFERROR(IF(AND(I83&lt;&gt;0,M42="b"),I83/(I42+I51+I59+I67+I75+I83+I90),I83/(I43+I51+I59+I67+I75+I83+I90)),"ERROR")</f>
        <v>0.14723518921608095</v>
      </c>
      <c r="J85" s="310"/>
      <c r="K85" s="309">
        <f>IFERROR(IF(AND(K83&lt;&gt;0,M42="b"),K83/(K42+K51+K59+K67+K75+K83+K90),K83/(K43+K51+K59+K67+K75+K83+K90)),"ERROR")</f>
        <v>0.14764643169795896</v>
      </c>
    </row>
    <row r="86" spans="1:12" ht="13.5" thickBot="1">
      <c r="A86" s="231" t="s">
        <v>31</v>
      </c>
      <c r="B86" s="479"/>
      <c r="C86" s="480" t="str">
        <f>IF(C82=C83,"N/A", IF(C82&gt;C83,"No","Yes"))</f>
        <v>Yes</v>
      </c>
      <c r="D86" s="480"/>
      <c r="E86" s="480" t="str">
        <f t="shared" ref="E86" si="11">IF(E82=E83,"N/A", IF(E82&gt;E83,"No","Yes"))</f>
        <v>Yes</v>
      </c>
      <c r="F86" s="480"/>
      <c r="G86" s="480" t="str">
        <f t="shared" ref="G86" si="12">IF(G82=G83,"N/A", IF(G82&gt;G83,"No","Yes"))</f>
        <v>Yes</v>
      </c>
      <c r="H86" s="480"/>
      <c r="I86" s="480" t="str">
        <f t="shared" ref="I86" si="13">IF(I82=I83,"N/A", IF(I82&gt;I83,"No","Yes"))</f>
        <v>No</v>
      </c>
      <c r="J86" s="480"/>
      <c r="K86" s="481" t="str">
        <f t="shared" ref="K86" si="14">IF(K82=K83,"N/A", IF(K82&gt;K83,"No","Yes"))</f>
        <v>No</v>
      </c>
    </row>
    <row r="87" spans="1:12" ht="17.100000000000001" customHeight="1" thickTop="1">
      <c r="A87" s="312" t="s">
        <v>97</v>
      </c>
      <c r="B87" s="14"/>
      <c r="C87" s="14"/>
      <c r="D87" s="14"/>
      <c r="E87" s="14"/>
      <c r="F87" s="21"/>
      <c r="G87" s="21"/>
      <c r="H87" s="14"/>
      <c r="I87" s="14"/>
      <c r="J87" s="14"/>
      <c r="K87" s="282"/>
    </row>
    <row r="88" spans="1:12">
      <c r="A88" s="186"/>
      <c r="B88" s="476" t="s">
        <v>15</v>
      </c>
      <c r="K88" s="283"/>
    </row>
    <row r="89" spans="1:12">
      <c r="A89" s="183"/>
      <c r="B89" s="449" t="str">
        <f>B81</f>
        <v>Proj. Year</v>
      </c>
      <c r="C89" s="449" t="s">
        <v>37</v>
      </c>
      <c r="D89" s="449" t="str">
        <f>D81</f>
        <v>Proj. Year</v>
      </c>
      <c r="E89" s="449" t="s">
        <v>37</v>
      </c>
      <c r="F89" s="449" t="str">
        <f>F81</f>
        <v>Proj. Year</v>
      </c>
      <c r="G89" s="449" t="s">
        <v>37</v>
      </c>
      <c r="H89" s="449" t="str">
        <f>H81</f>
        <v>Proj. Year</v>
      </c>
      <c r="I89" s="449" t="s">
        <v>37</v>
      </c>
      <c r="J89" s="449" t="str">
        <f>J81</f>
        <v>Proj. Year</v>
      </c>
      <c r="K89" s="277" t="s">
        <v>37</v>
      </c>
    </row>
    <row r="90" spans="1:12" ht="15.75" thickBot="1">
      <c r="A90" s="314" t="s">
        <v>290</v>
      </c>
      <c r="B90" s="482">
        <f>B82</f>
        <v>2030</v>
      </c>
      <c r="C90" s="467">
        <v>0</v>
      </c>
      <c r="D90" s="482">
        <f>D82</f>
        <v>2040</v>
      </c>
      <c r="E90" s="467">
        <v>0</v>
      </c>
      <c r="F90" s="482">
        <f>F82</f>
        <v>2050</v>
      </c>
      <c r="G90" s="467">
        <v>0</v>
      </c>
      <c r="H90" s="482">
        <f>H82</f>
        <v>2060</v>
      </c>
      <c r="I90" s="467">
        <v>0</v>
      </c>
      <c r="J90" s="482">
        <f>J82</f>
        <v>2070</v>
      </c>
      <c r="K90" s="483">
        <v>0</v>
      </c>
    </row>
    <row r="91" spans="1:12" ht="17.100000000000001" customHeight="1" thickTop="1">
      <c r="A91" s="312" t="s">
        <v>111</v>
      </c>
      <c r="B91" s="14"/>
      <c r="C91" s="14"/>
      <c r="D91" s="14"/>
      <c r="E91" s="14"/>
      <c r="F91" s="21"/>
      <c r="G91" s="21"/>
      <c r="H91" s="14"/>
      <c r="I91" s="14"/>
      <c r="J91" s="14"/>
      <c r="K91" s="282"/>
    </row>
    <row r="92" spans="1:12">
      <c r="A92" s="186"/>
      <c r="B92" s="476" t="s">
        <v>15</v>
      </c>
      <c r="K92" s="283"/>
    </row>
    <row r="93" spans="1:12">
      <c r="A93" s="183"/>
      <c r="B93" s="449" t="str">
        <f>B89</f>
        <v>Proj. Year</v>
      </c>
      <c r="C93" s="449" t="s">
        <v>37</v>
      </c>
      <c r="D93" s="449" t="str">
        <f>D89</f>
        <v>Proj. Year</v>
      </c>
      <c r="E93" s="449" t="s">
        <v>37</v>
      </c>
      <c r="F93" s="449" t="str">
        <f>F89</f>
        <v>Proj. Year</v>
      </c>
      <c r="G93" s="449" t="s">
        <v>37</v>
      </c>
      <c r="H93" s="449" t="str">
        <f>H89</f>
        <v>Proj. Year</v>
      </c>
      <c r="I93" s="449" t="s">
        <v>37</v>
      </c>
      <c r="J93" s="449" t="str">
        <f>J89</f>
        <v>Proj. Year</v>
      </c>
      <c r="K93" s="277" t="s">
        <v>37</v>
      </c>
    </row>
    <row r="94" spans="1:12" ht="15.75" thickBot="1">
      <c r="A94" s="313" t="s">
        <v>289</v>
      </c>
      <c r="B94" s="484">
        <f>B90</f>
        <v>2030</v>
      </c>
      <c r="C94" s="485">
        <v>0</v>
      </c>
      <c r="D94" s="484">
        <f>D90</f>
        <v>2040</v>
      </c>
      <c r="E94" s="485">
        <v>0</v>
      </c>
      <c r="F94" s="484">
        <f>F90</f>
        <v>2050</v>
      </c>
      <c r="G94" s="485">
        <v>0</v>
      </c>
      <c r="H94" s="484">
        <f>H90</f>
        <v>2060</v>
      </c>
      <c r="I94" s="485">
        <v>0</v>
      </c>
      <c r="J94" s="484">
        <f>J90</f>
        <v>2070</v>
      </c>
      <c r="K94" s="486">
        <v>0</v>
      </c>
    </row>
    <row r="101" spans="3:5">
      <c r="C101" s="176"/>
    </row>
    <row r="102" spans="3:5">
      <c r="C102" s="177"/>
      <c r="D102" s="177"/>
      <c r="E102" s="177"/>
    </row>
  </sheetData>
  <sheetProtection algorithmName="SHA-512" hashValue="NOiCzOgbmKl2U63MijmL/ucnRf8ihBkPrpyHf+smI3XSf/L6zoUhbjtJ0dWqB8GDObtzmRPIhHqym6QuRp8lCA==" saltValue="H1xQoDotmjwO86PG9UEm4g==" spinCount="100000" sheet="1" objects="1" scenarios="1"/>
  <mergeCells count="5">
    <mergeCell ref="N9:Q9"/>
    <mergeCell ref="H12:I12"/>
    <mergeCell ref="I13:J13"/>
    <mergeCell ref="T22:X22"/>
    <mergeCell ref="P24:S24"/>
  </mergeCells>
  <conditionalFormatting sqref="C21:K21 C61:K61 C69:K69 C77:K77 C53:K53 C45:K45">
    <cfRule type="cellIs" dxfId="58" priority="4" stopIfTrue="1" operator="equal">
      <formula>"No"</formula>
    </cfRule>
    <cfRule type="cellIs" dxfId="57" priority="5" stopIfTrue="1" operator="equal">
      <formula>"Yes"</formula>
    </cfRule>
  </conditionalFormatting>
  <conditionalFormatting sqref="P28:P34">
    <cfRule type="containsErrors" dxfId="56" priority="3" stopIfTrue="1">
      <formula>ISERROR(P28)</formula>
    </cfRule>
  </conditionalFormatting>
  <conditionalFormatting sqref="C86:K86">
    <cfRule type="cellIs" dxfId="55" priority="1" stopIfTrue="1" operator="equal">
      <formula>"No"</formula>
    </cfRule>
    <cfRule type="cellIs" dxfId="54" priority="2" stopIfTrue="1" operator="equal">
      <formula>"Yes"</formula>
    </cfRule>
  </conditionalFormatting>
  <pageMargins left="0.25" right="0.25" top="0.25" bottom="0.25" header="0.5" footer="0.5"/>
  <pageSetup scale="55" orientation="portrait"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A4550-69FB-4082-BDFC-4E4E9B5D890C}">
  <sheetPr codeName="Sheet9">
    <tabColor indexed="62"/>
    <pageSetUpPr fitToPage="1"/>
  </sheetPr>
  <dimension ref="A1:I89"/>
  <sheetViews>
    <sheetView showGridLines="0" workbookViewId="0"/>
  </sheetViews>
  <sheetFormatPr defaultRowHeight="12.75"/>
  <cols>
    <col min="1" max="1" width="12.7109375" customWidth="1"/>
    <col min="2" max="2" width="19.85546875" customWidth="1"/>
    <col min="3" max="3" width="14.28515625" customWidth="1"/>
    <col min="4" max="4" width="14.7109375" customWidth="1"/>
    <col min="5" max="5" width="14.28515625" customWidth="1"/>
    <col min="6" max="6" width="18.85546875" customWidth="1"/>
    <col min="7" max="7" width="12.7109375" customWidth="1"/>
    <col min="8" max="8" width="15.7109375" customWidth="1"/>
    <col min="9" max="9" width="11.28515625" customWidth="1"/>
    <col min="10" max="10" width="14.7109375" customWidth="1"/>
    <col min="11" max="11" width="18.7109375" customWidth="1"/>
    <col min="12" max="12" width="14.7109375" customWidth="1"/>
  </cols>
  <sheetData>
    <row r="1" spans="1:9">
      <c r="A1" s="318" t="s">
        <v>261</v>
      </c>
    </row>
    <row r="2" spans="1:9">
      <c r="A2" s="318" t="s">
        <v>260</v>
      </c>
    </row>
    <row r="3" spans="1:9">
      <c r="A3" s="318"/>
    </row>
    <row r="4" spans="1:9">
      <c r="A4" s="37" t="s">
        <v>52</v>
      </c>
    </row>
    <row r="5" spans="1:9">
      <c r="A5" s="36" t="s">
        <v>252</v>
      </c>
      <c r="D5" s="65">
        <v>48.008291212800032</v>
      </c>
    </row>
    <row r="6" spans="1:9">
      <c r="A6" s="31" t="s">
        <v>38</v>
      </c>
      <c r="B6" s="31" t="s">
        <v>53</v>
      </c>
      <c r="C6" s="31" t="s">
        <v>54</v>
      </c>
      <c r="D6" s="35" t="s">
        <v>55</v>
      </c>
      <c r="E6" s="31" t="s">
        <v>56</v>
      </c>
      <c r="F6" s="31" t="s">
        <v>57</v>
      </c>
      <c r="G6" s="31" t="s">
        <v>79</v>
      </c>
      <c r="H6" s="31" t="s">
        <v>30</v>
      </c>
      <c r="I6" s="31" t="s">
        <v>80</v>
      </c>
    </row>
    <row r="7" spans="1:9">
      <c r="A7" s="28">
        <f>A17</f>
        <v>2030</v>
      </c>
      <c r="B7" s="135">
        <f>'[1]Projections WKSHT'!C19</f>
        <v>999.6</v>
      </c>
      <c r="C7" s="135">
        <f>'[1]Projections WKSHT'!C18</f>
        <v>985</v>
      </c>
      <c r="D7" s="136" t="str">
        <f>IF(B7&lt;&gt;"ERROR",IF(ABS(B7-C7)&gt;D5,"Yes", "No"),"ERROR")</f>
        <v>No</v>
      </c>
      <c r="E7" s="137">
        <f>IF(D7&lt;&gt;"ERROR",ABS(B7-C7),0)</f>
        <v>14.600000000000023</v>
      </c>
      <c r="F7" s="138">
        <f>IFERROR(IF('[1]Projections WKSHT'!C38="",E7*'[1]Projections WKSHT'!B38/1000000,E7*'[1]Projections WKSHT'!C38/1000000),"ERROR")</f>
        <v>6.8158163265306232E-4</v>
      </c>
      <c r="G7" s="141" t="str">
        <f>IF(E7&lt;&gt;0,IF(B7&gt;C7,"Yes","No"),"No Data")</f>
        <v>Yes</v>
      </c>
      <c r="H7" s="140">
        <f>IF(E7&gt;0,(ABS(B7-C7)/((B7+C7)/2)),"No Data")</f>
        <v>1.4713292351103521E-2</v>
      </c>
      <c r="I7" s="141" t="str">
        <f>IF(E7&gt;0,IF(H7&gt;0.5,"Yes","No"),"No Data")</f>
        <v>No</v>
      </c>
    </row>
    <row r="8" spans="1:9">
      <c r="A8" s="28">
        <f>A18</f>
        <v>2040</v>
      </c>
      <c r="B8" s="135">
        <f>'[1]Projections WKSHT'!E19</f>
        <v>1019.592</v>
      </c>
      <c r="C8" s="135">
        <f>'[1]Projections WKSHT'!E18</f>
        <v>1034</v>
      </c>
      <c r="D8" s="136" t="str">
        <f>IF(B8&lt;&gt;"ERROR",IF(ABS(B8-C8)&gt;D5,"Yes", "No"),"ERROR")</f>
        <v>No</v>
      </c>
      <c r="E8" s="137">
        <f t="shared" ref="E8:E11" si="0">IF(D8&lt;&gt;"ERROR",ABS(B8-C8),0)</f>
        <v>14.408000000000015</v>
      </c>
      <c r="F8" s="138">
        <f>IFERROR(IF('[1]Projections WKSHT'!C38="",E8*'[1]Projections WKSHT'!B38/1000000,E8*'[1]Projections WKSHT'!C38/1000000),"ERROR")</f>
        <v>6.7261836734693948E-4</v>
      </c>
      <c r="G8" s="141" t="str">
        <f>IF(E8&lt;&gt;0,IF(B8&gt;C8,"Yes","No"),"No Data")</f>
        <v>No</v>
      </c>
      <c r="H8" s="140">
        <f t="shared" ref="H8:H11" si="1">IF(E8&gt;0,(ABS(B8-C8)/((B8+C8)/2)),"No Data")</f>
        <v>1.4031998566414376E-2</v>
      </c>
      <c r="I8" s="141" t="str">
        <f t="shared" ref="I8:I11" si="2">IF(E8&gt;0,IF(H8&gt;0.5,"Yes","No"),"No Data")</f>
        <v>No</v>
      </c>
    </row>
    <row r="9" spans="1:9">
      <c r="A9" s="28">
        <f>A19</f>
        <v>2050</v>
      </c>
      <c r="B9" s="135">
        <f>'[1]Projections WKSHT'!G19</f>
        <v>1039.9838399999999</v>
      </c>
      <c r="C9" s="135">
        <f>'[1]Projections WKSHT'!G18</f>
        <v>1086</v>
      </c>
      <c r="D9" s="136" t="str">
        <f>IF(B9&lt;&gt;"ERROR",IF(ABS(B9-C9)&gt;D5,"Yes", "No"),"ERROR")</f>
        <v>No</v>
      </c>
      <c r="E9" s="137">
        <f t="shared" si="0"/>
        <v>46.016160000000127</v>
      </c>
      <c r="F9" s="138">
        <f>IFERROR(IF('[1]Projections WKSHT'!C38="",E9*'[1]Projections WKSHT'!B38/1000000,E9*'[1]Projections WKSHT'!C38/1000000),"ERROR")</f>
        <v>2.148203387755108E-3</v>
      </c>
      <c r="G9" s="141" t="str">
        <f>IF(E9&lt;&gt;0,IF(B9&gt;C9,"Yes","No"),"No Data")</f>
        <v>No</v>
      </c>
      <c r="H9" s="140">
        <f t="shared" si="1"/>
        <v>4.328928483294598E-2</v>
      </c>
      <c r="I9" s="141" t="str">
        <f t="shared" si="2"/>
        <v>No</v>
      </c>
    </row>
    <row r="10" spans="1:9">
      <c r="A10" s="28">
        <f>A20</f>
        <v>2060</v>
      </c>
      <c r="B10" s="135">
        <f>'[1]Projections WKSHT'!I19</f>
        <v>1060.7835167999999</v>
      </c>
      <c r="C10" s="135">
        <f>'[1]Projections WKSHT'!I18</f>
        <v>1140</v>
      </c>
      <c r="D10" s="136" t="str">
        <f>IF(B10&lt;&gt;"ERROR",IF(ABS(B10-C10)&gt;D5,"Yes", "No"),"ERROR")</f>
        <v>Yes</v>
      </c>
      <c r="E10" s="137">
        <f t="shared" si="0"/>
        <v>79.216483200000084</v>
      </c>
      <c r="F10" s="138">
        <f>IFERROR(IF('[1]Projections WKSHT'!C38="",E10*'[1]Projections WKSHT'!B38/1000000,E10*'[1]Projections WKSHT'!C38/1000000),"ERROR")</f>
        <v>3.6981164351020447E-3</v>
      </c>
      <c r="G10" s="141" t="str">
        <f>IF(E10&lt;&gt;0,IF(B10&gt;C10,"Yes","No"),"No Data")</f>
        <v>No</v>
      </c>
      <c r="H10" s="140">
        <f t="shared" si="1"/>
        <v>7.1989346153576286E-2</v>
      </c>
      <c r="I10" s="141" t="str">
        <f t="shared" si="2"/>
        <v>No</v>
      </c>
    </row>
    <row r="11" spans="1:9">
      <c r="A11" s="28">
        <f>A21</f>
        <v>2070</v>
      </c>
      <c r="B11" s="135">
        <f>'[1]Projections WKSHT'!K19</f>
        <v>1081.9991871359998</v>
      </c>
      <c r="C11" s="135">
        <f>'[1]Projections WKSHT'!K18</f>
        <v>1197</v>
      </c>
      <c r="D11" s="136" t="str">
        <f>IF(B11&lt;&gt;"ERROR",IF(ABS(B11-C11)&gt;D5,"Yes", "No"),"ERROR")</f>
        <v>Yes</v>
      </c>
      <c r="E11" s="137">
        <f t="shared" si="0"/>
        <v>115.00081286400018</v>
      </c>
      <c r="F11" s="138">
        <f>IFERROR(IF('[1]Projections WKSHT'!C38="",E11*'[1]Projections WKSHT'!B38/1000000,E11*'[1]Projections WKSHT'!C38/1000000),"ERROR")</f>
        <v>5.3686603964571518E-3</v>
      </c>
      <c r="G11" s="141" t="str">
        <f>IF(E11&lt;&gt;0,IF(B11&gt;C11,"Yes","No"),"No Data")</f>
        <v>No</v>
      </c>
      <c r="H11" s="140">
        <f t="shared" si="1"/>
        <v>0.10092220612726131</v>
      </c>
      <c r="I11" s="141" t="str">
        <f t="shared" si="2"/>
        <v>No</v>
      </c>
    </row>
    <row r="12" spans="1:9">
      <c r="A12" s="28" t="s">
        <v>58</v>
      </c>
      <c r="B12" s="135">
        <f>IF(B7&lt;&gt;"ERROR",AVERAGE(B7:B11),"ERROR")</f>
        <v>1040.3917087872001</v>
      </c>
      <c r="C12" s="135">
        <f>IFERROR(AVERAGE(C7:C11),"ERROR")</f>
        <v>1088.4000000000001</v>
      </c>
      <c r="D12" s="135">
        <f>IF(B12&lt;&gt;"ERROR",ABS(B12-C12),"ERROR")</f>
        <v>48.008291212800032</v>
      </c>
      <c r="E12" s="142" t="s">
        <v>59</v>
      </c>
      <c r="F12" s="138"/>
      <c r="G12" s="143"/>
      <c r="H12" s="143"/>
      <c r="I12" s="143"/>
    </row>
    <row r="14" spans="1:9">
      <c r="A14" s="37" t="s">
        <v>60</v>
      </c>
    </row>
    <row r="15" spans="1:9">
      <c r="A15" s="36" t="s">
        <v>254</v>
      </c>
      <c r="D15" s="66">
        <v>2.2306931867199994E-3</v>
      </c>
    </row>
    <row r="16" spans="1:9">
      <c r="A16" s="31" t="s">
        <v>38</v>
      </c>
      <c r="B16" s="31" t="s">
        <v>61</v>
      </c>
      <c r="C16" s="31" t="s">
        <v>54</v>
      </c>
      <c r="D16" s="35" t="s">
        <v>55</v>
      </c>
      <c r="E16" s="31" t="s">
        <v>62</v>
      </c>
      <c r="F16" s="31" t="s">
        <v>76</v>
      </c>
      <c r="G16" s="31" t="s">
        <v>79</v>
      </c>
      <c r="H16" s="31" t="s">
        <v>30</v>
      </c>
      <c r="I16" s="31" t="s">
        <v>80</v>
      </c>
    </row>
    <row r="17" spans="1:9">
      <c r="A17" s="28">
        <f>'[1]Projections WKSHT'!B41</f>
        <v>2030</v>
      </c>
      <c r="B17" s="138">
        <f>IF('[1]Projections WKSHT'!M42="B",'[1]Projections WKSHT'!C42,'[1]Projections WKSHT'!C43)</f>
        <v>4.6664999999999998E-2</v>
      </c>
      <c r="C17" s="138">
        <f>'[1]Projections WKSHT'!C41</f>
        <v>4.5999999999999999E-2</v>
      </c>
      <c r="D17" s="136" t="str">
        <f>IF(B17&lt;&gt;"ERROR",IF(ABS(B17-C17)&gt;D15,"Yes", "No"),"ERROR")</f>
        <v>No</v>
      </c>
      <c r="E17" s="136">
        <f>IF(D17&lt;&gt;"ERROR",ABS(B17-C17)*1000000/'[1]Projections WKSHT'!C19,0)</f>
        <v>0.665266106442576</v>
      </c>
      <c r="F17" s="138">
        <f>IFERROR(IF(C17&gt;0,ABS(B17-C17),0),"ERROR")</f>
        <v>6.6499999999999893E-4</v>
      </c>
      <c r="G17" s="141" t="str">
        <f>IF(E17&lt;&gt;0,IF(B17&gt;C17,"Yes","No"),"No Data")</f>
        <v>Yes</v>
      </c>
      <c r="H17" s="140">
        <f>IF(E17&lt;&gt;0,(ABS(B17-C17)/((B17+C17)/2)),"No Data")</f>
        <v>1.4352776129067046E-2</v>
      </c>
      <c r="I17" s="141" t="str">
        <f>IF(E17&lt;&gt;0,IF(H17&gt;0.5,"Yes","No"),"No Data")</f>
        <v>No</v>
      </c>
    </row>
    <row r="18" spans="1:9">
      <c r="A18" s="28">
        <f>'[1]Projections WKSHT'!D41</f>
        <v>2040</v>
      </c>
      <c r="B18" s="138">
        <f>IF('[1]Projections WKSHT'!M42="B",'[1]Projections WKSHT'!E42,'[1]Projections WKSHT'!E43)</f>
        <v>4.7598300000000003E-2</v>
      </c>
      <c r="C18" s="138">
        <f>'[1]Projections WKSHT'!E41</f>
        <v>4.8000000000000001E-2</v>
      </c>
      <c r="D18" s="136" t="str">
        <f>IF(B18&lt;&gt;"ERROR",IF(ABS(B18-C18)&gt;D15,"Yes", "No"),"ERROR")</f>
        <v>No</v>
      </c>
      <c r="E18" s="136">
        <f>IF(B18&lt;&gt;"ERROR",ABS(B18-C18)*1000000/'[1]Projections WKSHT'!E19,0)</f>
        <v>0.39398112186050682</v>
      </c>
      <c r="F18" s="138">
        <f>IFERROR(IF(C18&gt;0,ABS(B18-C18),0),"ERROR")</f>
        <v>4.0169999999999789E-4</v>
      </c>
      <c r="G18" s="141" t="str">
        <f>IF(E18&lt;&gt;0,IF(B18&gt;C18,"Yes","No"),"No Data")</f>
        <v>No</v>
      </c>
      <c r="H18" s="140">
        <f>IF(E18&lt;&gt;0,(ABS(B18-C18)/((B18+C18)/2)),"No Data")</f>
        <v>8.4039151323820182E-3</v>
      </c>
      <c r="I18" s="141" t="str">
        <f>IF(E18&lt;&gt;0,IF(H18&gt;0.5,"Yes","No"),"No Data")</f>
        <v>No</v>
      </c>
    </row>
    <row r="19" spans="1:9">
      <c r="A19" s="28">
        <f>'[1]Projections WKSHT'!F41</f>
        <v>2050</v>
      </c>
      <c r="B19" s="138">
        <f>IF('[1]Projections WKSHT'!M42="B",'[1]Projections WKSHT'!G42,'[1]Projections WKSHT'!G43)</f>
        <v>4.8550265999999995E-2</v>
      </c>
      <c r="C19" s="138">
        <f>'[1]Projections WKSHT'!G41</f>
        <v>5.0999999999999997E-2</v>
      </c>
      <c r="D19" s="136" t="str">
        <f>IF(B19&lt;&gt;"ERROR",IF(ABS(B19-C19)&gt;D15,"Yes", "No"),"ERROR")</f>
        <v>Yes</v>
      </c>
      <c r="E19" s="136">
        <f>IF(B19&lt;&gt;"ERROR",ABS(B19-C19)*1000000/'[1]Projections WKSHT'!G19,0)</f>
        <v>2.3555500631625224</v>
      </c>
      <c r="F19" s="138">
        <f>IFERROR(IF(C19&gt;0,ABS(B19-C19),0),"ERROR")</f>
        <v>2.449734000000002E-3</v>
      </c>
      <c r="G19" s="141" t="str">
        <f>IF(E19&lt;&gt;0,IF(B19&gt;C19,"Yes","No"),"No Data")</f>
        <v>No</v>
      </c>
      <c r="H19" s="140">
        <f>IF(E19&lt;&gt;0,(ABS(B19-C19)/((B19+C19)/2)),"No Data")</f>
        <v>4.9216021180696838E-2</v>
      </c>
      <c r="I19" s="141" t="str">
        <f>IF(E19&lt;&gt;0,IF(H19&gt;0.5,"Yes","No"),"No Data")</f>
        <v>No</v>
      </c>
    </row>
    <row r="20" spans="1:9">
      <c r="A20" s="28">
        <f>'[1]Projections WKSHT'!H41</f>
        <v>2060</v>
      </c>
      <c r="B20" s="138">
        <f>IF('[1]Projections WKSHT'!M42="B",'[1]Projections WKSHT'!I42,'[1]Projections WKSHT'!I43)</f>
        <v>4.9521271319999997E-2</v>
      </c>
      <c r="C20" s="138">
        <f>'[1]Projections WKSHT'!I41</f>
        <v>5.2999999999999999E-2</v>
      </c>
      <c r="D20" s="136" t="str">
        <f>IF(B20&lt;&gt;"ERROR",IF(ABS(B20-C20)&gt;D15,"Yes", "No"),"ERROR")</f>
        <v>Yes</v>
      </c>
      <c r="E20" s="136">
        <f>IF(B20&lt;&gt;"ERROR",ABS(B20-C20)*1000000/'[1]Projections WKSHT'!I19,0)</f>
        <v>3.2793954891890356</v>
      </c>
      <c r="F20" s="138">
        <f>IFERROR(IF(C20&gt;0,ABS(B20-C20),0),"ERROR")</f>
        <v>3.4787286800000011E-3</v>
      </c>
      <c r="G20" s="141" t="str">
        <f>IF(E20&lt;&gt;0,IF(B20&gt;C20,"Yes","No"),"No Data")</f>
        <v>No</v>
      </c>
      <c r="H20" s="140">
        <f>IF(E20&lt;&gt;0,(ABS(B20-C20)/((B20+C20)/2)),"No Data")</f>
        <v>6.7863549392434538E-2</v>
      </c>
      <c r="I20" s="141" t="str">
        <f>IF(E20&lt;&gt;0,IF(H20&gt;0.5,"Yes","No"),"No Data")</f>
        <v>No</v>
      </c>
    </row>
    <row r="21" spans="1:9">
      <c r="A21" s="28">
        <f>'[1]Projections WKSHT'!J41</f>
        <v>2070</v>
      </c>
      <c r="B21" s="138">
        <f>IF('[1]Projections WKSHT'!M42="B",'[1]Projections WKSHT'!K42,'[1]Projections WKSHT'!K43)</f>
        <v>5.0511696746399992E-2</v>
      </c>
      <c r="C21" s="138">
        <f>'[1]Projections WKSHT'!K41</f>
        <v>5.6000000000000001E-2</v>
      </c>
      <c r="D21" s="136" t="str">
        <f>IF(B21&lt;&gt;"ERROR",IF(ABS(B21-C21)&gt;D15,"Yes", "No"),"ERROR")</f>
        <v>Yes</v>
      </c>
      <c r="E21" s="136">
        <f>IF(B21&lt;&gt;"ERROR",ABS(B21-C21)*1000000/'[1]Projections WKSHT'!K19,0)</f>
        <v>5.072372806607448</v>
      </c>
      <c r="F21" s="138">
        <f>IFERROR(IF(C21&gt;0,ABS(B21-C21),0),"ERROR")</f>
        <v>5.488303253600009E-3</v>
      </c>
      <c r="G21" s="141" t="str">
        <f>IF(E21&lt;&gt;0,IF(B21&gt;C21,"Yes","No"),"No Data")</f>
        <v>No</v>
      </c>
      <c r="H21" s="140">
        <f>IF(E21&lt;&gt;0,(ABS(B21-C21)/((B21+C21)/2)),"No Data")</f>
        <v>0.10305540933532278</v>
      </c>
      <c r="I21" s="141" t="str">
        <f>IF(E21&lt;&gt;0,IF(H21&gt;0.5,"Yes","No"),"No Data")</f>
        <v>No</v>
      </c>
    </row>
    <row r="22" spans="1:9">
      <c r="A22" s="28" t="s">
        <v>58</v>
      </c>
      <c r="B22" s="144">
        <f>IF(B17&lt;&gt;"ERROR",AVERAGE(B17:B21),"ERROR")</f>
        <v>4.8569306813279998E-2</v>
      </c>
      <c r="C22" s="144">
        <f>IFERROR(AVERAGE(C17:C21),"ERROR")</f>
        <v>5.0799999999999998E-2</v>
      </c>
      <c r="D22" s="144">
        <f>IF(B22&lt;&gt;"ERROR",ABS(B22-C22),"ERROR")</f>
        <v>2.2306931867199994E-3</v>
      </c>
      <c r="E22" s="142" t="s">
        <v>59</v>
      </c>
      <c r="F22" s="143"/>
      <c r="G22" s="143"/>
      <c r="H22" s="143"/>
      <c r="I22" s="143"/>
    </row>
    <row r="23" spans="1:9">
      <c r="A23" s="28"/>
      <c r="B23" s="28"/>
      <c r="C23" s="28"/>
      <c r="D23" s="33"/>
      <c r="E23" s="33"/>
    </row>
    <row r="24" spans="1:9">
      <c r="A24" s="37" t="s">
        <v>63</v>
      </c>
      <c r="D24" s="33"/>
      <c r="E24" s="33"/>
    </row>
    <row r="25" spans="1:9">
      <c r="A25" s="36" t="s">
        <v>254</v>
      </c>
      <c r="D25" s="66">
        <v>5.3841087578842574E-4</v>
      </c>
      <c r="E25" s="33"/>
    </row>
    <row r="26" spans="1:9">
      <c r="A26" s="31" t="s">
        <v>38</v>
      </c>
      <c r="B26" s="31" t="s">
        <v>53</v>
      </c>
      <c r="C26" s="31" t="s">
        <v>54</v>
      </c>
      <c r="D26" s="35" t="s">
        <v>55</v>
      </c>
      <c r="E26" s="31" t="s">
        <v>62</v>
      </c>
      <c r="F26" s="31" t="s">
        <v>76</v>
      </c>
      <c r="G26" s="31" t="s">
        <v>79</v>
      </c>
      <c r="H26" s="31" t="s">
        <v>30</v>
      </c>
      <c r="I26" s="31" t="s">
        <v>80</v>
      </c>
    </row>
    <row r="27" spans="1:9">
      <c r="A27" s="28">
        <f>A17</f>
        <v>2030</v>
      </c>
      <c r="B27" s="138">
        <f>'[1]Projections WKSHT'!C51</f>
        <v>8.3671165784336733E-3</v>
      </c>
      <c r="C27" s="138">
        <f>'[1]Projections WKSHT'!C50</f>
        <v>7.0000000000000001E-3</v>
      </c>
      <c r="D27" s="136" t="str">
        <f>IF(B27&lt;&gt;"ERROR",IF(ABS(B27-C27)&gt;D25,"Yes", "No"),"ERROR")</f>
        <v>Yes</v>
      </c>
      <c r="E27" s="136">
        <f>IF(D27&lt;&gt;"ERROR",ABS(B27-C27)*1000000/'[1]Projections WKSHT'!C19,0)</f>
        <v>1.3676636438912295</v>
      </c>
      <c r="F27" s="138">
        <f>IFERROR(IF(C27&gt;0,ABS(B27-C27),0),"ERROR")</f>
        <v>1.3671165784336732E-3</v>
      </c>
      <c r="G27" s="141" t="str">
        <f>IF(E27&lt;&gt;0,IF(B27&gt;C27,"Yes","No"),"No Data")</f>
        <v>Yes</v>
      </c>
      <c r="H27" s="140">
        <f>IF(E27&lt;&gt;0,(ABS(B27-C27)/((B27+C27)/2)),"No Data")</f>
        <v>0.17792753395940197</v>
      </c>
      <c r="I27" s="141" t="str">
        <f>IF(E27&lt;&gt;0,IF(H27&gt;0.5,"Yes","No"),"No Data")</f>
        <v>No</v>
      </c>
    </row>
    <row r="28" spans="1:9">
      <c r="A28" s="28">
        <f t="shared" ref="A28:A31" si="3">A18</f>
        <v>2040</v>
      </c>
      <c r="B28" s="138">
        <f>'[1]Projections WKSHT'!E51</f>
        <v>1.0001234262442801E-2</v>
      </c>
      <c r="C28" s="138">
        <f>'[1]Projections WKSHT'!E50</f>
        <v>8.9999999999999993E-3</v>
      </c>
      <c r="D28" s="136" t="str">
        <f>IF(B28&lt;&gt;"ERROR",IF(ABS(B28-C28)&gt;D25,"Yes", "No"),"ERROR")</f>
        <v>Yes</v>
      </c>
      <c r="E28" s="136">
        <f>IF(D28&lt;&gt;"ERROR",ABS(B28-C28)*1000000/'[1]Projections WKSHT'!E19,0)</f>
        <v>0.98199501608761353</v>
      </c>
      <c r="F28" s="138">
        <f>IFERROR(IF(C28&gt;0,ABS(B28-C28),0),"ERROR")</f>
        <v>1.001234262442802E-3</v>
      </c>
      <c r="G28" s="141" t="str">
        <f>IF(E28&lt;&gt;0,IF(B28&gt;C28,"Yes","No"),"No Data")</f>
        <v>Yes</v>
      </c>
      <c r="H28" s="140">
        <f>IF(E28&lt;&gt;0,(ABS(B28-C28)/((B28+C28)/2)),"No Data")</f>
        <v>0.10538623424287841</v>
      </c>
      <c r="I28" s="141" t="str">
        <f>IF(E28&lt;&gt;0,IF(H28&gt;0.5,"Yes","No"),"No Data")</f>
        <v>No</v>
      </c>
    </row>
    <row r="29" spans="1:9">
      <c r="A29" s="28">
        <f t="shared" si="3"/>
        <v>2050</v>
      </c>
      <c r="B29" s="138">
        <f>'[1]Projections WKSHT'!G51</f>
        <v>1.1954499000297719E-2</v>
      </c>
      <c r="C29" s="138">
        <f>'[1]Projections WKSHT'!G50</f>
        <v>1.0999999999999999E-2</v>
      </c>
      <c r="D29" s="136" t="str">
        <f>IF(B29&lt;&gt;"ERROR",IF(ABS(B29-C29)&gt;D25,"Yes", "No"),"ERROR")</f>
        <v>Yes</v>
      </c>
      <c r="E29" s="136">
        <f>IF(D29&lt;&gt;"ERROR",ABS(B29-C29)*1000000/'[1]Projections WKSHT'!G19,0)</f>
        <v>0.91780176151364001</v>
      </c>
      <c r="F29" s="138">
        <f>IFERROR(IF(C29&gt;0,ABS(B29-C29),0),"ERROR")</f>
        <v>9.5449900029771946E-4</v>
      </c>
      <c r="G29" s="141" t="str">
        <f>IF(E29&lt;&gt;0,IF(B29&gt;C29,"Yes","No"),"No Data")</f>
        <v>Yes</v>
      </c>
      <c r="H29" s="140">
        <f>IF(E29&lt;&gt;0,(ABS(B29-C29)/((B29+C29)/2)),"No Data")</f>
        <v>8.3164437636851912E-2</v>
      </c>
      <c r="I29" s="141" t="str">
        <f>IF(E29&lt;&gt;0,IF(H29&gt;0.5,"Yes","No"),"No Data")</f>
        <v>No</v>
      </c>
    </row>
    <row r="30" spans="1:9">
      <c r="A30" s="28">
        <f t="shared" si="3"/>
        <v>2060</v>
      </c>
      <c r="B30" s="138">
        <f>'[1]Projections WKSHT'!I51</f>
        <v>1.4289240967465686E-2</v>
      </c>
      <c r="C30" s="138">
        <f>'[1]Projections WKSHT'!I50</f>
        <v>1.4E-2</v>
      </c>
      <c r="D30" s="136" t="str">
        <f>IF(B30&lt;&gt;"ERROR",IF(ABS(B30-C30)&gt;D25,"Yes", "No"),"ERROR")</f>
        <v>No</v>
      </c>
      <c r="E30" s="136">
        <f>IF(D30&lt;&gt;"ERROR",ABS(B30-C30)*1000000/'[1]Projections WKSHT'!I19,0)</f>
        <v>0.27266729062516043</v>
      </c>
      <c r="F30" s="138">
        <f>IFERROR(IF(C30&gt;0,ABS(B30-C30),0),"ERROR")</f>
        <v>2.8924096746568533E-4</v>
      </c>
      <c r="G30" s="141" t="str">
        <f>IF(E30&lt;&gt;0,IF(B30&gt;C30,"Yes","No"),"No Data")</f>
        <v>Yes</v>
      </c>
      <c r="H30" s="140">
        <f>IF(E30&lt;&gt;0,(ABS(B30-C30)/((B30+C30)/2)),"No Data")</f>
        <v>2.0448831963949102E-2</v>
      </c>
      <c r="I30" s="141" t="str">
        <f>IF(E30&lt;&gt;0,IF(H30&gt;0.5,"Yes","No"),"No Data")</f>
        <v>No</v>
      </c>
    </row>
    <row r="31" spans="1:9">
      <c r="A31" s="28">
        <f t="shared" si="3"/>
        <v>2070</v>
      </c>
      <c r="B31" s="138">
        <f>'[1]Projections WKSHT'!K51</f>
        <v>1.707996357030225E-2</v>
      </c>
      <c r="C31" s="138">
        <f>'[1]Projections WKSHT'!K50</f>
        <v>1.7999999999999999E-2</v>
      </c>
      <c r="D31" s="136" t="str">
        <f>IF(B31&lt;&gt;"ERROR",IF(ABS(B31-C31)&gt;D25,"Yes", "No"),"ERROR")</f>
        <v>Yes</v>
      </c>
      <c r="E31" s="136">
        <f>IF(D31&lt;&gt;"ERROR",ABS(B31-C31)*1000000/'[1]Projections WKSHT'!K19,0)</f>
        <v>0.85031157198282292</v>
      </c>
      <c r="F31" s="138">
        <f>IFERROR(IF(C31&gt;0,ABS(B31-C31),0),"ERROR")</f>
        <v>9.2003642969774868E-4</v>
      </c>
      <c r="G31" s="141" t="str">
        <f>IF(E31&lt;&gt;0,IF(B31&gt;C31,"Yes","No"),"No Data")</f>
        <v>No</v>
      </c>
      <c r="H31" s="140">
        <f>IF(E31&lt;&gt;0,(ABS(B31-C31)/((B31+C31)/2)),"No Data")</f>
        <v>5.2453670760173009E-2</v>
      </c>
      <c r="I31" s="141" t="str">
        <f>IF(E31&lt;&gt;0,IF(H31&gt;0.5,"Yes","No"),"No Data")</f>
        <v>No</v>
      </c>
    </row>
    <row r="32" spans="1:9">
      <c r="A32" s="28" t="s">
        <v>58</v>
      </c>
      <c r="B32" s="144">
        <f>IF(B27&lt;&gt;"ERROR",AVERAGE(B27:B31),"ERROR")</f>
        <v>1.2338410875788425E-2</v>
      </c>
      <c r="C32" s="144">
        <f>IFERROR(AVERAGE(C27:C31),"ERROR")</f>
        <v>1.18E-2</v>
      </c>
      <c r="D32" s="144">
        <f>IF(B32&lt;&gt;"ERROR",ABS(B32-C32),"ERROR")</f>
        <v>5.3841087578842574E-4</v>
      </c>
      <c r="E32" s="142" t="s">
        <v>59</v>
      </c>
      <c r="F32" s="143"/>
      <c r="G32" s="143"/>
      <c r="H32" s="143"/>
      <c r="I32" s="143"/>
    </row>
    <row r="33" spans="1:9">
      <c r="A33" s="28"/>
      <c r="B33" s="28"/>
      <c r="C33" s="28"/>
      <c r="D33" s="33"/>
      <c r="E33" s="33"/>
    </row>
    <row r="34" spans="1:9">
      <c r="A34" s="37" t="s">
        <v>64</v>
      </c>
      <c r="D34" s="33"/>
      <c r="E34" s="33"/>
    </row>
    <row r="35" spans="1:9">
      <c r="A35" s="36" t="s">
        <v>254</v>
      </c>
      <c r="D35" s="66">
        <v>0</v>
      </c>
      <c r="E35" s="33"/>
    </row>
    <row r="36" spans="1:9">
      <c r="A36" s="31" t="s">
        <v>38</v>
      </c>
      <c r="B36" s="31" t="s">
        <v>53</v>
      </c>
      <c r="C36" s="31" t="s">
        <v>54</v>
      </c>
      <c r="D36" s="35" t="s">
        <v>55</v>
      </c>
      <c r="E36" s="31" t="s">
        <v>62</v>
      </c>
      <c r="F36" s="31" t="s">
        <v>76</v>
      </c>
      <c r="G36" s="31" t="s">
        <v>79</v>
      </c>
      <c r="H36" s="31" t="s">
        <v>30</v>
      </c>
      <c r="I36" s="31" t="s">
        <v>80</v>
      </c>
    </row>
    <row r="37" spans="1:9">
      <c r="A37" s="28">
        <f>A17</f>
        <v>2030</v>
      </c>
      <c r="B37" s="138">
        <f>'[1]Projections WKSHT'!C59</f>
        <v>0</v>
      </c>
      <c r="C37" s="138">
        <f>'[1]Projections WKSHT'!C58</f>
        <v>0</v>
      </c>
      <c r="D37" s="136" t="str">
        <f>IF(B37&lt;&gt;"ERROR",IF(ABS(B37-C37)&gt;D35,"Yes", "No"),"ERROR")</f>
        <v>No</v>
      </c>
      <c r="E37" s="136">
        <f>IF(D37&lt;&gt;"ERROR",ABS(B37-C37)*1000000/'[1]Projections WKSHT'!C19,0)</f>
        <v>0</v>
      </c>
      <c r="F37" s="138">
        <f>IFERROR(IF(C37&gt;0,ABS(B37-C37),0),"ERROR")</f>
        <v>0</v>
      </c>
      <c r="G37" s="141" t="str">
        <f>IF(E37&lt;&gt;0,IF(B37&gt;C37,"Yes","No"),"No Data")</f>
        <v>No Data</v>
      </c>
      <c r="H37" s="140" t="str">
        <f>IF(E37&lt;&gt;0,(ABS(B37-C37)/((B37+C37)/2)),"No Data")</f>
        <v>No Data</v>
      </c>
      <c r="I37" s="141" t="str">
        <f>IF(E37&lt;&gt;0,IF(H37&gt;0.5,"Yes","No"),"No Data")</f>
        <v>No Data</v>
      </c>
    </row>
    <row r="38" spans="1:9">
      <c r="A38" s="28">
        <f t="shared" ref="A38:A41" si="4">A18</f>
        <v>2040</v>
      </c>
      <c r="B38" s="138">
        <f>'[1]Projections WKSHT'!E59</f>
        <v>0</v>
      </c>
      <c r="C38" s="138">
        <f>'[1]Projections WKSHT'!E58</f>
        <v>0</v>
      </c>
      <c r="D38" s="136" t="str">
        <f>IF(B38&lt;&gt;"ERROR",IF(ABS(B38-C38)&gt;D35,"Yes", "No"),"ERROR")</f>
        <v>No</v>
      </c>
      <c r="E38" s="136">
        <f>IF(D38&lt;&gt;"ERROR",ABS(B38-C38)*1000000/'[1]Projections WKSHT'!E19,0)</f>
        <v>0</v>
      </c>
      <c r="F38" s="138">
        <f>IFERROR(IF(C38&gt;0,ABS(B38-C38),0),"ERROR")</f>
        <v>0</v>
      </c>
      <c r="G38" s="141" t="str">
        <f>IF(E38&lt;&gt;0,IF(B38&gt;C38,"Yes","No"),"No Data")</f>
        <v>No Data</v>
      </c>
      <c r="H38" s="140" t="str">
        <f>IF(E38&lt;&gt;0,(ABS(B38-C38)/((B38+C38)/2)),"No Data")</f>
        <v>No Data</v>
      </c>
      <c r="I38" s="141" t="str">
        <f>IF(E38&lt;&gt;0,IF(H38&gt;0.5,"Yes","No"),"No Data")</f>
        <v>No Data</v>
      </c>
    </row>
    <row r="39" spans="1:9">
      <c r="A39" s="28">
        <f t="shared" si="4"/>
        <v>2050</v>
      </c>
      <c r="B39" s="138">
        <f>'[1]Projections WKSHT'!G59</f>
        <v>0</v>
      </c>
      <c r="C39" s="138">
        <f>'[1]Projections WKSHT'!G58</f>
        <v>0</v>
      </c>
      <c r="D39" s="136" t="str">
        <f>IF(B39&lt;&gt;"ERROR",IF(ABS(B39-C39)&gt;D35,"Yes", "No"),"ERROR")</f>
        <v>No</v>
      </c>
      <c r="E39" s="136">
        <f>IF(D39&lt;&gt;"ERROR",ABS(B39-C39)*1000000/'[1]Projections WKSHT'!G19,0)</f>
        <v>0</v>
      </c>
      <c r="F39" s="138">
        <f>IFERROR(IF(C39&gt;0,ABS(B39-C39),0),"ERROR")</f>
        <v>0</v>
      </c>
      <c r="G39" s="141" t="str">
        <f>IF(E39&lt;&gt;0,IF(B39&gt;C39,"Yes","No"),"No Data")</f>
        <v>No Data</v>
      </c>
      <c r="H39" s="140" t="str">
        <f>IF(E39&lt;&gt;0,(ABS(B39-C39)/((B39+C39)/2)),"No Data")</f>
        <v>No Data</v>
      </c>
      <c r="I39" s="141" t="str">
        <f>IF(E39&lt;&gt;0,IF(H39&gt;0.5,"Yes","No"),"No Data")</f>
        <v>No Data</v>
      </c>
    </row>
    <row r="40" spans="1:9">
      <c r="A40" s="28">
        <f t="shared" si="4"/>
        <v>2060</v>
      </c>
      <c r="B40" s="138">
        <f>'[1]Projections WKSHT'!I59</f>
        <v>0</v>
      </c>
      <c r="C40" s="138">
        <f>'[1]Projections WKSHT'!I58</f>
        <v>0</v>
      </c>
      <c r="D40" s="136" t="str">
        <f>IF(B40&lt;&gt;"ERROR",IF(ABS(B40-C40)&gt;D35,"Yes", "No"),"ERROR")</f>
        <v>No</v>
      </c>
      <c r="E40" s="136">
        <f>IF(D40&lt;&gt;"ERROR",ABS(B40-C40)*1000000/'[1]Projections WKSHT'!I19,0)</f>
        <v>0</v>
      </c>
      <c r="F40" s="138">
        <f>IFERROR(IF(C40&gt;0,ABS(B40-C40),0),"ERROR")</f>
        <v>0</v>
      </c>
      <c r="G40" s="141" t="str">
        <f>IF(E40&lt;&gt;0,IF(B40&gt;C40,"Yes","No"),"No Data")</f>
        <v>No Data</v>
      </c>
      <c r="H40" s="140" t="str">
        <f>IF(E40&lt;&gt;0,(ABS(B40-C40)/((B40+C40)/2)),"No Data")</f>
        <v>No Data</v>
      </c>
      <c r="I40" s="141" t="str">
        <f>IF(E40&lt;&gt;0,IF(H40&gt;0.5,"Yes","No"),"No Data")</f>
        <v>No Data</v>
      </c>
    </row>
    <row r="41" spans="1:9">
      <c r="A41" s="28">
        <f t="shared" si="4"/>
        <v>2070</v>
      </c>
      <c r="B41" s="138">
        <f>'[1]Projections WKSHT'!K59</f>
        <v>0</v>
      </c>
      <c r="C41" s="138">
        <f>'[1]Projections WKSHT'!K58</f>
        <v>0</v>
      </c>
      <c r="D41" s="136" t="str">
        <f>IF(B41&lt;&gt;"ERROR",IF(ABS(B41-C41)&gt;D35,"Yes", "No"),"ERROR")</f>
        <v>No</v>
      </c>
      <c r="E41" s="136">
        <f>IF(D41&lt;&gt;"ERROR",ABS(B41-C41)*1000000/'[1]Projections WKSHT'!K19,0)</f>
        <v>0</v>
      </c>
      <c r="F41" s="138">
        <f>IFERROR(IF(C41&gt;0,ABS(B41-C41),0),"ERROR")</f>
        <v>0</v>
      </c>
      <c r="G41" s="141" t="str">
        <f>IF(E41&lt;&gt;0,IF(B41&gt;C41,"Yes","No"),"No Data")</f>
        <v>No Data</v>
      </c>
      <c r="H41" s="140" t="str">
        <f>IF(E41&lt;&gt;0,(ABS(B41-C41)/((B41+C41)/2)),"No Data")</f>
        <v>No Data</v>
      </c>
      <c r="I41" s="141" t="str">
        <f>IF(E41&lt;&gt;0,IF(H41&gt;0.5,"Yes","No"),"No Data")</f>
        <v>No Data</v>
      </c>
    </row>
    <row r="42" spans="1:9">
      <c r="A42" s="28" t="s">
        <v>58</v>
      </c>
      <c r="B42" s="144">
        <f>IF(B37&lt;&gt;"ERROR",AVERAGE(B37:B41),"ERROR")</f>
        <v>0</v>
      </c>
      <c r="C42" s="144">
        <f>IFERROR(AVERAGE(C37:C41),"ERROR")</f>
        <v>0</v>
      </c>
      <c r="D42" s="144">
        <f>IF(B42&lt;&gt;"ERROR",ABS(B42-C42),"ERROR")</f>
        <v>0</v>
      </c>
      <c r="E42" s="142" t="s">
        <v>59</v>
      </c>
      <c r="F42" s="143"/>
      <c r="G42" s="143"/>
      <c r="H42" s="143"/>
      <c r="I42" s="143"/>
    </row>
    <row r="43" spans="1:9">
      <c r="D43" s="33"/>
      <c r="E43" s="33"/>
    </row>
    <row r="44" spans="1:9">
      <c r="A44" s="37" t="s">
        <v>65</v>
      </c>
      <c r="D44" s="33"/>
      <c r="E44" s="33"/>
    </row>
    <row r="45" spans="1:9">
      <c r="A45" s="36" t="s">
        <v>254</v>
      </c>
      <c r="D45" s="66">
        <v>7.428353251639928E-4</v>
      </c>
      <c r="E45" s="33"/>
    </row>
    <row r="46" spans="1:9">
      <c r="A46" s="31" t="s">
        <v>38</v>
      </c>
      <c r="B46" s="31" t="s">
        <v>53</v>
      </c>
      <c r="C46" s="31" t="s">
        <v>54</v>
      </c>
      <c r="D46" s="35" t="s">
        <v>55</v>
      </c>
      <c r="E46" s="31" t="s">
        <v>62</v>
      </c>
      <c r="F46" s="31" t="s">
        <v>76</v>
      </c>
      <c r="G46" s="31" t="s">
        <v>79</v>
      </c>
      <c r="H46" s="31" t="s">
        <v>30</v>
      </c>
      <c r="I46" s="31" t="s">
        <v>80</v>
      </c>
    </row>
    <row r="47" spans="1:9">
      <c r="A47" s="28">
        <f>A17</f>
        <v>2030</v>
      </c>
      <c r="B47" s="138">
        <f>'[1]Projections WKSHT'!C67</f>
        <v>4.2045605281631569E-3</v>
      </c>
      <c r="C47" s="138">
        <f>'[1]Projections WKSHT'!C66</f>
        <v>4.0000000000000001E-3</v>
      </c>
      <c r="D47" s="136" t="str">
        <f>IF(B47&lt;&gt;"ERROR",IF(ABS(B47-C47)&gt;D45,"Yes", "No"),"ERROR")</f>
        <v>No</v>
      </c>
      <c r="E47" s="136">
        <f>IF(D47&lt;&gt;"ERROR",ABS(B47-C47)*1000000/'[1]Projections WKSHT'!C19,0)</f>
        <v>0.20464238511720365</v>
      </c>
      <c r="F47" s="138">
        <f>IFERROR(IF(C47&gt;0,ABS(B47-C47),0),"ERROR")</f>
        <v>2.0456052816315677E-4</v>
      </c>
      <c r="G47" s="141" t="str">
        <f>IF(E47&lt;&gt;0,IF(B47&gt;C47,"Yes","No"),"No Data")</f>
        <v>Yes</v>
      </c>
      <c r="H47" s="140">
        <f>IF(E47&lt;&gt;0,(ABS(B47-C47)/((B47+C47)/2)),"No Data")</f>
        <v>4.9865078686659146E-2</v>
      </c>
      <c r="I47" s="141" t="str">
        <f>IF(E47&lt;&gt;0,IF(H47&gt;0.5,"Yes","No"),"No Data")</f>
        <v>No</v>
      </c>
    </row>
    <row r="48" spans="1:9">
      <c r="A48" s="28">
        <f t="shared" ref="A48:A51" si="5">A18</f>
        <v>2040</v>
      </c>
      <c r="B48" s="138">
        <f>'[1]Projections WKSHT'!E67</f>
        <v>4.41958230874691E-3</v>
      </c>
      <c r="C48" s="138">
        <f>'[1]Projections WKSHT'!E66</f>
        <v>5.0000000000000001E-3</v>
      </c>
      <c r="D48" s="136" t="str">
        <f>IF(B48&lt;&gt;"ERROR",IF(ABS(B48-C48)&gt;D45,"Yes", "No"),"ERROR")</f>
        <v>No</v>
      </c>
      <c r="E48" s="136">
        <f>IF(D48&lt;&gt;"ERROR",ABS(B48-C48)*1000000/'[1]Projections WKSHT'!E19,0)</f>
        <v>0.56926465807214066</v>
      </c>
      <c r="F48" s="138">
        <f>IFERROR(IF(C48&gt;0,ABS(B48-C48),0),"ERROR")</f>
        <v>5.804176912530901E-4</v>
      </c>
      <c r="G48" s="141" t="str">
        <f>IF(E48&lt;&gt;0,IF(B48&gt;C48,"Yes","No"),"No Data")</f>
        <v>No</v>
      </c>
      <c r="H48" s="140">
        <f>IF(E48&lt;&gt;0,(ABS(B48-C48)/((B48+C48)/2)),"No Data")</f>
        <v>0.12323639673791507</v>
      </c>
      <c r="I48" s="141" t="str">
        <f>IF(E48&lt;&gt;0,IF(H48&gt;0.5,"Yes","No"),"No Data")</f>
        <v>No</v>
      </c>
    </row>
    <row r="49" spans="1:9">
      <c r="A49" s="28">
        <f t="shared" si="5"/>
        <v>2050</v>
      </c>
      <c r="B49" s="138">
        <f>'[1]Projections WKSHT'!G67</f>
        <v>4.6456003315813628E-3</v>
      </c>
      <c r="C49" s="138">
        <f>'[1]Projections WKSHT'!G66</f>
        <v>5.0000000000000001E-3</v>
      </c>
      <c r="D49" s="136" t="str">
        <f>IF(B49&lt;&gt;"ERROR",IF(ABS(B49-C49)&gt;D45,"Yes", "No"),"ERROR")</f>
        <v>No</v>
      </c>
      <c r="E49" s="136">
        <f>IF(D49&lt;&gt;"ERROR",ABS(B49-C49)*1000000/'[1]Projections WKSHT'!G19,0)</f>
        <v>0.34077420704790695</v>
      </c>
      <c r="F49" s="138">
        <f>IFERROR(IF(C49&gt;0,ABS(B49-C49),0),"ERROR")</f>
        <v>3.5439966841863731E-4</v>
      </c>
      <c r="G49" s="141" t="str">
        <f>IF(E49&lt;&gt;0,IF(B49&gt;C49,"Yes","No"),"No Data")</f>
        <v>No</v>
      </c>
      <c r="H49" s="140">
        <f>IF(E49&lt;&gt;0,(ABS(B49-C49)/((B49+C49)/2)),"No Data")</f>
        <v>7.3484211710135139E-2</v>
      </c>
      <c r="I49" s="141" t="str">
        <f>IF(E49&lt;&gt;0,IF(H49&gt;0.5,"Yes","No"),"No Data")</f>
        <v>No</v>
      </c>
    </row>
    <row r="50" spans="1:9">
      <c r="A50" s="28">
        <f t="shared" si="5"/>
        <v>2060</v>
      </c>
      <c r="B50" s="138">
        <f>'[1]Projections WKSHT'!I67</f>
        <v>4.8831769459471664E-3</v>
      </c>
      <c r="C50" s="138">
        <f>'[1]Projections WKSHT'!I66</f>
        <v>6.0000000000000001E-3</v>
      </c>
      <c r="D50" s="136" t="str">
        <f>IF(B50&lt;&gt;"ERROR",IF(ABS(B50-C50)&gt;D45,"Yes", "No"),"ERROR")</f>
        <v>Yes</v>
      </c>
      <c r="E50" s="136">
        <f>IF(D50&lt;&gt;"ERROR",ABS(B50-C50)*1000000/'[1]Projections WKSHT'!I19,0)</f>
        <v>1.0528284389466049</v>
      </c>
      <c r="F50" s="138">
        <f>IFERROR(IF(C50&gt;0,ABS(B50-C50),0),"ERROR")</f>
        <v>1.1168230540528337E-3</v>
      </c>
      <c r="G50" s="141" t="str">
        <f>IF(E50&lt;&gt;0,IF(B50&gt;C50,"Yes","No"),"No Data")</f>
        <v>No</v>
      </c>
      <c r="H50" s="140">
        <f>IF(E50&lt;&gt;0,(ABS(B50-C50)/((B50+C50)/2)),"No Data")</f>
        <v>0.20523842616906682</v>
      </c>
      <c r="I50" s="141" t="str">
        <f>IF(E50&lt;&gt;0,IF(H50&gt;0.5,"Yes","No"),"No Data")</f>
        <v>No</v>
      </c>
    </row>
    <row r="51" spans="1:9">
      <c r="A51" s="28">
        <f t="shared" si="5"/>
        <v>2070</v>
      </c>
      <c r="B51" s="138">
        <f>'[1]Projections WKSHT'!K67</f>
        <v>5.1329032597414405E-3</v>
      </c>
      <c r="C51" s="138">
        <f>'[1]Projections WKSHT'!K66</f>
        <v>7.0000000000000001E-3</v>
      </c>
      <c r="D51" s="136" t="str">
        <f>IF(B51&lt;&gt;"ERROR",IF(ABS(B51-C51)&gt;D45,"Yes", "No"),"ERROR")</f>
        <v>Yes</v>
      </c>
      <c r="E51" s="136">
        <f>IF(D51&lt;&gt;"ERROR",ABS(B51-C51)*1000000/'[1]Projections WKSHT'!K19,0)</f>
        <v>1.7255990230461038</v>
      </c>
      <c r="F51" s="138">
        <f>IFERROR(IF(C51&gt;0,ABS(B51-C51),0),"ERROR")</f>
        <v>1.8670967402585597E-3</v>
      </c>
      <c r="G51" s="141" t="str">
        <f>IF(E51&lt;&gt;0,IF(B51&gt;C51,"Yes","No"),"No Data")</f>
        <v>No</v>
      </c>
      <c r="H51" s="140">
        <f>IF(E51&lt;&gt;0,(ABS(B51-C51)/((B51+C51)/2)),"No Data")</f>
        <v>0.30777410818955936</v>
      </c>
      <c r="I51" s="141" t="str">
        <f>IF(E51&lt;&gt;0,IF(H51&gt;0.5,"Yes","No"),"No Data")</f>
        <v>No</v>
      </c>
    </row>
    <row r="52" spans="1:9">
      <c r="A52" s="28" t="s">
        <v>58</v>
      </c>
      <c r="B52" s="144">
        <f>IF(B47&lt;&gt;"ERROR",AVERAGE(B47:B51),"ERROR")</f>
        <v>4.6571646748360075E-3</v>
      </c>
      <c r="C52" s="144">
        <f>IFERROR(AVERAGE(C47:C51),"ERROR")</f>
        <v>5.4000000000000003E-3</v>
      </c>
      <c r="D52" s="144">
        <f>IF(B52&lt;&gt;"ERROR",ABS(B52-C52),"ERROR")</f>
        <v>7.428353251639928E-4</v>
      </c>
      <c r="E52" s="142" t="s">
        <v>59</v>
      </c>
      <c r="F52" s="143"/>
      <c r="G52" s="143"/>
      <c r="H52" s="143"/>
      <c r="I52" s="143"/>
    </row>
    <row r="53" spans="1:9">
      <c r="D53" s="33"/>
      <c r="E53" s="33"/>
    </row>
    <row r="54" spans="1:9">
      <c r="A54" s="37" t="s">
        <v>66</v>
      </c>
      <c r="D54" s="33"/>
      <c r="E54" s="33"/>
    </row>
    <row r="55" spans="1:9">
      <c r="A55" s="36" t="s">
        <v>254</v>
      </c>
      <c r="D55" s="66">
        <v>1.4283532516399296E-4</v>
      </c>
      <c r="E55" s="33"/>
    </row>
    <row r="56" spans="1:9">
      <c r="A56" s="31" t="s">
        <v>38</v>
      </c>
      <c r="B56" s="31" t="s">
        <v>53</v>
      </c>
      <c r="C56" s="31" t="s">
        <v>54</v>
      </c>
      <c r="D56" s="35" t="s">
        <v>55</v>
      </c>
      <c r="E56" s="31" t="s">
        <v>62</v>
      </c>
      <c r="F56" s="31" t="s">
        <v>76</v>
      </c>
      <c r="G56" s="31" t="s">
        <v>79</v>
      </c>
      <c r="H56" s="31" t="s">
        <v>30</v>
      </c>
      <c r="I56" s="31" t="s">
        <v>80</v>
      </c>
    </row>
    <row r="57" spans="1:9">
      <c r="A57" s="28">
        <f>A17</f>
        <v>2030</v>
      </c>
      <c r="B57" s="138">
        <f>'[1]Projections WKSHT'!C75</f>
        <v>4.2045605281631569E-3</v>
      </c>
      <c r="C57" s="138">
        <f>'[1]Projections WKSHT'!C74</f>
        <v>4.0000000000000001E-3</v>
      </c>
      <c r="D57" s="136" t="str">
        <f>IF(B57&lt;&gt;"ERROR",IF(ABS(B57-C57)&gt;D55,"Yes", "No"),"ERROR")</f>
        <v>Yes</v>
      </c>
      <c r="E57" s="136">
        <f>IF(D57&lt;&gt;"ERROR",ABS(B57-C57)*1000000/'[1]Projections WKSHT'!C19,0)</f>
        <v>0.20464238511720365</v>
      </c>
      <c r="F57" s="138">
        <f>IFERROR(IF(C57&gt;0,ABS(B57-C57),0),"ERROR")</f>
        <v>2.0456052816315677E-4</v>
      </c>
      <c r="G57" s="141" t="str">
        <f>IF(E57&lt;&gt;0,IF(B57&gt;C57,"Yes","No"),"No Data")</f>
        <v>Yes</v>
      </c>
      <c r="H57" s="140">
        <f>IF(E57&lt;&gt;0,(ABS(B57-C57)/((B57+C57)/2)),"No Data")</f>
        <v>4.9865078686659146E-2</v>
      </c>
      <c r="I57" s="141" t="str">
        <f>IF(E57&lt;&gt;0,IF(H57&gt;0.5,"Yes","No"),"No Data")</f>
        <v>No</v>
      </c>
    </row>
    <row r="58" spans="1:9">
      <c r="A58" s="28">
        <f t="shared" ref="A58:A61" si="6">A18</f>
        <v>2040</v>
      </c>
      <c r="B58" s="138">
        <f>'[1]Projections WKSHT'!E75</f>
        <v>4.41958230874691E-3</v>
      </c>
      <c r="C58" s="138">
        <f>'[1]Projections WKSHT'!E74</f>
        <v>4.0000000000000001E-3</v>
      </c>
      <c r="D58" s="136" t="str">
        <f>IF(B58&lt;&gt;"ERROR",IF(ABS(B58-C58)&gt;D55,"Yes", "No"),"ERROR")</f>
        <v>Yes</v>
      </c>
      <c r="E58" s="136">
        <f>IF(D58&lt;&gt;"ERROR",ABS(B58-C58)*1000000/'[1]Projections WKSHT'!E19,0)</f>
        <v>0.41151981257886483</v>
      </c>
      <c r="F58" s="138">
        <f>IFERROR(IF(C58&gt;0,ABS(B58-C58),0),"ERROR")</f>
        <v>4.1958230874690992E-4</v>
      </c>
      <c r="G58" s="141" t="str">
        <f>IF(E58&lt;&gt;0,IF(B58&gt;C58,"Yes","No"),"No Data")</f>
        <v>Yes</v>
      </c>
      <c r="H58" s="140">
        <f>IF(E58&lt;&gt;0,(ABS(B58-C58)/((B58+C58)/2)),"No Data")</f>
        <v>9.9668200478547617E-2</v>
      </c>
      <c r="I58" s="141" t="str">
        <f>IF(E58&lt;&gt;0,IF(H58&gt;0.5,"Yes","No"),"No Data")</f>
        <v>No</v>
      </c>
    </row>
    <row r="59" spans="1:9">
      <c r="A59" s="28">
        <f t="shared" si="6"/>
        <v>2050</v>
      </c>
      <c r="B59" s="138">
        <f>'[1]Projections WKSHT'!G75</f>
        <v>4.6456003315813628E-3</v>
      </c>
      <c r="C59" s="138">
        <f>'[1]Projections WKSHT'!G74</f>
        <v>5.0000000000000001E-3</v>
      </c>
      <c r="D59" s="136" t="str">
        <f>IF(B59&lt;&gt;"ERROR",IF(ABS(B59-C59)&gt;D55,"Yes", "No"),"ERROR")</f>
        <v>Yes</v>
      </c>
      <c r="E59" s="136">
        <f>IF(D59&lt;&gt;"ERROR",ABS(B59-C59)*1000000/'[1]Projections WKSHT'!G19,0)</f>
        <v>0.34077420704790695</v>
      </c>
      <c r="F59" s="138">
        <f>IFERROR(IF(C59&gt;0,ABS(B59-C59),0),"ERROR")</f>
        <v>3.5439966841863731E-4</v>
      </c>
      <c r="G59" s="141" t="str">
        <f>IF(E59&lt;&gt;0,IF(B59&gt;C59,"Yes","No"),"No Data")</f>
        <v>No</v>
      </c>
      <c r="H59" s="140">
        <f>IF(E59&lt;&gt;0,(ABS(B59-C59)/((B59+C59)/2)),"No Data")</f>
        <v>7.3484211710135139E-2</v>
      </c>
      <c r="I59" s="141" t="str">
        <f>IF(E59&lt;&gt;0,IF(H59&gt;0.5,"Yes","No"),"No Data")</f>
        <v>No</v>
      </c>
    </row>
    <row r="60" spans="1:9">
      <c r="A60" s="28">
        <f t="shared" si="6"/>
        <v>2060</v>
      </c>
      <c r="B60" s="138">
        <f>'[1]Projections WKSHT'!I75</f>
        <v>4.8831769459471664E-3</v>
      </c>
      <c r="C60" s="138">
        <f>'[1]Projections WKSHT'!I74</f>
        <v>5.0000000000000001E-3</v>
      </c>
      <c r="D60" s="136" t="str">
        <f>IF(B60&lt;&gt;"ERROR",IF(ABS(B60-C60)&gt;D55,"Yes", "No"),"ERROR")</f>
        <v>No</v>
      </c>
      <c r="E60" s="136">
        <f>IF(D60&lt;&gt;"ERROR",ABS(B60-C60)*1000000/'[1]Projections WKSHT'!I19,0)</f>
        <v>0.11012902463383534</v>
      </c>
      <c r="F60" s="138">
        <f>IFERROR(IF(C60&gt;0,ABS(B60-C60),0),"ERROR")</f>
        <v>1.1682305405283366E-4</v>
      </c>
      <c r="G60" s="141" t="str">
        <f>IF(E60&lt;&gt;0,IF(B60&gt;C60,"Yes","No"),"No Data")</f>
        <v>No</v>
      </c>
      <c r="H60" s="140">
        <f>IF(E60&lt;&gt;0,(ABS(B60-C60)/((B60+C60)/2)),"No Data")</f>
        <v>2.3640789736288137E-2</v>
      </c>
      <c r="I60" s="141" t="str">
        <f>IF(E60&lt;&gt;0,IF(H60&gt;0.5,"Yes","No"),"No Data")</f>
        <v>No</v>
      </c>
    </row>
    <row r="61" spans="1:9">
      <c r="A61" s="28">
        <f t="shared" si="6"/>
        <v>2070</v>
      </c>
      <c r="B61" s="138">
        <f>'[1]Projections WKSHT'!K75</f>
        <v>5.1329032597414405E-3</v>
      </c>
      <c r="C61" s="138">
        <f>'[1]Projections WKSHT'!K74</f>
        <v>6.0000000000000001E-3</v>
      </c>
      <c r="D61" s="136" t="str">
        <f>IF(B61&lt;&gt;"ERROR",IF(ABS(B61-C61)&gt;D55,"Yes", "No"),"ERROR")</f>
        <v>Yes</v>
      </c>
      <c r="E61" s="136">
        <f>IF(D61&lt;&gt;"ERROR",ABS(B61-C61)*1000000/'[1]Projections WKSHT'!K19,0)</f>
        <v>0.8013839109747608</v>
      </c>
      <c r="F61" s="138">
        <f>IFERROR(IF(C61&gt;0,ABS(B61-C61),0),"ERROR")</f>
        <v>8.6709674025855967E-4</v>
      </c>
      <c r="G61" s="141" t="str">
        <f>IF(E61&lt;&gt;0,IF(B61&gt;C61,"Yes","No"),"No Data")</f>
        <v>No</v>
      </c>
      <c r="H61" s="140">
        <f>IF(E61&lt;&gt;0,(ABS(B61-C61)/((B61+C61)/2)),"No Data")</f>
        <v>0.15577189885303969</v>
      </c>
      <c r="I61" s="141" t="str">
        <f>IF(E61&lt;&gt;0,IF(H61&gt;0.5,"Yes","No"),"No Data")</f>
        <v>No</v>
      </c>
    </row>
    <row r="62" spans="1:9">
      <c r="A62" s="28" t="s">
        <v>58</v>
      </c>
      <c r="B62" s="144">
        <f>IF(B57&lt;&gt;"ERROR",AVERAGE(B57:B61),"ERROR")</f>
        <v>4.6571646748360075E-3</v>
      </c>
      <c r="C62" s="144">
        <f>IFERROR(AVERAGE(C57:C61),"ERROR")</f>
        <v>4.8000000000000004E-3</v>
      </c>
      <c r="D62" s="144">
        <f>IF(B62&lt;&gt;"ERROR",ABS(B62-C62),"ERROR")</f>
        <v>1.4283532516399296E-4</v>
      </c>
      <c r="E62" s="142" t="s">
        <v>59</v>
      </c>
      <c r="F62" s="143"/>
      <c r="G62" s="143"/>
      <c r="H62" s="143"/>
      <c r="I62" s="143"/>
    </row>
    <row r="64" spans="1:9">
      <c r="A64" s="37" t="s">
        <v>100</v>
      </c>
      <c r="D64" s="33"/>
      <c r="E64" s="33"/>
    </row>
    <row r="65" spans="1:9">
      <c r="A65" s="36" t="s">
        <v>254</v>
      </c>
      <c r="D65" s="66">
        <v>3.434477043547865E-4</v>
      </c>
      <c r="E65" s="33"/>
    </row>
    <row r="66" spans="1:9">
      <c r="A66" s="31" t="s">
        <v>38</v>
      </c>
      <c r="B66" s="31" t="s">
        <v>53</v>
      </c>
      <c r="C66" s="31" t="s">
        <v>54</v>
      </c>
      <c r="D66" s="35" t="s">
        <v>55</v>
      </c>
      <c r="E66" s="31" t="s">
        <v>62</v>
      </c>
      <c r="F66" s="31" t="s">
        <v>76</v>
      </c>
      <c r="G66" s="31" t="s">
        <v>79</v>
      </c>
      <c r="H66" s="31" t="s">
        <v>30</v>
      </c>
      <c r="I66" s="31" t="s">
        <v>80</v>
      </c>
    </row>
    <row r="67" spans="1:9">
      <c r="A67" s="28">
        <f>A17</f>
        <v>2030</v>
      </c>
      <c r="B67" s="138">
        <f>'[1]Projections WKSHT'!C83</f>
        <v>1.093809727586202E-2</v>
      </c>
      <c r="C67" s="138">
        <f>'[1]Projections WKSHT'!C82</f>
        <v>0.01</v>
      </c>
      <c r="D67" s="136" t="str">
        <f>IF(B67&lt;&gt;"ERROR",IF(ABS(B67-C67)&gt;D65,"Yes", "No"),"ERROR")</f>
        <v>Yes</v>
      </c>
      <c r="E67" s="136">
        <f>IF(D67&lt;&gt;"ERROR",ABS(B67-C67)*1000000/'[1]Projections WKSHT'!C19,0)</f>
        <v>0.93847266492799075</v>
      </c>
      <c r="F67" s="138">
        <f>IFERROR(IF(C67&gt;0,ABS(B67-C67),0),"ERROR")</f>
        <v>9.3809727586201958E-4</v>
      </c>
      <c r="G67" s="141" t="str">
        <f>IF(E67&lt;&gt;0,IF(B67&gt;C67,"Yes","No"),"No Data")</f>
        <v>Yes</v>
      </c>
      <c r="H67" s="140">
        <f>IF(E67&lt;&gt;0,(ABS(B67-C67)/((B67+C67)/2)),"No Data")</f>
        <v>8.9606735846382984E-2</v>
      </c>
      <c r="I67" s="141" t="str">
        <f>IF(E67&lt;&gt;0,IF(H67&gt;0.5,"Yes","No"),"No Data")</f>
        <v>No</v>
      </c>
    </row>
    <row r="68" spans="1:9">
      <c r="A68" s="28">
        <f t="shared" ref="A68:A71" si="7">A18</f>
        <v>2040</v>
      </c>
      <c r="B68" s="138">
        <f>'[1]Projections WKSHT'!E83</f>
        <v>1.1497473014824599E-2</v>
      </c>
      <c r="C68" s="138">
        <f>'[1]Projections WKSHT'!E82</f>
        <v>1.0999999999999999E-2</v>
      </c>
      <c r="D68" s="136" t="str">
        <f>IF(B68&lt;&gt;"ERROR",IF(ABS(B68-C68)&gt;D66,"Yes", "No"),"ERROR")</f>
        <v>No</v>
      </c>
      <c r="E68" s="136">
        <f>IF(D68&lt;&gt;"ERROR",ABS(B68-C68)*1000000/'[1]Projections WKSHT'!E19,0)</f>
        <v>0.48791380750790503</v>
      </c>
      <c r="F68" s="138">
        <f>IFERROR(IF(C68&gt;0,ABS(B68-C68),0),"ERROR")</f>
        <v>4.9747301482459989E-4</v>
      </c>
      <c r="G68" s="141" t="str">
        <f>IF(E68&lt;&gt;0,IF(B68&gt;C68,"Yes","No"),"No Data")</f>
        <v>Yes</v>
      </c>
      <c r="H68" s="140">
        <f>IF(E68&lt;&gt;0,(ABS(B68-C68)/((B68+C68)/2)),"No Data")</f>
        <v>4.422479044617967E-2</v>
      </c>
      <c r="I68" s="141" t="str">
        <f>IF(E68&lt;&gt;0,IF(H68&gt;0.5,"Yes","No"),"No Data")</f>
        <v>No</v>
      </c>
    </row>
    <row r="69" spans="1:9">
      <c r="A69" s="28">
        <f t="shared" si="7"/>
        <v>2050</v>
      </c>
      <c r="B69" s="138">
        <f>'[1]Projections WKSHT'!G83</f>
        <v>1.208545530293814E-2</v>
      </c>
      <c r="C69" s="138">
        <f>'[1]Projections WKSHT'!G82</f>
        <v>1.2E-2</v>
      </c>
      <c r="D69" s="136" t="str">
        <f>IF(B69&lt;&gt;"ERROR",IF(ABS(B69-C69)&gt;D67,"Yes", "No"),"ERROR")</f>
        <v>No</v>
      </c>
      <c r="E69" s="136">
        <f>IF(D69&lt;&gt;"ERROR",ABS(B69-C69)*1000000/'[1]Projections WKSHT'!G19,0)</f>
        <v>8.2169837310298741E-2</v>
      </c>
      <c r="F69" s="138">
        <f>IFERROR(IF(C69&gt;0,ABS(B69-C69),0),"ERROR")</f>
        <v>8.5455302938139757E-5</v>
      </c>
      <c r="G69" s="141" t="str">
        <f>IF(E69&lt;&gt;0,IF(B69&gt;C69,"Yes","No"),"No Data")</f>
        <v>Yes</v>
      </c>
      <c r="H69" s="140">
        <f>IF(E69&lt;&gt;0,(ABS(B69-C69)/((B69+C69)/2)),"No Data")</f>
        <v>7.0960089284851698E-3</v>
      </c>
      <c r="I69" s="141" t="str">
        <f>IF(E69&lt;&gt;0,IF(H69&gt;0.5,"Yes","No"),"No Data")</f>
        <v>No</v>
      </c>
    </row>
    <row r="70" spans="1:9">
      <c r="A70" s="28">
        <f t="shared" si="7"/>
        <v>2060</v>
      </c>
      <c r="B70" s="138">
        <f>'[1]Projections WKSHT'!I83</f>
        <v>1.2703507082903452E-2</v>
      </c>
      <c r="C70" s="138">
        <f>'[1]Projections WKSHT'!I82</f>
        <v>1.2999999999999999E-2</v>
      </c>
      <c r="D70" s="136" t="str">
        <f>IF(B70&lt;&gt;"ERROR",IF(ABS(B70-C70)&gt;D68,"Yes", "No"),"ERROR")</f>
        <v>No</v>
      </c>
      <c r="E70" s="136">
        <f>IF(D70&lt;&gt;"ERROR",ABS(B70-C70)*1000000/'[1]Projections WKSHT'!I19,0)</f>
        <v>0.27950369929479929</v>
      </c>
      <c r="F70" s="138">
        <f>IFERROR(IF(C70&gt;0,ABS(B70-C70),0),"ERROR")</f>
        <v>2.964929170965469E-4</v>
      </c>
      <c r="G70" s="141" t="str">
        <f>IF(E70&lt;&gt;0,IF(B70&gt;C70,"Yes","No"),"No Data")</f>
        <v>No</v>
      </c>
      <c r="H70" s="140">
        <f>IF(E70&lt;&gt;0,(ABS(B70-C70)/((B70+C70)/2)),"No Data")</f>
        <v>2.3070230544045684E-2</v>
      </c>
      <c r="I70" s="141" t="str">
        <f>IF(E70&lt;&gt;0,IF(H70&gt;0.5,"Yes","No"),"No Data")</f>
        <v>No</v>
      </c>
    </row>
    <row r="71" spans="1:9">
      <c r="A71" s="28">
        <f t="shared" si="7"/>
        <v>2070</v>
      </c>
      <c r="B71" s="138">
        <f>'[1]Projections WKSHT'!K83</f>
        <v>1.3486629946660115E-2</v>
      </c>
      <c r="C71" s="138">
        <f>'[1]Projections WKSHT'!K82</f>
        <v>1.4E-2</v>
      </c>
      <c r="D71" s="136" t="str">
        <f>IF(B71&lt;&gt;"ERROR",IF(ABS(B71-C71)&gt;D69,"Yes", "No"),"ERROR")</f>
        <v>No</v>
      </c>
      <c r="E71" s="136">
        <f>IF(D71&lt;&gt;"ERROR",ABS(B71-C71)*1000000/'[1]Projections WKSHT'!K19,0)</f>
        <v>0.47446436138159348</v>
      </c>
      <c r="F71" s="138">
        <f>IFERROR(IF(C71&gt;0,ABS(B71-C71),0),"ERROR")</f>
        <v>5.1337005333988543E-4</v>
      </c>
      <c r="G71" s="141" t="str">
        <f>IF(E71&lt;&gt;0,IF(B71&gt;C71,"Yes","No"),"No Data")</f>
        <v>No</v>
      </c>
      <c r="H71" s="140">
        <f>IF(E71&lt;&gt;0,(ABS(B71-C71)/((B71+C71)/2)),"No Data")</f>
        <v>3.7354164867509684E-2</v>
      </c>
      <c r="I71" s="141" t="str">
        <f>IF(E71&lt;&gt;0,IF(H71&gt;0.5,"Yes","No"),"No Data")</f>
        <v>No</v>
      </c>
    </row>
    <row r="72" spans="1:9">
      <c r="A72" s="28" t="s">
        <v>58</v>
      </c>
      <c r="B72" s="144">
        <f>IF(B67&lt;&gt;"ERROR",AVERAGE(B67:B71),"ERROR")</f>
        <v>1.2142232524637664E-2</v>
      </c>
      <c r="C72" s="144">
        <f>IFERROR(AVERAGE(C67:C71),"ERROR")</f>
        <v>1.2E-2</v>
      </c>
      <c r="D72" s="144">
        <f>IF(B72&lt;&gt;"ERROR",ABS(B72-C72),"ERROR")</f>
        <v>1.4223252463766399E-4</v>
      </c>
      <c r="E72" s="142" t="s">
        <v>59</v>
      </c>
      <c r="F72" s="143"/>
      <c r="G72" s="143"/>
      <c r="H72" s="143"/>
      <c r="I72" s="143"/>
    </row>
    <row r="74" spans="1:9">
      <c r="A74" s="37" t="s">
        <v>117</v>
      </c>
      <c r="D74" s="33"/>
      <c r="E74" s="33"/>
    </row>
    <row r="75" spans="1:9">
      <c r="A75" s="31" t="s">
        <v>38</v>
      </c>
      <c r="B75" s="31" t="s">
        <v>115</v>
      </c>
      <c r="C75" s="31" t="s">
        <v>116</v>
      </c>
      <c r="D75" s="35"/>
      <c r="E75" s="31"/>
      <c r="F75" s="31"/>
      <c r="G75" s="31"/>
      <c r="H75" s="31"/>
      <c r="I75" s="31"/>
    </row>
    <row r="76" spans="1:9">
      <c r="A76" s="28">
        <f>A17</f>
        <v>2030</v>
      </c>
      <c r="B76" s="138">
        <f>IFERROR(B17+B27+B37+B47+B57+B67+'[1]Projections WKSHT'!C90,"ERROR")</f>
        <v>7.4379334910622E-2</v>
      </c>
      <c r="C76" s="138">
        <f>IFERROR(C17+C27+C37+C47+C57+C67+'[1]Projections WKSHT'!C90,"ERROR")</f>
        <v>7.0999999999999994E-2</v>
      </c>
      <c r="D76" s="33"/>
      <c r="E76" s="33"/>
      <c r="F76" s="32"/>
      <c r="G76" s="28"/>
      <c r="H76" s="79"/>
      <c r="I76" s="28"/>
    </row>
    <row r="77" spans="1:9">
      <c r="A77" s="28">
        <f t="shared" ref="A77:A80" si="8">A18</f>
        <v>2040</v>
      </c>
      <c r="B77" s="138">
        <f>IFERROR(B18+B28+B38+B48+B58+B68+'[1]Projections WKSHT'!E90,"ERROR")</f>
        <v>7.7936171894761222E-2</v>
      </c>
      <c r="C77" s="138">
        <f>IFERROR(C18+C28+C38+C48+C58+C68+'[1]Projections WKSHT'!E90,"ERROR")</f>
        <v>7.6999999999999999E-2</v>
      </c>
      <c r="D77" s="33"/>
      <c r="E77" s="33"/>
      <c r="F77" s="32"/>
      <c r="G77" s="28"/>
      <c r="H77" s="79"/>
      <c r="I77" s="28"/>
    </row>
    <row r="78" spans="1:9">
      <c r="A78" s="28">
        <f t="shared" si="8"/>
        <v>2050</v>
      </c>
      <c r="B78" s="138">
        <f>IFERROR(B19+B29+B39+B49+B59+B69+'[1]Projections WKSHT'!G90,"ERROR")</f>
        <v>8.1881420966398583E-2</v>
      </c>
      <c r="C78" s="138">
        <f>IFERROR(C19+C29+C39+C49+C59+C69+'[1]Projections WKSHT'!G90,"ERROR")</f>
        <v>8.4000000000000005E-2</v>
      </c>
      <c r="D78" s="33"/>
      <c r="E78" s="33"/>
      <c r="F78" s="32"/>
      <c r="G78" s="28"/>
      <c r="H78" s="79"/>
      <c r="I78" s="28"/>
    </row>
    <row r="79" spans="1:9">
      <c r="A79" s="28">
        <f t="shared" si="8"/>
        <v>2060</v>
      </c>
      <c r="B79" s="138">
        <f>IFERROR(B20+B30+B40+B50+B60+B70+'[1]Projections WKSHT'!I90,"ERROR")</f>
        <v>8.6280373262263468E-2</v>
      </c>
      <c r="C79" s="138">
        <f>IFERROR(C20+C30+C40+C50+C60+C70+'[1]Projections WKSHT'!I90,"ERROR")</f>
        <v>9.1000000000000011E-2</v>
      </c>
      <c r="D79" s="33"/>
      <c r="E79" s="33"/>
      <c r="F79" s="32"/>
      <c r="G79" s="28"/>
      <c r="H79" s="79"/>
      <c r="I79" s="28"/>
    </row>
    <row r="80" spans="1:9">
      <c r="A80" s="28">
        <f t="shared" si="8"/>
        <v>2070</v>
      </c>
      <c r="B80" s="138">
        <f>IFERROR(B21+B31+B41+B51+B61+B71+'[1]Projections WKSHT'!K90,"ERROR")</f>
        <v>9.1344096782845247E-2</v>
      </c>
      <c r="C80" s="138">
        <f>IFERROR(C21+C31+C41+C51+C61+C71+'[1]Projections WKSHT'!K90,"ERROR")</f>
        <v>0.10100000000000001</v>
      </c>
      <c r="D80" s="33"/>
      <c r="E80" s="33"/>
      <c r="F80" s="32"/>
      <c r="G80" s="28"/>
      <c r="H80" s="79"/>
      <c r="I80" s="28"/>
    </row>
    <row r="81" spans="1:9">
      <c r="A81" s="28" t="str">
        <f>'[1]Summary Table'!G1</f>
        <v>----</v>
      </c>
      <c r="B81" s="47" t="e">
        <f>IF('[1]Summary Table'!G3&lt;&gt;"----",'[1]Summary Table'!G3+'[1]Summary Table'!G4+'[1]Summary Table'!G5+'[1]Summary Table'!G6+'[1]Summary Table'!G7+'[1]Summary Table'!G8+'[1]Projections WKSHT'!K90,NA())</f>
        <v>#N/A</v>
      </c>
      <c r="C81" s="47"/>
      <c r="D81" s="47"/>
      <c r="E81" s="36"/>
    </row>
    <row r="82" spans="1:9">
      <c r="A82" s="37" t="s">
        <v>112</v>
      </c>
      <c r="D82" s="33"/>
      <c r="E82" s="33"/>
    </row>
    <row r="83" spans="1:9">
      <c r="A83" s="31" t="s">
        <v>38</v>
      </c>
      <c r="B83" s="31" t="s">
        <v>113</v>
      </c>
      <c r="C83" s="31" t="s">
        <v>114</v>
      </c>
      <c r="D83" s="35"/>
      <c r="E83" s="31"/>
      <c r="F83" s="31"/>
      <c r="G83" s="31"/>
      <c r="H83" s="31"/>
      <c r="I83" s="31"/>
    </row>
    <row r="84" spans="1:9">
      <c r="A84" s="28">
        <f>A17</f>
        <v>2030</v>
      </c>
      <c r="B84" s="138">
        <f>IFERROR('[1]Projections WKSHT'!B3+'[1]Projections WKSHT'!C94,"ERROR")</f>
        <v>0.27</v>
      </c>
      <c r="C84" s="138">
        <f>IFERROR(B84*0.8,"ERROR")</f>
        <v>0.21600000000000003</v>
      </c>
      <c r="D84" s="33"/>
      <c r="E84" s="33"/>
      <c r="F84" s="32"/>
      <c r="G84" s="28"/>
      <c r="H84" s="79"/>
      <c r="I84" s="28"/>
    </row>
    <row r="85" spans="1:9">
      <c r="A85" s="28">
        <f t="shared" ref="A85:A88" si="9">A18</f>
        <v>2040</v>
      </c>
      <c r="B85" s="138">
        <f>IFERROR(B84+('[1]Projections WKSHT'!E94-'[1]Projections WKSHT'!C94),"ERROR")</f>
        <v>0.27</v>
      </c>
      <c r="C85" s="138">
        <f>IFERROR(B85*0.8,"ERROR")</f>
        <v>0.21600000000000003</v>
      </c>
      <c r="D85" s="33"/>
      <c r="E85" s="33"/>
      <c r="F85" s="32"/>
      <c r="G85" s="28"/>
      <c r="H85" s="79"/>
      <c r="I85" s="28"/>
    </row>
    <row r="86" spans="1:9">
      <c r="A86" s="28">
        <f t="shared" si="9"/>
        <v>2050</v>
      </c>
      <c r="B86" s="138">
        <f>IFERROR(B85+('[1]Projections WKSHT'!G94-'[1]Projections WKSHT'!E94),"ERROR")</f>
        <v>0.27</v>
      </c>
      <c r="C86" s="138">
        <f>IFERROR(B86*0.8,"ERROR")</f>
        <v>0.21600000000000003</v>
      </c>
      <c r="D86" s="33"/>
      <c r="E86" s="33"/>
      <c r="F86" s="32"/>
      <c r="G86" s="28"/>
      <c r="H86" s="79"/>
      <c r="I86" s="28"/>
    </row>
    <row r="87" spans="1:9">
      <c r="A87" s="28">
        <f t="shared" si="9"/>
        <v>2060</v>
      </c>
      <c r="B87" s="138">
        <f>IFERROR(B86+('[1]Projections WKSHT'!I94-'[1]Projections WKSHT'!G94),"ERROR")</f>
        <v>0.27</v>
      </c>
      <c r="C87" s="138">
        <f>IFERROR(B87*0.8,"ERROR")</f>
        <v>0.21600000000000003</v>
      </c>
      <c r="D87" s="33"/>
      <c r="E87" s="33"/>
      <c r="F87" s="32"/>
      <c r="G87" s="28"/>
      <c r="H87" s="79"/>
      <c r="I87" s="28"/>
    </row>
    <row r="88" spans="1:9">
      <c r="A88" s="28">
        <f t="shared" si="9"/>
        <v>2070</v>
      </c>
      <c r="B88" s="138">
        <f>IFERROR(B87+('[1]Projections WKSHT'!K94-'[1]Projections WKSHT'!I94),"ERROR")</f>
        <v>0.27</v>
      </c>
      <c r="C88" s="138">
        <f>IFERROR(B88*0.8,"ERROR")</f>
        <v>0.21600000000000003</v>
      </c>
      <c r="D88" s="33"/>
      <c r="E88" s="33"/>
      <c r="F88" s="32"/>
      <c r="G88" s="28"/>
      <c r="H88" s="79"/>
      <c r="I88" s="28"/>
    </row>
    <row r="89" spans="1:9">
      <c r="A89" s="28" t="str">
        <f>A81</f>
        <v>----</v>
      </c>
      <c r="B89" s="32" t="e">
        <f>IF(OR('[1]Projections WKSHT'!C14=2019,'[1]Projections WKSHT'!C14=2029,'[1]Projections WKSHT'!C14=2039,'[1]Projections WKSHT'!C14=2049,'[1]Projections WKSHT'!C14=2059),B88,NA())</f>
        <v>#N/A</v>
      </c>
      <c r="C89" s="32" t="e">
        <f>IF(OR('[1]Projections WKSHT'!C14=2019,'[1]Projections WKSHT'!C14=2029,'[1]Projections WKSHT'!C14=2039,'[1]Projections WKSHT'!C14=2049,'[1]Projections WKSHT'!C14=2059),C88,NA())</f>
        <v>#N/A</v>
      </c>
      <c r="D89" s="47"/>
      <c r="E89" s="36"/>
    </row>
  </sheetData>
  <sheetProtection algorithmName="SHA-512" hashValue="NUE4M05IK2mOMhwVL+yiiMfVl+SgLkDyS7G6qdVCIxnEot7INtv58LwpF9KAmwtvzckU8At8BqnJrpFBT7yi1Q==" saltValue="kBOGuSHMk1Yao+t40zZJLw==" spinCount="100000" sheet="1" objects="1" scenarios="1"/>
  <conditionalFormatting sqref="D17:D22 D27:D32 D37:D42 D47:D52 D57:D61">
    <cfRule type="cellIs" dxfId="53" priority="46" operator="equal">
      <formula>"Yes"</formula>
    </cfRule>
    <cfRule type="cellIs" dxfId="52" priority="47" operator="equal">
      <formula>"No"</formula>
    </cfRule>
  </conditionalFormatting>
  <conditionalFormatting sqref="D7:D12">
    <cfRule type="cellIs" dxfId="51" priority="44" operator="equal">
      <formula>"Yes"</formula>
    </cfRule>
    <cfRule type="cellIs" dxfId="50" priority="45" operator="equal">
      <formula>"No"</formula>
    </cfRule>
  </conditionalFormatting>
  <conditionalFormatting sqref="D22">
    <cfRule type="cellIs" dxfId="49" priority="42" operator="equal">
      <formula>"Yes"</formula>
    </cfRule>
    <cfRule type="cellIs" dxfId="48" priority="43" operator="equal">
      <formula>"No"</formula>
    </cfRule>
  </conditionalFormatting>
  <conditionalFormatting sqref="D32">
    <cfRule type="cellIs" dxfId="47" priority="40" operator="equal">
      <formula>"Yes"</formula>
    </cfRule>
    <cfRule type="cellIs" dxfId="46" priority="41" operator="equal">
      <formula>"No"</formula>
    </cfRule>
  </conditionalFormatting>
  <conditionalFormatting sqref="D42">
    <cfRule type="cellIs" dxfId="45" priority="38" operator="equal">
      <formula>"Yes"</formula>
    </cfRule>
    <cfRule type="cellIs" dxfId="44" priority="39" operator="equal">
      <formula>"No"</formula>
    </cfRule>
  </conditionalFormatting>
  <conditionalFormatting sqref="D52">
    <cfRule type="cellIs" dxfId="43" priority="36" operator="equal">
      <formula>"Yes"</formula>
    </cfRule>
    <cfRule type="cellIs" dxfId="42" priority="37" operator="equal">
      <formula>"No"</formula>
    </cfRule>
  </conditionalFormatting>
  <conditionalFormatting sqref="D42">
    <cfRule type="cellIs" dxfId="41" priority="34" operator="equal">
      <formula>"Yes"</formula>
    </cfRule>
    <cfRule type="cellIs" dxfId="40" priority="35" operator="equal">
      <formula>"No"</formula>
    </cfRule>
  </conditionalFormatting>
  <conditionalFormatting sqref="D52">
    <cfRule type="cellIs" dxfId="39" priority="32" operator="equal">
      <formula>"Yes"</formula>
    </cfRule>
    <cfRule type="cellIs" dxfId="38" priority="33" operator="equal">
      <formula>"No"</formula>
    </cfRule>
  </conditionalFormatting>
  <conditionalFormatting sqref="D62">
    <cfRule type="cellIs" dxfId="37" priority="30" operator="equal">
      <formula>"Yes"</formula>
    </cfRule>
    <cfRule type="cellIs" dxfId="36" priority="31" operator="equal">
      <formula>"No"</formula>
    </cfRule>
  </conditionalFormatting>
  <conditionalFormatting sqref="D62">
    <cfRule type="cellIs" dxfId="35" priority="28" operator="equal">
      <formula>"Yes"</formula>
    </cfRule>
    <cfRule type="cellIs" dxfId="34" priority="29" operator="equal">
      <formula>"No"</formula>
    </cfRule>
  </conditionalFormatting>
  <conditionalFormatting sqref="I17:I21">
    <cfRule type="cellIs" dxfId="33" priority="27" operator="equal">
      <formula>"yes"</formula>
    </cfRule>
  </conditionalFormatting>
  <conditionalFormatting sqref="I37:I41">
    <cfRule type="cellIs" dxfId="32" priority="25" operator="equal">
      <formula>"yes"</formula>
    </cfRule>
  </conditionalFormatting>
  <conditionalFormatting sqref="I27:I31">
    <cfRule type="cellIs" dxfId="31" priority="26" operator="equal">
      <formula>"yes"</formula>
    </cfRule>
  </conditionalFormatting>
  <conditionalFormatting sqref="I47:I51">
    <cfRule type="cellIs" dxfId="30" priority="24" operator="equal">
      <formula>"yes"</formula>
    </cfRule>
  </conditionalFormatting>
  <conditionalFormatting sqref="I57:I61">
    <cfRule type="cellIs" dxfId="29" priority="23" operator="equal">
      <formula>"yes"</formula>
    </cfRule>
  </conditionalFormatting>
  <conditionalFormatting sqref="I7:I11">
    <cfRule type="cellIs" dxfId="28" priority="22" operator="equal">
      <formula>"yes"</formula>
    </cfRule>
  </conditionalFormatting>
  <conditionalFormatting sqref="D67:D71">
    <cfRule type="cellIs" dxfId="27" priority="20" operator="equal">
      <formula>"Yes"</formula>
    </cfRule>
    <cfRule type="cellIs" dxfId="26" priority="21" operator="equal">
      <formula>"No"</formula>
    </cfRule>
  </conditionalFormatting>
  <conditionalFormatting sqref="D72">
    <cfRule type="cellIs" dxfId="25" priority="18" operator="equal">
      <formula>"Yes"</formula>
    </cfRule>
    <cfRule type="cellIs" dxfId="24" priority="19" operator="equal">
      <formula>"No"</formula>
    </cfRule>
  </conditionalFormatting>
  <conditionalFormatting sqref="D72">
    <cfRule type="cellIs" dxfId="23" priority="16" operator="equal">
      <formula>"Yes"</formula>
    </cfRule>
    <cfRule type="cellIs" dxfId="22" priority="17" operator="equal">
      <formula>"No"</formula>
    </cfRule>
  </conditionalFormatting>
  <conditionalFormatting sqref="I67:I71">
    <cfRule type="cellIs" dxfId="21" priority="15" operator="equal">
      <formula>"yes"</formula>
    </cfRule>
  </conditionalFormatting>
  <conditionalFormatting sqref="D76:D80">
    <cfRule type="cellIs" dxfId="20" priority="13" operator="equal">
      <formula>"Yes"</formula>
    </cfRule>
    <cfRule type="cellIs" dxfId="19" priority="14" operator="equal">
      <formula>"No"</formula>
    </cfRule>
  </conditionalFormatting>
  <conditionalFormatting sqref="D81">
    <cfRule type="cellIs" dxfId="18" priority="11" operator="equal">
      <formula>"Yes"</formula>
    </cfRule>
    <cfRule type="cellIs" dxfId="17" priority="12" operator="equal">
      <formula>"No"</formula>
    </cfRule>
  </conditionalFormatting>
  <conditionalFormatting sqref="D81">
    <cfRule type="cellIs" dxfId="16" priority="9" operator="equal">
      <formula>"Yes"</formula>
    </cfRule>
    <cfRule type="cellIs" dxfId="15" priority="10" operator="equal">
      <formula>"No"</formula>
    </cfRule>
  </conditionalFormatting>
  <conditionalFormatting sqref="I76:I80">
    <cfRule type="cellIs" dxfId="14" priority="8" operator="equal">
      <formula>"yes"</formula>
    </cfRule>
  </conditionalFormatting>
  <conditionalFormatting sqref="D84:D88">
    <cfRule type="cellIs" dxfId="13" priority="6" operator="equal">
      <formula>"Yes"</formula>
    </cfRule>
    <cfRule type="cellIs" dxfId="12" priority="7" operator="equal">
      <formula>"No"</formula>
    </cfRule>
  </conditionalFormatting>
  <conditionalFormatting sqref="D89">
    <cfRule type="cellIs" dxfId="11" priority="4" operator="equal">
      <formula>"Yes"</formula>
    </cfRule>
    <cfRule type="cellIs" dxfId="10" priority="5" operator="equal">
      <formula>"No"</formula>
    </cfRule>
  </conditionalFormatting>
  <conditionalFormatting sqref="D89">
    <cfRule type="cellIs" dxfId="9" priority="2" operator="equal">
      <formula>"Yes"</formula>
    </cfRule>
    <cfRule type="cellIs" dxfId="8" priority="3" operator="equal">
      <formula>"No"</formula>
    </cfRule>
  </conditionalFormatting>
  <conditionalFormatting sqref="I84:I88">
    <cfRule type="cellIs" dxfId="7" priority="1" operator="equal">
      <formula>"yes"</formula>
    </cfRule>
  </conditionalFormatting>
  <pageMargins left="0.7" right="0.7" top="0.75" bottom="0.75" header="0.3" footer="0.3"/>
  <pageSetup scale="9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Instructions</vt:lpstr>
      <vt:lpstr>Projections WKSHT</vt:lpstr>
      <vt:lpstr>Economic Rate Data</vt:lpstr>
      <vt:lpstr>UAFW</vt:lpstr>
      <vt:lpstr>Evaluation</vt:lpstr>
      <vt:lpstr>Justification</vt:lpstr>
      <vt:lpstr>Summary Table</vt:lpstr>
      <vt:lpstr>Projections WKSHT (Example)</vt:lpstr>
      <vt:lpstr>Evaluation (Example)</vt:lpstr>
      <vt:lpstr>Economic Rate Data (Example)</vt:lpstr>
      <vt:lpstr>Justification (Example)</vt:lpstr>
      <vt:lpstr>Summary Table (Example)</vt:lpstr>
      <vt:lpstr>Systems</vt:lpstr>
      <vt:lpstr>UAFW (Example)</vt:lpstr>
      <vt:lpstr>Evaluation!Print_Area</vt:lpstr>
      <vt:lpstr>'Evaluation (Example)'!Print_Area</vt:lpstr>
      <vt:lpstr>'Projections WKSHT'!Print_Area</vt:lpstr>
      <vt:lpstr>'Projections WKSHT (Example)'!Print_Area</vt:lpstr>
    </vt:vector>
  </TitlesOfParts>
  <Manager/>
  <Company>NC Division of Water Resources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Projections Worksheet</dc:title>
  <dc:subject/>
  <dc:creator>Vardry E. Austin</dc:creator>
  <cp:keywords/>
  <dc:description/>
  <cp:lastModifiedBy>vardr</cp:lastModifiedBy>
  <cp:revision/>
  <cp:lastPrinted>2021-05-13T00:34:50Z</cp:lastPrinted>
  <dcterms:created xsi:type="dcterms:W3CDTF">2010-03-31T19:07:39Z</dcterms:created>
  <dcterms:modified xsi:type="dcterms:W3CDTF">2022-04-28T19:40:45Z</dcterms:modified>
  <cp:category/>
  <cp:contentStatus/>
</cp:coreProperties>
</file>